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workbookProtection workbookAlgorithmName="SHA-512" workbookHashValue="ZjwGZQwMGEs9IsVOauGnUt3gyCvSVCkUctzc8h5SHw4XS6BXJ8nU6o2LleTqZK93/P+J26QfKa/uUmux9nhkxw==" workbookSaltValue="w2SIXLUi7nvZYqWk2ReNgQ==" workbookSpinCount="100000" lockStructure="1"/>
  <bookViews>
    <workbookView windowWidth="23145" windowHeight="9225" activeTab="3"/>
  </bookViews>
  <sheets>
    <sheet name="Revision" sheetId="7" r:id="rId1"/>
    <sheet name="Instructions" sheetId="6" r:id="rId2"/>
    <sheet name="Definitions" sheetId="8" r:id="rId3"/>
    <sheet name="Declaration" sheetId="2" r:id="rId4"/>
    <sheet name="Minerals Scope" sheetId="19" r:id="rId5"/>
    <sheet name="Smelter List" sheetId="4" r:id="rId6"/>
    <sheet name="Checker" sheetId="9" r:id="rId7"/>
    <sheet name="Mine List" sheetId="18" r:id="rId8"/>
    <sheet name="Product List" sheetId="5" r:id="rId9"/>
    <sheet name="Smelter Look-up" sheetId="20" r:id="rId10"/>
    <sheet name="L" sheetId="3" state="hidden" r:id="rId11"/>
    <sheet name="C" sheetId="14" state="hidden" r:id="rId12"/>
    <sheet name="SorP" sheetId="16" state="hidden" r:id="rId13"/>
  </sheets>
  <externalReferences>
    <externalReference r:id="rId15"/>
    <externalReference r:id="rId16"/>
    <externalReference r:id="rId17"/>
    <externalReference r:id="rId18"/>
    <externalReference r:id="rId19"/>
  </externalReferences>
  <definedNames>
    <definedName name="_xlnm._FilterDatabase" localSheetId="7" hidden="1">'Mine List'!$A$4:$W$2504</definedName>
    <definedName name="_xlnm._FilterDatabase" localSheetId="9" hidden="1">'Smelter Look-up'!$A$4:$I$233</definedName>
    <definedName name="_xlnm._FilterDatabase" localSheetId="11" hidden="1">'C'!$A$1:$B$251</definedName>
    <definedName name="_xlnm._FilterDatabase" localSheetId="12" hidden="1">SorP!$A$1:$C$6261</definedName>
    <definedName name="_xlnm._FilterDatabase" localSheetId="3" hidden="1">Declaration!$B$30:$B$54</definedName>
    <definedName name="_xlnm._FilterDatabase" localSheetId="5" hidden="1">'Smelter List'!$B$4:$AC$4</definedName>
    <definedName name="CL" comment="CountryList" localSheetId="11">'C'!$B$2:$B$250</definedName>
    <definedName name="CL" comment="CountryList" localSheetId="6">'C'!$B$2:$B$250</definedName>
    <definedName name="CL" comment="CountryList" localSheetId="2">'C'!$B$2:$B$250</definedName>
    <definedName name="CL" comment="CountryList" localSheetId="1">'C'!$B$2:$B$250</definedName>
    <definedName name="CL" localSheetId="7">'C'!$B$2:$B$250</definedName>
    <definedName name="CL" comment="CountryList" localSheetId="0">'C'!$B$2:$B$250</definedName>
    <definedName name="CL" localSheetId="5">'C'!$B$2:$B$250</definedName>
    <definedName name="CL" comment="CountryList" localSheetId="12">'C'!$B$2:$B$250</definedName>
    <definedName name="CL" comment="CountryList">'C'!$B$2:$B$250</definedName>
    <definedName name="FromArray_1" localSheetId="4">_xlfn.ANCHORARRAY(Declaration!$Z$12)</definedName>
    <definedName name="FromArray_1" localSheetId="9">_xlfn.ANCHORARRAY(#REF!)</definedName>
    <definedName name="FromArray_1">_xlfn.ANCHORARRAY(Declaration!$Z$12)</definedName>
    <definedName name="listIndex" localSheetId="4">Declaration!$AA$12:INDEX(Declaration!$AA$12:$AA$21,SUMPRODUCT(--(Declaration!$AA$12:$AA$21&lt;&gt;"")))</definedName>
    <definedName name="listIndex" localSheetId="9">Declaration!$AA$12:INDEX(Declaration!$AA$12:$AA$21,SUMPRODUCT(--(Declaration!$AA$12:$AA$21&lt;&gt;"")))</definedName>
    <definedName name="listIndex">Declaration!$AA$12:INDEX(Declaration!$AA$12:$AA$21,SUMPRODUCT(--(Declaration!$AA$12:$AA$21&lt;&gt;"")))</definedName>
    <definedName name="listIndex2" localSheetId="4">Declaration!$Z$31:INDEX(Declaration!$Z$31:$Z$40,SUMPRODUCT(--(Declaration!$Z$31:$Z$40&lt;&gt;"")))</definedName>
    <definedName name="listIndex2" localSheetId="9">Declaration!$Z$31:INDEX(Declaration!$Z$31:$Z$40,SUMPRODUCT(--(Declaration!$Z$31:$Z$40&lt;&gt;"")))</definedName>
    <definedName name="listIndex2">Declaration!$Z$31:INDEX(Declaration!$Z$31:$Z$40,SUMPRODUCT(--(Declaration!$Z$31:$Z$40&lt;&gt;"")))</definedName>
    <definedName name="LN" comment="language list for dropdown" localSheetId="11">L!$D$1:$M$1</definedName>
    <definedName name="LN" comment="language list for dropdown" localSheetId="6">L!$D$1:$I$1</definedName>
    <definedName name="LN" comment="language list for dropdown" localSheetId="2">L!$D$1:$I$1</definedName>
    <definedName name="LN" comment="language list for dropdown" localSheetId="1">L!$D$1:$I$1</definedName>
    <definedName name="LN" comment="language list for dropdown" localSheetId="7">L!$D$1:$I$1</definedName>
    <definedName name="LN" localSheetId="4">L!$D$1:$I$1</definedName>
    <definedName name="LN" comment="language list for dropdown" localSheetId="8">L!$D$1:$I$1</definedName>
    <definedName name="LN" comment="language list for dropdown" localSheetId="0">L!$D$1:$I$1</definedName>
    <definedName name="LN" comment="language list for dropdown" localSheetId="5">L!$D$1:$I$1</definedName>
    <definedName name="LN" comment="language list for dropdown" localSheetId="9">[1]L!$D$1:$I$1</definedName>
    <definedName name="LN" comment="language list for dropdown" localSheetId="12">L!$D$1:$M$1</definedName>
    <definedName name="LN">L!$D$1:$I$1</definedName>
    <definedName name="Metal" comment="metal list for dropdown" localSheetId="7">'Mine List'!#REF!</definedName>
    <definedName name="Metal" comment="metal list for dropdown" localSheetId="5">'Smelter List'!#REF!</definedName>
    <definedName name="MetalSmelter" localSheetId="11">'[2]Smelter Look-up'!#REF!</definedName>
    <definedName name="MetalSmelter" localSheetId="9">'Smelter Look-up'!#REF!</definedName>
    <definedName name="MetalSmelter" localSheetId="12">'[2]Smelter Look-up'!#REF!</definedName>
    <definedName name="MetalSmelter">'[2]Smelter Look-up'!#REF!</definedName>
    <definedName name="_xlnm.Print_Area" localSheetId="3">Declaration!$A$1:$L$55</definedName>
    <definedName name="_xlnm.Print_Titles" localSheetId="3">Declaration!$1:$6</definedName>
    <definedName name="_xlnm.Print_Titles" localSheetId="7">'Mine List'!$4:$4</definedName>
    <definedName name="_xlnm.Print_Titles" localSheetId="8">'Product List'!$5:$5</definedName>
    <definedName name="_xlnm.Print_Titles" localSheetId="5">'Smelter List'!$4:$4</definedName>
    <definedName name="SL" comment="Selected Lanruage" localSheetId="11">Declaration!$P$3</definedName>
    <definedName name="SL" localSheetId="6">Declaration!$P$3</definedName>
    <definedName name="SL" localSheetId="2">Declaration!$P$3</definedName>
    <definedName name="SL" localSheetId="1">Declaration!$P$3</definedName>
    <definedName name="SL" comment="Selected Lanruage" localSheetId="10">Declaration!$P$3</definedName>
    <definedName name="SL" localSheetId="7">Declaration!$P$3</definedName>
    <definedName name="SL" localSheetId="4">Declaration!$P$3</definedName>
    <definedName name="SL" localSheetId="8">Declaration!$P$3</definedName>
    <definedName name="SL" localSheetId="0">Declaration!$P$3</definedName>
    <definedName name="SL" localSheetId="5">Declaration!$P$3</definedName>
    <definedName name="SL" localSheetId="9">Declaration!$P$3</definedName>
    <definedName name="SL" comment="Selected Lanruage" localSheetId="12">Declaration!$P$3</definedName>
    <definedName name="SL">Declaration!$P$3</definedName>
    <definedName name="SLX">#REF!</definedName>
    <definedName name="SmelterdropX">[1]Declaration!$AC$42:INDEX([1]Declaration!$AC$42:$AC$51,SUMPRODUCT(--([1]Declaration!$AC$42:$AC$51&lt;&gt;"")))</definedName>
    <definedName name="SmelterID" localSheetId="11">'[2]Smelter Look-up'!#REF!</definedName>
    <definedName name="SmelterID" localSheetId="6">'[2]Smelter Look-up'!#REF!</definedName>
    <definedName name="SmelterID" localSheetId="2">'[2]Smelter Look-up'!#REF!</definedName>
    <definedName name="SmelterID" localSheetId="1">'[2]Smelter Look-up'!#REF!</definedName>
    <definedName name="SmelterID" localSheetId="7">'[2]Smelter Look-up'!#REF!</definedName>
    <definedName name="SmelterID" localSheetId="0">'[2]Smelter Look-up'!#REF!</definedName>
    <definedName name="SmelterID" localSheetId="5">'[2]Smelter Look-up'!#REF!</definedName>
    <definedName name="SmelterID" localSheetId="9">'Smelter Look-up'!#REF!</definedName>
    <definedName name="SmelterID" localSheetId="12">'[2]Smelter Look-up'!#REF!</definedName>
    <definedName name="SmelterID">'[2]Smelter Look-up'!#REF!</definedName>
    <definedName name="SmelterIdetifiedForMetal" localSheetId="11">'Smelter List'!$C$5:$C$2483</definedName>
    <definedName name="SmelterIdetifiedForMetal" localSheetId="6">'Smelter List'!$B$5:$B$2476</definedName>
    <definedName name="SmelterIdetifiedForMetal" localSheetId="2">'Smelter List'!$B$5:$B$2476</definedName>
    <definedName name="SmelterIdetifiedForMetal" localSheetId="1">'Smelter List'!$B$5:$B$2483</definedName>
    <definedName name="SmelterIdetifiedForMetal" localSheetId="7">'Mine List'!$A$5:$A$2502</definedName>
    <definedName name="SmelterIdetifiedForMetal" localSheetId="0">'Smelter List'!$B$5:$B$2476</definedName>
    <definedName name="SmelterIdetifiedForMetal" localSheetId="5">'Smelter List'!$B$5:$B$2481</definedName>
    <definedName name="SmelterIdetifiedForMetal" localSheetId="9">'[1]Smelter List'!$B$5:$B$2504</definedName>
    <definedName name="SmelterIdetifiedForMetal" localSheetId="12">'Smelter List'!$C$5:$C$2483</definedName>
    <definedName name="SmelterIdetifiedForMetal">'Smelter List'!$C$5:$C$2483</definedName>
    <definedName name="SN" comment="smelter list for dropdown" localSheetId="11">OFFSET('[2]Smelter Look-up'!$B$4,MATCH(!$B1,'[2]Smelter Look-up'!$A:$A,0)-4,0,COUNTIF('[2]Smelter Look-up'!$A:$A,!$B1),1)</definedName>
    <definedName name="SN" comment="smelter list for dropdown" localSheetId="12">OFFSET('[2]Smelter Look-up'!$B$4,MATCH(!$B1,'[2]Smelter Look-up'!$A:$A,0)-4,0,COUNTIF('[2]Smelter Look-up'!$A:$A,!$B1),1)</definedName>
    <definedName name="SN">OFFSET('Smelter Look-up'!$B$4,MATCH(!$B1,'Smelter Look-up'!$A:$A,0)-4,0,COUNTIF('Smelter Look-up'!$A:$A,!$B1),1)</definedName>
    <definedName name="SSL">_xlfn.ANCHORARRAY('Smelter List'!$AD1)</definedName>
    <definedName name="SSLX">OFFSET('Smelter List'!$AD$4,MATCH(!$A1,'Smelter List'!$AC:$AC,0)-4,0,COUNTIF('Smelter List'!$AC:$AC,!$A1),1)</definedName>
    <definedName name="Ymetal" localSheetId="4">Declaration!#REF!</definedName>
    <definedName name="Ymetal" localSheetId="9">#REF!</definedName>
    <definedName name="Ymetal">Declaration!#REF!</definedName>
    <definedName name="Z_4BDF1A28_30D5_449D_B20E_D6C97EF9FAE1_.wvu.Cols" localSheetId="6" hidden="1">Checker!$E:$M</definedName>
    <definedName name="Z_4BDF1A28_30D5_449D_B20E_D6C97EF9FAE1_.wvu.Cols" localSheetId="7" hidden="1">'Mine List'!$N:$Y</definedName>
    <definedName name="Z_4BDF1A28_30D5_449D_B20E_D6C97EF9FAE1_.wvu.Cols" localSheetId="5" hidden="1">'Smelter List'!$P:$AC</definedName>
    <definedName name="Z_4BDF1A28_30D5_449D_B20E_D6C97EF9FAE1_.wvu.Cols" localSheetId="9" hidden="1">'Smelter Look-up'!$J:$K</definedName>
    <definedName name="Z_4BDF1A28_30D5_449D_B20E_D6C97EF9FAE1_.wvu.FilterData" localSheetId="6" hidden="1">Checker!$B$3:$C$52</definedName>
    <definedName name="Z_4BDF1A28_30D5_449D_B20E_D6C97EF9FAE1_.wvu.FilterData" localSheetId="7" hidden="1">'Mine List'!$A$4:$M$4</definedName>
    <definedName name="Z_4BDF1A28_30D5_449D_B20E_D6C97EF9FAE1_.wvu.FilterData" localSheetId="5" hidden="1">'Smelter List'!$B$4:$Q$4</definedName>
    <definedName name="Z_4BDF1A28_30D5_449D_B20E_D6C97EF9FAE1_.wvu.FilterData" localSheetId="9" hidden="1">'Smelter Look-up'!$A$4:$K$4</definedName>
    <definedName name="Z_4BDF1A28_30D5_449D_B20E_D6C97EF9FAE1_.wvu.PrintTitles" localSheetId="7" hidden="1">'Mine List'!$4:$4</definedName>
    <definedName name="Z_4BDF1A28_30D5_449D_B20E_D6C97EF9FAE1_.wvu.PrintTitles" localSheetId="5" hidden="1">'Smelter List'!$4:$4</definedName>
    <definedName name="Z_4BDF1A28_30D5_449D_B20E_D6C97EF9FAE1_.wvu.Rows" localSheetId="6" hidden="1">Checker!#REF!</definedName>
    <definedName name="Z_4BDF1A28_30D5_449D_B20E_D6C97EF9FAE1_.wvu.Rows" localSheetId="2" hidden="1">#REF!,#REF!,#REF!,#REF!,#REF!,#REF!</definedName>
    <definedName name="Z_51531B83_BDD7_4890_A744_04812A317369_.wvu.Cols" localSheetId="3" hidden="1">Declaration!$L:$W</definedName>
    <definedName name="Z_51531B83_BDD7_4890_A744_04812A317369_.wvu.FilterData" localSheetId="11" hidden="1">'C'!$A$1:$B$1</definedName>
    <definedName name="Z_51531B83_BDD7_4890_A744_04812A317369_.wvu.FilterData" localSheetId="12" hidden="1">SorP!$A$1:$B$6231</definedName>
    <definedName name="Z_51531B83_BDD7_4890_A744_04812A317369_.wvu.PrintArea" localSheetId="3" hidden="1">Declaration!$A$1:$L$55</definedName>
    <definedName name="Z_51531B83_BDD7_4890_A744_04812A317369_.wvu.PrintTitles" localSheetId="3" hidden="1">Declaration!$1:$6</definedName>
    <definedName name="Z_51531B83_BDD7_4890_A744_04812A317369_.wvu.PrintTitles" localSheetId="8" hidden="1">'Product List'!$5:$5</definedName>
    <definedName name="Z_51531B83_BDD7_4890_A744_04812A317369_.wvu.Rows" localSheetId="3" hidden="1">Declaration!$57:$76</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7" hidden="1">'Mine List'!#REF!</definedName>
    <definedName name="Z_81CF54B1_70AB_4A68_BB72_21925B5D4874_.wvu.Cols" localSheetId="5" hidden="1">'Smelter List'!#REF!</definedName>
    <definedName name="Z_C59130F4_2E03_5E48_94CE_6E4A0484DB9E_.wvu.Cols" localSheetId="6" hidden="1">Checker!$E:$M</definedName>
    <definedName name="Z_C59130F4_2E03_5E48_94CE_6E4A0484DB9E_.wvu.Cols" localSheetId="7" hidden="1">'Mine List'!$N:$Y</definedName>
    <definedName name="Z_C59130F4_2E03_5E48_94CE_6E4A0484DB9E_.wvu.Cols" localSheetId="5" hidden="1">'Smelter List'!$P:$AC</definedName>
    <definedName name="Z_C59130F4_2E03_5E48_94CE_6E4A0484DB9E_.wvu.Cols" localSheetId="9" hidden="1">'Smelter Look-up'!$J:$K</definedName>
    <definedName name="Z_C59130F4_2E03_5E48_94CE_6E4A0484DB9E_.wvu.FilterData" localSheetId="6" hidden="1">Checker!$B$3:$C$52</definedName>
    <definedName name="Z_C59130F4_2E03_5E48_94CE_6E4A0484DB9E_.wvu.FilterData" localSheetId="7" hidden="1">'Mine List'!$A$4:$M$4</definedName>
    <definedName name="Z_C59130F4_2E03_5E48_94CE_6E4A0484DB9E_.wvu.FilterData" localSheetId="5" hidden="1">'Smelter List'!$B$4:$Q$4</definedName>
    <definedName name="Z_C59130F4_2E03_5E48_94CE_6E4A0484DB9E_.wvu.FilterData" localSheetId="9" hidden="1">'Smelter Look-up'!$A$4:$K$4</definedName>
    <definedName name="Z_C59130F4_2E03_5E48_94CE_6E4A0484DB9E_.wvu.PrintTitles" localSheetId="7" hidden="1">'Mine List'!$4:$4</definedName>
    <definedName name="Z_C59130F4_2E03_5E48_94CE_6E4A0484DB9E_.wvu.PrintTitles" localSheetId="5" hidden="1">'Smelter List'!$4:$4</definedName>
    <definedName name="Z_C59130F4_2E03_5E48_94CE_6E4A0484DB9E_.wvu.Rows" localSheetId="6" hidden="1">Checker!#REF!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a64a</author>
  </authors>
  <commentList>
    <comment ref="P3" authorId="0">
      <text>
        <r>
          <rPr>
            <sz val="9"/>
            <rFont val="MS PGothic"/>
            <charset val="128"/>
          </rPr>
          <t>location number in language list</t>
        </r>
      </text>
    </comment>
    <comment ref="P9" authorId="0">
      <text>
        <r>
          <rPr>
            <sz val="9"/>
            <rFont val="MS PGothic"/>
            <charset val="128"/>
          </rPr>
          <t>list for Validation in D9</t>
        </r>
      </text>
    </comment>
    <comment ref="AB12" authorId="0">
      <text>
        <r>
          <rPr>
            <sz val="9"/>
            <rFont val="MS PGothic"/>
            <charset val="128"/>
          </rPr>
          <t>Whether others exist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<sst xmlns="http://schemas.openxmlformats.org/spreadsheetml/2006/main" count="23518" uniqueCount="19248">
  <si>
    <t>DOCUMENT TITLE</t>
  </si>
  <si>
    <t>Additional Minerals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</si>
  <si>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</si>
  <si>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</si>
  <si>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</si>
  <si>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</si>
  <si>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</si>
  <si>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</si>
  <si>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</si>
  <si>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</si>
  <si>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</si>
  <si>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 MRT Team, Hiroshi Kobayashi, JEITA, and Akimasa Yamakawa, JEITA</t>
  </si>
  <si>
    <t>Version 1.0: The Pilot Reporting Template was developed to facilitate transfer of information for the mineral supply chains outside the scope of the Conflict Mineral Reporting Template and Extended Mineral Reporting Template.</t>
  </si>
  <si>
    <t>This version does not include a standard smelter list for aluminum, copper, lithium, or nickel processors.</t>
  </si>
  <si>
    <t>1. Minor revisions to correct reported issues including those related to the "Declaration" tab. This PRT version is now compatable with Excel versions 2019 and earlier.</t>
  </si>
  <si>
    <t>1. Addition of Mine List and Minerals Scope tabs
2. Updates to definitions on Definitions tab
3. Updates to mineral/metal input on Declaration tab
4. Corrections to required fields on the Declaration and Checker tabs
5. Translation corrections and improvements</t>
  </si>
  <si>
    <t>This version does not include a standard smelter list.</t>
  </si>
  <si>
    <t>RMI MRT Team, and Hiroshi Kobayashi,  JEITA</t>
  </si>
  <si>
    <t>1. Renamed from Pilot Reporting Template to Additional Minerals Reporting Template
2. Addition of German language support to the file</t>
  </si>
  <si>
    <t>RMI MRT Team</t>
  </si>
  <si>
    <t>1. Updated description on Minerals Scope tab</t>
  </si>
  <si>
    <t>1. Added Smelter Look-up tab containing standard smelter list for all minerals in AMRT scope
2. Updated minerals input on Declaration tab
3. Added notice of Enter Minerals/Metals in Scope
4. Change to Product List to include "Requester's Product Number" and "Requester's Product Name"
5. Updates to the Smelter List and Mine List tabs</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</si>
  <si>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</si>
  <si>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Update to ISO short names for countries, states / provinces
2. Corrected date input issue on Declaration tab
3. Updates to Smelter Reference List and Standard Smelter List</t>
  </si>
  <si>
    <t>This version incorporates changes to the smelter list as reflected in the Standard Smelter List as of April 9, 2026.  The latest version of the Standard Smelter List is available at: https://www.responsiblemineralsinitiative.org/facilities-lists/smelter-reference-lists-export/</t>
  </si>
  <si>
    <t>Return to declaration tab</t>
  </si>
  <si>
    <t>Revision 1.31 April 17, 2026</t>
  </si>
  <si>
    <t xml:space="preserve">
</t>
  </si>
  <si>
    <t xml:space="preserve">
</t>
  </si>
  <si>
    <t xml:space="preserve">
</t>
  </si>
  <si>
    <t xml:space="preserve">
</t>
  </si>
  <si>
    <t>Select Language Preference Here:
请选择你的语言:
사용할 언어를 선택하시오 :
表示言語をここから選択してください:
Sélectionner la langue préférée ici:
Wählen sie hier die Sprache:</t>
  </si>
  <si>
    <t>中文 Chinese</t>
  </si>
  <si>
    <t>Revision 1.31
April 17, 2026</t>
  </si>
  <si>
    <t xml:space="preserve">
</t>
  </si>
  <si>
    <t>WUXI GOFORD SEMICONDUCTOR CO., LTD </t>
  </si>
  <si>
    <t>A. Company</t>
  </si>
  <si>
    <t>B. Product (or List of Products)</t>
  </si>
  <si>
    <t>C. User defined [Specify in 'Description of scope']</t>
  </si>
  <si>
    <t>Silver</t>
  </si>
  <si>
    <t>Aluminum</t>
  </si>
  <si>
    <t>Lead</t>
  </si>
  <si>
    <t>Zinc</t>
  </si>
  <si>
    <t>Room 402, 4/F, Building A10, No. 777, Jianzhu West Road, Binhu District, Wuxi Jiangsu China</t>
  </si>
  <si>
    <t>kasia</t>
  </si>
  <si>
    <t>kasia@gofordsemi.com</t>
  </si>
  <si>
    <t>0755-29961263</t>
  </si>
  <si>
    <t>mike</t>
  </si>
  <si>
    <t>mike.zhang@gofordsemi.com</t>
  </si>
  <si>
    <t>Yes</t>
  </si>
  <si>
    <t>No</t>
  </si>
  <si>
    <t>Unknown</t>
  </si>
  <si>
    <t>Not declaring</t>
  </si>
  <si>
    <t>Greater than 90%</t>
  </si>
  <si>
    <t>Greater than 75%</t>
  </si>
  <si>
    <t>Greater than 50%</t>
  </si>
  <si>
    <t>50% or less</t>
  </si>
  <si>
    <t>None</t>
  </si>
  <si>
    <t>Did not survey</t>
  </si>
  <si>
    <t>Cadmium</t>
  </si>
  <si>
    <t>Iridium</t>
  </si>
  <si>
    <t>Lime</t>
  </si>
  <si>
    <t>Manganese</t>
  </si>
  <si>
    <t>Molybdenum</t>
  </si>
  <si>
    <t>Palladium</t>
  </si>
  <si>
    <t>Platinum</t>
  </si>
  <si>
    <t>Rare Earth Elements</t>
  </si>
  <si>
    <t>Rhenium</t>
  </si>
  <si>
    <t>Rhodium</t>
  </si>
  <si>
    <t>Ruthenium</t>
  </si>
  <si>
    <t>Selenium</t>
  </si>
  <si>
    <t>Soda Ash</t>
  </si>
  <si>
    <t>Tellurium</t>
  </si>
  <si>
    <t>Other [specify below]</t>
  </si>
  <si>
    <t>Click here to return to Declaration tab</t>
  </si>
  <si>
    <t>Select Minerals/Metals in Scope</t>
  </si>
  <si>
    <t>Reasons for inclusion on the AMRT</t>
  </si>
  <si>
    <t>z</t>
  </si>
  <si>
    <t>Standard Smelter Name</t>
  </si>
  <si>
    <t>Country Code</t>
  </si>
  <si>
    <t>State / Province Code</t>
  </si>
  <si>
    <t>Missing Entry Check</t>
  </si>
  <si>
    <t>Smelter Counter</t>
  </si>
  <si>
    <t>Smelter not yet identified</t>
  </si>
  <si>
    <t>Smelter Not Listed</t>
  </si>
  <si>
    <t>Combined Metal</t>
  </si>
  <si>
    <t>Combined Smelter</t>
  </si>
  <si>
    <t>CID000651</t>
  </si>
  <si>
    <t>Guoda Safina High-Tech Environmental Refinery Co., Ltd.</t>
  </si>
  <si>
    <t>CHINA</t>
  </si>
  <si>
    <t>RMI</t>
  </si>
  <si>
    <t>NO.168 Guoda Road</t>
  </si>
  <si>
    <t>Zhaoyuan City</t>
  </si>
  <si>
    <t>Shandong sheng</t>
  </si>
  <si>
    <t>Fu yipeng</t>
  </si>
  <si>
    <t>316656161@qq.com</t>
  </si>
  <si>
    <t>Zhaoyuan Beijie Gold Mine Co., Ltd</t>
  </si>
  <si>
    <t/>
  </si>
  <si>
    <t>CID005290</t>
  </si>
  <si>
    <t>Young Poong Seokpo Smelter</t>
  </si>
  <si>
    <t>Young Poong Sukpo Smelter</t>
  </si>
  <si>
    <t>KOREA, REPUBLIC OF</t>
  </si>
  <si>
    <t>Bonghwa-gun</t>
  </si>
  <si>
    <t>Gyeongsangbuk-do</t>
  </si>
  <si>
    <t>否</t>
  </si>
  <si>
    <t>This information is trade confidential and downstream suppliers are not allowed to disclose it</t>
  </si>
  <si>
    <t>Smelter not listed</t>
  </si>
  <si>
    <t>Jiangxi Copper Company Limited</t>
  </si>
  <si>
    <t>河南豫光金铅股份有限公司</t>
  </si>
  <si>
    <t>荆梁南街</t>
  </si>
  <si>
    <t>济源</t>
  </si>
  <si>
    <t>河南</t>
  </si>
  <si>
    <t>烟台照金利福贵金属有限公司</t>
  </si>
  <si>
    <t>内蒙古都城矿业有限公司</t>
  </si>
  <si>
    <t>Ningbo Yiyuan Precious Metals Co., Ltd</t>
  </si>
  <si>
    <t>Room 601, No. 10, Lane 818, Qianhe South Road, Shounan Street, Yinzhou District, Ningbo City</t>
  </si>
  <si>
    <t>Ningbo</t>
  </si>
  <si>
    <t>Zhejiang</t>
  </si>
  <si>
    <t>广西华锡集团股份有限公司</t>
  </si>
  <si>
    <t>城中区桂中大道9号</t>
  </si>
  <si>
    <t>壮族自治区柳州市</t>
  </si>
  <si>
    <t>CID005622</t>
  </si>
  <si>
    <t>Kazzinc Ltd</t>
  </si>
  <si>
    <t>KAZAKHSTAN</t>
  </si>
  <si>
    <t>Ust-Kamenogorsk</t>
  </si>
  <si>
    <t>East Kazakhstan Region</t>
  </si>
  <si>
    <t>云南云铜锌业股份有限公司</t>
  </si>
  <si>
    <t>五华区云治路</t>
  </si>
  <si>
    <t>昆明市</t>
  </si>
  <si>
    <t>云南省</t>
  </si>
  <si>
    <t>CID005224</t>
  </si>
  <si>
    <t>Korea Zinc Company, ltd</t>
  </si>
  <si>
    <t>CID002605</t>
  </si>
  <si>
    <t>新疆众和股份有限公司</t>
  </si>
  <si>
    <t>喀什东路</t>
  </si>
  <si>
    <t>乌鲁木齐</t>
  </si>
  <si>
    <t>新疆维吾尔自治区</t>
  </si>
  <si>
    <t>CID005620</t>
  </si>
  <si>
    <t>CID005625</t>
  </si>
  <si>
    <t>Kamioka Mining &amp; Smelting Co., Ltd.</t>
  </si>
  <si>
    <t>JAPAN</t>
  </si>
  <si>
    <t>Hida-shi</t>
  </si>
  <si>
    <t>Gifu</t>
  </si>
  <si>
    <t>Click here to return to Smelter List</t>
  </si>
  <si>
    <t>necessary?</t>
  </si>
  <si>
    <t>complete?</t>
  </si>
  <si>
    <t>incomplete</t>
  </si>
  <si>
    <t>comment1</t>
  </si>
  <si>
    <t>comment for remaining</t>
  </si>
  <si>
    <t>Product List</t>
  </si>
  <si>
    <t>Smelter List</t>
  </si>
  <si>
    <t>All rows with "Smelter not listed" selected, have a name and country listed</t>
  </si>
  <si>
    <t>N/A</t>
  </si>
  <si>
    <t>Please complete columns D &amp; E on Smelter List for all rows "Smelter Not Listed" selected in column C</t>
  </si>
  <si>
    <t>METAL+Alias</t>
  </si>
  <si>
    <t>Aluminerie Alouette Inc.</t>
  </si>
  <si>
    <t>CANADA</t>
  </si>
  <si>
    <t>CID004629</t>
  </si>
  <si>
    <t>Sept-Îles</t>
  </si>
  <si>
    <t>Québec</t>
  </si>
  <si>
    <t>Aluminium Bahrain BSC (c)</t>
  </si>
  <si>
    <t>BAHRAIN</t>
  </si>
  <si>
    <t>CID004631</t>
  </si>
  <si>
    <t>Manama</t>
  </si>
  <si>
    <t>Al ‘Āşimah</t>
  </si>
  <si>
    <t>ALUMINIUM DUNKERQUE</t>
  </si>
  <si>
    <t>FRANCE</t>
  </si>
  <si>
    <t>CID004632</t>
  </si>
  <si>
    <t>Loon-Plage</t>
  </si>
  <si>
    <t>Hauts-de-France</t>
  </si>
  <si>
    <t>Alvance British Aluminium Ltd. ( Lochaber )</t>
  </si>
  <si>
    <t>UNITED KINGDOM OF GREAT BRITAIN AND NORTHERN IRELAND</t>
  </si>
  <si>
    <t>CID004634</t>
  </si>
  <si>
    <t>Fort William</t>
  </si>
  <si>
    <t>Highland</t>
  </si>
  <si>
    <t>Attero Recycling Pvt Ltd</t>
  </si>
  <si>
    <t>INDIA</t>
  </si>
  <si>
    <t>CID004699</t>
  </si>
  <si>
    <t>Roorkee</t>
  </si>
  <si>
    <t>Uttarākhand</t>
  </si>
  <si>
    <t>Century Aluminium Company ( Grundartangi )</t>
  </si>
  <si>
    <t>ICELAND</t>
  </si>
  <si>
    <t>CID004639</t>
  </si>
  <si>
    <t>Grundartangi</t>
  </si>
  <si>
    <t>Vesturland</t>
  </si>
  <si>
    <t>Companhia Brasileira de Aluminio</t>
  </si>
  <si>
    <t>BRAZIL</t>
  </si>
  <si>
    <t>CID004642</t>
  </si>
  <si>
    <t>Alumínio</t>
  </si>
  <si>
    <t>São Paulo</t>
  </si>
  <si>
    <t>Green Posture, Lda</t>
  </si>
  <si>
    <t>PORTUGAL</t>
  </si>
  <si>
    <t>CID005226</t>
  </si>
  <si>
    <t>Lanheses</t>
  </si>
  <si>
    <t>Viana do Castelo</t>
  </si>
  <si>
    <t>Hindalco Industries Ltd  - Aditya Aluminum Smelter</t>
  </si>
  <si>
    <t>CID004815</t>
  </si>
  <si>
    <t>Sambalpur</t>
  </si>
  <si>
    <t>Odisha</t>
  </si>
  <si>
    <t>Hindalco Industries Ltd - Hirakud Smelter</t>
  </si>
  <si>
    <t>CID004818</t>
  </si>
  <si>
    <t>Hindalco Industries Ltd - Mahan Smelter</t>
  </si>
  <si>
    <t>CID004816</t>
  </si>
  <si>
    <t>Singrauli</t>
  </si>
  <si>
    <t>Madhya Pradesh</t>
  </si>
  <si>
    <t>Hindalco Industries Ltd - Renukoot Complex Smelter</t>
  </si>
  <si>
    <t>CID004817</t>
  </si>
  <si>
    <t>Sonebhadra</t>
  </si>
  <si>
    <t>Uttar Pradesh</t>
  </si>
  <si>
    <t>Mytilineos S.A. ( Aluminium Of Greece Plant )</t>
  </si>
  <si>
    <t>GREECE</t>
  </si>
  <si>
    <t>CID004649</t>
  </si>
  <si>
    <t>Agios Nikolaos</t>
  </si>
  <si>
    <t>Stereá Elláda</t>
  </si>
  <si>
    <t>PT Indonesia Asahan Aluminium ( Persero )</t>
  </si>
  <si>
    <t>INDONESIA</t>
  </si>
  <si>
    <t>CID004654</t>
  </si>
  <si>
    <t>Asahan</t>
  </si>
  <si>
    <t>Sumatera Utara</t>
  </si>
  <si>
    <t>S.C. Alro S.A.</t>
  </si>
  <si>
    <t>ROMANIA</t>
  </si>
  <si>
    <t>CID004661</t>
  </si>
  <si>
    <t>Slatina</t>
  </si>
  <si>
    <t>Olt</t>
  </si>
  <si>
    <t>S.C. Alro S.A. ( ALRO SMELTER )</t>
  </si>
  <si>
    <t>CID004662</t>
  </si>
  <si>
    <t>United Company RUSAL Plc</t>
  </si>
  <si>
    <t>RUSSIAN FEDERATION</t>
  </si>
  <si>
    <t>CID004679</t>
  </si>
  <si>
    <t>Moscow</t>
  </si>
  <si>
    <t>Moskva</t>
  </si>
  <si>
    <t>United Company RUSAL Plc ( BRATSK ALUMINIUM SMELTER (SHELEKHOV) )</t>
  </si>
  <si>
    <t>CID004674</t>
  </si>
  <si>
    <t>Shelekhov</t>
  </si>
  <si>
    <t>Irkutskaya oblast'</t>
  </si>
  <si>
    <t>United Company RUSAL Plc ( BRATSK ALUMINIUM SMELTER )</t>
  </si>
  <si>
    <t>CID004675</t>
  </si>
  <si>
    <t>United Company RUSAL Plc ( JSC BOGUCHANY ALUMINIUM SMELTER )</t>
  </si>
  <si>
    <t>CID004672</t>
  </si>
  <si>
    <t>Tayozhny</t>
  </si>
  <si>
    <t>Krasnoyarskiy kray</t>
  </si>
  <si>
    <t>United Company RUSAL Plc ( KANDALAKSHA ALUMINIUM SMELTER )</t>
  </si>
  <si>
    <t>CID004677</t>
  </si>
  <si>
    <t>Kandalaksha</t>
  </si>
  <si>
    <t>Murmanskaya oblast'</t>
  </si>
  <si>
    <t>United Company RUSAL Plc ( KRASNOYARSK ALUMINIUM SMELTER )</t>
  </si>
  <si>
    <t>CID004676</t>
  </si>
  <si>
    <t>Krasnoyarsk</t>
  </si>
  <si>
    <t>United Company RUSAL Plc ( NOVOKUZNETSK ALUMINIUM SMELTER )</t>
  </si>
  <si>
    <t>CID004671</t>
  </si>
  <si>
    <t>Novokuznetsk</t>
  </si>
  <si>
    <t>Kemerovskaya oblast'</t>
  </si>
  <si>
    <t>United Company RUSAL Plc ( SAYANOGORSK ALUMINIUM SMELTER )</t>
  </si>
  <si>
    <t>CID004673</t>
  </si>
  <si>
    <t>Sayanogorsk</t>
  </si>
  <si>
    <t>Khakasiya, Respublika</t>
  </si>
  <si>
    <t>United Company RUSAL Plc ( Volgograd Aluminium Smelter )</t>
  </si>
  <si>
    <t>CID004678</t>
  </si>
  <si>
    <t>Volgograd</t>
  </si>
  <si>
    <t>Vologodskaya oblast'</t>
  </si>
  <si>
    <t>Boliden Odda AS</t>
  </si>
  <si>
    <t>NORWAY</t>
  </si>
  <si>
    <t>CID005587</t>
  </si>
  <si>
    <t>Odda</t>
  </si>
  <si>
    <t>Vestland</t>
  </si>
  <si>
    <t>Impala Platinum - Platinum Metals Refinery (PMR)</t>
  </si>
  <si>
    <t>SOUTH AFRICA</t>
  </si>
  <si>
    <t>CID004715</t>
  </si>
  <si>
    <t>Springs</t>
  </si>
  <si>
    <t>Gauteng</t>
  </si>
  <si>
    <t>Impala Refineries – Platinum Metals Refinery (PMR)</t>
  </si>
  <si>
    <t>Aurubis AG, Hamburg</t>
  </si>
  <si>
    <t>GERMANY</t>
  </si>
  <si>
    <t>CID005478</t>
  </si>
  <si>
    <t>Hamburg</t>
  </si>
  <si>
    <t>Aurubis Hamburg</t>
  </si>
  <si>
    <t>Aurubis Hamburg AG</t>
  </si>
  <si>
    <t>Boliden Harjavalta Oy</t>
  </si>
  <si>
    <t>FINLAND</t>
  </si>
  <si>
    <t>CID005593</t>
  </si>
  <si>
    <t>Harjavalta</t>
  </si>
  <si>
    <t>Satakunta</t>
  </si>
  <si>
    <t>Boliden Kokkola Oy</t>
  </si>
  <si>
    <t>CID005595</t>
  </si>
  <si>
    <t>Kokkola</t>
  </si>
  <si>
    <t>Keski-Pohjanmaa</t>
  </si>
  <si>
    <t>Boliden Mineral AB (Ronnskar)</t>
  </si>
  <si>
    <t>SWEDEN</t>
  </si>
  <si>
    <t>CID005599</t>
  </si>
  <si>
    <t>Skelleftea</t>
  </si>
  <si>
    <t>Västerbottens län [SE-24]</t>
  </si>
  <si>
    <t>CID005584</t>
  </si>
  <si>
    <t>Britannia Refined Metals Ltd. (BRM)</t>
  </si>
  <si>
    <t>CID005635</t>
  </si>
  <si>
    <t>Northfleet</t>
  </si>
  <si>
    <t>Kent</t>
  </si>
  <si>
    <t>El Paso</t>
  </si>
  <si>
    <t>Freeport-McMoRan Inc. (El Paso)</t>
  </si>
  <si>
    <t>UNITED STATES OF AMERICA</t>
  </si>
  <si>
    <t>CID005407</t>
  </si>
  <si>
    <t>Texas</t>
  </si>
  <si>
    <t>El Paso (refinery)</t>
  </si>
  <si>
    <t>Hosokura Metal Mining Co., Ltd.</t>
  </si>
  <si>
    <t>CID005630</t>
  </si>
  <si>
    <t>Kurihara</t>
  </si>
  <si>
    <t>Miyagi</t>
  </si>
  <si>
    <t>Kazzinc</t>
  </si>
  <si>
    <t>KGHM Polska Miedz S.A. Oddzial Huta Miedzi, Glogow</t>
  </si>
  <si>
    <t>POLAND</t>
  </si>
  <si>
    <t>CID005399</t>
  </si>
  <si>
    <t>Glogow</t>
  </si>
  <si>
    <t>Dolnoslaskie</t>
  </si>
  <si>
    <t>KGHM Polska Miedz S.A. Oddzial Huta Miedzi, Legnica</t>
  </si>
  <si>
    <t>CID005403</t>
  </si>
  <si>
    <t>Legnica</t>
  </si>
  <si>
    <t>Nordenham Metall GmbH</t>
  </si>
  <si>
    <t>CID005637</t>
  </si>
  <si>
    <t>Nordenham</t>
  </si>
  <si>
    <t>Nyrstar Stolberg</t>
  </si>
  <si>
    <t>CID005632</t>
  </si>
  <si>
    <t>Stolberg</t>
  </si>
  <si>
    <t>Nordrhein-Westfalen</t>
  </si>
  <si>
    <t>Toho Chigrishima Refinery Co., Ltd.</t>
  </si>
  <si>
    <t>CID005628</t>
  </si>
  <si>
    <t>Toyota</t>
  </si>
  <si>
    <t>Hirosima</t>
  </si>
  <si>
    <t>Arcadium Lithium (Bessemer City)</t>
  </si>
  <si>
    <t>CID004750</t>
  </si>
  <si>
    <t>Bessemer City</t>
  </si>
  <si>
    <t>North Carolina</t>
  </si>
  <si>
    <t>Jiangsu Baozong &amp; Baoda Pharmachem Co. Ltd.</t>
  </si>
  <si>
    <t>CID004752</t>
  </si>
  <si>
    <t>Rugao</t>
  </si>
  <si>
    <t>Jiangsu Sheng</t>
  </si>
  <si>
    <t>Livent (Bessemer City)</t>
  </si>
  <si>
    <t>Livent Corporation (Bessemer City)</t>
  </si>
  <si>
    <t>Hunan Brunp Recycling Technology Co., Ltd.</t>
  </si>
  <si>
    <t>CID004795</t>
  </si>
  <si>
    <t>Changsha</t>
  </si>
  <si>
    <t>Hunan Sheng</t>
  </si>
  <si>
    <t>Jingmen GEM Co., Ltd.</t>
  </si>
  <si>
    <t>CID005386</t>
  </si>
  <si>
    <t>Jingmen</t>
  </si>
  <si>
    <t>Hubei Sheng</t>
  </si>
  <si>
    <t>Anglo American (Los Bronces)</t>
  </si>
  <si>
    <t>CHILE</t>
  </si>
  <si>
    <t>CID005484</t>
  </si>
  <si>
    <t>Santiago</t>
  </si>
  <si>
    <t>Región Metropolitana de Santiago</t>
  </si>
  <si>
    <t>Bagdad</t>
  </si>
  <si>
    <t>Freeport-McMoRan Inc. (Bagdad)</t>
  </si>
  <si>
    <t>CID005471</t>
  </si>
  <si>
    <t>Arizona</t>
  </si>
  <si>
    <t>Buenavista del Cobre (former Cananea)</t>
  </si>
  <si>
    <t>Buenavista del Cobre S.A.</t>
  </si>
  <si>
    <t>MEXICO</t>
  </si>
  <si>
    <t>CID005565</t>
  </si>
  <si>
    <t>Cananea</t>
  </si>
  <si>
    <t>Sonora</t>
  </si>
  <si>
    <t>Cadia Valley Operations</t>
  </si>
  <si>
    <t>AUSTRALIA</t>
  </si>
  <si>
    <t>CID005562</t>
  </si>
  <si>
    <t>Orange</t>
  </si>
  <si>
    <t>New South Wales</t>
  </si>
  <si>
    <t>Caserones</t>
  </si>
  <si>
    <t>SCM Minera Lumina Copper (Caserones)</t>
  </si>
  <si>
    <t>CID005547</t>
  </si>
  <si>
    <t>Copiapo</t>
  </si>
  <si>
    <t>Atacama</t>
  </si>
  <si>
    <t>Cerro Verde I Leach Pad</t>
  </si>
  <si>
    <t>Sociedad Minera Cerro Verde S.A.</t>
  </si>
  <si>
    <t>PERU</t>
  </si>
  <si>
    <t>CID005398</t>
  </si>
  <si>
    <t>Arequipa</t>
  </si>
  <si>
    <t>Chuquicamata Refinery</t>
  </si>
  <si>
    <t>Division Chuquicamata</t>
  </si>
  <si>
    <t>CID005542</t>
  </si>
  <si>
    <t>Calama</t>
  </si>
  <si>
    <t>Antofagasta</t>
  </si>
  <si>
    <t>Complejo Industrial Molynor S.A.</t>
  </si>
  <si>
    <t>CID005546</t>
  </si>
  <si>
    <t>Mejillones</t>
  </si>
  <si>
    <t>División Chuquicamata</t>
  </si>
  <si>
    <t>Division El Teniente</t>
  </si>
  <si>
    <t>CID005540</t>
  </si>
  <si>
    <t>Rancagua</t>
  </si>
  <si>
    <t>Libertador General Bernardo O'Higgins</t>
  </si>
  <si>
    <t>División El Teniente</t>
  </si>
  <si>
    <t>Division Salvador</t>
  </si>
  <si>
    <t>CID005548</t>
  </si>
  <si>
    <t>El Salvador</t>
  </si>
  <si>
    <t>División Salvador</t>
  </si>
  <si>
    <t>El Teniente</t>
  </si>
  <si>
    <t>Freeport-McMoRan Inc. (Fort Madison)</t>
  </si>
  <si>
    <t>CID005556</t>
  </si>
  <si>
    <t>Fort Madison</t>
  </si>
  <si>
    <t>Iowa</t>
  </si>
  <si>
    <t>Freeport-McMoRan Inc. (Rotterdam)</t>
  </si>
  <si>
    <t>NETHERLANDS</t>
  </si>
  <si>
    <t>CID005557</t>
  </si>
  <si>
    <t>Botlek</t>
  </si>
  <si>
    <t>Rotterdam</t>
  </si>
  <si>
    <t>Freeport-McMoRan Inc. (Sierrita)</t>
  </si>
  <si>
    <t>CID005472</t>
  </si>
  <si>
    <t>Green Valley</t>
  </si>
  <si>
    <t>Freeport-McMoRan Inc. (Stowmarket)</t>
  </si>
  <si>
    <t>CID005558</t>
  </si>
  <si>
    <t>Stowmarket</t>
  </si>
  <si>
    <t>Suffolk</t>
  </si>
  <si>
    <t>Kennecott Utah Copper LLC</t>
  </si>
  <si>
    <t>CID005531</t>
  </si>
  <si>
    <t>Salt Lake City</t>
  </si>
  <si>
    <t>Utah</t>
  </si>
  <si>
    <t>Los Bronces</t>
  </si>
  <si>
    <t>Minera Centinela</t>
  </si>
  <si>
    <t>CID005534</t>
  </si>
  <si>
    <t>Sierra Gorda</t>
  </si>
  <si>
    <t>Minera Escondida Limitada</t>
  </si>
  <si>
    <t>CID005532</t>
  </si>
  <si>
    <t>Minera Mexico S.A. de C.V</t>
  </si>
  <si>
    <t>Minera Spence Limitada</t>
  </si>
  <si>
    <t>CID005533</t>
  </si>
  <si>
    <t>Molymet Belgium NV</t>
  </si>
  <si>
    <t>BELGIUM</t>
  </si>
  <si>
    <t>CID005545</t>
  </si>
  <si>
    <t>Gent</t>
  </si>
  <si>
    <t>Oost-Vlaanderen</t>
  </si>
  <si>
    <t>Molymex</t>
  </si>
  <si>
    <t>CID005579</t>
  </si>
  <si>
    <t>Hermosillo</t>
  </si>
  <si>
    <t>Operadora de Minas e Instalaciones Mineras S.A. de C.V.</t>
  </si>
  <si>
    <t>Salvador</t>
  </si>
  <si>
    <t>Sierrita</t>
  </si>
  <si>
    <t>Sociedad Minera Cerro Verde S.A.A.</t>
  </si>
  <si>
    <t>Southern Peru Copper Corporation (Industrial Unit of Toquepala)</t>
  </si>
  <si>
    <t>CID005568</t>
  </si>
  <si>
    <t>Jorge Basadre</t>
  </si>
  <si>
    <t>Tacna</t>
  </si>
  <si>
    <t>Toquepala</t>
  </si>
  <si>
    <t>Unidad La Caridad</t>
  </si>
  <si>
    <t>CID005539</t>
  </si>
  <si>
    <t>Villa Hidalgo</t>
  </si>
  <si>
    <t>Jalisco</t>
  </si>
  <si>
    <t>CID005482</t>
  </si>
  <si>
    <t>CID005591</t>
  </si>
  <si>
    <t>CID005601</t>
  </si>
  <si>
    <t>Glencore Nikkelverk AS</t>
  </si>
  <si>
    <t>CID005617</t>
  </si>
  <si>
    <t>Kristiansand</t>
  </si>
  <si>
    <t>Agder</t>
  </si>
  <si>
    <t>CID004716</t>
  </si>
  <si>
    <t>CID005481</t>
  </si>
  <si>
    <t>CID005592</t>
  </si>
  <si>
    <t>CID005600</t>
  </si>
  <si>
    <t>CID005616</t>
  </si>
  <si>
    <t>CID004717</t>
  </si>
  <si>
    <t>SAAMP</t>
  </si>
  <si>
    <t>CID004810</t>
  </si>
  <si>
    <t>Limonest</t>
  </si>
  <si>
    <t>Auvergne-Rhône-Alpes</t>
  </si>
  <si>
    <t>Fujian Golden Dragon Rare Earth Co,. Ltd</t>
  </si>
  <si>
    <t>CID004800</t>
  </si>
  <si>
    <t>Longyan City</t>
  </si>
  <si>
    <t>Fujian Sheng</t>
  </si>
  <si>
    <t>Iluka Resources</t>
  </si>
  <si>
    <t>CID004413</t>
  </si>
  <si>
    <t>Perth</t>
  </si>
  <si>
    <t>Western Australia</t>
  </si>
  <si>
    <t>CID005402</t>
  </si>
  <si>
    <t>CID005404</t>
  </si>
  <si>
    <t>CID005618</t>
  </si>
  <si>
    <t>CID004718</t>
  </si>
  <si>
    <t>CID004719</t>
  </si>
  <si>
    <t>CID005479</t>
  </si>
  <si>
    <t>ARGET SAC</t>
  </si>
  <si>
    <t>CID005523</t>
  </si>
  <si>
    <t>Lima</t>
  </si>
  <si>
    <t>CID004700</t>
  </si>
  <si>
    <t>CID005477</t>
  </si>
  <si>
    <t>CID005590</t>
  </si>
  <si>
    <t>CID005596</t>
  </si>
  <si>
    <t>CID004586</t>
  </si>
  <si>
    <t>CID005586</t>
  </si>
  <si>
    <t>Boliden Ronnskar</t>
  </si>
  <si>
    <t>CID005636</t>
  </si>
  <si>
    <t>Coimpa Industrial LTDA</t>
  </si>
  <si>
    <t>CID005655</t>
  </si>
  <si>
    <t>Manaus</t>
  </si>
  <si>
    <t>Amazonas</t>
  </si>
  <si>
    <t>Empresa Minera Manquiri S.A.</t>
  </si>
  <si>
    <t>BOLIVIA (PLURINATIONAL STATE OF)</t>
  </si>
  <si>
    <t>CID004020</t>
  </si>
  <si>
    <t>Potosí</t>
  </si>
  <si>
    <t>Tomás Frías</t>
  </si>
  <si>
    <t>CID005615</t>
  </si>
  <si>
    <t>CID005183</t>
  </si>
  <si>
    <t>CID005621</t>
  </si>
  <si>
    <t>CID005400</t>
  </si>
  <si>
    <t>LS MnM Inc.</t>
  </si>
  <si>
    <t>CID004730</t>
  </si>
  <si>
    <t>Onsan-eup</t>
  </si>
  <si>
    <t>Ulsan-gwangyeoksi</t>
  </si>
  <si>
    <t>Naoshima Smelter &amp; Refinery</t>
  </si>
  <si>
    <t>CID005395</t>
  </si>
  <si>
    <t>Naoshima-cho</t>
  </si>
  <si>
    <t>Kagawa</t>
  </si>
  <si>
    <t>CID005638</t>
  </si>
  <si>
    <t>CID004809</t>
  </si>
  <si>
    <t>SAM Precious Metals FZ-LLC</t>
  </si>
  <si>
    <t>UNITED ARAB EMIRATES</t>
  </si>
  <si>
    <t>CID005223</t>
  </si>
  <si>
    <t>Dubai</t>
  </si>
  <si>
    <t>Dubayy</t>
  </si>
  <si>
    <t>Arcadium Lithium (Fenix)</t>
  </si>
  <si>
    <t>ARGENTINA</t>
  </si>
  <si>
    <t>CID004748</t>
  </si>
  <si>
    <t>Salar del Hombre Muerto</t>
  </si>
  <si>
    <t>Catamarca</t>
  </si>
  <si>
    <t>Livent (Fenix)</t>
  </si>
  <si>
    <t>Livent Corporation (Fenix)</t>
  </si>
  <si>
    <t>CID005480</t>
  </si>
  <si>
    <t>CID005409</t>
  </si>
  <si>
    <t>Akita Zinc Co., Ltd.</t>
  </si>
  <si>
    <t>CID005629</t>
  </si>
  <si>
    <t>Iijima</t>
  </si>
  <si>
    <t>Akita</t>
  </si>
  <si>
    <t>Annaka Smelter and Refinery</t>
  </si>
  <si>
    <t>CID005627</t>
  </si>
  <si>
    <t>Annaka</t>
  </si>
  <si>
    <t>Gunma</t>
  </si>
  <si>
    <t>Asturiana de Zinc, S.A.U.</t>
  </si>
  <si>
    <t>SPAIN</t>
  </si>
  <si>
    <t>CID005634</t>
  </si>
  <si>
    <t>Castrillón</t>
  </si>
  <si>
    <t>Principado de Asturias</t>
  </si>
  <si>
    <t>Aurubis AG, Luenen</t>
  </si>
  <si>
    <t>CID005536</t>
  </si>
  <si>
    <t>Luenen</t>
  </si>
  <si>
    <t>Aurubis Beerse</t>
  </si>
  <si>
    <t>CID005569</t>
  </si>
  <si>
    <t>Beerse</t>
  </si>
  <si>
    <t>Antwerpen</t>
  </si>
  <si>
    <t>Aurubis Beerse N.V.</t>
  </si>
  <si>
    <t>CID005588</t>
  </si>
  <si>
    <t>CID005597</t>
  </si>
  <si>
    <t>CID005541</t>
  </si>
  <si>
    <t>Boliden Odda</t>
  </si>
  <si>
    <t>CID004502</t>
  </si>
  <si>
    <t>CID005564</t>
  </si>
  <si>
    <t>Canadian Electrolytic Zinc Limited</t>
  </si>
  <si>
    <t>CID005640</t>
  </si>
  <si>
    <t>Salaberry-de-Valleyfield</t>
  </si>
  <si>
    <t>Eti Bakir A.S</t>
  </si>
  <si>
    <t>TURKEY</t>
  </si>
  <si>
    <t>CID004059</t>
  </si>
  <si>
    <t>Mardin</t>
  </si>
  <si>
    <t>Eti Bakır A.S</t>
  </si>
  <si>
    <t>Eti Bakır A.Ş</t>
  </si>
  <si>
    <t>Hachinohe Smelting Co., Ltd.</t>
  </si>
  <si>
    <t>CID005623</t>
  </si>
  <si>
    <t>Hachinohe-shi</t>
  </si>
  <si>
    <t>Aomori</t>
  </si>
  <si>
    <t>Hikoshima Smelting Co., Ltd.</t>
  </si>
  <si>
    <t>CID005626</t>
  </si>
  <si>
    <t>Shimonoseki-shi</t>
  </si>
  <si>
    <t>Yamaguchi</t>
  </si>
  <si>
    <t>CID005624</t>
  </si>
  <si>
    <t>lndustrial Minera Mexico, S.A. de C.V. - Refineria Electrolitica de Zinc</t>
  </si>
  <si>
    <t>CID005560</t>
  </si>
  <si>
    <t>Colonia Morales</t>
  </si>
  <si>
    <t>San Luis Potosí</t>
  </si>
  <si>
    <t>Metalurgica de Cobre S.A. de C.V. (Unidad Planta Metalurgica)</t>
  </si>
  <si>
    <t>CID005538</t>
  </si>
  <si>
    <t>Nacazari</t>
  </si>
  <si>
    <t>Nexa Recursos Minerais S.A. (Juiz de Fora)</t>
  </si>
  <si>
    <t>CID005646</t>
  </si>
  <si>
    <t>Juiz de Fora</t>
  </si>
  <si>
    <t>Minas Gerais</t>
  </si>
  <si>
    <t>Nexa Recursos Minerais S.A. (Três Marias)</t>
  </si>
  <si>
    <t>CID005644</t>
  </si>
  <si>
    <t>Três Marias</t>
  </si>
  <si>
    <t>Nexa Resources Cajamarquilla S.A.</t>
  </si>
  <si>
    <t>CID005647</t>
  </si>
  <si>
    <t>San Juan de Lurigancho</t>
  </si>
  <si>
    <t>Nyrstar Belgium NV</t>
  </si>
  <si>
    <t>CID005572</t>
  </si>
  <si>
    <t>Balen</t>
  </si>
  <si>
    <t>Nyrstar Budel BV</t>
  </si>
  <si>
    <t>CID005573</t>
  </si>
  <si>
    <t>Budel-Dorplein</t>
  </si>
  <si>
    <t>Nyrstar Clarksville Inc.</t>
  </si>
  <si>
    <t>CID005574</t>
  </si>
  <si>
    <t>Clarksvillem</t>
  </si>
  <si>
    <t>Tennessee</t>
  </si>
  <si>
    <t>Nyrstar Hobart PTY Ltd.</t>
  </si>
  <si>
    <t>CID005575</t>
  </si>
  <si>
    <t>Hobart</t>
  </si>
  <si>
    <t>Tasmania</t>
  </si>
  <si>
    <t>Societe pour le Traitment du Terril de Lubumbashi (STL)</t>
  </si>
  <si>
    <t>CONGO, DEMOCRATIC REPUBLIC OF THE</t>
  </si>
  <si>
    <t>CID003806</t>
  </si>
  <si>
    <t>Lubumbashi</t>
  </si>
  <si>
    <t>Haut-Katanga</t>
  </si>
  <si>
    <t>Trail Operations</t>
  </si>
  <si>
    <t>CID005549</t>
  </si>
  <si>
    <t>Trail</t>
  </si>
  <si>
    <t>British Columbia</t>
  </si>
  <si>
    <t>Sheets</t>
  </si>
  <si>
    <t>Cells</t>
  </si>
  <si>
    <t>English</t>
  </si>
  <si>
    <t>日本語 Japanese</t>
  </si>
  <si>
    <t>한국어 Korean</t>
  </si>
  <si>
    <t>Français</t>
  </si>
  <si>
    <t>Deutsch</t>
  </si>
  <si>
    <t>Instructions</t>
  </si>
  <si>
    <t>A1</t>
  </si>
  <si>
    <t>RMI website: (www.responsiblemineralsinitiative.org)</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</si>
  <si>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</si>
  <si>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</si>
  <si>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</si>
  <si>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</si>
  <si>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RMI:www.responsiblemineralsinitiative.org/</t>
  </si>
  <si>
    <t>A2</t>
  </si>
  <si>
    <t>Introduction</t>
  </si>
  <si>
    <t>介绍</t>
  </si>
  <si>
    <t>始めに</t>
  </si>
  <si>
    <t>소개</t>
  </si>
  <si>
    <t>Einführung</t>
  </si>
  <si>
    <t>A3</t>
  </si>
  <si>
    <t>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t>
  </si>
  <si>
    <t>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t>
  </si>
  <si>
    <t>この追加鉱物報告テンプレート（AMRT）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AMRTは、下流企業が（精錬業者までの）サプライチェーンに関する情報を開示するために、こうした企業向けに考案されたものです。精錬業者または精製業者の場合は、RMAPプロトコルに従い精製業者リストタブに貴社名を記入することをお勧めします。
同書に記入する際、セルへの記入内容が「=」または「#」で始まることはできません。</t>
  </si>
  <si>
    <t xml:space="preserve">본 추가 광물 보고 양식(AMRT)은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AMRT는 다운스트림 회사가 제련소를 배제한 상태에서 최대한으로 회사의 공급망에 대한 정보를 공개하도록 설계되었습니다. 귀사가 RMAP 규약에 따라 제련소나 정제소에 해당하는 경우, 제련소 목록 탭에 귀사의 이름을 입력하길 권장합니다.
양식에 기입할 때, 어떤 셀에도 "=" 또는 "#"으로 시작하는 내용이 없어야 합니다. </t>
  </si>
  <si>
    <t>Ce modèle de rapport sur les minerais supplémentaires (AMRT)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AMRT a été conçu pour que les sociétés en aval divulguent des informations sur leurs chaînes d’approvisionnement jusqu’à la fonderie, sans toutefois inclure cette dernière. Si vous exploitez une fonderie ou une affinerie, conformément aux protocoles RMAP, nous vous recommandons de saisir votre propre nom à l’onglet de la liste des fonderies.
Lorsque vous remplirez le formulaire, veillez à ce qu’aucune des entrées dans les cellules ne commence par « = » ou « #. »</t>
  </si>
  <si>
    <t>Diese Berichtsvorlage für zusätzliche Mineralien (AMRT)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AMRT wurde für nachgelagerte Unternehmen konzipiert, um Informationen über ihre Versorgungsketten bis hin zur (aber nicht einschließlich) Schmelzhütte offenzulegen. Wenn Sie eine Schmelzhütte oder Raffinerie in Übereinstimmung mit den RMAP-Protokollen sind, empfehlen wir Ihnen, Ihren eigenen Namen in den Schmelzhüttenliste-Tab einzutragen.
Beim Ausfüllen des Formulars, sollte keine der Zeilen mit „=“ oder „#“ beginnen.</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</si>
  <si>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</si>
  <si>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</si>
  <si>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</si>
  <si>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</si>
  <si>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</si>
  <si>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</si>
  <si>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A5</t>
  </si>
  <si>
    <t>Instructions for completing Company Information questions (rows 8 - 24).
Provide comments in ENGLISH only</t>
  </si>
  <si>
    <t>公司信息的填写说明（第 8 至 26 行）。
请仅以英文作答</t>
  </si>
  <si>
    <t>会社情報の記入（8～26行）に関する解説。回答は英語(半角)で入力してください。</t>
  </si>
  <si>
    <t>기업 정보 입력 안내서(8~26줄).
답변은 반드시 영어로 기입해야 합니다.</t>
  </si>
  <si>
    <t>Instructions pour compléter les informations relatives à votre entreprise (lignes 8 - 26). Merci de répondre en anglais uniquement.</t>
  </si>
  <si>
    <t>Anleitung zum Ausfüllen von Informationen zu Unternehmen (Zeilen 8 - 22).  Die Kommentare nur in englischer Sprache.</t>
  </si>
  <si>
    <t>A6</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</si>
  <si>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</si>
  <si>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</si>
  <si>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</si>
  <si>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</si>
  <si>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</si>
  <si>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Hinweis: Eingaben mit (*) sind Pflichtfelder</t>
  </si>
  <si>
    <t>A7</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</si>
  <si>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</si>
  <si>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</si>
  <si>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</si>
  <si>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</si>
  <si>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</si>
  <si>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Geben Sie hier den rechtmäßigen Firmennamen Ihres Unternehmens ein. Bitte verwenden Sie keine Abkürzungen. In diesem Feld haben Sie die Möglichkeit, weitere Geschäftsnamen, DBAs usw. hinzuzufügen.</t>
  </si>
  <si>
    <t>A8</t>
  </si>
  <si>
    <r>
      <rPr>
        <sz val="11"/>
        <rFont val="Verdana"/>
        <charset val="134"/>
      </rP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charset val="134"/>
      </rPr>
      <t>mineral</t>
    </r>
    <r>
      <rPr>
        <sz val="11"/>
        <rFont val="Verdana"/>
        <charset val="134"/>
      </rPr>
      <t xml:space="preserve">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</si>
  <si>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t>
  </si>
  <si>
    <t>2.　貴社の申告範囲を選択してください。範囲の選択肢は以下の通りです。
A.　Company-wide（全社）
B.　Product or List of Products（製品又は製品リスト）
C.　User-Defined（ユーザー定義）
「全社」の場合、申告には親会社が製造する製品又は製品素材全体が含まれます。ユーザーが企業レベルでの鉱物データを報告している場合は、このユーザーが製造する全製品に関する鉱物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鉱物の開示が適用される範囲を記入する必要があります。ユーザー定義クラスでは、ユーザーがテキストフィールドに定義すると共に、それは顧客又は本文書の受領者が容易に理解できるようにすべきです。例えば、企業は情報を明確にするために、リンクを提供することができま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</si>
  <si>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광물 데이터를 보고하고 있는 경우, 회사가 제조하는 모든 제품에 대해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광물 공개가 적용될 범위를 설명하는 것은 필수 사항입니다. 사용자 정의 등급을 통해 사용자는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</si>
  <si>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à l’échelle de la société, il déclarera les données des minerais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minerais. La catégorie définie par l’utilisateur permet à un utilisateur de décrire la portée applicable à la déclaration de minerais.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minerais utilisés dans les produits de la catégorie définie par l’utilisateur.
Ce champ est obligatoire.</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</si>
  <si>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</si>
  <si>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A9</t>
  </si>
  <si>
    <t>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t>
  </si>
  <si>
    <t>3. 决定贵公司的矿产申报范围（最多 10 种）。提出请求的公司必须说明哪些矿产属于申报范围。问题 1 和 2 会自动填充的矿产。
矿产不包括 3TG（锡、钽、钨和金）、钴、铜、石墨、锂、云母和/或镍，因为它们已包含在 CMRT 和 EMRT 中。
这是必填项。</t>
  </si>
  <si>
    <t>3. 貴社の鉱物の申告範囲を挟み込むください（最大10種まで）。依頼する企業は、対象範囲の鉱物を指定する必要があります。鉱物は、質問1および2に自動入力されます。
3TG（錫、タンタル、タングステン、金）、コバルト、銅、黒鉛、リチウム、マイカ、および／またはニッケルはCMRTとEMRTに含まれるため、鉱物に含めないでください。
この欄は必須です。</t>
  </si>
  <si>
    <t>3. 귀사의 광물 신고 범위를 넣다십시오(최대 10개). 요청사는 범위 내 광물을 명시해야 합니다. 광물에 따라 질문1과 2가 자동으로 완성됩니다.
광물에 CMRT 및 EMRT에 포함되는 3TG(주석, 탄탈륨, 텅스텐, 금), 코발트, 구리, 흑연, 리튬, 운모 및/또는 니켈가 포함되어서는 안 됩니다.
이 기재란은 필수 사항입니다.</t>
  </si>
  <si>
    <t>3. Entrez le champ d’application de la déclaration des minerais de votre entreprise (jusqu’à 10 au maximum). La société requérante est tenue de préciser quels minerais entrent dans le champ d’application. Les minerais sont automatiquement remplis pour les questions 1 et 2.
Les minerais ne doivent pas inclure les minerais de conflit 3TG (étain, tantale, tungstène et or), le cobalt, le graphite, le lithium, le mica et/ou le nickel, car ils sont inclus dans le CMRT et l’EMRT.
Ce champ est obligatoire.</t>
  </si>
  <si>
    <t>3. Das antragstellende Unternehmen muss alle Mineralien angeben, die in den Geltungsbereich der Erklärung fallen (bis zu maximal 10). Für die Fragen 1 und 2 sind die Mineralien automatisch in alphabetischer Reihenfolge anzugeben.
Mineralien sollten keine Konfliktmineralien (Zinn, Tantal, Wolfram und Gold), Kobalt, Kupfer, Graphit, Lithium, Glimmer und/oder Nickel enthalten, da diese in der CMRT und EMRT erfasst werden.
Dies ist ein Pflichtfeld.</t>
  </si>
  <si>
    <t>A10</t>
  </si>
  <si>
    <t>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t>
  </si>
  <si>
    <t>4. 如果您申报的矿产范围包括“其他”，请在此处填写其他矿产名称。提出请求的公司必须说明哪些矿产属于申报范围。问题 1 和 2 会自动填充选定的矿产。
如果在矿产/金属申报范围中至少选择了 1 次“其他”，则此为必填项.</t>
  </si>
  <si>
    <t>4. 鉱物の申告範囲に「Other（その他）」が含まれる場合、ここにその他の鉱物を入力してください。依頼する企業は、対象範囲の鉱物を指定する必要があります。選択された鉱物は、質問1および2に自動入力されます。
鉱物／金属の申告範囲で「Other（その他）」が1回以上選択された場合、この欄は必須です。</t>
  </si>
  <si>
    <t>4. 광물 신고 범위에 "Other(기타)"가 포함된 경우 여기에 기타 광물을 입력하십시오. 요청사는 범위 내 광물을 명시해야 합니다. 선택한 광물에 따라 질문 1과 2가 자동으로 완성됩니다.
광물/금속 신고 범위에서 “Other(기타)”를 최소 1회 이상 선택한 경우 이 기재란은 필수 사항입니다.</t>
  </si>
  <si>
    <t>4. Si votre champ d’application de la déclaration des minerais inclut l’option « Autre », saisissez les minerais supplémentaires ici. La société requérante est tenue de préciser quels minerais entrent dans le champ d’application. Les minerais sélectionnés sont automatiquement remplis pour les questions 1 et 2.
Ce champ est obligatoire si l’option « Autre » est sélectionnée au moins 1 fois dans le champ d’application de la déclaration des minerais/métaux.</t>
  </si>
  <si>
    <t>4. Wenn Ihr Deklarationsumfang für Mineralien „Andere“ umfasst, geben Sie die zusätzlichen Mineralien hier ein. Das anfragende Unternehmen muss angeben, welche Mineralien in den Geltungsbereich fallen. Für die Fragen 1 und 2 sind die Mineralien automatisch eingetragen.
Dieses Feld ist obligatorisch, wenn „Andere“ mindestens einmal im Deklarationsumfang für Mineralien/Metalle ausgewählt wurde.</t>
  </si>
  <si>
    <t>A11</t>
  </si>
  <si>
    <t>4. Insert your company’s unique identifier number or code (DUNS number, VAT number, customer-specific identifier, etc.)</t>
  </si>
  <si>
    <t>4. 插入贵公司的唯一识别序号或编号（DUNS 号码、VAT 号码、客户特定识别码等）</t>
  </si>
  <si>
    <t>4.  貴社固有の識別番号又はコードを記入してください（DUNSナンバー、VATナンバー、顧客固有番号等）。</t>
  </si>
  <si>
    <t>4.  귀사의 고유한 번호나 코드를 기입하십시오. (DUNS #, VAT # 등)</t>
  </si>
  <si>
    <t>4. Indiquer un identifiant unique de votre entreprise (numéro DUNS, numéro TVA, etc…)</t>
  </si>
  <si>
    <t>4.Geben sie ihre eindeutige Firmenidentifikationsnummer (DUNS Nummer, Steuernummer, Kunden-spezifische Kennung, etc.) ein</t>
  </si>
  <si>
    <t>A12</t>
  </si>
  <si>
    <t xml:space="preserve">5. Insert the source for the unique identifier number or code ("DUNS", "VAT", "Customer", etc).  </t>
  </si>
  <si>
    <t>5. 插入唯一识别序号或代码出处（例如“DUNS”、“VAT”、“客户”等）</t>
  </si>
  <si>
    <t>5. 固有の識別番号又はコードの発行元を記入してください（「DUNS」「VAT」「顧客」等）。</t>
  </si>
  <si>
    <t>5.  귀사의 고유한 번호나 코드의 출처를 기입하십시오. (DUNS #, VAT # 등)</t>
  </si>
  <si>
    <t>5. Indiquer le type d'identifiant utilisé (numéro DUNS, numéro TVA, etc…)</t>
  </si>
  <si>
    <t>5. Geben Sie die Quelle für die eindeutige Kennung oder Code ( "DUNS",  "MWST","Kunde", etc. ) an.</t>
  </si>
  <si>
    <t>A13</t>
  </si>
  <si>
    <t>6. Insert your full company address (street, city, state, country, postal code).  This field is optional.</t>
  </si>
  <si>
    <t>6. 插入贵公司的完整地址（街道、城市、州、国家或地区、邮政编码）。此为必填字段。</t>
  </si>
  <si>
    <t>6. 貴社の住所を省略せずに記入してください（番地、市、州/都道府県、国、郵便番号） 。この欄は任意です。</t>
  </si>
  <si>
    <t>6.  귀사의 주소를 기입하십시오. (시, 구, 동, 우편번호 등).  이 필드는 선택 사항입니다.</t>
  </si>
  <si>
    <t>6. Indiquer l’adresse complète de votre entreprise (rue, ville, pays, code postal,…). Ce champ est optionnel.</t>
  </si>
  <si>
    <t>6. Geben Sie Ihre vollständige Firmenanschrift an (Straße, Stadt, Postleitzahl,  Bundesland).  Dieses Feld ist optional.</t>
  </si>
  <si>
    <t>A14</t>
  </si>
  <si>
    <t>7. Insert the name of the person to contact regarding the contents of the declaration information. This field is mandatory.</t>
  </si>
  <si>
    <t>7. 插入对此申报信息内容负责的联系人姓名。此为必填字段。</t>
  </si>
  <si>
    <t>7. このテンプレートの回答データの内容に関して連絡先となる担当者の名前を記入してください。この欄は必須です。</t>
  </si>
  <si>
    <t>7.  이 양식에 기입되는 내용에 관한 문의를 받을수 있는 담당직원 성명을 기입하십시오. 이 필드는 의무사항입니다.</t>
  </si>
  <si>
    <t>7. Indiquer le nom de la personne à contacter concernant le contenu de votre déclaration. Ce champ est obligatoire.</t>
  </si>
  <si>
    <t>7. Geben Sie den Namen der Kontaktperson zum Inhalt der Erklärung an. Dies ist ein obligatorisches Feld.</t>
  </si>
  <si>
    <t>A15</t>
  </si>
  <si>
    <t>8. Insert the email address of the contact person.  If an email address is not available, state ‘‘not available’’ or ‘‘n/a.’’ A blank field may cause an error in form implementation.  This field is mandatory.</t>
  </si>
  <si>
    <t>8. 插入联系人的电子邮件地址。如果没有电子邮件地址，请说明“无”或“不适用”。如留空此字段，会导致此表格出错。此为必填字段。</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</si>
  <si>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</si>
  <si>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담당직원 이메일 주소를 기입하십시오. 혹 이메일 주소가 없는 경우, "not available" (없음) 또는 "N/A"를 기입하십시오.</t>
  </si>
  <si>
    <t>8. Indiquer l'adresse email de la personne à contacter. Si cette personne n'a pas d'adresse email, indiquer "not available" ou "n/a" (en anglais). Un champ vide peut provoquer une erreur dans l'exécution de ce formulaire. Ce champ est obligatoire.</t>
  </si>
  <si>
    <t>8. Geben Sie die E mail-Adresse der Kontaktperson an. Wenn eine E- mail-adresse nicht verfügbar ist, bitte "Nicht verfügbar" oder "n/a." auswählen. Ein leeres Feld kann dazu führen, dass ein Fehler in der Anwendung auftritt. Dies ist ein obligatorisches Feld.</t>
  </si>
  <si>
    <t>A16</t>
  </si>
  <si>
    <t>9. Insert the telephone number for the contact. This field is mandatory.</t>
  </si>
  <si>
    <t>9. 插入联系人的电话号码。此为必填字段。</t>
  </si>
  <si>
    <t>9. 連絡先電話番号を記入してください。この欄は必須です。</t>
  </si>
  <si>
    <t>9.  담당직원 전화 번호를 기입하십시오. 이 필드는 필수입니다.</t>
  </si>
  <si>
    <t>9. Indiquer le numéro de téléphone de la personne à contacter. Ce champ est obligatoire.</t>
  </si>
  <si>
    <t>9. Geben Sie die Telefonnummer des Kontakts an. Dies ist ein obligatorisches Feld.</t>
  </si>
  <si>
    <t>A17</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</si>
  <si>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</si>
  <si>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10. 插入负责申报信息内容的人员姓名。授权人可能与联系人不同。请勿填写“相同”或相似信息，而需提供授权人的姓名。此为必填字段。 </t>
  </si>
  <si>
    <t>10.申告内容の回答責任者の名前を記入してください。連絡先と異なる人でもかまいません。「同上」又は同様の表記は避けてください。この欄は必須です。</t>
  </si>
  <si>
    <t>10.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</si>
  <si>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</si>
  <si>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</si>
  <si>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A18</t>
  </si>
  <si>
    <t>11. Insert the title for the Authorizing person. This field is optional.</t>
  </si>
  <si>
    <t>11. 输入授权人的职位。 此为选填字段。</t>
  </si>
  <si>
    <t>11. 回答責任者の役職を記入してください。この欄は任意です。</t>
  </si>
  <si>
    <t>11.  이 양식에 기입되는 정보를 책임질 수 있는 책임자 직함을 기입하십시오.   이 필드는 선택 사항입니다.</t>
  </si>
  <si>
    <t>11. Indiquer le titre de la personne responsable. Ce champ est facultatif.</t>
  </si>
  <si>
    <t>11. Geben Sie den Titel für den Namen des Bevollmächtigten an. Dieses Feld ist optional.</t>
  </si>
  <si>
    <t>A19</t>
  </si>
  <si>
    <t>12. Insert the email address of the Authorizing person.  If an email address is not available, state ‘‘not available’’ or ‘‘n/a.’’ A blank field may cause an error in form implementation.  This field is mandatory.</t>
  </si>
  <si>
    <t>12.  输入授权人的电子邮件地址。如果没有电子邮件地址，请声明“无”或“不适用”。如留空此字段，会导致表格出错。此为必填字段。</t>
  </si>
  <si>
    <t>12.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</si>
  <si>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책임자의 이메일 주소를 기입하십시오. 혹 이메일 주소가 없는 경우, "not available" (없음) 또는 "N/A"를 기입하십시오.   이 필드는 필수입니다.</t>
  </si>
  <si>
    <t>12. Indiquer l'adresse email de la personne responsable. Si cette personne n'a pas d'adresse email, indiquer "not available" ou "n/a" (en anglais). Un champ vide peut provoquer une erreur dans l'exécution de ce formulaire. Ce champ est obligatoire.</t>
  </si>
  <si>
    <t>12. Geben Sie die E-mail-Adresse der bevollmächtigten Person an. Wenn eine E-mail Adresse nicht verfügbar ist, bitte "Nicht verfügbar" oder "n/a." auswählen. Ein leeres Feld kann dazu führen, dass ein Fehler in der Anwendung auftritt. Dies ist ein obligatorisches Feld.</t>
  </si>
  <si>
    <t>A20</t>
  </si>
  <si>
    <t>13. Insert the telephone number for the Authorizing person. This field is optional.</t>
  </si>
  <si>
    <t>13. 插入授权人的电话号码。此字段自由选择填写。</t>
  </si>
  <si>
    <t>13. 回答責任者の電話番号を記入してください。この欄は任意です。</t>
  </si>
  <si>
    <t>13. 책임자의 전화 번호기입하십시오. 혹 전화 번호 없는 경우, "not available" (없음) 또는 "N/A"를 기입하십시오.  이 필드는 선택 사항입니다.</t>
  </si>
  <si>
    <t>13. Insérez le numéro de téléphone pour la personne donnant l’autorisation. Ce champ est facultatif.</t>
  </si>
  <si>
    <t>13. Fügen Sie die Telefonnummer der freigabeberechtigten Person ein. Das Ausfüllen dieses Feldes ist freiwillig.</t>
  </si>
  <si>
    <t>A21</t>
  </si>
  <si>
    <t>14. Please enter the Date of Completion for this form using the format DD-MMM-YYYY.  This field is mandatory.</t>
  </si>
  <si>
    <t>14. 请使用“日-月-年”的格式输入申报日期。此为必填字段。</t>
  </si>
  <si>
    <t>14. このテンプレートの作成日をDD-MMM-YYYY（例: 01-JAN-2012）の形式で記入してください。この欄は必須です。</t>
  </si>
  <si>
    <t>14.  이 템플릿 작성을 완료한 날짜를 기입하십시오. 날짜는 DD-MMM-YYYY (예: 12-Jul-2012).  이 필드는 필수입니다.</t>
  </si>
  <si>
    <t>14. Indiquer la date à laquelle vous avez complété ce rapport en utilisant le format suivant JJ-MM-AAAA. Ce champ est obligatoire.</t>
  </si>
  <si>
    <t>14. Bitte geben Sie das Datum der Fertigstellung für dieses Formblatt mit dem Format TT-MMM-JJJJ ein. Dies ist ein obligatorisches Feld.</t>
  </si>
  <si>
    <t>A22</t>
  </si>
  <si>
    <t xml:space="preserve">15. As an example, the user may save the file name as:  companyname-date.xls (date as YYYY-MM-DD).  </t>
  </si>
  <si>
    <t>15. 例如，用户应将文件名保存为“公司名-日期.xls”（日期格式为年-月-日）。</t>
  </si>
  <si>
    <t>15. 例えば、ファイル名を「会社名-日付.xls」として保存します（日付はYYYY-MM-DDで記述）。</t>
  </si>
  <si>
    <t>15.  파일 저장 방법 : 기업명-날짜.xls (날짜는 YYYY-MM-DD, 예: 2012-08-01)</t>
  </si>
  <si>
    <t>15. Le rapport peut par exemple être sauvegardé sous le nom suivant: nomdelentreprise-date.xls (date au format AAAA-MM-JJ).</t>
  </si>
  <si>
    <t>15. Zum Beispiel kann der Benutzer die Datei unter dem Namen speichern: companyname-datum.xls (Datum im Format JJJJ-MM-TT).</t>
  </si>
  <si>
    <t>A24</t>
  </si>
  <si>
    <t>Instructions for completing the two Due Diligence Questions (rows 26 - 49).
Provide answers in ENGLISH only</t>
  </si>
  <si>
    <t>两个尽职调查问题的填写指南（第 26 至 49 行）。
请仅以英文作答。</t>
  </si>
  <si>
    <t>2つのデュー・デリジェンスに関する質問（26～49行）に対する解説。
回答は英語（半角）で入力してください。</t>
  </si>
  <si>
    <t>둘 가지 실사 질문(26~49행) 작성 지침.
답변은 영어로만 기입하십시오.</t>
  </si>
  <si>
    <t>Instructions pour remplir les deux questions de diligence raisonnable (lignes 26 à 49).
Fournez uniquement des réponses en ANGLAIS</t>
  </si>
  <si>
    <t>Anweisungen zum Ausfüllen der zwei Fragen zum Erklärungsumfang (Zeilen 26–49).
Bitte geben Sie Ihre Antworten nur auf ENGLISCH.</t>
  </si>
  <si>
    <t>A25</t>
  </si>
  <si>
    <t>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t>
  </si>
  <si>
    <t>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t>
  </si>
  <si>
    <t>これらの2つの質問は各金属に関する使用法と関連サプライヤーのデータ収集レベルを明確にするものです。質問は、法規制の適用性を判定できるように貴社の製品中への鉱物の使用に関する情報を収集するために作られています。これらの質問への回答は、企業情報に関するセクションで選択した「申告範囲」が対象となります。このセクションでの質問への回答は、鉱物に関する報告の適用性や完全性を判定するために使用できます。</t>
  </si>
  <si>
    <t>다음의 둘 가지 질문은 각 광물의 사용처, 관련 협력사 데이터 수집 수준 파악합니다. 질문은 규제 적용 가능성의 결정을 감안하기 위해 회사의 제품에서 광물 의 사용에 대한 정보를 수집하도록 설계되어 있습니다. 이에 대한 답변은 "선언 범위" 항목에서 선택한 선언 범위에 대한 것입니다. 이 섹션의 질문에 대한 답변은 광물 보고의 적용 가능성과 완전성을 결정하는데 사용될 수 있습니다.</t>
  </si>
  <si>
    <t>Ces deux questions définissent l’utilisation et le niveau de collecte des données pertinentes des fournisseurs. Les questions sont conçues pour recueillir des informations concernant l’utilisation des minerais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de minerais.</t>
  </si>
  <si>
    <t>Diese zwei Fragen definieren die Kennzeichnung der Verwendung, Herkunft und Beschaffung von Mineralien im Erklärungsumfang. Die Fragen dienen dazu, Informationen über die Verwendung von diese Mineralien in den Produkten des Unternehmens und die Vollständigkeit der Berichterstattung zu sammeln. Die Antworten auf diese Fragen bilden den im Abschnitt Unternehmensangaben ausgewählten „Erklärungsumfang”.</t>
  </si>
  <si>
    <t>A26</t>
  </si>
  <si>
    <t>For each of the two questions, provide an answer for each mineral using the drop-down menu selections. The first question in this section must be completed for all specified minerals in the declaration scope.</t>
  </si>
  <si>
    <t>针对两个问题，请从下拉菜单选择您的回答。本章节的第一个问题必须针申请范围内的特定金属填写.</t>
  </si>
  <si>
    <t>2つの各質問には、各鉱物についてドロップダウンメニューから選択して回答してください。このセクション最初の質問では、申告範囲に指定された鉱物すべてについて記入する必要があります。</t>
  </si>
  <si>
    <t xml:space="preserve">질문 두 개에서 개별 광물에 대한 답변을 드롭다운에서 선택하십시오. 신고 범위 내 모든 특정 광물에 대한 이 섹션의 첫 번째 질문에 답변해야 합니다. </t>
  </si>
  <si>
    <t>Pour chacune des deux questions, fournissez une réponse pour chaque minerai en choisissant les options du menu déroulant. Le première question de cette section doivent être remplies pour tous les minerais spécifiés dans le champ d’application de la déclaration.</t>
  </si>
  <si>
    <t>Geben Sie für jede der beiden Fragen eine Antwort für jedes Mineral mithilfe der Auswahlmöglichkeiten im Dropdown-Menü an. Zur ersten Frage in diesem Abschnitt müssen für alle angegebenen Mineralien im Geltungsbereich der Erklärung vollständig beantwortet werden.</t>
  </si>
  <si>
    <t>A27</t>
  </si>
  <si>
    <t>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t>
  </si>
  <si>
    <t>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</si>
  <si>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企業によっては、「No（いいえ）」の回答の裏付けとなる理由を求める場合があります。理由は、「Comment（コメント）」フィールドに入力してください。</t>
  </si>
  <si>
    <t>1. 이 질문에 대한 답변에 따라 특정 광물이 보고 요건 범위 내에 있는지 여부가 판단됩니다.
이 질문은 귀사가 제조하거나 계약 제조한 제품에서 원료, 구성요소 또는 첨가제로서 광물(원료 및 구성요소 포함)의 사용 여부를 묻습니다. 원료, 구성요소, 첨가제, 연마제, 절삭 공구에서 나온 불순물은 본 설문조사의 범위가 아닙니다. 
개별 특정 광물에 대한 이 질문에 답변해야 합니다. 이 질문에 대한 유효한 답변은 ""Yes(예)"", ""No(아니요)"", ""Unknown(모름)"" 또는 ""Not Declaring(미신고)""입니다. 이 질문은 필수 사항입니다.</t>
  </si>
  <si>
    <t>1. La réponse à cette question est utilisée pour déterminer si l’un des minerais spécifiés est concerné par l’obligation de déclaration.
Cette question a pour but de déterminer si des minerais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minerais spécifiés. Les réponses valides à cette question sont « oui », « non », « je ne sais pas » ou « je ne déclare pas ». Cette question est obligatoire.</t>
  </si>
  <si>
    <t>1. Die Antwort auf diese Frage wird verwendet, um festzustellen, ob eines der angegebenen Mineralien in den Geltungsbereich der Erklärung fällt.
Diese Frage wird abgefragt, ob bestimmte Mineralien als Rohstoff, Komponente oder Zusatzstoff in einem von Ihnen hergestellten Produkt (einschließlich Verbindungen) verwendet werden. Verunreinigungen durch Rohstoffe, Komponenten, Zusatzstoffe, Schleifmittel und Schneidwerkzeuge fallen nicht in den Geltungsbereich der Umfrage.
Diese Frage ist für jedes angegebene Mineral zu beantworten. Gültige Antworten auf diese Frage sind entweder „ja“, „nein“, „unbekannt“ oder „keine Angabe“. Diese Frage muss beantwortet werden.</t>
  </si>
  <si>
    <t>A28</t>
  </si>
  <si>
    <t>Understand that if any mineral from the declaration scope is intentionally added anywhere within your supply chain, they are considered intentionally added to your product.
Some companies may require substantiation for a "No" answer that should be entered into the Comment Field.</t>
  </si>
  <si>
    <t>如果申报范围内的任何矿产特意添加到供应链的任意部份，它们就会被认为是特意添加到产品中。
有些公司可能会要求为“否”的答案举证，此时需要在意见栏填写你的回复。</t>
  </si>
  <si>
    <t>申告範囲の鉱物がサプライチェーン中のどこかで意図的に追加された場合、御社の製品に意図的に追加されたものとみなされると理解してください。
企業によっては、「No（いいえ）」の回答の裏付けとなる理由を求める場合があります。理由は、「Comment（コメント）」フィールドに入力してください。</t>
  </si>
  <si>
    <t>신고 범위 내 광물이 공급망 내 어떤 부분에서든 의도적으로 추가되는 경우, 의도적으로 제품에 추가된 것으로 간주된다는 점을 이해합니다.
일부 기업은 "No(아니요)" 답변에 대해 입증할 수 있는 근거를 의견 란에 입력하도록 요구할 수 있습니다.</t>
  </si>
  <si>
    <t>Sachez que si un minerai du champ d’application de la déclaration est intentionnellement ajouté à n’importe quelle étape de votre chaîne d’approvisionnement, il est considéré comme ajouté intentionnellement à votre produit.
Certaines sociétés peuvent exiger une justification pour une réponse « Non », laquelle doit être saisie dans le champ de commentaires.</t>
  </si>
  <si>
    <t>Beachten Sie, dass Mineralien aus dem Erklärungsumfang, die an einer beliebigen Stelle innerhalb Ihrer Lieferkette absichtlich hinzugefügt werden, als absichtlich Ihrem Produkt hinzugefügt gelten.
Manche Unternehmen verlangen möglicherweise Belege, wenn Sie diese Frage mit „nein” beantworten. Diese Belege sind im Feld „Anmerkungen” einzugeben.</t>
  </si>
  <si>
    <t>A29</t>
  </si>
  <si>
    <t>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t>
  </si>
  <si>
    <t>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t>
  </si>
  <si>
    <t>2. これは、この申告範囲内の製品に含まれる申告鉱物を供給すると合理的に考えられるすべての直接サプライヤーから、企業が関連する鉱物開示情報を受け取ったかどうかを判定する質問です。
- 100%
- Greater than 90%
- Greater than 75%
- Greater than 50%
- 50% or less
- None
- Unknown
- Did not survey</t>
  </si>
  <si>
    <t>2. 이 질문은 다음 선언의 범위가 적용되는 제품에 포함된 광물 를 제공하고 있는 것으로 합리적으로 신뢰를 받고 있는 모든 직접 공급업체로부터 회사가 광물 공개를 받았는지 여부를 판단하기 위한 것입니다. 이 질문에 허용되는 답변은 다음과 같습니다. 
- 100%
- Greater than 90%
- Greater than 75%
- Greater than 50%
- 50% or less
- None
- Unknown
- Did not survey</t>
  </si>
  <si>
    <t>2. Il s’agit d’une question visant à déterminer si une société a reçu des déclarations de minerais, en provenance de tous les fournisseurs directs raisonnablement susceptibles de fournir des minerais co2. Il s’agit d’une question visant à déterminer si une société a reçu des déclarations de minerais, en provenance de tous les fournisseurs directs raisonnablement susceptibles de fournir des minerais contenus dans les produits couverts par le champ d'application de cette déclaration. Les réponses possibles à cette question sont:
- 100%
- Greater than 90%
- Greater than 75%
- Greater than 50%
- 50% or less
- None
- Unknown
- Did not survey</t>
  </si>
  <si>
    <t>2. Dies ist eine Frage, um festzustellen, ob ein Unternehmen relevante Mineralienangaben von allen direkten Lieferanten erhalten hat, von denen angenommen werden kann, dass sie die deklarierten Mineralien liefern, die in den Produkten enthalten sind, die in den Geltungsbereich ihrer Erklärung fallen.
Diese Frage ist vor allem dann für ein bestimmtes Mineral Pflicht, wenn die Antwort auf Frage 1 „Ja“ für dieses Mineral lautet.
- 100%
- Greater than 90%
- Greater than 75%
- Greater than 50%
- 50% or less
- None
- Unknown
- Did not survey</t>
  </si>
  <si>
    <t>A30</t>
  </si>
  <si>
    <t>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t>
  </si>
  <si>
    <t>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t>
  </si>
  <si>
    <t>質問2で、ある金属に「100%」と回答した場合、この回答を完了するために、サプライチェーンで使用されたその金属を加工すると特定されたすべての製錬業者の名称を提供することが求められます。
企業によっては、「関連」サプライヤーを定義する方法の裏付けとなる理由を求める場合があります。理由は、「Comments（コメント）」フィールドに入力してください。関連サプライヤーからの回答が100%に達していない場合、適切な比率を示すAMRTを提出し、サプライヤーの調査を続けてください。調査したサプライヤーについて貴社の数字が上昇していれば、前年比で改善していることになります。
さらに、企業によっては、「Did not survey（調査しなかった）」という回答がある鉱物について裏付けとなる理由を求める場合があります。理由は、「Comments（コメント）」フィールドに入力してください。</t>
  </si>
  <si>
    <t>질문 2에서 어떤 금속에 대해 “100%”라고 답변한 경우, 답변을 완료하려면 공급망에서 사용되는 금속을 가공하는 것으로 식별된 모든 제련소의 이름을 제출해야 합니다.
일부 회사는 "관련" 공급업체를 어떻게 정의했는지에 대한 설명을 의견란에 입력하여 입증해야 할 수 있습니다. 관련 공급업체로부터 100% 응답률을 달성하지 못한 경우, AMRT에 적절한 비율을 표시하여 제출한 후 공급업체 조사를 계속하십시오. 귀사의 조사 대상 공급업체 비율 증가는 전년 대비 개선의 한 가지 징후일 수 있습니다.
일부 회사는 "Did not survey (조사하지 않았음)" 이라는 답변을 의견란에 입력하여 광물에 대한 추가 입증을 요구할 수 있습니다.</t>
  </si>
  <si>
    <t>Si votre réponse est « 100 % » pour tout minerai de la question 2, vous devez fournir les noms de toutes les fonderies qui ont été identifiées pour le traitement du/des métal/métaux utilisé(s) dans votre chaîne d’approvisionnement afin que cette réponse soit complète.
Certaines sociétés peuvent exiger une justification quant à la manière dont vous avez défini les fournisseurs « concernés ». Cette justification doit être saisie dans le champ de commentaires. Si vous n’avez pas atteint un taux de réponse de 100 % de la part de vos fournisseurs concernés, veuillez soumettre votre AMRT en indiquant le pourcentage approprié et continuez d’interroger vos fournisseurs. Une augmentation du pourcentage de fournisseurs interrogés par votre société peut être une indication d’une amélioration d’un exercice à l’autre.
Certaines sociétés peuvent exiger une justification supplémentaire pour tout minerai dont la réponse est « Did not survey (N’a pas interrogé) ». Cette justification doit être saisie dans le champ de commentaires.</t>
  </si>
  <si>
    <t>Wenn Sie auf Frage 2 für ein Metall mit „100 %“ antworten, wird von Ihnen erwartet, dass Sie die Namen aller Schmelzhütten angeben, die für die Verarbeitung des/der in Ihrer Lieferkette verwendeten Metalls/Metalle in Frage kommen, damit diese Frage als vollständig beantwortet gilt.
Manche Unternehmen verlangen möglicherweise Belege dafür, wie Sie die „einschlägigen” Lieferanten definieren. Geben Sie diese Belege im Feld „Anmerkungen” ein. Wenn Sie nicht von allen Ihren Lieferanten eine vollständige Antwort erhalten haben, vermerken Sie in Ihrer einzureichenden PRT den entsprechenden Prozentsatz und befragen Sie Ihre Lieferanten weiter. Eine Zunahme im Prozentsatz der von Ihrem Unternehmen befragten Lieferanten kann ein Hinweis auf eine Verbesserung im Jahresvergleich darstellen.
Einige Unternehmen verlangen möglicherweise weitere Nachweise für Mineralien mit der Antwort „Mein Unternehmen hat unsere Lieferanten nicht befragt“, die in das Kommentarfeld eingetragen werden sollten.</t>
  </si>
  <si>
    <t>A32</t>
  </si>
  <si>
    <t>Instructions for completing the Minerals Scope Tab.
Provide answers in ENGLISH only</t>
  </si>
  <si>
    <t>“Minerals Scope”（矿物范围）选项卡的填写说明。请仅以英文作答。</t>
  </si>
  <si>
    <t>「Minerals Scope（鉱物の範囲）」シートの記入に関する解説
回答は英語（半角）で入力してください。</t>
  </si>
  <si>
    <t>Minerals Scope(광물 범위) 리스트 답변 안내서. 답변은 반드시 영어로 기입해야 합니다.</t>
  </si>
  <si>
    <t>Instructions pour compléter l’onglet Minéraux concernés 
Merci de répondre en ANGLAIS uniquement</t>
  </si>
  <si>
    <t>Anleitung zum Ausfüllen Registerkarte „Geltungsbereich der Mineralien“.  Die Kommentare nur in englischer Sprache.</t>
  </si>
  <si>
    <t>A33</t>
  </si>
  <si>
    <t>It is strongly recommended that the requestor complete the Minerals Scope tab prior to sharing their AMRT survey.</t>
  </si>
  <si>
    <t>强烈建议申请人先填写“Minerals Scope”（矿物范围）选项卡，然后再提交 AMRT 调查。</t>
  </si>
  <si>
    <t>要請者は、AMRT調査を共有する前に、「Minerals Scope（鉱物の範囲）」タブに情報を入力することが強く推奨される。</t>
  </si>
  <si>
    <t>요청자는 AMRT 설문조사를 공유하기 전에 Minerals Scope(광물 범위) 탭을 작성하는 것이 좋습니다.</t>
  </si>
  <si>
    <t>Il est fortement recommandé au demandeur de remplir l’onglet Minéraux concernés avant de partager son questionnaire d’enquête sur le AMRT.</t>
  </si>
  <si>
    <t>Es wird dringend empfohlen, dass der Antragsteller die Registerkarte „Geltungsbereich der Mineralien“ ausfüllt, bevor er seine AMRT-Umfrage freigibt.</t>
  </si>
  <si>
    <t>A34</t>
  </si>
  <si>
    <t>1. Select Minerals/Metals in Scope – The metal dropdown will auto-populate with the list of in scope minerals from your Declaration page. Use the drop-down menu to select the metal for which you are providing reasons for inclusion on the AMRT.</t>
  </si>
  <si>
    <t>1. 选择属于申报范围的矿产 - 金属下拉菜单将根据您在“Declaration”（申报）页面的矿物范围列表自动填充结果。使用下拉菜单选择您要纳入 AMRT 的金属，在之后提供原因。</t>
  </si>
  <si>
    <t>1. 申告範囲の鉱物を選択してください - 金属のドロップダウンメニューには、「申告」ページから範囲内の鉱物のリストが自動的に入力される。ドロップダウンメニューを使用して、AMRTに含める理由を記入する金属を選択する。</t>
  </si>
  <si>
    <t>1. 신고 범위의 미네랄을 선택하세요 - 금속 드롭다운에는 귀하의 신고 페이지에 있는 범위 내 광물 목록이 자동으로 채워집니다. 드롭다운 메뉴를 사용하여 AMRT에 포함하는 이유를 제공하려는 금속을 선택하십시오.</t>
  </si>
  <si>
    <t>1. Choisissez un minerais entrant dans le champ d'application - La liste déroulante des métaux se remplira automatiquement grâce à la liste des minéraux concernés issue de votre page Déclaration. Utilisez le menu déroulant pour sélectionner le métal pour lequel vous fournissez des motifs d’intégration dans le AMRT.</t>
  </si>
  <si>
    <t>1. Die Dropdown-Liste der Metalle wird automatisch mit der Liste der in den Geltungsbereich fallenden Mineralien von Ihrer Deklarationsseite aufgefüllt. Verwenden Sie das Dropdown-Menü, um das Metall auszuwählen, für das Sie Gründe für die Aufnahme in die PRT angeben.</t>
  </si>
  <si>
    <t>A35</t>
  </si>
  <si>
    <t>2. Reasons for inclusion on the AMRT - Provide details on why you are requesting data for the specified mineral(s). Examples include mineral risk profiles, such as those found on the Material Insights platform, and/or regulatory requirements.</t>
  </si>
  <si>
    <t>2. 纳入 AMRT 的原因 - 详细解释申请指定矿物数据的原因。原因示例包括矿物风险概况（包括在 Material Insights 平台上找到的概况），以及监管要求。</t>
  </si>
  <si>
    <t>2. AMRTに含める理由 - 指定した鉱物のデータを要請する理由を詳細に記入する。理由の例としては、鉱物のリスクプロファイル（マテリアルインサイトプラットフォームに掲載されているものを含む）や、規制要件などがある。</t>
  </si>
  <si>
    <t>2. AMRT에 포함하는 이유 - 지정된 광물에 대한 데이터를 요청하는 이유에 대한 세부 정보를 제공하십시오. 그러한 이유의 예로는 Material Insights 플랫폼에서 제공하는 것을 포함하는 광물 위험 프로필 및 규제 요건이 있습니다.</t>
  </si>
  <si>
    <t>2. Motifs d’intégration dans le AMRT : précisez les raisons pour lesquelles les données relatives aux minéraux spécifiés sont exigées. Les exemples de motifs comprennent les profils de risques liés aux minéraux, notamment ceux qui figurent sur la plateforme d’informations sur les matériaux et les dispositions réglementaires.</t>
  </si>
  <si>
    <t>2. Gründe für die Aufnahme in die AMRT – Geben Sie Details an, warum Daten für die angegebenen Mineralien angefordert werden. Beispiele für Gründe sind die Risikoprofile von Mineralien, einschließlich derjenigen, die auf der Material Insights Plattform zu finden sind, und gesetzliche Anforderungen.</t>
  </si>
  <si>
    <t>A37</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</si>
  <si>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</si>
  <si>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</si>
  <si>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</si>
  <si>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</si>
  <si>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</si>
  <si>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Anleitung zum Ausfüllen Registerkarte „Schmelzhüttenliste“. Die Kommentare nur in englischer Sprache.</t>
  </si>
  <si>
    <t>A38</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</si>
  <si>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</si>
  <si>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</si>
  <si>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</si>
  <si>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</si>
  <si>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</si>
  <si>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Hinweis: Spalten mit (*) sind Pflichtfelder</t>
  </si>
  <si>
    <t>A39</t>
  </si>
  <si>
    <t xml:space="preserve">1. Smelter Identification Input Column - If you know the Smelter Identification Number, input the number in Column A (columns B, C, D, E, F, G, I, and J will auto-populate).  Column A does not autopopulate </t>
  </si>
  <si>
    <r>
      <rPr>
        <sz val="11"/>
        <rFont val="Verdana"/>
        <charset val="134"/>
      </rPr>
      <t xml:space="preserve">1. </t>
    </r>
    <r>
      <rPr>
        <sz val="11"/>
        <rFont val="SimSun"/>
        <charset val="134"/>
      </rPr>
      <t xml:space="preserve">冶炼厂识别输入列－如果您知道冶炼厂
识别号码，则在 </t>
    </r>
    <r>
      <rPr>
        <sz val="11"/>
        <rFont val="Verdana"/>
        <charset val="134"/>
      </rPr>
      <t>A</t>
    </r>
    <r>
      <rPr>
        <sz val="11"/>
        <rFont val="SimSun"/>
        <charset val="134"/>
      </rPr>
      <t xml:space="preserve"> 列输入号码（</t>
    </r>
    <r>
      <rPr>
        <sz val="11"/>
        <rFont val="Verdana"/>
        <charset val="134"/>
      </rPr>
      <t>B、C、D、
E、F、G、I</t>
    </r>
    <r>
      <rPr>
        <sz val="11"/>
        <rFont val="SimSun"/>
        <charset val="134"/>
      </rPr>
      <t xml:space="preserve"> 和 </t>
    </r>
    <r>
      <rPr>
        <sz val="11"/>
        <rFont val="Verdana"/>
        <charset val="134"/>
      </rPr>
      <t>J</t>
    </r>
    <r>
      <rPr>
        <sz val="11"/>
        <rFont val="SimSun"/>
        <charset val="134"/>
      </rPr>
      <t xml:space="preserve"> 列将自动填入）。</t>
    </r>
    <r>
      <rPr>
        <sz val="11"/>
        <rFont val="Verdana"/>
        <charset val="134"/>
      </rPr>
      <t>A</t>
    </r>
    <r>
      <rPr>
        <sz val="11"/>
        <rFont val="SimSun"/>
        <charset val="134"/>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</si>
  <si>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</si>
  <si>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</si>
  <si>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</si>
  <si>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</si>
  <si>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A40</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</si>
  <si>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</si>
  <si>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</si>
  <si>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</si>
  <si>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</si>
  <si>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</si>
  <si>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 (*) - Verwenden Sie das Pull-down-Menü, um das Metall auszuwählen, für welches Sie Informationen über die Schmelzhütte eingeben. Dies ist ein Pflichteingabefeld.</t>
  </si>
  <si>
    <t>A41</t>
  </si>
  <si>
    <t>3. Smelter Name (*) – This field is mandatory.</t>
  </si>
  <si>
    <t>3. 冶炼厂名称 (*) - 此为必填字段。</t>
  </si>
  <si>
    <t>3. 製錬業者名(*)　－　この欄は必須です。</t>
  </si>
  <si>
    <t>3. 표준 제련소 이름 (*) - 이 필드는 필수입니다.</t>
  </si>
  <si>
    <t>3. Nom de la fonderie (*) - Ce champ est obligatoire.</t>
  </si>
  <si>
    <t>3. Schmelzhütten Name (*) - Dies ist ein Pflichteingabefeld.</t>
  </si>
  <si>
    <t>A42</t>
  </si>
  <si>
    <t>4. Smelter Country (*) – Use the pull down menu to select the country location of the smelter. This field is mandatory.</t>
  </si>
  <si>
    <t>4. 冶炼厂所在国家或地区 (*) - 请使用下拉菜单，选择冶炼厂所在国家或地区。此为必填字段。</t>
  </si>
  <si>
    <t>4. 製錬業者所在地：国(*)　－　ドロップダウンメニューの中から、製錬業者の所在する国を選択してください。この欄は必須です。</t>
  </si>
  <si>
    <t>4. 제련소 국가 (*) - 제련소 국가 위치를 풀다운 메뉴에서 선택하십시오.  이 필드는 필수입니다.</t>
  </si>
  <si>
    <t>4. Pays de la fonderie (*) - Utilisez le menu déroulant pour sélectionner le pays de la fonderie. Ce champ est obligatoire.</t>
  </si>
  <si>
    <t>4. Schmelzhütten Land (*) -  Benutzen Sie bitte das Pull-down Menü, um das Land der Schmelzhütte auszuwählen. Dies ist ein Pflichteingabefeld.</t>
  </si>
  <si>
    <t>A43</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</si>
  <si>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</si>
  <si>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5. 冶炼厂识别 - 依据冶炼厂和精炼厂识别系统每一冶炼厂或精炼厂均有一独一无二的标识。相信会有一间冶炼厂或一间精炼厂存在多个名称的情况出现。 因此，唯一的冶炼厂标识能将其他名称和别名进行统一。 </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</si>
  <si>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</si>
  <si>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</si>
  <si>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</si>
  <si>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5. Schmelzhütten Identifikation - Dies ist eine eindeutige ID, welche nach einem festgelegten Identifikations System einer Schmelzhütte oder Raffenerie zugewiesen ist. Es ist davon auszugehen, dass mehrere Namen oder Decknamen für die Bezeichnung einer einzigen Schmelzhütte oder Raffenerie verwendet werden und daher mehrere Namen oder Decknamen mit einer einzigen „Smelter ID“ verbunden sein können.</t>
  </si>
  <si>
    <t>A44</t>
  </si>
  <si>
    <t>6. Source of Smelter Identification Number - This is the source of the Smelter Identification Number entered in Column D.</t>
  </si>
  <si>
    <t>6. 冶炼厂识别号颁发者 - 这是 D 栏中输入的冶炼厂识别号的颁发者。</t>
  </si>
  <si>
    <t>6.製錬業者識別番号の発行元　－　これはD列に入力された製錬業者識別番号の発行元です。</t>
  </si>
  <si>
    <t xml:space="preserve">6. 제련소 식별 번호의 출처 - 이것은 D열에 들어간 제련소 식별 번호의 출처입니다. </t>
  </si>
  <si>
    <t>6. Type de l'identifiant de la fonderie - C'est la source du numéro d'identification de la fonderie identifiée dans la colonne D.</t>
  </si>
  <si>
    <t>6. Quelle der Schmelzhütten Identifikationsnummer - das ist die Quelle der Schmelzhütte, welche in der Spalte D eingegeben wurde.</t>
  </si>
  <si>
    <t>A45</t>
  </si>
  <si>
    <t>7. Smelter Street -  Provide the street name on which the smelter is located. This field is optional.</t>
  </si>
  <si>
    <t>7. 冶炼厂所在街道 - 提供冶炼厂所在街道的名称。此为选填字段。</t>
  </si>
  <si>
    <t>7.  製錬業者所在地：番地　－　製錬所の所在する番地を記入してください。この欄は任意記入欄です。</t>
  </si>
  <si>
    <t>7. 제련소 주소 - 제련소가 위치하고 있는 주소를 기입하십시오. 이 필드는 선택사항입니다.</t>
  </si>
  <si>
    <t>7. Rue de la fonderie – indique le nom de la rue où est située la fonderie. Ce champ est facultatif.</t>
  </si>
  <si>
    <t>7. Straße der Schmelzhütte – Geben Sie den Straßennamen des Schmelzhüttenstandortes an. Das Ausfüllen dieses Feldes ist freiwillig.</t>
  </si>
  <si>
    <t>A46</t>
  </si>
  <si>
    <t>8. Smelter City – Provide the city name of where the smelter is located. This field is optional.</t>
  </si>
  <si>
    <t>8. 冶炼厂所在城市 - 提供冶炼厂所在城市的名称。此为选填字段。</t>
  </si>
  <si>
    <t>8.  製錬業者所在地：市　－　製錬所の所在する市を記入してください。この欄は任意記入欄です。</t>
  </si>
  <si>
    <t>8. 제련소 시 – 제련소가 위치하고 있는 도시를 기입하십시오. 이 필드는 선택사항입니다.</t>
  </si>
  <si>
    <t>8. Ville de la fonderie – indique le nom de la ville où est située la fonderie. Ce champ est facultatif.</t>
  </si>
  <si>
    <t>8. Ort der Schmelzhütte – Geben Sie den Namen des Ortes an, in dem sich die Schmelzhütte befindet. Das Ausfüllen dieses Feldes ist freiwillig.</t>
  </si>
  <si>
    <t>A47</t>
  </si>
  <si>
    <t>9. Smelter Location: State/Province, if applicable – Provide the state or province where the smelter is located. This field is optional.</t>
  </si>
  <si>
    <t>9. 冶炼厂地点：州/省（如适用）- 提供冶炼厂所在的州/省。此为选填字段。</t>
  </si>
  <si>
    <t>9.  製錬業者所在地： 州／県／省（該当する場合のみ回答）　－　製錬所の所在する州又は県を記入してください。この欄は任意記入欄です。</t>
  </si>
  <si>
    <t>9. 제련소 위치: 도/주, 해당할 경우 – 제련소가 위치하고 있는 도나 주를 기입하십시오. 이 필드는 선택사항입니다.</t>
  </si>
  <si>
    <t>9. Emplacement de la fonderie : État/province, le cas échéant – indique l’État ou la province où est située la fonderie. Ce champ est facultatif.</t>
  </si>
  <si>
    <t>9. Standort der Schmelzhütte: Ggf. Bundesland/Region/Provinz – Geben Sie das Bundesland oder die Region/Provinz des Schmelzhüttenstandortes an. Das Ausfüllen dieses Feldes ist freiwillig.</t>
  </si>
  <si>
    <t>A48</t>
  </si>
  <si>
    <t>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</si>
  <si>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t>
  </si>
  <si>
    <t>10. 製錬業者連絡先担当者名　－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t>
  </si>
  <si>
    <t xml:space="preserve">10. 제련소 담당자 이름 - 템플릿이 개인정보를 보호하는 법률이 있는 나라에서 회람된다면, AMRT에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</si>
  <si>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10. Nom du contact de la fonderie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</si>
  <si>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10. Schmelzhütten-Ansprechpartner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</si>
  <si>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A49</t>
  </si>
  <si>
    <t>11. Smelter Contact Email – Fill in the email address of the Smelter Facility contact person who was identified as the Smelter Contact Name.  Example: John.Smith@SmelterXXX.com.  Please review the instructions for Smelter Contact Name before completing this field.</t>
  </si>
  <si>
    <t xml:space="preserve">11. 冶炼厂联系人电子邮件 - 填写被确定为冶炼厂联系人的电子邮件。例如： John.Smith@SmelterXXX.com。填写此字段栏前，请阅读冶炼厂联系人姓名填写指引。 </t>
  </si>
  <si>
    <t>11. 製錬業者連絡先電子メール　－　上記製錬施設連絡先担当者のメールアドレスを記入してください。
例：John.Smith@SmelterXXX.com 　この欄を記入する前に、「製錬業者連絡先担当者名」の説明を確認してください。</t>
  </si>
  <si>
    <t>11.  제련소 담당자 이메일 - 귀사에 공급하는 제련소 담당자의 이메일 주소를 기입하시오.  예: John.Smith@SmelterXXX.com.  이 필드를 완료하기 전에 제련소 담당자 이름에 대한 설명을 읽어보십시요.</t>
  </si>
  <si>
    <t>11. Adresse Email du contact de la fonderie- Indiquez l'adresse email du contact que vous avez identifié pour la fonderie . Exemple: John.Smith@SmelterXXX.com. Merci de lire les instructions sur le nom du contact de la fonderie avant de remplir ce champ.</t>
  </si>
  <si>
    <t>11. Schmelzhütten Kontakt-E-Mail - Tragen Sie die E-mail Adresse des Ansprechpartners der Schmelzhütte ein. Zum Beispiel:   John.Smith@SmelterXXX.com. Lesen Sie bitte die Anweisungen für die Eingabe des Ansprechpartners vor der Eingabe des Kontakt Namens.</t>
  </si>
  <si>
    <t>A50</t>
  </si>
  <si>
    <t>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t>
  </si>
  <si>
    <t>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t>
  </si>
  <si>
    <t>12. これは、会社が製錬所を管理するための次のステップを指定できるようにするコメント領域です。 これらは、責任ある鉱物保証プロセス（RMAP） 適合製錬業者リストに記載されていない場合に、製錬業者に対して実行できるアクションです。 例: RMAP を通じて製錬施設の評価を依頼する、優先サプライヤー リストから削除するなど。</t>
  </si>
  <si>
    <t>12. 회사가 제련소를 관리하기 위한 다음 단계를 지정할 수 있는 설명 영역입니다. 다음은 시설이 RMAP(Responsible Minerals Assurance Process) 준수 제련소 리스트에 없는 경우 제련소에서 취할 수 있는 조치입니다. 예: RMAP을 통해 평가할 제련소 시설 요청, 선호 공급업체 목록에서 제거 등</t>
  </si>
  <si>
    <t>12. Il s'agit d'une zone de commentaires, qui permet à l'entreprise de préciser les prochaines étapes de gestion des fonderies. Voici les mesures que vous pouvez prendre avec la fonderie si l'installation ne figure pas sur la Liste des fonderies conformes au RMAP. Exemple : demander que la fonderie soit évaluée par le biais du RMAP, retirer de la liste des fournisseurs privilégiés, etc.</t>
  </si>
  <si>
    <t>12. Dies ist ein Kommentarbereich, in dem das Unternehmen die nächsten Schritte zur Verwaltung von Schmelzhütten festlegen kann. Dies sind die Maßnahmen, die Sie gegenüber der Schmelzhütte ergreifen können, wenn die Anlage nicht auf der Responsible Minerals Initiative (RMI) Konforme Einrichtungen Liste aufgeführt ist. Beispiel: Aufforderung an die Schmelzhütte, sich einer RMI-Bewertung zu unterziehen, sie von der Liste der bevorzugten Lieferanten zu streichen usw.</t>
  </si>
  <si>
    <t>A51</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</si>
  <si>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</si>
  <si>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</si>
  <si>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</si>
  <si>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</si>
  <si>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</si>
  <si>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</si>
  <si>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A52</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</si>
  <si>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</si>
  <si>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</si>
  <si>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</si>
  <si>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</si>
  <si>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</si>
  <si>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</si>
  <si>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A53</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</si>
  <si>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</si>
  <si>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</si>
  <si>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</si>
  <si>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</si>
  <si>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</si>
  <si>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</si>
  <si>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A54</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</si>
  <si>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</si>
  <si>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</si>
  <si>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</si>
  <si>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</si>
  <si>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</si>
  <si>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</si>
  <si>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A56</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</si>
  <si>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</si>
  <si>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</si>
  <si>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</si>
  <si>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</si>
  <si>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</si>
  <si>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</si>
  <si>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A57</t>
  </si>
  <si>
    <t>1. Metal  -   Use the pull down menu to select the metal for which you are entering mine facility information.</t>
  </si>
  <si>
    <t>1. 金属 - 在下拉菜单中，选择正在输入信息的矿厂所提炼的金属。</t>
  </si>
  <si>
    <t>1. 金属 － ドロップダウンメニューを使用して、鉱山施設情報を入力する該当金属を選択してください。</t>
  </si>
  <si>
    <t xml:space="preserve">1. 금속 - 드랍다운 메뉴를 이용하여 광산시설 정보를 입력하려는 금속을 선택하시오. </t>
  </si>
  <si>
    <t>1. Métal – Utiliser la liste déroulante pour sélectionner le métal pour lequel vous entrez l’information.</t>
  </si>
  <si>
    <t>1. Metall - Verwenden Sie das Pull-down-Menü, um das Metall auszuwählen, für welches Sie Informationen über die Schmelzhütte eingeben.</t>
  </si>
  <si>
    <t>A58</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</si>
  <si>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</si>
  <si>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</si>
  <si>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</si>
  <si>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</si>
  <si>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</si>
  <si>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</si>
  <si>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A59</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</si>
  <si>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</si>
  <si>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</si>
  <si>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</si>
  <si>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</si>
  <si>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</si>
  <si>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</si>
  <si>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A60</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</si>
  <si>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</si>
  <si>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</si>
  <si>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</si>
  <si>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</si>
  <si>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</si>
  <si>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</si>
  <si>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A61</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</si>
  <si>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</si>
  <si>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</si>
  <si>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</si>
  <si>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</si>
  <si>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</si>
  <si>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</si>
  <si>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A62</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</si>
  <si>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</si>
  <si>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</si>
  <si>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</si>
  <si>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</si>
  <si>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</si>
  <si>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</si>
  <si>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A63</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</si>
  <si>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</si>
  <si>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</si>
  <si>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</si>
  <si>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</si>
  <si>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</si>
  <si>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</si>
  <si>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A64</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</si>
  <si>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</si>
  <si>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</si>
  <si>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</si>
  <si>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</si>
  <si>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</si>
  <si>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</si>
  <si>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A65</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</si>
  <si>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</si>
  <si>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</si>
  <si>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</si>
  <si>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</si>
  <si>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</si>
  <si>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</si>
  <si>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A66</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</si>
  <si>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</si>
  <si>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</si>
  <si>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</si>
  <si>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</si>
  <si>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</si>
  <si>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</si>
  <si>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A67</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</si>
  <si>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</si>
  <si>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</si>
  <si>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</si>
  <si>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</si>
  <si>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</si>
  <si>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</si>
  <si>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A68</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</si>
  <si>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</si>
  <si>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</si>
  <si>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</si>
  <si>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</si>
  <si>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</si>
  <si>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</si>
  <si>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A69</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</si>
  <si>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</si>
  <si>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</si>
  <si>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</si>
  <si>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</si>
  <si>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</si>
  <si>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</si>
  <si>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A71</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</si>
  <si>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</si>
  <si>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</si>
  <si>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</si>
  <si>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AMRT에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</si>
  <si>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</si>
  <si>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</si>
  <si>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A73</t>
  </si>
  <si>
    <t>TERMS AND CONDITIONS</t>
  </si>
  <si>
    <t>条款及细则</t>
  </si>
  <si>
    <t>利用規約</t>
  </si>
  <si>
    <t>이용 약관</t>
  </si>
  <si>
    <t>CONDITIONS GENERALES</t>
  </si>
  <si>
    <t>Allgemeine Geschäftsbedingungen (AGB)</t>
  </si>
  <si>
    <t>A74</t>
  </si>
  <si>
    <t>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</si>
  <si>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</si>
  <si>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</si>
  <si>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</si>
  <si>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</si>
  <si>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t>
  </si>
  <si>
    <t>A75</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</si>
  <si>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</si>
  <si>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</si>
  <si>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</si>
  <si>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</si>
  <si>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</si>
  <si>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</si>
  <si>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A76</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</si>
  <si>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</si>
  <si>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</si>
  <si>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</si>
  <si>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</si>
  <si>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</si>
  <si>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</si>
  <si>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A77</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</si>
  <si>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</si>
  <si>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</si>
  <si>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</si>
  <si>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</si>
  <si>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</si>
  <si>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</si>
  <si>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A78</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</si>
  <si>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</si>
  <si>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</si>
  <si>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</si>
  <si>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</si>
  <si>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</si>
  <si>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</si>
  <si>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Definitions</t>
  </si>
  <si>
    <t>B2</t>
  </si>
  <si>
    <t>ITEM</t>
  </si>
  <si>
    <t>物品</t>
  </si>
  <si>
    <t>項目</t>
  </si>
  <si>
    <t>용어</t>
  </si>
  <si>
    <t>Posten</t>
  </si>
  <si>
    <t>B3</t>
  </si>
  <si>
    <t>Aluminum Processor</t>
  </si>
  <si>
    <t>铝加工厂</t>
  </si>
  <si>
    <t>アルミニウム加工業者</t>
  </si>
  <si>
    <t>알루미늄 가공업자</t>
  </si>
  <si>
    <t>Une entreprise de transformation de l’aluminium</t>
  </si>
  <si>
    <t>Aluminiumverarbeiter</t>
  </si>
  <si>
    <t>B4</t>
  </si>
  <si>
    <t>Authorizer</t>
  </si>
  <si>
    <t>授权人</t>
  </si>
  <si>
    <t>回答責任者</t>
  </si>
  <si>
    <t>책임자</t>
  </si>
  <si>
    <t>Personne responsable</t>
  </si>
  <si>
    <t>Bevollmächtigter</t>
  </si>
  <si>
    <t>B5</t>
  </si>
  <si>
    <t>Conflict-Affected and High-Risk Area (CAHRA)</t>
  </si>
  <si>
    <t>受冲突影响和高风险地区 (CAHRA)</t>
  </si>
  <si>
    <t>紛争地域及び高リスク地域（CAHRA）</t>
  </si>
  <si>
    <t>분쟁 및 고위험 지역(CAHRA)</t>
  </si>
  <si>
    <t>Zone touchée par des conflits et à haut risque (CAHRA)</t>
  </si>
  <si>
    <t>Konflikt- und Hochrisikogebiete (CAHRA)</t>
  </si>
  <si>
    <t>B6</t>
  </si>
  <si>
    <t>Declaration Scope or Class</t>
  </si>
  <si>
    <t xml:space="preserve">申报范围或种类 </t>
  </si>
  <si>
    <t>申告範囲又はクラス</t>
  </si>
  <si>
    <t>선언범위 Declaration Scope</t>
  </si>
  <si>
    <t>Périmètre de la Déclaration</t>
  </si>
  <si>
    <t>Erklärung Anwendungsbereich oder Klasse</t>
  </si>
  <si>
    <t>B7</t>
  </si>
  <si>
    <t>Due Diligence</t>
  </si>
  <si>
    <t>尽职调查</t>
  </si>
  <si>
    <t>デュー・ディリジェンス</t>
  </si>
  <si>
    <t>실사(Due Diligence)</t>
  </si>
  <si>
    <t>vérifications nécessaires</t>
  </si>
  <si>
    <t>Sorgfaltspflicht</t>
  </si>
  <si>
    <t>B8</t>
  </si>
  <si>
    <t>Independent Third-Party Audit Firm</t>
  </si>
  <si>
    <t>独立的第三方审核机构</t>
  </si>
  <si>
    <t>独立民間監査会社</t>
  </si>
  <si>
    <t>독립적인 민간부분 감사 기관</t>
  </si>
  <si>
    <t>Cabinet d'audit indépendant du secteur privé</t>
  </si>
  <si>
    <t>Unabhängige Private Wirtschaftsprüfungsgesellschaft</t>
  </si>
  <si>
    <t>B9</t>
  </si>
  <si>
    <t>Intentionally added</t>
  </si>
  <si>
    <t>有意添加</t>
  </si>
  <si>
    <t>意図的な添加</t>
  </si>
  <si>
    <t>의도적 추가</t>
  </si>
  <si>
    <t>Ajouté intentionnellement</t>
  </si>
  <si>
    <t>Absichtlich hinzugefügt</t>
  </si>
  <si>
    <t>B10</t>
  </si>
  <si>
    <t>Iron Processor</t>
  </si>
  <si>
    <t>铁加工厂</t>
  </si>
  <si>
    <t>鉄処理業者</t>
  </si>
  <si>
    <t>철 가공업자</t>
  </si>
  <si>
    <t>Une entreprise de transformation du fer</t>
  </si>
  <si>
    <t>Eisenverarbeiter</t>
  </si>
  <si>
    <t>B11</t>
  </si>
  <si>
    <t>Mine Facility (Site)</t>
  </si>
  <si>
    <t>矿厂(矿场)</t>
  </si>
  <si>
    <t>鉱山施設(採掘場)</t>
  </si>
  <si>
    <t>광산시설 (현장 )</t>
  </si>
  <si>
    <t>Une installation minière (un site minier)</t>
  </si>
  <si>
    <t>Bergbauanlage (Bergbaustandort)</t>
  </si>
  <si>
    <t>B12</t>
  </si>
  <si>
    <t>OECD</t>
  </si>
  <si>
    <t>经济合作与发展组织（Organization for Economic Co-operation and Development，OECD）</t>
  </si>
  <si>
    <t>経済協力開発機構（OECD）</t>
  </si>
  <si>
    <t>OCDE</t>
  </si>
  <si>
    <t>B13</t>
  </si>
  <si>
    <t>Processor</t>
  </si>
  <si>
    <t>加工厂</t>
  </si>
  <si>
    <t>加工業者</t>
  </si>
  <si>
    <t>가공 공장</t>
  </si>
  <si>
    <t>Une entreprise de transformation</t>
  </si>
  <si>
    <t>Prozessor</t>
  </si>
  <si>
    <t>B14</t>
  </si>
  <si>
    <t>Product</t>
  </si>
  <si>
    <t>产品</t>
  </si>
  <si>
    <t>製品</t>
  </si>
  <si>
    <t>제품 Product</t>
  </si>
  <si>
    <t>Produit</t>
  </si>
  <si>
    <t>Produkt</t>
  </si>
  <si>
    <t>B15</t>
  </si>
  <si>
    <t>Rare Earth Element (REE) Processor</t>
  </si>
  <si>
    <t>稀土元素精炼厂</t>
  </si>
  <si>
    <t>希土類元素精製業者</t>
  </si>
  <si>
    <t>희토류 (REE) 정련소는</t>
  </si>
  <si>
    <t>Une raffinerie de terres rares (REE)</t>
  </si>
  <si>
    <t>Seltenerdmetall-Raffinierer</t>
  </si>
  <si>
    <t>B16</t>
  </si>
  <si>
    <t>Responsible Business Alliance (RBA)</t>
  </si>
  <si>
    <t>责任商业联盟（Responsible Business Alliance，RBA）</t>
  </si>
  <si>
    <t>RBA</t>
  </si>
  <si>
    <t>B17</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</si>
  <si>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</si>
  <si>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</si>
  <si>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</si>
  <si>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</si>
  <si>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</si>
  <si>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B18</t>
  </si>
  <si>
    <t>Responsible Minerals Initiative (RMI)</t>
  </si>
  <si>
    <t>负责任矿物计划</t>
  </si>
  <si>
    <t>責任ある鉱物イニシアチブ（RMI）
Responsible Minerals Initiative (RMI)</t>
  </si>
  <si>
    <t>책임 있는 광물 이니셔티브(Responsible Minerals Initiative)</t>
  </si>
  <si>
    <t>Initiative pour des approvisionnements sans conflit</t>
  </si>
  <si>
    <t>Responsible Minerals Initiative</t>
  </si>
  <si>
    <t>B19</t>
  </si>
  <si>
    <t>RMI Conformant Smelter List</t>
  </si>
  <si>
    <t>无冲突冶炼厂计划合规冶炼厂列表</t>
  </si>
  <si>
    <t xml:space="preserve">RMAP適合製錬業者リスト
</t>
  </si>
  <si>
    <t>RMAP 준수 제련소 리스트</t>
  </si>
  <si>
    <t>Liste des fonderies conformes au RMAP</t>
  </si>
  <si>
    <t>RMAP Konforme Smelter Liste</t>
  </si>
  <si>
    <t>B20</t>
  </si>
  <si>
    <t>Smelter</t>
  </si>
  <si>
    <t>冶炼厂</t>
  </si>
  <si>
    <t>製錬業者
Smelter</t>
  </si>
  <si>
    <t>제련소 Smelter</t>
  </si>
  <si>
    <t>Fonderie</t>
  </si>
  <si>
    <t>Schmelzhütte</t>
  </si>
  <si>
    <t>B21</t>
  </si>
  <si>
    <t>Smelter Identification Number</t>
  </si>
  <si>
    <t>冶炼厂识别序号</t>
  </si>
  <si>
    <t>製錬業者識別番号</t>
  </si>
  <si>
    <t xml:space="preserve">제련소 ID 번호 </t>
  </si>
  <si>
    <t>Numéro d'identification d'une fonderie</t>
  </si>
  <si>
    <t>Schmelzhütte Id-Nummer</t>
  </si>
  <si>
    <t>B22</t>
  </si>
  <si>
    <t>Zinc Processor</t>
  </si>
  <si>
    <t>锌加工厂</t>
  </si>
  <si>
    <t>亜鉛処理業者</t>
  </si>
  <si>
    <t>아연 가공업체는</t>
  </si>
  <si>
    <t>Une entreprise de transformation du zinc</t>
  </si>
  <si>
    <t>Zinkverarbeiter</t>
  </si>
  <si>
    <t>C2</t>
  </si>
  <si>
    <t>DEFINITION</t>
  </si>
  <si>
    <t>定义</t>
  </si>
  <si>
    <t>定義</t>
  </si>
  <si>
    <t>정의</t>
  </si>
  <si>
    <t>Definition</t>
  </si>
  <si>
    <t>C3</t>
  </si>
  <si>
    <t xml:space="preserve">An aluminum processor is a facility that transforms bauxite into alumina or smelts alumina into aluminum. Aluminum processors also include facilities that transform secondary material (recycled material, end of life products) in aluminum metal or aluminum alloys. </t>
  </si>
  <si>
    <t>铝加工厂是将铝土矿转化为氧化铝或将氧化铝冶炼成铝的工厂。铝加工厂还包括将二次材料（回收材料、报废产品）转化为铝金属或铝合金的工厂。</t>
  </si>
  <si>
    <t>アルミニウム処理業者とは、ボーキサイトをアルミナに加工したり、アルミナをアルミニウムに製錬したりする施設のことである。アルミニウム処理業者には、二次材料（リサイクル材料、使用済み製品）をアルミニウム金属またはアルミニウム合金に加工する施設も含まれる。</t>
  </si>
  <si>
    <t>알루미늄 가공업체는 보크사이트를 알루미나로 변환하거나 알루미나 제련을 통해 알루미늄을 생산하는 시설입니다. 알루미늄 가공업체에는 2차 원료(재활용 원료, 수명이 다한 제품)를 알루미늄 금속 또는 알루미늄 합금으로 변환하는 시설도 포함됩니다.</t>
  </si>
  <si>
    <t xml:space="preserve">Une entreprise de transformation de l’aluminium est une installation qui transforme la bauxite en alumine ou procède à la fusion de l’alumine en aluminium. Les entreprises de transformation de l’aluminium comprennent également des installations qui transforment le matériau secondaire (matériau recyclé, produits en fin de vie) en aluminium métallique ou en alliages d’aluminium. </t>
  </si>
  <si>
    <t xml:space="preserve">Ein Aluminiumverarbeiter ist eine Anlage, die Bauxit in Tonerde umwandelt oder Tonerde zu Aluminium verhüttet. Zu den Aluminiumverarbeitern gehören auch Anlagen, die Sekundärmaterial (recyceltes Material, Altprodukte) in Aluminiummetall oder Aluminiumlegierungen umwandeln. </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</si>
  <si>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</si>
  <si>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</si>
  <si>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</si>
  <si>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</si>
  <si>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</si>
  <si>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</si>
  <si>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</si>
  <si>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</si>
  <si>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</si>
  <si>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</si>
  <si>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</si>
  <si>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</si>
  <si>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</si>
  <si>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einschließlich Menschenrechtsverletzungen.</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</si>
  <si>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</si>
  <si>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</si>
  <si>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</si>
  <si>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</si>
  <si>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</si>
  <si>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</si>
  <si>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</si>
  <si>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</si>
  <si>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</si>
  <si>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</si>
  <si>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</si>
  <si>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</si>
  <si>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</si>
  <si>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</si>
  <si>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C8</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</si>
  <si>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</si>
  <si>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</si>
  <si>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</si>
  <si>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</si>
  <si>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</si>
  <si>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</si>
  <si>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C9</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</si>
  <si>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</si>
  <si>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</si>
  <si>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</si>
  <si>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</si>
  <si>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</si>
  <si>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„Absichtlich hinzugefügt“ ist im Allgemeinen bekannt als die absichtliche Verwendung eines Stoffes oder in diesem Fall eines Metalles, welches im Erzeugnis enthalten ist, um eine bestimmte Eigenschaft, Aussehen oder eine bestimmte Qualität zu erzeugen.</t>
  </si>
  <si>
    <t>C10</t>
  </si>
  <si>
    <t xml:space="preserve">An iron processor is a facility that transforms iron ore or steel scrap into pig iron, crude steel, refined steel, low-alloy or high-alloy steel. </t>
  </si>
  <si>
    <t>铁加工厂是将铁矿石或废钢转化为生铁、粗钢、精炼钢、低合金或高合金钢的工厂。</t>
  </si>
  <si>
    <t>鉄処理業者とは、鉄鉱石や鉄スクラップを銑鉄、粗鋼、精鋼、低合金鋼、高合金鋼に加工する施設のことである。</t>
  </si>
  <si>
    <t>철 가공업체는 철광석이나 철스크랩을 선철, 조강, 정련강, 저합금강 또는 고합금강으로 변환하는 시설입니다.</t>
  </si>
  <si>
    <t xml:space="preserve">Une entreprise de transformation du fer est une installation qui transforme le minerai de fer ou la ferraille en fonte brute, en acier brut, en acier raffiné, en acier faiblement allié ou en acier fortement allié. </t>
  </si>
  <si>
    <t xml:space="preserve">Ein Eisenverarbeiter ist eine Anlage, die Eisenerz oder Stahlschrott in Roheisen, Rohstahl, raffinierten Stahl, niedrig- oder hochlegierten Stahl umwandelt. </t>
  </si>
  <si>
    <t>C11</t>
  </si>
  <si>
    <t>A mine facility or site is the point of extraction of the raw material.</t>
  </si>
  <si>
    <t>矿厂或矿场是原材料的采挖点。</t>
  </si>
  <si>
    <t>鉱山施設または採掘場は、原料の採掘地点である。</t>
  </si>
  <si>
    <t>광산 시설이나 현장은 원재료의 추출 지점입니다.</t>
  </si>
  <si>
    <t>Une installation minière (ou un site minier) est le point d’extraction des matières premières.</t>
  </si>
  <si>
    <t>Eine Bergbauanlage oder ein Bergbaustandort ist der Ort, an dem der Rohstoff gewonnen wird.</t>
  </si>
  <si>
    <t>C12</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</si>
  <si>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</si>
  <si>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</si>
  <si>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</si>
  <si>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</si>
  <si>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</si>
  <si>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</si>
  <si>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C13</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</si>
  <si>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</si>
  <si>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</si>
  <si>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</si>
  <si>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</si>
  <si>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</si>
  <si>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</si>
  <si>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</si>
  <si>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</si>
  <si>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</si>
  <si>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</si>
  <si>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</si>
  <si>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</si>
  <si>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</si>
  <si>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C15</t>
  </si>
  <si>
    <t xml:space="preserve">An REE refiner is a facility that produces rare earth oxides, rare earth element metals or any intermediates derived from the transformation of REE concentrates or REEs-bearing precipitates from leaching of ion-adsorption clays. </t>
  </si>
  <si>
    <t>稀土元素精炼厂是将稀土元素精矿或由离子吸附粘土浸出的稀土元素沉淀物转化为稀土氧化物、稀土元素金属或任何中间产品的工厂。</t>
  </si>
  <si>
    <t>希土類元素精製業者とは、希土類酸化物、希土類元素金属など、希土類精鉱を加工して得られる中間体、またはイオン吸着粘土を浸出して得られる希土類元素含有沈殿物の生産施設のことである。</t>
  </si>
  <si>
    <t>REE 정련소는 희토류 산화물, 희토류 금속, 또는 이온흡착형 점토의 침출로 인한 REE 정광 또는 REE 함유 침전물의 변환에서 추출된 중간재를 생산하는 시설입니다.</t>
  </si>
  <si>
    <t xml:space="preserve">Une raffinerie de terres rares (REE) est une installation qui produit des oxydes de terres rares, des métaux de terres rares ou tout produit intermédiaire dérivé de la transformation des concentrés de terres rares ou des précipités contenant des terres rares provenant de la lixiviation d’argiles d’adsorption ionique. </t>
  </si>
  <si>
    <t xml:space="preserve">Ein Seltenerdmetall-Raffinierer ist eine Anlage, die Seltenerdoxide, Seltenerdmetalle oder Zwischenprodukte herstellt, die aus der Umwandlung von Seltenerdmetallkonzentraten oder Seltenerdmetall-haltigen Ausfällungen aus der Laugung von Ionenadsorptionstonen gewonnen werden. </t>
  </si>
  <si>
    <t>C16</t>
  </si>
  <si>
    <t>Responsible Business Alliance (www.responsiblebusiness.org)</t>
  </si>
  <si>
    <t>责任商业联盟 (www.responsiblebusiness.org)</t>
  </si>
  <si>
    <t>レスポンシブル・ビジネス・アライアンス（Responsible Business Alliance）（www.responsiblebusiness.org）</t>
  </si>
  <si>
    <t>책임감있는 비즈니스 연합(Responsible Business Alliance)
www.responsiblebusiness.org</t>
  </si>
  <si>
    <t>Die Responsible Business Alliance wurde 2004 gegründet und ist die weltweit größte Branchenkoalition, die sich der Verantwortung in der Elektroniklieferkette widmet. (http://www.responsiblebusiness.org)</t>
  </si>
  <si>
    <t>C17</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</si>
  <si>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</si>
  <si>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</si>
  <si>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</si>
  <si>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</si>
  <si>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</si>
  <si>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</si>
  <si>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C18</t>
  </si>
  <si>
    <t>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</si>
  <si>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t>
  </si>
  <si>
    <t>RBAのメンバーにより2008年に設立された責任ある鉱物イニシアチブは、サプライチェーンにおける紛争鉱物問題に取り組む企業が最も利用し尊重する組織のひとつに成長した。多くの業界から460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</si>
  <si>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많은 산업에서 460개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</si>
  <si>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460 entreprises de nombreux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</si>
  <si>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</si>
  <si>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C19</t>
  </si>
  <si>
    <t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</si>
  <si>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</si>
  <si>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</si>
  <si>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</si>
  <si>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</si>
  <si>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</si>
  <si>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</si>
  <si>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</si>
  <si>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</si>
  <si>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加工工場」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</si>
  <si>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 또는 "가공 공장"란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</si>
  <si>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"affineur" et "usine de transformation" sont utilisés indifféremment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</si>
  <si>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</si>
  <si>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</si>
  <si>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</si>
  <si>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</si>
  <si>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</si>
  <si>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</si>
  <si>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</si>
  <si>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</si>
  <si>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C22</t>
  </si>
  <si>
    <t xml:space="preserve">A zinc processor is a facility that transforms zinc sulfide concentrate, zinc calcine (derived from roasting) or zinc oxide (derived from recycling) into Special High Grade Zinc (SHG) or any intermediate (e.g. zinc calcine). </t>
  </si>
  <si>
    <t>锌加工厂是将硫化锌精矿、锌钙（由焙烧获得）或氧化锌（由回收获得）转化为特殊高品位锌 (SHG) 或任何中间产品（例如锌钙）的设施。</t>
  </si>
  <si>
    <t>亜鉛処理業者とは、硫化亜鉛精鉱、亜鉛か焼物（焙焼によるもの）、酸化亜鉛（リサイクルによるもの）をスペシャルハイグレード亜鉛（SHG）または中間体（亜鉛か焼物など）に加工する施設のことである。</t>
  </si>
  <si>
    <t>아연 가공업체는 황화아연 정광, 아연배소광(가열처리에서 추출) 또는 산화아연(재활용에서 추출)을 특수 고급 아연(SHG) 또는 중간재(예: 아연배소광)로 변환하는 시설입니다.</t>
  </si>
  <si>
    <t xml:space="preserve">Une entreprise de transformation du zinc est une installation qui transforme le concentré de sulfure de zinc, le zinc calciné (issu du grillage) ou l’oxyde de zinc (issu du recyclage) en zinc spécial de qualité supérieure (SHG) ou en tout produit intermédiaire (par ex., le zinc calciné). </t>
  </si>
  <si>
    <t xml:space="preserve">Ein Zinkverarbeiter ist eine Anlage, die Zinksulfidkonzentrat, Zinkkalzinat (aus der Röstung) oder Zinkoxid (aus dem Recycling) in Special High Grade-Zink (SHG-Zink) oder ein Zwischenprodukt (z. B. Zinkkalzinat) umwandelt. </t>
  </si>
  <si>
    <t>Declaration</t>
  </si>
  <si>
    <t>D2</t>
  </si>
  <si>
    <t>Additional Minerals Reporting Template (AMRT)</t>
  </si>
  <si>
    <t>额外矿物报告模板 (AMRT)</t>
  </si>
  <si>
    <t>この追加鉱物報告テンプレート（AMRT）</t>
  </si>
  <si>
    <t>본 추가 광물 보고 양식(AMRT)</t>
  </si>
  <si>
    <t>Modèle de rapport sur les minerais supplémentaires (AMRT)</t>
  </si>
  <si>
    <t>Berichtsvorlage für zusätzliche Mineralien (AMRT)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</si>
  <si>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</si>
  <si>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</si>
  <si>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</si>
  <si>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</si>
  <si>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</si>
  <si>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</si>
  <si>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</si>
  <si>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</si>
  <si>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</si>
  <si>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</si>
  <si>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</si>
  <si>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</si>
  <si>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</si>
  <si>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</si>
  <si>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</si>
  <si>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</si>
  <si>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链接到条款和条件</t>
  </si>
  <si>
    <t>利用規約へのリンク</t>
  </si>
  <si>
    <t>이용 약관으로 연결되는 링크</t>
  </si>
  <si>
    <t>Lien vers les Conditions générales</t>
  </si>
  <si>
    <t>Link zu den Bedingungen</t>
  </si>
  <si>
    <t>The purpose of this document is to collect sourcing information on minerals/metals used in products.</t>
  </si>
  <si>
    <t>此填写此报告的目的是收集在产品中所用等鉱物/金属的采购信息。</t>
  </si>
  <si>
    <t>本文書の目的は、製品に使用される鉱物/金属の調達情報を収集することです。</t>
  </si>
  <si>
    <t>이 문서는 제품에 사용되는 금속 구매 정보를 수집하기 위해 제작되었습니다.</t>
  </si>
  <si>
    <t>Le but de ce document est de collecter des informations sur la provenance des métaux utilisés dans les produits.</t>
  </si>
  <si>
    <t>Der Zweck dieses Dokuments ist die Erfassung von Beschaffungsinformationen für Metalle, welche in Produkten genutzt werden.</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</si>
  <si>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</si>
  <si>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</si>
  <si>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</si>
  <si>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</si>
  <si>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</si>
  <si>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Pflichtfelder sind mit einem Sternchen (*) gekennzeichnet.  Im Tab „Instruktionen“ finden Sie eine Anleitung zur Beantwortung aller Fragen.</t>
  </si>
  <si>
    <t>Company Information</t>
  </si>
  <si>
    <t>公司信息</t>
  </si>
  <si>
    <t>会社情報</t>
  </si>
  <si>
    <t>기업 정보</t>
  </si>
  <si>
    <t>Informations sur l’entreprise</t>
  </si>
  <si>
    <t>Firmenangaben</t>
  </si>
  <si>
    <t>Company Name (*):</t>
  </si>
  <si>
    <t>公司名称 (*)：</t>
  </si>
  <si>
    <t>会社名(*):</t>
  </si>
  <si>
    <t>기업명 (*):</t>
  </si>
  <si>
    <t>Nom de l'entreprise (*):</t>
  </si>
  <si>
    <t>Firmenname (*):</t>
  </si>
  <si>
    <t>Declaration Scope or Class (*):</t>
  </si>
  <si>
    <t>申报范围或种类 (*)：</t>
  </si>
  <si>
    <t>申告範囲又はクラス(*)：</t>
  </si>
  <si>
    <t>선언범위 또는 클래스(*):</t>
  </si>
  <si>
    <t>Périmètre de la déclaration (*):</t>
  </si>
  <si>
    <t>Geltungsbereich der Erklärung (*):</t>
  </si>
  <si>
    <t>Description of Scope:</t>
  </si>
  <si>
    <t>范围描述：</t>
  </si>
  <si>
    <t>申告範囲の説明：</t>
  </si>
  <si>
    <t>선언범위 설명란:</t>
  </si>
  <si>
    <t>Description du périmètre:</t>
  </si>
  <si>
    <t>Beschreibung des Geltungsbereichs</t>
  </si>
  <si>
    <t>B10A</t>
  </si>
  <si>
    <t>B10C</t>
  </si>
  <si>
    <t>Description of Scope: (*)</t>
  </si>
  <si>
    <t>范围描述：(*)</t>
  </si>
  <si>
    <t>申告範囲の説明 (*):</t>
  </si>
  <si>
    <t>선언범위 설명란 (*):</t>
  </si>
  <si>
    <t>Description du périmètre (*):</t>
  </si>
  <si>
    <t>Beschreibung des Geltungsbereichs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</si>
  <si>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</si>
  <si>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</si>
  <si>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</si>
  <si>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</si>
  <si>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</si>
  <si>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</si>
  <si>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</si>
  <si>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</si>
  <si>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</si>
  <si>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</si>
  <si>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</si>
  <si>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</si>
  <si>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</si>
  <si>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</si>
  <si>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(up to a maximum of 10)(*):
This Declaration can include up to 10 minerals or metals. If mineral or metal doesn't appear on the list, select "Other".</t>
  </si>
  <si>
    <t>选择贵公司的矿产申报范围（最多 10 种）。该声明最多可包含 10 种矿物或金属。 如果矿物或金属未出现在列表中，请选择“其他”。</t>
  </si>
  <si>
    <t>御社の鉱物の申告範囲を選択してください（最大10個）。この宣言には、最大 10 個の鉱物または金属を含めることができます。 リストに鉱物や金属が表示されない場合は、「Other（その他）」を選択してください。</t>
  </si>
  <si>
    <t>귀사의 광물 신고 범위를 선택하십시오(최대 10개). 이 선언은 최대 10개의 광물 또는 금속을 포함할 수 있습니다. 광물이나 금속이 목록에 없으면 "Other(기타)"를 선택하십시오.</t>
  </si>
  <si>
    <t>Sélectionnez le champ d’application de la déclaration des minerais de votre entreprise (jusqu’à 10 au maximum). Cette déclaration peut inclure jusqu'à 10 minéraux ou métaux. Si le minéral ou le métal n'apparaît pas dans la liste, sélectionnez « Autre ».</t>
  </si>
  <si>
    <t>Das antragstellende Unternehmen muss alle Mineralien angeben, die in den Geltungsbereich der Erklärung fallen (bis zu maximal 10). Wenn das Mineral oder Metall nicht in der Liste erscheint, wählen Sie „Andere“.</t>
  </si>
  <si>
    <t>Note: The minerals entered here are reflected in questions 1-2 and will be sorted in alphabetical order. Please ensure that the answers match the intended minerals.</t>
  </si>
  <si>
    <t>注：问题 1 和 2 会自动填充精选的矿产，将按字母顺序列出。检查你的回复是否与相应的矿物相符。</t>
  </si>
  <si>
    <r>
      <rPr>
        <sz val="11"/>
        <rFont val="游ゴシック"/>
        <charset val="128"/>
      </rPr>
      <t>注：ここで選択した鉱物が、質問</t>
    </r>
    <r>
      <rPr>
        <sz val="11"/>
        <rFont val="Verdana"/>
        <charset val="134"/>
      </rPr>
      <t>1)</t>
    </r>
    <r>
      <rPr>
        <sz val="11"/>
        <rFont val="游ゴシック"/>
        <charset val="128"/>
      </rPr>
      <t>～2</t>
    </r>
    <r>
      <rPr>
        <sz val="11"/>
        <rFont val="Verdana"/>
        <charset val="134"/>
      </rPr>
      <t>)</t>
    </r>
    <r>
      <rPr>
        <sz val="11"/>
        <rFont val="游ゴシック"/>
        <charset val="128"/>
      </rPr>
      <t>に反映されます。</t>
    </r>
    <r>
      <rPr>
        <sz val="11"/>
        <rFont val="Verdana"/>
        <charset val="128"/>
      </rPr>
      <t>回答と該当する鉱物が一致するかを確認してください。</t>
    </r>
  </si>
  <si>
    <t>참고 : 여기에서 선택한 미네랄은 질문 1) ~ 2)에 알파벳순으로 나열됩니다. 답변과 해당 미네랄이 일치하는지 확인합니다.</t>
  </si>
  <si>
    <t>REMARQUE: Les minéraux indiqués ici sont repris dans les questions 1 et 2 et sont classés par ordre alphabétique. Veuillez vous assurer que les réponses correspondent aux minéraux souhaités.</t>
  </si>
  <si>
    <t>HINWEIS: Die hier eingetragenen Mineralien spiegeln sich in den Fragen 1-2 wider und sind alphabetisch sortiert. Bitte achten Sie darauf, dass die Antworten mit den gewünschten Mineralien übereinstimmen.</t>
  </si>
  <si>
    <t>If you selected "Other" in previous question, please specify which other minerals/metals are in scope:</t>
  </si>
  <si>
    <t>如果您的矿产申报范围包括“其他”，请在此处输入其他矿产。</t>
  </si>
  <si>
    <t>鉱物の申告範囲に「Other（その他）」が含まれる場合、ここにその他の鉱物を入力してください。</t>
  </si>
  <si>
    <t>광물 신고 범위에 "Other(기타)"가 포함된 경우 여기에 기타 광물을 입력하십시오.</t>
  </si>
  <si>
    <t>Si votre champ d’application de la déclaration des minerais inclut l’option « Autre », saissez quels autres minéraux sont concernés</t>
  </si>
  <si>
    <t>Wenn Sie in der vorherigen Frage „Andere“ ausgewählt haben, geben Sie bitte an, welche anderen Mineralien/Metalle in den Geltungsbereich fallen:</t>
  </si>
  <si>
    <t>If you selected "Other" in previous question, please specify which other minerals/metals are in scope (*):</t>
  </si>
  <si>
    <t>Company Unique ID:</t>
  </si>
  <si>
    <t xml:space="preserve">公司唯一识别信息： </t>
  </si>
  <si>
    <t>会社固有の識別番号:</t>
  </si>
  <si>
    <t>사업등록번호:</t>
  </si>
  <si>
    <t>Identifiant unique de l'entreprise:</t>
  </si>
  <si>
    <t>Eindeutige Unternehmenskennung:</t>
  </si>
  <si>
    <t>Company Unique ID Authority:</t>
  </si>
  <si>
    <t>公司唯一授权识别信息：</t>
  </si>
  <si>
    <t>会社固有の識別番号の発行元</t>
  </si>
  <si>
    <t>사업등록번호 당국:</t>
  </si>
  <si>
    <t>Autorité délivrant l'identifiant unique:</t>
  </si>
  <si>
    <t>Zuständige Stelle im Unternehmen:</t>
  </si>
  <si>
    <t>Address:</t>
  </si>
  <si>
    <t>地址：</t>
  </si>
  <si>
    <t>住所:</t>
  </si>
  <si>
    <t>주소:</t>
  </si>
  <si>
    <t>Adresse:</t>
  </si>
  <si>
    <t>Contact Name (*):</t>
  </si>
  <si>
    <t>联系人姓名 (*)：</t>
  </si>
  <si>
    <t>連絡先担当者名(*)</t>
  </si>
  <si>
    <t>담당자 (*):</t>
  </si>
  <si>
    <t>Nom du contact (*):</t>
  </si>
  <si>
    <t>Name des Ansprechpartners (*):</t>
  </si>
  <si>
    <t>Email – Contact (*):</t>
  </si>
  <si>
    <t>电子邮件 - 联系人 (*)：</t>
  </si>
  <si>
    <t>連絡先担当者の電子メール(*)</t>
  </si>
  <si>
    <t>담당자 이메일 (*):</t>
  </si>
  <si>
    <t>Email du contact (*):</t>
  </si>
  <si>
    <t>E-Mail-Adresse des Ansprechpartners (*):</t>
  </si>
  <si>
    <t>Phone – Contact (*):</t>
  </si>
  <si>
    <t>电话 - 联系人 (*)：</t>
  </si>
  <si>
    <t>連絡先担当者の電話番号(*)</t>
  </si>
  <si>
    <t>담당자 전화번호 (*):</t>
  </si>
  <si>
    <t>Téléphone du contact (*):</t>
  </si>
  <si>
    <t>Telefonnummer des Ansprechpartners (*):</t>
  </si>
  <si>
    <t>B23</t>
  </si>
  <si>
    <t>Authorizer (*):</t>
  </si>
  <si>
    <t>授权人 (*)：</t>
  </si>
  <si>
    <t>回答責任者名(*)：</t>
  </si>
  <si>
    <t>책임자 (*):</t>
  </si>
  <si>
    <t>Nom de la personne responsable de la déclaration (*):</t>
  </si>
  <si>
    <t>Bevollmächtigter (*):</t>
  </si>
  <si>
    <t>B24</t>
  </si>
  <si>
    <t>Title - Authorizer:</t>
  </si>
  <si>
    <t>职务 - 授权人：</t>
  </si>
  <si>
    <t>回答責任者の役職:</t>
  </si>
  <si>
    <t>책임자 직위:</t>
  </si>
  <si>
    <t>Titre du représentant légal:</t>
  </si>
  <si>
    <t>Titel des Bevollmächtigten:</t>
  </si>
  <si>
    <t>B25</t>
  </si>
  <si>
    <t>Email - Authorizer (*):</t>
  </si>
  <si>
    <t>电子邮件 - 授权人 (*)：</t>
  </si>
  <si>
    <t>回答責任者の電子メール(*):</t>
  </si>
  <si>
    <t>책임자 이메일 (*):</t>
  </si>
  <si>
    <t>Email du représentant légal (*):</t>
  </si>
  <si>
    <t>E-Mail-Adresse des Bevollmächtigten (*):</t>
  </si>
  <si>
    <t>B26</t>
  </si>
  <si>
    <t>Phone - Authorizer:</t>
  </si>
  <si>
    <t>电话 - 授权人：</t>
  </si>
  <si>
    <t>回答責任者の電話番号:</t>
  </si>
  <si>
    <t>책임자 전화번호:</t>
  </si>
  <si>
    <t>Téléphone du représentant légal:</t>
  </si>
  <si>
    <t>Telefonnummer des Bevollmächtigten:</t>
  </si>
  <si>
    <t>B27</t>
  </si>
  <si>
    <t>Effective Date (*):</t>
  </si>
  <si>
    <t>生效日期 (*)：</t>
  </si>
  <si>
    <t xml:space="preserve"> 記入日(*):</t>
  </si>
  <si>
    <t>시행일 (*):</t>
  </si>
  <si>
    <t>Date de la déclaration (*):</t>
  </si>
  <si>
    <t>Datum (*):</t>
  </si>
  <si>
    <t>B29</t>
  </si>
  <si>
    <t>Answer the following questions 1 - 2 based on the declaration scope indicated above</t>
  </si>
  <si>
    <t>根据上述申报范围，回答以下 1 至 2 题</t>
  </si>
  <si>
    <t>上記の申告範囲にもとづいて、以下の1～2の質問にお答えください</t>
  </si>
  <si>
    <t>위에 명시한 선언범위를 바탕으로 다음 1~2번 질문에 답하시오.</t>
  </si>
  <si>
    <t>Répondre aux questions 1 à 2 suivantes pour le périmètre de la déclaration indiqué ci-dessus</t>
  </si>
  <si>
    <t>Beantworten Sie die Fragen 1 - 2 entsprechend dem oben angegebenen Geltungsbereich</t>
  </si>
  <si>
    <t>B30</t>
  </si>
  <si>
    <t>1) Is any of the following minerals or metals intentionally added or used in the product(s) or in the production process? (*)</t>
  </si>
  <si>
    <t>1) 是否在产品或生产流程中有意添加或使用任何特定矿产？(*)</t>
  </si>
  <si>
    <t>1）製品自体や製造過程で、指定された鉱物が意図的に添加又は使用されていますか？ （*）</t>
  </si>
  <si>
    <t>1) 지정된 광물이 가 제품 또는 생산 공정에서 의도적으로 추가 또는 사용됩니까? (*)</t>
  </si>
  <si>
    <t>1) Des minerais spécifiés sont-ils intentionnellement ajoutés ou utilisés dans le(s) produit(s) ou les processus de production ? (*)</t>
  </si>
  <si>
    <t>1) Wird absichtlich folgenden Mineralien im Herstellungsprozess verwendet oder in das bzw. die Produkte aufgenommen? (*)</t>
  </si>
  <si>
    <t>B42</t>
  </si>
  <si>
    <t xml:space="preserve">2) What percentage of relevant suppliers have provided a response to your supply chain survey? </t>
  </si>
  <si>
    <t>2) 已对贵公司供应链调查提供答复的相关供应商百分比是多少？</t>
  </si>
  <si>
    <t>2）サプライチェーン調査に回答した関連するサプライヤーは何パーセントですか？</t>
  </si>
  <si>
    <t>2) 관련 공급업체가 귀사의 공급망 설문조사에 응답한 비율은 몇 퍼센트입니까?</t>
  </si>
  <si>
    <t>2) Combien de fournisseurs (%) concernés ont répondu à l'enquête sur la chaîne d'approvisionnement ?</t>
  </si>
  <si>
    <t>2) Wie hoch ist der Prozentsatz an Lieferanten, die auf Ihre Lieferkettenumfrage geantwortet haben?</t>
  </si>
  <si>
    <t>D30</t>
  </si>
  <si>
    <t>Answer</t>
  </si>
  <si>
    <t>回答</t>
  </si>
  <si>
    <t>답변</t>
  </si>
  <si>
    <t>Réponse</t>
  </si>
  <si>
    <t>Antwort</t>
  </si>
  <si>
    <t>G30</t>
  </si>
  <si>
    <t>Comments</t>
  </si>
  <si>
    <t>注释</t>
  </si>
  <si>
    <t>備考</t>
  </si>
  <si>
    <t>추가 내용</t>
  </si>
  <si>
    <t>Commentaires</t>
  </si>
  <si>
    <t>Kommentare</t>
  </si>
  <si>
    <t>Minerals Scope</t>
  </si>
  <si>
    <t>The Minerals Scope tab may be completed by the AMRT requester to provide additional details on the specified minerals.</t>
  </si>
  <si>
    <t>AMRT 申请人可选择填写“Minerals Scope”（矿物范围）选项卡，以提供有关指定矿物的更多详细信息。</t>
  </si>
  <si>
    <t>「Minerals Scope（鉱物の範囲）」タブは、指定した鉱物に関するその他の詳細情報を記入するためにAMRT要請者が入力する。</t>
  </si>
  <si>
    <t>AMRT 요청자는 Minerals Scope(광물 범위) 탭을 작성하여 지정된 광물에 대한 추가 세부 정보를 제공할 수 있습니다.</t>
  </si>
  <si>
    <t>L’onglet Minéraux concernés peut être rempli par le demandeur AMRT afin de fournir des détails supplémentaires sur les minéraux spécifiés.</t>
  </si>
  <si>
    <t>Die Registerkarte „Geltungsbereich der Mineralien“ kann vom AMRT-Antragsteller ausgefüllt werden, um zusätzliche Details zu den angegebenen Mineralien bereitzustellen.</t>
  </si>
  <si>
    <t>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t>
  </si>
  <si>
    <t>由于法律法规规定，以及利益相关者的期望，对供应链透明度的呼吁日益加强，下游公司应在其供应链中收集相关数据。AMRT 旨在协助提高供应链透明度，帮助下游公司满足合规期望，符合强制性法律法规的要求。</t>
  </si>
  <si>
    <t>法律やステークホルダーの期待により、サプライチェーンの透明性を求める声が高まっている。このため、川下企業はサプライチェーン内の関連データを収集することが求められている。AMRTは、川下企業が強制的な法規に対応するよう求められている中、サプライチェーンの透明性向上を支援することを目的としている。</t>
  </si>
  <si>
    <t>법률과 이해관계자의 기대치에 따른 공급망 투명성에 대한 요구가 증가함에 따라 다운스트림 회사는 자체 공급망 내에서 관련 데이터를 수집해야 합니다. AMRT는 다운스트림 회사가 의무 규정을 준수해야 하므로 공급망 투명성 향상을 지원하는 것을 목표로 합니다.</t>
  </si>
  <si>
    <t>En raison des appels croissants à la transparence de la chaîne d’approvisionnement par la législation et des attentes des parties prenantes, les entreprises en aval sont censées recueillir les données pertinentes au sein de leurs chaînes d’approvisionnement. Le AMRT vise à soutenir une transparence accrue de la chaîne d’approvisionnement, car les entreprises en aval sont censées respecter la législation obligatoire.</t>
  </si>
  <si>
    <t>Aufgrund der zunehmenden Forderungen nach Transparenz in der Lieferkette durch Gesetze sowie die Erwartungen der Interessengruppen wird von nachgelagerten Unternehmen erwartet, dass sie die relevanten Daten innerhalb ihrer Lieferketten erfassen. Die AMRT zielt darauf ab, die Transparenz in der Lieferkette zu erhöhen, da von den nachgelagerten Unternehmen erwartet wird, dass sie die gesetzlichen Vorschriften erfüllen.</t>
  </si>
  <si>
    <t>Copper</t>
  </si>
  <si>
    <t>Lithium</t>
  </si>
  <si>
    <t>Nickel</t>
  </si>
  <si>
    <t>Ath</t>
  </si>
  <si>
    <t>Comments and Attachments</t>
  </si>
  <si>
    <t>注释和附件</t>
  </si>
  <si>
    <t>備考・添付書類</t>
  </si>
  <si>
    <t>추가 내용 및 첨부 파일</t>
  </si>
  <si>
    <t>Commentaires et pièces jointes</t>
  </si>
  <si>
    <t>Kommentare und Anhänge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</si>
  <si>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</si>
  <si>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</si>
  <si>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</si>
  <si>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</si>
  <si>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</si>
  <si>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</si>
  <si>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</si>
  <si>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t>
  </si>
  <si>
    <t>金属</t>
  </si>
  <si>
    <t>금속</t>
  </si>
  <si>
    <t>Métal</t>
  </si>
  <si>
    <t>Metall</t>
  </si>
  <si>
    <t>Smelter Look-up (*)</t>
  </si>
  <si>
    <t>冶炼厂查找 (*)</t>
  </si>
  <si>
    <t>Smelter Look-Up（製錬所検索）（*）</t>
  </si>
  <si>
    <t>제련소 찾기(*)</t>
  </si>
  <si>
    <t>Recherche de fonderie (*)</t>
  </si>
  <si>
    <t>Schmelzhüttensuche (*)</t>
  </si>
  <si>
    <t>Known alias</t>
  </si>
  <si>
    <t>已知别名</t>
  </si>
  <si>
    <t>既知の別名</t>
  </si>
  <si>
    <t>알려진 별칭</t>
  </si>
  <si>
    <t>Alias connus</t>
  </si>
  <si>
    <t>Bekannt als</t>
  </si>
  <si>
    <t>Standard Smelter Names</t>
  </si>
  <si>
    <t>标准冶炼厂名称</t>
  </si>
  <si>
    <t>標準的製錬業者名</t>
  </si>
  <si>
    <t xml:space="preserve">제련소 표준이름들 </t>
  </si>
  <si>
    <t>Noms standard des fonderies</t>
  </si>
  <si>
    <t>Standard Schmelzhütten Namen</t>
  </si>
  <si>
    <t>D4</t>
  </si>
  <si>
    <t>Smelter Facility Location: Country</t>
  </si>
  <si>
    <t>冶炼厂地址：国家或地区</t>
  </si>
  <si>
    <t>製錬施設所在地：国</t>
  </si>
  <si>
    <t xml:space="preserve">제련소 위치: 국가 </t>
  </si>
  <si>
    <t xml:space="preserve">Localisation de la fonderie : pays </t>
  </si>
  <si>
    <t>Schmelzhütte: Land</t>
  </si>
  <si>
    <t>E4</t>
  </si>
  <si>
    <t>Smelter ID</t>
  </si>
  <si>
    <t>冶炼厂 ID</t>
  </si>
  <si>
    <t>製錬所ID</t>
  </si>
  <si>
    <t>제련소 ID</t>
  </si>
  <si>
    <t>Identifiant fonderie</t>
  </si>
  <si>
    <t>Schmelzhütten-ID</t>
  </si>
  <si>
    <t>F4</t>
  </si>
  <si>
    <t>Source of Smelter Identification Number</t>
  </si>
  <si>
    <t>冶炼厂出处识别号</t>
  </si>
  <si>
    <t>製錬業者識別番号の発行元</t>
  </si>
  <si>
    <t>제련소 ID 번호 소스자료</t>
  </si>
  <si>
    <t>Type de l'identifiant de la fonderie</t>
  </si>
  <si>
    <t>Quelle der Schmelzhütte Id-Nummer</t>
  </si>
  <si>
    <t>G4</t>
  </si>
  <si>
    <t xml:space="preserve">Smelter Street </t>
  </si>
  <si>
    <t>冶炼厂所在街道</t>
  </si>
  <si>
    <t>製錬業者所在地：番地</t>
  </si>
  <si>
    <t>제련소 주소</t>
  </si>
  <si>
    <t>Localisation de la fonderie : Rue et Numéro</t>
  </si>
  <si>
    <t>Schmelzhütten: Straße</t>
  </si>
  <si>
    <t>H4</t>
  </si>
  <si>
    <t>Smelter City</t>
  </si>
  <si>
    <t>冶炼厂所在城市</t>
  </si>
  <si>
    <t>製錬業者所在地：市</t>
  </si>
  <si>
    <t>제련소 시</t>
  </si>
  <si>
    <t>Localisation de la fonderie : Ville</t>
  </si>
  <si>
    <t>Schmelzhütten: Stadt</t>
  </si>
  <si>
    <t>Smelter Facility Location: State / Province</t>
  </si>
  <si>
    <t>冶炼厂地址：州/省</t>
  </si>
  <si>
    <t>製錬施設所在地：州／県</t>
  </si>
  <si>
    <t>제련소 위치: 도/주</t>
  </si>
  <si>
    <t>Localisation de la fonderie : Etat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</si>
  <si>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</si>
  <si>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</si>
  <si>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</si>
  <si>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</si>
  <si>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</si>
  <si>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</si>
  <si>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</si>
  <si>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</si>
  <si>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t>金属 (*)</t>
  </si>
  <si>
    <t>금속 (*)</t>
  </si>
  <si>
    <t>Métal (*)</t>
  </si>
  <si>
    <t>Metall (*)</t>
  </si>
  <si>
    <t>冶炼厂名称 (*)</t>
  </si>
  <si>
    <t xml:space="preserve">製錬所名(*)
</t>
  </si>
  <si>
    <t>제련소 이름 (*)</t>
  </si>
  <si>
    <t>Nom de la fonderie (*)</t>
  </si>
  <si>
    <t>Schmelzhüttenname (*)</t>
  </si>
  <si>
    <t>Smelter Name (*)</t>
  </si>
  <si>
    <t xml:space="preserve">製錬業者名(*)
</t>
  </si>
  <si>
    <t>제련소 명칭(*)</t>
  </si>
  <si>
    <t>Smelter Country (*)</t>
  </si>
  <si>
    <t>冶炼厂所在国家或地区 (*)</t>
  </si>
  <si>
    <t>製錬業者所在地：国(*)</t>
  </si>
  <si>
    <t>제련소 국가 (*)</t>
  </si>
  <si>
    <t>Localisation de la fonderie : Pays (*)</t>
  </si>
  <si>
    <t>Schmelzhütten: Land (*)</t>
  </si>
  <si>
    <t>J4</t>
  </si>
  <si>
    <t>K4</t>
  </si>
  <si>
    <t>Smelter Contact Name</t>
  </si>
  <si>
    <t>冶炼厂联系人</t>
  </si>
  <si>
    <t>製錬業者連絡先担当者名</t>
  </si>
  <si>
    <t>제련소 연락처 이름</t>
  </si>
  <si>
    <t>Nom du contact de la fonderie</t>
  </si>
  <si>
    <t xml:space="preserve">Schmelzhütten-Ansprechpartner: Name </t>
  </si>
  <si>
    <t>L4</t>
  </si>
  <si>
    <t>Smelter Contact Email</t>
  </si>
  <si>
    <t>冶炼厂联系人电子邮件</t>
  </si>
  <si>
    <t>製錬業者連絡先電子メール</t>
  </si>
  <si>
    <t>제련소 연락처 이메일</t>
  </si>
  <si>
    <t>Email du contact de la fonderie</t>
  </si>
  <si>
    <t>Schmelzhütten-Ansprechpartner: E-mail</t>
  </si>
  <si>
    <t>M4</t>
  </si>
  <si>
    <t>Proposed next steps</t>
  </si>
  <si>
    <t>建议的后续步骤</t>
  </si>
  <si>
    <t>今後の対策案</t>
  </si>
  <si>
    <t>다음 단계 제안</t>
  </si>
  <si>
    <t>Prochaines étapes proposées, si applicable</t>
  </si>
  <si>
    <t>Vorgeschlagenen nächsten Schritte</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</si>
  <si>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</si>
  <si>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</si>
  <si>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</si>
  <si>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</si>
  <si>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</si>
  <si>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</si>
  <si>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Name der Mine(n) oder falls aus Recycling oder Schrott, tragen Sie "recycled" oder "Schrott" ein</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</si>
  <si>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</si>
  <si>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</si>
  <si>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</si>
  <si>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</si>
  <si>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</si>
  <si>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</si>
  <si>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Standort (Land) von Minen, falls aus Recycling oder Schrott gekauft, geben Sie "recycled" oder "Schrott" ein</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</si>
  <si>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</si>
  <si>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</si>
  <si>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</si>
  <si>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</si>
  <si>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</si>
  <si>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</si>
  <si>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Stammen 100% der Ausgangsstoffe der Schmelzhütte aus Recycling oder Schrott?</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</si>
  <si>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</si>
  <si>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</si>
  <si>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</si>
  <si>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</si>
  <si>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</si>
  <si>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</si>
  <si>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</si>
  <si>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zur "RMAP Conformant Smelter"- Liste</t>
  </si>
  <si>
    <t>TO BEGIN:</t>
  </si>
  <si>
    <t>首先：</t>
  </si>
  <si>
    <t xml:space="preserve">開始するには
</t>
  </si>
  <si>
    <t xml:space="preserve">시작하려면:
</t>
  </si>
  <si>
    <t>POUR COMMENCER :</t>
  </si>
  <si>
    <t>UM ZU BEGINNEN:</t>
  </si>
  <si>
    <r>
      <rPr>
        <sz val="11"/>
        <rFont val="Verdana"/>
        <charset val="134"/>
      </rPr>
      <t xml:space="preserve">
Option A: If you know the Smelter Identification Number, input the number in Column A (columns B, C, E, F, G, I and J will auto-populate); D will grey out.
Option B:  If you have a </t>
    </r>
    <r>
      <rPr>
        <sz val="11"/>
        <color rgb="FFFF0000"/>
        <rFont val="Verdana"/>
        <charset val="134"/>
      </rPr>
      <t>Metal</t>
    </r>
    <r>
      <rPr>
        <sz val="11"/>
        <rFont val="Verdana"/>
        <charset val="134"/>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</si>
  <si>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</si>
  <si>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</si>
  <si>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</si>
  <si>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</si>
  <si>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</si>
  <si>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</si>
  <si>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</si>
  <si>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</si>
  <si>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</si>
  <si>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</si>
  <si>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</si>
  <si>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Smelter Identification</t>
  </si>
  <si>
    <t>冶炼厂识别</t>
  </si>
  <si>
    <t>Identifiant de la fonderie</t>
  </si>
  <si>
    <t>Schmelzhütte Identifizierung</t>
  </si>
  <si>
    <t>Z2</t>
  </si>
  <si>
    <t>是</t>
  </si>
  <si>
    <t>はい</t>
  </si>
  <si>
    <t>예</t>
  </si>
  <si>
    <t>Oui</t>
  </si>
  <si>
    <t>Ja</t>
  </si>
  <si>
    <t>Z3</t>
  </si>
  <si>
    <t>いいえ</t>
  </si>
  <si>
    <t>아니오</t>
  </si>
  <si>
    <t>Nein</t>
  </si>
  <si>
    <t>Z4</t>
  </si>
  <si>
    <t>未知</t>
  </si>
  <si>
    <t>不明</t>
  </si>
  <si>
    <t>파악되지 않음</t>
  </si>
  <si>
    <t>Inconnu</t>
  </si>
  <si>
    <t>Nicht bekannt</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</si>
  <si>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</si>
  <si>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</si>
  <si>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</si>
  <si>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</si>
  <si>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</si>
  <si>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</si>
  <si>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</si>
  <si>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</si>
  <si>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</si>
  <si>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</si>
  <si>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</si>
  <si>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</si>
  <si>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</si>
  <si>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</si>
  <si>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</si>
  <si>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</si>
  <si>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</si>
  <si>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</si>
  <si>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</si>
  <si>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</si>
  <si>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</si>
  <si>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</si>
  <si>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</si>
  <si>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</si>
  <si>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</si>
  <si>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</si>
  <si>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</si>
  <si>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</si>
  <si>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</si>
  <si>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</si>
  <si>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</si>
  <si>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</si>
  <si>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</si>
  <si>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</si>
  <si>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</si>
  <si>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</si>
  <si>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</si>
  <si>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</si>
  <si>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</si>
  <si>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</si>
  <si>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</si>
  <si>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</si>
  <si>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Vorgeschlagene nächste Schritte</t>
  </si>
  <si>
    <t>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</si>
  <si>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</si>
  <si>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</si>
  <si>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</si>
  <si>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</si>
  <si>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</si>
  <si>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</si>
  <si>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</si>
  <si>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</si>
  <si>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</si>
  <si>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</si>
  <si>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</si>
  <si>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</si>
  <si>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</si>
  <si>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</si>
  <si>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</si>
  <si>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</si>
  <si>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</si>
  <si>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</si>
  <si>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</si>
  <si>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</si>
  <si>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</si>
  <si>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</si>
  <si>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</si>
  <si>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</si>
  <si>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</si>
  <si>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待完成的必填字段</t>
  </si>
  <si>
    <t>未記入の必須項目があります</t>
  </si>
  <si>
    <t>미기입 된 필수 항목</t>
  </si>
  <si>
    <t>Champs obligatoires non complétés</t>
  </si>
  <si>
    <t>Erforderliche Felder bitte vervollständigen.</t>
  </si>
  <si>
    <t>Required Fields</t>
  </si>
  <si>
    <t>必填字段</t>
  </si>
  <si>
    <t>必須項目</t>
  </si>
  <si>
    <t>필수 항목</t>
  </si>
  <si>
    <t>Champs obligatoires</t>
  </si>
  <si>
    <t>Erforderliche Felder</t>
  </si>
  <si>
    <t>Answer provided</t>
  </si>
  <si>
    <t>已提供的答案</t>
  </si>
  <si>
    <t>기입된 답변</t>
  </si>
  <si>
    <t>Réponse fournie</t>
  </si>
  <si>
    <t>Antwort ist vorhanden</t>
  </si>
  <si>
    <t>Notes</t>
  </si>
  <si>
    <t>备注</t>
  </si>
  <si>
    <t>注</t>
  </si>
  <si>
    <t>노트</t>
  </si>
  <si>
    <t>Remarques</t>
  </si>
  <si>
    <t>Notizen</t>
  </si>
  <si>
    <t>D3</t>
  </si>
  <si>
    <t>Hyperlink to source</t>
  </si>
  <si>
    <t>信息源超链接</t>
  </si>
  <si>
    <t>該当箇所へのリンク</t>
  </si>
  <si>
    <t xml:space="preserve">소스자료와 연결 </t>
  </si>
  <si>
    <t>Lien au document d'origine</t>
  </si>
  <si>
    <t>Hyperlink zum Ursprung</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</si>
  <si>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</si>
  <si>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</si>
  <si>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</si>
  <si>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</si>
  <si>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</si>
  <si>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</si>
  <si>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</si>
  <si>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</si>
  <si>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</si>
  <si>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</si>
  <si>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B65</t>
  </si>
  <si>
    <t>COMP</t>
  </si>
  <si>
    <t>Complete</t>
  </si>
  <si>
    <t>填写</t>
  </si>
  <si>
    <t>記入</t>
  </si>
  <si>
    <t>완료</t>
  </si>
  <si>
    <t>Complétez</t>
  </si>
  <si>
    <t>Vollständig</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</si>
  <si>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</si>
  <si>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</si>
  <si>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</si>
  <si>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</si>
  <si>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</si>
  <si>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</si>
  <si>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</si>
  <si>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</si>
  <si>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</si>
  <si>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</si>
  <si>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</si>
  <si>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</si>
  <si>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</si>
  <si>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</si>
  <si>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</si>
  <si>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</si>
  <si>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</si>
  <si>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</si>
  <si>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</si>
  <si>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</si>
  <si>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</si>
  <si>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II3</t>
  </si>
  <si>
    <t>在“申报”选项卡 D12-I13 单元格中，输入至少一种矿输入至少一种矿物质</t>
  </si>
  <si>
    <t>「申告」タブのD12-I13セルに少なくとも1つのミネラルを入力してください</t>
  </si>
  <si>
    <t>선언(Declaration) 탭의 D12-I13 셀에 적어도 하나의 미네랄을 입력.</t>
  </si>
  <si>
    <t>Saisissez au moins un minéral D112-I13 de l'onglet Déclaration</t>
  </si>
  <si>
    <t>Geben Sie 1 Mineral mindestens in der Reiterzelle D12-I13 der Erklärung an</t>
  </si>
  <si>
    <t>J8</t>
  </si>
  <si>
    <t>Provide the specified number of Other minerals/metals in Declaration tab cells D15 - II6</t>
  </si>
  <si>
    <t>在“申报”选项卡 D15 - II6 单元格中，输入指定数量的其他矿物</t>
  </si>
  <si>
    <t>「申告」タブのD15 - II6セルに指定された数の他の鉱物を入力します</t>
  </si>
  <si>
    <t>선언(Declaration) 탭의 D15 - II6 셀에 기타 광물의 지정된 수를 입력기타 광물의 지정된 수를 입력.</t>
  </si>
  <si>
    <t>Saisissez le nombre spécifié d'autres minéraux dans la cellule D15 - II6 de l’onglet Déclaration</t>
  </si>
  <si>
    <t>Geben Sie die angegebene Anzahl anderer Mineralien/Metalle in der Reiterzelle D15 – II6 der Erklärung an</t>
  </si>
  <si>
    <t>J9</t>
  </si>
  <si>
    <t>Provide contact name in Declaration tab cell D17</t>
  </si>
  <si>
    <t>在“申报”选项卡 D17 单元格中，提供联系人姓名</t>
  </si>
  <si>
    <t>「申告」タブのD17セルに連絡先担当者名を記入してください</t>
  </si>
  <si>
    <t xml:space="preserve">선언(Declaration) 탭의 D17 셀에 담당자 이름을 제공하십시오. </t>
  </si>
  <si>
    <t>Saisissez le nom de contact dans la cellule D17 de l'onglet Déclaration</t>
  </si>
  <si>
    <t>Geben Sie einen Kontaktnamen in der Reiterzelle D17 der Erklärung an</t>
  </si>
  <si>
    <t>J10</t>
  </si>
  <si>
    <t>Provide a valid email for contact in Declaration tab cell D18</t>
  </si>
  <si>
    <t>在“申报”选项卡 D18 单元格中，提供联系人的有效电子邮件</t>
  </si>
  <si>
    <t>「申告」タブのD18セルに連絡先担当者の有効な電子メールを記入してください</t>
  </si>
  <si>
    <t xml:space="preserve">선언(Declaration) 탭의 D18 셀에 올바른 담당자 이메일을 입력하십시오. </t>
  </si>
  <si>
    <t>Saisissez une adresse e-mail de contact valide dans la cellule D18 de l’onglet Déclaration</t>
  </si>
  <si>
    <t>Geben Sie eine gültige Kontakt-E-Mail-Adresse in der Reiterzelle D18 der Erklärung an</t>
  </si>
  <si>
    <t>J11</t>
  </si>
  <si>
    <t>Provide a phone number for contact in Declaration tab cell D19</t>
  </si>
  <si>
    <t>在“申报”选项卡 D19 单元格中，提供联系人的电话号码</t>
  </si>
  <si>
    <t>「申告」タブのD19セルに連絡先担当者の電話番号を記入してください</t>
  </si>
  <si>
    <t xml:space="preserve">선언(Declaration) 탭의 D19 셀에 담당자 전화 번호를 제공하십시오. </t>
  </si>
  <si>
    <t>Saisissez un numéro de téléphone de contact dans la cellule D19 de l'onglet Déclaration</t>
  </si>
  <si>
    <t>Geben Sie eine Kontakttelefonnummer in der Reiterzelle D19 der Erklärung an</t>
  </si>
  <si>
    <t>J12</t>
  </si>
  <si>
    <t>Provide authorized company representative contact name in Declaration tab cell D20</t>
  </si>
  <si>
    <t>在“申报”选项卡 D20 单元格中，提供授权公司代表联系人姓名</t>
  </si>
  <si>
    <t>「申告」タブのD20セルに会社から正式に認められた代表者の連絡先担当者名を記入してください</t>
  </si>
  <si>
    <t xml:space="preserve">선언(Declaration) 탭의 D20 셀에 회사 대표 정보책임 담당자 이름을 제공하십시오. </t>
  </si>
  <si>
    <t>Saisissez le nom de contact du représentant agréé de l'entreprise dans la cellule D20 de l'onglet Déclaration</t>
  </si>
  <si>
    <t>Geben Sie den Kontaktnamen eines bevollmächtigten Unternehmensvertreters in der Reiterzelle D20 der Erklärung an</t>
  </si>
  <si>
    <t>J13</t>
  </si>
  <si>
    <t>Provide an email for authorized company representative on Declaration tab cell D22</t>
  </si>
  <si>
    <t>在“申报”选项卡 D22 单元格中，提供授权公司代表的有效电子邮件</t>
  </si>
  <si>
    <t>「申告」タブのD22セルに会社から正式に認められた代表者の有効な電子メールを記入してください</t>
  </si>
  <si>
    <t xml:space="preserve">선언(Declaration) 탭의 D22 셀에 인가된 회사 대표의 올바른 이메일을 입력하십시오. </t>
  </si>
  <si>
    <t>Saisissez une adresse e-mail valide du représentant agréé de la société dans la cellule D22 de l’onglet Déclaration</t>
  </si>
  <si>
    <t>Geben Sie eine gültige E-Mail-Adresse eines bevollmächtigten Unternehmensvertreters in der Reiterzelle D22 der Erklärung an</t>
  </si>
  <si>
    <t>J15</t>
  </si>
  <si>
    <t>Provide date the form was completed on Declaration tab cell D24</t>
  </si>
  <si>
    <t>在“申报”选项卡 D24 单元格中，提供表格填写日期</t>
  </si>
  <si>
    <t>「申告」タブのD24セルに書式への記入日を記入してください</t>
  </si>
  <si>
    <t xml:space="preserve">선언(Declaration) 탭의 D24 셀에 양식이 작성된 날짜를 제공하십시오. </t>
  </si>
  <si>
    <t xml:space="preserve">Saisissez la date de remplissage du formulaire dans la cellule D24 de l'onglet Déclaration </t>
  </si>
  <si>
    <t>Geben Sie das Datum der Vervollständigung des Formulars in der Reiterzelle D24 der Erklärung an</t>
  </si>
  <si>
    <t>J18</t>
  </si>
  <si>
    <t>Declare if specified mineral is intentionally added to your products on Declaration tab cell D28</t>
  </si>
  <si>
    <t>在“申报”选项卡 D28 单元格中申报是否有意将此矿产增加到贵公司的产品中</t>
  </si>
  <si>
    <t>指定された鉱物が貴社製品に意図的に付加された場合は「申告（Declaration）」タブのD28セルに申告してください</t>
  </si>
  <si>
    <t>선언(Declaration) 탭의 D28 셀에 특정 광물이  의도적으로 제품에 첨가되었는지 여부를 신고하십시오.</t>
  </si>
  <si>
    <t>Déclarez si le minéral spécifié est intentionnellement ajouté à vos produits dans la cellule D28 de l’onglet Déclaration</t>
  </si>
  <si>
    <t>Erklären Sie in der Reiterzelle D28 der Erklärung, ob angegebenes Mineral Ihren Produkten absichtlich hinzugefügt wird</t>
  </si>
  <si>
    <t>J19</t>
  </si>
  <si>
    <t>Declare if specified mineral is intentionally added to your products on Declaration tab cell D29</t>
  </si>
  <si>
    <t>在“申报”选项卡 D29 单元格中申报是否有意将此矿产增加到贵公司的产品中</t>
  </si>
  <si>
    <t>指定された鉱物が貴社製品に意図的に付加された場合は「申告（Declaration）」タブのD29セルに申告してください</t>
  </si>
  <si>
    <t>선언(Declaration) 탭의 D29 셀에 특정 광물이  의도적으로 제품에 첨가되었는지 여부를 신고하십시오.</t>
  </si>
  <si>
    <t>Déclarez si le minéral spécifié est intentionnellement ajouté à vos produits dans la cellule D29 de l’onglet Déclaration</t>
  </si>
  <si>
    <t>Erklären Sie in der Reiterzelle D29 der Erklärung, ob angegebenes Mineral Ihren Produkten absichtlich hinzugefügt wird</t>
  </si>
  <si>
    <t>J20</t>
  </si>
  <si>
    <t>Declare if specified mineral is intentionally added to your products on Declaration tab cell D30</t>
  </si>
  <si>
    <t>在“申报”选项卡 D30 单元格中申报是否有意将此矿产增加到贵公司的产品中</t>
  </si>
  <si>
    <t>指定された鉱物が貴社製品に意図的に付加された場合は「申告（Declaration）」タブのD30セルに申告してください</t>
  </si>
  <si>
    <t>선언(Declaration) 탭의 D30 셀에 특정 광물이  의도적으로 제품에 첨가되었는지 여부를 신고하십시오.</t>
  </si>
  <si>
    <t>Déclarez si le minéral spécifié est intentionnellement ajouté à vos produits dans la cellule D30 de l’onglet Déclaration</t>
  </si>
  <si>
    <t>Erklären Sie in der Reiterzelle D30 der Erklärung, ob angegebenes Mineral Ihren Produkten absichtlich hinzugefügt wird</t>
  </si>
  <si>
    <t>J21</t>
  </si>
  <si>
    <t>Declare if specified mineral is intentionally added to your products on Declaration tab cell D31</t>
  </si>
  <si>
    <t>在“申报”选项卡 D31 单元格中申报是否有意将此矿产增加到贵公司的产品中</t>
  </si>
  <si>
    <t>指定された鉱物が貴社製品に意図的に付加された場合は「申告（Declaration）」タブのD31セルに申告してください</t>
  </si>
  <si>
    <t>선언(Declaration) 탭의 D31 셀에 특정 광물이  의도적으로 제품에 첨가되었는지 여부를 신고하십시오.</t>
  </si>
  <si>
    <t>Déclarez si le minéral spécifié est intentionnellement ajouté à vos produits dans la cellule D31 de l’onglet Déclaration</t>
  </si>
  <si>
    <t>Erklären Sie in der Reiterzelle D31 der Erklärung, ob angegebenes Mineral Ihren Produkten absichtlich hinzugefügt wird</t>
  </si>
  <si>
    <t>J22</t>
  </si>
  <si>
    <t>Declare if specified mineral is intentionally added to your products on Declaration tab cell D32</t>
  </si>
  <si>
    <t>在“申报”选项卡 D32 单元格中申报是否有意将此矿产增加到贵公司的产品中</t>
  </si>
  <si>
    <t>指定された鉱物が貴社製品に意図的に付加された場合は「申告（Declaration）」タブのD32セルに申告してください</t>
  </si>
  <si>
    <t>선언(Declaration) 탭의 D32 셀에 특정 광물이  의도적으로 제품에 첨가되었는지 여부를 신고하십시오.</t>
  </si>
  <si>
    <t>Déclarez si le minéral spécifié est intentionnellement ajouté à vos produits dans la cellule D32 de l’onglet Déclaration</t>
  </si>
  <si>
    <t>Erklären Sie in der Reiterzelle D32 der Erklärung, ob angegebenes Mineral Ihren Produkten absichtlich hinzugefügt wird</t>
  </si>
  <si>
    <t>J23</t>
  </si>
  <si>
    <t>Declare if specified mineral is intentionally added to your products on Declaration tab cell D33</t>
  </si>
  <si>
    <t>在“申报”选项卡 D33 单元格中申报是否有意将此矿产增加到贵公司的产品中</t>
  </si>
  <si>
    <t>指定された鉱物が貴社製品に意図的に付加された場合は「申告（Declaration）」タブのD33セルに申告してください</t>
  </si>
  <si>
    <t>선언(Declaration) 탭의 D33 셀에 특정 광물이  의도적으로 제품에 첨가되었는지 여부를 신고하십시오.</t>
  </si>
  <si>
    <t>Déclarez si le minéral spécifié est intentionnellement ajouté à vos produits dans la cellule D33 de l’onglet Déclaration</t>
  </si>
  <si>
    <t>Erklären Sie in der Reiterzelle D33 der Erklärung, ob angegebenes Mineral Ihren Produkten absichtlich hinzugefügt wird</t>
  </si>
  <si>
    <t>J24</t>
  </si>
  <si>
    <t>Declare if specified mineral is intentionally added to your products on Declaration tab cell D34</t>
  </si>
  <si>
    <t>在“申报”选项卡 D34 单元格中申报是否有意将此矿产增加到贵公司的产品中</t>
  </si>
  <si>
    <t>指定された鉱物が貴社製品に意図的に付加された場合は「申告（Declaration）」タブのD34セルに申告してください</t>
  </si>
  <si>
    <t>선언(Declaration) 탭의 D34 셀에 특정 광물이  의도적으로 제품에 첨가되었는지 여부를 신고하십시오.</t>
  </si>
  <si>
    <t>Déclarez si le minéral spécifié est intentionnellement ajouté à vos produits dans la cellule D34 de l’onglet Déclaration</t>
  </si>
  <si>
    <t>Erklären Sie in der Reiterzelle D34 der Erklärung, ob angegebenes Mineral Ihren Produkten absichtlich hinzugefügt wird</t>
  </si>
  <si>
    <t>J25</t>
  </si>
  <si>
    <t>Declare if specified mineral is intentionally added to your products on Declaration tab cell D35</t>
  </si>
  <si>
    <t>在“申报”选项卡 D35 单元格中申报是否有意将此矿产增加到贵公司的产品中</t>
  </si>
  <si>
    <t>指定された鉱物が貴社製品に意図的に付加された場合は「申告（Declaration）」タブのD35セルに申告してください</t>
  </si>
  <si>
    <t>선언(Declaration) 탭의 D35 셀에 특정 광물이  의도적으로 제품에 첨가되었는지 여부를 신고하십시오.</t>
  </si>
  <si>
    <t>Déclarez si le minéral spécifié est intentionnellement ajouté à vos produits dans la cellule D35 de l’onglet Déclaration</t>
  </si>
  <si>
    <t>Erklären Sie in der Reiterzelle D35 der Erklärung, ob angegebenes Mineral Ihren Produkten absichtlich hinzugefügt wird</t>
  </si>
  <si>
    <t>J26</t>
  </si>
  <si>
    <t>Declare if specified mineral is intentionally added to your products on Declaration tab cell D36</t>
  </si>
  <si>
    <t>在“申报”选项卡 D36 单元格中申报是否有意将此矿产增加到贵公司的产品中</t>
  </si>
  <si>
    <t>指定された鉱物が貴社製品に意図的に付加された場合は「申告（Declaration）」タブのD36セルに申告してください</t>
  </si>
  <si>
    <t>선언(Declaration) 탭의 D36셀에 특정 광물이  의도적으로 제품에 첨가되었는지 여부를 신고하십시오.</t>
  </si>
  <si>
    <t>Déclarez si le minéral spécifié est intentionnellement ajouté à vos produits dans la cellule D36 de l’onglet Déclaration</t>
  </si>
  <si>
    <t>Erklären Sie in der Reiterzelle D36 der Erklärung, ob angegebenes Mineral Ihren Produkten absichtlich hinzugefügt wird</t>
  </si>
  <si>
    <t>J27</t>
  </si>
  <si>
    <t>Declare if specified mineral is intentionally added to your products on Declaration tab cell D37</t>
  </si>
  <si>
    <t>在“申报”选项卡 D37 单元格中申报是否有意将此矿产增加到贵公司的产品中</t>
  </si>
  <si>
    <t>指定された鉱物が貴社製品に意図的に付加された場合は「申告（Declaration）」タブのD37セルに申告してください</t>
  </si>
  <si>
    <t>선언(Declaration) 탭의 D37 셀에 특정 광물이  의도적으로 제품에 첨가되었는지 여부를 신고하십시오.</t>
  </si>
  <si>
    <t>Déclarez si le minéral spécifié est intentionnellement ajouté à vos produits dans la cellule D37 de l’onglet Déclaration</t>
  </si>
  <si>
    <t>Erklären Sie in der Reiterzelle D37 der Erklärung, ob angegebenes Mineral Ihren Produkten absichtlich hinzugefügt wird</t>
  </si>
  <si>
    <t>J29</t>
  </si>
  <si>
    <t>Provide % of completeness of supplier's smelter information on Declaration tab cell D40</t>
  </si>
  <si>
    <t>在“申报”选项卡 D40 单元格中提供供应商的冶炼厂信息填写百分比</t>
  </si>
  <si>
    <t>サプライヤーの製錬業者情報の回答率を割合（%）で「申告（Declaration）」タブのD40セルに記入してください</t>
  </si>
  <si>
    <t xml:space="preserve">선언(Declaration) 탭의 D40 셀에 공급업체의 제련소 정보 요청에 대한 응답비율(%)을 제공하십시오. </t>
  </si>
  <si>
    <t>Indiquez le pourcentage d'exhaustivité des informations sur la fonderie données par le fournisseur dans la cellule D40 de l'onglet Déclaration</t>
  </si>
  <si>
    <t>Geben Sie den Vollständigkeitsgrad der Schmelzhütteninformationen des Anbieters in Prozent in der Reiterzelle D40 der Erklärung an</t>
  </si>
  <si>
    <t>J30</t>
  </si>
  <si>
    <t>Provide % of completeness of supplier's smelter information on Declaration tab cell D41</t>
  </si>
  <si>
    <t>在“申报”选项卡 D41 单元格中提供供应商的冶炼厂信息填写百分比</t>
  </si>
  <si>
    <t>サプライヤーの製錬業者情報の回答率を割合（%）で「申告（Declaration）」タブのD41セルに記入してください</t>
  </si>
  <si>
    <t xml:space="preserve">선언(Declaration) 탭의 D41 셀에 공급업체의 제련소 정보 요청에 대한 응답비율(%)을 제공하십시오. </t>
  </si>
  <si>
    <t>Indiquez le pourcentage d'exhaustivité des informations sur la fonderie données par le fournisseur dans la cellule D41 de l'onglet Déclaration</t>
  </si>
  <si>
    <t>Geben Sie den Vollständigkeitsgrad der Schmelzhütteninformationen des Anbieters in Prozent in der Reiterzelle D41 der Erklärung an</t>
  </si>
  <si>
    <t>J31</t>
  </si>
  <si>
    <t>Provide % of completeness of supplier's smelter information on Declaration tab cell D42</t>
  </si>
  <si>
    <t>在“申报”选项卡 D42 单元格中提供供应商的冶炼厂信息填写百分比</t>
  </si>
  <si>
    <t>サプライヤーの製錬業者情報の回答率を割合（%）で「申告（Declaration）」タブのD42セルに記入してください</t>
  </si>
  <si>
    <t xml:space="preserve">선언(Declaration) 탭의 D42 셀에 공급업체의 제련소 정보 요청에 대한 응답비율(%)을 제공하십시오. </t>
  </si>
  <si>
    <t>Indiquez le pourcentage d'exhaustivité des informations sur la fonderie données par le fournisseur dans la cellule D42 de l'onglet Déclaration</t>
  </si>
  <si>
    <t>Geben Sie den Vollständigkeitsgrad der Schmelzhütteninformationen des Anbieters in Prozent in der Reiterzelle D42 der Erklärung an</t>
  </si>
  <si>
    <t>J32</t>
  </si>
  <si>
    <t>Provide % of completeness of supplier's smelter information on Declaration tab cell D43</t>
  </si>
  <si>
    <t>在“申报”选项卡 D43 单元格中提供供应商的冶炼厂信息填写百分比</t>
  </si>
  <si>
    <t>サプライヤーの製錬業者情報の回答率を割合（%）で「申告（Declaration）」タブのD43セルに記入してください</t>
  </si>
  <si>
    <t xml:space="preserve">선언(Declaration) 탭의 D43 셀에 공급업체의 제련소 정보 요청에 대한 응답비율(%)을 제공하십시오. </t>
  </si>
  <si>
    <t>Indiquez le pourcentage d'exhaustivité des informations sur la fonderie données par le fournisseur dans la cellule D43 de l'onglet Déclaration</t>
  </si>
  <si>
    <t>Geben Sie den Vollständigkeitsgrad der Schmelzhütteninformationen des Anbieters in Prozent in der Reiterzelle D43 der Erklärung an</t>
  </si>
  <si>
    <t>J33</t>
  </si>
  <si>
    <t>Provide % of completeness of supplier's smelter information on Declaration tab cell D44</t>
  </si>
  <si>
    <t>在“申报”选项卡 D44 单元格中提供供应商的冶炼厂信息填写百分比</t>
  </si>
  <si>
    <t>サプライヤーの製錬業者情報の回答率を割合（%）で「申告（Declaration）」タブのD44セルに記入してください</t>
  </si>
  <si>
    <t xml:space="preserve">선언(Declaration) 탭의 D44 셀에 공급업체의 제련소 정보 요청에 대한 응답비율(%)을 제공하십시오. </t>
  </si>
  <si>
    <t>Indiquez le pourcentage d'exhaustivité des informations sur la fonderie données par le fournisseur dans la cellule D44 de l'onglet Déclaration</t>
  </si>
  <si>
    <t>Geben Sie den Vollständigkeitsgrad der Schmelzhütteninformationen des Anbieters in Prozent in der Reiterzelle D44 der Erklärung an</t>
  </si>
  <si>
    <t>J34</t>
  </si>
  <si>
    <t>Provide % of completeness of supplier's smelter information on Declaration tab cell D45</t>
  </si>
  <si>
    <t>在“申报”选项卡 D45 单元格中提供供应商的冶炼厂信息填写百分比</t>
  </si>
  <si>
    <t>サプライヤーの製錬業者情報の回答率を割合（%）で「申告（Declaration）」タブのD45セルに記入してください</t>
  </si>
  <si>
    <t xml:space="preserve">선언(Declaration) 탭의 D45 셀에 공급업체의 제련소 정보 요청에 대한 응답비율(%)을 제공하십시오. </t>
  </si>
  <si>
    <t>Indiquez le pourcentage d'exhaustivité des informations sur la fonderie données par le fournisseur dans la cellule D45 de l'onglet Déclaration</t>
  </si>
  <si>
    <t>Geben Sie den Vollständigkeitsgrad der Schmelzhütteninformationen des Anbieters in Prozent in der Reiterzelle D45 der Erklärung an</t>
  </si>
  <si>
    <t>J35</t>
  </si>
  <si>
    <t>Provide % of completeness of supplier's smelter information on Declaration tab cell D46</t>
  </si>
  <si>
    <t>在“申报”选项卡 D46 单元格中提供供应商的冶炼厂信息填写百分比</t>
  </si>
  <si>
    <t>サプライヤーの製錬業者情報の回答率を割合（%）で「申告（Declaration）」タブのD46セルに記入してください</t>
  </si>
  <si>
    <t xml:space="preserve">선언(Declaration) 탭의 D46 셀에 공급업체의 제련소 정보 요청에 대한 응답비율(%)을 제공하십시오. </t>
  </si>
  <si>
    <t>Indiquez le pourcentage d'exhaustivité des informations sur la fonderie données par le fournisseur dans la cellule D46 de l'onglet Déclaration</t>
  </si>
  <si>
    <t>Geben Sie den Vollständigkeitsgrad der Schmelzhütteninformationen des Anbieters in Prozent in der Reiterzelle D46 der Erklärung an</t>
  </si>
  <si>
    <t>J36</t>
  </si>
  <si>
    <t>Provide % of completeness of supplier's smelter information on Declaration tab cell D47</t>
  </si>
  <si>
    <t>在“申报”选项卡 D47 单元格中提供供应商的冶炼厂信息填写百分比</t>
  </si>
  <si>
    <t>サプライヤーの製錬業者情報の回答率を割合（%）で「申告（Declaration）」タブのD47セルに記入してください</t>
  </si>
  <si>
    <t xml:space="preserve">선언(Declaration) 탭의 D47 셀에 공급업체의 제련소 정보 요청에 대한 응답비율(%)을 제공하십시오. </t>
  </si>
  <si>
    <t>Indiquez le pourcentage d'exhaustivité des informations sur la fonderie données par le fournisseur dans la cellule D47 de l'onglet Déclaration</t>
  </si>
  <si>
    <t>Geben Sie den Vollständigkeitsgrad der Schmelzhütteninformationen des Anbieters in Prozent in der Reiterzelle D47 der Erklärung an</t>
  </si>
  <si>
    <t>J37</t>
  </si>
  <si>
    <t>Provide % of completeness of supplier's smelter information on Declaration tab cell D48</t>
  </si>
  <si>
    <t>在“申报”选项卡 D48 单元格中提供供应商的冶炼厂信息填写百分比</t>
  </si>
  <si>
    <t>サプライヤーの製錬業者情報の回答率を割合（%）で「申告（Declaration）」タブのD48セルに記入してください</t>
  </si>
  <si>
    <t xml:space="preserve">선언(Declaration) 탭의 D48 셀에 공급업체의 제련소 정보 요청에 대한 응답비율(%)을 제공하십시오. </t>
  </si>
  <si>
    <t>Indiquez le pourcentage d'exhaustivité des informations sur la fonderie données par le fournisseur dans la cellule D48 de l'onglet Déclaration</t>
  </si>
  <si>
    <t>Geben Sie den Vollständigkeitsgrad der Schmelzhütteninformationen des Anbieters in Prozent in der Reiterzelle D48 der Erklärung an</t>
  </si>
  <si>
    <t>J38</t>
  </si>
  <si>
    <t>Provide % of completeness of supplier's smelter information on Declaration tab cell D49</t>
  </si>
  <si>
    <t>在“申报”选项卡 D49 单元格中提供供应商的冶炼厂信息填写百分比</t>
  </si>
  <si>
    <t>サプライヤーの製錬業者情報の回答率を割合（%）で「申告（Declaration）」タブのD49セルに記入してください</t>
  </si>
  <si>
    <t xml:space="preserve">선언(Declaration) 탭의 D49 셀에 공급업체의 제련소 정보 요청에 대한 응답비율(%)을 제공하십시오. </t>
  </si>
  <si>
    <t>Indiquez le pourcentage d'exhaustivité des informations sur la fonderie données par le fournisseur dans la cellule D49 de l'onglet Déclaration</t>
  </si>
  <si>
    <t>Geben Sie den Vollständigkeitsgrad der Schmelzhütteninformationen des Anbieters in Prozent in der Reiterzelle D49 der Erklärung an</t>
  </si>
  <si>
    <t>J39</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</si>
  <si>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</si>
  <si>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</si>
  <si>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該当する場合は、この申告が該当する1つ以上の製品または項目を記入してください。「申告」タブからD11セルのハイパーリンクを選択し、「製品リスト」タブに進んでください</t>
  </si>
  <si>
    <t xml:space="preserve">해당할 경우, 이 선언가 적용되는 1개 이상의 제품이나 항목 번호를 제공하십시오. 선언(Declaration) 탭에서 D11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</si>
  <si>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D11 pour ouvrir l'onglet Liste de produits</t>
  </si>
  <si>
    <t>Nennen Sie ggf. ein oder mehr Produkte oder Gegenstandsnummern, auf die diese Erklärung anwendbar ist. Wählen Sie im Erklärungsreiter Hyperlink in Zelle D11, um den Reiter „Produktliste“ einzugeben</t>
  </si>
  <si>
    <t>J41</t>
  </si>
  <si>
    <t>Provide list of smelters contributing material to supply chain for specified mineral on Smelter List tab</t>
  </si>
  <si>
    <t>在“冶炼厂目录”选项卡中，提供向供应链提供材料供此矿产的冶炼厂列表</t>
  </si>
  <si>
    <t>サプライチェーンに指定された鉱物を寄与している精錬業者のリストを、「精錬業者リスト」タブに記入してください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</si>
  <si>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</si>
  <si>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</si>
  <si>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</si>
  <si>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J42</t>
  </si>
  <si>
    <t>J43</t>
  </si>
  <si>
    <t>J44</t>
  </si>
  <si>
    <t>J45</t>
  </si>
  <si>
    <t>J46</t>
  </si>
  <si>
    <t>J47</t>
  </si>
  <si>
    <t>J48</t>
  </si>
  <si>
    <t>J49</t>
  </si>
  <si>
    <t>J50</t>
  </si>
  <si>
    <t>J66</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</si>
  <si>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</si>
  <si>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</si>
  <si>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</si>
  <si>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</si>
  <si>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</si>
  <si>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Bitte beantworten Sie Frage 1 / Frage 2 auf Erklärung Registerkarte.</t>
  </si>
  <si>
    <t>J67</t>
  </si>
  <si>
    <t>J68</t>
  </si>
  <si>
    <t>J69</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</si>
  <si>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</si>
  <si>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</si>
  <si>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</si>
  <si>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</si>
  <si>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</si>
  <si>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Abschluss nur erforderlich, wenn die Ebene "Produkt (oder eine Liste von Produkten)" auf der "Erklärung" Arbeitsblatt ausgewählt wurde</t>
  </si>
  <si>
    <t>Responder Product Number (*)</t>
  </si>
  <si>
    <t>制造商的产品序号 (*)</t>
  </si>
  <si>
    <t>製造者の製品番号(*)</t>
  </si>
  <si>
    <t>제조업체의 제품 번호 (*)</t>
  </si>
  <si>
    <t>Référence du produit (*)</t>
  </si>
  <si>
    <t>Produkt- oder Artikelnummer (*)</t>
  </si>
  <si>
    <t>Responder Product Name</t>
  </si>
  <si>
    <t>制造商的产品名称</t>
  </si>
  <si>
    <t>製造者の製品名</t>
  </si>
  <si>
    <t>제조업체의 제품명</t>
  </si>
  <si>
    <t>Nom du produit</t>
  </si>
  <si>
    <t>Produkt- oder Artikelbeschreibung</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</si>
  <si>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</si>
  <si>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</si>
  <si>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</si>
  <si>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</si>
  <si>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</si>
  <si>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</si>
  <si>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</si>
  <si>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</si>
  <si>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</si>
  <si>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</si>
  <si>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</si>
  <si>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</si>
  <si>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</si>
  <si>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</si>
  <si>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</si>
  <si>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</si>
  <si>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</si>
  <si>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</si>
  <si>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r>
      <rPr>
        <sz val="11"/>
        <rFont val="Verdana"/>
        <charset val="134"/>
      </rPr>
      <t>© 2026 Responsible Minerals Initiative</t>
    </r>
    <r>
      <rPr>
        <sz val="11"/>
        <rFont val="ＭＳ ゴシック"/>
        <charset val="128"/>
      </rPr>
      <t>。保留所有</t>
    </r>
    <r>
      <rPr>
        <sz val="11"/>
        <rFont val="Microsoft JhengHei"/>
        <charset val="136"/>
      </rPr>
      <t>权利。</t>
    </r>
  </si>
  <si>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</si>
  <si>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</si>
  <si>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</si>
  <si>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</si>
  <si>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</si>
  <si>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</si>
  <si>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 xml:space="preserve">Wählen Sie den Erklärungsumfang Ihres Unternehmens aus. Die Auswahlmöglichkeiten für den Umfang sind:
A. Unternehmensweit
B. Produkt (oder Produktliste)
C. Nutzerdefiniert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</si>
  <si>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</si>
  <si>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</si>
  <si>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</si>
  <si>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</si>
  <si>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</si>
  <si>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Geben Sie eine gültige Kontakt-E-Mail-Adresse</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</si>
  <si>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</si>
  <si>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</si>
  <si>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</si>
  <si>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</si>
  <si>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</si>
  <si>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Geben Sie eine gültige E-Mail-Adresse eines bevollmächtigten Unternehmensvertreters</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</si>
  <si>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</si>
  <si>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</si>
  <si>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</si>
  <si>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</si>
  <si>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</si>
  <si>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Bitte notieren Sie das Datum, an dem dieses Formular von Ihrem Unternehmen ausgefüllt wurde.
Das Datum muss im internationalen Format TT-MMM-JJJJ angezeigt werden.</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</si>
  <si>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</si>
  <si>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</si>
  <si>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</si>
  <si>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</si>
  <si>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</si>
  <si>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Wählen Sie aus der Dropdown-Liste eine Antwort zwischen "Yes" und "No"</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</si>
  <si>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</si>
  <si>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</si>
  <si>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</si>
  <si>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</si>
  <si>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</si>
  <si>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Wählen Sie aus der Dropdown-Liste eine der Antwort  "Yes", "No", oder "Unknown" aus</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</si>
  <si>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</si>
  <si>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</si>
  <si>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</si>
  <si>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</si>
  <si>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</si>
  <si>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Wählen Sie aus der Dropdown-Liste eine der Antwort  “Yes, 100%”; “No, but greater than 75%”; “No, but greater than 50%”; “No, but greater than 25%”; “ No, but greater than 25%”; oder “No, but less than 25%”; or “None” aus</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</si>
  <si>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</si>
  <si>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</si>
  <si>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</si>
  <si>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</si>
  <si>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</si>
  <si>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</si>
  <si>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</si>
  <si>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</si>
  <si>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</si>
  <si>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</si>
  <si>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</si>
  <si>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</si>
  <si>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</si>
  <si>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</si>
  <si>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</si>
  <si>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</si>
  <si>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</si>
  <si>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</si>
  <si>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</si>
  <si>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</si>
  <si>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</si>
  <si>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</si>
  <si>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</si>
  <si>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</si>
  <si>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</si>
  <si>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</si>
  <si>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</si>
  <si>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</si>
  <si>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</si>
  <si>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</si>
  <si>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</si>
  <si>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</si>
  <si>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</si>
  <si>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</si>
  <si>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</si>
  <si>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</si>
  <si>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</si>
  <si>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</si>
  <si>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</si>
  <si>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</si>
  <si>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</si>
  <si>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</si>
  <si>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</si>
  <si>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</si>
  <si>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</si>
  <si>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</si>
  <si>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</si>
  <si>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</si>
  <si>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</si>
  <si>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</si>
  <si>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</si>
  <si>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</si>
  <si>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</si>
  <si>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</si>
  <si>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</si>
  <si>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</si>
  <si>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</si>
  <si>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</si>
  <si>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</si>
  <si>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</si>
  <si>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</si>
  <si>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</si>
  <si>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</si>
  <si>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</si>
  <si>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</si>
  <si>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</si>
  <si>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</si>
  <si>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</si>
  <si>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</si>
  <si>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</si>
  <si>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</si>
  <si>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</si>
  <si>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</si>
  <si>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</si>
  <si>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</si>
  <si>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</si>
  <si>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</si>
  <si>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</si>
  <si>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</si>
  <si>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</si>
  <si>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</si>
  <si>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</si>
  <si>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</si>
  <si>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</si>
  <si>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</si>
  <si>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</si>
  <si>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</si>
  <si>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</si>
  <si>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</si>
  <si>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</si>
  <si>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</si>
  <si>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</si>
  <si>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</si>
  <si>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</si>
  <si>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</si>
  <si>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</si>
  <si>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</si>
  <si>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</si>
  <si>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</si>
  <si>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</si>
  <si>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</si>
  <si>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</si>
  <si>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</si>
  <si>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</si>
  <si>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</si>
  <si>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</si>
  <si>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</si>
  <si>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</si>
  <si>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</si>
  <si>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</si>
  <si>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</si>
  <si>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</si>
  <si>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</si>
  <si>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</si>
  <si>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</si>
  <si>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</si>
  <si>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</si>
  <si>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</si>
  <si>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</si>
  <si>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</si>
  <si>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</si>
  <si>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</si>
  <si>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</si>
  <si>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</si>
  <si>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</si>
  <si>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</si>
  <si>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</si>
  <si>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</si>
  <si>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</si>
  <si>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</si>
  <si>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</si>
  <si>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</si>
  <si>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</si>
  <si>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</si>
  <si>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</si>
  <si>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</si>
  <si>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</si>
  <si>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</si>
  <si>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</si>
  <si>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</si>
  <si>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</si>
  <si>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</si>
  <si>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</si>
  <si>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</si>
  <si>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</si>
  <si>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</si>
  <si>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</si>
  <si>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</si>
  <si>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</si>
  <si>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</si>
  <si>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</si>
  <si>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</si>
  <si>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</si>
  <si>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</si>
  <si>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</si>
  <si>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</si>
  <si>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</si>
  <si>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</si>
  <si>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</si>
  <si>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</si>
  <si>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</si>
  <si>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</si>
  <si>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</si>
  <si>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</si>
  <si>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</si>
  <si>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</si>
  <si>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</si>
  <si>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</si>
  <si>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</si>
  <si>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</si>
  <si>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</si>
  <si>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</si>
  <si>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</si>
  <si>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</si>
  <si>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</si>
  <si>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</si>
  <si>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</si>
  <si>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</si>
  <si>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</si>
  <si>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</si>
  <si>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</si>
  <si>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</si>
  <si>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</si>
  <si>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</si>
  <si>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</si>
  <si>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</si>
  <si>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</si>
  <si>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</si>
  <si>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</si>
  <si>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</si>
  <si>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</si>
  <si>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</si>
  <si>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</si>
  <si>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</si>
  <si>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</si>
  <si>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</si>
  <si>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</si>
  <si>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</si>
  <si>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</si>
  <si>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</si>
  <si>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</si>
  <si>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</si>
  <si>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</si>
  <si>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</si>
  <si>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</si>
  <si>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</si>
  <si>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</si>
  <si>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</si>
  <si>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</si>
  <si>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</si>
  <si>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</si>
  <si>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</si>
  <si>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</si>
  <si>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</si>
  <si>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</si>
  <si>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</si>
  <si>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</si>
  <si>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</si>
  <si>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</si>
  <si>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</si>
  <si>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</si>
  <si>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</si>
  <si>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</si>
  <si>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</si>
  <si>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</si>
  <si>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</si>
  <si>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</si>
  <si>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</si>
  <si>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</si>
  <si>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</si>
  <si>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</si>
  <si>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</si>
  <si>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</si>
  <si>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</si>
  <si>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</si>
  <si>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</si>
  <si>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</si>
  <si>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</si>
  <si>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</si>
  <si>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</si>
  <si>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</si>
  <si>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</si>
  <si>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</si>
  <si>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</si>
  <si>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</si>
  <si>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</si>
  <si>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</si>
  <si>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</si>
  <si>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</si>
  <si>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</si>
  <si>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</si>
  <si>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</si>
  <si>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</si>
  <si>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</si>
  <si>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</si>
  <si>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</si>
  <si>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</si>
  <si>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</si>
  <si>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</si>
  <si>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</si>
  <si>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</si>
  <si>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</si>
  <si>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</si>
  <si>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</si>
  <si>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</si>
  <si>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</si>
  <si>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</si>
  <si>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</si>
  <si>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</si>
  <si>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</si>
  <si>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</si>
  <si>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</si>
  <si>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</si>
  <si>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</si>
  <si>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</si>
  <si>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</si>
  <si>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</si>
  <si>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</si>
  <si>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</si>
  <si>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</si>
  <si>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</si>
  <si>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</si>
  <si>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</si>
  <si>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</si>
  <si>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</si>
  <si>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</si>
  <si>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</si>
  <si>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</si>
  <si>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</si>
  <si>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</si>
  <si>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</si>
  <si>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</si>
  <si>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</si>
  <si>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</si>
  <si>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</si>
  <si>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</si>
  <si>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</si>
  <si>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</si>
  <si>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</si>
  <si>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</si>
  <si>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</si>
  <si>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</si>
  <si>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</si>
  <si>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</si>
  <si>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</si>
  <si>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</si>
  <si>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</si>
  <si>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</si>
  <si>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</si>
  <si>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</si>
  <si>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</si>
  <si>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</si>
  <si>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</si>
  <si>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</si>
  <si>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</si>
  <si>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</si>
  <si>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</si>
  <si>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</si>
  <si>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</si>
  <si>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</si>
  <si>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</si>
  <si>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</si>
  <si>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</si>
  <si>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</si>
  <si>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</si>
  <si>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</si>
  <si>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</si>
  <si>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</si>
  <si>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</si>
  <si>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</si>
  <si>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</si>
  <si>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PHILIPPINES</t>
  </si>
  <si>
    <t>PN</t>
  </si>
  <si>
    <t>PITCAIRN</t>
  </si>
  <si>
    <t>PL</t>
  </si>
  <si>
    <t>PT</t>
  </si>
  <si>
    <t>PR</t>
  </si>
  <si>
    <t>PUERTO RICO</t>
  </si>
  <si>
    <t>QA</t>
  </si>
  <si>
    <t>QATAR</t>
  </si>
  <si>
    <t>RE</t>
  </si>
  <si>
    <t>RÉUNION</t>
  </si>
  <si>
    <t>RO</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</si>
  <si>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</si>
  <si>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</si>
  <si>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</si>
  <si>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</si>
  <si>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</si>
  <si>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</si>
  <si>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</si>
  <si>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</si>
  <si>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</si>
  <si>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</si>
  <si>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</si>
  <si>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</si>
  <si>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</si>
  <si>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</si>
  <si>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</si>
  <si>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</si>
  <si>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</si>
  <si>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</si>
  <si>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</si>
  <si>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</si>
  <si>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</si>
  <si>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</si>
  <si>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</si>
  <si>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</si>
  <si>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</si>
  <si>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</si>
  <si>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</si>
  <si>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</si>
  <si>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</si>
  <si>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</si>
  <si>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</si>
  <si>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</si>
  <si>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</si>
  <si>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</si>
  <si>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</si>
  <si>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</si>
  <si>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</si>
  <si>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</si>
  <si>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</si>
  <si>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</si>
  <si>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</si>
  <si>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</si>
  <si>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</si>
  <si>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</si>
  <si>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</si>
  <si>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</si>
  <si>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</si>
  <si>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</si>
  <si>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</si>
  <si>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</si>
  <si>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</si>
  <si>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</si>
  <si>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</si>
  <si>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</si>
  <si>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</si>
  <si>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</si>
  <si>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</si>
  <si>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</si>
  <si>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</si>
  <si>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</si>
  <si>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</si>
  <si>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</si>
  <si>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</si>
  <si>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</si>
  <si>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</si>
  <si>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</si>
  <si>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</si>
  <si>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</si>
  <si>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</si>
  <si>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</si>
  <si>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</si>
  <si>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</si>
  <si>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</si>
  <si>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</si>
  <si>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</si>
  <si>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</si>
  <si>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</si>
  <si>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</si>
  <si>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</si>
  <si>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</si>
  <si>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</si>
  <si>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</si>
  <si>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</si>
  <si>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</si>
  <si>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</si>
  <si>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</si>
  <si>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</si>
  <si>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</si>
  <si>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</si>
  <si>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</si>
  <si>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</si>
  <si>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</si>
  <si>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</si>
  <si>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</si>
  <si>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</si>
  <si>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</si>
  <si>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</si>
  <si>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</si>
  <si>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</si>
  <si>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</si>
  <si>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</si>
  <si>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</si>
  <si>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</si>
  <si>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</si>
  <si>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</si>
  <si>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</si>
  <si>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</si>
  <si>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</si>
  <si>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</si>
  <si>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</si>
  <si>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</si>
  <si>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</si>
  <si>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</si>
  <si>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</si>
  <si>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</si>
  <si>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</si>
  <si>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</si>
  <si>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</si>
  <si>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</si>
  <si>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</si>
  <si>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</si>
  <si>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</si>
  <si>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</si>
  <si>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</si>
  <si>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</si>
  <si>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ZZ</t>
  </si>
  <si>
    <t>UNKNOWN</t>
  </si>
  <si>
    <t>subdivision_code</t>
  </si>
  <si>
    <t>subdivision_name</t>
  </si>
  <si>
    <t>matching_key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</si>
  <si>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</si>
  <si>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</si>
  <si>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</si>
  <si>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</si>
  <si>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</si>
  <si>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</si>
  <si>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</si>
  <si>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</si>
  <si>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</si>
  <si>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</si>
  <si>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</si>
  <si>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</si>
  <si>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</si>
  <si>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</si>
  <si>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</si>
  <si>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</si>
  <si>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</si>
  <si>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</si>
  <si>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</si>
  <si>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</si>
  <si>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</si>
  <si>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</si>
  <si>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</si>
  <si>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</si>
  <si>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</si>
  <si>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</si>
  <si>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</si>
  <si>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</si>
  <si>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</si>
  <si>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</si>
  <si>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</si>
  <si>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</si>
  <si>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</si>
  <si>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</si>
  <si>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</si>
  <si>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</si>
  <si>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</si>
  <si>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</si>
  <si>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</si>
  <si>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</si>
  <si>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</si>
  <si>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</si>
  <si>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</si>
  <si>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</si>
  <si>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</si>
  <si>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</si>
  <si>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</si>
  <si>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</si>
  <si>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</si>
  <si>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</si>
  <si>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</si>
  <si>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</si>
  <si>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</si>
  <si>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</si>
  <si>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</si>
  <si>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</si>
  <si>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</si>
  <si>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</si>
  <si>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</si>
  <si>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</si>
  <si>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</si>
  <si>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</si>
  <si>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</si>
  <si>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</si>
  <si>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</si>
  <si>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</si>
  <si>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</si>
  <si>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</si>
  <si>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</si>
  <si>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</si>
  <si>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</si>
  <si>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</si>
  <si>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</si>
  <si>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</si>
  <si>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</si>
  <si>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</si>
  <si>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</si>
  <si>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</si>
  <si>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</si>
  <si>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</si>
  <si>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</si>
  <si>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</si>
  <si>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</si>
  <si>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</si>
  <si>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</si>
  <si>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</si>
  <si>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</si>
  <si>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</si>
  <si>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</si>
  <si>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</si>
  <si>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</si>
  <si>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</si>
  <si>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</si>
  <si>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</si>
  <si>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</si>
  <si>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</si>
  <si>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</si>
  <si>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</si>
  <si>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</si>
  <si>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</si>
  <si>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</si>
  <si>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</si>
  <si>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</si>
  <si>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</si>
  <si>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</si>
  <si>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</si>
  <si>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</si>
  <si>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</si>
  <si>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</si>
  <si>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</si>
  <si>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</si>
  <si>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</si>
  <si>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</si>
  <si>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</si>
  <si>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</si>
  <si>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</si>
  <si>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</si>
  <si>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</si>
  <si>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</si>
  <si>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</si>
  <si>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</si>
  <si>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</si>
  <si>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</si>
  <si>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</si>
  <si>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</si>
  <si>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</si>
  <si>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</si>
  <si>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</si>
  <si>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</si>
  <si>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</si>
  <si>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</si>
  <si>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</si>
  <si>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</si>
  <si>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</si>
  <si>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</si>
  <si>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</si>
  <si>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</si>
  <si>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</si>
  <si>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</si>
  <si>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</si>
  <si>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</si>
  <si>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</si>
  <si>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</si>
  <si>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</si>
  <si>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</si>
  <si>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</si>
  <si>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</si>
  <si>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</si>
  <si>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</si>
  <si>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</si>
  <si>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</si>
  <si>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</si>
  <si>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</si>
  <si>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</si>
  <si>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</si>
  <si>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</si>
  <si>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</si>
  <si>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</si>
  <si>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</si>
  <si>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</si>
  <si>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</si>
  <si>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</si>
  <si>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</si>
  <si>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</si>
  <si>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</si>
  <si>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</si>
  <si>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</si>
  <si>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</si>
  <si>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</si>
  <si>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</si>
  <si>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</si>
  <si>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</si>
  <si>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</si>
  <si>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</si>
  <si>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</si>
  <si>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</si>
  <si>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</si>
  <si>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</si>
  <si>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</si>
  <si>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</si>
  <si>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</si>
  <si>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</si>
  <si>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</si>
  <si>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</si>
  <si>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</si>
  <si>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</si>
  <si>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</si>
  <si>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</si>
  <si>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</si>
  <si>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</si>
  <si>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</si>
  <si>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</si>
  <si>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</si>
  <si>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</si>
  <si>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</si>
  <si>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</si>
  <si>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</si>
  <si>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</si>
  <si>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</si>
  <si>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</si>
  <si>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</si>
  <si>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</si>
  <si>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</si>
  <si>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</si>
  <si>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</si>
  <si>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</si>
  <si>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</si>
  <si>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</si>
  <si>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</si>
  <si>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</si>
  <si>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</si>
  <si>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</si>
  <si>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</si>
  <si>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</si>
  <si>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</si>
  <si>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</si>
  <si>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</si>
  <si>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</si>
  <si>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</si>
  <si>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</si>
  <si>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</si>
  <si>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</si>
  <si>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</si>
  <si>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</si>
  <si>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</si>
  <si>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</si>
  <si>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</si>
  <si>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</si>
  <si>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</si>
  <si>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</si>
  <si>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</si>
  <si>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</si>
  <si>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</si>
  <si>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</si>
  <si>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</si>
  <si>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</si>
  <si>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</si>
  <si>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</si>
  <si>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</si>
  <si>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</si>
  <si>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</si>
  <si>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</si>
  <si>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</si>
  <si>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</si>
  <si>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</si>
  <si>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</si>
  <si>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</si>
  <si>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</si>
  <si>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</si>
  <si>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</si>
  <si>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</si>
  <si>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</si>
  <si>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</si>
  <si>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</si>
  <si>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</si>
  <si>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</si>
  <si>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</si>
  <si>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</si>
  <si>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</si>
  <si>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</si>
  <si>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</si>
  <si>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</si>
  <si>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</si>
  <si>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</si>
  <si>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</si>
  <si>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</si>
  <si>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</si>
  <si>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</si>
  <si>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</si>
  <si>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</si>
  <si>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</si>
  <si>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</si>
  <si>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</si>
  <si>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</si>
  <si>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</si>
  <si>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</si>
  <si>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</si>
  <si>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</si>
  <si>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</si>
  <si>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</si>
  <si>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</si>
  <si>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</si>
  <si>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</si>
  <si>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</si>
  <si>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</si>
  <si>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</si>
  <si>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</si>
  <si>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</si>
  <si>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</si>
  <si>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</si>
  <si>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</si>
  <si>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</si>
  <si>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</si>
  <si>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</si>
  <si>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</si>
  <si>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</si>
  <si>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</si>
  <si>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</si>
  <si>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</si>
  <si>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</si>
  <si>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</si>
  <si>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</si>
  <si>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</si>
  <si>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</si>
  <si>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</si>
  <si>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</si>
  <si>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</si>
  <si>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</si>
  <si>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</si>
  <si>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</si>
  <si>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</si>
  <si>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</si>
  <si>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</si>
  <si>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</si>
  <si>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</si>
  <si>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</si>
  <si>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</si>
  <si>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</si>
  <si>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</si>
  <si>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</si>
  <si>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</si>
  <si>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</si>
  <si>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</si>
  <si>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</si>
  <si>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</si>
  <si>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</si>
  <si>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</si>
  <si>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</si>
  <si>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</si>
  <si>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</si>
  <si>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</si>
  <si>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</si>
  <si>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</si>
  <si>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</si>
  <si>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</si>
  <si>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</si>
  <si>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</si>
  <si>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</si>
  <si>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</si>
  <si>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</si>
  <si>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</si>
  <si>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</si>
  <si>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</si>
  <si>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</si>
  <si>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</si>
  <si>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</si>
  <si>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</si>
  <si>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</si>
  <si>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</si>
  <si>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</si>
  <si>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</si>
  <si>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</si>
  <si>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</si>
  <si>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Jujuy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</si>
  <si>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</si>
  <si>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</si>
  <si>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</si>
  <si>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</si>
  <si>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</si>
  <si>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</si>
  <si>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</si>
  <si>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</si>
  <si>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</si>
  <si>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</si>
  <si>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</si>
  <si>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</si>
  <si>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</si>
  <si>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</si>
  <si>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</si>
  <si>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</si>
  <si>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</si>
  <si>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</si>
  <si>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</si>
  <si>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</si>
  <si>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</si>
  <si>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</si>
  <si>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</si>
  <si>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</si>
  <si>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</si>
  <si>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</si>
  <si>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</si>
  <si>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</si>
  <si>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</si>
  <si>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</si>
  <si>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</si>
  <si>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</si>
  <si>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</si>
  <si>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</si>
  <si>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</si>
  <si>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</si>
  <si>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</si>
  <si>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</si>
  <si>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</si>
  <si>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</si>
  <si>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</si>
  <si>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</si>
  <si>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</si>
  <si>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Queensland</t>
  </si>
  <si>
    <t>AUQueensland</t>
  </si>
  <si>
    <t>AU-SA</t>
  </si>
  <si>
    <t>South Australia</t>
  </si>
  <si>
    <t>AUSouth Australia</t>
  </si>
  <si>
    <t>AU-TAS</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</si>
  <si>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</si>
  <si>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</si>
  <si>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</si>
  <si>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</si>
  <si>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</si>
  <si>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</si>
  <si>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</si>
  <si>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</si>
  <si>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</si>
  <si>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</si>
  <si>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</si>
  <si>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</si>
  <si>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</si>
  <si>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</si>
  <si>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</si>
  <si>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</si>
  <si>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</si>
  <si>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</si>
  <si>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</si>
  <si>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</si>
  <si>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</si>
  <si>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</si>
  <si>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</si>
  <si>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</si>
  <si>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</si>
  <si>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</si>
  <si>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</si>
  <si>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</si>
  <si>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</si>
  <si>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</si>
  <si>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</si>
  <si>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</si>
  <si>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</si>
  <si>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</si>
  <si>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</si>
  <si>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</si>
  <si>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</si>
  <si>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</si>
  <si>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</si>
  <si>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</si>
  <si>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</si>
  <si>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</si>
  <si>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</si>
  <si>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</si>
  <si>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</si>
  <si>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</si>
  <si>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</si>
  <si>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</si>
  <si>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</si>
  <si>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</si>
  <si>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</si>
  <si>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</si>
  <si>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</si>
  <si>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</si>
  <si>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</si>
  <si>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</si>
  <si>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</si>
  <si>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</si>
  <si>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</si>
  <si>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</si>
  <si>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</si>
  <si>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</si>
  <si>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</si>
  <si>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</si>
  <si>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</si>
  <si>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</si>
  <si>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</si>
  <si>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</si>
  <si>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</si>
  <si>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</si>
  <si>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</si>
  <si>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</si>
  <si>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</si>
  <si>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</si>
  <si>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</si>
  <si>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</si>
  <si>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</si>
  <si>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</si>
  <si>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</si>
  <si>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</si>
  <si>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</si>
  <si>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</si>
  <si>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</si>
  <si>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</si>
  <si>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</si>
  <si>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</si>
  <si>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</si>
  <si>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</si>
  <si>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</si>
  <si>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</si>
  <si>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</si>
  <si>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</si>
  <si>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</si>
  <si>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</si>
  <si>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</si>
  <si>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</si>
  <si>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</si>
  <si>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</si>
  <si>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</si>
  <si>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</si>
  <si>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</si>
  <si>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</si>
  <si>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</si>
  <si>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</si>
  <si>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</si>
  <si>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</si>
  <si>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</si>
  <si>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</si>
  <si>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</si>
  <si>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</si>
  <si>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</si>
  <si>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</si>
  <si>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</si>
  <si>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</si>
  <si>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</si>
  <si>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</si>
  <si>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</si>
  <si>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</si>
  <si>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</si>
  <si>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</si>
  <si>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</si>
  <si>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</si>
  <si>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</si>
  <si>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</si>
  <si>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</si>
  <si>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</si>
  <si>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</si>
  <si>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</si>
  <si>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</si>
  <si>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</si>
  <si>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</si>
  <si>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</si>
  <si>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</si>
  <si>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</si>
  <si>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</si>
  <si>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</si>
  <si>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</si>
  <si>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</si>
  <si>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</si>
  <si>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</si>
  <si>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</si>
  <si>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</si>
  <si>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</si>
  <si>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</si>
  <si>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</si>
  <si>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</si>
  <si>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</si>
  <si>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</si>
  <si>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</si>
  <si>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</si>
  <si>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</si>
  <si>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</si>
  <si>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</si>
  <si>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</si>
  <si>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</si>
  <si>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</si>
  <si>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</si>
  <si>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</si>
  <si>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</si>
  <si>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</si>
  <si>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</si>
  <si>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</si>
  <si>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</si>
  <si>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</si>
  <si>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</si>
  <si>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</si>
  <si>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</si>
  <si>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</si>
  <si>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</si>
  <si>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</si>
  <si>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</si>
  <si>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</si>
  <si>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</si>
  <si>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</si>
  <si>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</si>
  <si>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</si>
  <si>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</si>
  <si>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</si>
  <si>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</si>
  <si>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</si>
  <si>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</si>
  <si>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</si>
  <si>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</si>
  <si>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</si>
  <si>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</si>
  <si>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</si>
  <si>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</si>
  <si>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</si>
  <si>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</si>
  <si>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</si>
  <si>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</si>
  <si>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</si>
  <si>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</si>
  <si>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</si>
  <si>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</si>
  <si>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</si>
  <si>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</si>
  <si>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</si>
  <si>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</si>
  <si>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</si>
  <si>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</si>
  <si>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</si>
  <si>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</si>
  <si>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</si>
  <si>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</si>
  <si>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</si>
  <si>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</si>
  <si>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</si>
  <si>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</si>
  <si>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</si>
  <si>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</si>
  <si>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</si>
  <si>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</si>
  <si>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</si>
  <si>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</si>
  <si>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</si>
  <si>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</si>
  <si>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</si>
  <si>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</si>
  <si>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</si>
  <si>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</si>
  <si>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</si>
  <si>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</si>
  <si>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</si>
  <si>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</si>
  <si>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</si>
  <si>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</si>
  <si>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</si>
  <si>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</si>
  <si>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</si>
  <si>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</si>
  <si>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</si>
  <si>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</si>
  <si>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</si>
  <si>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</si>
  <si>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</si>
  <si>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</si>
  <si>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</si>
  <si>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</si>
  <si>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</si>
  <si>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</si>
  <si>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</si>
  <si>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</si>
  <si>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</si>
  <si>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</si>
  <si>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</si>
  <si>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</si>
  <si>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</si>
  <si>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</si>
  <si>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</si>
  <si>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</si>
  <si>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</si>
  <si>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</si>
  <si>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</si>
  <si>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</si>
  <si>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</si>
  <si>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</si>
  <si>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</si>
  <si>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</si>
  <si>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</si>
  <si>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</si>
  <si>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</si>
  <si>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</si>
  <si>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</si>
  <si>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</si>
  <si>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</si>
  <si>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</si>
  <si>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</si>
  <si>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</si>
  <si>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</si>
  <si>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</si>
  <si>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</si>
  <si>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</si>
  <si>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</si>
  <si>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</si>
  <si>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</si>
  <si>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</si>
  <si>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</si>
  <si>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</si>
  <si>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</si>
  <si>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</si>
  <si>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</si>
  <si>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</si>
  <si>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</si>
  <si>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</si>
  <si>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</si>
  <si>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</si>
  <si>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</si>
  <si>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</si>
  <si>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</si>
  <si>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</si>
  <si>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</si>
  <si>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</si>
  <si>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</si>
  <si>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</si>
  <si>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</si>
  <si>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</si>
  <si>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</si>
  <si>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</si>
  <si>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</si>
  <si>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</si>
  <si>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</si>
  <si>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</si>
  <si>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</si>
  <si>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</si>
  <si>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</si>
  <si>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</si>
  <si>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</si>
  <si>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</si>
  <si>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</si>
  <si>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</si>
  <si>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</si>
  <si>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</si>
  <si>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</si>
  <si>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</si>
  <si>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</si>
  <si>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</si>
  <si>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</si>
  <si>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</si>
  <si>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</si>
  <si>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</si>
  <si>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</si>
  <si>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</si>
  <si>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</si>
  <si>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</si>
  <si>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</si>
  <si>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</si>
  <si>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</si>
  <si>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</si>
  <si>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</si>
  <si>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</si>
  <si>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</si>
  <si>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</si>
  <si>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</si>
  <si>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</si>
  <si>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</si>
  <si>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</si>
  <si>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</si>
  <si>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</si>
  <si>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</si>
  <si>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</si>
  <si>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</si>
  <si>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</si>
  <si>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</si>
  <si>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</si>
  <si>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</si>
  <si>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</si>
  <si>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</si>
  <si>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</si>
  <si>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</si>
  <si>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</si>
  <si>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</si>
  <si>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</si>
  <si>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</si>
  <si>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</si>
  <si>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</si>
  <si>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</si>
  <si>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</si>
  <si>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</si>
  <si>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</si>
  <si>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</si>
  <si>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</si>
  <si>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</si>
  <si>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</si>
  <si>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</si>
  <si>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</si>
  <si>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</si>
  <si>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</si>
  <si>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</si>
  <si>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</si>
  <si>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</si>
  <si>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</si>
  <si>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</si>
  <si>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</si>
  <si>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</si>
  <si>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</si>
  <si>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</si>
  <si>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</si>
  <si>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</si>
  <si>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</si>
  <si>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</si>
  <si>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</si>
  <si>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</si>
  <si>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</si>
  <si>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</si>
  <si>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</si>
  <si>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</si>
  <si>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</si>
  <si>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</si>
  <si>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</si>
  <si>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</si>
  <si>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</si>
  <si>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</si>
  <si>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</si>
  <si>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</si>
  <si>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</si>
  <si>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</si>
  <si>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</si>
  <si>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</si>
  <si>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</si>
  <si>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</si>
  <si>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</si>
  <si>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</si>
  <si>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</si>
  <si>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</si>
  <si>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</si>
  <si>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</si>
  <si>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</si>
  <si>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</si>
  <si>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</si>
  <si>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</si>
  <si>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</si>
  <si>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</si>
  <si>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</si>
  <si>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</si>
  <si>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</si>
  <si>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</si>
  <si>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</si>
  <si>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</si>
  <si>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</si>
  <si>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</si>
  <si>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</si>
  <si>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</si>
  <si>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</si>
  <si>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</si>
  <si>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</si>
  <si>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</si>
  <si>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</si>
  <si>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</si>
  <si>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</si>
  <si>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</si>
  <si>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</si>
  <si>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</si>
  <si>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</si>
  <si>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</si>
  <si>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</si>
  <si>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</si>
  <si>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</si>
  <si>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</si>
  <si>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</si>
  <si>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</si>
  <si>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</si>
  <si>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</si>
  <si>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</si>
  <si>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</si>
  <si>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</si>
  <si>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</si>
  <si>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</si>
  <si>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</si>
  <si>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</si>
  <si>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</si>
  <si>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</si>
  <si>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</si>
  <si>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</si>
  <si>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</si>
  <si>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</si>
  <si>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</si>
  <si>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</si>
  <si>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</si>
  <si>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</si>
  <si>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</si>
  <si>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</si>
  <si>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</si>
  <si>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</si>
  <si>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</si>
  <si>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</si>
  <si>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</si>
  <si>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</si>
  <si>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</si>
  <si>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</si>
  <si>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</si>
  <si>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</si>
  <si>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</si>
  <si>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</si>
  <si>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</si>
  <si>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</si>
  <si>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</si>
  <si>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</si>
  <si>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</si>
  <si>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</si>
  <si>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</si>
  <si>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</si>
  <si>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</si>
  <si>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</si>
  <si>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</si>
  <si>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</si>
  <si>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</si>
  <si>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</si>
  <si>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</si>
  <si>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</si>
  <si>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</si>
  <si>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</si>
  <si>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</si>
  <si>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</si>
  <si>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</si>
  <si>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</si>
  <si>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</si>
  <si>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</si>
  <si>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</si>
  <si>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</si>
  <si>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</si>
  <si>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</si>
  <si>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</si>
  <si>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</si>
  <si>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</si>
  <si>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</si>
  <si>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</si>
  <si>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</si>
  <si>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</si>
  <si>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</si>
  <si>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</si>
  <si>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</si>
  <si>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</si>
  <si>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</si>
  <si>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</si>
  <si>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</si>
  <si>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</si>
  <si>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</si>
  <si>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</si>
  <si>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</si>
  <si>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</si>
  <si>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</si>
  <si>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</si>
  <si>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</si>
  <si>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</si>
  <si>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</si>
  <si>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</si>
  <si>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</si>
  <si>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</si>
  <si>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</si>
  <si>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</si>
  <si>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</si>
  <si>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</si>
  <si>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</si>
  <si>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</si>
  <si>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</si>
  <si>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</si>
  <si>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</si>
  <si>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</si>
  <si>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</si>
  <si>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</si>
  <si>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</si>
  <si>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</si>
  <si>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</si>
  <si>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</si>
  <si>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</si>
  <si>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</si>
  <si>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</si>
  <si>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</si>
  <si>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</si>
  <si>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</si>
  <si>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</si>
  <si>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</si>
  <si>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</si>
  <si>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</si>
  <si>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</si>
  <si>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</si>
  <si>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</si>
  <si>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</si>
  <si>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</si>
  <si>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</si>
  <si>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</si>
  <si>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</si>
  <si>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</si>
  <si>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</si>
  <si>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</si>
  <si>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</si>
  <si>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</si>
  <si>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</si>
  <si>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</si>
  <si>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</si>
  <si>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</si>
  <si>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</si>
  <si>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</si>
  <si>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</si>
  <si>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</si>
  <si>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</si>
  <si>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</si>
  <si>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</si>
  <si>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</si>
  <si>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</si>
  <si>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</si>
  <si>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</si>
  <si>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</si>
  <si>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</si>
  <si>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</si>
  <si>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</si>
  <si>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</si>
  <si>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</si>
  <si>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</si>
  <si>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</si>
  <si>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</si>
  <si>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</si>
  <si>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</si>
  <si>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</si>
  <si>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</si>
  <si>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</si>
  <si>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</si>
  <si>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</si>
  <si>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</si>
  <si>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</si>
  <si>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</si>
  <si>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</si>
  <si>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</si>
  <si>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</si>
  <si>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</si>
  <si>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</si>
  <si>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</si>
  <si>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</si>
  <si>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</si>
  <si>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</si>
  <si>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</si>
  <si>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</si>
  <si>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</si>
  <si>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</si>
  <si>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</si>
  <si>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</si>
  <si>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</si>
  <si>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</si>
  <si>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</si>
  <si>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</si>
  <si>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</si>
  <si>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</si>
  <si>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</si>
  <si>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</si>
  <si>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</si>
  <si>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</si>
  <si>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</si>
  <si>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</si>
  <si>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</si>
  <si>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</si>
  <si>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</si>
  <si>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</si>
  <si>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</si>
  <si>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</si>
  <si>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</si>
  <si>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</si>
  <si>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</si>
  <si>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</si>
  <si>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</si>
  <si>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</si>
  <si>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</si>
  <si>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</si>
  <si>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</si>
  <si>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</si>
  <si>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</si>
  <si>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</si>
  <si>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</si>
  <si>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</si>
  <si>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</si>
  <si>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</si>
  <si>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</si>
  <si>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</si>
  <si>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</si>
  <si>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</si>
  <si>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</si>
  <si>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</si>
  <si>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</si>
  <si>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</si>
  <si>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</si>
  <si>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</si>
  <si>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</si>
  <si>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</si>
  <si>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</si>
  <si>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</si>
  <si>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</si>
  <si>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</si>
  <si>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</si>
  <si>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</si>
  <si>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</si>
  <si>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</si>
  <si>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</si>
  <si>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</si>
  <si>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</si>
  <si>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</si>
  <si>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</si>
  <si>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</si>
  <si>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</si>
  <si>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</si>
  <si>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</si>
  <si>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</si>
  <si>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</si>
  <si>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</si>
  <si>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</si>
  <si>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</si>
  <si>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</si>
  <si>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</si>
  <si>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</si>
  <si>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</si>
  <si>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</si>
  <si>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</si>
  <si>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</si>
  <si>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</si>
  <si>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</si>
  <si>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</si>
  <si>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</si>
  <si>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</si>
  <si>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</si>
  <si>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</si>
  <si>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</si>
  <si>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</si>
  <si>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</si>
  <si>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</si>
  <si>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</si>
  <si>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</si>
  <si>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</si>
  <si>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</si>
  <si>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</si>
  <si>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</si>
  <si>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</si>
  <si>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</si>
  <si>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</si>
  <si>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</si>
  <si>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</si>
  <si>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</si>
  <si>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</si>
  <si>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</si>
  <si>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</si>
  <si>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</si>
  <si>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</si>
  <si>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</si>
  <si>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</si>
  <si>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</si>
  <si>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</si>
  <si>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</si>
  <si>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</si>
  <si>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</si>
  <si>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</si>
  <si>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</si>
  <si>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</si>
  <si>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</si>
  <si>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</si>
  <si>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</si>
  <si>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</si>
  <si>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</si>
  <si>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</si>
  <si>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</si>
  <si>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</si>
  <si>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</si>
  <si>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</si>
  <si>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</si>
  <si>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</si>
  <si>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</si>
  <si>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</si>
  <si>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</si>
  <si>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</si>
  <si>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</si>
  <si>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</si>
  <si>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</si>
  <si>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</si>
  <si>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Sofia</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</si>
  <si>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</si>
  <si>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</si>
  <si>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</si>
  <si>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</si>
  <si>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</si>
  <si>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</si>
  <si>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</si>
  <si>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</si>
  <si>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</si>
  <si>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</si>
  <si>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</si>
  <si>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</si>
  <si>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</si>
  <si>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</si>
  <si>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</si>
  <si>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</si>
  <si>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</si>
  <si>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</si>
  <si>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</si>
  <si>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</si>
  <si>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</si>
  <si>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</si>
  <si>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</si>
  <si>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</si>
  <si>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</si>
  <si>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</si>
  <si>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</si>
  <si>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</si>
  <si>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</si>
  <si>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</si>
  <si>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</si>
  <si>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</si>
  <si>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</si>
  <si>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</si>
  <si>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</si>
  <si>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</si>
  <si>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</si>
  <si>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</si>
  <si>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</si>
  <si>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</si>
  <si>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</si>
  <si>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</si>
  <si>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</si>
  <si>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</si>
  <si>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</si>
  <si>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</si>
  <si>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</si>
  <si>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</si>
  <si>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</si>
  <si>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</si>
  <si>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</si>
  <si>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</si>
  <si>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</si>
  <si>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</si>
  <si>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</si>
  <si>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</si>
  <si>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</si>
  <si>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</si>
  <si>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</si>
  <si>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</si>
  <si>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</si>
  <si>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</si>
  <si>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</si>
  <si>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</si>
  <si>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</si>
  <si>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</si>
  <si>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</si>
  <si>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</si>
  <si>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</si>
  <si>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</si>
  <si>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</si>
  <si>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</si>
  <si>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</si>
  <si>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</si>
  <si>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</si>
  <si>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</si>
  <si>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</si>
  <si>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</si>
  <si>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</si>
  <si>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</si>
  <si>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</si>
  <si>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</si>
  <si>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</si>
  <si>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</si>
  <si>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</si>
  <si>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</si>
  <si>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</si>
  <si>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</si>
  <si>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</si>
  <si>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</si>
  <si>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</si>
  <si>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</si>
  <si>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</si>
  <si>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</si>
  <si>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</si>
  <si>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</si>
  <si>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</si>
  <si>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</si>
  <si>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</si>
  <si>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</si>
  <si>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</si>
  <si>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</si>
  <si>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</si>
  <si>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</si>
  <si>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</si>
  <si>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</si>
  <si>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</si>
  <si>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</si>
  <si>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</si>
  <si>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</si>
  <si>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</si>
  <si>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</si>
  <si>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</si>
  <si>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</si>
  <si>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</si>
  <si>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</si>
  <si>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</si>
  <si>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</si>
  <si>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</si>
  <si>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</si>
  <si>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</si>
  <si>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</si>
  <si>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</si>
  <si>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</si>
  <si>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</si>
  <si>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</si>
  <si>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</si>
  <si>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</si>
  <si>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</si>
  <si>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</si>
  <si>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</si>
  <si>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</si>
  <si>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</si>
  <si>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</si>
  <si>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</si>
  <si>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</si>
  <si>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</si>
  <si>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</si>
  <si>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</si>
  <si>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</si>
  <si>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</si>
  <si>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</si>
  <si>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</si>
  <si>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</si>
  <si>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</si>
  <si>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</si>
  <si>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</si>
  <si>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</si>
  <si>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</si>
  <si>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</si>
  <si>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</si>
  <si>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</si>
  <si>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</si>
  <si>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</si>
  <si>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</si>
  <si>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</si>
  <si>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</si>
  <si>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</si>
  <si>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</si>
  <si>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</si>
  <si>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</si>
  <si>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</si>
  <si>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</si>
  <si>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</si>
  <si>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</si>
  <si>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</si>
  <si>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</si>
  <si>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</si>
  <si>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</si>
  <si>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</si>
  <si>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</si>
  <si>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</si>
  <si>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</si>
  <si>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</si>
  <si>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BRAmazonas</t>
  </si>
  <si>
    <t>BR-AP</t>
  </si>
  <si>
    <t>Amapá</t>
  </si>
  <si>
    <t>BRAmapá</t>
  </si>
  <si>
    <t>BR-BA</t>
  </si>
  <si>
    <t>Bahia</t>
  </si>
  <si>
    <t>BRBahia</t>
  </si>
  <si>
    <t>BR-CE</t>
  </si>
  <si>
    <t>Ceará</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</si>
  <si>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</si>
  <si>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</si>
  <si>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</si>
  <si>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</si>
  <si>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</si>
  <si>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</si>
  <si>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</si>
  <si>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</si>
  <si>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</si>
  <si>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</si>
  <si>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</si>
  <si>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</si>
  <si>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</si>
  <si>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</si>
  <si>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</si>
  <si>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</si>
  <si>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</si>
  <si>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</si>
  <si>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</si>
  <si>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</si>
  <si>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</si>
  <si>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</si>
  <si>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</si>
  <si>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</si>
  <si>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</si>
  <si>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</si>
  <si>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</si>
  <si>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</si>
  <si>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</si>
  <si>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</si>
  <si>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</si>
  <si>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</si>
  <si>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</si>
  <si>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</si>
  <si>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</si>
  <si>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</si>
  <si>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</si>
  <si>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</si>
  <si>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</si>
  <si>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</si>
  <si>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</si>
  <si>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</si>
  <si>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</si>
  <si>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</si>
  <si>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</si>
  <si>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</si>
  <si>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</si>
  <si>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</si>
  <si>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</si>
  <si>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Santa Catarina</t>
  </si>
  <si>
    <t>BRSanta Catarina</t>
  </si>
  <si>
    <t>BR-SE</t>
  </si>
  <si>
    <t>Sergipe</t>
  </si>
  <si>
    <t>BRSergipe</t>
  </si>
  <si>
    <t>BR-SP</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</si>
  <si>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</si>
  <si>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</si>
  <si>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</si>
  <si>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</si>
  <si>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</si>
  <si>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</si>
  <si>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</si>
  <si>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</si>
  <si>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</si>
  <si>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</si>
  <si>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</si>
  <si>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</si>
  <si>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</si>
  <si>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</si>
  <si>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</si>
  <si>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</si>
  <si>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</si>
  <si>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</si>
  <si>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</si>
  <si>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</si>
  <si>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</si>
  <si>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</si>
  <si>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</si>
  <si>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</si>
  <si>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</si>
  <si>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</si>
  <si>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</si>
  <si>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</si>
  <si>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</si>
  <si>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</si>
  <si>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</si>
  <si>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</si>
  <si>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</si>
  <si>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</si>
  <si>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</si>
  <si>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</si>
  <si>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</si>
  <si>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</si>
  <si>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</si>
  <si>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</si>
  <si>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</si>
  <si>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</si>
  <si>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</si>
  <si>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</si>
  <si>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</si>
  <si>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</si>
  <si>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</si>
  <si>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</si>
  <si>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</si>
  <si>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</si>
  <si>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</si>
  <si>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</si>
  <si>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</si>
  <si>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</si>
  <si>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</si>
  <si>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</si>
  <si>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</si>
  <si>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</si>
  <si>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</si>
  <si>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</si>
  <si>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</si>
  <si>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</si>
  <si>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</si>
  <si>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</si>
  <si>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</si>
  <si>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</si>
  <si>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</si>
  <si>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</si>
  <si>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</si>
  <si>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</si>
  <si>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</si>
  <si>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</si>
  <si>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</si>
  <si>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</si>
  <si>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</si>
  <si>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</si>
  <si>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</si>
  <si>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</si>
  <si>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</si>
  <si>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</si>
  <si>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</si>
  <si>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</si>
  <si>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</si>
  <si>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</si>
  <si>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</si>
  <si>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</si>
  <si>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</si>
  <si>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</si>
  <si>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</si>
  <si>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</si>
  <si>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</si>
  <si>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</si>
  <si>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</si>
  <si>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</si>
  <si>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</si>
  <si>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</si>
  <si>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</si>
  <si>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</si>
  <si>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</si>
  <si>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</si>
  <si>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</si>
  <si>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</si>
  <si>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</si>
  <si>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</si>
  <si>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</si>
  <si>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</si>
  <si>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</si>
  <si>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</si>
  <si>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</si>
  <si>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</si>
  <si>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</si>
  <si>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</si>
  <si>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</si>
  <si>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</si>
  <si>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</si>
  <si>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</si>
  <si>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</si>
  <si>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</si>
  <si>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</si>
  <si>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</si>
  <si>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</si>
  <si>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</si>
  <si>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</si>
  <si>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</si>
  <si>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</si>
  <si>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</si>
  <si>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</si>
  <si>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</si>
  <si>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</si>
  <si>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</si>
  <si>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</si>
  <si>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</si>
  <si>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</si>
  <si>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</si>
  <si>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</si>
  <si>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</si>
  <si>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</si>
  <si>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</si>
  <si>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</si>
  <si>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</si>
  <si>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</si>
  <si>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</si>
  <si>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</si>
  <si>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</si>
  <si>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</si>
  <si>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</si>
  <si>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</si>
  <si>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</si>
  <si>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</si>
  <si>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</si>
  <si>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</si>
  <si>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</si>
  <si>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</si>
  <si>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</si>
  <si>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</si>
  <si>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</si>
  <si>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</si>
  <si>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</si>
  <si>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</si>
  <si>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</si>
  <si>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</si>
  <si>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</si>
  <si>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</si>
  <si>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</si>
  <si>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</si>
  <si>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</si>
  <si>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</si>
  <si>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</si>
  <si>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</si>
  <si>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</si>
  <si>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</si>
  <si>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</si>
  <si>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</si>
  <si>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</si>
  <si>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</si>
  <si>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</si>
  <si>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</si>
  <si>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</si>
  <si>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</si>
  <si>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</si>
  <si>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</si>
  <si>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</si>
  <si>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</si>
  <si>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</si>
  <si>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</si>
  <si>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</si>
  <si>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</si>
  <si>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</si>
  <si>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</si>
  <si>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</si>
  <si>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</si>
  <si>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</si>
  <si>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</si>
  <si>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</si>
  <si>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</si>
  <si>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</si>
  <si>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</si>
  <si>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</si>
  <si>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</si>
  <si>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</si>
  <si>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</si>
  <si>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</si>
  <si>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</si>
  <si>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</si>
  <si>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</si>
  <si>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</si>
  <si>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</si>
  <si>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</si>
  <si>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</si>
  <si>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</si>
  <si>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</si>
  <si>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</si>
  <si>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</si>
  <si>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</si>
  <si>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</si>
  <si>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</si>
  <si>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</si>
  <si>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</si>
  <si>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</si>
  <si>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</si>
  <si>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</si>
  <si>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</si>
  <si>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</si>
  <si>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</si>
  <si>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</si>
  <si>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</si>
  <si>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</si>
  <si>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</si>
  <si>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</si>
  <si>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</si>
  <si>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</si>
  <si>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</si>
  <si>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</si>
  <si>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</si>
  <si>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</si>
  <si>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</si>
  <si>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</si>
  <si>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</si>
  <si>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</si>
  <si>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</si>
  <si>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</si>
  <si>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</si>
  <si>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</si>
  <si>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</si>
  <si>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</si>
  <si>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</si>
  <si>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</si>
  <si>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</si>
  <si>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</si>
  <si>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</si>
  <si>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</si>
  <si>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</si>
  <si>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</si>
  <si>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</si>
  <si>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</si>
  <si>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</si>
  <si>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</si>
  <si>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</si>
  <si>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</si>
  <si>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</si>
  <si>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</si>
  <si>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</si>
  <si>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</si>
  <si>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</si>
  <si>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</si>
  <si>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</si>
  <si>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</si>
  <si>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</si>
  <si>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</si>
  <si>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</si>
  <si>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</si>
  <si>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</si>
  <si>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</si>
  <si>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</si>
  <si>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</si>
  <si>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</si>
  <si>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</si>
  <si>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</si>
  <si>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</si>
  <si>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</si>
  <si>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</si>
  <si>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</si>
  <si>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</si>
  <si>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</si>
  <si>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</si>
  <si>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</si>
  <si>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</si>
  <si>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</si>
  <si>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</si>
  <si>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</si>
  <si>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</si>
  <si>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</si>
  <si>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</si>
  <si>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</si>
  <si>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</si>
  <si>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</si>
  <si>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</si>
  <si>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</si>
  <si>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</si>
  <si>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</si>
  <si>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</si>
  <si>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</si>
  <si>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</si>
  <si>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CABritish Columbia</t>
  </si>
  <si>
    <t>Colombie-Britannique</t>
  </si>
  <si>
    <t>CAColombie-Britannique</t>
  </si>
  <si>
    <t>CA-MB</t>
  </si>
  <si>
    <t>Manitoba</t>
  </si>
  <si>
    <t>CAManitoba</t>
  </si>
  <si>
    <t>CA-NB</t>
  </si>
  <si>
    <t>New Brunswick</t>
  </si>
  <si>
    <t>CANew Brunswick</t>
  </si>
  <si>
    <t>Nouveau-Brunswick</t>
  </si>
  <si>
    <t>CANouveau-Brunswick</t>
  </si>
  <si>
    <t>CA-NL</t>
  </si>
  <si>
    <t>Newfoundland and Labrador</t>
  </si>
  <si>
    <t>CANewfoundland and Labrador</t>
  </si>
  <si>
    <t>Terre-Neuve-et-Labrador</t>
  </si>
  <si>
    <t>CATerre-Neuve-et-Labrador</t>
  </si>
  <si>
    <t>CA-NS</t>
  </si>
  <si>
    <t>Nova Scotia</t>
  </si>
  <si>
    <t>CANova Scotia</t>
  </si>
  <si>
    <t>Nouvelle-Écosse</t>
  </si>
  <si>
    <t>CANouvelle-Écosse</t>
  </si>
  <si>
    <t>CA-ON</t>
  </si>
  <si>
    <t>Ontario</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</si>
  <si>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</si>
  <si>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</si>
  <si>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</si>
  <si>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</si>
  <si>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</si>
  <si>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</si>
  <si>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</si>
  <si>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</si>
  <si>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</si>
  <si>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</si>
  <si>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</si>
  <si>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</si>
  <si>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</si>
  <si>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</si>
  <si>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</si>
  <si>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</si>
  <si>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</si>
  <si>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</si>
  <si>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</si>
  <si>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</si>
  <si>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</si>
  <si>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</si>
  <si>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</si>
  <si>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</si>
  <si>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</si>
  <si>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</si>
  <si>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</si>
  <si>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</si>
  <si>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</si>
  <si>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</si>
  <si>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</si>
  <si>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</si>
  <si>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</si>
  <si>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</si>
  <si>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</si>
  <si>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</si>
  <si>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</si>
  <si>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</si>
  <si>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</si>
  <si>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</si>
  <si>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</si>
  <si>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</si>
  <si>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</si>
  <si>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</si>
  <si>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</si>
  <si>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</si>
  <si>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</si>
  <si>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</si>
  <si>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</si>
  <si>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</si>
  <si>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</si>
  <si>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</si>
  <si>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Lualaba</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</si>
  <si>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</si>
  <si>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</si>
  <si>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</si>
  <si>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</si>
  <si>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</si>
  <si>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</si>
  <si>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</si>
  <si>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</si>
  <si>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</si>
  <si>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</si>
  <si>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</si>
  <si>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</si>
  <si>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</si>
  <si>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</si>
  <si>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</si>
  <si>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</si>
  <si>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</si>
  <si>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</si>
  <si>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</si>
  <si>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</si>
  <si>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</si>
  <si>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</si>
  <si>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</si>
  <si>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</si>
  <si>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</si>
  <si>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</si>
  <si>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</si>
  <si>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</si>
  <si>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</si>
  <si>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</si>
  <si>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</si>
  <si>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</si>
  <si>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</si>
  <si>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</si>
  <si>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</si>
  <si>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</si>
  <si>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</si>
  <si>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</si>
  <si>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</si>
  <si>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</si>
  <si>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</si>
  <si>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</si>
  <si>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</si>
  <si>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</si>
  <si>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</si>
  <si>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</si>
  <si>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</si>
  <si>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</si>
  <si>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</si>
  <si>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</si>
  <si>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</si>
  <si>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</si>
  <si>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</si>
  <si>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</si>
  <si>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</si>
  <si>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</si>
  <si>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</si>
  <si>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</si>
  <si>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</si>
  <si>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</si>
  <si>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</si>
  <si>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</si>
  <si>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</si>
  <si>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</si>
  <si>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</si>
  <si>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</si>
  <si>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</si>
  <si>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</si>
  <si>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</si>
  <si>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</si>
  <si>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</si>
  <si>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</si>
  <si>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</si>
  <si>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</si>
  <si>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</si>
  <si>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</si>
  <si>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</si>
  <si>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</si>
  <si>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</si>
  <si>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</si>
  <si>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</si>
  <si>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</si>
  <si>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</si>
  <si>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</si>
  <si>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</si>
  <si>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</si>
  <si>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</si>
  <si>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</si>
  <si>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</si>
  <si>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</si>
  <si>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</si>
  <si>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</si>
  <si>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</si>
  <si>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</si>
  <si>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</si>
  <si>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</si>
  <si>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</si>
  <si>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</si>
  <si>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</si>
  <si>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</si>
  <si>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</si>
  <si>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</si>
  <si>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</si>
  <si>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</si>
  <si>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</si>
  <si>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</si>
  <si>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</si>
  <si>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</si>
  <si>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</si>
  <si>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</si>
  <si>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</si>
  <si>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</si>
  <si>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</si>
  <si>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</si>
  <si>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</si>
  <si>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</si>
  <si>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</si>
  <si>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</si>
  <si>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</si>
  <si>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</si>
  <si>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</si>
  <si>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</si>
  <si>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</si>
  <si>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</si>
  <si>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</si>
  <si>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</si>
  <si>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</si>
  <si>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</si>
  <si>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</si>
  <si>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</si>
  <si>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</si>
  <si>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</si>
  <si>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</si>
  <si>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</si>
  <si>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</si>
  <si>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</si>
  <si>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</si>
  <si>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</si>
  <si>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</si>
  <si>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</si>
  <si>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</si>
  <si>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</si>
  <si>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</si>
  <si>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</si>
  <si>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</si>
  <si>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</si>
  <si>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</si>
  <si>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</si>
  <si>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</si>
  <si>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</si>
  <si>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</si>
  <si>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</si>
  <si>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</si>
  <si>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</si>
  <si>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</si>
  <si>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</si>
  <si>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</si>
  <si>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</si>
  <si>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</si>
  <si>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</si>
  <si>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</si>
  <si>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</si>
  <si>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</si>
  <si>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</si>
  <si>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</si>
  <si>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</si>
  <si>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</si>
  <si>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</si>
  <si>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</si>
  <si>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</si>
  <si>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</si>
  <si>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</si>
  <si>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</si>
  <si>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</si>
  <si>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</si>
  <si>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</si>
  <si>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</si>
  <si>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</si>
  <si>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</si>
  <si>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</si>
  <si>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</si>
  <si>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</si>
  <si>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</si>
  <si>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</si>
  <si>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</si>
  <si>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</si>
  <si>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</si>
  <si>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</si>
  <si>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</si>
  <si>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</si>
  <si>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</si>
  <si>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</si>
  <si>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</si>
  <si>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</si>
  <si>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</si>
  <si>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</si>
  <si>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</si>
  <si>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</si>
  <si>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</si>
  <si>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</si>
  <si>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</si>
  <si>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</si>
  <si>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</si>
  <si>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</si>
  <si>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</si>
  <si>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</si>
  <si>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</si>
  <si>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</si>
  <si>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</si>
  <si>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</si>
  <si>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</si>
  <si>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</si>
  <si>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</si>
  <si>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</si>
  <si>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</si>
  <si>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</si>
  <si>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</si>
  <si>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</si>
  <si>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</si>
  <si>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</si>
  <si>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</si>
  <si>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</si>
  <si>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</si>
  <si>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</si>
  <si>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</si>
  <si>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</si>
  <si>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</si>
  <si>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</si>
  <si>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</si>
  <si>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</si>
  <si>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</si>
  <si>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</si>
  <si>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</si>
  <si>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</si>
  <si>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</si>
  <si>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</si>
  <si>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</si>
  <si>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</si>
  <si>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</si>
  <si>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</si>
  <si>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</si>
  <si>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</si>
  <si>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</si>
  <si>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</si>
  <si>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</si>
  <si>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</si>
  <si>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</si>
  <si>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</si>
  <si>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</si>
  <si>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</si>
  <si>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</si>
  <si>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</si>
  <si>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</si>
  <si>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</si>
  <si>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</si>
  <si>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</si>
  <si>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</si>
  <si>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</si>
  <si>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</si>
  <si>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</si>
  <si>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</si>
  <si>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</si>
  <si>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</si>
  <si>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</si>
  <si>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</si>
  <si>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</si>
  <si>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</si>
  <si>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</si>
  <si>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</si>
  <si>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</si>
  <si>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</si>
  <si>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</si>
  <si>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</si>
  <si>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</si>
  <si>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</si>
  <si>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</si>
  <si>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</si>
  <si>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</si>
  <si>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</si>
  <si>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</si>
  <si>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</si>
  <si>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</si>
  <si>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</si>
  <si>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</si>
  <si>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</si>
  <si>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</si>
  <si>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</si>
  <si>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</si>
  <si>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</si>
  <si>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</si>
  <si>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</si>
  <si>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</si>
  <si>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</si>
  <si>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</si>
  <si>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</si>
  <si>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</si>
  <si>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</si>
  <si>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</si>
  <si>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</si>
  <si>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</si>
  <si>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</si>
  <si>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</si>
  <si>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</si>
  <si>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</si>
  <si>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</si>
  <si>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</si>
  <si>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</si>
  <si>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</si>
  <si>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</si>
  <si>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</si>
  <si>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</si>
  <si>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</si>
  <si>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</si>
  <si>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</si>
  <si>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</si>
  <si>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</si>
  <si>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</si>
  <si>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</si>
  <si>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</si>
  <si>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</si>
  <si>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</si>
  <si>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</si>
  <si>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</si>
  <si>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</si>
  <si>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</si>
  <si>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</si>
  <si>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Valparaíso</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</si>
  <si>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</si>
  <si>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</si>
  <si>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</si>
  <si>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</si>
  <si>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</si>
  <si>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</si>
  <si>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</si>
  <si>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</si>
  <si>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</si>
  <si>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</si>
  <si>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</si>
  <si>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</si>
  <si>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</si>
  <si>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</si>
  <si>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</si>
  <si>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</si>
  <si>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</si>
  <si>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</si>
  <si>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</si>
  <si>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</si>
  <si>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</si>
  <si>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</si>
  <si>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North-West</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</si>
  <si>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</si>
  <si>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</si>
  <si>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</si>
  <si>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</si>
  <si>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</si>
  <si>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</si>
  <si>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</si>
  <si>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</si>
  <si>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</si>
  <si>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</si>
  <si>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</si>
  <si>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</si>
  <si>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</si>
  <si>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</si>
  <si>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</si>
  <si>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</si>
  <si>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</si>
  <si>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</si>
  <si>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Anhui Sheng</t>
  </si>
  <si>
    <t>CNAnhui Sheng</t>
  </si>
  <si>
    <t>CN-FJ</t>
  </si>
  <si>
    <t>CNFujian Sheng</t>
  </si>
  <si>
    <t>CN-GD</t>
  </si>
  <si>
    <t>Guangdong Sheng</t>
  </si>
  <si>
    <t>CNGuangdong Sheng</t>
  </si>
  <si>
    <t>CN-GS</t>
  </si>
  <si>
    <t>Gansu Sheng</t>
  </si>
  <si>
    <t>CNGansu Sheng</t>
  </si>
  <si>
    <t>CN-GZ</t>
  </si>
  <si>
    <t>Guizhou Sheng</t>
  </si>
  <si>
    <t>CNGuizhou Sheng</t>
  </si>
  <si>
    <t>CN-HA</t>
  </si>
  <si>
    <t>Henan Sheng</t>
  </si>
  <si>
    <t>CNHenan Sheng</t>
  </si>
  <si>
    <t>CN-HB</t>
  </si>
  <si>
    <t>CNHubei Sheng</t>
  </si>
  <si>
    <t>CN-HE</t>
  </si>
  <si>
    <t>Hebei Sheng</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</si>
  <si>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</si>
  <si>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</si>
  <si>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</si>
  <si>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</si>
  <si>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</si>
  <si>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</si>
  <si>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</si>
  <si>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</si>
  <si>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</si>
  <si>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</si>
  <si>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</si>
  <si>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</si>
  <si>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</si>
  <si>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</si>
  <si>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</si>
  <si>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Jiangxi Sheng</t>
  </si>
  <si>
    <t>CNJiangxi Sheng</t>
  </si>
  <si>
    <t>CN-LN</t>
  </si>
  <si>
    <t>Liaoning Sheng</t>
  </si>
  <si>
    <t>CNLiaoning Sheng</t>
  </si>
  <si>
    <t>CN-QH</t>
  </si>
  <si>
    <t>Qinghai Sheng</t>
  </si>
  <si>
    <t>CNQinghai Sheng</t>
  </si>
  <si>
    <t>CN-SC</t>
  </si>
  <si>
    <t>Sichuan Sheng</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</si>
  <si>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</si>
  <si>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</si>
  <si>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</si>
  <si>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</si>
  <si>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</si>
  <si>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</si>
  <si>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</si>
  <si>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</si>
  <si>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</si>
  <si>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</si>
  <si>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</si>
  <si>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</si>
  <si>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</si>
  <si>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</si>
  <si>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</si>
  <si>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</si>
  <si>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</si>
  <si>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Zhejiang Sheng</t>
  </si>
  <si>
    <t>CNZhejiang Sheng</t>
  </si>
  <si>
    <t>CN-GX</t>
  </si>
  <si>
    <t>Guangxi Zhuangzu Zizhiqu</t>
  </si>
  <si>
    <t>CNGuangxi Zhuangzu Zizhiqu</t>
  </si>
  <si>
    <t>CN-NM</t>
  </si>
  <si>
    <t>Nei Mongol Zizhiqu</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</si>
  <si>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</si>
  <si>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</si>
  <si>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</si>
  <si>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</si>
  <si>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</si>
  <si>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</si>
  <si>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</si>
  <si>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</si>
  <si>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</si>
  <si>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</si>
  <si>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</si>
  <si>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</si>
  <si>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</si>
  <si>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</si>
  <si>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</si>
  <si>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</si>
  <si>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</si>
  <si>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</si>
  <si>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</si>
  <si>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</si>
  <si>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</si>
  <si>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</si>
  <si>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</si>
  <si>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</si>
  <si>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</si>
  <si>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</si>
  <si>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</si>
  <si>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</si>
  <si>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</si>
  <si>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</si>
  <si>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</si>
  <si>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</si>
  <si>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Tianjin Shi</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</si>
  <si>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</si>
  <si>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</si>
  <si>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</si>
  <si>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</si>
  <si>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</si>
  <si>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</si>
  <si>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</si>
  <si>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</si>
  <si>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</si>
  <si>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</si>
  <si>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</si>
  <si>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</si>
  <si>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</si>
  <si>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</si>
  <si>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</si>
  <si>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</si>
  <si>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</si>
  <si>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</si>
  <si>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</si>
  <si>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</si>
  <si>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</si>
  <si>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</si>
  <si>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</si>
  <si>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</si>
  <si>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</si>
  <si>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</si>
  <si>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</si>
  <si>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</si>
  <si>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</si>
  <si>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</si>
  <si>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</si>
  <si>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</si>
  <si>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</si>
  <si>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</si>
  <si>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</si>
  <si>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</si>
  <si>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</si>
  <si>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</si>
  <si>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</si>
  <si>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</si>
  <si>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</si>
  <si>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</si>
  <si>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</si>
  <si>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</si>
  <si>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</si>
  <si>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</si>
  <si>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</si>
  <si>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</si>
  <si>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</si>
  <si>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</si>
  <si>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</si>
  <si>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</si>
  <si>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</si>
  <si>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</si>
  <si>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</si>
  <si>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</si>
  <si>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</si>
  <si>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</si>
  <si>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</si>
  <si>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</si>
  <si>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</si>
  <si>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</si>
  <si>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</si>
  <si>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</si>
  <si>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</si>
  <si>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</si>
  <si>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</si>
  <si>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</si>
  <si>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</si>
  <si>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</si>
  <si>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</si>
  <si>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</si>
  <si>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</si>
  <si>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</si>
  <si>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</si>
  <si>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</si>
  <si>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</si>
  <si>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</si>
  <si>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</si>
  <si>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</si>
  <si>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</si>
  <si>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</si>
  <si>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</si>
  <si>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</si>
  <si>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</si>
  <si>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</si>
  <si>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</si>
  <si>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</si>
  <si>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</si>
  <si>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</si>
  <si>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</si>
  <si>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</si>
  <si>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</si>
  <si>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</si>
  <si>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</si>
  <si>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</si>
  <si>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</si>
  <si>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</si>
  <si>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</si>
  <si>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</si>
  <si>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</si>
  <si>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</si>
  <si>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</si>
  <si>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</si>
  <si>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</si>
  <si>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</si>
  <si>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</si>
  <si>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</si>
  <si>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</si>
  <si>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</si>
  <si>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</si>
  <si>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</si>
  <si>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</si>
  <si>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</si>
  <si>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</si>
  <si>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</si>
  <si>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</si>
  <si>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</si>
  <si>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</si>
  <si>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</si>
  <si>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</si>
  <si>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</si>
  <si>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</si>
  <si>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</si>
  <si>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</si>
  <si>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</si>
  <si>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</si>
  <si>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</si>
  <si>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</si>
  <si>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</si>
  <si>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</si>
  <si>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</si>
  <si>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</si>
  <si>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</si>
  <si>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</si>
  <si>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</si>
  <si>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</si>
  <si>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</si>
  <si>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</si>
  <si>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</si>
  <si>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</si>
  <si>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</si>
  <si>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</si>
  <si>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</si>
  <si>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</si>
  <si>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</si>
  <si>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</si>
  <si>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</si>
  <si>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</si>
  <si>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</si>
  <si>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</si>
  <si>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</si>
  <si>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</si>
  <si>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</si>
  <si>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</si>
  <si>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</si>
  <si>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</si>
  <si>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</si>
  <si>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</si>
  <si>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</si>
  <si>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</si>
  <si>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</si>
  <si>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</si>
  <si>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</si>
  <si>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</si>
  <si>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</si>
  <si>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</si>
  <si>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</si>
  <si>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</si>
  <si>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</si>
  <si>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</si>
  <si>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</si>
  <si>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</si>
  <si>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</si>
  <si>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</si>
  <si>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</si>
  <si>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</si>
  <si>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</si>
  <si>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</si>
  <si>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</si>
  <si>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</si>
  <si>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</si>
  <si>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</si>
  <si>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</si>
  <si>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</si>
  <si>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</si>
  <si>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</si>
  <si>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</si>
  <si>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</si>
  <si>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</si>
  <si>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</si>
  <si>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</si>
  <si>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</si>
  <si>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</si>
  <si>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</si>
  <si>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</si>
  <si>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</si>
  <si>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</si>
  <si>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</si>
  <si>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</si>
  <si>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</si>
  <si>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</si>
  <si>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</si>
  <si>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</si>
  <si>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</si>
  <si>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</si>
  <si>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</si>
  <si>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</si>
  <si>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</si>
  <si>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</si>
  <si>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</si>
  <si>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</si>
  <si>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</si>
  <si>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</si>
  <si>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</si>
  <si>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</si>
  <si>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</si>
  <si>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</si>
  <si>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</si>
  <si>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</si>
  <si>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</si>
  <si>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</si>
  <si>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</si>
  <si>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</si>
  <si>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</si>
  <si>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</si>
  <si>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</si>
  <si>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</si>
  <si>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</si>
  <si>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</si>
  <si>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</si>
  <si>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</si>
  <si>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</si>
  <si>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</si>
  <si>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</si>
  <si>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</si>
  <si>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</si>
  <si>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</si>
  <si>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</si>
  <si>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</si>
  <si>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</si>
  <si>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</si>
  <si>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</si>
  <si>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</si>
  <si>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</si>
  <si>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</si>
  <si>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</si>
  <si>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</si>
  <si>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</si>
  <si>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</si>
  <si>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</si>
  <si>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</si>
  <si>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</si>
  <si>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</si>
  <si>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</si>
  <si>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</si>
  <si>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</si>
  <si>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</si>
  <si>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</si>
  <si>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</si>
  <si>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</si>
  <si>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</si>
  <si>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</si>
  <si>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</si>
  <si>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</si>
  <si>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</si>
  <si>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</si>
  <si>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</si>
  <si>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</si>
  <si>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</si>
  <si>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</si>
  <si>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</si>
  <si>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</si>
  <si>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</si>
  <si>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</si>
  <si>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</si>
  <si>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</si>
  <si>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</si>
  <si>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</si>
  <si>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</si>
  <si>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</si>
  <si>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</si>
  <si>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</si>
  <si>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</si>
  <si>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</si>
  <si>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</si>
  <si>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</si>
  <si>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</si>
  <si>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</si>
  <si>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</si>
  <si>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</si>
  <si>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</si>
  <si>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</si>
  <si>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</si>
  <si>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</si>
  <si>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</si>
  <si>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</si>
  <si>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</si>
  <si>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</si>
  <si>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</si>
  <si>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</si>
  <si>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</si>
  <si>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</si>
  <si>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</si>
  <si>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</si>
  <si>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</si>
  <si>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</si>
  <si>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</si>
  <si>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</si>
  <si>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</si>
  <si>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</si>
  <si>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</si>
  <si>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</si>
  <si>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</si>
  <si>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</si>
  <si>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</si>
  <si>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</si>
  <si>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</si>
  <si>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</si>
  <si>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</si>
  <si>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</si>
  <si>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</si>
  <si>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</si>
  <si>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</si>
  <si>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</si>
  <si>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</si>
  <si>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</si>
  <si>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</si>
  <si>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</si>
  <si>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</si>
  <si>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</si>
  <si>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</si>
  <si>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</si>
  <si>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</si>
  <si>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</si>
  <si>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</si>
  <si>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</si>
  <si>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</si>
  <si>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</si>
  <si>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</si>
  <si>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</si>
  <si>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</si>
  <si>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</si>
  <si>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</si>
  <si>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</si>
  <si>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</si>
  <si>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</si>
  <si>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</si>
  <si>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</si>
  <si>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</si>
  <si>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</si>
  <si>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</si>
  <si>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</si>
  <si>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</si>
  <si>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</si>
  <si>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</si>
  <si>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</si>
  <si>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</si>
  <si>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</si>
  <si>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</si>
  <si>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</si>
  <si>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</si>
  <si>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</si>
  <si>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</si>
  <si>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</si>
  <si>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</si>
  <si>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</si>
  <si>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</si>
  <si>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</si>
  <si>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</si>
  <si>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</si>
  <si>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</si>
  <si>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</si>
  <si>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</si>
  <si>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</si>
  <si>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</si>
  <si>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</si>
  <si>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</si>
  <si>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</si>
  <si>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</si>
  <si>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</si>
  <si>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</si>
  <si>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</si>
  <si>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</si>
  <si>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</si>
  <si>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</si>
  <si>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</si>
  <si>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</si>
  <si>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</si>
  <si>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</si>
  <si>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</si>
  <si>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</si>
  <si>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</si>
  <si>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</si>
  <si>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</si>
  <si>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</si>
  <si>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</si>
  <si>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</si>
  <si>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</si>
  <si>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</si>
  <si>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</si>
  <si>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</si>
  <si>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</si>
  <si>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</si>
  <si>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</si>
  <si>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</si>
  <si>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</si>
  <si>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</si>
  <si>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</si>
  <si>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</si>
  <si>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</si>
  <si>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</si>
  <si>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</si>
  <si>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</si>
  <si>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</si>
  <si>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</si>
  <si>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</si>
  <si>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</si>
  <si>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</si>
  <si>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</si>
  <si>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</si>
  <si>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</si>
  <si>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</si>
  <si>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</si>
  <si>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</si>
  <si>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</si>
  <si>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</si>
  <si>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</si>
  <si>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</si>
  <si>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</si>
  <si>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</si>
  <si>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</si>
  <si>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</si>
  <si>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</si>
  <si>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</si>
  <si>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</si>
  <si>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</si>
  <si>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</si>
  <si>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</si>
  <si>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</si>
  <si>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</si>
  <si>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</si>
  <si>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</si>
  <si>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</si>
  <si>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</si>
  <si>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</si>
  <si>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</si>
  <si>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</si>
  <si>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</si>
  <si>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</si>
  <si>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</si>
  <si>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</si>
  <si>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</si>
  <si>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</si>
  <si>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</si>
  <si>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</si>
  <si>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</si>
  <si>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</si>
  <si>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</si>
  <si>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</si>
  <si>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</si>
  <si>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</si>
  <si>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</si>
  <si>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</si>
  <si>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</si>
  <si>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</si>
  <si>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</si>
  <si>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</si>
  <si>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</si>
  <si>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</si>
  <si>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</si>
  <si>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</si>
  <si>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</si>
  <si>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</si>
  <si>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</si>
  <si>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</si>
  <si>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</si>
  <si>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</si>
  <si>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</si>
  <si>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</si>
  <si>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</si>
  <si>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</si>
  <si>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</si>
  <si>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</si>
  <si>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</si>
  <si>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</si>
  <si>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</si>
  <si>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</si>
  <si>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</si>
  <si>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</si>
  <si>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</si>
  <si>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</si>
  <si>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</si>
  <si>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</si>
  <si>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</si>
  <si>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</si>
  <si>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</si>
  <si>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</si>
  <si>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</si>
  <si>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</si>
  <si>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</si>
  <si>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</si>
  <si>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</si>
  <si>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</si>
  <si>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</si>
  <si>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</si>
  <si>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</si>
  <si>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</si>
  <si>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</si>
  <si>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</si>
  <si>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</si>
  <si>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</si>
  <si>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</si>
  <si>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</si>
  <si>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</si>
  <si>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</si>
  <si>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</si>
  <si>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</si>
  <si>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</si>
  <si>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</si>
  <si>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</si>
  <si>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</si>
  <si>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</si>
  <si>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</si>
  <si>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</si>
  <si>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</si>
  <si>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</si>
  <si>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</si>
  <si>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</si>
  <si>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</si>
  <si>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</si>
  <si>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</si>
  <si>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</si>
  <si>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</si>
  <si>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</si>
  <si>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</si>
  <si>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</si>
  <si>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</si>
  <si>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</si>
  <si>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</si>
  <si>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</si>
  <si>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</si>
  <si>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</si>
  <si>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</si>
  <si>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</si>
  <si>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</si>
  <si>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</si>
  <si>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</si>
  <si>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</si>
  <si>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</si>
  <si>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</si>
  <si>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</si>
  <si>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</si>
  <si>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</si>
  <si>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</si>
  <si>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</si>
  <si>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</si>
  <si>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</si>
  <si>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</si>
  <si>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Niedersachsen</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</si>
  <si>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</si>
  <si>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</si>
  <si>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</si>
  <si>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</si>
  <si>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</si>
  <si>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</si>
  <si>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</si>
  <si>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</si>
  <si>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</si>
  <si>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</si>
  <si>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</si>
  <si>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</si>
  <si>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</si>
  <si>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</si>
  <si>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</si>
  <si>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</si>
  <si>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</si>
  <si>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</si>
  <si>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</si>
  <si>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</si>
  <si>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</si>
  <si>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</si>
  <si>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</si>
  <si>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</si>
  <si>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</si>
  <si>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</si>
  <si>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</si>
  <si>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</si>
  <si>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</si>
  <si>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</si>
  <si>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</si>
  <si>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</si>
  <si>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</si>
  <si>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</si>
  <si>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</si>
  <si>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</si>
  <si>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</si>
  <si>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</si>
  <si>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</si>
  <si>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</si>
  <si>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</si>
  <si>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</si>
  <si>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</si>
  <si>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</si>
  <si>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</si>
  <si>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</si>
  <si>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</si>
  <si>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</si>
  <si>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</si>
  <si>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</si>
  <si>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</si>
  <si>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</si>
  <si>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</si>
  <si>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</si>
  <si>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</si>
  <si>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</si>
  <si>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</si>
  <si>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</si>
  <si>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</si>
  <si>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</si>
  <si>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</si>
  <si>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</si>
  <si>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</si>
  <si>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</si>
  <si>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</si>
  <si>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</si>
  <si>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</si>
  <si>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</si>
  <si>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</si>
  <si>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</si>
  <si>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</si>
  <si>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</si>
  <si>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</si>
  <si>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</si>
  <si>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</si>
  <si>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</si>
  <si>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</si>
  <si>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</si>
  <si>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</si>
  <si>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</si>
  <si>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</si>
  <si>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</si>
  <si>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</si>
  <si>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</si>
  <si>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</si>
  <si>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</si>
  <si>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</si>
  <si>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</si>
  <si>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</si>
  <si>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</si>
  <si>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</si>
  <si>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</si>
  <si>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</si>
  <si>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</si>
  <si>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</si>
  <si>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</si>
  <si>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</si>
  <si>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</si>
  <si>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</si>
  <si>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</si>
  <si>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</si>
  <si>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</si>
  <si>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</si>
  <si>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</si>
  <si>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</si>
  <si>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</si>
  <si>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</si>
  <si>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</si>
  <si>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</si>
  <si>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</si>
  <si>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</si>
  <si>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</si>
  <si>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</si>
  <si>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</si>
  <si>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</si>
  <si>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</si>
  <si>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</si>
  <si>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</si>
  <si>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</si>
  <si>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</si>
  <si>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</si>
  <si>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</si>
  <si>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</si>
  <si>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</si>
  <si>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</si>
  <si>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</si>
  <si>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</si>
  <si>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</si>
  <si>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</si>
  <si>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</si>
  <si>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</si>
  <si>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</si>
  <si>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</si>
  <si>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</si>
  <si>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</si>
  <si>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</si>
  <si>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</si>
  <si>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</si>
  <si>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</si>
  <si>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</si>
  <si>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</si>
  <si>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</si>
  <si>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</si>
  <si>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</si>
  <si>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</si>
  <si>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</si>
  <si>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</si>
  <si>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</si>
  <si>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</si>
  <si>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</si>
  <si>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</si>
  <si>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</si>
  <si>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</si>
  <si>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</si>
  <si>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</si>
  <si>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</si>
  <si>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</si>
  <si>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</si>
  <si>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</si>
  <si>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</si>
  <si>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</si>
  <si>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</si>
  <si>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</si>
  <si>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</si>
  <si>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</si>
  <si>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</si>
  <si>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</si>
  <si>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</si>
  <si>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</si>
  <si>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</si>
  <si>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</si>
  <si>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</si>
  <si>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</si>
  <si>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</si>
  <si>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</si>
  <si>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</si>
  <si>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</si>
  <si>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</si>
  <si>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</si>
  <si>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</si>
  <si>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</si>
  <si>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</si>
  <si>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</si>
  <si>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</si>
  <si>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</si>
  <si>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</si>
  <si>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</si>
  <si>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</si>
  <si>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</si>
  <si>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</si>
  <si>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</si>
  <si>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</si>
  <si>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</si>
  <si>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</si>
  <si>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</si>
  <si>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</si>
  <si>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</si>
  <si>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</si>
  <si>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</si>
  <si>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</si>
  <si>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</si>
  <si>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</si>
  <si>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</si>
  <si>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</si>
  <si>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</si>
  <si>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</si>
  <si>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</si>
  <si>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</si>
  <si>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</si>
  <si>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</si>
  <si>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</si>
  <si>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</si>
  <si>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</si>
  <si>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</si>
  <si>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</si>
  <si>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</si>
  <si>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</si>
  <si>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</si>
  <si>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</si>
  <si>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</si>
  <si>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</si>
  <si>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</si>
  <si>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</si>
  <si>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</si>
  <si>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</si>
  <si>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</si>
  <si>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</si>
  <si>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</si>
  <si>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</si>
  <si>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</si>
  <si>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</si>
  <si>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</si>
  <si>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</si>
  <si>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</si>
  <si>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</si>
  <si>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</si>
  <si>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</si>
  <si>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</si>
  <si>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</si>
  <si>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</si>
  <si>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</si>
  <si>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</si>
  <si>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</si>
  <si>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</si>
  <si>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</si>
  <si>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</si>
  <si>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</si>
  <si>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</si>
  <si>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</si>
  <si>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</si>
  <si>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</si>
  <si>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</si>
  <si>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</si>
  <si>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</si>
  <si>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</si>
  <si>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</si>
  <si>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</si>
  <si>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</si>
  <si>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</si>
  <si>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</si>
  <si>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</si>
  <si>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</si>
  <si>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</si>
  <si>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</si>
  <si>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</si>
  <si>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</si>
  <si>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</si>
  <si>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</si>
  <si>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</si>
  <si>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</si>
  <si>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</si>
  <si>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</si>
  <si>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</si>
  <si>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</si>
  <si>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</si>
  <si>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</si>
  <si>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</si>
  <si>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</si>
  <si>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</si>
  <si>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</si>
  <si>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</si>
  <si>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</si>
  <si>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</si>
  <si>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</si>
  <si>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</si>
  <si>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</si>
  <si>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</si>
  <si>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</si>
  <si>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</si>
  <si>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</si>
  <si>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</si>
  <si>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</si>
  <si>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</si>
  <si>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</si>
  <si>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</si>
  <si>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</si>
  <si>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</si>
  <si>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</si>
  <si>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</si>
  <si>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</si>
  <si>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</si>
  <si>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</si>
  <si>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</si>
  <si>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</si>
  <si>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</si>
  <si>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</si>
  <si>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</si>
  <si>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</si>
  <si>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</si>
  <si>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</si>
  <si>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</si>
  <si>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</si>
  <si>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</si>
  <si>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</si>
  <si>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</si>
  <si>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</si>
  <si>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</si>
  <si>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</si>
  <si>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</si>
  <si>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</si>
  <si>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</si>
  <si>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</si>
  <si>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</si>
  <si>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</si>
  <si>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</si>
  <si>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</si>
  <si>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</si>
  <si>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</si>
  <si>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</si>
  <si>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</si>
  <si>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</si>
  <si>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</si>
  <si>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</si>
  <si>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</si>
  <si>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</si>
  <si>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</si>
  <si>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</si>
  <si>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</si>
  <si>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</si>
  <si>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</si>
  <si>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</si>
  <si>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</si>
  <si>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</si>
  <si>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</si>
  <si>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</si>
  <si>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</si>
  <si>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</si>
  <si>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</si>
  <si>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</si>
  <si>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</si>
  <si>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</si>
  <si>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</si>
  <si>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</si>
  <si>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</si>
  <si>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</si>
  <si>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</si>
  <si>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</si>
  <si>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</si>
  <si>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</si>
  <si>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</si>
  <si>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</si>
  <si>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</si>
  <si>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</si>
  <si>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</si>
  <si>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</si>
  <si>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</si>
  <si>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</si>
  <si>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</si>
  <si>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</si>
  <si>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</si>
  <si>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</si>
  <si>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</si>
  <si>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</si>
  <si>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</si>
  <si>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</si>
  <si>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</si>
  <si>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</si>
  <si>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</si>
  <si>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</si>
  <si>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</si>
  <si>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</si>
  <si>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</si>
  <si>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</si>
  <si>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</si>
  <si>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</si>
  <si>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</si>
  <si>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</si>
  <si>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</si>
  <si>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</si>
  <si>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</si>
  <si>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</si>
  <si>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</si>
  <si>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</si>
  <si>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</si>
  <si>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</si>
  <si>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</si>
  <si>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</si>
  <si>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</si>
  <si>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</si>
  <si>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</si>
  <si>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</si>
  <si>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</si>
  <si>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</si>
  <si>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</si>
  <si>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</si>
  <si>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</si>
  <si>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</si>
  <si>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</si>
  <si>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</si>
  <si>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</si>
  <si>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</si>
  <si>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</si>
  <si>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</si>
  <si>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</si>
  <si>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</si>
  <si>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</si>
  <si>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</si>
  <si>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</si>
  <si>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</si>
  <si>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</si>
  <si>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</si>
  <si>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</si>
  <si>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</si>
  <si>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</si>
  <si>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</si>
  <si>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</si>
  <si>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</si>
  <si>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</si>
  <si>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</si>
  <si>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</si>
  <si>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</si>
  <si>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</si>
  <si>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</si>
  <si>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</si>
  <si>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</si>
  <si>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</si>
  <si>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</si>
  <si>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</si>
  <si>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</si>
  <si>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</si>
  <si>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</si>
  <si>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</si>
  <si>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</si>
  <si>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</si>
  <si>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</si>
  <si>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</si>
  <si>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</si>
  <si>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</si>
  <si>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</si>
  <si>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</si>
  <si>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</si>
  <si>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</si>
  <si>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</si>
  <si>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</si>
  <si>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</si>
  <si>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</si>
  <si>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</si>
  <si>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</si>
  <si>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</si>
  <si>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</si>
  <si>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</si>
  <si>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</si>
  <si>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</si>
  <si>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</si>
  <si>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</si>
  <si>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</si>
  <si>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</si>
  <si>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</si>
  <si>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</si>
  <si>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</si>
  <si>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</si>
  <si>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</si>
  <si>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</si>
  <si>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</si>
  <si>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</si>
  <si>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</si>
  <si>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</si>
  <si>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</si>
  <si>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</si>
  <si>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</si>
  <si>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</si>
  <si>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</si>
  <si>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</si>
  <si>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</si>
  <si>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</si>
  <si>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</si>
  <si>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</si>
  <si>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</si>
  <si>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</si>
  <si>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</si>
  <si>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</si>
  <si>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</si>
  <si>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</si>
  <si>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</si>
  <si>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</si>
  <si>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</si>
  <si>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</si>
  <si>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</si>
  <si>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</si>
  <si>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</si>
  <si>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</si>
  <si>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</si>
  <si>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</si>
  <si>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</si>
  <si>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</si>
  <si>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</si>
  <si>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</si>
  <si>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</si>
  <si>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</si>
  <si>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</si>
  <si>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</si>
  <si>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</si>
  <si>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</si>
  <si>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</si>
  <si>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</si>
  <si>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</si>
  <si>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</si>
  <si>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</si>
  <si>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</si>
  <si>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</si>
  <si>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</si>
  <si>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</si>
  <si>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</si>
  <si>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</si>
  <si>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</si>
  <si>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</si>
  <si>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</si>
  <si>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</si>
  <si>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</si>
  <si>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</si>
  <si>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</si>
  <si>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</si>
  <si>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</si>
  <si>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</si>
  <si>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</si>
  <si>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</si>
  <si>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</si>
  <si>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</si>
  <si>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</si>
  <si>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</si>
  <si>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</si>
  <si>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</si>
  <si>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</si>
  <si>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</si>
  <si>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</si>
  <si>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</si>
  <si>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</si>
  <si>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</si>
  <si>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</si>
  <si>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</si>
  <si>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</si>
  <si>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</si>
  <si>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</si>
  <si>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</si>
  <si>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</si>
  <si>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</si>
  <si>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</si>
  <si>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</si>
  <si>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</si>
  <si>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</si>
  <si>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</si>
  <si>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</si>
  <si>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</si>
  <si>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</si>
  <si>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</si>
  <si>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</si>
  <si>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</si>
  <si>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</si>
  <si>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</si>
  <si>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</si>
  <si>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</si>
  <si>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</si>
  <si>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</si>
  <si>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</si>
  <si>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</si>
  <si>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</si>
  <si>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</si>
  <si>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</si>
  <si>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</si>
  <si>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</si>
  <si>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</si>
  <si>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</si>
  <si>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</si>
  <si>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</si>
  <si>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</si>
  <si>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</si>
  <si>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</si>
  <si>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</si>
  <si>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</si>
  <si>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</si>
  <si>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</si>
  <si>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</si>
  <si>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</si>
  <si>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</si>
  <si>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</si>
  <si>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</si>
  <si>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</si>
  <si>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</si>
  <si>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</si>
  <si>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</si>
  <si>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</si>
  <si>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</si>
  <si>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</si>
  <si>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</si>
  <si>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</si>
  <si>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</si>
  <si>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</si>
  <si>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</si>
  <si>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</si>
  <si>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</si>
  <si>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</si>
  <si>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</si>
  <si>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</si>
  <si>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</si>
  <si>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</si>
  <si>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</si>
  <si>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</si>
  <si>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</si>
  <si>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</si>
  <si>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</si>
  <si>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</si>
  <si>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</si>
  <si>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</si>
  <si>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</si>
  <si>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</si>
  <si>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</si>
  <si>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</si>
  <si>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</si>
  <si>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</si>
  <si>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</si>
  <si>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</si>
  <si>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</si>
  <si>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</si>
  <si>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</si>
  <si>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</si>
  <si>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</si>
  <si>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</si>
  <si>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</si>
  <si>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</si>
  <si>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</si>
  <si>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</si>
  <si>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</si>
  <si>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</si>
  <si>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</si>
  <si>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</si>
  <si>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</si>
  <si>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</si>
  <si>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</si>
  <si>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</si>
  <si>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</si>
  <si>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</si>
  <si>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</si>
  <si>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</si>
  <si>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</si>
  <si>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</si>
  <si>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</si>
  <si>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</si>
  <si>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</si>
  <si>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</si>
  <si>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</si>
  <si>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</si>
  <si>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</si>
  <si>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</si>
  <si>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</si>
  <si>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</si>
  <si>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</si>
  <si>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</si>
  <si>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</si>
  <si>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</si>
  <si>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</si>
  <si>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</si>
  <si>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</si>
  <si>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</si>
  <si>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</si>
  <si>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</si>
  <si>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</si>
  <si>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</si>
  <si>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</si>
  <si>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</si>
  <si>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</si>
  <si>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</si>
  <si>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</si>
  <si>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</si>
  <si>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</si>
  <si>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</si>
  <si>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</si>
  <si>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</si>
  <si>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</si>
  <si>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</si>
  <si>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</si>
  <si>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</si>
  <si>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</si>
  <si>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</si>
  <si>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</si>
  <si>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</si>
  <si>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</si>
  <si>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</si>
  <si>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</si>
  <si>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</si>
  <si>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</si>
  <si>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</si>
  <si>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</si>
  <si>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</si>
  <si>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</si>
  <si>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</si>
  <si>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</si>
  <si>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</si>
  <si>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</si>
  <si>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</si>
  <si>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</si>
  <si>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</si>
  <si>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</si>
  <si>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</si>
  <si>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</si>
  <si>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</si>
  <si>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</si>
  <si>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</si>
  <si>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</si>
  <si>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</si>
  <si>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</si>
  <si>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</si>
  <si>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</si>
  <si>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</si>
  <si>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</si>
  <si>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</si>
  <si>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</si>
  <si>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</si>
  <si>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</si>
  <si>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</si>
  <si>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</si>
  <si>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</si>
  <si>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</si>
  <si>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</si>
  <si>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</si>
  <si>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</si>
  <si>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</si>
  <si>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</si>
  <si>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</si>
  <si>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</si>
  <si>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</si>
  <si>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</si>
  <si>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</si>
  <si>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</si>
  <si>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</si>
  <si>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</si>
  <si>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</si>
  <si>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</si>
  <si>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</si>
  <si>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</si>
  <si>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</si>
  <si>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</si>
  <si>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</si>
  <si>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</si>
  <si>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</si>
  <si>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</si>
  <si>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</si>
  <si>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</si>
  <si>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</si>
  <si>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</si>
  <si>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</si>
  <si>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</si>
  <si>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</si>
  <si>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</si>
  <si>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</si>
  <si>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</si>
  <si>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</si>
  <si>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</si>
  <si>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</si>
  <si>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</si>
  <si>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</si>
  <si>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</si>
  <si>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</si>
  <si>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</si>
  <si>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</si>
  <si>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</si>
  <si>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</si>
  <si>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</si>
  <si>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</si>
  <si>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</si>
  <si>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</si>
  <si>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</si>
  <si>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</si>
  <si>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</si>
  <si>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</si>
  <si>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</si>
  <si>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</si>
  <si>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</si>
  <si>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</si>
  <si>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</si>
  <si>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</si>
  <si>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</si>
  <si>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</si>
  <si>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</si>
  <si>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</si>
  <si>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</si>
  <si>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</si>
  <si>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</si>
  <si>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</si>
  <si>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</si>
  <si>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</si>
  <si>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</si>
  <si>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</si>
  <si>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</si>
  <si>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</si>
  <si>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</si>
  <si>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</si>
  <si>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</si>
  <si>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</si>
  <si>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</si>
  <si>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</si>
  <si>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</si>
  <si>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</si>
  <si>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</si>
  <si>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</si>
  <si>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</si>
  <si>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</si>
  <si>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</si>
  <si>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</si>
  <si>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</si>
  <si>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</si>
  <si>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</si>
  <si>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</si>
  <si>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</si>
  <si>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</si>
  <si>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</si>
  <si>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</si>
  <si>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</si>
  <si>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</si>
  <si>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</si>
  <si>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</si>
  <si>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</si>
  <si>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</si>
  <si>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</si>
  <si>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</si>
  <si>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</si>
  <si>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</si>
  <si>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</si>
  <si>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</si>
  <si>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</si>
  <si>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</si>
  <si>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</si>
  <si>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</si>
  <si>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</si>
  <si>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</si>
  <si>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</si>
  <si>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</si>
  <si>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</si>
  <si>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</si>
  <si>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</si>
  <si>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</si>
  <si>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</si>
  <si>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</si>
  <si>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</si>
  <si>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</si>
  <si>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Huelva</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</si>
  <si>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</si>
  <si>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</si>
  <si>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</si>
  <si>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</si>
  <si>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</si>
  <si>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</si>
  <si>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</si>
  <si>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</si>
  <si>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</si>
  <si>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</si>
  <si>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</si>
  <si>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</si>
  <si>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</si>
  <si>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</si>
  <si>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</si>
  <si>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</si>
  <si>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</si>
  <si>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</si>
  <si>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</si>
  <si>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</si>
  <si>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</si>
  <si>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</si>
  <si>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</si>
  <si>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</si>
  <si>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</si>
  <si>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</si>
  <si>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</si>
  <si>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</si>
  <si>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</si>
  <si>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</si>
  <si>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</si>
  <si>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</si>
  <si>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</si>
  <si>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</si>
  <si>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</si>
  <si>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</si>
  <si>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</si>
  <si>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</si>
  <si>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</si>
  <si>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</si>
  <si>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</si>
  <si>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</si>
  <si>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</si>
  <si>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</si>
  <si>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</si>
  <si>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</si>
  <si>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</si>
  <si>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</si>
  <si>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</si>
  <si>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</si>
  <si>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</si>
  <si>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</si>
  <si>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</si>
  <si>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</si>
  <si>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</si>
  <si>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</si>
  <si>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</si>
  <si>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</si>
  <si>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</si>
  <si>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</si>
  <si>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</si>
  <si>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</si>
  <si>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</si>
  <si>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</si>
  <si>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</si>
  <si>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</si>
  <si>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</si>
  <si>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</si>
  <si>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</si>
  <si>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</si>
  <si>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</si>
  <si>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</si>
  <si>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</si>
  <si>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</si>
  <si>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</si>
  <si>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</si>
  <si>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</si>
  <si>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</si>
  <si>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</si>
  <si>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</si>
  <si>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</si>
  <si>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</si>
  <si>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</si>
  <si>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</si>
  <si>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</si>
  <si>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</si>
  <si>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</si>
  <si>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</si>
  <si>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</si>
  <si>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</si>
  <si>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</si>
  <si>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</si>
  <si>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</si>
  <si>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</si>
  <si>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</si>
  <si>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</si>
  <si>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</si>
  <si>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</si>
  <si>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</si>
  <si>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</si>
  <si>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</si>
  <si>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Tarragona [Tarragona]</t>
  </si>
  <si>
    <t>ESTarragona [Tarragona]</t>
  </si>
  <si>
    <t>ES-EX</t>
  </si>
  <si>
    <t>Extremadura</t>
  </si>
  <si>
    <t>ESExtremadura</t>
  </si>
  <si>
    <t>ES-BA</t>
  </si>
  <si>
    <t>Badajoz</t>
  </si>
  <si>
    <t>ESBadajoz</t>
  </si>
  <si>
    <t>ES-CC</t>
  </si>
  <si>
    <t>Cáceres</t>
  </si>
  <si>
    <t>ESCáceres</t>
  </si>
  <si>
    <t>ES-GA</t>
  </si>
  <si>
    <t>Galicia [Galicia]</t>
  </si>
  <si>
    <t>ESGalicia [Galicia]</t>
  </si>
  <si>
    <t>ES-C</t>
  </si>
  <si>
    <t>A Coruña [La Coruña]</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</si>
  <si>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</si>
  <si>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</si>
  <si>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</si>
  <si>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</si>
  <si>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</si>
  <si>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</si>
  <si>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</si>
  <si>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</si>
  <si>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</si>
  <si>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</si>
  <si>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</si>
  <si>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</si>
  <si>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</si>
  <si>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</si>
  <si>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</si>
  <si>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</si>
  <si>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</si>
  <si>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</si>
  <si>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</si>
  <si>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</si>
  <si>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</si>
  <si>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</si>
  <si>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</si>
  <si>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</si>
  <si>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</si>
  <si>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</si>
  <si>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</si>
  <si>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</si>
  <si>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</si>
  <si>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</si>
  <si>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</si>
  <si>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</si>
  <si>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</si>
  <si>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</si>
  <si>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</si>
  <si>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</si>
  <si>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</si>
  <si>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</si>
  <si>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</si>
  <si>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</si>
  <si>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</si>
  <si>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</si>
  <si>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</si>
  <si>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</si>
  <si>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</si>
  <si>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</si>
  <si>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</si>
  <si>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</si>
  <si>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</si>
  <si>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</si>
  <si>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</si>
  <si>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</si>
  <si>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</si>
  <si>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</si>
  <si>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</si>
  <si>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</si>
  <si>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</si>
  <si>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</si>
  <si>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</si>
  <si>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</si>
  <si>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</si>
  <si>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</si>
  <si>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</si>
  <si>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</si>
  <si>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</si>
  <si>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</si>
  <si>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</si>
  <si>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</si>
  <si>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</si>
  <si>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</si>
  <si>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</si>
  <si>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</si>
  <si>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</si>
  <si>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</si>
  <si>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</si>
  <si>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</si>
  <si>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</si>
  <si>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</si>
  <si>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</si>
  <si>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</si>
  <si>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</si>
  <si>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</si>
  <si>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</si>
  <si>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</si>
  <si>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</si>
  <si>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</si>
  <si>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</si>
  <si>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</si>
  <si>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</si>
  <si>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</si>
  <si>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</si>
  <si>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</si>
  <si>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</si>
  <si>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</si>
  <si>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</si>
  <si>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</si>
  <si>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</si>
  <si>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</si>
  <si>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</si>
  <si>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</si>
  <si>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</si>
  <si>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</si>
  <si>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</si>
  <si>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</si>
  <si>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</si>
  <si>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</si>
  <si>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</si>
  <si>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</si>
  <si>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</si>
  <si>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</si>
  <si>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</si>
  <si>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</si>
  <si>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</si>
  <si>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</si>
  <si>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</si>
  <si>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</si>
  <si>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</si>
  <si>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</si>
  <si>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</si>
  <si>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</si>
  <si>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</si>
  <si>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</si>
  <si>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</si>
  <si>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</si>
  <si>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</si>
  <si>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</si>
  <si>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</si>
  <si>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</si>
  <si>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</si>
  <si>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</si>
  <si>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</si>
  <si>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</si>
  <si>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</si>
  <si>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</si>
  <si>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</si>
  <si>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</si>
  <si>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</si>
  <si>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</si>
  <si>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</si>
  <si>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</si>
  <si>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</si>
  <si>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</si>
  <si>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</si>
  <si>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</si>
  <si>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</si>
  <si>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</si>
  <si>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</si>
  <si>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</si>
  <si>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</si>
  <si>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</si>
  <si>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</si>
  <si>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</si>
  <si>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</si>
  <si>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</si>
  <si>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</si>
  <si>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</si>
  <si>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</si>
  <si>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</si>
  <si>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</si>
  <si>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</si>
  <si>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</si>
  <si>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</si>
  <si>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</si>
  <si>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</si>
  <si>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</si>
  <si>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</si>
  <si>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</si>
  <si>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</si>
  <si>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</si>
  <si>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</si>
  <si>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</si>
  <si>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</si>
  <si>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</si>
  <si>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</si>
  <si>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</si>
  <si>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</si>
  <si>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</si>
  <si>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</si>
  <si>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Mellersta Österbotten</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</si>
  <si>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</si>
  <si>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</si>
  <si>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</si>
  <si>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</si>
  <si>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</si>
  <si>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</si>
  <si>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</si>
  <si>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</si>
  <si>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</si>
  <si>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</si>
  <si>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</si>
  <si>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</si>
  <si>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</si>
  <si>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</si>
  <si>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</si>
  <si>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</si>
  <si>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</si>
  <si>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</si>
  <si>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</si>
  <si>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</si>
  <si>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</si>
  <si>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</si>
  <si>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</si>
  <si>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</si>
  <si>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</si>
  <si>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</si>
  <si>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</si>
  <si>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</si>
  <si>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</si>
  <si>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</si>
  <si>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</si>
  <si>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</si>
  <si>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</si>
  <si>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</si>
  <si>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</si>
  <si>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</si>
  <si>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</si>
  <si>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Pohjois-Savo</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</si>
  <si>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</si>
  <si>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</si>
  <si>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</si>
  <si>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</si>
  <si>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</si>
  <si>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</si>
  <si>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</si>
  <si>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</si>
  <si>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</si>
  <si>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</si>
  <si>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</si>
  <si>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</si>
  <si>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</si>
  <si>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</si>
  <si>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</si>
  <si>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</si>
  <si>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</si>
  <si>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</si>
  <si>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</si>
  <si>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</si>
  <si>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</si>
  <si>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</si>
  <si>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</si>
  <si>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</si>
  <si>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</si>
  <si>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</si>
  <si>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</si>
  <si>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</si>
  <si>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</si>
  <si>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</si>
  <si>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</si>
  <si>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</si>
  <si>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</si>
  <si>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</si>
  <si>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</si>
  <si>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</si>
  <si>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</si>
  <si>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</si>
  <si>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</si>
  <si>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</si>
  <si>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</si>
  <si>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</si>
  <si>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</si>
  <si>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</si>
  <si>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</si>
  <si>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</si>
  <si>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</si>
  <si>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</si>
  <si>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</si>
  <si>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</si>
  <si>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</si>
  <si>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</si>
  <si>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</si>
  <si>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</si>
  <si>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</si>
  <si>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</si>
  <si>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</si>
  <si>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</si>
  <si>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</si>
  <si>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</si>
  <si>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</si>
  <si>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</si>
  <si>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</si>
  <si>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</si>
  <si>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</si>
  <si>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</si>
  <si>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</si>
  <si>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</si>
  <si>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</si>
  <si>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</si>
  <si>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</si>
  <si>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</si>
  <si>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</si>
  <si>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</si>
  <si>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</si>
  <si>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</si>
  <si>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</si>
  <si>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</si>
  <si>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</si>
  <si>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</si>
  <si>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</si>
  <si>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</si>
  <si>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</si>
  <si>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</si>
  <si>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</si>
  <si>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</si>
  <si>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</si>
  <si>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</si>
  <si>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</si>
  <si>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</si>
  <si>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</si>
  <si>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</si>
  <si>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</si>
  <si>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</si>
  <si>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</si>
  <si>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</si>
  <si>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</si>
  <si>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</si>
  <si>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</si>
  <si>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</si>
  <si>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</si>
  <si>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</si>
  <si>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</si>
  <si>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</si>
  <si>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</si>
  <si>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</si>
  <si>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</si>
  <si>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</si>
  <si>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</si>
  <si>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</si>
  <si>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</si>
  <si>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</si>
  <si>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</si>
  <si>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</si>
  <si>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</si>
  <si>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</si>
  <si>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</si>
  <si>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</si>
  <si>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</si>
  <si>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</si>
  <si>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</si>
  <si>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</si>
  <si>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</si>
  <si>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</si>
  <si>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</si>
  <si>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</si>
  <si>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</si>
  <si>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</si>
  <si>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</si>
  <si>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</si>
  <si>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</si>
  <si>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</si>
  <si>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</si>
  <si>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</si>
  <si>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</si>
  <si>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</si>
  <si>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</si>
  <si>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</si>
  <si>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</si>
  <si>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</si>
  <si>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</si>
  <si>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</si>
  <si>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</si>
  <si>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</si>
  <si>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</si>
  <si>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</si>
  <si>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</si>
  <si>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</si>
  <si>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</si>
  <si>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</si>
  <si>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</si>
  <si>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</si>
  <si>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</si>
  <si>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</si>
  <si>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</si>
  <si>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</si>
  <si>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</si>
  <si>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</si>
  <si>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</si>
  <si>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</si>
  <si>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</si>
  <si>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</si>
  <si>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</si>
  <si>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</si>
  <si>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</si>
  <si>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</si>
  <si>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</si>
  <si>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</si>
  <si>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</si>
  <si>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</si>
  <si>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</si>
  <si>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</si>
  <si>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</si>
  <si>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</si>
  <si>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</si>
  <si>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</si>
  <si>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</si>
  <si>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</si>
  <si>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</si>
  <si>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</si>
  <si>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</si>
  <si>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</si>
  <si>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</si>
  <si>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</si>
  <si>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</si>
  <si>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</si>
  <si>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</si>
  <si>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</si>
  <si>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</si>
  <si>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</si>
  <si>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</si>
  <si>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</si>
  <si>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</si>
  <si>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</si>
  <si>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</si>
  <si>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</si>
  <si>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</si>
  <si>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</si>
  <si>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</si>
  <si>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</si>
  <si>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</si>
  <si>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</si>
  <si>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</si>
  <si>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</si>
  <si>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</si>
  <si>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</si>
  <si>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</si>
  <si>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</si>
  <si>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</si>
  <si>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</si>
  <si>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</si>
  <si>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</si>
  <si>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</si>
  <si>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</si>
  <si>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</si>
  <si>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</si>
  <si>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</si>
  <si>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</si>
  <si>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</si>
  <si>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</si>
  <si>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</si>
  <si>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</si>
  <si>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</si>
  <si>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</si>
  <si>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</si>
  <si>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</si>
  <si>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</si>
  <si>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</si>
  <si>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</si>
  <si>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</si>
  <si>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</si>
  <si>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</si>
  <si>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</si>
  <si>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</si>
  <si>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</si>
  <si>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</si>
  <si>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</si>
  <si>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</si>
  <si>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</si>
  <si>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</si>
  <si>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</si>
  <si>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</si>
  <si>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</si>
  <si>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</si>
  <si>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</si>
  <si>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</si>
  <si>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</si>
  <si>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</si>
  <si>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</si>
  <si>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</si>
  <si>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</si>
  <si>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</si>
  <si>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</si>
  <si>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</si>
  <si>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</si>
  <si>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</si>
  <si>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</si>
  <si>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</si>
  <si>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</si>
  <si>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</si>
  <si>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</si>
  <si>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</si>
  <si>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</si>
  <si>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</si>
  <si>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</si>
  <si>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</si>
  <si>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</si>
  <si>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</si>
  <si>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</si>
  <si>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</si>
  <si>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</si>
  <si>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</si>
  <si>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</si>
  <si>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</si>
  <si>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</si>
  <si>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</si>
  <si>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</si>
  <si>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</si>
  <si>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</si>
  <si>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</si>
  <si>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</si>
  <si>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</si>
  <si>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</si>
  <si>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</si>
  <si>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</si>
  <si>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</si>
  <si>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</si>
  <si>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</si>
  <si>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</si>
  <si>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</si>
  <si>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</si>
  <si>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</si>
  <si>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</si>
  <si>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</si>
  <si>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</si>
  <si>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</si>
  <si>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</si>
  <si>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</si>
  <si>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</si>
  <si>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</si>
  <si>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</si>
  <si>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</si>
  <si>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</si>
  <si>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</si>
  <si>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</si>
  <si>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</si>
  <si>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</si>
  <si>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</si>
  <si>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</si>
  <si>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</si>
  <si>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</si>
  <si>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</si>
  <si>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</si>
  <si>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</si>
  <si>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</si>
  <si>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</si>
  <si>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</si>
  <si>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</si>
  <si>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</si>
  <si>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</si>
  <si>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</si>
  <si>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</si>
  <si>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</si>
  <si>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</si>
  <si>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</si>
  <si>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</si>
  <si>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</si>
  <si>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</si>
  <si>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</si>
  <si>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</si>
  <si>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</si>
  <si>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</si>
  <si>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</si>
  <si>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</si>
  <si>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</si>
  <si>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</si>
  <si>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</si>
  <si>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</si>
  <si>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</si>
  <si>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</si>
  <si>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</si>
  <si>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</si>
  <si>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</si>
  <si>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</si>
  <si>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</si>
  <si>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</si>
  <si>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</si>
  <si>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</si>
  <si>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</si>
  <si>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</si>
  <si>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</si>
  <si>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</si>
  <si>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</si>
  <si>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</si>
  <si>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</si>
  <si>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</si>
  <si>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</si>
  <si>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</si>
  <si>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</si>
  <si>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</si>
  <si>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</si>
  <si>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</si>
  <si>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</si>
  <si>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</si>
  <si>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</si>
  <si>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</si>
  <si>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</si>
  <si>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</si>
  <si>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</si>
  <si>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</si>
  <si>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</si>
  <si>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</si>
  <si>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</si>
  <si>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</si>
  <si>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</si>
  <si>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</si>
  <si>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</si>
  <si>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</si>
  <si>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</si>
  <si>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</si>
  <si>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</si>
  <si>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</si>
  <si>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</si>
  <si>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</si>
  <si>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</si>
  <si>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</si>
  <si>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</si>
  <si>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</si>
  <si>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</si>
  <si>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</si>
  <si>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</si>
  <si>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</si>
  <si>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</si>
  <si>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</si>
  <si>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</si>
  <si>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</si>
  <si>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</si>
  <si>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</si>
  <si>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</si>
  <si>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</si>
  <si>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</si>
  <si>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</si>
  <si>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</si>
  <si>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</si>
  <si>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</si>
  <si>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</si>
  <si>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</si>
  <si>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</si>
  <si>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</si>
  <si>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</si>
  <si>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</si>
  <si>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</si>
  <si>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</si>
  <si>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</si>
  <si>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</si>
  <si>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</si>
  <si>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</si>
  <si>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</si>
  <si>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</si>
  <si>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</si>
  <si>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</si>
  <si>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</si>
  <si>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</si>
  <si>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</si>
  <si>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</si>
  <si>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</si>
  <si>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</si>
  <si>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</si>
  <si>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</si>
  <si>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</si>
  <si>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</si>
  <si>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</si>
  <si>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</si>
  <si>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</si>
  <si>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</si>
  <si>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</si>
  <si>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</si>
  <si>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</si>
  <si>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</si>
  <si>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</si>
  <si>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</si>
  <si>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</si>
  <si>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</si>
  <si>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</si>
  <si>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</si>
  <si>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</si>
  <si>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</si>
  <si>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</si>
  <si>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</si>
  <si>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</si>
  <si>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</si>
  <si>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</si>
  <si>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</si>
  <si>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</si>
  <si>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</si>
  <si>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</si>
  <si>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</si>
  <si>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</si>
  <si>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</si>
  <si>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</si>
  <si>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</si>
  <si>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</si>
  <si>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</si>
  <si>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</si>
  <si>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</si>
  <si>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</si>
  <si>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</si>
  <si>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</si>
  <si>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</si>
  <si>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</si>
  <si>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</si>
  <si>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</si>
  <si>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</si>
  <si>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</si>
  <si>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</si>
  <si>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</si>
  <si>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</si>
  <si>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</si>
  <si>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</si>
  <si>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</si>
  <si>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</si>
  <si>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</si>
  <si>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</si>
  <si>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</si>
  <si>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</si>
  <si>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</si>
  <si>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</si>
  <si>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</si>
  <si>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</si>
  <si>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</si>
  <si>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</si>
  <si>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</si>
  <si>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</si>
  <si>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</si>
  <si>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</si>
  <si>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</si>
  <si>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</si>
  <si>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</si>
  <si>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</si>
  <si>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</si>
  <si>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</si>
  <si>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</si>
  <si>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</si>
  <si>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</si>
  <si>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</si>
  <si>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</si>
  <si>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</si>
  <si>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</si>
  <si>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</si>
  <si>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</si>
  <si>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</si>
  <si>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</si>
  <si>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</si>
  <si>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</si>
  <si>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</si>
  <si>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</si>
  <si>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</si>
  <si>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</si>
  <si>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</si>
  <si>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</si>
  <si>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</si>
  <si>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</si>
  <si>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</si>
  <si>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</si>
  <si>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</si>
  <si>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</si>
  <si>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</si>
  <si>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</si>
  <si>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</si>
  <si>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</si>
  <si>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</si>
  <si>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</si>
  <si>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</si>
  <si>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</si>
  <si>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</si>
  <si>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</si>
  <si>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</si>
  <si>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</si>
  <si>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</si>
  <si>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</si>
  <si>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</si>
  <si>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</si>
  <si>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</si>
  <si>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</si>
  <si>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</si>
  <si>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</si>
  <si>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</si>
  <si>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</si>
  <si>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</si>
  <si>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</si>
  <si>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</si>
  <si>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</si>
  <si>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</si>
  <si>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</si>
  <si>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</si>
  <si>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</si>
  <si>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</si>
  <si>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</si>
  <si>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</si>
  <si>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</si>
  <si>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</si>
  <si>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</si>
  <si>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</si>
  <si>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</si>
  <si>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</si>
  <si>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</si>
  <si>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</si>
  <si>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</si>
  <si>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</si>
  <si>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</si>
  <si>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</si>
  <si>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</si>
  <si>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</si>
  <si>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</si>
  <si>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</si>
  <si>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</si>
  <si>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</si>
  <si>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</si>
  <si>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</si>
  <si>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</si>
  <si>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</si>
  <si>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</si>
  <si>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</si>
  <si>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</si>
  <si>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</si>
  <si>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</si>
  <si>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</si>
  <si>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</si>
  <si>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</si>
  <si>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</si>
  <si>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</si>
  <si>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</si>
  <si>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</si>
  <si>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Cheshire West and Chester</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</si>
  <si>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</si>
  <si>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</si>
  <si>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</si>
  <si>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</si>
  <si>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</si>
  <si>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</si>
  <si>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</si>
  <si>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</si>
  <si>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</si>
  <si>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</si>
  <si>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</si>
  <si>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</si>
  <si>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</si>
  <si>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</si>
  <si>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</si>
  <si>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</si>
  <si>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</si>
  <si>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</si>
  <si>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</si>
  <si>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</si>
  <si>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</si>
  <si>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</si>
  <si>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</si>
  <si>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</si>
  <si>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</si>
  <si>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</si>
  <si>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</si>
  <si>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</si>
  <si>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</si>
  <si>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</si>
  <si>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</si>
  <si>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</si>
  <si>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</si>
  <si>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</si>
  <si>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</si>
  <si>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</si>
  <si>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</si>
  <si>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</si>
  <si>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</si>
  <si>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</si>
  <si>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</si>
  <si>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</si>
  <si>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</si>
  <si>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</si>
  <si>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</si>
  <si>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</si>
  <si>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</si>
  <si>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</si>
  <si>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</si>
  <si>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</si>
  <si>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</si>
  <si>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</si>
  <si>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</si>
  <si>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</si>
  <si>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</si>
  <si>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</si>
  <si>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</si>
  <si>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</si>
  <si>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</si>
  <si>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</si>
  <si>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</si>
  <si>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</si>
  <si>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</si>
  <si>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</si>
  <si>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</si>
  <si>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</si>
  <si>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</si>
  <si>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</si>
  <si>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</si>
  <si>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</si>
  <si>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</si>
  <si>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</si>
  <si>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</si>
  <si>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</si>
  <si>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</si>
  <si>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</si>
  <si>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</si>
  <si>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</si>
  <si>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</si>
  <si>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</si>
  <si>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</si>
  <si>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</si>
  <si>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</si>
  <si>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</si>
  <si>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</si>
  <si>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</si>
  <si>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</si>
  <si>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</si>
  <si>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</si>
  <si>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</si>
  <si>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</si>
  <si>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</si>
  <si>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</si>
  <si>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</si>
  <si>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</si>
  <si>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</si>
  <si>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</si>
  <si>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</si>
  <si>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</si>
  <si>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</si>
  <si>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</si>
  <si>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</si>
  <si>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</si>
  <si>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</si>
  <si>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</si>
  <si>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</si>
  <si>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</si>
  <si>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</si>
  <si>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</si>
  <si>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</si>
  <si>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</si>
  <si>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</si>
  <si>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</si>
  <si>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</si>
  <si>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</si>
  <si>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</si>
  <si>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</si>
  <si>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</si>
  <si>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</si>
  <si>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</si>
  <si>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</si>
  <si>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</si>
  <si>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</si>
  <si>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</si>
  <si>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</si>
  <si>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</si>
  <si>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</si>
  <si>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</si>
  <si>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</si>
  <si>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</si>
  <si>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</si>
  <si>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</si>
  <si>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</si>
  <si>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</si>
  <si>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</si>
  <si>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</si>
  <si>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</si>
  <si>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</si>
  <si>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</si>
  <si>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</si>
  <si>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</si>
  <si>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</si>
  <si>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</si>
  <si>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</si>
  <si>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</si>
  <si>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</si>
  <si>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</si>
  <si>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</si>
  <si>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</si>
  <si>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</si>
  <si>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</si>
  <si>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</si>
  <si>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</si>
  <si>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</si>
  <si>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</si>
  <si>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</si>
  <si>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</si>
  <si>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</si>
  <si>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</si>
  <si>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</si>
  <si>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</si>
  <si>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</si>
  <si>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</si>
  <si>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</si>
  <si>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</si>
  <si>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</si>
  <si>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</si>
  <si>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</si>
  <si>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</si>
  <si>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</si>
  <si>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</si>
  <si>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</si>
  <si>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</si>
  <si>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</si>
  <si>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</si>
  <si>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</si>
  <si>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</si>
  <si>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</si>
  <si>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</si>
  <si>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</si>
  <si>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</si>
  <si>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</si>
  <si>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</si>
  <si>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</si>
  <si>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</si>
  <si>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</si>
  <si>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</si>
  <si>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</si>
  <si>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</si>
  <si>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</si>
  <si>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</si>
  <si>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</si>
  <si>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</si>
  <si>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</si>
  <si>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</si>
  <si>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</si>
  <si>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</si>
  <si>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</si>
  <si>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</si>
  <si>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</si>
  <si>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</si>
  <si>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</si>
  <si>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</si>
  <si>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</si>
  <si>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</si>
  <si>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</si>
  <si>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</si>
  <si>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</si>
  <si>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</si>
  <si>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</si>
  <si>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</si>
  <si>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</si>
  <si>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</si>
  <si>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</si>
  <si>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</si>
  <si>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</si>
  <si>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</si>
  <si>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</si>
  <si>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</si>
  <si>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</si>
  <si>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</si>
  <si>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</si>
  <si>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</si>
  <si>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</si>
  <si>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</si>
  <si>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</si>
  <si>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</si>
  <si>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</si>
  <si>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</si>
  <si>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</si>
  <si>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</si>
  <si>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</si>
  <si>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</si>
  <si>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</si>
  <si>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</si>
  <si>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</si>
  <si>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</si>
  <si>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</si>
  <si>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</si>
  <si>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</si>
  <si>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</si>
  <si>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</si>
  <si>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</si>
  <si>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</si>
  <si>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</si>
  <si>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</si>
  <si>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</si>
  <si>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</si>
  <si>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</si>
  <si>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</si>
  <si>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</si>
  <si>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</si>
  <si>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</si>
  <si>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</si>
  <si>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</si>
  <si>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</si>
  <si>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</si>
  <si>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</si>
  <si>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</si>
  <si>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</si>
  <si>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</si>
  <si>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</si>
  <si>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</si>
  <si>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</si>
  <si>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</si>
  <si>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</si>
  <si>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</si>
  <si>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</si>
  <si>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</si>
  <si>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</si>
  <si>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</si>
  <si>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</si>
  <si>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</si>
  <si>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</si>
  <si>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</si>
  <si>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</si>
  <si>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</si>
  <si>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</si>
  <si>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</si>
  <si>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</si>
  <si>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</si>
  <si>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</si>
  <si>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</si>
  <si>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</si>
  <si>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</si>
  <si>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</si>
  <si>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</si>
  <si>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</si>
  <si>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</si>
  <si>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</si>
  <si>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</si>
  <si>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</si>
  <si>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</si>
  <si>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</si>
  <si>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</si>
  <si>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</si>
  <si>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</si>
  <si>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</si>
  <si>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</si>
  <si>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</si>
  <si>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</si>
  <si>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</si>
  <si>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</si>
  <si>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</si>
  <si>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</si>
  <si>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</si>
  <si>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</si>
  <si>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</si>
  <si>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</si>
  <si>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</si>
  <si>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</si>
  <si>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</si>
  <si>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</si>
  <si>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</si>
  <si>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</si>
  <si>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</si>
  <si>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</si>
  <si>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</si>
  <si>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</si>
  <si>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</si>
  <si>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</si>
  <si>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</si>
  <si>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</si>
  <si>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</si>
  <si>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</si>
  <si>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</si>
  <si>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</si>
  <si>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</si>
  <si>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</si>
  <si>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</si>
  <si>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</si>
  <si>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</si>
  <si>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</si>
  <si>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</si>
  <si>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</si>
  <si>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</si>
  <si>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</si>
  <si>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</si>
  <si>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</si>
  <si>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</si>
  <si>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</si>
  <si>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</si>
  <si>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</si>
  <si>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</si>
  <si>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</si>
  <si>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</si>
  <si>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</si>
  <si>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</si>
  <si>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</si>
  <si>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</si>
  <si>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</si>
  <si>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</si>
  <si>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</si>
  <si>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</si>
  <si>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</si>
  <si>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</si>
  <si>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</si>
  <si>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</si>
  <si>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</si>
  <si>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</si>
  <si>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</si>
  <si>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</si>
  <si>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</si>
  <si>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</si>
  <si>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</si>
  <si>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</si>
  <si>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</si>
  <si>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</si>
  <si>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</si>
  <si>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</si>
  <si>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</si>
  <si>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</si>
  <si>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</si>
  <si>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</si>
  <si>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</si>
  <si>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</si>
  <si>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</si>
  <si>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</si>
  <si>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</si>
  <si>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</si>
  <si>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</si>
  <si>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</si>
  <si>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</si>
  <si>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</si>
  <si>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</si>
  <si>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</si>
  <si>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</si>
  <si>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</si>
  <si>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</si>
  <si>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</si>
  <si>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</si>
  <si>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</si>
  <si>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</si>
  <si>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</si>
  <si>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</si>
  <si>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</si>
  <si>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</si>
  <si>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</si>
  <si>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</si>
  <si>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</si>
  <si>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</si>
  <si>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</si>
  <si>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</si>
  <si>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</si>
  <si>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</si>
  <si>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</si>
  <si>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</si>
  <si>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</si>
  <si>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</si>
  <si>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</si>
  <si>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</si>
  <si>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</si>
  <si>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</si>
  <si>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</si>
  <si>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</si>
  <si>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</si>
  <si>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</si>
  <si>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</si>
  <si>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</si>
  <si>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</si>
  <si>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</si>
  <si>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</si>
  <si>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</si>
  <si>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</si>
  <si>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</si>
  <si>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</si>
  <si>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</si>
  <si>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</si>
  <si>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</si>
  <si>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</si>
  <si>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</si>
  <si>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</si>
  <si>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</si>
  <si>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</si>
  <si>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</si>
  <si>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</si>
  <si>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</si>
  <si>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</si>
  <si>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</si>
  <si>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</si>
  <si>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</si>
  <si>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</si>
  <si>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</si>
  <si>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</si>
  <si>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</si>
  <si>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</si>
  <si>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</si>
  <si>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</si>
  <si>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</si>
  <si>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</si>
  <si>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</si>
  <si>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</si>
  <si>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</si>
  <si>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</si>
  <si>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</si>
  <si>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</si>
  <si>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</si>
  <si>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</si>
  <si>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</si>
  <si>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</si>
  <si>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</si>
  <si>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</si>
  <si>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</si>
  <si>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</si>
  <si>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</si>
  <si>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</si>
  <si>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</si>
  <si>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</si>
  <si>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</si>
  <si>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</si>
  <si>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</si>
  <si>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</si>
  <si>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</si>
  <si>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</si>
  <si>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</si>
  <si>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</si>
  <si>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</si>
  <si>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</si>
  <si>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</si>
  <si>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</si>
  <si>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</si>
  <si>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</si>
  <si>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</si>
  <si>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</si>
  <si>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</si>
  <si>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</si>
  <si>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</si>
  <si>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</si>
  <si>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</si>
  <si>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</si>
  <si>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</si>
  <si>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</si>
  <si>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</si>
  <si>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</si>
  <si>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</si>
  <si>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</si>
  <si>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</si>
  <si>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</si>
  <si>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</si>
  <si>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</si>
  <si>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</si>
  <si>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</si>
  <si>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Swansea [Abertawe GB-ATA]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</si>
  <si>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</si>
  <si>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</si>
  <si>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</si>
  <si>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</si>
  <si>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</si>
  <si>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</si>
  <si>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</si>
  <si>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</si>
  <si>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</si>
  <si>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</si>
  <si>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</si>
  <si>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</si>
  <si>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</si>
  <si>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</si>
  <si>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</si>
  <si>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</si>
  <si>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</si>
  <si>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</si>
  <si>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</si>
  <si>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</si>
  <si>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</si>
  <si>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</si>
  <si>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</si>
  <si>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</si>
  <si>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</si>
  <si>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</si>
  <si>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</si>
  <si>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</si>
  <si>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</si>
  <si>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</si>
  <si>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</si>
  <si>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</si>
  <si>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</si>
  <si>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</si>
  <si>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</si>
  <si>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</si>
  <si>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</si>
  <si>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</si>
  <si>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</si>
  <si>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</si>
  <si>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</si>
  <si>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</si>
  <si>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</si>
  <si>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</si>
  <si>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</si>
  <si>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</si>
  <si>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</si>
  <si>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</si>
  <si>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</si>
  <si>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</si>
  <si>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</si>
  <si>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</si>
  <si>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</si>
  <si>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</si>
  <si>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</si>
  <si>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</si>
  <si>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</si>
  <si>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</si>
  <si>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</si>
  <si>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</si>
  <si>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</si>
  <si>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</si>
  <si>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</si>
  <si>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</si>
  <si>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</si>
  <si>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</si>
  <si>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</si>
  <si>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</si>
  <si>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</si>
  <si>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</si>
  <si>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</si>
  <si>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</si>
  <si>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</si>
  <si>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</si>
  <si>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</si>
  <si>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</si>
  <si>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</si>
  <si>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</si>
  <si>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</si>
  <si>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</si>
  <si>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</si>
  <si>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</si>
  <si>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</si>
  <si>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</si>
  <si>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</si>
  <si>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</si>
  <si>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</si>
  <si>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</si>
  <si>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</si>
  <si>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</si>
  <si>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</si>
  <si>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</si>
  <si>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</si>
  <si>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</si>
  <si>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</si>
  <si>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</si>
  <si>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</si>
  <si>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</si>
  <si>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</si>
  <si>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</si>
  <si>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</si>
  <si>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</si>
  <si>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</si>
  <si>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</si>
  <si>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</si>
  <si>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</si>
  <si>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</si>
  <si>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</si>
  <si>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</si>
  <si>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</si>
  <si>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</si>
  <si>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</si>
  <si>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</si>
  <si>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</si>
  <si>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</si>
  <si>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</si>
  <si>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</si>
  <si>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</si>
  <si>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</si>
  <si>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</si>
  <si>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</si>
  <si>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</si>
  <si>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</si>
  <si>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</si>
  <si>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</si>
  <si>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</si>
  <si>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</si>
  <si>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</si>
  <si>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</si>
  <si>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</si>
  <si>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</si>
  <si>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</si>
  <si>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</si>
  <si>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</si>
  <si>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</si>
  <si>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</si>
  <si>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</si>
  <si>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</si>
  <si>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</si>
  <si>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</si>
  <si>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</si>
  <si>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</si>
  <si>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</si>
  <si>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</si>
  <si>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</si>
  <si>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</si>
  <si>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</si>
  <si>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</si>
  <si>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</si>
  <si>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</si>
  <si>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</si>
  <si>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</si>
  <si>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</si>
  <si>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</si>
  <si>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</si>
  <si>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</si>
  <si>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</si>
  <si>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</si>
  <si>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</si>
  <si>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</si>
  <si>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</si>
  <si>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</si>
  <si>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</si>
  <si>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</si>
  <si>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</si>
  <si>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</si>
  <si>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</si>
  <si>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</si>
  <si>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</si>
  <si>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</si>
  <si>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</si>
  <si>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</si>
  <si>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</si>
  <si>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</si>
  <si>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</si>
  <si>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</si>
  <si>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</si>
  <si>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</si>
  <si>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</si>
  <si>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</si>
  <si>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</si>
  <si>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</si>
  <si>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</si>
  <si>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</si>
  <si>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</si>
  <si>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</si>
  <si>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</si>
  <si>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</si>
  <si>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</si>
  <si>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</si>
  <si>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</si>
  <si>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</si>
  <si>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</si>
  <si>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</si>
  <si>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</si>
  <si>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</si>
  <si>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</si>
  <si>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</si>
  <si>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</si>
  <si>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</si>
  <si>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</si>
  <si>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</si>
  <si>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</si>
  <si>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</si>
  <si>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</si>
  <si>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</si>
  <si>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</si>
  <si>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</si>
  <si>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</si>
  <si>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</si>
  <si>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</si>
  <si>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</si>
  <si>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</si>
  <si>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</si>
  <si>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</si>
  <si>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</si>
  <si>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</si>
  <si>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</si>
  <si>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</si>
  <si>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</si>
  <si>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</si>
  <si>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</si>
  <si>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</si>
  <si>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</si>
  <si>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</si>
  <si>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</si>
  <si>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</si>
  <si>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</si>
  <si>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</si>
  <si>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</si>
  <si>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</si>
  <si>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</si>
  <si>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</si>
  <si>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</si>
  <si>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</si>
  <si>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</si>
  <si>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</si>
  <si>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</si>
  <si>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</si>
  <si>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</si>
  <si>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</si>
  <si>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</si>
  <si>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</si>
  <si>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</si>
  <si>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</si>
  <si>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</si>
  <si>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</si>
  <si>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</si>
  <si>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</si>
  <si>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</si>
  <si>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</si>
  <si>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</si>
  <si>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</si>
  <si>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</si>
  <si>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</si>
  <si>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</si>
  <si>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</si>
  <si>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</si>
  <si>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</si>
  <si>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</si>
  <si>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</si>
  <si>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</si>
  <si>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</si>
  <si>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</si>
  <si>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</si>
  <si>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</si>
  <si>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</si>
  <si>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</si>
  <si>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</si>
  <si>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</si>
  <si>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</si>
  <si>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</si>
  <si>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</si>
  <si>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</si>
  <si>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</si>
  <si>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</si>
  <si>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</si>
  <si>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</si>
  <si>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</si>
  <si>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</si>
  <si>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</si>
  <si>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</si>
  <si>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</si>
  <si>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</si>
  <si>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</si>
  <si>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</si>
  <si>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</si>
  <si>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</si>
  <si>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</si>
  <si>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</si>
  <si>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</si>
  <si>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</si>
  <si>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</si>
  <si>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</si>
  <si>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</si>
  <si>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</si>
  <si>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</si>
  <si>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</si>
  <si>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</si>
  <si>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</si>
  <si>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</si>
  <si>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</si>
  <si>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</si>
  <si>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</si>
  <si>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</si>
  <si>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</si>
  <si>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</si>
  <si>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</si>
  <si>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</si>
  <si>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</si>
  <si>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</si>
  <si>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</si>
  <si>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</si>
  <si>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</si>
  <si>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</si>
  <si>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</si>
  <si>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</si>
  <si>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</si>
  <si>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</si>
  <si>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</si>
  <si>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</si>
  <si>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</si>
  <si>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</si>
  <si>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</si>
  <si>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</si>
  <si>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</si>
  <si>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</si>
  <si>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</si>
  <si>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</si>
  <si>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</si>
  <si>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</si>
  <si>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</si>
  <si>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</si>
  <si>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</si>
  <si>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</si>
  <si>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</si>
  <si>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</si>
  <si>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</si>
  <si>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</si>
  <si>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</si>
  <si>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</si>
  <si>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</si>
  <si>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</si>
  <si>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</si>
  <si>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</si>
  <si>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</si>
  <si>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</si>
  <si>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</si>
  <si>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</si>
  <si>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</si>
  <si>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</si>
  <si>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</si>
  <si>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</si>
  <si>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</si>
  <si>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</si>
  <si>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</si>
  <si>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</si>
  <si>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</si>
  <si>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</si>
  <si>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</si>
  <si>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</si>
  <si>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</si>
  <si>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</si>
  <si>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</si>
  <si>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</si>
  <si>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</si>
  <si>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</si>
  <si>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</si>
  <si>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</si>
  <si>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</si>
  <si>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</si>
  <si>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</si>
  <si>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</si>
  <si>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</si>
  <si>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</si>
  <si>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</si>
  <si>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</si>
  <si>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</si>
  <si>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</si>
  <si>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</si>
  <si>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</si>
  <si>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</si>
  <si>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</si>
  <si>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</si>
  <si>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</si>
  <si>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</si>
  <si>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</si>
  <si>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</si>
  <si>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</si>
  <si>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</si>
  <si>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</si>
  <si>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</si>
  <si>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</si>
  <si>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</si>
  <si>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</si>
  <si>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</si>
  <si>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</si>
  <si>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</si>
  <si>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</si>
  <si>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</si>
  <si>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</si>
  <si>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</si>
  <si>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</si>
  <si>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</si>
  <si>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</si>
  <si>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</si>
  <si>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</si>
  <si>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</si>
  <si>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</si>
  <si>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</si>
  <si>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</si>
  <si>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</si>
  <si>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</si>
  <si>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</si>
  <si>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</si>
  <si>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</si>
  <si>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</si>
  <si>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</si>
  <si>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</si>
  <si>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</si>
  <si>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</si>
  <si>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</si>
  <si>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</si>
  <si>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</si>
  <si>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</si>
  <si>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</si>
  <si>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</si>
  <si>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</si>
  <si>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</si>
  <si>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</si>
  <si>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</si>
  <si>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</si>
  <si>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</si>
  <si>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</si>
  <si>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</si>
  <si>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</si>
  <si>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</si>
  <si>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</si>
  <si>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</si>
  <si>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</si>
  <si>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</si>
  <si>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</si>
  <si>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</si>
  <si>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</si>
  <si>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</si>
  <si>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</si>
  <si>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</si>
  <si>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</si>
  <si>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</si>
  <si>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</si>
  <si>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</si>
  <si>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</si>
  <si>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</si>
  <si>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</si>
  <si>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</si>
  <si>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</si>
  <si>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</si>
  <si>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</si>
  <si>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</si>
  <si>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</si>
  <si>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</si>
  <si>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</si>
  <si>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</si>
  <si>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</si>
  <si>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</si>
  <si>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</si>
  <si>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</si>
  <si>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</si>
  <si>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</si>
  <si>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</si>
  <si>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</si>
  <si>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</si>
  <si>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</si>
  <si>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</si>
  <si>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</si>
  <si>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</si>
  <si>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</si>
  <si>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</si>
  <si>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</si>
  <si>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</si>
  <si>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</si>
  <si>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</si>
  <si>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</si>
  <si>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</si>
  <si>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</si>
  <si>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</si>
  <si>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</si>
  <si>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</si>
  <si>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</si>
  <si>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</si>
  <si>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</si>
  <si>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</si>
  <si>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</si>
  <si>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</si>
  <si>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</si>
  <si>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</si>
  <si>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</si>
  <si>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</si>
  <si>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</si>
  <si>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</si>
  <si>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</si>
  <si>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</si>
  <si>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</si>
  <si>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</si>
  <si>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</si>
  <si>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</si>
  <si>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</si>
  <si>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</si>
  <si>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</si>
  <si>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</si>
  <si>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</si>
  <si>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</si>
  <si>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</si>
  <si>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</si>
  <si>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</si>
  <si>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</si>
  <si>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</si>
  <si>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</si>
  <si>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</si>
  <si>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</si>
  <si>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</si>
  <si>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</si>
  <si>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</si>
  <si>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</si>
  <si>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</si>
  <si>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</si>
  <si>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</si>
  <si>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</si>
  <si>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</si>
  <si>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</si>
  <si>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</si>
  <si>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</si>
  <si>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</si>
  <si>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</si>
  <si>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</si>
  <si>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</si>
  <si>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</si>
  <si>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</si>
  <si>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</si>
  <si>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</si>
  <si>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</si>
  <si>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</si>
  <si>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</si>
  <si>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</si>
  <si>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</si>
  <si>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</si>
  <si>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</si>
  <si>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</si>
  <si>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</si>
  <si>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</si>
  <si>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</si>
  <si>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</si>
  <si>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</si>
  <si>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</si>
  <si>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</si>
  <si>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</si>
  <si>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</si>
  <si>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</si>
  <si>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</si>
  <si>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</si>
  <si>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</si>
  <si>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</si>
  <si>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</si>
  <si>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</si>
  <si>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</si>
  <si>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</si>
  <si>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</si>
  <si>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</si>
  <si>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</si>
  <si>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</si>
  <si>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</si>
  <si>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</si>
  <si>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</si>
  <si>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</si>
  <si>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</si>
  <si>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</si>
  <si>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</si>
  <si>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</si>
  <si>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</si>
  <si>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</si>
  <si>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</si>
  <si>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</si>
  <si>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</si>
  <si>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</si>
  <si>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</si>
  <si>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</si>
  <si>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</si>
  <si>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</si>
  <si>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</si>
  <si>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</si>
  <si>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</si>
  <si>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</si>
  <si>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</si>
  <si>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</si>
  <si>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</si>
  <si>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</si>
  <si>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</si>
  <si>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</si>
  <si>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</si>
  <si>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</si>
  <si>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</si>
  <si>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</si>
  <si>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</si>
  <si>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</si>
  <si>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</si>
  <si>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</si>
  <si>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</si>
  <si>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</si>
  <si>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</si>
  <si>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</si>
  <si>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</si>
  <si>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</si>
  <si>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</si>
  <si>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</si>
  <si>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</si>
  <si>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</si>
  <si>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</si>
  <si>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</si>
  <si>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</si>
  <si>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</si>
  <si>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</si>
  <si>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</si>
  <si>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</si>
  <si>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</si>
  <si>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</si>
  <si>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</si>
  <si>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</si>
  <si>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</si>
  <si>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</si>
  <si>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</si>
  <si>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</si>
  <si>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</si>
  <si>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</si>
  <si>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</si>
  <si>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</si>
  <si>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</si>
  <si>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</si>
  <si>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</si>
  <si>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</si>
  <si>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</si>
  <si>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</si>
  <si>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</si>
  <si>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</si>
  <si>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</si>
  <si>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</si>
  <si>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</si>
  <si>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</si>
  <si>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</si>
  <si>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</si>
  <si>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</si>
  <si>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</si>
  <si>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</si>
  <si>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</si>
  <si>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</si>
  <si>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</si>
  <si>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</si>
  <si>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</si>
  <si>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</si>
  <si>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</si>
  <si>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</si>
  <si>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</si>
  <si>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</si>
  <si>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</si>
  <si>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</si>
  <si>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</si>
  <si>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</si>
  <si>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</si>
  <si>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</si>
  <si>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</si>
  <si>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</si>
  <si>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</si>
  <si>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</si>
  <si>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</si>
  <si>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</si>
  <si>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</si>
  <si>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</si>
  <si>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</si>
  <si>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</si>
  <si>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</si>
  <si>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</si>
  <si>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</si>
  <si>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</si>
  <si>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</si>
  <si>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</si>
  <si>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</si>
  <si>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</si>
  <si>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</si>
  <si>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</si>
  <si>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</si>
  <si>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</si>
  <si>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</si>
  <si>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</si>
  <si>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</si>
  <si>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</si>
  <si>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</si>
  <si>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</si>
  <si>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</si>
  <si>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</si>
  <si>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</si>
  <si>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</si>
  <si>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</si>
  <si>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</si>
  <si>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</si>
  <si>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</si>
  <si>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</si>
  <si>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</si>
  <si>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</si>
  <si>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</si>
  <si>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</si>
  <si>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</si>
  <si>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</si>
  <si>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</si>
  <si>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</si>
  <si>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</si>
  <si>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</si>
  <si>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</si>
  <si>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</si>
  <si>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</si>
  <si>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</si>
  <si>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</si>
  <si>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</si>
  <si>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</si>
  <si>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</si>
  <si>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</si>
  <si>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</si>
  <si>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</si>
  <si>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</si>
  <si>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</si>
  <si>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</si>
  <si>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</si>
  <si>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</si>
  <si>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</si>
  <si>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</si>
  <si>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</si>
  <si>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</si>
  <si>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</si>
  <si>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</si>
  <si>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</si>
  <si>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</si>
  <si>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</si>
  <si>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</si>
  <si>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</si>
  <si>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</si>
  <si>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</si>
  <si>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</si>
  <si>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</si>
  <si>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</si>
  <si>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</si>
  <si>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</si>
  <si>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</si>
  <si>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</si>
  <si>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</si>
  <si>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</si>
  <si>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</si>
  <si>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</si>
  <si>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</si>
  <si>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</si>
  <si>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</si>
  <si>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</si>
  <si>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</si>
  <si>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</si>
  <si>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</si>
  <si>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</si>
  <si>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</si>
  <si>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</si>
  <si>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</si>
  <si>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</si>
  <si>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</si>
  <si>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</si>
  <si>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</si>
  <si>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</si>
  <si>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</si>
  <si>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</si>
  <si>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</si>
  <si>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</si>
  <si>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</si>
  <si>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</si>
  <si>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</si>
  <si>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</si>
  <si>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</si>
  <si>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</si>
  <si>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</si>
  <si>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</si>
  <si>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</si>
  <si>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</si>
  <si>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</si>
  <si>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</si>
  <si>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</si>
  <si>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</si>
  <si>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</si>
  <si>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</si>
  <si>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</si>
  <si>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</si>
  <si>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</si>
  <si>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</si>
  <si>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</si>
  <si>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</si>
  <si>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</si>
  <si>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</si>
  <si>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</si>
  <si>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</si>
  <si>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</si>
  <si>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Jawa Barat</t>
  </si>
  <si>
    <t>IDJawa Barat</t>
  </si>
  <si>
    <t>ID-JI</t>
  </si>
  <si>
    <t>Jawa Timur</t>
  </si>
  <si>
    <t>IDJawa Timur</t>
  </si>
  <si>
    <t>ID-JT</t>
  </si>
  <si>
    <t>Jawa Tengah</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</si>
  <si>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</si>
  <si>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</si>
  <si>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</si>
  <si>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</si>
  <si>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</si>
  <si>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</si>
  <si>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</si>
  <si>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</si>
  <si>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</si>
  <si>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</si>
  <si>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</si>
  <si>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</si>
  <si>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</si>
  <si>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</si>
  <si>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</si>
  <si>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</si>
  <si>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</si>
  <si>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</si>
  <si>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</si>
  <si>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</si>
  <si>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</si>
  <si>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</si>
  <si>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</si>
  <si>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</si>
  <si>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</si>
  <si>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</si>
  <si>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</si>
  <si>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</si>
  <si>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</si>
  <si>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</si>
  <si>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Maluku Utara</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</si>
  <si>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</si>
  <si>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</si>
  <si>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</si>
  <si>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</si>
  <si>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</si>
  <si>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</si>
  <si>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</si>
  <si>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</si>
  <si>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</si>
  <si>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</si>
  <si>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</si>
  <si>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</si>
  <si>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</si>
  <si>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</si>
  <si>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</si>
  <si>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</si>
  <si>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</si>
  <si>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</si>
  <si>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</si>
  <si>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</si>
  <si>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</si>
  <si>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</si>
  <si>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</si>
  <si>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</si>
  <si>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</si>
  <si>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</si>
  <si>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</si>
  <si>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</si>
  <si>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</si>
  <si>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</si>
  <si>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</si>
  <si>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</si>
  <si>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</si>
  <si>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Sulawesi</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</si>
  <si>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</si>
  <si>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</si>
  <si>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</si>
  <si>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</si>
  <si>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</si>
  <si>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</si>
  <si>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</si>
  <si>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</si>
  <si>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</si>
  <si>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</si>
  <si>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</si>
  <si>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</si>
  <si>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</si>
  <si>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</si>
  <si>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</si>
  <si>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</si>
  <si>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</si>
  <si>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Sulawesi Tengah</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</si>
  <si>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</si>
  <si>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</si>
  <si>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</si>
  <si>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</si>
  <si>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</si>
  <si>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</si>
  <si>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</si>
  <si>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</si>
  <si>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</si>
  <si>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</si>
  <si>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</si>
  <si>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</si>
  <si>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</si>
  <si>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</si>
  <si>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</si>
  <si>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</si>
  <si>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</si>
  <si>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</si>
  <si>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</si>
  <si>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</si>
  <si>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</si>
  <si>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</si>
  <si>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</si>
  <si>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</si>
  <si>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</si>
  <si>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</si>
  <si>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</si>
  <si>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</si>
  <si>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</si>
  <si>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</si>
  <si>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</si>
  <si>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</si>
  <si>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</si>
  <si>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</si>
  <si>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</si>
  <si>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</si>
  <si>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</si>
  <si>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</si>
  <si>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</si>
  <si>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</si>
  <si>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</si>
  <si>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</si>
  <si>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</si>
  <si>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</si>
  <si>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</si>
  <si>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</si>
  <si>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</si>
  <si>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</si>
  <si>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</si>
  <si>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</si>
  <si>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</si>
  <si>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</si>
  <si>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</si>
  <si>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</si>
  <si>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</si>
  <si>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</si>
  <si>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</si>
  <si>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</si>
  <si>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</si>
  <si>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</si>
  <si>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</si>
  <si>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</si>
  <si>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</si>
  <si>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</si>
  <si>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</si>
  <si>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</si>
  <si>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</si>
  <si>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</si>
  <si>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</si>
  <si>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</si>
  <si>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</si>
  <si>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</si>
  <si>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</si>
  <si>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</si>
  <si>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</si>
  <si>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</si>
  <si>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</si>
  <si>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</si>
  <si>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</si>
  <si>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</si>
  <si>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</si>
  <si>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</si>
  <si>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</si>
  <si>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</si>
  <si>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</si>
  <si>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</si>
  <si>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</si>
  <si>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</si>
  <si>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</si>
  <si>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</si>
  <si>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</si>
  <si>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</si>
  <si>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</si>
  <si>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</si>
  <si>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</si>
  <si>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</si>
  <si>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</si>
  <si>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</si>
  <si>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</si>
  <si>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</si>
  <si>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</si>
  <si>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</si>
  <si>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</si>
  <si>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</si>
  <si>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</si>
  <si>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</si>
  <si>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</si>
  <si>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</si>
  <si>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</si>
  <si>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</si>
  <si>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</si>
  <si>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</si>
  <si>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</si>
  <si>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</si>
  <si>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</si>
  <si>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</si>
  <si>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</si>
  <si>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</si>
  <si>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</si>
  <si>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</si>
  <si>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</si>
  <si>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</si>
  <si>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</si>
  <si>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</si>
  <si>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</si>
  <si>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</si>
  <si>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</si>
  <si>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</si>
  <si>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</si>
  <si>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</si>
  <si>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</si>
  <si>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</si>
  <si>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</si>
  <si>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</si>
  <si>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</si>
  <si>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</si>
  <si>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</si>
  <si>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</si>
  <si>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</si>
  <si>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</si>
  <si>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</si>
  <si>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</si>
  <si>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</si>
  <si>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</si>
  <si>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</si>
  <si>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</si>
  <si>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</si>
  <si>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</si>
  <si>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</si>
  <si>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</si>
  <si>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</si>
  <si>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</si>
  <si>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</si>
  <si>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</si>
  <si>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</si>
  <si>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</si>
  <si>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</si>
  <si>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</si>
  <si>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</si>
  <si>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</si>
  <si>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</si>
  <si>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</si>
  <si>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</si>
  <si>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</si>
  <si>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</si>
  <si>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</si>
  <si>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</si>
  <si>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</si>
  <si>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</si>
  <si>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</si>
  <si>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</si>
  <si>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</si>
  <si>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</si>
  <si>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</si>
  <si>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</si>
  <si>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</si>
  <si>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</si>
  <si>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</si>
  <si>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</si>
  <si>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</si>
  <si>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</si>
  <si>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</si>
  <si>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</si>
  <si>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</si>
  <si>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</si>
  <si>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</si>
  <si>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</si>
  <si>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</si>
  <si>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</si>
  <si>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</si>
  <si>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</si>
  <si>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</si>
  <si>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</si>
  <si>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</si>
  <si>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</si>
  <si>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</si>
  <si>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</si>
  <si>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</si>
  <si>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</si>
  <si>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</si>
  <si>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</si>
  <si>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</si>
  <si>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</si>
  <si>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</si>
  <si>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</si>
  <si>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</si>
  <si>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</si>
  <si>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</si>
  <si>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</si>
  <si>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</si>
  <si>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</si>
  <si>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</si>
  <si>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</si>
  <si>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</si>
  <si>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</si>
  <si>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</si>
  <si>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Dādra and Nagar Haveli and Damān and Diu</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</si>
  <si>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</si>
  <si>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</si>
  <si>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</si>
  <si>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</si>
  <si>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</si>
  <si>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</si>
  <si>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</si>
  <si>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</si>
  <si>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</si>
  <si>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</si>
  <si>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</si>
  <si>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</si>
  <si>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</si>
  <si>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</si>
  <si>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</si>
  <si>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</si>
  <si>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</si>
  <si>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Andhra Pradesh</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</si>
  <si>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</si>
  <si>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</si>
  <si>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</si>
  <si>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</si>
  <si>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</si>
  <si>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</si>
  <si>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</si>
  <si>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</si>
  <si>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</si>
  <si>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</si>
  <si>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</si>
  <si>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</si>
  <si>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</si>
  <si>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</si>
  <si>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</si>
  <si>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</si>
  <si>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</si>
  <si>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Gujarāt</t>
  </si>
  <si>
    <t>INGujarāt</t>
  </si>
  <si>
    <t>IN-HP</t>
  </si>
  <si>
    <t>Himāchal Pradesh</t>
  </si>
  <si>
    <t>INHimāchal Pradesh</t>
  </si>
  <si>
    <t>IN-HR</t>
  </si>
  <si>
    <t>Haryāna</t>
  </si>
  <si>
    <t>INHaryāna</t>
  </si>
  <si>
    <t>IN-JH</t>
  </si>
  <si>
    <t>Jhārkhand</t>
  </si>
  <si>
    <t>INJhārkhand</t>
  </si>
  <si>
    <t>IN-KA</t>
  </si>
  <si>
    <t>Karnātaka</t>
  </si>
  <si>
    <t>INKarnātaka</t>
  </si>
  <si>
    <t>IN-KL</t>
  </si>
  <si>
    <t>Kerala</t>
  </si>
  <si>
    <t>INKerala</t>
  </si>
  <si>
    <t>IN-MH</t>
  </si>
  <si>
    <t>Mahārāshtra</t>
  </si>
  <si>
    <t>INMahārāshtra</t>
  </si>
  <si>
    <t>IN-ML</t>
  </si>
  <si>
    <t>Meghālaya</t>
  </si>
  <si>
    <t>INMeghālaya</t>
  </si>
  <si>
    <t>IN-MN</t>
  </si>
  <si>
    <t>Manipur</t>
  </si>
  <si>
    <t>INManipur</t>
  </si>
  <si>
    <t>IN-MP</t>
  </si>
  <si>
    <t>INMadhya Pradesh</t>
  </si>
  <si>
    <t>IN-MZ</t>
  </si>
  <si>
    <t>Mizoram</t>
  </si>
  <si>
    <t>INMizoram</t>
  </si>
  <si>
    <t>IN-NL</t>
  </si>
  <si>
    <t>Nāgāland</t>
  </si>
  <si>
    <t>INNāgāland</t>
  </si>
  <si>
    <t>IN-OD</t>
  </si>
  <si>
    <t>INOdisha</t>
  </si>
  <si>
    <t>IN-PB</t>
  </si>
  <si>
    <t>Punjab</t>
  </si>
  <si>
    <t>INPunjab</t>
  </si>
  <si>
    <t>IN-RJ</t>
  </si>
  <si>
    <t>Rājasthān</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</si>
  <si>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</si>
  <si>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</si>
  <si>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</si>
  <si>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</si>
  <si>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</si>
  <si>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</si>
  <si>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</si>
  <si>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</si>
  <si>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</si>
  <si>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</si>
  <si>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</si>
  <si>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</si>
  <si>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</si>
  <si>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</si>
  <si>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</si>
  <si>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</si>
  <si>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</si>
  <si>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</si>
  <si>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West Bengal</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</si>
  <si>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</si>
  <si>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</si>
  <si>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</si>
  <si>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</si>
  <si>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</si>
  <si>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</si>
  <si>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</si>
  <si>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</si>
  <si>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</si>
  <si>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</si>
  <si>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</si>
  <si>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</si>
  <si>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</si>
  <si>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</si>
  <si>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</si>
  <si>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</si>
  <si>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</si>
  <si>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</si>
  <si>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</si>
  <si>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</si>
  <si>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</si>
  <si>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</si>
  <si>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</si>
  <si>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</si>
  <si>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</si>
  <si>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</si>
  <si>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</si>
  <si>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</si>
  <si>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</si>
  <si>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</si>
  <si>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</si>
  <si>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</si>
  <si>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</si>
  <si>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</si>
  <si>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</si>
  <si>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</si>
  <si>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</si>
  <si>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</si>
  <si>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</si>
  <si>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</si>
  <si>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</si>
  <si>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</si>
  <si>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</si>
  <si>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</si>
  <si>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</si>
  <si>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</si>
  <si>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</si>
  <si>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</si>
  <si>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</si>
  <si>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</si>
  <si>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</si>
  <si>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</si>
  <si>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</si>
  <si>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</si>
  <si>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</si>
  <si>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</si>
  <si>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</si>
  <si>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</si>
  <si>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</si>
  <si>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</si>
  <si>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</si>
  <si>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</si>
  <si>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</si>
  <si>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</si>
  <si>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</si>
  <si>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</si>
  <si>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</si>
  <si>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</si>
  <si>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</si>
  <si>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</si>
  <si>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</si>
  <si>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</si>
  <si>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</si>
  <si>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</si>
  <si>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</si>
  <si>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</si>
  <si>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</si>
  <si>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</si>
  <si>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</si>
  <si>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</si>
  <si>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</si>
  <si>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</si>
  <si>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</si>
  <si>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</si>
  <si>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</si>
  <si>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</si>
  <si>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</si>
  <si>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</si>
  <si>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</si>
  <si>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</si>
  <si>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</si>
  <si>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</si>
  <si>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</si>
  <si>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</si>
  <si>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</si>
  <si>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</si>
  <si>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</si>
  <si>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</si>
  <si>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</si>
  <si>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</si>
  <si>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</si>
  <si>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</si>
  <si>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</si>
  <si>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</si>
  <si>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</si>
  <si>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</si>
  <si>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</si>
  <si>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</si>
  <si>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</si>
  <si>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</si>
  <si>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</si>
  <si>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</si>
  <si>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</si>
  <si>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</si>
  <si>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</si>
  <si>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</si>
  <si>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</si>
  <si>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</si>
  <si>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</si>
  <si>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</si>
  <si>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</si>
  <si>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</si>
  <si>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</si>
  <si>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</si>
  <si>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</si>
  <si>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</si>
  <si>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</si>
  <si>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</si>
  <si>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</si>
  <si>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</si>
  <si>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</si>
  <si>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</si>
  <si>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</si>
  <si>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</si>
  <si>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</si>
  <si>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</si>
  <si>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</si>
  <si>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</si>
  <si>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</si>
  <si>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</si>
  <si>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</si>
  <si>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</si>
  <si>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</si>
  <si>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</si>
  <si>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</si>
  <si>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</si>
  <si>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</si>
  <si>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</si>
  <si>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</si>
  <si>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</si>
  <si>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</si>
  <si>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</si>
  <si>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</si>
  <si>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</si>
  <si>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</si>
  <si>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</si>
  <si>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</si>
  <si>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</si>
  <si>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</si>
  <si>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</si>
  <si>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</si>
  <si>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</si>
  <si>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</si>
  <si>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</si>
  <si>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</si>
  <si>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</si>
  <si>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</si>
  <si>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</si>
  <si>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</si>
  <si>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</si>
  <si>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</si>
  <si>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</si>
  <si>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</si>
  <si>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</si>
  <si>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</si>
  <si>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</si>
  <si>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</si>
  <si>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</si>
  <si>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</si>
  <si>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</si>
  <si>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</si>
  <si>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</si>
  <si>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</si>
  <si>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</si>
  <si>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</si>
  <si>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</si>
  <si>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</si>
  <si>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</si>
  <si>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</si>
  <si>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</si>
  <si>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</si>
  <si>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</si>
  <si>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</si>
  <si>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</si>
  <si>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</si>
  <si>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</si>
  <si>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</si>
  <si>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</si>
  <si>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</si>
  <si>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</si>
  <si>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</si>
  <si>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</si>
  <si>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</si>
  <si>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</si>
  <si>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</si>
  <si>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</si>
  <si>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</si>
  <si>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</si>
  <si>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</si>
  <si>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</si>
  <si>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</si>
  <si>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</si>
  <si>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</si>
  <si>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</si>
  <si>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</si>
  <si>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</si>
  <si>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</si>
  <si>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</si>
  <si>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</si>
  <si>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</si>
  <si>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</si>
  <si>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</si>
  <si>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</si>
  <si>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</si>
  <si>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</si>
  <si>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</si>
  <si>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</si>
  <si>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</si>
  <si>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</si>
  <si>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</si>
  <si>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</si>
  <si>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</si>
  <si>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</si>
  <si>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</si>
  <si>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</si>
  <si>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</si>
  <si>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</si>
  <si>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</si>
  <si>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</si>
  <si>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</si>
  <si>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</si>
  <si>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</si>
  <si>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</si>
  <si>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</si>
  <si>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</si>
  <si>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</si>
  <si>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</si>
  <si>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</si>
  <si>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</si>
  <si>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</si>
  <si>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</si>
  <si>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</si>
  <si>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</si>
  <si>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</si>
  <si>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</si>
  <si>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</si>
  <si>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</si>
  <si>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</si>
  <si>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</si>
  <si>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</si>
  <si>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</si>
  <si>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</si>
  <si>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</si>
  <si>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</si>
  <si>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</si>
  <si>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</si>
  <si>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</si>
  <si>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</si>
  <si>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</si>
  <si>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</si>
  <si>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</si>
  <si>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</si>
  <si>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</si>
  <si>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</si>
  <si>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</si>
  <si>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</si>
  <si>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</si>
  <si>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</si>
  <si>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</si>
  <si>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</si>
  <si>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</si>
  <si>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</si>
  <si>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</si>
  <si>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</si>
  <si>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</si>
  <si>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</si>
  <si>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</si>
  <si>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</si>
  <si>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</si>
  <si>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</si>
  <si>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</si>
  <si>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</si>
  <si>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</si>
  <si>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</si>
  <si>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</si>
  <si>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</si>
  <si>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</si>
  <si>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</si>
  <si>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</si>
  <si>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</si>
  <si>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</si>
  <si>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</si>
  <si>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</si>
  <si>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</si>
  <si>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</si>
  <si>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</si>
  <si>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</si>
  <si>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</si>
  <si>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</si>
  <si>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</si>
  <si>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</si>
  <si>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</si>
  <si>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</si>
  <si>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</si>
  <si>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</si>
  <si>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</si>
  <si>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</si>
  <si>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</si>
  <si>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</si>
  <si>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</si>
  <si>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</si>
  <si>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</si>
  <si>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</si>
  <si>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</si>
  <si>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</si>
  <si>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</si>
  <si>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</si>
  <si>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</si>
  <si>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</si>
  <si>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</si>
  <si>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</si>
  <si>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</si>
  <si>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</si>
  <si>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</si>
  <si>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</si>
  <si>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</si>
  <si>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</si>
  <si>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</si>
  <si>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</si>
  <si>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</si>
  <si>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</si>
  <si>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</si>
  <si>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</si>
  <si>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</si>
  <si>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</si>
  <si>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</si>
  <si>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</si>
  <si>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</si>
  <si>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</si>
  <si>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</si>
  <si>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</si>
  <si>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</si>
  <si>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</si>
  <si>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</si>
  <si>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</si>
  <si>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</si>
  <si>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</si>
  <si>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</si>
  <si>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</si>
  <si>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</si>
  <si>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</si>
  <si>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</si>
  <si>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</si>
  <si>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</si>
  <si>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</si>
  <si>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</si>
  <si>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</si>
  <si>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</si>
  <si>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</si>
  <si>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</si>
  <si>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</si>
  <si>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</si>
  <si>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</si>
  <si>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</si>
  <si>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</si>
  <si>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</si>
  <si>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</si>
  <si>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</si>
  <si>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</si>
  <si>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</si>
  <si>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</si>
  <si>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</si>
  <si>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</si>
  <si>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</si>
  <si>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</si>
  <si>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</si>
  <si>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</si>
  <si>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</si>
  <si>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</si>
  <si>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</si>
  <si>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</si>
  <si>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</si>
  <si>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</si>
  <si>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</si>
  <si>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</si>
  <si>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</si>
  <si>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</si>
  <si>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</si>
  <si>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</si>
  <si>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</si>
  <si>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</si>
  <si>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</si>
  <si>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</si>
  <si>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</si>
  <si>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</si>
  <si>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</si>
  <si>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</si>
  <si>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</si>
  <si>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</si>
  <si>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</si>
  <si>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</si>
  <si>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</si>
  <si>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</si>
  <si>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</si>
  <si>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</si>
  <si>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</si>
  <si>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</si>
  <si>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</si>
  <si>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</si>
  <si>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</si>
  <si>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</si>
  <si>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</si>
  <si>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</si>
  <si>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</si>
  <si>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</si>
  <si>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</si>
  <si>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</si>
  <si>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</si>
  <si>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</si>
  <si>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</si>
  <si>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</si>
  <si>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</si>
  <si>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</si>
  <si>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</si>
  <si>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</si>
  <si>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</si>
  <si>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</si>
  <si>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</si>
  <si>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</si>
  <si>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</si>
  <si>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</si>
  <si>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</si>
  <si>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</si>
  <si>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</si>
  <si>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</si>
  <si>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</si>
  <si>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</si>
  <si>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</si>
  <si>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</si>
  <si>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</si>
  <si>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</si>
  <si>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</si>
  <si>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</si>
  <si>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</si>
  <si>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</si>
  <si>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</si>
  <si>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</si>
  <si>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</si>
  <si>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</si>
  <si>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</si>
  <si>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</si>
  <si>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</si>
  <si>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</si>
  <si>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</si>
  <si>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</si>
  <si>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</si>
  <si>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</si>
  <si>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</si>
  <si>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</si>
  <si>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</si>
  <si>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</si>
  <si>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</si>
  <si>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</si>
  <si>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</si>
  <si>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</si>
  <si>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</si>
  <si>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</si>
  <si>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</si>
  <si>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</si>
  <si>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</si>
  <si>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</si>
  <si>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</si>
  <si>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</si>
  <si>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</si>
  <si>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</si>
  <si>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</si>
  <si>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</si>
  <si>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</si>
  <si>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</si>
  <si>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</si>
  <si>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</si>
  <si>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</si>
  <si>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</si>
  <si>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</si>
  <si>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</si>
  <si>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</si>
  <si>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</si>
  <si>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</si>
  <si>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</si>
  <si>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</si>
  <si>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</si>
  <si>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</si>
  <si>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</si>
  <si>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</si>
  <si>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</si>
  <si>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</si>
  <si>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</si>
  <si>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</si>
  <si>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</si>
  <si>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</si>
  <si>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</si>
  <si>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</si>
  <si>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</si>
  <si>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</si>
  <si>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</si>
  <si>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</si>
  <si>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</si>
  <si>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</si>
  <si>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</si>
  <si>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</si>
  <si>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</si>
  <si>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</si>
  <si>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</si>
  <si>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</si>
  <si>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</si>
  <si>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</si>
  <si>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</si>
  <si>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</si>
  <si>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</si>
  <si>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</si>
  <si>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</si>
  <si>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</si>
  <si>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</si>
  <si>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</si>
  <si>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</si>
  <si>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</si>
  <si>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</si>
  <si>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</si>
  <si>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</si>
  <si>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</si>
  <si>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</si>
  <si>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</si>
  <si>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</si>
  <si>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</si>
  <si>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</si>
  <si>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</si>
  <si>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</si>
  <si>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</si>
  <si>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</si>
  <si>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</si>
  <si>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</si>
  <si>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</si>
  <si>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</si>
  <si>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</si>
  <si>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</si>
  <si>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</si>
  <si>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</si>
  <si>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</si>
  <si>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</si>
  <si>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</si>
  <si>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</si>
  <si>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</si>
  <si>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</si>
  <si>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</si>
  <si>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</si>
  <si>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</si>
  <si>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</si>
  <si>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</si>
  <si>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</si>
  <si>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</si>
  <si>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</si>
  <si>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</si>
  <si>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</si>
  <si>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</si>
  <si>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</si>
  <si>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</si>
  <si>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</si>
  <si>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</si>
  <si>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</si>
  <si>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</si>
  <si>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</si>
  <si>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</si>
  <si>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</si>
  <si>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</si>
  <si>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</si>
  <si>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</si>
  <si>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</si>
  <si>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</si>
  <si>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</si>
  <si>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</si>
  <si>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</si>
  <si>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</si>
  <si>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</si>
  <si>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</si>
  <si>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</si>
  <si>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</si>
  <si>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</si>
  <si>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</si>
  <si>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</si>
  <si>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</si>
  <si>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</si>
  <si>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</si>
  <si>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</si>
  <si>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</si>
  <si>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</si>
  <si>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</si>
  <si>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</si>
  <si>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</si>
  <si>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</si>
  <si>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</si>
  <si>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</si>
  <si>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</si>
  <si>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</si>
  <si>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</si>
  <si>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</si>
  <si>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</si>
  <si>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</si>
  <si>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</si>
  <si>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</si>
  <si>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</si>
  <si>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</si>
  <si>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</si>
  <si>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</si>
  <si>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</si>
  <si>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</si>
  <si>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</si>
  <si>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</si>
  <si>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</si>
  <si>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</si>
  <si>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</si>
  <si>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</si>
  <si>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</si>
  <si>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</si>
  <si>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</si>
  <si>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</si>
  <si>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</si>
  <si>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</si>
  <si>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</si>
  <si>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</si>
  <si>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</si>
  <si>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</si>
  <si>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</si>
  <si>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</si>
  <si>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</si>
  <si>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</si>
  <si>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</si>
  <si>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</si>
  <si>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</si>
  <si>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</si>
  <si>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</si>
  <si>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</si>
  <si>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</si>
  <si>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</si>
  <si>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</si>
  <si>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</si>
  <si>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</si>
  <si>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</si>
  <si>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</si>
  <si>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</si>
  <si>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</si>
  <si>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</si>
  <si>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</si>
  <si>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</si>
  <si>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</si>
  <si>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</si>
  <si>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</si>
  <si>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</si>
  <si>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</si>
  <si>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</si>
  <si>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</si>
  <si>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</si>
  <si>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</si>
  <si>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</si>
  <si>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</si>
  <si>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</si>
  <si>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</si>
  <si>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</si>
  <si>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</si>
  <si>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</si>
  <si>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</si>
  <si>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</si>
  <si>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</si>
  <si>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</si>
  <si>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</si>
  <si>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</si>
  <si>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</si>
  <si>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</si>
  <si>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</si>
  <si>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</si>
  <si>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</si>
  <si>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</si>
  <si>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</si>
  <si>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</si>
  <si>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</si>
  <si>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</si>
  <si>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</si>
  <si>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</si>
  <si>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</si>
  <si>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</si>
  <si>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</si>
  <si>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</si>
  <si>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</si>
  <si>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</si>
  <si>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</si>
  <si>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</si>
  <si>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</si>
  <si>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</si>
  <si>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</si>
  <si>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</si>
  <si>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</si>
  <si>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</si>
  <si>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</si>
  <si>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</si>
  <si>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</si>
  <si>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</si>
  <si>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</si>
  <si>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</si>
  <si>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</si>
  <si>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</si>
  <si>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</si>
  <si>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</si>
  <si>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</si>
  <si>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</si>
  <si>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</si>
  <si>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</si>
  <si>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</si>
  <si>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</si>
  <si>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</si>
  <si>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</si>
  <si>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</si>
  <si>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</si>
  <si>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</si>
  <si>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</si>
  <si>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</si>
  <si>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</si>
  <si>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</si>
  <si>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</si>
  <si>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</si>
  <si>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</si>
  <si>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</si>
  <si>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</si>
  <si>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</si>
  <si>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</si>
  <si>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</si>
  <si>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</si>
  <si>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</si>
  <si>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</si>
  <si>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</si>
  <si>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</si>
  <si>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</si>
  <si>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</si>
  <si>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</si>
  <si>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</si>
  <si>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</si>
  <si>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</si>
  <si>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</si>
  <si>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</si>
  <si>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</si>
  <si>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</si>
  <si>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</si>
  <si>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</si>
  <si>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</si>
  <si>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</si>
  <si>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</si>
  <si>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</si>
  <si>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</si>
  <si>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</si>
  <si>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</si>
  <si>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</si>
  <si>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</si>
  <si>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</si>
  <si>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</si>
  <si>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</si>
  <si>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</si>
  <si>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</si>
  <si>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</si>
  <si>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</si>
  <si>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</si>
  <si>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</si>
  <si>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</si>
  <si>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</si>
  <si>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</si>
  <si>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</si>
  <si>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</si>
  <si>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</si>
  <si>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</si>
  <si>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</si>
  <si>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</si>
  <si>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</si>
  <si>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</si>
  <si>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</si>
  <si>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</si>
  <si>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</si>
  <si>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</si>
  <si>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</si>
  <si>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</si>
  <si>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</si>
  <si>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</si>
  <si>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</si>
  <si>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</si>
  <si>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</si>
  <si>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</si>
  <si>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</si>
  <si>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</si>
  <si>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</si>
  <si>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</si>
  <si>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</si>
  <si>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</si>
  <si>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</si>
  <si>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</si>
  <si>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</si>
  <si>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</si>
  <si>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</si>
  <si>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</si>
  <si>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</si>
  <si>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</si>
  <si>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</si>
  <si>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</si>
  <si>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</si>
  <si>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</si>
  <si>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</si>
  <si>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</si>
  <si>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</si>
  <si>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</si>
  <si>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</si>
  <si>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</si>
  <si>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</si>
  <si>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</si>
  <si>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</si>
  <si>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</si>
  <si>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</si>
  <si>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</si>
  <si>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</si>
  <si>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</si>
  <si>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</si>
  <si>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</si>
  <si>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</si>
  <si>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JPAomori</t>
  </si>
  <si>
    <t>JP-03</t>
  </si>
  <si>
    <t>Iwate</t>
  </si>
  <si>
    <t>JPIwate</t>
  </si>
  <si>
    <t>JP-04</t>
  </si>
  <si>
    <t>JPMiyagi</t>
  </si>
  <si>
    <t>JP-05</t>
  </si>
  <si>
    <t>JPAkita</t>
  </si>
  <si>
    <t>JP-06</t>
  </si>
  <si>
    <t>Yamagata</t>
  </si>
  <si>
    <t>JPYamagata</t>
  </si>
  <si>
    <t>JP-07</t>
  </si>
  <si>
    <t>Fukushima</t>
  </si>
  <si>
    <t>JPFukushima</t>
  </si>
  <si>
    <t>Hukusima</t>
  </si>
  <si>
    <t>JPHukusima</t>
  </si>
  <si>
    <t>JP-08</t>
  </si>
  <si>
    <t>Ibaraki</t>
  </si>
  <si>
    <t>JPIbaraki</t>
  </si>
  <si>
    <t>JP-09</t>
  </si>
  <si>
    <t>Tochigi</t>
  </si>
  <si>
    <t>JPTochigi</t>
  </si>
  <si>
    <t>Totigi</t>
  </si>
  <si>
    <t>JPTotigi</t>
  </si>
  <si>
    <t>JP-10</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</si>
  <si>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</si>
  <si>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</si>
  <si>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</si>
  <si>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</si>
  <si>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</si>
  <si>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</si>
  <si>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</si>
  <si>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</si>
  <si>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</si>
  <si>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</si>
  <si>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</si>
  <si>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</si>
  <si>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</si>
  <si>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</si>
  <si>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</si>
  <si>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</si>
  <si>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</si>
  <si>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</si>
  <si>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</si>
  <si>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</si>
  <si>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</si>
  <si>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</si>
  <si>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</si>
  <si>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</si>
  <si>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</si>
  <si>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</si>
  <si>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</si>
  <si>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</si>
  <si>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</si>
  <si>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</si>
  <si>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</si>
  <si>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</si>
  <si>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</si>
  <si>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</si>
  <si>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</si>
  <si>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</si>
  <si>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</si>
  <si>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</si>
  <si>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</si>
  <si>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</si>
  <si>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</si>
  <si>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</si>
  <si>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JPGifu</t>
  </si>
  <si>
    <t>Gihu</t>
  </si>
  <si>
    <t>JPGihu</t>
  </si>
  <si>
    <t>JP-22</t>
  </si>
  <si>
    <t>Shizuoka</t>
  </si>
  <si>
    <t>JPShizuoka</t>
  </si>
  <si>
    <t>Sizuoka</t>
  </si>
  <si>
    <t>JPSizuoka</t>
  </si>
  <si>
    <t>JP-23</t>
  </si>
  <si>
    <t>Aichi</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</si>
  <si>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</si>
  <si>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</si>
  <si>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</si>
  <si>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</si>
  <si>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</si>
  <si>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</si>
  <si>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</si>
  <si>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</si>
  <si>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</si>
  <si>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</si>
  <si>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</si>
  <si>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</si>
  <si>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</si>
  <si>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</si>
  <si>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</si>
  <si>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</si>
  <si>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</si>
  <si>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</si>
  <si>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</si>
  <si>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</si>
  <si>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</si>
  <si>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</si>
  <si>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Hyogo</t>
  </si>
  <si>
    <t>JPHyogo</t>
  </si>
  <si>
    <t>Hyôgo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</si>
  <si>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</si>
  <si>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</si>
  <si>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</si>
  <si>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</si>
  <si>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</si>
  <si>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</si>
  <si>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</si>
  <si>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</si>
  <si>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</si>
  <si>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</si>
  <si>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</si>
  <si>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</si>
  <si>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</si>
  <si>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</si>
  <si>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</si>
  <si>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</si>
  <si>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</si>
  <si>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</si>
  <si>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</si>
  <si>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</si>
  <si>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</si>
  <si>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JPHirosima</t>
  </si>
  <si>
    <t>JP-35</t>
  </si>
  <si>
    <t>JPYamaguchi</t>
  </si>
  <si>
    <t>Yamaguti</t>
  </si>
  <si>
    <t>JPYamaguti</t>
  </si>
  <si>
    <t>JP-36</t>
  </si>
  <si>
    <t>Tokushima</t>
  </si>
  <si>
    <t>JPTokushima</t>
  </si>
  <si>
    <t>Tokusima</t>
  </si>
  <si>
    <t>JPTokusima</t>
  </si>
  <si>
    <t>JP-37</t>
  </si>
  <si>
    <t>JPKagawa</t>
  </si>
  <si>
    <t>JP-38</t>
  </si>
  <si>
    <t>Ehime</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</si>
  <si>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</si>
  <si>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</si>
  <si>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</si>
  <si>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</si>
  <si>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</si>
  <si>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</si>
  <si>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</si>
  <si>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</si>
  <si>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</si>
  <si>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</si>
  <si>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</si>
  <si>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</si>
  <si>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</si>
  <si>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</si>
  <si>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</si>
  <si>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</si>
  <si>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</si>
  <si>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</si>
  <si>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</si>
  <si>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</si>
  <si>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</si>
  <si>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</si>
  <si>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</si>
  <si>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Ôita</t>
  </si>
  <si>
    <t>JPÔita</t>
  </si>
  <si>
    <t>JP-45</t>
  </si>
  <si>
    <t>Miyazaki</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</si>
  <si>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</si>
  <si>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</si>
  <si>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</si>
  <si>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</si>
  <si>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</si>
  <si>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</si>
  <si>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</si>
  <si>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</si>
  <si>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</si>
  <si>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</si>
  <si>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</si>
  <si>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</si>
  <si>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</si>
  <si>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</si>
  <si>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</si>
  <si>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</si>
  <si>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</si>
  <si>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</si>
  <si>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</si>
  <si>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</si>
  <si>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</si>
  <si>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</si>
  <si>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</si>
  <si>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</si>
  <si>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</si>
  <si>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</si>
  <si>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</si>
  <si>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</si>
  <si>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</si>
  <si>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</si>
  <si>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</si>
  <si>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</si>
  <si>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</si>
  <si>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</si>
  <si>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</si>
  <si>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</si>
  <si>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</si>
  <si>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</si>
  <si>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</si>
  <si>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</si>
  <si>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</si>
  <si>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</si>
  <si>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</si>
  <si>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</si>
  <si>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</si>
  <si>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</si>
  <si>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</si>
  <si>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</si>
  <si>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</si>
  <si>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</si>
  <si>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</si>
  <si>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</si>
  <si>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</si>
  <si>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</si>
  <si>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</si>
  <si>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</si>
  <si>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</si>
  <si>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</si>
  <si>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</si>
  <si>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</si>
  <si>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</si>
  <si>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</si>
  <si>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</si>
  <si>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</si>
  <si>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</si>
  <si>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</si>
  <si>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</si>
  <si>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</si>
  <si>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</si>
  <si>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</si>
  <si>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</si>
  <si>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</si>
  <si>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</si>
  <si>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</si>
  <si>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</si>
  <si>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</si>
  <si>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</si>
  <si>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</si>
  <si>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</si>
  <si>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</si>
  <si>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</si>
  <si>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</si>
  <si>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</si>
  <si>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</si>
  <si>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</si>
  <si>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</si>
  <si>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</si>
  <si>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</si>
  <si>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</si>
  <si>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</si>
  <si>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</si>
  <si>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</si>
  <si>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</si>
  <si>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</si>
  <si>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</si>
  <si>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</si>
  <si>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</si>
  <si>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</si>
  <si>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</si>
  <si>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</si>
  <si>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</si>
  <si>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</si>
  <si>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</si>
  <si>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</si>
  <si>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</si>
  <si>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</si>
  <si>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</si>
  <si>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</si>
  <si>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</si>
  <si>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</si>
  <si>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</si>
  <si>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</si>
  <si>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</si>
  <si>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</si>
  <si>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</si>
  <si>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</si>
  <si>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</si>
  <si>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</si>
  <si>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</si>
  <si>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</si>
  <si>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</si>
  <si>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</si>
  <si>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</si>
  <si>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</si>
  <si>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</si>
  <si>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</si>
  <si>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</si>
  <si>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</si>
  <si>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</si>
  <si>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</si>
  <si>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</si>
  <si>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</si>
  <si>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</si>
  <si>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</si>
  <si>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</si>
  <si>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</si>
  <si>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</si>
  <si>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</si>
  <si>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</si>
  <si>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</si>
  <si>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</si>
  <si>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</si>
  <si>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</si>
  <si>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</si>
  <si>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</si>
  <si>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</si>
  <si>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</si>
  <si>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</si>
  <si>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</si>
  <si>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</si>
  <si>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</si>
  <si>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</si>
  <si>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</si>
  <si>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</si>
  <si>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</si>
  <si>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</si>
  <si>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</si>
  <si>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</si>
  <si>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</si>
  <si>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</si>
  <si>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</si>
  <si>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</si>
  <si>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</si>
  <si>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</si>
  <si>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</si>
  <si>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</si>
  <si>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</si>
  <si>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</si>
  <si>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</si>
  <si>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</si>
  <si>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</si>
  <si>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</si>
  <si>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</si>
  <si>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</si>
  <si>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</si>
  <si>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</si>
  <si>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</si>
  <si>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</si>
  <si>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</si>
  <si>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</si>
  <si>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</si>
  <si>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</si>
  <si>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</si>
  <si>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</si>
  <si>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</si>
  <si>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</si>
  <si>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</si>
  <si>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</si>
  <si>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</si>
  <si>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</si>
  <si>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</si>
  <si>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</si>
  <si>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</si>
  <si>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</si>
  <si>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</si>
  <si>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</si>
  <si>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</si>
  <si>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</si>
  <si>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</si>
  <si>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</si>
  <si>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</si>
  <si>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</si>
  <si>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</si>
  <si>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</si>
  <si>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</si>
  <si>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</si>
  <si>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</si>
  <si>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</si>
  <si>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</si>
  <si>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</si>
  <si>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</si>
  <si>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</si>
  <si>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</si>
  <si>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</si>
  <si>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</si>
  <si>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</si>
  <si>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</si>
  <si>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</si>
  <si>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</si>
  <si>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</si>
  <si>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</si>
  <si>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</si>
  <si>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</si>
  <si>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</si>
  <si>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</si>
  <si>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</si>
  <si>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</si>
  <si>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</si>
  <si>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</si>
  <si>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</si>
  <si>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</si>
  <si>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</si>
  <si>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</si>
  <si>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</si>
  <si>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</si>
  <si>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</si>
  <si>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</si>
  <si>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</si>
  <si>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</si>
  <si>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</si>
  <si>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</si>
  <si>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</si>
  <si>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</si>
  <si>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</si>
  <si>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</si>
  <si>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</si>
  <si>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</si>
  <si>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</si>
  <si>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</si>
  <si>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</si>
  <si>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</si>
  <si>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</si>
  <si>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</si>
  <si>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</si>
  <si>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</si>
  <si>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</si>
  <si>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</si>
  <si>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</si>
  <si>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</si>
  <si>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</si>
  <si>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</si>
  <si>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</si>
  <si>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</si>
  <si>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</si>
  <si>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</si>
  <si>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</si>
  <si>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</si>
  <si>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</si>
  <si>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</si>
  <si>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</si>
  <si>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</si>
  <si>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</si>
  <si>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</si>
  <si>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</si>
  <si>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</si>
  <si>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</si>
  <si>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</si>
  <si>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</si>
  <si>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</si>
  <si>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</si>
  <si>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</si>
  <si>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</si>
  <si>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</si>
  <si>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</si>
  <si>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</si>
  <si>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</si>
  <si>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</si>
  <si>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</si>
  <si>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</si>
  <si>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</si>
  <si>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</si>
  <si>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</si>
  <si>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</si>
  <si>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</si>
  <si>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</si>
  <si>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</si>
  <si>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</si>
  <si>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</si>
  <si>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</si>
  <si>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</si>
  <si>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</si>
  <si>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</si>
  <si>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</si>
  <si>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</si>
  <si>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</si>
  <si>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</si>
  <si>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</si>
  <si>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</si>
  <si>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</si>
  <si>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</si>
  <si>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</si>
  <si>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</si>
  <si>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</si>
  <si>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</si>
  <si>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</si>
  <si>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</si>
  <si>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</si>
  <si>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</si>
  <si>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</si>
  <si>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</si>
  <si>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</si>
  <si>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</si>
  <si>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</si>
  <si>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</si>
  <si>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</si>
  <si>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</si>
  <si>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</si>
  <si>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</si>
  <si>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</si>
  <si>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</si>
  <si>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</si>
  <si>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</si>
  <si>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</si>
  <si>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</si>
  <si>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</si>
  <si>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</si>
  <si>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</si>
  <si>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</si>
  <si>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</si>
  <si>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</si>
  <si>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</si>
  <si>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</si>
  <si>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</si>
  <si>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</si>
  <si>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</si>
  <si>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</si>
  <si>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</si>
  <si>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</si>
  <si>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</si>
  <si>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</si>
  <si>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</si>
  <si>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</si>
  <si>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</si>
  <si>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</si>
  <si>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</si>
  <si>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</si>
  <si>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</si>
  <si>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</si>
  <si>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</si>
  <si>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</si>
  <si>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</si>
  <si>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</si>
  <si>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</si>
  <si>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</si>
  <si>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</si>
  <si>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</si>
  <si>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</si>
  <si>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</si>
  <si>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</si>
  <si>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</si>
  <si>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</si>
  <si>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</si>
  <si>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</si>
  <si>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</si>
  <si>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</si>
  <si>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</si>
  <si>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</si>
  <si>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</si>
  <si>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</si>
  <si>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</si>
  <si>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</si>
  <si>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</si>
  <si>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</si>
  <si>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</si>
  <si>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</si>
  <si>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</si>
  <si>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</si>
  <si>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</si>
  <si>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</si>
  <si>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</si>
  <si>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</si>
  <si>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</si>
  <si>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</si>
  <si>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</si>
  <si>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</si>
  <si>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</si>
  <si>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</si>
  <si>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</si>
  <si>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</si>
  <si>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</si>
  <si>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</si>
  <si>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</si>
  <si>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</si>
  <si>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</si>
  <si>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</si>
  <si>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</si>
  <si>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</si>
  <si>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</si>
  <si>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</si>
  <si>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</si>
  <si>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</si>
  <si>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</si>
  <si>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</si>
  <si>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</si>
  <si>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</si>
  <si>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</si>
  <si>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</si>
  <si>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</si>
  <si>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</si>
  <si>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</si>
  <si>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</si>
  <si>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</si>
  <si>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</si>
  <si>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</si>
  <si>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</si>
  <si>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</si>
  <si>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</si>
  <si>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</si>
  <si>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</si>
  <si>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</si>
  <si>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</si>
  <si>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</si>
  <si>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</si>
  <si>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</si>
  <si>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</si>
  <si>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</si>
  <si>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</si>
  <si>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</si>
  <si>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</si>
  <si>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</si>
  <si>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</si>
  <si>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</si>
  <si>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</si>
  <si>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</si>
  <si>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</si>
  <si>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</si>
  <si>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</si>
  <si>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</si>
  <si>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</si>
  <si>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</si>
  <si>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</si>
  <si>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</si>
  <si>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</si>
  <si>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</si>
  <si>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</si>
  <si>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</si>
  <si>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</si>
  <si>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</si>
  <si>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</si>
  <si>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</si>
  <si>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</si>
  <si>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</si>
  <si>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</si>
  <si>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</si>
  <si>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</si>
  <si>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</si>
  <si>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</si>
  <si>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</si>
  <si>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</si>
  <si>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</si>
  <si>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</si>
  <si>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</si>
  <si>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</si>
  <si>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</si>
  <si>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</si>
  <si>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</si>
  <si>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</si>
  <si>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</si>
  <si>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</si>
  <si>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</si>
  <si>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</si>
  <si>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</si>
  <si>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</si>
  <si>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</si>
  <si>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</si>
  <si>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</si>
  <si>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</si>
  <si>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</si>
  <si>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</si>
  <si>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</si>
  <si>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</si>
  <si>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</si>
  <si>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</si>
  <si>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</si>
  <si>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</si>
  <si>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</si>
  <si>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</si>
  <si>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</si>
  <si>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</si>
  <si>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</si>
  <si>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</si>
  <si>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</si>
  <si>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</si>
  <si>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</si>
  <si>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</si>
  <si>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</si>
  <si>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</si>
  <si>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</si>
  <si>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</si>
  <si>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</si>
  <si>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</si>
  <si>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Chungcheongbuk-do</t>
  </si>
  <si>
    <t>KRChungcheongbuk-do</t>
  </si>
  <si>
    <t>KR-44</t>
  </si>
  <si>
    <t>Chungcheongnam-do</t>
  </si>
  <si>
    <t>KRChungcheongnam-do</t>
  </si>
  <si>
    <t>KR-45</t>
  </si>
  <si>
    <t>Jeollabuk-do</t>
  </si>
  <si>
    <t>KRJeollabuk-do</t>
  </si>
  <si>
    <t>KR-46</t>
  </si>
  <si>
    <t>Jeollanam-do</t>
  </si>
  <si>
    <t>KRJeollanam-do</t>
  </si>
  <si>
    <t>KR-47</t>
  </si>
  <si>
    <t>KRGyeongsangbuk-do</t>
  </si>
  <si>
    <t>KR-48</t>
  </si>
  <si>
    <t>Gyeongsangnam-do</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</si>
  <si>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</si>
  <si>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</si>
  <si>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</si>
  <si>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</si>
  <si>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</si>
  <si>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</si>
  <si>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</si>
  <si>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</si>
  <si>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</si>
  <si>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</si>
  <si>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</si>
  <si>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</si>
  <si>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</si>
  <si>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</si>
  <si>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</si>
  <si>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</si>
  <si>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</si>
  <si>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</si>
  <si>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</si>
  <si>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</si>
  <si>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</si>
  <si>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</si>
  <si>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</si>
  <si>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</si>
  <si>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</si>
  <si>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</si>
  <si>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</si>
  <si>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</si>
  <si>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</si>
  <si>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</si>
  <si>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</si>
  <si>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</si>
  <si>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</si>
  <si>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</si>
  <si>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</si>
  <si>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</si>
  <si>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</si>
  <si>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</si>
  <si>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</si>
  <si>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</si>
  <si>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</si>
  <si>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</si>
  <si>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</si>
  <si>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</si>
  <si>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</si>
  <si>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</si>
  <si>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</si>
  <si>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</si>
  <si>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</si>
  <si>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</si>
  <si>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</si>
  <si>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</si>
  <si>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</si>
  <si>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</si>
  <si>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</si>
  <si>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</si>
  <si>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</si>
  <si>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</si>
  <si>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</si>
  <si>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</si>
  <si>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</si>
  <si>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</si>
  <si>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</si>
  <si>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</si>
  <si>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</si>
  <si>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</si>
  <si>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</si>
  <si>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</si>
  <si>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</si>
  <si>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</si>
  <si>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</si>
  <si>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</si>
  <si>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</si>
  <si>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</si>
  <si>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</si>
  <si>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</si>
  <si>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</si>
  <si>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</si>
  <si>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</si>
  <si>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</si>
  <si>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</si>
  <si>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</si>
  <si>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</si>
  <si>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</si>
  <si>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</si>
  <si>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</si>
  <si>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</si>
  <si>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</si>
  <si>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</si>
  <si>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</si>
  <si>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</si>
  <si>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</si>
  <si>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</si>
  <si>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</si>
  <si>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</si>
  <si>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</si>
  <si>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</si>
  <si>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</si>
  <si>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</si>
  <si>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</si>
  <si>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</si>
  <si>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</si>
  <si>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</si>
  <si>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</si>
  <si>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</si>
  <si>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</si>
  <si>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</si>
  <si>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</si>
  <si>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</si>
  <si>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</si>
  <si>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</si>
  <si>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</si>
  <si>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</si>
  <si>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</si>
  <si>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</si>
  <si>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</si>
  <si>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</si>
  <si>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</si>
  <si>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</si>
  <si>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</si>
  <si>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</si>
  <si>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</si>
  <si>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</si>
  <si>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</si>
  <si>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</si>
  <si>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</si>
  <si>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</si>
  <si>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</si>
  <si>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</si>
  <si>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</si>
  <si>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</si>
  <si>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</si>
  <si>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</si>
  <si>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</si>
  <si>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</si>
  <si>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</si>
  <si>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</si>
  <si>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</si>
  <si>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</si>
  <si>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</si>
  <si>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Shyghys Qazaqstan oblysy</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</si>
  <si>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</si>
  <si>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</si>
  <si>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</si>
  <si>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</si>
  <si>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</si>
  <si>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</si>
  <si>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</si>
  <si>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</si>
  <si>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</si>
  <si>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</si>
  <si>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</si>
  <si>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</si>
  <si>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</si>
  <si>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</si>
  <si>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</si>
  <si>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</si>
  <si>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</si>
  <si>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</si>
  <si>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</si>
  <si>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</si>
  <si>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</si>
  <si>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</si>
  <si>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</si>
  <si>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</si>
  <si>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</si>
  <si>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</si>
  <si>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</si>
  <si>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</si>
  <si>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</si>
  <si>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</si>
  <si>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</si>
  <si>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</si>
  <si>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</si>
  <si>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</si>
  <si>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</si>
  <si>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</si>
  <si>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</si>
  <si>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</si>
  <si>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</si>
  <si>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</si>
  <si>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</si>
  <si>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</si>
  <si>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</si>
  <si>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</si>
  <si>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</si>
  <si>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</si>
  <si>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</si>
  <si>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</si>
  <si>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</si>
  <si>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</si>
  <si>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</si>
  <si>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</si>
  <si>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</si>
  <si>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</si>
  <si>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</si>
  <si>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</si>
  <si>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</si>
  <si>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</si>
  <si>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</si>
  <si>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</si>
  <si>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</si>
  <si>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</si>
  <si>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</si>
  <si>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</si>
  <si>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</si>
  <si>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</si>
  <si>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</si>
  <si>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</si>
  <si>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</si>
  <si>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</si>
  <si>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</si>
  <si>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</si>
  <si>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</si>
  <si>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</si>
  <si>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</si>
  <si>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</si>
  <si>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</si>
  <si>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</si>
  <si>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</si>
  <si>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</si>
  <si>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</si>
  <si>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</si>
  <si>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</si>
  <si>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</si>
  <si>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</si>
  <si>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</si>
  <si>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</si>
  <si>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</si>
  <si>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</si>
  <si>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</si>
  <si>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</si>
  <si>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</si>
  <si>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</si>
  <si>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</si>
  <si>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</si>
  <si>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</si>
  <si>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</si>
  <si>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</si>
  <si>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</si>
  <si>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</si>
  <si>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</si>
  <si>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</si>
  <si>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</si>
  <si>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</si>
  <si>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</si>
  <si>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</si>
  <si>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</si>
  <si>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</si>
  <si>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</si>
  <si>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</si>
  <si>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</si>
  <si>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</si>
  <si>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</si>
  <si>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</si>
  <si>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</si>
  <si>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</si>
  <si>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</si>
  <si>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</si>
  <si>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</si>
  <si>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</si>
  <si>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</si>
  <si>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</si>
  <si>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</si>
  <si>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</si>
  <si>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</si>
  <si>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</si>
  <si>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</si>
  <si>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</si>
  <si>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</si>
  <si>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</si>
  <si>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</si>
  <si>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</si>
  <si>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</si>
  <si>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</si>
  <si>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</si>
  <si>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</si>
  <si>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</si>
  <si>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</si>
  <si>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</si>
  <si>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</si>
  <si>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</si>
  <si>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</si>
  <si>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</si>
  <si>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</si>
  <si>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</si>
  <si>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</si>
  <si>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</si>
  <si>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</si>
  <si>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</si>
  <si>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</si>
  <si>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</si>
  <si>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</si>
  <si>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</si>
  <si>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</si>
  <si>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</si>
  <si>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</si>
  <si>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</si>
  <si>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</si>
  <si>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</si>
  <si>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</si>
  <si>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</si>
  <si>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</si>
  <si>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</si>
  <si>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</si>
  <si>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</si>
  <si>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</si>
  <si>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</si>
  <si>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</si>
  <si>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</si>
  <si>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</si>
  <si>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</si>
  <si>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</si>
  <si>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</si>
  <si>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</si>
  <si>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</si>
  <si>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</si>
  <si>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</si>
  <si>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</si>
  <si>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</si>
  <si>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</si>
  <si>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</si>
  <si>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</si>
  <si>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</si>
  <si>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</si>
  <si>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</si>
  <si>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</si>
  <si>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</si>
  <si>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</si>
  <si>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</si>
  <si>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</si>
  <si>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</si>
  <si>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</si>
  <si>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</si>
  <si>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</si>
  <si>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</si>
  <si>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</si>
  <si>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</si>
  <si>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</si>
  <si>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</si>
  <si>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</si>
  <si>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</si>
  <si>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</si>
  <si>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</si>
  <si>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</si>
  <si>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</si>
  <si>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</si>
  <si>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</si>
  <si>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</si>
  <si>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</si>
  <si>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</si>
  <si>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</si>
  <si>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</si>
  <si>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</si>
  <si>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</si>
  <si>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</si>
  <si>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</si>
  <si>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</si>
  <si>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</si>
  <si>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</si>
  <si>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</si>
  <si>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</si>
  <si>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</si>
  <si>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</si>
  <si>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</si>
  <si>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</si>
  <si>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</si>
  <si>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</si>
  <si>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</si>
  <si>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</si>
  <si>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</si>
  <si>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</si>
  <si>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</si>
  <si>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</si>
  <si>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</si>
  <si>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</si>
  <si>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</si>
  <si>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</si>
  <si>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</si>
  <si>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</si>
  <si>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</si>
  <si>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</si>
  <si>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</si>
  <si>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</si>
  <si>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</si>
  <si>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</si>
  <si>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</si>
  <si>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</si>
  <si>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</si>
  <si>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</si>
  <si>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</si>
  <si>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</si>
  <si>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</si>
  <si>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</si>
  <si>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</si>
  <si>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</si>
  <si>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</si>
  <si>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</si>
  <si>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</si>
  <si>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</si>
  <si>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</si>
  <si>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</si>
  <si>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</si>
  <si>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</si>
  <si>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</si>
  <si>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</si>
  <si>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</si>
  <si>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</si>
  <si>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</si>
  <si>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</si>
  <si>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</si>
  <si>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</si>
  <si>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</si>
  <si>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</si>
  <si>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</si>
  <si>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</si>
  <si>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</si>
  <si>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</si>
  <si>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</si>
  <si>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</si>
  <si>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</si>
  <si>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</si>
  <si>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</si>
  <si>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</si>
  <si>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</si>
  <si>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</si>
  <si>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</si>
  <si>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</si>
  <si>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</si>
  <si>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</si>
  <si>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</si>
  <si>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</si>
  <si>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</si>
  <si>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</si>
  <si>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</si>
  <si>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</si>
  <si>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</si>
  <si>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</si>
  <si>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</si>
  <si>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</si>
  <si>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</si>
  <si>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</si>
  <si>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</si>
  <si>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</si>
  <si>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</si>
  <si>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</si>
  <si>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</si>
  <si>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</si>
  <si>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</si>
  <si>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</si>
  <si>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</si>
  <si>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</si>
  <si>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</si>
  <si>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</si>
  <si>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</si>
  <si>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</si>
  <si>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</si>
  <si>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</si>
  <si>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</si>
  <si>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</si>
  <si>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</si>
  <si>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</si>
  <si>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</si>
  <si>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</si>
  <si>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</si>
  <si>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</si>
  <si>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</si>
  <si>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</si>
  <si>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</si>
  <si>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</si>
  <si>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</si>
  <si>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</si>
  <si>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</si>
  <si>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</si>
  <si>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</si>
  <si>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</si>
  <si>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</si>
  <si>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</si>
  <si>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</si>
  <si>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</si>
  <si>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</si>
  <si>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</si>
  <si>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</si>
  <si>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</si>
  <si>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</si>
  <si>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</si>
  <si>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</si>
  <si>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</si>
  <si>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</si>
  <si>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</si>
  <si>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</si>
  <si>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</si>
  <si>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</si>
  <si>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</si>
  <si>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</si>
  <si>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</si>
  <si>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</si>
  <si>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</si>
  <si>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</si>
  <si>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</si>
  <si>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</si>
  <si>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</si>
  <si>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</si>
  <si>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</si>
  <si>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</si>
  <si>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</si>
  <si>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</si>
  <si>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</si>
  <si>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</si>
  <si>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</si>
  <si>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</si>
  <si>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</si>
  <si>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</si>
  <si>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</si>
  <si>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</si>
  <si>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</si>
  <si>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</si>
  <si>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</si>
  <si>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</si>
  <si>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</si>
  <si>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</si>
  <si>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</si>
  <si>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</si>
  <si>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</si>
  <si>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</si>
  <si>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</si>
  <si>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</si>
  <si>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</si>
  <si>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</si>
  <si>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</si>
  <si>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</si>
  <si>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</si>
  <si>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</si>
  <si>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</si>
  <si>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</si>
  <si>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</si>
  <si>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</si>
  <si>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</si>
  <si>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</si>
  <si>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</si>
  <si>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</si>
  <si>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</si>
  <si>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</si>
  <si>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</si>
  <si>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</si>
  <si>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</si>
  <si>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</si>
  <si>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</si>
  <si>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</si>
  <si>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</si>
  <si>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</si>
  <si>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</si>
  <si>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</si>
  <si>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</si>
  <si>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</si>
  <si>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</si>
  <si>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</si>
  <si>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</si>
  <si>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</si>
  <si>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</si>
  <si>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</si>
  <si>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</si>
  <si>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</si>
  <si>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</si>
  <si>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</si>
  <si>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</si>
  <si>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</si>
  <si>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</si>
  <si>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</si>
  <si>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</si>
  <si>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</si>
  <si>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</si>
  <si>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</si>
  <si>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</si>
  <si>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</si>
  <si>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</si>
  <si>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</si>
  <si>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</si>
  <si>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</si>
  <si>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</si>
  <si>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</si>
  <si>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</si>
  <si>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</si>
  <si>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</si>
  <si>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</si>
  <si>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</si>
  <si>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</si>
  <si>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</si>
  <si>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</si>
  <si>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</si>
  <si>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</si>
  <si>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</si>
  <si>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</si>
  <si>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</si>
  <si>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</si>
  <si>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</si>
  <si>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</si>
  <si>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</si>
  <si>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</si>
  <si>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</si>
  <si>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</si>
  <si>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</si>
  <si>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</si>
  <si>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</si>
  <si>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</si>
  <si>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</si>
  <si>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</si>
  <si>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</si>
  <si>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</si>
  <si>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</si>
  <si>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</si>
  <si>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</si>
  <si>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</si>
  <si>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</si>
  <si>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</si>
  <si>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</si>
  <si>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</si>
  <si>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</si>
  <si>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</si>
  <si>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</si>
  <si>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</si>
  <si>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</si>
  <si>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</si>
  <si>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</si>
  <si>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</si>
  <si>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</si>
  <si>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</si>
  <si>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</si>
  <si>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</si>
  <si>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</si>
  <si>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</si>
  <si>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</si>
  <si>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</si>
  <si>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</si>
  <si>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</si>
  <si>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</si>
  <si>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</si>
  <si>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</si>
  <si>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</si>
  <si>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</si>
  <si>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</si>
  <si>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</si>
  <si>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</si>
  <si>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</si>
  <si>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</si>
  <si>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</si>
  <si>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</si>
  <si>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</si>
  <si>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</si>
  <si>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</si>
  <si>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</si>
  <si>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</si>
  <si>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</si>
  <si>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</si>
  <si>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</si>
  <si>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</si>
  <si>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</si>
  <si>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</si>
  <si>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</si>
  <si>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</si>
  <si>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</si>
  <si>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</si>
  <si>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</si>
  <si>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</si>
  <si>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</si>
  <si>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</si>
  <si>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</si>
  <si>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</si>
  <si>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</si>
  <si>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</si>
  <si>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</si>
  <si>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</si>
  <si>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</si>
  <si>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</si>
  <si>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</si>
  <si>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</si>
  <si>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</si>
  <si>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</si>
  <si>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</si>
  <si>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</si>
  <si>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</si>
  <si>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</si>
  <si>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</si>
  <si>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</si>
  <si>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</si>
  <si>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</si>
  <si>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</si>
  <si>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</si>
  <si>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</si>
  <si>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</si>
  <si>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</si>
  <si>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</si>
  <si>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</si>
  <si>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</si>
  <si>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</si>
  <si>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</si>
  <si>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</si>
  <si>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</si>
  <si>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</si>
  <si>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</si>
  <si>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</si>
  <si>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</si>
  <si>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</si>
  <si>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</si>
  <si>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</si>
  <si>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</si>
  <si>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</si>
  <si>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</si>
  <si>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</si>
  <si>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</si>
  <si>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</si>
  <si>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</si>
  <si>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</si>
  <si>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</si>
  <si>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</si>
  <si>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</si>
  <si>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</si>
  <si>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</si>
  <si>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</si>
  <si>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</si>
  <si>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</si>
  <si>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</si>
  <si>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</si>
  <si>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</si>
  <si>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</si>
  <si>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</si>
  <si>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</si>
  <si>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</si>
  <si>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</si>
  <si>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</si>
  <si>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</si>
  <si>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</si>
  <si>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</si>
  <si>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</si>
  <si>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</si>
  <si>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</si>
  <si>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</si>
  <si>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</si>
  <si>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</si>
  <si>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</si>
  <si>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</si>
  <si>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</si>
  <si>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</si>
  <si>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</si>
  <si>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</si>
  <si>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</si>
  <si>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</si>
  <si>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</si>
  <si>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</si>
  <si>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</si>
  <si>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</si>
  <si>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</si>
  <si>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</si>
  <si>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</si>
  <si>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</si>
  <si>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</si>
  <si>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</si>
  <si>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</si>
  <si>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</si>
  <si>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</si>
  <si>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</si>
  <si>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</si>
  <si>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</si>
  <si>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</si>
  <si>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</si>
  <si>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</si>
  <si>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</si>
  <si>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</si>
  <si>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</si>
  <si>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</si>
  <si>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</si>
  <si>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</si>
  <si>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</si>
  <si>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</si>
  <si>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</si>
  <si>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</si>
  <si>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</si>
  <si>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</si>
  <si>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</si>
  <si>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</si>
  <si>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</si>
  <si>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</si>
  <si>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</si>
  <si>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</si>
  <si>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</si>
  <si>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</si>
  <si>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</si>
  <si>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</si>
  <si>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</si>
  <si>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</si>
  <si>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</si>
  <si>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</si>
  <si>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</si>
  <si>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</si>
  <si>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</si>
  <si>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</si>
  <si>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</si>
  <si>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</si>
  <si>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</si>
  <si>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</si>
  <si>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</si>
  <si>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</si>
  <si>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</si>
  <si>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</si>
  <si>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</si>
  <si>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</si>
  <si>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</si>
  <si>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</si>
  <si>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</si>
  <si>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</si>
  <si>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</si>
  <si>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</si>
  <si>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</si>
  <si>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</si>
  <si>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</si>
  <si>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</si>
  <si>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</si>
  <si>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</si>
  <si>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</si>
  <si>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</si>
  <si>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</si>
  <si>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</si>
  <si>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</si>
  <si>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</si>
  <si>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</si>
  <si>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</si>
  <si>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</si>
  <si>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</si>
  <si>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</si>
  <si>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</si>
  <si>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</si>
  <si>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</si>
  <si>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</si>
  <si>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</si>
  <si>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</si>
  <si>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</si>
  <si>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</si>
  <si>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</si>
  <si>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</si>
  <si>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</si>
  <si>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</si>
  <si>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</si>
  <si>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</si>
  <si>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</si>
  <si>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</si>
  <si>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</si>
  <si>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</si>
  <si>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</si>
  <si>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</si>
  <si>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</si>
  <si>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</si>
  <si>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</si>
  <si>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</si>
  <si>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</si>
  <si>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</si>
  <si>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</si>
  <si>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</si>
  <si>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</si>
  <si>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</si>
  <si>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</si>
  <si>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</si>
  <si>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</si>
  <si>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</si>
  <si>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</si>
  <si>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</si>
  <si>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</si>
  <si>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</si>
  <si>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</si>
  <si>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</si>
  <si>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</si>
  <si>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</si>
  <si>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</si>
  <si>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</si>
  <si>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</si>
  <si>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</si>
  <si>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</si>
  <si>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</si>
  <si>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</si>
  <si>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</si>
  <si>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</si>
  <si>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</si>
  <si>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</si>
  <si>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</si>
  <si>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</si>
  <si>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</si>
  <si>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</si>
  <si>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</si>
  <si>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</si>
  <si>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</si>
  <si>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</si>
  <si>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</si>
  <si>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</si>
  <si>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</si>
  <si>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</si>
  <si>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</si>
  <si>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</si>
  <si>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</si>
  <si>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</si>
  <si>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</si>
  <si>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</si>
  <si>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</si>
  <si>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</si>
  <si>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</si>
  <si>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</si>
  <si>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</si>
  <si>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</si>
  <si>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</si>
  <si>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</si>
  <si>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</si>
  <si>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</si>
  <si>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</si>
  <si>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</si>
  <si>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</si>
  <si>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</si>
  <si>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</si>
  <si>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</si>
  <si>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</si>
  <si>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</si>
  <si>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</si>
  <si>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</si>
  <si>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</si>
  <si>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</si>
  <si>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</si>
  <si>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</si>
  <si>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</si>
  <si>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</si>
  <si>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</si>
  <si>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</si>
  <si>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</si>
  <si>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</si>
  <si>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</si>
  <si>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</si>
  <si>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</si>
  <si>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</si>
  <si>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</si>
  <si>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</si>
  <si>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</si>
  <si>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</si>
  <si>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</si>
  <si>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</si>
  <si>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</si>
  <si>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</si>
  <si>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</si>
  <si>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</si>
  <si>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</si>
  <si>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</si>
  <si>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</si>
  <si>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</si>
  <si>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</si>
  <si>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</si>
  <si>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</si>
  <si>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</si>
  <si>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</si>
  <si>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</si>
  <si>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</si>
  <si>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</si>
  <si>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</si>
  <si>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</si>
  <si>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</si>
  <si>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</si>
  <si>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</si>
  <si>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</si>
  <si>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</si>
  <si>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</si>
  <si>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</si>
  <si>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</si>
  <si>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</si>
  <si>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</si>
  <si>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</si>
  <si>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</si>
  <si>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</si>
  <si>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</si>
  <si>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</si>
  <si>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</si>
  <si>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</si>
  <si>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</si>
  <si>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</si>
  <si>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</si>
  <si>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</si>
  <si>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</si>
  <si>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</si>
  <si>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</si>
  <si>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</si>
  <si>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</si>
  <si>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</si>
  <si>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</si>
  <si>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</si>
  <si>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</si>
  <si>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</si>
  <si>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</si>
  <si>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</si>
  <si>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</si>
  <si>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</si>
  <si>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</si>
  <si>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</si>
  <si>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</si>
  <si>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</si>
  <si>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</si>
  <si>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</si>
  <si>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</si>
  <si>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</si>
  <si>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</si>
  <si>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</si>
  <si>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</si>
  <si>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</si>
  <si>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</si>
  <si>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</si>
  <si>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</si>
  <si>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</si>
  <si>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</si>
  <si>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</si>
  <si>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</si>
  <si>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</si>
  <si>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</si>
  <si>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</si>
  <si>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</si>
  <si>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</si>
  <si>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</si>
  <si>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</si>
  <si>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</si>
  <si>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</si>
  <si>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</si>
  <si>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</si>
  <si>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</si>
  <si>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</si>
  <si>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</si>
  <si>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</si>
  <si>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</si>
  <si>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</si>
  <si>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</si>
  <si>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</si>
  <si>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</si>
  <si>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</si>
  <si>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</si>
  <si>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</si>
  <si>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</si>
  <si>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</si>
  <si>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</si>
  <si>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</si>
  <si>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</si>
  <si>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</si>
  <si>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</si>
  <si>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</si>
  <si>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</si>
  <si>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</si>
  <si>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</si>
  <si>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</si>
  <si>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</si>
  <si>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</si>
  <si>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</si>
  <si>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</si>
  <si>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</si>
  <si>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</si>
  <si>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</si>
  <si>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</si>
  <si>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</si>
  <si>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</si>
  <si>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</si>
  <si>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</si>
  <si>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</si>
  <si>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</si>
  <si>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</si>
  <si>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</si>
  <si>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</si>
  <si>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</si>
  <si>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</si>
  <si>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</si>
  <si>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</si>
  <si>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</si>
  <si>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</si>
  <si>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</si>
  <si>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</si>
  <si>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</si>
  <si>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</si>
  <si>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</si>
  <si>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</si>
  <si>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</si>
  <si>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</si>
  <si>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</si>
  <si>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</si>
  <si>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</si>
  <si>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</si>
  <si>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</si>
  <si>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</si>
  <si>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</si>
  <si>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</si>
  <si>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</si>
  <si>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</si>
  <si>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</si>
  <si>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</si>
  <si>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</si>
  <si>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</si>
  <si>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</si>
  <si>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</si>
  <si>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</si>
  <si>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</si>
  <si>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</si>
  <si>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</si>
  <si>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</si>
  <si>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</si>
  <si>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</si>
  <si>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</si>
  <si>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</si>
  <si>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</si>
  <si>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</si>
  <si>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</si>
  <si>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</si>
  <si>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</si>
  <si>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</si>
  <si>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</si>
  <si>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</si>
  <si>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</si>
  <si>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</si>
  <si>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</si>
  <si>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</si>
  <si>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</si>
  <si>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</si>
  <si>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</si>
  <si>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</si>
  <si>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</si>
  <si>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</si>
  <si>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</si>
  <si>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</si>
  <si>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</si>
  <si>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</si>
  <si>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</si>
  <si>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</si>
  <si>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</si>
  <si>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</si>
  <si>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</si>
  <si>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</si>
  <si>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</si>
  <si>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</si>
  <si>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</si>
  <si>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</si>
  <si>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</si>
  <si>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</si>
  <si>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</si>
  <si>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</si>
  <si>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</si>
  <si>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</si>
  <si>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</si>
  <si>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</si>
  <si>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</si>
  <si>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</si>
  <si>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</si>
  <si>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</si>
  <si>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</si>
  <si>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</si>
  <si>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</si>
  <si>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</si>
  <si>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</si>
  <si>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</si>
  <si>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</si>
  <si>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</si>
  <si>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</si>
  <si>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</si>
  <si>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</si>
  <si>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</si>
  <si>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</si>
  <si>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</si>
  <si>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</si>
  <si>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</si>
  <si>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</si>
  <si>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</si>
  <si>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</si>
  <si>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</si>
  <si>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</si>
  <si>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</si>
  <si>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</si>
  <si>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</si>
  <si>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</si>
  <si>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</si>
  <si>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</si>
  <si>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</si>
  <si>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</si>
  <si>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</si>
  <si>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</si>
  <si>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</si>
  <si>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</si>
  <si>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</si>
  <si>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</si>
  <si>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</si>
  <si>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</si>
  <si>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</si>
  <si>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</si>
  <si>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</si>
  <si>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</si>
  <si>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</si>
  <si>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</si>
  <si>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</si>
  <si>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</si>
  <si>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</si>
  <si>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</si>
  <si>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</si>
  <si>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</si>
  <si>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</si>
  <si>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</si>
  <si>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</si>
  <si>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</si>
  <si>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</si>
  <si>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</si>
  <si>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</si>
  <si>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</si>
  <si>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</si>
  <si>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</si>
  <si>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</si>
  <si>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</si>
  <si>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</si>
  <si>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</si>
  <si>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</si>
  <si>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</si>
  <si>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</si>
  <si>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</si>
  <si>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</si>
  <si>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</si>
  <si>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</si>
  <si>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</si>
  <si>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</si>
  <si>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</si>
  <si>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</si>
  <si>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</si>
  <si>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</si>
  <si>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</si>
  <si>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</si>
  <si>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</si>
  <si>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</si>
  <si>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</si>
  <si>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</si>
  <si>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</si>
  <si>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</si>
  <si>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</si>
  <si>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</si>
  <si>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</si>
  <si>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</si>
  <si>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</si>
  <si>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</si>
  <si>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</si>
  <si>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</si>
  <si>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</si>
  <si>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</si>
  <si>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</si>
  <si>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</si>
  <si>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</si>
  <si>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</si>
  <si>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</si>
  <si>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</si>
  <si>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</si>
  <si>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</si>
  <si>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</si>
  <si>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</si>
  <si>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Marrakech-Safi</t>
  </si>
  <si>
    <t>MAMarrakech-Safi</t>
  </si>
  <si>
    <t>MA-MAR</t>
  </si>
  <si>
    <t>Marrakech</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</si>
  <si>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</si>
  <si>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</si>
  <si>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</si>
  <si>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</si>
  <si>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</si>
  <si>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</si>
  <si>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</si>
  <si>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</si>
  <si>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</si>
  <si>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</si>
  <si>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</si>
  <si>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</si>
  <si>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</si>
  <si>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</si>
  <si>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</si>
  <si>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</si>
  <si>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</si>
  <si>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</si>
  <si>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</si>
  <si>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</si>
  <si>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</si>
  <si>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</si>
  <si>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</si>
  <si>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</si>
  <si>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</si>
  <si>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</si>
  <si>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</si>
  <si>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</si>
  <si>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</si>
  <si>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</si>
  <si>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</si>
  <si>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</si>
  <si>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</si>
  <si>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</si>
  <si>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</si>
  <si>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</si>
  <si>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</si>
  <si>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</si>
  <si>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</si>
  <si>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</si>
  <si>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</si>
  <si>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</si>
  <si>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</si>
  <si>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</si>
  <si>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</si>
  <si>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</si>
  <si>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</si>
  <si>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</si>
  <si>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</si>
  <si>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</si>
  <si>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</si>
  <si>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</si>
  <si>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</si>
  <si>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</si>
  <si>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</si>
  <si>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</si>
  <si>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</si>
  <si>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</si>
  <si>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</si>
  <si>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</si>
  <si>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</si>
  <si>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</si>
  <si>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</si>
  <si>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</si>
  <si>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</si>
  <si>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</si>
  <si>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</si>
  <si>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</si>
  <si>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</si>
  <si>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</si>
  <si>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</si>
  <si>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</si>
  <si>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</si>
  <si>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</si>
  <si>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</si>
  <si>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</si>
  <si>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</si>
  <si>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</si>
  <si>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</si>
  <si>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</si>
  <si>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</si>
  <si>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</si>
  <si>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</si>
  <si>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</si>
  <si>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</si>
  <si>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</si>
  <si>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</si>
  <si>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</si>
  <si>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</si>
  <si>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</si>
  <si>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</si>
  <si>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</si>
  <si>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</si>
  <si>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</si>
  <si>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</si>
  <si>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</si>
  <si>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</si>
  <si>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</si>
  <si>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</si>
  <si>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</si>
  <si>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</si>
  <si>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</si>
  <si>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</si>
  <si>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</si>
  <si>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</si>
  <si>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</si>
  <si>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</si>
  <si>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</si>
  <si>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</si>
  <si>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</si>
  <si>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</si>
  <si>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</si>
  <si>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</si>
  <si>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</si>
  <si>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</si>
  <si>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</si>
  <si>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</si>
  <si>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</si>
  <si>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</si>
  <si>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</si>
  <si>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</si>
  <si>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</si>
  <si>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</si>
  <si>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</si>
  <si>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</si>
  <si>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</si>
  <si>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</si>
  <si>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</si>
  <si>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</si>
  <si>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</si>
  <si>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</si>
  <si>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</si>
  <si>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</si>
  <si>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</si>
  <si>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</si>
  <si>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</si>
  <si>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</si>
  <si>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</si>
  <si>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</si>
  <si>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</si>
  <si>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</si>
  <si>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</si>
  <si>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</si>
  <si>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</si>
  <si>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</si>
  <si>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</si>
  <si>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</si>
  <si>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</si>
  <si>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</si>
  <si>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</si>
  <si>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</si>
  <si>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</si>
  <si>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</si>
  <si>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</si>
  <si>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</si>
  <si>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</si>
  <si>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</si>
  <si>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</si>
  <si>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</si>
  <si>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</si>
  <si>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</si>
  <si>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</si>
  <si>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</si>
  <si>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</si>
  <si>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</si>
  <si>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</si>
  <si>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</si>
  <si>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</si>
  <si>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</si>
  <si>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</si>
  <si>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</si>
  <si>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</si>
  <si>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</si>
  <si>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</si>
  <si>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</si>
  <si>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</si>
  <si>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</si>
  <si>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</si>
  <si>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</si>
  <si>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</si>
  <si>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</si>
  <si>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</si>
  <si>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</si>
  <si>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</si>
  <si>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</si>
  <si>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</si>
  <si>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</si>
  <si>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</si>
  <si>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</si>
  <si>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</si>
  <si>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</si>
  <si>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</si>
  <si>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</si>
  <si>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</si>
  <si>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</si>
  <si>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</si>
  <si>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</si>
  <si>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</si>
  <si>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</si>
  <si>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</si>
  <si>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</si>
  <si>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</si>
  <si>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</si>
  <si>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</si>
  <si>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</si>
  <si>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</si>
  <si>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</si>
  <si>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</si>
  <si>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</si>
  <si>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</si>
  <si>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</si>
  <si>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</si>
  <si>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</si>
  <si>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</si>
  <si>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</si>
  <si>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</si>
  <si>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</si>
  <si>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</si>
  <si>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</si>
  <si>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</si>
  <si>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</si>
  <si>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</si>
  <si>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</si>
  <si>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</si>
  <si>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</si>
  <si>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</si>
  <si>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</si>
  <si>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</si>
  <si>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</si>
  <si>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</si>
  <si>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</si>
  <si>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</si>
  <si>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</si>
  <si>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</si>
  <si>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</si>
  <si>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</si>
  <si>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</si>
  <si>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</si>
  <si>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</si>
  <si>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</si>
  <si>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</si>
  <si>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</si>
  <si>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</si>
  <si>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</si>
  <si>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</si>
  <si>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</si>
  <si>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</si>
  <si>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</si>
  <si>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</si>
  <si>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</si>
  <si>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</si>
  <si>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</si>
  <si>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</si>
  <si>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</si>
  <si>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</si>
  <si>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</si>
  <si>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</si>
  <si>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</si>
  <si>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</si>
  <si>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</si>
  <si>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</si>
  <si>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</si>
  <si>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</si>
  <si>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</si>
  <si>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</si>
  <si>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</si>
  <si>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</si>
  <si>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</si>
  <si>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</si>
  <si>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</si>
  <si>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</si>
  <si>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</si>
  <si>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</si>
  <si>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</si>
  <si>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</si>
  <si>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</si>
  <si>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</si>
  <si>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</si>
  <si>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</si>
  <si>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</si>
  <si>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</si>
  <si>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</si>
  <si>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</si>
  <si>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</si>
  <si>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</si>
  <si>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</si>
  <si>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</si>
  <si>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</si>
  <si>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</si>
  <si>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</si>
  <si>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</si>
  <si>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</si>
  <si>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</si>
  <si>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</si>
  <si>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</si>
  <si>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</si>
  <si>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</si>
  <si>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</si>
  <si>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</si>
  <si>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</si>
  <si>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</si>
  <si>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</si>
  <si>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</si>
  <si>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</si>
  <si>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</si>
  <si>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</si>
  <si>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</si>
  <si>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</si>
  <si>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</si>
  <si>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</si>
  <si>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</si>
  <si>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</si>
  <si>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</si>
  <si>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</si>
  <si>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</si>
  <si>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</si>
  <si>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</si>
  <si>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</si>
  <si>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</si>
  <si>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</si>
  <si>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</si>
  <si>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</si>
  <si>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</si>
  <si>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</si>
  <si>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</si>
  <si>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</si>
  <si>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</si>
  <si>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</si>
  <si>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</si>
  <si>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</si>
  <si>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</si>
  <si>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</si>
  <si>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</si>
  <si>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</si>
  <si>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</si>
  <si>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Toamasina</t>
  </si>
  <si>
    <t>MGToamasina</t>
  </si>
  <si>
    <t>MG-D</t>
  </si>
  <si>
    <t>Antsiranana</t>
  </si>
  <si>
    <t>MGAntsiranana</t>
  </si>
  <si>
    <t>MG-F</t>
  </si>
  <si>
    <t>Fianarantsoa</t>
  </si>
  <si>
    <t>MGFianarantsoa</t>
  </si>
  <si>
    <t>MG-M</t>
  </si>
  <si>
    <t>Mahajanga</t>
  </si>
  <si>
    <t>MGMahajanga</t>
  </si>
  <si>
    <t>MG-T</t>
  </si>
  <si>
    <t>Antananarivo</t>
  </si>
  <si>
    <t>MGAntananarivo</t>
  </si>
  <si>
    <t>MG-U</t>
  </si>
  <si>
    <t>Toliara</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</si>
  <si>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</si>
  <si>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</si>
  <si>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</si>
  <si>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</si>
  <si>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</si>
  <si>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</si>
  <si>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</si>
  <si>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</si>
  <si>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</si>
  <si>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</si>
  <si>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</si>
  <si>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</si>
  <si>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</si>
  <si>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</si>
  <si>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</si>
  <si>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</si>
  <si>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</si>
  <si>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</si>
  <si>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</si>
  <si>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</si>
  <si>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</si>
  <si>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</si>
  <si>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</si>
  <si>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</si>
  <si>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</si>
  <si>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</si>
  <si>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</si>
  <si>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</si>
  <si>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</si>
  <si>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</si>
  <si>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</si>
  <si>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</si>
  <si>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</si>
  <si>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</si>
  <si>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</si>
  <si>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</si>
  <si>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</si>
  <si>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</si>
  <si>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</si>
  <si>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</si>
  <si>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</si>
  <si>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</si>
  <si>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</si>
  <si>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</si>
  <si>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</si>
  <si>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</si>
  <si>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</si>
  <si>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</si>
  <si>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</si>
  <si>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</si>
  <si>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</si>
  <si>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</si>
  <si>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</si>
  <si>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</si>
  <si>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</si>
  <si>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</si>
  <si>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</si>
  <si>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</si>
  <si>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</si>
  <si>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</si>
  <si>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</si>
  <si>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</si>
  <si>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</si>
  <si>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</si>
  <si>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</si>
  <si>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</si>
  <si>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</si>
  <si>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</si>
  <si>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</si>
  <si>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</si>
  <si>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</si>
  <si>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</si>
  <si>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</si>
  <si>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</si>
  <si>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</si>
  <si>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</si>
  <si>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</si>
  <si>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</si>
  <si>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</si>
  <si>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</si>
  <si>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</si>
  <si>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</si>
  <si>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</si>
  <si>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</si>
  <si>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</si>
  <si>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</si>
  <si>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</si>
  <si>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</si>
  <si>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</si>
  <si>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</si>
  <si>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</si>
  <si>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</si>
  <si>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</si>
  <si>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</si>
  <si>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</si>
  <si>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</si>
  <si>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</si>
  <si>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</si>
  <si>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</si>
  <si>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</si>
  <si>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</si>
  <si>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</si>
  <si>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</si>
  <si>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</si>
  <si>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</si>
  <si>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</si>
  <si>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</si>
  <si>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</si>
  <si>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</si>
  <si>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</si>
  <si>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</si>
  <si>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</si>
  <si>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</si>
  <si>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</si>
  <si>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</si>
  <si>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</si>
  <si>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</si>
  <si>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</si>
  <si>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</si>
  <si>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</si>
  <si>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</si>
  <si>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</si>
  <si>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</si>
  <si>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</si>
  <si>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</si>
  <si>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</si>
  <si>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</si>
  <si>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</si>
  <si>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</si>
  <si>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</si>
  <si>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</si>
  <si>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</si>
  <si>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</si>
  <si>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</si>
  <si>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</si>
  <si>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</si>
  <si>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</si>
  <si>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</si>
  <si>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</si>
  <si>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</si>
  <si>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</si>
  <si>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</si>
  <si>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</si>
  <si>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</si>
  <si>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</si>
  <si>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</si>
  <si>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</si>
  <si>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</si>
  <si>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</si>
  <si>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</si>
  <si>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</si>
  <si>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</si>
  <si>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</si>
  <si>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</si>
  <si>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</si>
  <si>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</si>
  <si>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</si>
  <si>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</si>
  <si>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</si>
  <si>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</si>
  <si>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</si>
  <si>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</si>
  <si>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</si>
  <si>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</si>
  <si>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</si>
  <si>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</si>
  <si>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</si>
  <si>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</si>
  <si>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</si>
  <si>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</si>
  <si>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</si>
  <si>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</si>
  <si>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</si>
  <si>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</si>
  <si>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</si>
  <si>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</si>
  <si>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</si>
  <si>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</si>
  <si>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</si>
  <si>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</si>
  <si>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</si>
  <si>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</si>
  <si>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</si>
  <si>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</si>
  <si>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</si>
  <si>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</si>
  <si>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</si>
  <si>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</si>
  <si>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</si>
  <si>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</si>
  <si>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</si>
  <si>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</si>
  <si>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</si>
  <si>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</si>
  <si>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</si>
  <si>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</si>
  <si>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</si>
  <si>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</si>
  <si>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</si>
  <si>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</si>
  <si>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</si>
  <si>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</si>
  <si>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</si>
  <si>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</si>
  <si>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</si>
  <si>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</si>
  <si>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</si>
  <si>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</si>
  <si>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</si>
  <si>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</si>
  <si>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</si>
  <si>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</si>
  <si>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</si>
  <si>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</si>
  <si>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</si>
  <si>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</si>
  <si>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</si>
  <si>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</si>
  <si>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</si>
  <si>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</si>
  <si>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</si>
  <si>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</si>
  <si>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</si>
  <si>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</si>
  <si>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</si>
  <si>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</si>
  <si>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</si>
  <si>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</si>
  <si>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</si>
  <si>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</si>
  <si>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</si>
  <si>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</si>
  <si>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</si>
  <si>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</si>
  <si>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</si>
  <si>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</si>
  <si>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</si>
  <si>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</si>
  <si>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</si>
  <si>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</si>
  <si>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</si>
  <si>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</si>
  <si>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</si>
  <si>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</si>
  <si>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</si>
  <si>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</si>
  <si>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</si>
  <si>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</si>
  <si>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</si>
  <si>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</si>
  <si>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</si>
  <si>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</si>
  <si>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</si>
  <si>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</si>
  <si>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</si>
  <si>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</si>
  <si>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</si>
  <si>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</si>
  <si>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</si>
  <si>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</si>
  <si>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</si>
  <si>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</si>
  <si>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</si>
  <si>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</si>
  <si>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</si>
  <si>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</si>
  <si>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</si>
  <si>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</si>
  <si>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</si>
  <si>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</si>
  <si>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</si>
  <si>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</si>
  <si>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</si>
  <si>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</si>
  <si>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</si>
  <si>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</si>
  <si>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</si>
  <si>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</si>
  <si>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</si>
  <si>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</si>
  <si>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</si>
  <si>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</si>
  <si>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</si>
  <si>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</si>
  <si>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</si>
  <si>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</si>
  <si>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</si>
  <si>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</si>
  <si>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</si>
  <si>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</si>
  <si>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</si>
  <si>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</si>
  <si>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</si>
  <si>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</si>
  <si>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</si>
  <si>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</si>
  <si>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</si>
  <si>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</si>
  <si>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</si>
  <si>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</si>
  <si>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</si>
  <si>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</si>
  <si>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</si>
  <si>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</si>
  <si>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</si>
  <si>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</si>
  <si>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</si>
  <si>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</si>
  <si>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</si>
  <si>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</si>
  <si>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</si>
  <si>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</si>
  <si>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</si>
  <si>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</si>
  <si>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</si>
  <si>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</si>
  <si>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</si>
  <si>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</si>
  <si>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</si>
  <si>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</si>
  <si>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</si>
  <si>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</si>
  <si>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</si>
  <si>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</si>
  <si>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</si>
  <si>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</si>
  <si>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</si>
  <si>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</si>
  <si>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</si>
  <si>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</si>
  <si>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</si>
  <si>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</si>
  <si>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</si>
  <si>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</si>
  <si>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</si>
  <si>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</si>
  <si>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</si>
  <si>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</si>
  <si>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</si>
  <si>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</si>
  <si>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</si>
  <si>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</si>
  <si>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</si>
  <si>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</si>
  <si>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</si>
  <si>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</si>
  <si>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</si>
  <si>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</si>
  <si>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</si>
  <si>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</si>
  <si>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</si>
  <si>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</si>
  <si>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</si>
  <si>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</si>
  <si>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</si>
  <si>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</si>
  <si>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</si>
  <si>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</si>
  <si>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</si>
  <si>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</si>
  <si>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</si>
  <si>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</si>
  <si>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</si>
  <si>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</si>
  <si>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</si>
  <si>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</si>
  <si>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</si>
  <si>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</si>
  <si>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</si>
  <si>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</si>
  <si>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</si>
  <si>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</si>
  <si>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</si>
  <si>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</si>
  <si>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</si>
  <si>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</si>
  <si>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</si>
  <si>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</si>
  <si>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</si>
  <si>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</si>
  <si>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</si>
  <si>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</si>
  <si>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</si>
  <si>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</si>
  <si>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</si>
  <si>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</si>
  <si>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</si>
  <si>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</si>
  <si>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</si>
  <si>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</si>
  <si>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</si>
  <si>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</si>
  <si>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</si>
  <si>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</si>
  <si>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</si>
  <si>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</si>
  <si>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</si>
  <si>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</si>
  <si>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</si>
  <si>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</si>
  <si>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</si>
  <si>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</si>
  <si>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</si>
  <si>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</si>
  <si>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</si>
  <si>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</si>
  <si>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</si>
  <si>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</si>
  <si>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</si>
  <si>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</si>
  <si>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</si>
  <si>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</si>
  <si>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</si>
  <si>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</si>
  <si>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</si>
  <si>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</si>
  <si>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</si>
  <si>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</si>
  <si>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</si>
  <si>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</si>
  <si>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</si>
  <si>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</si>
  <si>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</si>
  <si>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</si>
  <si>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</si>
  <si>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</si>
  <si>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</si>
  <si>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</si>
  <si>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</si>
  <si>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</si>
  <si>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</si>
  <si>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</si>
  <si>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</si>
  <si>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</si>
  <si>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</si>
  <si>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</si>
  <si>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</si>
  <si>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</si>
  <si>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</si>
  <si>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</si>
  <si>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</si>
  <si>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</si>
  <si>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</si>
  <si>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</si>
  <si>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</si>
  <si>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</si>
  <si>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</si>
  <si>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</si>
  <si>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</si>
  <si>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</si>
  <si>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</si>
  <si>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</si>
  <si>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</si>
  <si>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</si>
  <si>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</si>
  <si>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</si>
  <si>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</si>
  <si>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</si>
  <si>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</si>
  <si>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</si>
  <si>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</si>
  <si>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</si>
  <si>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</si>
  <si>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</si>
  <si>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</si>
  <si>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</si>
  <si>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</si>
  <si>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</si>
  <si>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</si>
  <si>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</si>
  <si>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</si>
  <si>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</si>
  <si>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</si>
  <si>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</si>
  <si>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</si>
  <si>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</si>
  <si>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</si>
  <si>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</si>
  <si>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</si>
  <si>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</si>
  <si>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</si>
  <si>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</si>
  <si>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</si>
  <si>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</si>
  <si>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</si>
  <si>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</si>
  <si>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</si>
  <si>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</si>
  <si>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</si>
  <si>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</si>
  <si>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</si>
  <si>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</si>
  <si>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</si>
  <si>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</si>
  <si>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</si>
  <si>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</si>
  <si>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</si>
  <si>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</si>
  <si>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</si>
  <si>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</si>
  <si>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</si>
  <si>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</si>
  <si>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</si>
  <si>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</si>
  <si>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</si>
  <si>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</si>
  <si>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</si>
  <si>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</si>
  <si>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</si>
  <si>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</si>
  <si>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</si>
  <si>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</si>
  <si>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</si>
  <si>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</si>
  <si>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</si>
  <si>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</si>
  <si>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</si>
  <si>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</si>
  <si>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</si>
  <si>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</si>
  <si>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</si>
  <si>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</si>
  <si>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</si>
  <si>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</si>
  <si>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</si>
  <si>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</si>
  <si>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</si>
  <si>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</si>
  <si>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</si>
  <si>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</si>
  <si>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</si>
  <si>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</si>
  <si>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</si>
  <si>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</si>
  <si>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</si>
  <si>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</si>
  <si>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</si>
  <si>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</si>
  <si>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</si>
  <si>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</si>
  <si>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</si>
  <si>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</si>
  <si>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</si>
  <si>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</si>
  <si>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</si>
  <si>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</si>
  <si>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</si>
  <si>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</si>
  <si>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</si>
  <si>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</si>
  <si>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</si>
  <si>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</si>
  <si>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</si>
  <si>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</si>
  <si>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</si>
  <si>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</si>
  <si>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</si>
  <si>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</si>
  <si>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</si>
  <si>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</si>
  <si>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</si>
  <si>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</si>
  <si>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</si>
  <si>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</si>
  <si>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</si>
  <si>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</si>
  <si>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</si>
  <si>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</si>
  <si>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</si>
  <si>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</si>
  <si>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</si>
  <si>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</si>
  <si>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</si>
  <si>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</si>
  <si>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</si>
  <si>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</si>
  <si>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</si>
  <si>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</si>
  <si>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</si>
  <si>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</si>
  <si>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</si>
  <si>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</si>
  <si>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</si>
  <si>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</si>
  <si>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</si>
  <si>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</si>
  <si>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</si>
  <si>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</si>
  <si>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</si>
  <si>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</si>
  <si>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</si>
  <si>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</si>
  <si>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</si>
  <si>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</si>
  <si>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</si>
  <si>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</si>
  <si>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</si>
  <si>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</si>
  <si>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</si>
  <si>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</si>
  <si>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</si>
  <si>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</si>
  <si>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</si>
  <si>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</si>
  <si>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</si>
  <si>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</si>
  <si>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</si>
  <si>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</si>
  <si>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</si>
  <si>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</si>
  <si>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</si>
  <si>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</si>
  <si>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</si>
  <si>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</si>
  <si>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</si>
  <si>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</si>
  <si>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</si>
  <si>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</si>
  <si>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</si>
  <si>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</si>
  <si>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</si>
  <si>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</si>
  <si>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</si>
  <si>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</si>
  <si>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</si>
  <si>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</si>
  <si>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</si>
  <si>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</si>
  <si>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</si>
  <si>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</si>
  <si>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</si>
  <si>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</si>
  <si>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</si>
  <si>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</si>
  <si>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</si>
  <si>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</si>
  <si>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</si>
  <si>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</si>
  <si>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</si>
  <si>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</si>
  <si>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</si>
  <si>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</si>
  <si>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</si>
  <si>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</si>
  <si>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</si>
  <si>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</si>
  <si>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</si>
  <si>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</si>
  <si>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</si>
  <si>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</si>
  <si>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</si>
  <si>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</si>
  <si>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</si>
  <si>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</si>
  <si>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</si>
  <si>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</si>
  <si>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</si>
  <si>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</si>
  <si>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</si>
  <si>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</si>
  <si>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</si>
  <si>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</si>
  <si>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</si>
  <si>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</si>
  <si>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</si>
  <si>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</si>
  <si>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</si>
  <si>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</si>
  <si>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</si>
  <si>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</si>
  <si>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</si>
  <si>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</si>
  <si>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</si>
  <si>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</si>
  <si>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</si>
  <si>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</si>
  <si>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</si>
  <si>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</si>
  <si>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</si>
  <si>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</si>
  <si>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</si>
  <si>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</si>
  <si>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</si>
  <si>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</si>
  <si>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</si>
  <si>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</si>
  <si>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</si>
  <si>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</si>
  <si>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</si>
  <si>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</si>
  <si>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</si>
  <si>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</si>
  <si>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</si>
  <si>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</si>
  <si>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</si>
  <si>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</si>
  <si>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</si>
  <si>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</si>
  <si>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</si>
  <si>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</si>
  <si>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</si>
  <si>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</si>
  <si>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</si>
  <si>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</si>
  <si>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</si>
  <si>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</si>
  <si>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</si>
  <si>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</si>
  <si>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</si>
  <si>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</si>
  <si>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</si>
  <si>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</si>
  <si>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</si>
  <si>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</si>
  <si>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</si>
  <si>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</si>
  <si>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</si>
  <si>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</si>
  <si>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</si>
  <si>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</si>
  <si>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</si>
  <si>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</si>
  <si>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</si>
  <si>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</si>
  <si>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</si>
  <si>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</si>
  <si>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</si>
  <si>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</si>
  <si>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</si>
  <si>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</si>
  <si>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</si>
  <si>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</si>
  <si>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</si>
  <si>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</si>
  <si>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</si>
  <si>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</si>
  <si>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</si>
  <si>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</si>
  <si>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</si>
  <si>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</si>
  <si>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</si>
  <si>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</si>
  <si>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</si>
  <si>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</si>
  <si>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</si>
  <si>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</si>
  <si>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</si>
  <si>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</si>
  <si>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</si>
  <si>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</si>
  <si>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</si>
  <si>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</si>
  <si>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</si>
  <si>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</si>
  <si>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</si>
  <si>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</si>
  <si>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</si>
  <si>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</si>
  <si>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</si>
  <si>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</si>
  <si>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</si>
  <si>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</si>
  <si>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</si>
  <si>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</si>
  <si>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</si>
  <si>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</si>
  <si>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</si>
  <si>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</si>
  <si>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</si>
  <si>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</si>
  <si>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</si>
  <si>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</si>
  <si>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</si>
  <si>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</si>
  <si>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</si>
  <si>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</si>
  <si>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</si>
  <si>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</si>
  <si>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</si>
  <si>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</si>
  <si>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</si>
  <si>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</si>
  <si>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</si>
  <si>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</si>
  <si>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</si>
  <si>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</si>
  <si>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</si>
  <si>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</si>
  <si>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</si>
  <si>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</si>
  <si>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</si>
  <si>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</si>
  <si>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</si>
  <si>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</si>
  <si>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</si>
  <si>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</si>
  <si>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</si>
  <si>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</si>
  <si>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</si>
  <si>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</si>
  <si>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</si>
  <si>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</si>
  <si>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</si>
  <si>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</si>
  <si>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</si>
  <si>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</si>
  <si>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</si>
  <si>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</si>
  <si>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</si>
  <si>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</si>
  <si>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</si>
  <si>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</si>
  <si>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</si>
  <si>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</si>
  <si>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</si>
  <si>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</si>
  <si>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</si>
  <si>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</si>
  <si>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</si>
  <si>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</si>
  <si>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</si>
  <si>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</si>
  <si>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</si>
  <si>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</si>
  <si>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</si>
  <si>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</si>
  <si>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</si>
  <si>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</si>
  <si>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</si>
  <si>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</si>
  <si>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</si>
  <si>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</si>
  <si>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</si>
  <si>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</si>
  <si>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</si>
  <si>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</si>
  <si>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</si>
  <si>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</si>
  <si>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</si>
  <si>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</si>
  <si>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</si>
  <si>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</si>
  <si>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</si>
  <si>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</si>
  <si>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</si>
  <si>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</si>
  <si>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</si>
  <si>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</si>
  <si>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</si>
  <si>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</si>
  <si>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</si>
  <si>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</si>
  <si>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</si>
  <si>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</si>
  <si>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</si>
  <si>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</si>
  <si>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</si>
  <si>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</si>
  <si>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</si>
  <si>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</si>
  <si>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</si>
  <si>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</si>
  <si>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</si>
  <si>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</si>
  <si>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</si>
  <si>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</si>
  <si>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</si>
  <si>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</si>
  <si>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</si>
  <si>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</si>
  <si>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</si>
  <si>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</si>
  <si>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</si>
  <si>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</si>
  <si>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</si>
  <si>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</si>
  <si>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</si>
  <si>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</si>
  <si>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</si>
  <si>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</si>
  <si>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</si>
  <si>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</si>
  <si>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</si>
  <si>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</si>
  <si>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</si>
  <si>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</si>
  <si>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</si>
  <si>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</si>
  <si>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</si>
  <si>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</si>
  <si>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</si>
  <si>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</si>
  <si>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</si>
  <si>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</si>
  <si>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</si>
  <si>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</si>
  <si>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</si>
  <si>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</si>
  <si>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</si>
  <si>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</si>
  <si>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</si>
  <si>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</si>
  <si>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</si>
  <si>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</si>
  <si>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</si>
  <si>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</si>
  <si>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</si>
  <si>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</si>
  <si>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</si>
  <si>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</si>
  <si>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</si>
  <si>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</si>
  <si>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</si>
  <si>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</si>
  <si>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</si>
  <si>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</si>
  <si>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</si>
  <si>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</si>
  <si>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</si>
  <si>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</si>
  <si>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</si>
  <si>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</si>
  <si>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</si>
  <si>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</si>
  <si>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</si>
  <si>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</si>
  <si>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</si>
  <si>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</si>
  <si>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</si>
  <si>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</si>
  <si>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</si>
  <si>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</si>
  <si>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</si>
  <si>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</si>
  <si>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</si>
  <si>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</si>
  <si>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</si>
  <si>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</si>
  <si>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</si>
  <si>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</si>
  <si>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</si>
  <si>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</si>
  <si>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</si>
  <si>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</si>
  <si>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</si>
  <si>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</si>
  <si>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</si>
  <si>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</si>
  <si>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</si>
  <si>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</si>
  <si>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</si>
  <si>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</si>
  <si>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</si>
  <si>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</si>
  <si>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</si>
  <si>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</si>
  <si>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</si>
  <si>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</si>
  <si>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</si>
  <si>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</si>
  <si>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</si>
  <si>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</si>
  <si>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</si>
  <si>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</si>
  <si>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</si>
  <si>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</si>
  <si>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</si>
  <si>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</si>
  <si>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</si>
  <si>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</si>
  <si>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</si>
  <si>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</si>
  <si>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</si>
  <si>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</si>
  <si>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</si>
  <si>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</si>
  <si>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</si>
  <si>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</si>
  <si>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</si>
  <si>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</si>
  <si>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</si>
  <si>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</si>
  <si>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</si>
  <si>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</si>
  <si>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</si>
  <si>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</si>
  <si>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</si>
  <si>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</si>
  <si>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</si>
  <si>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</si>
  <si>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</si>
  <si>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</si>
  <si>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</si>
  <si>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</si>
  <si>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</si>
  <si>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</si>
  <si>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</si>
  <si>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</si>
  <si>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</si>
  <si>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</si>
  <si>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</si>
  <si>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</si>
  <si>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</si>
  <si>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</si>
  <si>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</si>
  <si>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</si>
  <si>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</si>
  <si>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</si>
  <si>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</si>
  <si>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</si>
  <si>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</si>
  <si>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</si>
  <si>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</si>
  <si>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</si>
  <si>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</si>
  <si>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</si>
  <si>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</si>
  <si>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</si>
  <si>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</si>
  <si>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</si>
  <si>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</si>
  <si>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</si>
  <si>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</si>
  <si>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</si>
  <si>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</si>
  <si>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</si>
  <si>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</si>
  <si>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</si>
  <si>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</si>
  <si>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</si>
  <si>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</si>
  <si>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</si>
  <si>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</si>
  <si>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</si>
  <si>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</si>
  <si>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</si>
  <si>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</si>
  <si>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</si>
  <si>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</si>
  <si>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</si>
  <si>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</si>
  <si>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</si>
  <si>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</si>
  <si>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</si>
  <si>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</si>
  <si>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</si>
  <si>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</si>
  <si>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</si>
  <si>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</si>
  <si>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</si>
  <si>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</si>
  <si>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</si>
  <si>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</si>
  <si>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</si>
  <si>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</si>
  <si>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</si>
  <si>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</si>
  <si>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</si>
  <si>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</si>
  <si>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</si>
  <si>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</si>
  <si>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</si>
  <si>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</si>
  <si>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</si>
  <si>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</si>
  <si>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</si>
  <si>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</si>
  <si>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</si>
  <si>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</si>
  <si>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</si>
  <si>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</si>
  <si>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</si>
  <si>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</si>
  <si>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</si>
  <si>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</si>
  <si>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</si>
  <si>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</si>
  <si>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</si>
  <si>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</si>
  <si>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</si>
  <si>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</si>
  <si>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</si>
  <si>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</si>
  <si>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</si>
  <si>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</si>
  <si>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</si>
  <si>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</si>
  <si>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</si>
  <si>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</si>
  <si>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</si>
  <si>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</si>
  <si>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</si>
  <si>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</si>
  <si>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</si>
  <si>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</si>
  <si>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</si>
  <si>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</si>
  <si>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</si>
  <si>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</si>
  <si>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</si>
  <si>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</si>
  <si>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</si>
  <si>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</si>
  <si>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</si>
  <si>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</si>
  <si>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</si>
  <si>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</si>
  <si>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</si>
  <si>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</si>
  <si>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</si>
  <si>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</si>
  <si>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</si>
  <si>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</si>
  <si>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</si>
  <si>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</si>
  <si>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</si>
  <si>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</si>
  <si>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</si>
  <si>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</si>
  <si>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</si>
  <si>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</si>
  <si>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</si>
  <si>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</si>
  <si>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</si>
  <si>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</si>
  <si>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</si>
  <si>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</si>
  <si>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</si>
  <si>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</si>
  <si>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</si>
  <si>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</si>
  <si>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</si>
  <si>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</si>
  <si>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</si>
  <si>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</si>
  <si>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</si>
  <si>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</si>
  <si>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</si>
  <si>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</si>
  <si>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</si>
  <si>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</si>
  <si>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</si>
  <si>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</si>
  <si>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</si>
  <si>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</si>
  <si>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</si>
  <si>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</si>
  <si>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</si>
  <si>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</si>
  <si>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</si>
  <si>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</si>
  <si>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</si>
  <si>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</si>
  <si>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</si>
  <si>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</si>
  <si>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</si>
  <si>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</si>
  <si>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</si>
  <si>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</si>
  <si>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</si>
  <si>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</si>
  <si>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</si>
  <si>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</si>
  <si>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</si>
  <si>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</si>
  <si>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</si>
  <si>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</si>
  <si>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</si>
  <si>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</si>
  <si>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</si>
  <si>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</si>
  <si>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</si>
  <si>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</si>
  <si>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</si>
  <si>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</si>
  <si>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</si>
  <si>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</si>
  <si>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</si>
  <si>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</si>
  <si>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</si>
  <si>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</si>
  <si>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</si>
  <si>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</si>
  <si>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</si>
  <si>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</si>
  <si>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</si>
  <si>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</si>
  <si>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</si>
  <si>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</si>
  <si>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</si>
  <si>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</si>
  <si>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</si>
  <si>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</si>
  <si>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</si>
  <si>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</si>
  <si>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</si>
  <si>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</si>
  <si>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</si>
  <si>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</si>
  <si>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</si>
  <si>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</si>
  <si>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</si>
  <si>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</si>
  <si>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</si>
  <si>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</si>
  <si>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</si>
  <si>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</si>
  <si>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</si>
  <si>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</si>
  <si>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</si>
  <si>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</si>
  <si>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</si>
  <si>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</si>
  <si>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</si>
  <si>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</si>
  <si>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</si>
  <si>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</si>
  <si>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</si>
  <si>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</si>
  <si>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</si>
  <si>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</si>
  <si>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</si>
  <si>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</si>
  <si>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</si>
  <si>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</si>
  <si>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</si>
  <si>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</si>
  <si>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</si>
  <si>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</si>
  <si>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</si>
  <si>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</si>
  <si>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</si>
  <si>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</si>
  <si>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</si>
  <si>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</si>
  <si>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</si>
  <si>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</si>
  <si>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</si>
  <si>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</si>
  <si>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</si>
  <si>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</si>
  <si>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</si>
  <si>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</si>
  <si>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</si>
  <si>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</si>
  <si>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</si>
  <si>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</si>
  <si>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</si>
  <si>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</si>
  <si>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</si>
  <si>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</si>
  <si>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</si>
  <si>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</si>
  <si>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</si>
  <si>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</si>
  <si>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</si>
  <si>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</si>
  <si>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</si>
  <si>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</si>
  <si>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</si>
  <si>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</si>
  <si>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</si>
  <si>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</si>
  <si>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</si>
  <si>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</si>
  <si>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</si>
  <si>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</si>
  <si>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</si>
  <si>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</si>
  <si>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</si>
  <si>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</si>
  <si>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</si>
  <si>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</si>
  <si>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</si>
  <si>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</si>
  <si>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</si>
  <si>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</si>
  <si>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</si>
  <si>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</si>
  <si>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</si>
  <si>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</si>
  <si>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</si>
  <si>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</si>
  <si>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</si>
  <si>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</si>
  <si>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</si>
  <si>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</si>
  <si>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</si>
  <si>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</si>
  <si>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</si>
  <si>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</si>
  <si>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</si>
  <si>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</si>
  <si>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</si>
  <si>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</si>
  <si>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</si>
  <si>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</si>
  <si>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</si>
  <si>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</si>
  <si>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</si>
  <si>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</si>
  <si>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</si>
  <si>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</si>
  <si>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</si>
  <si>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</si>
  <si>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</si>
  <si>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</si>
  <si>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</si>
  <si>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</si>
  <si>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</si>
  <si>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</si>
  <si>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</si>
  <si>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</si>
  <si>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</si>
  <si>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</si>
  <si>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</si>
  <si>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</si>
  <si>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</si>
  <si>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</si>
  <si>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</si>
  <si>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</si>
  <si>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</si>
  <si>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</si>
  <si>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</si>
  <si>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</si>
  <si>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</si>
  <si>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</si>
  <si>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</si>
  <si>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</si>
  <si>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</si>
  <si>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</si>
  <si>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</si>
  <si>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</si>
  <si>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</si>
  <si>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</si>
  <si>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</si>
  <si>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</si>
  <si>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</si>
  <si>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</si>
  <si>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</si>
  <si>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</si>
  <si>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</si>
  <si>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</si>
  <si>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</si>
  <si>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</si>
  <si>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</si>
  <si>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</si>
  <si>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</si>
  <si>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</si>
  <si>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</si>
  <si>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</si>
  <si>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</si>
  <si>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</si>
  <si>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</si>
  <si>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</si>
  <si>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</si>
  <si>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</si>
  <si>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</si>
  <si>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</si>
  <si>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</si>
  <si>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</si>
  <si>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</si>
  <si>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</si>
  <si>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</si>
  <si>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</si>
  <si>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</si>
  <si>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</si>
  <si>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</si>
  <si>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</si>
  <si>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</si>
  <si>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</si>
  <si>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</si>
  <si>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</si>
  <si>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</si>
  <si>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</si>
  <si>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</si>
  <si>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</si>
  <si>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</si>
  <si>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</si>
  <si>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</si>
  <si>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</si>
  <si>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</si>
  <si>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</si>
  <si>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</si>
  <si>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</si>
  <si>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</si>
  <si>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</si>
  <si>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</si>
  <si>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</si>
  <si>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</si>
  <si>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</si>
  <si>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</si>
  <si>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</si>
  <si>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</si>
  <si>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</si>
  <si>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</si>
  <si>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</si>
  <si>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</si>
  <si>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</si>
  <si>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</si>
  <si>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</si>
  <si>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</si>
  <si>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</si>
  <si>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</si>
  <si>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</si>
  <si>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</si>
  <si>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</si>
  <si>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</si>
  <si>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</si>
  <si>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</si>
  <si>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</si>
  <si>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</si>
  <si>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</si>
  <si>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</si>
  <si>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</si>
  <si>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</si>
  <si>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</si>
  <si>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</si>
  <si>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</si>
  <si>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</si>
  <si>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</si>
  <si>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</si>
  <si>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</si>
  <si>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</si>
  <si>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</si>
  <si>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</si>
  <si>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</si>
  <si>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</si>
  <si>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</si>
  <si>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</si>
  <si>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</si>
  <si>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</si>
  <si>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</si>
  <si>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</si>
  <si>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</si>
  <si>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</si>
  <si>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</si>
  <si>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</si>
  <si>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</si>
  <si>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</si>
  <si>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</si>
  <si>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</si>
  <si>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</si>
  <si>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</si>
  <si>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</si>
  <si>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</si>
  <si>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</si>
  <si>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</si>
  <si>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</si>
  <si>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</si>
  <si>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</si>
  <si>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</si>
  <si>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</si>
  <si>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</si>
  <si>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</si>
  <si>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</si>
  <si>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</si>
  <si>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</si>
  <si>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</si>
  <si>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</si>
  <si>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</si>
  <si>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</si>
  <si>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</si>
  <si>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</si>
  <si>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</si>
  <si>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</si>
  <si>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</si>
  <si>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</si>
  <si>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</si>
  <si>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</si>
  <si>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</si>
  <si>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</si>
  <si>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</si>
  <si>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</si>
  <si>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</si>
  <si>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</si>
  <si>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</si>
  <si>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</si>
  <si>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</si>
  <si>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</si>
  <si>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</si>
  <si>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</si>
  <si>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</si>
  <si>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</si>
  <si>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</si>
  <si>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</si>
  <si>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</si>
  <si>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</si>
  <si>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</si>
  <si>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</si>
  <si>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</si>
  <si>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</si>
  <si>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</si>
  <si>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</si>
  <si>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</si>
  <si>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</si>
  <si>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</si>
  <si>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</si>
  <si>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</si>
  <si>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</si>
  <si>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</si>
  <si>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</si>
  <si>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</si>
  <si>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</si>
  <si>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</si>
  <si>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</si>
  <si>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</si>
  <si>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</si>
  <si>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</si>
  <si>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</si>
  <si>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</si>
  <si>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</si>
  <si>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</si>
  <si>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</si>
  <si>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</si>
  <si>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</si>
  <si>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</si>
  <si>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</si>
  <si>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</si>
  <si>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</si>
  <si>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</si>
  <si>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</si>
  <si>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</si>
  <si>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</si>
  <si>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</si>
  <si>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</si>
  <si>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</si>
  <si>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</si>
  <si>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</si>
  <si>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</si>
  <si>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</si>
  <si>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</si>
  <si>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</si>
  <si>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</si>
  <si>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</si>
  <si>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</si>
  <si>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</si>
  <si>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</si>
  <si>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</si>
  <si>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</si>
  <si>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</si>
  <si>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</si>
  <si>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</si>
  <si>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</si>
  <si>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</si>
  <si>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</si>
  <si>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</si>
  <si>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</si>
  <si>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</si>
  <si>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</si>
  <si>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</si>
  <si>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</si>
  <si>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</si>
  <si>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</si>
  <si>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</si>
  <si>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</si>
  <si>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</si>
  <si>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</si>
  <si>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</si>
  <si>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</si>
  <si>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</si>
  <si>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</si>
  <si>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</si>
  <si>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</si>
  <si>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</si>
  <si>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</si>
  <si>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</si>
  <si>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</si>
  <si>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</si>
  <si>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</si>
  <si>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</si>
  <si>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</si>
  <si>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</si>
  <si>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</si>
  <si>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</si>
  <si>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</si>
  <si>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</si>
  <si>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</si>
  <si>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</si>
  <si>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</si>
  <si>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</si>
  <si>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</si>
  <si>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</si>
  <si>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</si>
  <si>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</si>
  <si>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</si>
  <si>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</si>
  <si>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</si>
  <si>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</si>
  <si>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</si>
  <si>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</si>
  <si>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</si>
  <si>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</si>
  <si>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</si>
  <si>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</si>
  <si>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</si>
  <si>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</si>
  <si>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</si>
  <si>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</si>
  <si>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</si>
  <si>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</si>
  <si>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</si>
  <si>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</si>
  <si>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</si>
  <si>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</si>
  <si>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</si>
  <si>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</si>
  <si>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</si>
  <si>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</si>
  <si>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</si>
  <si>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</si>
  <si>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</si>
  <si>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</si>
  <si>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</si>
  <si>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</si>
  <si>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</si>
  <si>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</si>
  <si>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</si>
  <si>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</si>
  <si>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</si>
  <si>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</si>
  <si>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</si>
  <si>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</si>
  <si>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</si>
  <si>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</si>
  <si>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</si>
  <si>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</si>
  <si>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</si>
  <si>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</si>
  <si>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</si>
  <si>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</si>
  <si>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</si>
  <si>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</si>
  <si>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</si>
  <si>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</si>
  <si>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</si>
  <si>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</si>
  <si>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</si>
  <si>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</si>
  <si>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</si>
  <si>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</si>
  <si>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</si>
  <si>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</si>
  <si>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</si>
  <si>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</si>
  <si>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</si>
  <si>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</si>
  <si>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</si>
  <si>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</si>
  <si>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</si>
  <si>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</si>
  <si>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</si>
  <si>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</si>
  <si>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</si>
  <si>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</si>
  <si>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</si>
  <si>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</si>
  <si>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</si>
  <si>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</si>
  <si>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</si>
  <si>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</si>
  <si>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</si>
  <si>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</si>
  <si>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</si>
  <si>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</si>
  <si>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</si>
  <si>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</si>
  <si>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</si>
  <si>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</si>
  <si>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</si>
  <si>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</si>
  <si>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</si>
  <si>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</si>
  <si>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</si>
  <si>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</si>
  <si>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</si>
  <si>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</si>
  <si>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</si>
  <si>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</si>
  <si>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</si>
  <si>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</si>
  <si>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</si>
  <si>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</si>
  <si>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</si>
  <si>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</si>
  <si>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</si>
  <si>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</si>
  <si>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</si>
  <si>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</si>
  <si>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</si>
  <si>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</si>
  <si>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</si>
  <si>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</si>
  <si>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</si>
  <si>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</si>
  <si>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</si>
  <si>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</si>
  <si>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</si>
  <si>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</si>
  <si>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</si>
  <si>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</si>
  <si>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</si>
  <si>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</si>
  <si>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</si>
  <si>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</si>
  <si>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</si>
  <si>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</si>
  <si>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</si>
  <si>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</si>
  <si>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</si>
  <si>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</si>
  <si>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</si>
  <si>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</si>
  <si>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</si>
  <si>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</si>
  <si>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</si>
  <si>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</si>
  <si>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</si>
  <si>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</si>
  <si>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</si>
  <si>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</si>
  <si>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</si>
  <si>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</si>
  <si>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</si>
  <si>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</si>
  <si>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</si>
  <si>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</si>
  <si>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</si>
  <si>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</si>
  <si>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</si>
  <si>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</si>
  <si>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</si>
  <si>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</si>
  <si>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</si>
  <si>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</si>
  <si>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</si>
  <si>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</si>
  <si>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</si>
  <si>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</si>
  <si>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</si>
  <si>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</si>
  <si>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</si>
  <si>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</si>
  <si>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</si>
  <si>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</si>
  <si>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</si>
  <si>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</si>
  <si>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</si>
  <si>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</si>
  <si>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</si>
  <si>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</si>
  <si>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</si>
  <si>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</si>
  <si>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</si>
  <si>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</si>
  <si>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</si>
  <si>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</si>
  <si>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</si>
  <si>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</si>
  <si>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</si>
  <si>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</si>
  <si>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</si>
  <si>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</si>
  <si>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</si>
  <si>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</si>
  <si>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</si>
  <si>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</si>
  <si>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</si>
  <si>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</si>
  <si>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</si>
  <si>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</si>
  <si>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</si>
  <si>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</si>
  <si>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</si>
  <si>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</si>
  <si>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</si>
  <si>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</si>
  <si>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</si>
  <si>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</si>
  <si>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</si>
  <si>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</si>
  <si>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</si>
  <si>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</si>
  <si>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</si>
  <si>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</si>
  <si>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</si>
  <si>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</si>
  <si>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</si>
  <si>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</si>
  <si>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Ica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</si>
  <si>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</si>
  <si>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</si>
  <si>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</si>
  <si>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</si>
  <si>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</si>
  <si>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</si>
  <si>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</si>
  <si>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</si>
  <si>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</si>
  <si>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</si>
  <si>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</si>
  <si>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</si>
  <si>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</si>
  <si>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</si>
  <si>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</si>
  <si>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</si>
  <si>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</si>
  <si>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</si>
  <si>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</si>
  <si>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</si>
  <si>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</si>
  <si>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</si>
  <si>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</si>
  <si>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</si>
  <si>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</si>
  <si>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</si>
  <si>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</si>
  <si>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</si>
  <si>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</si>
  <si>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</si>
  <si>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</si>
  <si>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</si>
  <si>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</si>
  <si>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</si>
  <si>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</si>
  <si>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</si>
  <si>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</si>
  <si>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</si>
  <si>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</si>
  <si>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</si>
  <si>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</si>
  <si>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</si>
  <si>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</si>
  <si>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</si>
  <si>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</si>
  <si>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</si>
  <si>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</si>
  <si>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</si>
  <si>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</si>
  <si>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</si>
  <si>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</si>
  <si>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</si>
  <si>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</si>
  <si>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</si>
  <si>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</si>
  <si>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</si>
  <si>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</si>
  <si>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</si>
  <si>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</si>
  <si>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</si>
  <si>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</si>
  <si>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</si>
  <si>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</si>
  <si>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</si>
  <si>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</si>
  <si>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</si>
  <si>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</si>
  <si>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</si>
  <si>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</si>
  <si>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</si>
  <si>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</si>
  <si>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</si>
  <si>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</si>
  <si>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</si>
  <si>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</si>
  <si>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</si>
  <si>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</si>
  <si>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</si>
  <si>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</si>
  <si>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</si>
  <si>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</si>
  <si>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</si>
  <si>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</si>
  <si>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</si>
  <si>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</si>
  <si>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</si>
  <si>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</si>
  <si>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</si>
  <si>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</si>
  <si>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</si>
  <si>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</si>
  <si>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</si>
  <si>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</si>
  <si>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</si>
  <si>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</si>
  <si>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</si>
  <si>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</si>
  <si>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</si>
  <si>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</si>
  <si>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</si>
  <si>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</si>
  <si>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</si>
  <si>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</si>
  <si>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</si>
  <si>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</si>
  <si>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</si>
  <si>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</si>
  <si>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</si>
  <si>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</si>
  <si>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</si>
  <si>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</si>
  <si>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</si>
  <si>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</si>
  <si>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</si>
  <si>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</si>
  <si>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</si>
  <si>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</si>
  <si>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</si>
  <si>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</si>
  <si>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</si>
  <si>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</si>
  <si>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</si>
  <si>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</si>
  <si>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</si>
  <si>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</si>
  <si>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</si>
  <si>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</si>
  <si>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</si>
  <si>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</si>
  <si>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</si>
  <si>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</si>
  <si>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</si>
  <si>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</si>
  <si>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</si>
  <si>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</si>
  <si>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</si>
  <si>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</si>
  <si>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</si>
  <si>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</si>
  <si>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</si>
  <si>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</si>
  <si>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</si>
  <si>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</si>
  <si>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</si>
  <si>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</si>
  <si>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</si>
  <si>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</si>
  <si>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</si>
  <si>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</si>
  <si>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</si>
  <si>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</si>
  <si>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</si>
  <si>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</si>
  <si>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</si>
  <si>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</si>
  <si>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</si>
  <si>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</si>
  <si>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</si>
  <si>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</si>
  <si>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</si>
  <si>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</si>
  <si>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</si>
  <si>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</si>
  <si>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</si>
  <si>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</si>
  <si>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</si>
  <si>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</si>
  <si>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</si>
  <si>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</si>
  <si>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</si>
  <si>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</si>
  <si>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</si>
  <si>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</si>
  <si>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</si>
  <si>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</si>
  <si>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</si>
  <si>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</si>
  <si>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</si>
  <si>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</si>
  <si>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</si>
  <si>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</si>
  <si>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</si>
  <si>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</si>
  <si>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</si>
  <si>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</si>
  <si>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</si>
  <si>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</si>
  <si>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</si>
  <si>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</si>
  <si>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</si>
  <si>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</si>
  <si>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</si>
  <si>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</si>
  <si>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</si>
  <si>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</si>
  <si>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</si>
  <si>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</si>
  <si>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</si>
  <si>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</si>
  <si>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</si>
  <si>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</si>
  <si>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</si>
  <si>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</si>
  <si>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</si>
  <si>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</si>
  <si>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</si>
  <si>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</si>
  <si>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</si>
  <si>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</si>
  <si>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</si>
  <si>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</si>
  <si>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</si>
  <si>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</si>
  <si>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</si>
  <si>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</si>
  <si>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</si>
  <si>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</si>
  <si>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</si>
  <si>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</si>
  <si>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</si>
  <si>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</si>
  <si>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</si>
  <si>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</si>
  <si>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</si>
  <si>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</si>
  <si>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</si>
  <si>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</si>
  <si>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</si>
  <si>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</si>
  <si>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</si>
  <si>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</si>
  <si>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</si>
  <si>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</si>
  <si>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</si>
  <si>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</si>
  <si>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</si>
  <si>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</si>
  <si>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</si>
  <si>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</si>
  <si>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</si>
  <si>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</si>
  <si>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</si>
  <si>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</si>
  <si>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</si>
  <si>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</si>
  <si>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</si>
  <si>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</si>
  <si>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</si>
  <si>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</si>
  <si>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</si>
  <si>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</si>
  <si>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</si>
  <si>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</si>
  <si>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</si>
  <si>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</si>
  <si>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</si>
  <si>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</si>
  <si>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</si>
  <si>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</si>
  <si>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</si>
  <si>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</si>
  <si>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</si>
  <si>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</si>
  <si>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</si>
  <si>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</si>
  <si>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</si>
  <si>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</si>
  <si>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</si>
  <si>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</si>
  <si>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</si>
  <si>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</si>
  <si>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</si>
  <si>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</si>
  <si>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</si>
  <si>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</si>
  <si>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</si>
  <si>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</si>
  <si>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</si>
  <si>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</si>
  <si>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</si>
  <si>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</si>
  <si>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</si>
  <si>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</si>
  <si>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</si>
  <si>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</si>
  <si>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</si>
  <si>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</si>
  <si>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</si>
  <si>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</si>
  <si>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</si>
  <si>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</si>
  <si>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</si>
  <si>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</si>
  <si>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</si>
  <si>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</si>
  <si>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</si>
  <si>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</si>
  <si>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</si>
  <si>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</si>
  <si>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</si>
  <si>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</si>
  <si>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</si>
  <si>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</si>
  <si>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</si>
  <si>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</si>
  <si>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</si>
  <si>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</si>
  <si>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</si>
  <si>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</si>
  <si>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</si>
  <si>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</si>
  <si>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</si>
  <si>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</si>
  <si>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</si>
  <si>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</si>
  <si>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</si>
  <si>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</si>
  <si>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</si>
  <si>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</si>
  <si>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</si>
  <si>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</si>
  <si>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</si>
  <si>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</si>
  <si>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</si>
  <si>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</si>
  <si>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</si>
  <si>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</si>
  <si>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</si>
  <si>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</si>
  <si>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</si>
  <si>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</si>
  <si>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</si>
  <si>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</si>
  <si>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</si>
  <si>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</si>
  <si>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</si>
  <si>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</si>
  <si>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</si>
  <si>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</si>
  <si>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</si>
  <si>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</si>
  <si>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</si>
  <si>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</si>
  <si>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</si>
  <si>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</si>
  <si>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</si>
  <si>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</si>
  <si>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</si>
  <si>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</si>
  <si>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</si>
  <si>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</si>
  <si>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</si>
  <si>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</si>
  <si>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</si>
  <si>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</si>
  <si>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</si>
  <si>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</si>
  <si>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</si>
  <si>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</si>
  <si>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</si>
  <si>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</si>
  <si>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</si>
  <si>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</si>
  <si>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</si>
  <si>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</si>
  <si>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</si>
  <si>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</si>
  <si>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</si>
  <si>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</si>
  <si>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</si>
  <si>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</si>
  <si>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</si>
  <si>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</si>
  <si>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</si>
  <si>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</si>
  <si>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</si>
  <si>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</si>
  <si>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</si>
  <si>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</si>
  <si>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</si>
  <si>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</si>
  <si>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</si>
  <si>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</si>
  <si>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</si>
  <si>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</si>
  <si>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</si>
  <si>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</si>
  <si>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</si>
  <si>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</si>
  <si>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</si>
  <si>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</si>
  <si>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</si>
  <si>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</si>
  <si>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</si>
  <si>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</si>
  <si>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</si>
  <si>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</si>
  <si>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</si>
  <si>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</si>
  <si>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</si>
  <si>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</si>
  <si>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</si>
  <si>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</si>
  <si>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</si>
  <si>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</si>
  <si>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</si>
  <si>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</si>
  <si>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</si>
  <si>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</si>
  <si>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</si>
  <si>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</si>
  <si>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</si>
  <si>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</si>
  <si>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</si>
  <si>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</si>
  <si>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</si>
  <si>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</si>
  <si>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</si>
  <si>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</si>
  <si>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</si>
  <si>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</si>
  <si>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</si>
  <si>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</si>
  <si>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</si>
  <si>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</si>
  <si>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</si>
  <si>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</si>
  <si>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</si>
  <si>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</si>
  <si>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</si>
  <si>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</si>
  <si>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</si>
  <si>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</si>
  <si>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</si>
  <si>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</si>
  <si>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</si>
  <si>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</si>
  <si>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</si>
  <si>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</si>
  <si>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</si>
  <si>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</si>
  <si>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</si>
  <si>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</si>
  <si>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</si>
  <si>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</si>
  <si>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</si>
  <si>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</si>
  <si>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</si>
  <si>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</si>
  <si>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</si>
  <si>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</si>
  <si>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</si>
  <si>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</si>
  <si>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</si>
  <si>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</si>
  <si>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</si>
  <si>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</si>
  <si>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</si>
  <si>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</si>
  <si>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</si>
  <si>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</si>
  <si>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</si>
  <si>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</si>
  <si>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</si>
  <si>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Surigao del Norte</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</si>
  <si>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</si>
  <si>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</si>
  <si>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</si>
  <si>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</si>
  <si>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</si>
  <si>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</si>
  <si>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</si>
  <si>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</si>
  <si>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</si>
  <si>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</si>
  <si>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</si>
  <si>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</si>
  <si>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</si>
  <si>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</si>
  <si>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</si>
  <si>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</si>
  <si>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</si>
  <si>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</si>
  <si>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</si>
  <si>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</si>
  <si>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</si>
  <si>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</si>
  <si>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</si>
  <si>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</si>
  <si>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</si>
  <si>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</si>
  <si>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</si>
  <si>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</si>
  <si>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</si>
  <si>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</si>
  <si>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</si>
  <si>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</si>
  <si>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</si>
  <si>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</si>
  <si>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</si>
  <si>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</si>
  <si>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</si>
  <si>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</si>
  <si>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</si>
  <si>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</si>
  <si>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</si>
  <si>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</si>
  <si>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</si>
  <si>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</si>
  <si>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</si>
  <si>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</si>
  <si>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</si>
  <si>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</si>
  <si>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</si>
  <si>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</si>
  <si>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</si>
  <si>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</si>
  <si>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</si>
  <si>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</si>
  <si>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</si>
  <si>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</si>
  <si>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</si>
  <si>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</si>
  <si>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</si>
  <si>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</si>
  <si>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</si>
  <si>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</si>
  <si>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</si>
  <si>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</si>
  <si>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</si>
  <si>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</si>
  <si>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</si>
  <si>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</si>
  <si>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</si>
  <si>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</si>
  <si>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</si>
  <si>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</si>
  <si>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</si>
  <si>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</si>
  <si>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</si>
  <si>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</si>
  <si>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</si>
  <si>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</si>
  <si>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</si>
  <si>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</si>
  <si>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</si>
  <si>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</si>
  <si>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</si>
  <si>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</si>
  <si>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</si>
  <si>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</si>
  <si>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</si>
  <si>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</si>
  <si>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</si>
  <si>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</si>
  <si>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</si>
  <si>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</si>
  <si>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</si>
  <si>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</si>
  <si>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</si>
  <si>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</si>
  <si>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</si>
  <si>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</si>
  <si>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</si>
  <si>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</si>
  <si>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</si>
  <si>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</si>
  <si>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</si>
  <si>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</si>
  <si>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</si>
  <si>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</si>
  <si>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</si>
  <si>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</si>
  <si>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</si>
  <si>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</si>
  <si>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</si>
  <si>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</si>
  <si>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Palawan</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</si>
  <si>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</si>
  <si>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</si>
  <si>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</si>
  <si>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</si>
  <si>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</si>
  <si>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</si>
  <si>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</si>
  <si>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</si>
  <si>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</si>
  <si>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</si>
  <si>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</si>
  <si>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</si>
  <si>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</si>
  <si>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</si>
  <si>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</si>
  <si>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</si>
  <si>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</si>
  <si>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</si>
  <si>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</si>
  <si>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</si>
  <si>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</si>
  <si>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</si>
  <si>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</si>
  <si>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</si>
  <si>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</si>
  <si>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</si>
  <si>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</si>
  <si>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</si>
  <si>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</si>
  <si>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</si>
  <si>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</si>
  <si>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</si>
  <si>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</si>
  <si>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</si>
  <si>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</si>
  <si>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</si>
  <si>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</si>
  <si>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Dolnośląskie</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</si>
  <si>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</si>
  <si>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</si>
  <si>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</si>
  <si>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</si>
  <si>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</si>
  <si>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</si>
  <si>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</si>
  <si>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</si>
  <si>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</si>
  <si>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</si>
  <si>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</si>
  <si>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</si>
  <si>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</si>
  <si>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</si>
  <si>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</si>
  <si>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</si>
  <si>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</si>
  <si>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</si>
  <si>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</si>
  <si>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</si>
  <si>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</si>
  <si>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</si>
  <si>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</si>
  <si>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</si>
  <si>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</si>
  <si>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</si>
  <si>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</si>
  <si>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</si>
  <si>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</si>
  <si>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</si>
  <si>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</si>
  <si>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</si>
  <si>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</si>
  <si>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</si>
  <si>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</si>
  <si>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</si>
  <si>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</si>
  <si>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</si>
  <si>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</si>
  <si>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</si>
  <si>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</si>
  <si>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</si>
  <si>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</si>
  <si>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</si>
  <si>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</si>
  <si>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</si>
  <si>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</si>
  <si>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</si>
  <si>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</si>
  <si>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</si>
  <si>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</si>
  <si>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</si>
  <si>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</si>
  <si>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</si>
  <si>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</si>
  <si>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</si>
  <si>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</si>
  <si>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</si>
  <si>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</si>
  <si>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</si>
  <si>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</si>
  <si>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</si>
  <si>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</si>
  <si>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</si>
  <si>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</si>
  <si>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</si>
  <si>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</si>
  <si>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</si>
  <si>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</si>
  <si>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</si>
  <si>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</si>
  <si>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</si>
  <si>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</si>
  <si>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</si>
  <si>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</si>
  <si>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</si>
  <si>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</si>
  <si>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</si>
  <si>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</si>
  <si>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</si>
  <si>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</si>
  <si>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</si>
  <si>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</si>
  <si>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</si>
  <si>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</si>
  <si>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</si>
  <si>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</si>
  <si>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</si>
  <si>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</si>
  <si>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</si>
  <si>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</si>
  <si>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</si>
  <si>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</si>
  <si>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</si>
  <si>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</si>
  <si>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</si>
  <si>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</si>
  <si>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</si>
  <si>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</si>
  <si>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</si>
  <si>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</si>
  <si>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</si>
  <si>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</si>
  <si>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</si>
  <si>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</si>
  <si>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</si>
  <si>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</si>
  <si>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</si>
  <si>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</si>
  <si>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</si>
  <si>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</si>
  <si>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</si>
  <si>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</si>
  <si>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</si>
  <si>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</si>
  <si>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</si>
  <si>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</si>
  <si>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</si>
  <si>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</si>
  <si>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</si>
  <si>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</si>
  <si>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</si>
  <si>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</si>
  <si>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</si>
  <si>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</si>
  <si>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</si>
  <si>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</si>
  <si>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</si>
  <si>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</si>
  <si>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</si>
  <si>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</si>
  <si>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</si>
  <si>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</si>
  <si>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</si>
  <si>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</si>
  <si>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</si>
  <si>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</si>
  <si>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</si>
  <si>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</si>
  <si>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</si>
  <si>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</si>
  <si>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</si>
  <si>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</si>
  <si>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</si>
  <si>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</si>
  <si>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</si>
  <si>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</si>
  <si>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</si>
  <si>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</si>
  <si>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</si>
  <si>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</si>
  <si>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</si>
  <si>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</si>
  <si>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</si>
  <si>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</si>
  <si>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</si>
  <si>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</si>
  <si>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</si>
  <si>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</si>
  <si>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</si>
  <si>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</si>
  <si>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</si>
  <si>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</si>
  <si>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</si>
  <si>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</si>
  <si>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</si>
  <si>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</si>
  <si>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</si>
  <si>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</si>
  <si>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</si>
  <si>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</si>
  <si>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</si>
  <si>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</si>
  <si>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</si>
  <si>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</si>
  <si>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</si>
  <si>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</si>
  <si>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</si>
  <si>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</si>
  <si>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</si>
  <si>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</si>
  <si>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</si>
  <si>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</si>
  <si>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</si>
  <si>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</si>
  <si>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</si>
  <si>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</si>
  <si>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</si>
  <si>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</si>
  <si>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</si>
  <si>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</si>
  <si>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</si>
  <si>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</si>
  <si>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</si>
  <si>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</si>
  <si>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</si>
  <si>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</si>
  <si>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</si>
  <si>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</si>
  <si>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</si>
  <si>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</si>
  <si>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</si>
  <si>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</si>
  <si>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</si>
  <si>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</si>
  <si>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</si>
  <si>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</si>
  <si>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</si>
  <si>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</si>
  <si>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</si>
  <si>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</si>
  <si>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</si>
  <si>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</si>
  <si>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</si>
  <si>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</si>
  <si>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</si>
  <si>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</si>
  <si>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</si>
  <si>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</si>
  <si>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</si>
  <si>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</si>
  <si>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</si>
  <si>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</si>
  <si>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</si>
  <si>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</si>
  <si>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</si>
  <si>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</si>
  <si>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</si>
  <si>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</si>
  <si>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</si>
  <si>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</si>
  <si>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</si>
  <si>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</si>
  <si>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</si>
  <si>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</si>
  <si>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</si>
  <si>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</si>
  <si>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</si>
  <si>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</si>
  <si>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</si>
  <si>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</si>
  <si>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</si>
  <si>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</si>
  <si>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</si>
  <si>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</si>
  <si>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</si>
  <si>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</si>
  <si>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</si>
  <si>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</si>
  <si>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</si>
  <si>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</si>
  <si>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</si>
  <si>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</si>
  <si>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</si>
  <si>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</si>
  <si>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</si>
  <si>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</si>
  <si>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</si>
  <si>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</si>
  <si>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</si>
  <si>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</si>
  <si>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</si>
  <si>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</si>
  <si>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</si>
  <si>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</si>
  <si>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</si>
  <si>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</si>
  <si>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</si>
  <si>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</si>
  <si>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</si>
  <si>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</si>
  <si>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</si>
  <si>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</si>
  <si>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</si>
  <si>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</si>
  <si>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</si>
  <si>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</si>
  <si>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</si>
  <si>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</si>
  <si>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</si>
  <si>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</si>
  <si>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</si>
  <si>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</si>
  <si>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</si>
  <si>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</si>
  <si>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</si>
  <si>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</si>
  <si>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</si>
  <si>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</si>
  <si>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</si>
  <si>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</si>
  <si>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</si>
  <si>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</si>
  <si>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</si>
  <si>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</si>
  <si>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</si>
  <si>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</si>
  <si>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</si>
  <si>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</si>
  <si>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</si>
  <si>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</si>
  <si>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</si>
  <si>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</si>
  <si>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</si>
  <si>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</si>
  <si>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</si>
  <si>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</si>
  <si>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</si>
  <si>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</si>
  <si>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</si>
  <si>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</si>
  <si>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</si>
  <si>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</si>
  <si>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</si>
  <si>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</si>
  <si>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</si>
  <si>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</si>
  <si>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</si>
  <si>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</si>
  <si>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</si>
  <si>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</si>
  <si>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</si>
  <si>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</si>
  <si>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</si>
  <si>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</si>
  <si>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</si>
  <si>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</si>
  <si>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</si>
  <si>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</si>
  <si>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</si>
  <si>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</si>
  <si>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</si>
  <si>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</si>
  <si>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</si>
  <si>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</si>
  <si>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</si>
  <si>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</si>
  <si>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</si>
  <si>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</si>
  <si>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</si>
  <si>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</si>
  <si>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</si>
  <si>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</si>
  <si>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</si>
  <si>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</si>
  <si>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</si>
  <si>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</si>
  <si>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</si>
  <si>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</si>
  <si>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</si>
  <si>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</si>
  <si>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</si>
  <si>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</si>
  <si>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</si>
  <si>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</si>
  <si>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</si>
  <si>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</si>
  <si>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</si>
  <si>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</si>
  <si>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</si>
  <si>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</si>
  <si>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</si>
  <si>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</si>
  <si>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</si>
  <si>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</si>
  <si>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</si>
  <si>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</si>
  <si>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</si>
  <si>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</si>
  <si>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</si>
  <si>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</si>
  <si>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</si>
  <si>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</si>
  <si>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</si>
  <si>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</si>
  <si>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</si>
  <si>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</si>
  <si>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</si>
  <si>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</si>
  <si>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</si>
  <si>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</si>
  <si>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</si>
  <si>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</si>
  <si>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</si>
  <si>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</si>
  <si>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</si>
  <si>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</si>
  <si>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</si>
  <si>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</si>
  <si>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</si>
  <si>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</si>
  <si>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</si>
  <si>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</si>
  <si>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</si>
  <si>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</si>
  <si>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</si>
  <si>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</si>
  <si>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</si>
  <si>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</si>
  <si>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</si>
  <si>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</si>
  <si>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</si>
  <si>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</si>
  <si>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</si>
  <si>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</si>
  <si>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</si>
  <si>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</si>
  <si>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</si>
  <si>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</si>
  <si>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</si>
  <si>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</si>
  <si>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</si>
  <si>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</si>
  <si>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</si>
  <si>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</si>
  <si>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</si>
  <si>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</si>
  <si>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</si>
  <si>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</si>
  <si>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</si>
  <si>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</si>
  <si>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</si>
  <si>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</si>
  <si>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</si>
  <si>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</si>
  <si>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</si>
  <si>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</si>
  <si>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</si>
  <si>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</si>
  <si>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</si>
  <si>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</si>
  <si>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</si>
  <si>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</si>
  <si>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</si>
  <si>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</si>
  <si>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</si>
  <si>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</si>
  <si>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</si>
  <si>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</si>
  <si>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</si>
  <si>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</si>
  <si>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</si>
  <si>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</si>
  <si>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</si>
  <si>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</si>
  <si>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</si>
  <si>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</si>
  <si>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</si>
  <si>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</si>
  <si>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</si>
  <si>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</si>
  <si>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</si>
  <si>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</si>
  <si>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</si>
  <si>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</si>
  <si>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</si>
  <si>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</si>
  <si>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</si>
  <si>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</si>
  <si>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</si>
  <si>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</si>
  <si>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</si>
  <si>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</si>
  <si>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</si>
  <si>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</si>
  <si>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</si>
  <si>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</si>
  <si>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</si>
  <si>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</si>
  <si>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</si>
  <si>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</si>
  <si>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</si>
  <si>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</si>
  <si>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</si>
  <si>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</si>
  <si>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</si>
  <si>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</si>
  <si>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</si>
  <si>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</si>
  <si>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</si>
  <si>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</si>
  <si>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</si>
  <si>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</si>
  <si>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</si>
  <si>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</si>
  <si>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</si>
  <si>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</si>
  <si>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</si>
  <si>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</si>
  <si>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</si>
  <si>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</si>
  <si>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</si>
  <si>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</si>
  <si>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</si>
  <si>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</si>
  <si>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</si>
  <si>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</si>
  <si>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</si>
  <si>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</si>
  <si>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</si>
  <si>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</si>
  <si>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</si>
  <si>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</si>
  <si>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</si>
  <si>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</si>
  <si>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</si>
  <si>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</si>
  <si>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</si>
  <si>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</si>
  <si>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</si>
  <si>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</si>
  <si>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</si>
  <si>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</si>
  <si>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</si>
  <si>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</si>
  <si>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</si>
  <si>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</si>
  <si>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</si>
  <si>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</si>
  <si>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</si>
  <si>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</si>
  <si>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</si>
  <si>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</si>
  <si>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</si>
  <si>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</si>
  <si>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</si>
  <si>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</si>
  <si>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</si>
  <si>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</si>
  <si>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</si>
  <si>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</si>
  <si>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</si>
  <si>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</si>
  <si>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</si>
  <si>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</si>
  <si>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</si>
  <si>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</si>
  <si>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</si>
  <si>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</si>
  <si>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</si>
  <si>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</si>
  <si>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</si>
  <si>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</si>
  <si>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</si>
  <si>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</si>
  <si>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</si>
  <si>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</si>
  <si>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</si>
  <si>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</si>
  <si>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</si>
  <si>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</si>
  <si>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</si>
  <si>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</si>
  <si>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</si>
  <si>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</si>
  <si>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Chelyabinskaya oblast'</t>
  </si>
  <si>
    <t>RUChelyabinskaya oblast'</t>
  </si>
  <si>
    <t>RU-IRK</t>
  </si>
  <si>
    <t>RUIrkutskaya oblast'</t>
  </si>
  <si>
    <t>Irkutskaja oblast'</t>
  </si>
  <si>
    <t>RUIrkutskaja oblast'</t>
  </si>
  <si>
    <t>RU-IVA</t>
  </si>
  <si>
    <t>Ivanovskaya oblast'</t>
  </si>
  <si>
    <t>RUIvanovskaya oblast'</t>
  </si>
  <si>
    <t>Ivanovskaja oblast'</t>
  </si>
  <si>
    <t>RUIvanovskaja oblast'</t>
  </si>
  <si>
    <t>RU-KEM</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</si>
  <si>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</si>
  <si>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</si>
  <si>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</si>
  <si>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</si>
  <si>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</si>
  <si>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</si>
  <si>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</si>
  <si>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</si>
  <si>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</si>
  <si>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</si>
  <si>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</si>
  <si>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</si>
  <si>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</si>
  <si>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</si>
  <si>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</si>
  <si>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</si>
  <si>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</si>
  <si>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</si>
  <si>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</si>
  <si>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</si>
  <si>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</si>
  <si>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</si>
  <si>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</si>
  <si>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</si>
  <si>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</si>
  <si>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</si>
  <si>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</si>
  <si>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</si>
  <si>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</si>
  <si>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</si>
  <si>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</si>
  <si>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</si>
  <si>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</si>
  <si>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</si>
  <si>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</si>
  <si>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</si>
  <si>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</si>
  <si>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</si>
  <si>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</si>
  <si>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</si>
  <si>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</si>
  <si>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</si>
  <si>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</si>
  <si>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</si>
  <si>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</si>
  <si>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</si>
  <si>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</si>
  <si>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</si>
  <si>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</si>
  <si>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</si>
  <si>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</si>
  <si>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</si>
  <si>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</si>
  <si>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</si>
  <si>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</si>
  <si>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</si>
  <si>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</si>
  <si>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</si>
  <si>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</si>
  <si>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</si>
  <si>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</si>
  <si>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</si>
  <si>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</si>
  <si>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</si>
  <si>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</si>
  <si>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</si>
  <si>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</si>
  <si>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</si>
  <si>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</si>
  <si>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</si>
  <si>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</si>
  <si>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</si>
  <si>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</si>
  <si>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</si>
  <si>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</si>
  <si>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</si>
  <si>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</si>
  <si>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</si>
  <si>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</si>
  <si>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</si>
  <si>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</si>
  <si>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</si>
  <si>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</si>
  <si>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</si>
  <si>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</si>
  <si>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</si>
  <si>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</si>
  <si>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</si>
  <si>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</si>
  <si>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</si>
  <si>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</si>
  <si>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</si>
  <si>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</si>
  <si>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</si>
  <si>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</si>
  <si>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</si>
  <si>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</si>
  <si>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</si>
  <si>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</si>
  <si>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</si>
  <si>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</si>
  <si>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</si>
  <si>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</si>
  <si>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</si>
  <si>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</si>
  <si>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</si>
  <si>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</si>
  <si>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</si>
  <si>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</si>
  <si>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</si>
  <si>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</si>
  <si>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</si>
  <si>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</si>
  <si>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</si>
  <si>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</si>
  <si>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</si>
  <si>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</si>
  <si>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</si>
  <si>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</si>
  <si>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</si>
  <si>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</si>
  <si>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</si>
  <si>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</si>
  <si>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</si>
  <si>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</si>
  <si>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</si>
  <si>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</si>
  <si>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</si>
  <si>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</si>
  <si>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</si>
  <si>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</si>
  <si>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</si>
  <si>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</si>
  <si>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</si>
  <si>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</si>
  <si>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</si>
  <si>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</si>
  <si>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</si>
  <si>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</si>
  <si>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</si>
  <si>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</si>
  <si>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</si>
  <si>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</si>
  <si>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</si>
  <si>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</si>
  <si>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</si>
  <si>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</si>
  <si>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</si>
  <si>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</si>
  <si>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</si>
  <si>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</si>
  <si>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</si>
  <si>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</si>
  <si>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</si>
  <si>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</si>
  <si>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</si>
  <si>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</si>
  <si>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</si>
  <si>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</si>
  <si>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</si>
  <si>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</si>
  <si>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</si>
  <si>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</si>
  <si>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</si>
  <si>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</si>
  <si>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</si>
  <si>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</si>
  <si>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</si>
  <si>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</si>
  <si>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</si>
  <si>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</si>
  <si>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</si>
  <si>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</si>
  <si>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</si>
  <si>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</si>
  <si>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</si>
  <si>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</si>
  <si>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</si>
  <si>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</si>
  <si>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</si>
  <si>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</si>
  <si>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</si>
  <si>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</si>
  <si>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</si>
  <si>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</si>
  <si>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</si>
  <si>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</si>
  <si>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</si>
  <si>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</si>
  <si>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</si>
  <si>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</si>
  <si>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</si>
  <si>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</si>
  <si>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</si>
  <si>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</si>
  <si>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</si>
  <si>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</si>
  <si>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</si>
  <si>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</si>
  <si>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</si>
  <si>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</si>
  <si>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</si>
  <si>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</si>
  <si>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</si>
  <si>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</si>
  <si>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</si>
  <si>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</si>
  <si>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RUMoskva</t>
  </si>
  <si>
    <t>RU-SPE</t>
  </si>
  <si>
    <t>Sankt-Peterburg</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</si>
  <si>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</si>
  <si>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</si>
  <si>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</si>
  <si>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</si>
  <si>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</si>
  <si>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</si>
  <si>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</si>
  <si>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</si>
  <si>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</si>
  <si>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</si>
  <si>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</si>
  <si>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</si>
  <si>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</si>
  <si>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</si>
  <si>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</si>
  <si>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</si>
  <si>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</si>
  <si>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</si>
  <si>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</si>
  <si>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</si>
  <si>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</si>
  <si>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</si>
  <si>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</si>
  <si>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</si>
  <si>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</si>
  <si>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</si>
  <si>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</si>
  <si>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</si>
  <si>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</si>
  <si>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</si>
  <si>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</si>
  <si>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</si>
  <si>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</si>
  <si>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</si>
  <si>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</si>
  <si>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</si>
  <si>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</si>
  <si>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</si>
  <si>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</si>
  <si>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</si>
  <si>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</si>
  <si>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</si>
  <si>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</si>
  <si>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</si>
  <si>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</si>
  <si>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</si>
  <si>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</si>
  <si>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</si>
  <si>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</si>
  <si>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</si>
  <si>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</si>
  <si>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</si>
  <si>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</si>
  <si>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</si>
  <si>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</si>
  <si>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</si>
  <si>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</si>
  <si>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</si>
  <si>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</si>
  <si>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</si>
  <si>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</si>
  <si>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</si>
  <si>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</si>
  <si>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</si>
  <si>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</si>
  <si>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</si>
  <si>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</si>
  <si>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</si>
  <si>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</si>
  <si>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</si>
  <si>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</si>
  <si>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</si>
  <si>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</si>
  <si>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</si>
  <si>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</si>
  <si>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</si>
  <si>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</si>
  <si>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</si>
  <si>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</si>
  <si>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</si>
  <si>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</si>
  <si>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</si>
  <si>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</si>
  <si>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</si>
  <si>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</si>
  <si>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</si>
  <si>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</si>
  <si>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</si>
  <si>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</si>
  <si>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</si>
  <si>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</si>
  <si>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</si>
  <si>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</si>
  <si>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</si>
  <si>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</si>
  <si>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</si>
  <si>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</si>
  <si>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</si>
  <si>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</si>
  <si>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</si>
  <si>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</si>
  <si>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</si>
  <si>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</si>
  <si>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</si>
  <si>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</si>
  <si>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</si>
  <si>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</si>
  <si>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</si>
  <si>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</si>
  <si>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</si>
  <si>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</si>
  <si>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</si>
  <si>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</si>
  <si>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</si>
  <si>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</si>
  <si>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</si>
  <si>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</si>
  <si>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</si>
  <si>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</si>
  <si>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</si>
  <si>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</si>
  <si>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</si>
  <si>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</si>
  <si>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</si>
  <si>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</si>
  <si>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</si>
  <si>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</si>
  <si>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</si>
  <si>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</si>
  <si>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</si>
  <si>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</si>
  <si>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</si>
  <si>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</si>
  <si>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</si>
  <si>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</si>
  <si>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</si>
  <si>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</si>
  <si>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</si>
  <si>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</si>
  <si>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</si>
  <si>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</si>
  <si>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</si>
  <si>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</si>
  <si>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</si>
  <si>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</si>
  <si>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</si>
  <si>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</si>
  <si>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</si>
  <si>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</si>
  <si>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</si>
  <si>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</si>
  <si>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</si>
  <si>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</si>
  <si>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</si>
  <si>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</si>
  <si>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</si>
  <si>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</si>
  <si>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</si>
  <si>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</si>
  <si>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</si>
  <si>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</si>
  <si>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</si>
  <si>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</si>
  <si>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</si>
  <si>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</si>
  <si>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</si>
  <si>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</si>
  <si>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</si>
  <si>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</si>
  <si>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</si>
  <si>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</si>
  <si>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</si>
  <si>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</si>
  <si>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</si>
  <si>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</si>
  <si>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</si>
  <si>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</si>
  <si>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</si>
  <si>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</si>
  <si>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</si>
  <si>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</si>
  <si>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</si>
  <si>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</si>
  <si>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</si>
  <si>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</si>
  <si>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</si>
  <si>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</si>
  <si>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</si>
  <si>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</si>
  <si>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</si>
  <si>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</si>
  <si>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</si>
  <si>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</si>
  <si>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</si>
  <si>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</si>
  <si>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</si>
  <si>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</si>
  <si>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</si>
  <si>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</si>
  <si>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</si>
  <si>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</si>
  <si>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</si>
  <si>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</si>
  <si>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</si>
  <si>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</si>
  <si>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</si>
  <si>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</si>
  <si>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</si>
  <si>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</si>
  <si>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</si>
  <si>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</si>
  <si>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</si>
  <si>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</si>
  <si>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</si>
  <si>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</si>
  <si>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</si>
  <si>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</si>
  <si>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</si>
  <si>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</si>
  <si>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</si>
  <si>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</si>
  <si>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</si>
  <si>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</si>
  <si>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</si>
  <si>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</si>
  <si>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</si>
  <si>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</si>
  <si>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</si>
  <si>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</si>
  <si>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</si>
  <si>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</si>
  <si>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</si>
  <si>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</si>
  <si>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</si>
  <si>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</si>
  <si>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</si>
  <si>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</si>
  <si>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</si>
  <si>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</si>
  <si>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</si>
  <si>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</si>
  <si>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</si>
  <si>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</si>
  <si>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</si>
  <si>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</si>
  <si>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</si>
  <si>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</si>
  <si>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</si>
  <si>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</si>
  <si>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</si>
  <si>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</si>
  <si>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</si>
  <si>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</si>
  <si>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</si>
  <si>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</si>
  <si>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</si>
  <si>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</si>
  <si>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</si>
  <si>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</si>
  <si>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</si>
  <si>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</si>
  <si>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</si>
  <si>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</si>
  <si>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</si>
  <si>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</si>
  <si>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</si>
  <si>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</si>
  <si>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</si>
  <si>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</si>
  <si>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</si>
  <si>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</si>
  <si>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</si>
  <si>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</si>
  <si>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</si>
  <si>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</si>
  <si>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</si>
  <si>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</si>
  <si>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</si>
  <si>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</si>
  <si>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</si>
  <si>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</si>
  <si>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</si>
  <si>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</si>
  <si>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</si>
  <si>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</si>
  <si>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</si>
  <si>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</si>
  <si>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</si>
  <si>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</si>
  <si>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</si>
  <si>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</si>
  <si>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</si>
  <si>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</si>
  <si>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</si>
  <si>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</si>
  <si>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</si>
  <si>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</si>
  <si>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</si>
  <si>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</si>
  <si>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</si>
  <si>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</si>
  <si>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</si>
  <si>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</si>
  <si>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</si>
  <si>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</si>
  <si>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</si>
  <si>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</si>
  <si>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</si>
  <si>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</si>
  <si>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</si>
  <si>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</si>
  <si>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</si>
  <si>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</si>
  <si>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</si>
  <si>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</si>
  <si>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</si>
  <si>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</si>
  <si>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</si>
  <si>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</si>
  <si>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</si>
  <si>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</si>
  <si>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</si>
  <si>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</si>
  <si>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</si>
  <si>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</si>
  <si>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</si>
  <si>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</si>
  <si>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</si>
  <si>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</si>
  <si>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</si>
  <si>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</si>
  <si>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</si>
  <si>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</si>
  <si>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</si>
  <si>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</si>
  <si>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</si>
  <si>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</si>
  <si>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</si>
  <si>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</si>
  <si>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</si>
  <si>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</si>
  <si>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</si>
  <si>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</si>
  <si>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</si>
  <si>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</si>
  <si>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</si>
  <si>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</si>
  <si>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</si>
  <si>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</si>
  <si>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</si>
  <si>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</si>
  <si>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</si>
  <si>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</si>
  <si>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</si>
  <si>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</si>
  <si>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</si>
  <si>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</si>
  <si>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</si>
  <si>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</si>
  <si>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</si>
  <si>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</si>
  <si>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</si>
  <si>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</si>
  <si>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</si>
  <si>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</si>
  <si>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</si>
  <si>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</si>
  <si>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</si>
  <si>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</si>
  <si>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</si>
  <si>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</si>
  <si>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</si>
  <si>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</si>
  <si>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</si>
  <si>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</si>
  <si>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</si>
  <si>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</si>
  <si>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</si>
  <si>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</si>
  <si>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</si>
  <si>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</si>
  <si>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</si>
  <si>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</si>
  <si>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</si>
  <si>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</si>
  <si>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</si>
  <si>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</si>
  <si>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</si>
  <si>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</si>
  <si>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</si>
  <si>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</si>
  <si>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</si>
  <si>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</si>
  <si>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</si>
  <si>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</si>
  <si>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</si>
  <si>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</si>
  <si>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</si>
  <si>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</si>
  <si>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</si>
  <si>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</si>
  <si>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</si>
  <si>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</si>
  <si>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</si>
  <si>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</si>
  <si>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</si>
  <si>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</si>
  <si>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</si>
  <si>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</si>
  <si>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</si>
  <si>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</si>
  <si>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</si>
  <si>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</si>
  <si>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</si>
  <si>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</si>
  <si>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</si>
  <si>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</si>
  <si>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</si>
  <si>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</si>
  <si>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</si>
  <si>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</si>
  <si>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</si>
  <si>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</si>
  <si>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</si>
  <si>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</si>
  <si>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</si>
  <si>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</si>
  <si>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</si>
  <si>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</si>
  <si>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</si>
  <si>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</si>
  <si>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</si>
  <si>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</si>
  <si>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</si>
  <si>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</si>
  <si>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</si>
  <si>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</si>
  <si>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</si>
  <si>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</si>
  <si>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</si>
  <si>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</si>
  <si>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</si>
  <si>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</si>
  <si>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</si>
  <si>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</si>
  <si>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</si>
  <si>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</si>
  <si>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</si>
  <si>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</si>
  <si>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</si>
  <si>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</si>
  <si>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</si>
  <si>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</si>
  <si>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</si>
  <si>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</si>
  <si>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</si>
  <si>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</si>
  <si>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</si>
  <si>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</si>
  <si>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</si>
  <si>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</si>
  <si>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</si>
  <si>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</si>
  <si>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</si>
  <si>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</si>
  <si>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</si>
  <si>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</si>
  <si>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</si>
  <si>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</si>
  <si>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</si>
  <si>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</si>
  <si>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</si>
  <si>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</si>
  <si>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</si>
  <si>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</si>
  <si>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</si>
  <si>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</si>
  <si>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</si>
  <si>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</si>
  <si>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</si>
  <si>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</si>
  <si>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</si>
  <si>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</si>
  <si>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</si>
  <si>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</si>
  <si>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</si>
  <si>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</si>
  <si>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</si>
  <si>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</si>
  <si>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</si>
  <si>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</si>
  <si>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</si>
  <si>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</si>
  <si>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</si>
  <si>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</si>
  <si>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</si>
  <si>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</si>
  <si>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</si>
  <si>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</si>
  <si>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</si>
  <si>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</si>
  <si>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</si>
  <si>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</si>
  <si>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</si>
  <si>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</si>
  <si>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</si>
  <si>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</si>
  <si>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</si>
  <si>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</si>
  <si>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</si>
  <si>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</si>
  <si>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</si>
  <si>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</si>
  <si>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</si>
  <si>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</si>
  <si>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</si>
  <si>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</si>
  <si>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</si>
  <si>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</si>
  <si>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</si>
  <si>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</si>
  <si>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</si>
  <si>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</si>
  <si>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</si>
  <si>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</si>
  <si>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</si>
  <si>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</si>
  <si>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</si>
  <si>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</si>
  <si>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</si>
  <si>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</si>
  <si>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</si>
  <si>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</si>
  <si>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</si>
  <si>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</si>
  <si>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</si>
  <si>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</si>
  <si>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</si>
  <si>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</si>
  <si>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</si>
  <si>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</si>
  <si>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</si>
  <si>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</si>
  <si>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</si>
  <si>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</si>
  <si>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</si>
  <si>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</si>
  <si>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</si>
  <si>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</si>
  <si>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</si>
  <si>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</si>
  <si>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</si>
  <si>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</si>
  <si>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</si>
  <si>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</si>
  <si>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</si>
  <si>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</si>
  <si>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</si>
  <si>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</si>
  <si>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</si>
  <si>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</si>
  <si>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</si>
  <si>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</si>
  <si>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</si>
  <si>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</si>
  <si>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</si>
  <si>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</si>
  <si>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</si>
  <si>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</si>
  <si>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</si>
  <si>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</si>
  <si>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</si>
  <si>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</si>
  <si>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</si>
  <si>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</si>
  <si>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</si>
  <si>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</si>
  <si>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</si>
  <si>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</si>
  <si>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</si>
  <si>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</si>
  <si>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</si>
  <si>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</si>
  <si>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</si>
  <si>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</si>
  <si>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</si>
  <si>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</si>
  <si>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</si>
  <si>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</si>
  <si>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</si>
  <si>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</si>
  <si>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</si>
  <si>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</si>
  <si>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</si>
  <si>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</si>
  <si>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</si>
  <si>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</si>
  <si>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</si>
  <si>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</si>
  <si>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</si>
  <si>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</si>
  <si>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</si>
  <si>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</si>
  <si>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</si>
  <si>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</si>
  <si>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</si>
  <si>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</si>
  <si>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</si>
  <si>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</si>
  <si>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</si>
  <si>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</si>
  <si>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</si>
  <si>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</si>
  <si>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</si>
  <si>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</si>
  <si>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</si>
  <si>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</si>
  <si>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</si>
  <si>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</si>
  <si>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</si>
  <si>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</si>
  <si>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</si>
  <si>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</si>
  <si>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</si>
  <si>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</si>
  <si>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</si>
  <si>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</si>
  <si>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</si>
  <si>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</si>
  <si>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</si>
  <si>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</si>
  <si>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</si>
  <si>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</si>
  <si>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</si>
  <si>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</si>
  <si>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</si>
  <si>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</si>
  <si>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</si>
  <si>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</si>
  <si>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</si>
  <si>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</si>
  <si>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</si>
  <si>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</si>
  <si>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</si>
  <si>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</si>
  <si>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</si>
  <si>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</si>
  <si>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</si>
  <si>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</si>
  <si>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</si>
  <si>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</si>
  <si>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</si>
  <si>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</si>
  <si>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</si>
  <si>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</si>
  <si>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</si>
  <si>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</si>
  <si>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</si>
  <si>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</si>
  <si>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</si>
  <si>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</si>
  <si>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</si>
  <si>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</si>
  <si>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</si>
  <si>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</si>
  <si>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</si>
  <si>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</si>
  <si>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</si>
  <si>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</si>
  <si>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</si>
  <si>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</si>
  <si>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</si>
  <si>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</si>
  <si>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</si>
  <si>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</si>
  <si>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</si>
  <si>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</si>
  <si>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</si>
  <si>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</si>
  <si>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</si>
  <si>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</si>
  <si>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</si>
  <si>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</si>
  <si>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</si>
  <si>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</si>
  <si>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</si>
  <si>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</si>
  <si>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</si>
  <si>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</si>
  <si>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</si>
  <si>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</si>
  <si>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</si>
  <si>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</si>
  <si>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</si>
  <si>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</si>
  <si>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</si>
  <si>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</si>
  <si>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</si>
  <si>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</si>
  <si>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</si>
  <si>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</si>
  <si>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</si>
  <si>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</si>
  <si>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</si>
  <si>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</si>
  <si>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</si>
  <si>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</si>
  <si>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</si>
  <si>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</si>
  <si>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</si>
  <si>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</si>
  <si>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</si>
  <si>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</si>
  <si>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</si>
  <si>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</si>
  <si>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</si>
  <si>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</si>
  <si>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</si>
  <si>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</si>
  <si>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</si>
  <si>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</si>
  <si>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</si>
  <si>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</si>
  <si>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</si>
  <si>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</si>
  <si>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</si>
  <si>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</si>
  <si>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</si>
  <si>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</si>
  <si>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</si>
  <si>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</si>
  <si>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</si>
  <si>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</si>
  <si>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</si>
  <si>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</si>
  <si>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</si>
  <si>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</si>
  <si>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</si>
  <si>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</si>
  <si>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</si>
  <si>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</si>
  <si>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</si>
  <si>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</si>
  <si>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</si>
  <si>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</si>
  <si>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</si>
  <si>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</si>
  <si>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</si>
  <si>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</si>
  <si>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</si>
  <si>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</si>
  <si>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</si>
  <si>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</si>
  <si>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</si>
  <si>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</si>
  <si>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</si>
  <si>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</si>
  <si>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</si>
  <si>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</si>
  <si>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</si>
  <si>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</si>
  <si>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</si>
  <si>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</si>
  <si>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</si>
  <si>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</si>
  <si>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</si>
  <si>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</si>
  <si>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</si>
  <si>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</si>
  <si>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</si>
  <si>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</si>
  <si>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</si>
  <si>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</si>
  <si>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</si>
  <si>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</si>
  <si>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</si>
  <si>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</si>
  <si>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</si>
  <si>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</si>
  <si>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</si>
  <si>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</si>
  <si>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</si>
  <si>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</si>
  <si>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</si>
  <si>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</si>
  <si>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</si>
  <si>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</si>
  <si>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</si>
  <si>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</si>
  <si>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</si>
  <si>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</si>
  <si>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</si>
  <si>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</si>
  <si>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</si>
  <si>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</si>
  <si>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</si>
  <si>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</si>
  <si>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</si>
  <si>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</si>
  <si>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</si>
  <si>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</si>
  <si>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</si>
  <si>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</si>
  <si>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</si>
  <si>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</si>
  <si>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</si>
  <si>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</si>
  <si>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</si>
  <si>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</si>
  <si>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</si>
  <si>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</si>
  <si>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</si>
  <si>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</si>
  <si>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</si>
  <si>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</si>
  <si>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</si>
  <si>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</si>
  <si>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</si>
  <si>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</si>
  <si>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</si>
  <si>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</si>
  <si>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</si>
  <si>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</si>
  <si>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</si>
  <si>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</si>
  <si>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</si>
  <si>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</si>
  <si>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</si>
  <si>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</si>
  <si>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</si>
  <si>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</si>
  <si>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</si>
  <si>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</si>
  <si>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</si>
  <si>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</si>
  <si>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</si>
  <si>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</si>
  <si>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</si>
  <si>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</si>
  <si>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</si>
  <si>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</si>
  <si>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</si>
  <si>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</si>
  <si>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</si>
  <si>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</si>
  <si>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</si>
  <si>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</si>
  <si>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</si>
  <si>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</si>
  <si>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</si>
  <si>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</si>
  <si>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</si>
  <si>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</si>
  <si>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</si>
  <si>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</si>
  <si>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</si>
  <si>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</si>
  <si>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</si>
  <si>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</si>
  <si>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</si>
  <si>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</si>
  <si>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</si>
  <si>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</si>
  <si>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</si>
  <si>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</si>
  <si>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</si>
  <si>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</si>
  <si>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</si>
  <si>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</si>
  <si>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</si>
  <si>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</si>
  <si>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</si>
  <si>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</si>
  <si>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</si>
  <si>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</si>
  <si>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</si>
  <si>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</si>
  <si>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</si>
  <si>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</si>
  <si>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</si>
  <si>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</si>
  <si>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</si>
  <si>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</si>
  <si>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</si>
  <si>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</si>
  <si>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</si>
  <si>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</si>
  <si>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</si>
  <si>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</si>
  <si>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</si>
  <si>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</si>
  <si>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</si>
  <si>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</si>
  <si>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</si>
  <si>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</si>
  <si>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</si>
  <si>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</si>
  <si>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</si>
  <si>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</si>
  <si>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</si>
  <si>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</si>
  <si>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</si>
  <si>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</si>
  <si>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</si>
  <si>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</si>
  <si>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</si>
  <si>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</si>
  <si>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</si>
  <si>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</si>
  <si>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</si>
  <si>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</si>
  <si>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</si>
  <si>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</si>
  <si>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</si>
  <si>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</si>
  <si>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</si>
  <si>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</si>
  <si>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</si>
  <si>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</si>
  <si>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</si>
  <si>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</si>
  <si>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</si>
  <si>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</si>
  <si>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</si>
  <si>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</si>
  <si>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</si>
  <si>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</si>
  <si>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</si>
  <si>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</si>
  <si>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</si>
  <si>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</si>
  <si>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</si>
  <si>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</si>
  <si>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</si>
  <si>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</si>
  <si>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</si>
  <si>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</si>
  <si>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</si>
  <si>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</si>
  <si>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</si>
  <si>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</si>
  <si>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</si>
  <si>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</si>
  <si>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</si>
  <si>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</si>
  <si>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</si>
  <si>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</si>
  <si>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</si>
  <si>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</si>
  <si>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</si>
  <si>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</si>
  <si>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</si>
  <si>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</si>
  <si>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</si>
  <si>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</si>
  <si>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</si>
  <si>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</si>
  <si>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</si>
  <si>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</si>
  <si>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</si>
  <si>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</si>
  <si>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</si>
  <si>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</si>
  <si>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</si>
  <si>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</si>
  <si>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</si>
  <si>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</si>
  <si>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</si>
  <si>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</si>
  <si>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</si>
  <si>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</si>
  <si>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</si>
  <si>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</si>
  <si>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</si>
  <si>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</si>
  <si>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</si>
  <si>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</si>
  <si>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</si>
  <si>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</si>
  <si>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</si>
  <si>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</si>
  <si>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</si>
  <si>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</si>
  <si>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</si>
  <si>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</si>
  <si>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</si>
  <si>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</si>
  <si>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</si>
  <si>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</si>
  <si>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</si>
  <si>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</si>
  <si>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</si>
  <si>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</si>
  <si>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</si>
  <si>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</si>
  <si>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</si>
  <si>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</si>
  <si>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</si>
  <si>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</si>
  <si>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</si>
  <si>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</si>
  <si>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</si>
  <si>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</si>
  <si>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</si>
  <si>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</si>
  <si>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</si>
  <si>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</si>
  <si>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</si>
  <si>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</si>
  <si>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</si>
  <si>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</si>
  <si>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</si>
  <si>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</si>
  <si>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</si>
  <si>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</si>
  <si>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</si>
  <si>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</si>
  <si>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</si>
  <si>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</si>
  <si>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</si>
  <si>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</si>
  <si>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</si>
  <si>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</si>
  <si>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</si>
  <si>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</si>
  <si>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</si>
  <si>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</si>
  <si>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</si>
  <si>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</si>
  <si>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</si>
  <si>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</si>
  <si>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</si>
  <si>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</si>
  <si>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</si>
  <si>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</si>
  <si>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</si>
  <si>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</si>
  <si>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</si>
  <si>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</si>
  <si>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</si>
  <si>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</si>
  <si>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</si>
  <si>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</si>
  <si>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</si>
  <si>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</si>
  <si>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</si>
  <si>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</si>
  <si>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</si>
  <si>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</si>
  <si>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</si>
  <si>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</si>
  <si>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</si>
  <si>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</si>
  <si>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</si>
  <si>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</si>
  <si>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</si>
  <si>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</si>
  <si>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</si>
  <si>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</si>
  <si>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</si>
  <si>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</si>
  <si>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</si>
  <si>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</si>
  <si>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</si>
  <si>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</si>
  <si>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</si>
  <si>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</si>
  <si>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</si>
  <si>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</si>
  <si>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</si>
  <si>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</si>
  <si>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</si>
  <si>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</si>
  <si>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</si>
  <si>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</si>
  <si>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</si>
  <si>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</si>
  <si>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</si>
  <si>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</si>
  <si>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</si>
  <si>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</si>
  <si>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</si>
  <si>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</si>
  <si>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</si>
  <si>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</si>
  <si>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</si>
  <si>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</si>
  <si>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</si>
  <si>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</si>
  <si>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</si>
  <si>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</si>
  <si>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</si>
  <si>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</si>
  <si>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</si>
  <si>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</si>
  <si>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</si>
  <si>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</si>
  <si>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</si>
  <si>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</si>
  <si>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</si>
  <si>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</si>
  <si>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</si>
  <si>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</si>
  <si>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</si>
  <si>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</si>
  <si>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</si>
  <si>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</si>
  <si>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</si>
  <si>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</si>
  <si>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</si>
  <si>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</si>
  <si>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</si>
  <si>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</si>
  <si>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</si>
  <si>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</si>
  <si>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</si>
  <si>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</si>
  <si>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</si>
  <si>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</si>
  <si>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</si>
  <si>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</si>
  <si>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</si>
  <si>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</si>
  <si>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</si>
  <si>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</si>
  <si>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</si>
  <si>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</si>
  <si>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</si>
  <si>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</si>
  <si>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</si>
  <si>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</si>
  <si>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</si>
  <si>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</si>
  <si>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</si>
  <si>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</si>
  <si>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</si>
  <si>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</si>
  <si>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</si>
  <si>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</si>
  <si>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</si>
  <si>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</si>
  <si>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</si>
  <si>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</si>
  <si>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</si>
  <si>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</si>
  <si>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</si>
  <si>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</si>
  <si>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</si>
  <si>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</si>
  <si>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</si>
  <si>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</si>
  <si>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</si>
  <si>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</si>
  <si>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</si>
  <si>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</si>
  <si>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</si>
  <si>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</si>
  <si>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</si>
  <si>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</si>
  <si>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</si>
  <si>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</si>
  <si>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</si>
  <si>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</si>
  <si>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</si>
  <si>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</si>
  <si>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</si>
  <si>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</si>
  <si>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</si>
  <si>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</si>
  <si>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</si>
  <si>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</si>
  <si>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</si>
  <si>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</si>
  <si>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</si>
  <si>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</si>
  <si>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</si>
  <si>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</si>
  <si>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</si>
  <si>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</si>
  <si>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</si>
  <si>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</si>
  <si>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</si>
  <si>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</si>
  <si>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</si>
  <si>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</si>
  <si>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</si>
  <si>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</si>
  <si>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</si>
  <si>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</si>
  <si>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</si>
  <si>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</si>
  <si>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</si>
  <si>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</si>
  <si>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</si>
  <si>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</si>
  <si>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</si>
  <si>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</si>
  <si>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</si>
  <si>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</si>
  <si>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</si>
  <si>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</si>
  <si>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</si>
  <si>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</si>
  <si>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</si>
  <si>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</si>
  <si>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</si>
  <si>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</si>
  <si>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</si>
  <si>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</si>
  <si>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</si>
  <si>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</si>
  <si>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</si>
  <si>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</si>
  <si>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</si>
  <si>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</si>
  <si>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</si>
  <si>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</si>
  <si>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</si>
  <si>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</si>
  <si>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</si>
  <si>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</si>
  <si>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</si>
  <si>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</si>
  <si>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</si>
  <si>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</si>
  <si>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</si>
  <si>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</si>
  <si>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</si>
  <si>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</si>
  <si>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</si>
  <si>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</si>
  <si>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</si>
  <si>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</si>
  <si>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</si>
  <si>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</si>
  <si>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</si>
  <si>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</si>
  <si>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</si>
  <si>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</si>
  <si>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</si>
  <si>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</si>
  <si>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</si>
  <si>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</si>
  <si>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</si>
  <si>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</si>
  <si>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</si>
  <si>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</si>
  <si>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</si>
  <si>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</si>
  <si>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</si>
  <si>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</si>
  <si>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</si>
  <si>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</si>
  <si>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</si>
  <si>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</si>
  <si>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</si>
  <si>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</si>
  <si>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</si>
  <si>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</si>
  <si>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</si>
  <si>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</si>
  <si>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</si>
  <si>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</si>
  <si>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</si>
  <si>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</si>
  <si>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</si>
  <si>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</si>
  <si>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</si>
  <si>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</si>
  <si>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</si>
  <si>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</si>
  <si>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</si>
  <si>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</si>
  <si>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</si>
  <si>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</si>
  <si>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</si>
  <si>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</si>
  <si>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</si>
  <si>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</si>
  <si>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</si>
  <si>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</si>
  <si>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</si>
  <si>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</si>
  <si>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</si>
  <si>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</si>
  <si>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</si>
  <si>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</si>
  <si>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</si>
  <si>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</si>
  <si>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</si>
  <si>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</si>
  <si>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</si>
  <si>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</si>
  <si>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</si>
  <si>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</si>
  <si>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</si>
  <si>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</si>
  <si>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</si>
  <si>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</si>
  <si>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</si>
  <si>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</si>
  <si>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</si>
  <si>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</si>
  <si>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</si>
  <si>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</si>
  <si>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</si>
  <si>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</si>
  <si>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</si>
  <si>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</si>
  <si>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</si>
  <si>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</si>
  <si>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</si>
  <si>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</si>
  <si>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</si>
  <si>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</si>
  <si>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</si>
  <si>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</si>
  <si>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</si>
  <si>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</si>
  <si>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</si>
  <si>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</si>
  <si>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</si>
  <si>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</si>
  <si>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</si>
  <si>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</si>
  <si>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</si>
  <si>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</si>
  <si>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</si>
  <si>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</si>
  <si>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</si>
  <si>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</si>
  <si>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</si>
  <si>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</si>
  <si>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</si>
  <si>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</si>
  <si>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</si>
  <si>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</si>
  <si>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</si>
  <si>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</si>
  <si>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</si>
  <si>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</si>
  <si>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</si>
  <si>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</si>
  <si>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</si>
  <si>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</si>
  <si>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</si>
  <si>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</si>
  <si>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</si>
  <si>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</si>
  <si>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</si>
  <si>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</si>
  <si>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</si>
  <si>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</si>
  <si>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</si>
  <si>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</si>
  <si>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</si>
  <si>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</si>
  <si>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</si>
  <si>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</si>
  <si>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</si>
  <si>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</si>
  <si>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</si>
  <si>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</si>
  <si>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</si>
  <si>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</si>
  <si>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</si>
  <si>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</si>
  <si>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</si>
  <si>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</si>
  <si>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</si>
  <si>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</si>
  <si>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</si>
  <si>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</si>
  <si>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</si>
  <si>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</si>
  <si>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</si>
  <si>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</si>
  <si>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</si>
  <si>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</si>
  <si>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</si>
  <si>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</si>
  <si>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</si>
  <si>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</si>
  <si>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</si>
  <si>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</si>
  <si>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</si>
  <si>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</si>
  <si>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</si>
  <si>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</si>
  <si>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</si>
  <si>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</si>
  <si>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</si>
  <si>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</si>
  <si>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</si>
  <si>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</si>
  <si>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</si>
  <si>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</si>
  <si>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</si>
  <si>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</si>
  <si>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</si>
  <si>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</si>
  <si>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</si>
  <si>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</si>
  <si>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</si>
  <si>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</si>
  <si>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</si>
  <si>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</si>
  <si>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</si>
  <si>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</si>
  <si>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</si>
  <si>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</si>
  <si>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</si>
  <si>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</si>
  <si>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</si>
  <si>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</si>
  <si>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</si>
  <si>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</si>
  <si>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</si>
  <si>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</si>
  <si>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</si>
  <si>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</si>
  <si>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</si>
  <si>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</si>
  <si>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</si>
  <si>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</si>
  <si>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</si>
  <si>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</si>
  <si>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</si>
  <si>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</si>
  <si>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</si>
  <si>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</si>
  <si>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</si>
  <si>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</si>
  <si>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</si>
  <si>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</si>
  <si>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</si>
  <si>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</si>
  <si>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</si>
  <si>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</si>
  <si>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</si>
  <si>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</si>
  <si>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</si>
  <si>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</si>
  <si>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</si>
  <si>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</si>
  <si>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</si>
  <si>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</si>
  <si>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</si>
  <si>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</si>
  <si>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</si>
  <si>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</si>
  <si>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</si>
  <si>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</si>
  <si>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</si>
  <si>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</si>
  <si>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</si>
  <si>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</si>
  <si>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</si>
  <si>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</si>
  <si>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</si>
  <si>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</si>
  <si>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</si>
  <si>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</si>
  <si>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</si>
  <si>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</si>
  <si>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</si>
  <si>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</si>
  <si>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</si>
  <si>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</si>
  <si>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</si>
  <si>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</si>
  <si>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</si>
  <si>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</si>
  <si>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</si>
  <si>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</si>
  <si>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</si>
  <si>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</si>
  <si>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</si>
  <si>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</si>
  <si>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</si>
  <si>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</si>
  <si>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</si>
  <si>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</si>
  <si>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</si>
  <si>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</si>
  <si>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</si>
  <si>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</si>
  <si>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</si>
  <si>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</si>
  <si>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</si>
  <si>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</si>
  <si>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</si>
  <si>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</si>
  <si>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</si>
  <si>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</si>
  <si>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</si>
  <si>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</si>
  <si>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</si>
  <si>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</si>
  <si>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</si>
  <si>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</si>
  <si>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</si>
  <si>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</si>
  <si>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</si>
  <si>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</si>
  <si>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</si>
  <si>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</si>
  <si>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</si>
  <si>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</si>
  <si>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</si>
  <si>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</si>
  <si>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</si>
  <si>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</si>
  <si>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</si>
  <si>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</si>
  <si>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</si>
  <si>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</si>
  <si>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</si>
  <si>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</si>
  <si>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</si>
  <si>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</si>
  <si>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</si>
  <si>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</si>
  <si>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</si>
  <si>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</si>
  <si>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</si>
  <si>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</si>
  <si>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</si>
  <si>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</si>
  <si>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</si>
  <si>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</si>
  <si>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</si>
  <si>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</si>
  <si>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</si>
  <si>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</si>
  <si>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</si>
  <si>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</si>
  <si>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</si>
  <si>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</si>
  <si>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</si>
  <si>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</si>
  <si>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</si>
  <si>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</si>
  <si>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</si>
  <si>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</si>
  <si>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</si>
  <si>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</si>
  <si>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</si>
  <si>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</si>
  <si>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</si>
  <si>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</si>
  <si>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</si>
  <si>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</si>
  <si>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</si>
  <si>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</si>
  <si>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</si>
  <si>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</si>
  <si>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</si>
  <si>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</si>
  <si>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</si>
  <si>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</si>
  <si>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</si>
  <si>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</si>
  <si>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</si>
  <si>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</si>
  <si>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</si>
  <si>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</si>
  <si>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</si>
  <si>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</si>
  <si>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</si>
  <si>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</si>
  <si>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</si>
  <si>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</si>
  <si>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</si>
  <si>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</si>
  <si>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</si>
  <si>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</si>
  <si>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</si>
  <si>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</si>
  <si>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</si>
  <si>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</si>
  <si>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</si>
  <si>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</si>
  <si>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</si>
  <si>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</si>
  <si>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</si>
  <si>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</si>
  <si>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</si>
  <si>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</si>
  <si>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</si>
  <si>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</si>
  <si>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</si>
  <si>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</si>
  <si>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</si>
  <si>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</si>
  <si>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</si>
  <si>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</si>
  <si>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</si>
  <si>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</si>
  <si>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</si>
  <si>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</si>
  <si>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</si>
  <si>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</si>
  <si>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</si>
  <si>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</si>
  <si>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</si>
  <si>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</si>
  <si>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</si>
  <si>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</si>
  <si>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</si>
  <si>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</si>
  <si>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</si>
  <si>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</si>
  <si>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</si>
  <si>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</si>
  <si>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</si>
  <si>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</si>
  <si>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</si>
  <si>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</si>
  <si>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</si>
  <si>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</si>
  <si>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</si>
  <si>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</si>
  <si>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</si>
  <si>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</si>
  <si>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</si>
  <si>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</si>
  <si>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</si>
  <si>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</si>
  <si>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</si>
  <si>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</si>
  <si>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</si>
  <si>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</si>
  <si>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</si>
  <si>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</si>
  <si>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</si>
  <si>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</si>
  <si>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</si>
  <si>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</si>
  <si>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</si>
  <si>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</si>
  <si>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</si>
  <si>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</si>
  <si>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</si>
  <si>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</si>
  <si>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</si>
  <si>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</si>
  <si>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</si>
  <si>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</si>
  <si>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</si>
  <si>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</si>
  <si>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</si>
  <si>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</si>
  <si>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</si>
  <si>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</si>
  <si>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</si>
  <si>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</si>
  <si>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</si>
  <si>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</si>
  <si>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</si>
  <si>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</si>
  <si>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</si>
  <si>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</si>
  <si>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</si>
  <si>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</si>
  <si>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</si>
  <si>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</si>
  <si>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</si>
  <si>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</si>
  <si>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</si>
  <si>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</si>
  <si>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</si>
  <si>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</si>
  <si>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</si>
  <si>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</si>
  <si>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</si>
  <si>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</si>
  <si>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</si>
  <si>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</si>
  <si>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</si>
  <si>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</si>
  <si>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</si>
  <si>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</si>
  <si>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</si>
  <si>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</si>
  <si>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Rayong</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</si>
  <si>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</si>
  <si>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</si>
  <si>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</si>
  <si>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</si>
  <si>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</si>
  <si>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</si>
  <si>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</si>
  <si>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</si>
  <si>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</si>
  <si>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</si>
  <si>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</si>
  <si>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</si>
  <si>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</si>
  <si>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</si>
  <si>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</si>
  <si>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</si>
  <si>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</si>
  <si>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</si>
  <si>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</si>
  <si>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</si>
  <si>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</si>
  <si>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</si>
  <si>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</si>
  <si>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</si>
  <si>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</si>
  <si>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</si>
  <si>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</si>
  <si>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</si>
  <si>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</si>
  <si>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</si>
  <si>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</si>
  <si>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</si>
  <si>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</si>
  <si>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</si>
  <si>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</si>
  <si>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</si>
  <si>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</si>
  <si>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</si>
  <si>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</si>
  <si>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</si>
  <si>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</si>
  <si>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</si>
  <si>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</si>
  <si>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</si>
  <si>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</si>
  <si>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</si>
  <si>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</si>
  <si>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</si>
  <si>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</si>
  <si>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</si>
  <si>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</si>
  <si>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</si>
  <si>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</si>
  <si>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</si>
  <si>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</si>
  <si>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</si>
  <si>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</si>
  <si>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</si>
  <si>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</si>
  <si>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</si>
  <si>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</si>
  <si>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</si>
  <si>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</si>
  <si>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</si>
  <si>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</si>
  <si>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</si>
  <si>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</si>
  <si>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</si>
  <si>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</si>
  <si>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</si>
  <si>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</si>
  <si>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</si>
  <si>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</si>
  <si>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</si>
  <si>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</si>
  <si>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</si>
  <si>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</si>
  <si>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</si>
  <si>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</si>
  <si>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</si>
  <si>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</si>
  <si>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</si>
  <si>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</si>
  <si>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</si>
  <si>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</si>
  <si>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</si>
  <si>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</si>
  <si>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</si>
  <si>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</si>
  <si>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</si>
  <si>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</si>
  <si>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</si>
  <si>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</si>
  <si>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</si>
  <si>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</si>
  <si>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</si>
  <si>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</si>
  <si>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</si>
  <si>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</si>
  <si>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</si>
  <si>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</si>
  <si>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</si>
  <si>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</si>
  <si>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</si>
  <si>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</si>
  <si>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</si>
  <si>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</si>
  <si>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</si>
  <si>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</si>
  <si>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</si>
  <si>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</si>
  <si>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</si>
  <si>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</si>
  <si>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</si>
  <si>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</si>
  <si>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</si>
  <si>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</si>
  <si>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</si>
  <si>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</si>
  <si>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</si>
  <si>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</si>
  <si>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</si>
  <si>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</si>
  <si>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</si>
  <si>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</si>
  <si>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</si>
  <si>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</si>
  <si>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</si>
  <si>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</si>
  <si>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</si>
  <si>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</si>
  <si>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</si>
  <si>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</si>
  <si>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</si>
  <si>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</si>
  <si>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</si>
  <si>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</si>
  <si>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</si>
  <si>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</si>
  <si>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</si>
  <si>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</si>
  <si>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</si>
  <si>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</si>
  <si>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</si>
  <si>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</si>
  <si>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</si>
  <si>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</si>
  <si>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</si>
  <si>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</si>
  <si>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</si>
  <si>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</si>
  <si>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</si>
  <si>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</si>
  <si>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</si>
  <si>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</si>
  <si>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</si>
  <si>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</si>
  <si>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</si>
  <si>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</si>
  <si>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</si>
  <si>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</si>
  <si>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</si>
  <si>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</si>
  <si>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</si>
  <si>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</si>
  <si>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</si>
  <si>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</si>
  <si>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</si>
  <si>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</si>
  <si>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</si>
  <si>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</si>
  <si>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</si>
  <si>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</si>
  <si>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</si>
  <si>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</si>
  <si>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</si>
  <si>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</si>
  <si>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</si>
  <si>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</si>
  <si>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</si>
  <si>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</si>
  <si>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</si>
  <si>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</si>
  <si>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</si>
  <si>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</si>
  <si>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</si>
  <si>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</si>
  <si>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</si>
  <si>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</si>
  <si>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</si>
  <si>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</si>
  <si>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</si>
  <si>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</si>
  <si>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</si>
  <si>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</si>
  <si>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</si>
  <si>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</si>
  <si>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</si>
  <si>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</si>
  <si>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</si>
  <si>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</si>
  <si>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</si>
  <si>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</si>
  <si>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</si>
  <si>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</si>
  <si>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</si>
  <si>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</si>
  <si>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</si>
  <si>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</si>
  <si>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</si>
  <si>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</si>
  <si>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</si>
  <si>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</si>
  <si>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</si>
  <si>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</si>
  <si>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</si>
  <si>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</si>
  <si>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</si>
  <si>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</si>
  <si>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</si>
  <si>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</si>
  <si>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</si>
  <si>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</si>
  <si>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</si>
  <si>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</si>
  <si>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</si>
  <si>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</si>
  <si>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</si>
  <si>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</si>
  <si>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</si>
  <si>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</si>
  <si>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</si>
  <si>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</si>
  <si>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</si>
  <si>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</si>
  <si>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</si>
  <si>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</si>
  <si>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</si>
  <si>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</si>
  <si>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</si>
  <si>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</si>
  <si>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</si>
  <si>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</si>
  <si>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</si>
  <si>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</si>
  <si>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</si>
  <si>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</si>
  <si>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</si>
  <si>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</si>
  <si>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</si>
  <si>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</si>
  <si>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</si>
  <si>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</si>
  <si>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</si>
  <si>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</si>
  <si>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</si>
  <si>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</si>
  <si>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</si>
  <si>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</si>
  <si>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</si>
  <si>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</si>
  <si>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</si>
  <si>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</si>
  <si>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</si>
  <si>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</si>
  <si>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</si>
  <si>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</si>
  <si>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</si>
  <si>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</si>
  <si>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</si>
  <si>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</si>
  <si>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</si>
  <si>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</si>
  <si>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</si>
  <si>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</si>
  <si>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</si>
  <si>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</si>
  <si>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</si>
  <si>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</si>
  <si>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</si>
  <si>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</si>
  <si>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</si>
  <si>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</si>
  <si>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</si>
  <si>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</si>
  <si>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</si>
  <si>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</si>
  <si>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</si>
  <si>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</si>
  <si>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</si>
  <si>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</si>
  <si>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</si>
  <si>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</si>
  <si>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</si>
  <si>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</si>
  <si>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</si>
  <si>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</si>
  <si>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</si>
  <si>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</si>
  <si>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</si>
  <si>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</si>
  <si>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</si>
  <si>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</si>
  <si>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</si>
  <si>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</si>
  <si>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</si>
  <si>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</si>
  <si>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</si>
  <si>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</si>
  <si>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</si>
  <si>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</si>
  <si>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</si>
  <si>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</si>
  <si>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</si>
  <si>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</si>
  <si>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</si>
  <si>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</si>
  <si>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</si>
  <si>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</si>
  <si>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</si>
  <si>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</si>
  <si>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</si>
  <si>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</si>
  <si>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</si>
  <si>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</si>
  <si>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</si>
  <si>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</si>
  <si>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</si>
  <si>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</si>
  <si>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</si>
  <si>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</si>
  <si>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</si>
  <si>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</si>
  <si>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</si>
  <si>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</si>
  <si>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</si>
  <si>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</si>
  <si>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</si>
  <si>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</si>
  <si>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</si>
  <si>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</si>
  <si>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</si>
  <si>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</si>
  <si>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</si>
  <si>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</si>
  <si>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</si>
  <si>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</si>
  <si>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</si>
  <si>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</si>
  <si>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</si>
  <si>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</si>
  <si>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</si>
  <si>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</si>
  <si>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</si>
  <si>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</si>
  <si>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</si>
  <si>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</si>
  <si>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</si>
  <si>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</si>
  <si>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</si>
  <si>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</si>
  <si>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</si>
  <si>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</si>
  <si>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</si>
  <si>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</si>
  <si>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</si>
  <si>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</si>
  <si>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</si>
  <si>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</si>
  <si>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</si>
  <si>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</si>
  <si>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</si>
  <si>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</si>
  <si>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</si>
  <si>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</si>
  <si>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</si>
  <si>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</si>
  <si>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</si>
  <si>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</si>
  <si>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</si>
  <si>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</si>
  <si>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</si>
  <si>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</si>
  <si>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</si>
  <si>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</si>
  <si>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</si>
  <si>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</si>
  <si>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</si>
  <si>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</si>
  <si>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</si>
  <si>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</si>
  <si>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</si>
  <si>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</si>
  <si>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</si>
  <si>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</si>
  <si>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</si>
  <si>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</si>
  <si>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</si>
  <si>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</si>
  <si>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</si>
  <si>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</si>
  <si>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</si>
  <si>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</si>
  <si>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</si>
  <si>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</si>
  <si>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</si>
  <si>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</si>
  <si>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</si>
  <si>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</si>
  <si>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</si>
  <si>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</si>
  <si>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</si>
  <si>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</si>
  <si>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</si>
  <si>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</si>
  <si>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</si>
  <si>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</si>
  <si>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</si>
  <si>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</si>
  <si>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</si>
  <si>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</si>
  <si>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</si>
  <si>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</si>
  <si>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</si>
  <si>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</si>
  <si>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</si>
  <si>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</si>
  <si>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</si>
  <si>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</si>
  <si>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</si>
  <si>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</si>
  <si>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</si>
  <si>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</si>
  <si>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</si>
  <si>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</si>
  <si>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</si>
  <si>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</si>
  <si>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</si>
  <si>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</si>
  <si>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</si>
  <si>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</si>
  <si>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</si>
  <si>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</si>
  <si>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</si>
  <si>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</si>
  <si>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</si>
  <si>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</si>
  <si>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</si>
  <si>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</si>
  <si>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</si>
  <si>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</si>
  <si>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</si>
  <si>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</si>
  <si>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</si>
  <si>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</si>
  <si>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</si>
  <si>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</si>
  <si>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</si>
  <si>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</si>
  <si>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</si>
  <si>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</si>
  <si>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</si>
  <si>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</si>
  <si>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</si>
  <si>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</si>
  <si>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</si>
  <si>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</si>
  <si>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</si>
  <si>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</si>
  <si>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</si>
  <si>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</si>
  <si>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</si>
  <si>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</si>
  <si>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</si>
  <si>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</si>
  <si>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</si>
  <si>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</si>
  <si>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</si>
  <si>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</si>
  <si>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</si>
  <si>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</si>
  <si>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</si>
  <si>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</si>
  <si>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</si>
  <si>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</si>
  <si>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</si>
  <si>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</si>
  <si>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</si>
  <si>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</si>
  <si>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</si>
  <si>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</si>
  <si>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</si>
  <si>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</si>
  <si>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</si>
  <si>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</si>
  <si>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</si>
  <si>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</si>
  <si>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</si>
  <si>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</si>
  <si>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</si>
  <si>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</si>
  <si>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</si>
  <si>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</si>
  <si>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</si>
  <si>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</si>
  <si>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</si>
  <si>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</si>
  <si>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</si>
  <si>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</si>
  <si>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</si>
  <si>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</si>
  <si>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</si>
  <si>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</si>
  <si>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</si>
  <si>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</si>
  <si>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</si>
  <si>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</si>
  <si>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</si>
  <si>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</si>
  <si>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</si>
  <si>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</si>
  <si>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</si>
  <si>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</si>
  <si>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</si>
  <si>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</si>
  <si>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</si>
  <si>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</si>
  <si>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</si>
  <si>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</si>
  <si>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</si>
  <si>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</si>
  <si>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</si>
  <si>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</si>
  <si>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</si>
  <si>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</si>
  <si>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</si>
  <si>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</si>
  <si>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</si>
  <si>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</si>
  <si>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</si>
  <si>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</si>
  <si>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</si>
  <si>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</si>
  <si>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</si>
  <si>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</si>
  <si>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</si>
  <si>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</si>
  <si>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</si>
  <si>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</si>
  <si>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</si>
  <si>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</si>
  <si>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</si>
  <si>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</si>
  <si>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</si>
  <si>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</si>
  <si>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</si>
  <si>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</si>
  <si>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</si>
  <si>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</si>
  <si>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</si>
  <si>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</si>
  <si>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</si>
  <si>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</si>
  <si>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</si>
  <si>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</si>
  <si>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</si>
  <si>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</si>
  <si>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</si>
  <si>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</si>
  <si>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</si>
  <si>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</si>
  <si>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</si>
  <si>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</si>
  <si>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</si>
  <si>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</si>
  <si>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</si>
  <si>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</si>
  <si>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</si>
  <si>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</si>
  <si>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</si>
  <si>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</si>
  <si>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</si>
  <si>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</si>
  <si>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</si>
  <si>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</si>
  <si>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</si>
  <si>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</si>
  <si>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</si>
  <si>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</si>
  <si>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</si>
  <si>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</si>
  <si>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</si>
  <si>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</si>
  <si>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</si>
  <si>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</si>
  <si>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</si>
  <si>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</si>
  <si>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</si>
  <si>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</si>
  <si>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</si>
  <si>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</si>
  <si>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</si>
  <si>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</si>
  <si>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</si>
  <si>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</si>
  <si>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</si>
  <si>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</si>
  <si>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</si>
  <si>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</si>
  <si>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</si>
  <si>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</si>
  <si>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</si>
  <si>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</si>
  <si>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</si>
  <si>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</si>
  <si>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</si>
  <si>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</si>
  <si>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</si>
  <si>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</si>
  <si>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</si>
  <si>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</si>
  <si>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</si>
  <si>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</si>
  <si>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</si>
  <si>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</si>
  <si>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</si>
  <si>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</si>
  <si>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</si>
  <si>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</si>
  <si>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</si>
  <si>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</si>
  <si>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</si>
  <si>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</si>
  <si>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</si>
  <si>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</si>
  <si>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</si>
  <si>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</si>
  <si>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</si>
  <si>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</si>
  <si>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</si>
  <si>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</si>
  <si>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</si>
  <si>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</si>
  <si>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</si>
  <si>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</si>
  <si>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</si>
  <si>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</si>
  <si>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</si>
  <si>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</si>
  <si>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</si>
  <si>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</si>
  <si>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</si>
  <si>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</si>
  <si>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</si>
  <si>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</si>
  <si>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</si>
  <si>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</si>
  <si>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</si>
  <si>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</si>
  <si>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</si>
  <si>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</si>
  <si>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</si>
  <si>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</si>
  <si>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</si>
  <si>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</si>
  <si>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</si>
  <si>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</si>
  <si>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</si>
  <si>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</si>
  <si>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</si>
  <si>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</si>
  <si>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</si>
  <si>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</si>
  <si>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</si>
  <si>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</si>
  <si>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</si>
  <si>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</si>
  <si>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</si>
  <si>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</si>
  <si>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</si>
  <si>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</si>
  <si>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</si>
  <si>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</si>
  <si>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</si>
  <si>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</si>
  <si>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</si>
  <si>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</si>
  <si>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</si>
  <si>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</si>
  <si>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</si>
  <si>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</si>
  <si>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</si>
  <si>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</si>
  <si>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</si>
  <si>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</si>
  <si>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</si>
  <si>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</si>
  <si>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</si>
  <si>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</si>
  <si>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</si>
  <si>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</si>
  <si>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</si>
  <si>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</si>
  <si>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Taoyuan</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</si>
  <si>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</si>
  <si>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</si>
  <si>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</si>
  <si>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</si>
  <si>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</si>
  <si>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</si>
  <si>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</si>
  <si>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</si>
  <si>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</si>
  <si>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</si>
  <si>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</si>
  <si>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</si>
  <si>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</si>
  <si>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</si>
  <si>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</si>
  <si>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</si>
  <si>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</si>
  <si>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</si>
  <si>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</si>
  <si>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Yilan</t>
  </si>
  <si>
    <t>TWYilan</t>
  </si>
  <si>
    <t>TW-KIN</t>
  </si>
  <si>
    <t>Kinmen</t>
  </si>
  <si>
    <t>TWKinmen</t>
  </si>
  <si>
    <t>TW-LIE</t>
  </si>
  <si>
    <t>Lienchiang</t>
  </si>
  <si>
    <t>TWLienchiang</t>
  </si>
  <si>
    <t>TW-MIA</t>
  </si>
  <si>
    <t>Miaoli</t>
  </si>
  <si>
    <t>TWMiaoli</t>
  </si>
  <si>
    <t>TW-NAN</t>
  </si>
  <si>
    <t>Nantou</t>
  </si>
  <si>
    <t>TWNantou</t>
  </si>
  <si>
    <t>TW-PEN</t>
  </si>
  <si>
    <t>Penghu</t>
  </si>
  <si>
    <t>TWPenghu</t>
  </si>
  <si>
    <t>TW-PIF</t>
  </si>
  <si>
    <t>Pingtung</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</si>
  <si>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</si>
  <si>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</si>
  <si>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</si>
  <si>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</si>
  <si>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</si>
  <si>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</si>
  <si>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</si>
  <si>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</si>
  <si>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</si>
  <si>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</si>
  <si>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</si>
  <si>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</si>
  <si>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</si>
  <si>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</si>
  <si>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</si>
  <si>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</si>
  <si>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</si>
  <si>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</si>
  <si>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</si>
  <si>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</si>
  <si>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</si>
  <si>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</si>
  <si>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</si>
  <si>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</si>
  <si>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</si>
  <si>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</si>
  <si>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</si>
  <si>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</si>
  <si>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</si>
  <si>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</si>
  <si>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</si>
  <si>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</si>
  <si>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</si>
  <si>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</si>
  <si>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</si>
  <si>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</si>
  <si>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</si>
  <si>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</si>
  <si>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</si>
  <si>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</si>
  <si>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</si>
  <si>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</si>
  <si>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</si>
  <si>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</si>
  <si>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</si>
  <si>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</si>
  <si>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</si>
  <si>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</si>
  <si>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</si>
  <si>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</si>
  <si>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</si>
  <si>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</si>
  <si>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</si>
  <si>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</si>
  <si>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</si>
  <si>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</si>
  <si>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</si>
  <si>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</si>
  <si>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</si>
  <si>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</si>
  <si>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</si>
  <si>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</si>
  <si>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</si>
  <si>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</si>
  <si>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</si>
  <si>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</si>
  <si>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</si>
  <si>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</si>
  <si>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</si>
  <si>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</si>
  <si>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</si>
  <si>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</si>
  <si>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</si>
  <si>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</si>
  <si>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</si>
  <si>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</si>
  <si>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</si>
  <si>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</si>
  <si>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</si>
  <si>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</si>
  <si>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</si>
  <si>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</si>
  <si>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</si>
  <si>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</si>
  <si>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</si>
  <si>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</si>
  <si>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</si>
  <si>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</si>
  <si>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</si>
  <si>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</si>
  <si>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</si>
  <si>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</si>
  <si>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</si>
  <si>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</si>
  <si>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</si>
  <si>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</si>
  <si>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</si>
  <si>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</si>
  <si>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</si>
  <si>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</si>
  <si>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</si>
  <si>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</si>
  <si>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</si>
  <si>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</si>
  <si>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</si>
  <si>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</si>
  <si>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</si>
  <si>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</si>
  <si>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</si>
  <si>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</si>
  <si>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</si>
  <si>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</si>
  <si>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</si>
  <si>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</si>
  <si>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</si>
  <si>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</si>
  <si>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</si>
  <si>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</si>
  <si>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</si>
  <si>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</si>
  <si>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</si>
  <si>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</si>
  <si>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</si>
  <si>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</si>
  <si>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</si>
  <si>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</si>
  <si>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</si>
  <si>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</si>
  <si>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</si>
  <si>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</si>
  <si>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</si>
  <si>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</si>
  <si>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</si>
  <si>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</si>
  <si>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</si>
  <si>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</si>
  <si>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</si>
  <si>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</si>
  <si>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</si>
  <si>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</si>
  <si>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</si>
  <si>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</si>
  <si>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</si>
  <si>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</si>
  <si>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</si>
  <si>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</si>
  <si>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</si>
  <si>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</si>
  <si>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</si>
  <si>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</si>
  <si>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</si>
  <si>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</si>
  <si>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</si>
  <si>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</si>
  <si>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</si>
  <si>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</si>
  <si>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</si>
  <si>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</si>
  <si>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</si>
  <si>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</si>
  <si>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</si>
  <si>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</si>
  <si>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</si>
  <si>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</si>
  <si>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</si>
  <si>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</si>
  <si>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</si>
  <si>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</si>
  <si>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</si>
  <si>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</si>
  <si>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</si>
  <si>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</si>
  <si>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</si>
  <si>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</si>
  <si>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</si>
  <si>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</si>
  <si>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</si>
  <si>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</si>
  <si>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</si>
  <si>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</si>
  <si>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</si>
  <si>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</si>
  <si>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</si>
  <si>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</si>
  <si>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</si>
  <si>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</si>
  <si>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</si>
  <si>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</si>
  <si>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</si>
  <si>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</si>
  <si>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</si>
  <si>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</si>
  <si>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</si>
  <si>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</si>
  <si>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</si>
  <si>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</si>
  <si>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</si>
  <si>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</si>
  <si>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</si>
  <si>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</si>
  <si>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</si>
  <si>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</si>
  <si>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</si>
  <si>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</si>
  <si>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</si>
  <si>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</si>
  <si>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</si>
  <si>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</si>
  <si>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</si>
  <si>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</si>
  <si>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</si>
  <si>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</si>
  <si>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</si>
  <si>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</si>
  <si>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</si>
  <si>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</si>
  <si>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</si>
  <si>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</si>
  <si>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</si>
  <si>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</si>
  <si>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</si>
  <si>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</si>
  <si>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</si>
  <si>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</si>
  <si>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</si>
  <si>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</si>
  <si>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</si>
  <si>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</si>
  <si>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</si>
  <si>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</si>
  <si>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</si>
  <si>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</si>
  <si>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</si>
  <si>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</si>
  <si>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</si>
  <si>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</si>
  <si>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</si>
  <si>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</si>
  <si>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</si>
  <si>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</si>
  <si>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</si>
  <si>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</si>
  <si>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</si>
  <si>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</si>
  <si>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</si>
  <si>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</si>
  <si>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</si>
  <si>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</si>
  <si>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</si>
  <si>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</si>
  <si>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</si>
  <si>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</si>
  <si>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</si>
  <si>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</si>
  <si>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</si>
  <si>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</si>
  <si>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</si>
  <si>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</si>
  <si>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</si>
  <si>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</si>
  <si>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</si>
  <si>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</si>
  <si>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</si>
  <si>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</si>
  <si>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</si>
  <si>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</si>
  <si>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</si>
  <si>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</si>
  <si>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</si>
  <si>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</si>
  <si>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</si>
  <si>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</si>
  <si>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</si>
  <si>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</si>
  <si>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</si>
  <si>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</si>
  <si>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</si>
  <si>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</si>
  <si>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</si>
  <si>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</si>
  <si>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</si>
  <si>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</si>
  <si>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</si>
  <si>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</si>
  <si>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</si>
  <si>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</si>
  <si>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</si>
  <si>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</si>
  <si>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</si>
  <si>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</si>
  <si>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</si>
  <si>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</si>
  <si>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</si>
  <si>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</si>
  <si>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</si>
  <si>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</si>
  <si>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</si>
  <si>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</si>
  <si>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</si>
  <si>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</si>
  <si>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</si>
  <si>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</si>
  <si>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</si>
  <si>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</si>
  <si>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</si>
  <si>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</si>
  <si>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</si>
  <si>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</si>
  <si>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</si>
  <si>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</si>
  <si>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</si>
  <si>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</si>
  <si>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</si>
  <si>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</si>
  <si>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</si>
  <si>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</si>
  <si>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</si>
  <si>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</si>
  <si>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</si>
  <si>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</si>
  <si>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</si>
  <si>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</si>
  <si>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</si>
  <si>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</si>
  <si>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</si>
  <si>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</si>
  <si>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</si>
  <si>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</si>
  <si>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</si>
  <si>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</si>
  <si>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</si>
  <si>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</si>
  <si>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</si>
  <si>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</si>
  <si>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</si>
  <si>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</si>
  <si>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</si>
  <si>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</si>
  <si>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</si>
  <si>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</si>
  <si>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</si>
  <si>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</si>
  <si>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</si>
  <si>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</si>
  <si>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</si>
  <si>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</si>
  <si>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</si>
  <si>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</si>
  <si>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</si>
  <si>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</si>
  <si>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</si>
  <si>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</si>
  <si>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</si>
  <si>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</si>
  <si>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</si>
  <si>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</si>
  <si>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</si>
  <si>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</si>
  <si>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</si>
  <si>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</si>
  <si>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</si>
  <si>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</si>
  <si>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</si>
  <si>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</si>
  <si>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</si>
  <si>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</si>
  <si>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</si>
  <si>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</si>
  <si>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</si>
  <si>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</si>
  <si>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</si>
  <si>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</si>
  <si>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</si>
  <si>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</si>
  <si>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</si>
  <si>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</si>
  <si>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</si>
  <si>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</si>
  <si>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</si>
  <si>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</si>
  <si>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</si>
  <si>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</si>
  <si>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</si>
  <si>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</si>
  <si>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</si>
  <si>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</si>
  <si>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</si>
  <si>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</si>
  <si>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</si>
  <si>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</si>
  <si>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</si>
  <si>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</si>
  <si>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</si>
  <si>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</si>
  <si>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</si>
  <si>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</si>
  <si>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</si>
  <si>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</si>
  <si>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</si>
  <si>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</si>
  <si>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</si>
  <si>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</si>
  <si>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</si>
  <si>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</si>
  <si>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</si>
  <si>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</si>
  <si>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</si>
  <si>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</si>
  <si>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</si>
  <si>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</si>
  <si>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</si>
  <si>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</si>
  <si>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</si>
  <si>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</si>
  <si>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</si>
  <si>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</si>
  <si>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</si>
  <si>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</si>
  <si>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</si>
  <si>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</si>
  <si>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</si>
  <si>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</si>
  <si>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</si>
  <si>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</si>
  <si>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</si>
  <si>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</si>
  <si>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</si>
  <si>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</si>
  <si>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</si>
  <si>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</si>
  <si>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</si>
  <si>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</si>
  <si>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</si>
  <si>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</si>
  <si>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</si>
  <si>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</si>
  <si>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</si>
  <si>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</si>
  <si>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</si>
  <si>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</si>
  <si>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</si>
  <si>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</si>
  <si>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</si>
  <si>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</si>
  <si>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</si>
  <si>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</si>
  <si>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</si>
  <si>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</si>
  <si>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</si>
  <si>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</si>
  <si>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</si>
  <si>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</si>
  <si>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</si>
  <si>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</si>
  <si>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</si>
  <si>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</si>
  <si>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</si>
  <si>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</si>
  <si>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</si>
  <si>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</si>
  <si>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</si>
  <si>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</si>
  <si>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</si>
  <si>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</si>
  <si>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</si>
  <si>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</si>
  <si>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</si>
  <si>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</si>
  <si>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</si>
  <si>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</si>
  <si>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</si>
  <si>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</si>
  <si>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</si>
  <si>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</si>
  <si>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</si>
  <si>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</si>
  <si>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</si>
  <si>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</si>
  <si>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</si>
  <si>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</si>
  <si>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</si>
  <si>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</si>
  <si>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</si>
  <si>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</si>
  <si>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</si>
  <si>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</si>
  <si>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</si>
  <si>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</si>
  <si>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</si>
  <si>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</si>
  <si>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</si>
  <si>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</si>
  <si>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</si>
  <si>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</si>
  <si>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</si>
  <si>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</si>
  <si>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</si>
  <si>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</si>
  <si>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</si>
  <si>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</si>
  <si>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</si>
  <si>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</si>
  <si>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</si>
  <si>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</si>
  <si>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</si>
  <si>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</si>
  <si>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</si>
  <si>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</si>
  <si>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</si>
  <si>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</si>
  <si>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</si>
  <si>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</si>
  <si>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</si>
  <si>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</si>
  <si>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</si>
  <si>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</si>
  <si>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</si>
  <si>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</si>
  <si>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</si>
  <si>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</si>
  <si>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</si>
  <si>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</si>
  <si>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</si>
  <si>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</si>
  <si>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</si>
  <si>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</si>
  <si>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</si>
  <si>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</si>
  <si>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</si>
  <si>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</si>
  <si>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</si>
  <si>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</si>
  <si>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</si>
  <si>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</si>
  <si>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</si>
  <si>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</si>
  <si>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</si>
  <si>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</si>
  <si>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</si>
  <si>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</si>
  <si>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</si>
  <si>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</si>
  <si>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</si>
  <si>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</si>
  <si>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</si>
  <si>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</si>
  <si>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</si>
  <si>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</si>
  <si>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</si>
  <si>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</si>
  <si>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</si>
  <si>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</si>
  <si>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</si>
  <si>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</si>
  <si>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</si>
  <si>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</si>
  <si>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</si>
  <si>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</si>
  <si>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</si>
  <si>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</si>
  <si>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</si>
  <si>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</si>
  <si>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</si>
  <si>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</si>
  <si>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</si>
  <si>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</si>
  <si>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</si>
  <si>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</si>
  <si>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</si>
  <si>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</si>
  <si>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</si>
  <si>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</si>
  <si>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</si>
  <si>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</si>
  <si>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</si>
  <si>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</si>
  <si>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</si>
  <si>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</si>
  <si>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</si>
  <si>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</si>
  <si>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</si>
  <si>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</si>
  <si>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</si>
  <si>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</si>
  <si>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</si>
  <si>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</si>
  <si>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</si>
  <si>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</si>
  <si>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</si>
  <si>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</si>
  <si>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</si>
  <si>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</si>
  <si>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</si>
  <si>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</si>
  <si>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</si>
  <si>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</si>
  <si>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</si>
  <si>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</si>
  <si>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</si>
  <si>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</si>
  <si>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</si>
  <si>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</si>
  <si>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</si>
  <si>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</si>
  <si>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</si>
  <si>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</si>
  <si>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</si>
  <si>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</si>
  <si>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</si>
  <si>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</si>
  <si>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</si>
  <si>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</si>
  <si>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</si>
  <si>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</si>
  <si>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</si>
  <si>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</si>
  <si>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</si>
  <si>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</si>
  <si>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</si>
  <si>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</si>
  <si>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</si>
  <si>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</si>
  <si>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</si>
  <si>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</si>
  <si>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</si>
  <si>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</si>
  <si>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</si>
  <si>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</si>
  <si>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</si>
  <si>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</si>
  <si>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</si>
  <si>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</si>
  <si>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</si>
  <si>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</si>
  <si>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</si>
  <si>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</si>
  <si>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</si>
  <si>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</si>
  <si>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</si>
  <si>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</si>
  <si>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</si>
  <si>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</si>
  <si>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</si>
  <si>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</si>
  <si>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</si>
  <si>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</si>
  <si>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</si>
  <si>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</si>
  <si>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</si>
  <si>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</si>
  <si>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</si>
  <si>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</si>
  <si>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</si>
  <si>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</si>
  <si>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</si>
  <si>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</si>
  <si>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</si>
  <si>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</si>
  <si>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</si>
  <si>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</si>
  <si>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</si>
  <si>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</si>
  <si>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</si>
  <si>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</si>
  <si>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</si>
  <si>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</si>
  <si>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</si>
  <si>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</si>
  <si>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</si>
  <si>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</si>
  <si>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</si>
  <si>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</si>
  <si>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</si>
  <si>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</si>
  <si>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</si>
  <si>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</si>
  <si>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</si>
  <si>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</si>
  <si>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</si>
  <si>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Georgia</t>
  </si>
  <si>
    <t>USGeorgia</t>
  </si>
  <si>
    <t>US-HI</t>
  </si>
  <si>
    <t>Hawaii</t>
  </si>
  <si>
    <t>USHawaii</t>
  </si>
  <si>
    <t>US-IA</t>
  </si>
  <si>
    <t>USIowa</t>
  </si>
  <si>
    <t>US-ID</t>
  </si>
  <si>
    <t>Idaho</t>
  </si>
  <si>
    <t>USIdaho</t>
  </si>
  <si>
    <t>US-IL</t>
  </si>
  <si>
    <t>Illinois</t>
  </si>
  <si>
    <t>USIllinois</t>
  </si>
  <si>
    <t>US-IN</t>
  </si>
  <si>
    <t>Indiana</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</si>
  <si>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</si>
  <si>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</si>
  <si>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</si>
  <si>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</si>
  <si>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</si>
  <si>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</si>
  <si>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</si>
  <si>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</si>
  <si>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</si>
  <si>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</si>
  <si>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</si>
  <si>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</si>
  <si>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</si>
  <si>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</si>
  <si>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</si>
  <si>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</si>
  <si>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</si>
  <si>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</si>
  <si>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</si>
  <si>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</si>
  <si>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</si>
  <si>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</si>
  <si>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</si>
  <si>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</si>
  <si>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</si>
  <si>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</si>
  <si>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</si>
  <si>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</si>
  <si>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</si>
  <si>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</si>
  <si>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</si>
  <si>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</si>
  <si>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</si>
  <si>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</si>
  <si>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</si>
  <si>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</si>
  <si>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</si>
  <si>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</si>
  <si>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</si>
  <si>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</si>
  <si>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</si>
  <si>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</si>
  <si>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</si>
  <si>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</si>
  <si>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</si>
  <si>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</si>
  <si>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</si>
  <si>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New Mexico</t>
  </si>
  <si>
    <t>USNew Mexico</t>
  </si>
  <si>
    <t>US-NV</t>
  </si>
  <si>
    <t>Nevada</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</si>
  <si>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</si>
  <si>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</si>
  <si>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</si>
  <si>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</si>
  <si>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</si>
  <si>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</si>
  <si>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</si>
  <si>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</si>
  <si>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</si>
  <si>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</si>
  <si>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</si>
  <si>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</si>
  <si>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</si>
  <si>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</si>
  <si>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</si>
  <si>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</si>
  <si>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</si>
  <si>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</si>
  <si>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</si>
  <si>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</si>
  <si>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</si>
  <si>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</si>
  <si>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</si>
  <si>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</si>
  <si>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</si>
  <si>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</si>
  <si>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</si>
  <si>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</si>
  <si>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</si>
  <si>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</si>
  <si>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</si>
  <si>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</si>
  <si>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</si>
  <si>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</si>
  <si>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</si>
  <si>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</si>
  <si>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</si>
  <si>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</si>
  <si>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</si>
  <si>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</si>
  <si>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</si>
  <si>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</si>
  <si>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</si>
  <si>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</si>
  <si>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</si>
  <si>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</si>
  <si>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</si>
  <si>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</si>
  <si>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</si>
  <si>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</si>
  <si>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</si>
  <si>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</si>
  <si>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</si>
  <si>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</si>
  <si>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</si>
  <si>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</si>
  <si>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</si>
  <si>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</si>
  <si>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</si>
  <si>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</si>
  <si>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</si>
  <si>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</si>
  <si>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</si>
  <si>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</si>
  <si>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</si>
  <si>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</si>
  <si>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</si>
  <si>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</si>
  <si>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</si>
  <si>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</si>
  <si>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</si>
  <si>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</si>
  <si>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</si>
  <si>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</si>
  <si>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</si>
  <si>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</si>
  <si>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</si>
  <si>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</si>
  <si>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</si>
  <si>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</si>
  <si>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</si>
  <si>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</si>
  <si>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</si>
  <si>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</si>
  <si>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</si>
  <si>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</si>
  <si>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</si>
  <si>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</si>
  <si>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</si>
  <si>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</si>
  <si>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</si>
  <si>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</si>
  <si>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</si>
  <si>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</si>
  <si>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</si>
  <si>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</si>
  <si>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</si>
  <si>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</si>
  <si>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</si>
  <si>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</si>
  <si>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</si>
  <si>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</si>
  <si>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</si>
  <si>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</si>
  <si>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</si>
  <si>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</si>
  <si>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</si>
  <si>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</si>
  <si>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</si>
  <si>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</si>
  <si>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</si>
  <si>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</si>
  <si>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</si>
  <si>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</si>
  <si>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</si>
  <si>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</si>
  <si>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</si>
  <si>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</si>
  <si>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</si>
  <si>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</si>
  <si>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</si>
  <si>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</si>
  <si>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</si>
  <si>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</si>
  <si>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</si>
  <si>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</si>
  <si>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</si>
  <si>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</si>
  <si>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</si>
  <si>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</si>
  <si>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</si>
  <si>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</si>
  <si>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</si>
  <si>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</si>
  <si>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</si>
  <si>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</si>
  <si>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</si>
  <si>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</si>
  <si>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</si>
  <si>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</si>
  <si>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</si>
  <si>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</si>
  <si>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</si>
  <si>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</si>
  <si>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</si>
  <si>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</si>
  <si>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</si>
  <si>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</si>
  <si>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</si>
  <si>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</si>
  <si>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</si>
  <si>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</si>
  <si>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</si>
  <si>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</si>
  <si>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</si>
  <si>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</si>
  <si>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</si>
  <si>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</si>
  <si>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</si>
  <si>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</si>
  <si>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</si>
  <si>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</si>
  <si>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</si>
  <si>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</si>
  <si>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</si>
  <si>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</si>
  <si>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</si>
  <si>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</si>
  <si>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</si>
  <si>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</si>
  <si>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</si>
  <si>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</si>
  <si>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</si>
  <si>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</si>
  <si>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</si>
  <si>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</si>
  <si>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</si>
  <si>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</si>
  <si>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</si>
  <si>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</si>
  <si>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</si>
  <si>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</si>
  <si>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</si>
  <si>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</si>
  <si>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</si>
  <si>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</si>
  <si>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</si>
  <si>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</si>
  <si>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</si>
  <si>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</si>
  <si>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</si>
  <si>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</si>
  <si>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</si>
  <si>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</si>
  <si>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</si>
  <si>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</si>
  <si>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</si>
  <si>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</si>
  <si>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</si>
  <si>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</si>
  <si>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</si>
  <si>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</si>
  <si>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</si>
  <si>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</si>
  <si>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</si>
  <si>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</si>
  <si>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</si>
  <si>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</si>
  <si>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</si>
  <si>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</si>
  <si>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</si>
  <si>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</si>
  <si>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</si>
  <si>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</si>
  <si>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</si>
  <si>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</si>
  <si>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</si>
  <si>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</si>
  <si>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</si>
  <si>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</si>
  <si>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</si>
  <si>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</si>
  <si>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</si>
  <si>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</si>
  <si>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</si>
  <si>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</si>
  <si>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</si>
  <si>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</si>
  <si>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</si>
  <si>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</si>
  <si>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</si>
  <si>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</si>
  <si>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</si>
  <si>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</si>
  <si>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</si>
  <si>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</si>
  <si>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</si>
  <si>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</si>
  <si>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</si>
  <si>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</si>
  <si>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</si>
  <si>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</si>
  <si>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</si>
  <si>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</si>
  <si>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</si>
  <si>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</si>
  <si>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</si>
  <si>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</si>
  <si>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</si>
  <si>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</si>
  <si>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</si>
  <si>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</si>
  <si>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</si>
  <si>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</si>
  <si>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</si>
  <si>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</si>
  <si>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</si>
  <si>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</si>
  <si>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</si>
  <si>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</si>
  <si>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</si>
  <si>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</si>
  <si>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</si>
  <si>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</si>
  <si>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</si>
  <si>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</si>
  <si>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Thanh Hóa</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</si>
  <si>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</si>
  <si>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</si>
  <si>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</si>
  <si>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</si>
  <si>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</si>
  <si>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</si>
  <si>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</si>
  <si>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</si>
  <si>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</si>
  <si>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</si>
  <si>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</si>
  <si>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</si>
  <si>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</si>
  <si>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</si>
  <si>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</si>
  <si>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</si>
  <si>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</si>
  <si>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</si>
  <si>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</si>
  <si>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</si>
  <si>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</si>
  <si>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</si>
  <si>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</si>
  <si>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</si>
  <si>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</si>
  <si>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</si>
  <si>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</si>
  <si>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</si>
  <si>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</si>
  <si>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</si>
  <si>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</si>
  <si>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</si>
  <si>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</si>
  <si>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</si>
  <si>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</si>
  <si>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</si>
  <si>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</si>
  <si>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</si>
  <si>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</si>
  <si>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</si>
  <si>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</si>
  <si>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</si>
  <si>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</si>
  <si>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</si>
  <si>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</si>
  <si>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</si>
  <si>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</si>
  <si>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</si>
  <si>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</si>
  <si>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</si>
  <si>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</si>
  <si>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</si>
  <si>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</si>
  <si>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</si>
  <si>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</si>
  <si>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</si>
  <si>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</si>
  <si>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</si>
  <si>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</si>
  <si>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</si>
  <si>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</si>
  <si>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</si>
  <si>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</si>
  <si>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</si>
  <si>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</si>
  <si>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</si>
  <si>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</si>
  <si>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</si>
  <si>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</si>
  <si>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</si>
  <si>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</si>
  <si>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</si>
  <si>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</si>
  <si>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</si>
  <si>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</si>
  <si>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</si>
  <si>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</si>
  <si>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</si>
  <si>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</si>
  <si>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</si>
  <si>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</si>
  <si>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</si>
  <si>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</si>
  <si>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</si>
  <si>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</si>
  <si>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</si>
  <si>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</si>
  <si>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</si>
  <si>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</si>
  <si>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</si>
  <si>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</si>
  <si>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</si>
  <si>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</si>
  <si>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</si>
  <si>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</si>
  <si>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</si>
  <si>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</si>
  <si>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</si>
  <si>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</si>
  <si>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</si>
  <si>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</si>
  <si>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</si>
  <si>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</si>
  <si>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</si>
  <si>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</si>
  <si>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</si>
  <si>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</si>
  <si>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</si>
  <si>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</si>
  <si>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</si>
  <si>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</si>
  <si>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</si>
  <si>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</si>
  <si>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</si>
  <si>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</si>
  <si>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</si>
  <si>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</si>
  <si>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</si>
  <si>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</si>
  <si>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</si>
  <si>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</si>
  <si>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</si>
  <si>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</si>
  <si>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</si>
  <si>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</si>
  <si>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</si>
  <si>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</si>
  <si>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</si>
  <si>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</si>
  <si>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</si>
  <si>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</si>
  <si>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</si>
  <si>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</si>
  <si>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</si>
  <si>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</si>
  <si>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</si>
  <si>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</si>
  <si>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</si>
  <si>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</si>
  <si>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</si>
  <si>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</si>
  <si>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</si>
  <si>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</si>
  <si>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</si>
  <si>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</si>
  <si>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</si>
  <si>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</si>
  <si>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</si>
  <si>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</si>
  <si>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</si>
  <si>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</si>
  <si>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</si>
  <si>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</si>
  <si>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</si>
  <si>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</si>
  <si>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</si>
  <si>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</si>
  <si>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</si>
  <si>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</si>
  <si>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</si>
  <si>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</si>
  <si>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</si>
  <si>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</si>
  <si>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</si>
  <si>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</si>
  <si>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</si>
  <si>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</si>
  <si>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</si>
  <si>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</si>
  <si>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</si>
  <si>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</si>
  <si>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</si>
  <si>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</si>
  <si>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</si>
  <si>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</si>
  <si>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</si>
  <si>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</si>
  <si>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</si>
  <si>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</si>
  <si>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</si>
  <si>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</si>
  <si>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</si>
  <si>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</si>
  <si>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</si>
  <si>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</si>
  <si>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</si>
  <si>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</si>
  <si>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</si>
  <si>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</si>
  <si>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</si>
  <si>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</si>
  <si>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</si>
  <si>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</si>
  <si>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</si>
  <si>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</si>
  <si>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</si>
  <si>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</si>
  <si>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</si>
  <si>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</si>
  <si>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</si>
  <si>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</si>
  <si>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</si>
  <si>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</si>
  <si>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</si>
  <si>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</si>
  <si>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</si>
  <si>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</si>
  <si>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</si>
  <si>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</si>
  <si>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</si>
  <si>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</si>
  <si>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</si>
  <si>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</si>
  <si>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</si>
  <si>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</si>
  <si>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</si>
  <si>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</si>
  <si>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</si>
  <si>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</si>
  <si>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</si>
  <si>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</si>
  <si>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</si>
  <si>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</si>
  <si>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</si>
  <si>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</si>
  <si>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</si>
  <si>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</si>
  <si>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</si>
  <si>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</si>
  <si>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</si>
  <si>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</si>
  <si>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</si>
  <si>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</si>
  <si>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</si>
  <si>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</si>
  <si>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</si>
  <si>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</si>
  <si>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</si>
  <si>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</si>
  <si>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</si>
  <si>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</si>
  <si>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</si>
  <si>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</si>
  <si>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</si>
  <si>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</si>
  <si>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</si>
  <si>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</si>
  <si>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</si>
  <si>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</si>
  <si>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</si>
  <si>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</si>
  <si>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</si>
  <si>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</si>
  <si>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</si>
  <si>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</si>
  <si>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</si>
  <si>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</si>
  <si>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</si>
  <si>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</si>
  <si>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</si>
  <si>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</si>
  <si>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</si>
  <si>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</si>
  <si>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</si>
  <si>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</si>
  <si>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</si>
  <si>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</si>
  <si>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</si>
  <si>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</si>
  <si>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</si>
  <si>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</si>
  <si>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</si>
  <si>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</si>
  <si>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</si>
  <si>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</si>
  <si>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</si>
  <si>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</si>
  <si>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</si>
  <si>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</si>
  <si>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</si>
  <si>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</si>
  <si>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</si>
  <si>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</si>
  <si>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</si>
  <si>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</si>
  <si>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</si>
  <si>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</si>
  <si>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</si>
  <si>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</si>
  <si>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</si>
  <si>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</si>
  <si>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</si>
  <si>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</si>
  <si>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</si>
  <si>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</si>
  <si>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</si>
  <si>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</si>
  <si>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</si>
  <si>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</si>
  <si>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</si>
  <si>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</si>
  <si>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</si>
  <si>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</si>
  <si>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</si>
  <si>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</si>
  <si>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</si>
  <si>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</si>
  <si>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</si>
  <si>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</si>
  <si>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</si>
  <si>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</si>
  <si>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</si>
  <si>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</si>
  <si>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</si>
  <si>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</si>
  <si>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</si>
  <si>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</si>
  <si>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</si>
  <si>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</si>
  <si>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</si>
  <si>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</si>
  <si>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</si>
  <si>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</si>
  <si>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</si>
  <si>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</si>
  <si>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</si>
  <si>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</si>
  <si>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</si>
  <si>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</si>
  <si>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</si>
  <si>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</si>
  <si>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</si>
  <si>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</si>
  <si>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</si>
  <si>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</si>
  <si>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</si>
  <si>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</si>
  <si>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</si>
  <si>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</si>
  <si>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</si>
  <si>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</si>
  <si>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</si>
  <si>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</si>
  <si>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</si>
  <si>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</si>
  <si>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</si>
  <si>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</si>
  <si>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</si>
  <si>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</si>
  <si>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</si>
  <si>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</si>
  <si>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</si>
  <si>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</si>
  <si>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</si>
  <si>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</si>
  <si>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</si>
  <si>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</si>
  <si>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</si>
  <si>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</si>
  <si>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</si>
  <si>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</si>
  <si>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</si>
  <si>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</si>
  <si>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</si>
  <si>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</si>
  <si>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</si>
  <si>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</si>
  <si>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</si>
  <si>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</si>
  <si>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</si>
  <si>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</si>
  <si>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</si>
  <si>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</si>
  <si>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</si>
  <si>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</si>
  <si>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</si>
  <si>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</si>
  <si>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</si>
  <si>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</si>
  <si>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</si>
  <si>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</si>
  <si>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</si>
  <si>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</si>
  <si>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</si>
  <si>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</si>
  <si>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</si>
  <si>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</si>
  <si>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</si>
  <si>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</si>
  <si>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</si>
  <si>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</si>
  <si>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</si>
  <si>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</si>
  <si>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</si>
  <si>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</si>
  <si>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</si>
  <si>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</si>
  <si>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</si>
  <si>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</si>
  <si>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</si>
  <si>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</si>
  <si>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</si>
  <si>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</si>
  <si>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</si>
  <si>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</si>
  <si>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</si>
  <si>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</si>
  <si>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</si>
  <si>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</si>
  <si>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</si>
  <si>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</si>
  <si>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</si>
  <si>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</si>
  <si>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</si>
  <si>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</si>
  <si>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</si>
  <si>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</si>
  <si>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</si>
  <si>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</si>
  <si>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</si>
  <si>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</si>
  <si>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</si>
  <si>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</si>
  <si>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</si>
  <si>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Copperbelt</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</si>
  <si>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</si>
  <si>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</si>
  <si>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</si>
  <si>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</si>
  <si>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</si>
  <si>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</si>
  <si>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</si>
  <si>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</si>
  <si>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</si>
  <si>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</si>
  <si>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</si>
  <si>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</si>
  <si>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</si>
  <si>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</si>
  <si>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</si>
  <si>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</si>
  <si>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</si>
  <si>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</si>
  <si>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</si>
  <si>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</si>
  <si>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</si>
  <si>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</si>
  <si>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</si>
  <si>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</si>
  <si>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</si>
  <si>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</si>
  <si>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</si>
  <si>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</si>
  <si>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</si>
  <si>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</si>
  <si>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</si>
  <si>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</si>
  <si>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</si>
  <si>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</si>
  <si>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</si>
  <si>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Mashonaland West</t>
  </si>
  <si>
    <t>ZWMashonaland West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</si>
</sst>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3" formatCode="_ * #,##0.00_ ;_ * \-#,##0.00_ ;_ * &quot;-&quot;??_ ;_ @_ "/>
    <numFmt numFmtId="44" formatCode="_ &quot;￥&quot;* #,##0.00_ ;_ &quot;￥&quot;* \-#,##0.00_ ;_ &quot;￥&quot;* &quot;-&quot;??_ ;_ @_ "/>
    <numFmt numFmtId="176" formatCode="\¥#,##0;[Red]\¥\-#,##0"/>
    <numFmt numFmtId="177" formatCode="[$-409]mmmm\ d\,\ yyyy;@"/>
    <numFmt numFmtId="178" formatCode="[$-409]d\-mmm\-yyyy;@"/>
    <numFmt numFmtId="179" formatCode="0.0"/>
  </numFmts>
  <fonts count="86">
    <font>
      <sz val="11"/>
      <color theme="1"/>
      <name val="等线"/>
      <charset val="134"/>
      <scheme val="minor"/>
    </font>
    <font>
      <sz val="10"/>
      <name val="Verdana"/>
      <charset val="134"/>
    </font>
    <font>
      <sz val="10"/>
      <color theme="1"/>
      <name val="Verdana"/>
      <charset val="134"/>
    </font>
    <font>
      <b/>
      <sz val="10"/>
      <name val="Verdana"/>
      <charset val="134"/>
    </font>
    <font>
      <sz val="10"/>
      <color rgb="FFFF0000"/>
      <name val="Verdana"/>
      <charset val="134"/>
    </font>
    <font>
      <sz val="11"/>
      <name val="Verdana"/>
      <charset val="134"/>
    </font>
    <font>
      <sz val="11"/>
      <color rgb="FF000000"/>
      <name val="Verdana"/>
      <charset val="134"/>
    </font>
    <font>
      <sz val="11"/>
      <name val="SimSun"/>
      <charset val="134"/>
    </font>
    <font>
      <sz val="11"/>
      <name val="ＭＳ Ｐゴシック"/>
      <charset val="128"/>
    </font>
    <font>
      <sz val="11"/>
      <name val="Verdana"/>
      <charset val="128"/>
    </font>
    <font>
      <sz val="11"/>
      <color rgb="FFFF0000"/>
      <name val="Verdana"/>
      <charset val="134"/>
    </font>
    <font>
      <sz val="11"/>
      <color theme="1"/>
      <name val="Verdana"/>
      <charset val="134"/>
    </font>
    <font>
      <b/>
      <sz val="14"/>
      <color indexed="10"/>
      <name val="Cambria"/>
      <charset val="134"/>
    </font>
    <font>
      <sz val="10"/>
      <name val="Cambria"/>
      <charset val="134"/>
    </font>
    <font>
      <u/>
      <sz val="14"/>
      <color theme="10"/>
      <name val="等线"/>
      <charset val="134"/>
      <scheme val="minor"/>
    </font>
    <font>
      <b/>
      <sz val="12"/>
      <name val="Cambria"/>
      <charset val="134"/>
    </font>
    <font>
      <sz val="12"/>
      <name val="Cambria"/>
      <charset val="134"/>
    </font>
    <font>
      <sz val="8"/>
      <name val="Verdana"/>
      <charset val="134"/>
    </font>
    <font>
      <sz val="10"/>
      <color indexed="9"/>
      <name val="Verdana"/>
      <charset val="134"/>
    </font>
    <font>
      <b/>
      <sz val="10"/>
      <name val="Cambria"/>
      <charset val="134"/>
    </font>
    <font>
      <u/>
      <sz val="18"/>
      <color indexed="12"/>
      <name val="Verdana"/>
      <charset val="134"/>
    </font>
    <font>
      <b/>
      <sz val="8"/>
      <name val="Cambria"/>
      <charset val="134"/>
    </font>
    <font>
      <b/>
      <sz val="9"/>
      <name val="Cambria"/>
      <charset val="134"/>
    </font>
    <font>
      <b/>
      <sz val="11"/>
      <name val="Verdana"/>
      <charset val="134"/>
    </font>
    <font>
      <sz val="16"/>
      <name val="Cambria"/>
      <charset val="134"/>
    </font>
    <font>
      <sz val="10"/>
      <name val="ＭＳ Ｐゴシック"/>
      <charset val="128"/>
    </font>
    <font>
      <sz val="12"/>
      <color indexed="10"/>
      <name val="Verdana"/>
      <charset val="134"/>
    </font>
    <font>
      <u/>
      <sz val="12"/>
      <color indexed="12"/>
      <name val="Verdana"/>
      <charset val="134"/>
    </font>
    <font>
      <u/>
      <sz val="7.5"/>
      <color indexed="12"/>
      <name val="Verdana"/>
      <charset val="134"/>
    </font>
    <font>
      <b/>
      <sz val="12"/>
      <name val="Verdana"/>
      <charset val="134"/>
    </font>
    <font>
      <sz val="9"/>
      <name val="Verdana"/>
      <charset val="134"/>
    </font>
    <font>
      <sz val="11"/>
      <name val="Calibri"/>
      <charset val="134"/>
    </font>
    <font>
      <u/>
      <sz val="7.5"/>
      <color theme="10"/>
      <name val="Verdana"/>
      <charset val="134"/>
    </font>
    <font>
      <u/>
      <sz val="11"/>
      <color theme="10"/>
      <name val="等线"/>
      <charset val="134"/>
      <scheme val="minor"/>
    </font>
    <font>
      <sz val="7.5"/>
      <name val="Verdana"/>
      <charset val="134"/>
    </font>
    <font>
      <sz val="22"/>
      <name val="Verdana"/>
      <charset val="134"/>
    </font>
    <font>
      <b/>
      <sz val="11"/>
      <name val="Cambria"/>
      <charset val="134"/>
    </font>
    <font>
      <sz val="10"/>
      <name val="宋体"/>
      <charset val="134"/>
    </font>
    <font>
      <sz val="14"/>
      <name val="Cambria"/>
      <charset val="134"/>
    </font>
    <font>
      <sz val="12"/>
      <name val="Verdana"/>
      <charset val="134"/>
    </font>
    <font>
      <b/>
      <sz val="22"/>
      <name val="Cambria"/>
      <charset val="134"/>
    </font>
    <font>
      <sz val="10"/>
      <color indexed="9"/>
      <name val="Arial"/>
      <charset val="134"/>
    </font>
    <font>
      <b/>
      <u/>
      <sz val="10"/>
      <name val="Verdana"/>
      <charset val="134"/>
    </font>
    <font>
      <u/>
      <sz val="10"/>
      <color indexed="12"/>
      <name val="Verdana"/>
      <charset val="134"/>
    </font>
    <font>
      <sz val="10"/>
      <color indexed="10"/>
      <name val="Verdana"/>
      <charset val="134"/>
    </font>
    <font>
      <b/>
      <sz val="9"/>
      <name val="Verdana"/>
      <charset val="134"/>
    </font>
    <font>
      <u/>
      <sz val="12"/>
      <color indexed="12"/>
      <name val="Cambria"/>
      <charset val="134"/>
    </font>
    <font>
      <b/>
      <sz val="12"/>
      <color rgb="FFFF0000"/>
      <name val="Cambria"/>
      <charset val="134"/>
    </font>
    <font>
      <u/>
      <sz val="11"/>
      <color rgb="FF800080"/>
      <name val="等线"/>
      <charset val="134"/>
      <scheme val="minor"/>
    </font>
    <font>
      <u/>
      <sz val="12"/>
      <color theme="10"/>
      <name val="Cambria"/>
      <charset val="134"/>
    </font>
    <font>
      <sz val="18"/>
      <name val="Verdana"/>
      <charset val="134"/>
    </font>
    <font>
      <sz val="8"/>
      <name val="Cambria"/>
      <charset val="134"/>
    </font>
    <font>
      <sz val="14"/>
      <name val="Verdana"/>
      <charset val="134"/>
    </font>
    <font>
      <b/>
      <sz val="12"/>
      <color indexed="9"/>
      <name val="Cambria"/>
      <charset val="134"/>
    </font>
    <font>
      <sz val="16"/>
      <name val="Verdana"/>
      <charset val="134"/>
    </font>
    <font>
      <u/>
      <sz val="10"/>
      <name val="Verdana"/>
      <charset val="134"/>
    </font>
    <font>
      <b/>
      <sz val="12"/>
      <color indexed="12"/>
      <name val="Verdana"/>
      <charset val="134"/>
    </font>
    <font>
      <b/>
      <sz val="12"/>
      <color rgb="FF0000FF"/>
      <name val="Verdana"/>
      <charset val="134"/>
    </font>
    <font>
      <b/>
      <sz val="12"/>
      <color theme="1"/>
      <name val="Verdana"/>
      <charset val="134"/>
    </font>
    <font>
      <b/>
      <sz val="9"/>
      <color indexed="8"/>
      <name val="Verdana"/>
      <charset val="134"/>
    </font>
    <font>
      <sz val="9"/>
      <color indexed="8"/>
      <name val="Verdana"/>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28"/>
      <scheme val="minor"/>
    </font>
    <font>
      <sz val="11"/>
      <color theme="1"/>
      <name val="ＭＳ Ｐゴシック"/>
      <charset val="128"/>
    </font>
    <font>
      <sz val="10"/>
      <name val="Arial"/>
      <charset val="134"/>
    </font>
    <font>
      <sz val="11"/>
      <name val="ＭＳ ゴシック"/>
      <charset val="128"/>
    </font>
    <font>
      <sz val="11"/>
      <name val="Microsoft JhengHei"/>
      <charset val="136"/>
    </font>
    <font>
      <sz val="11"/>
      <name val="游ゴシック"/>
      <charset val="128"/>
    </font>
    <font>
      <sz val="9"/>
      <name val="MS PGothic"/>
      <charset val="128"/>
    </font>
  </fonts>
  <fills count="42">
    <fill>
      <patternFill patternType="none"/>
    </fill>
    <fill>
      <patternFill patternType="gray125"/>
    </fill>
    <fill>
      <patternFill patternType="solid">
        <fgColor theme="0"/>
        <bgColor indexed="64"/>
      </patternFill>
    </fill>
    <fill>
      <patternFill patternType="solid">
        <fgColor theme="0" tint="-0.0499893185216834"/>
        <bgColor indexed="64"/>
      </patternFill>
    </fill>
    <fill>
      <patternFill patternType="solid">
        <fgColor indexed="65"/>
        <bgColor indexed="64"/>
      </patternFill>
    </fill>
    <fill>
      <patternFill patternType="solid">
        <fgColor rgb="FFFF0000"/>
        <bgColor indexed="64"/>
      </patternFill>
    </fill>
    <fill>
      <patternFill patternType="solid">
        <fgColor indexed="47"/>
        <bgColor indexed="64"/>
      </patternFill>
    </fill>
    <fill>
      <patternFill patternType="gray125"/>
    </fill>
    <fill>
      <patternFill patternType="solid">
        <fgColor theme="1" tint="0.499984740745262"/>
        <bgColor indexed="64"/>
      </patternFill>
    </fill>
    <fill>
      <patternFill patternType="solid">
        <fgColor theme="0" tint="-0.499984740745262"/>
        <bgColor indexed="64"/>
      </patternFill>
    </fill>
    <fill>
      <patternFill patternType="darkUp"/>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ashed">
        <color auto="1"/>
      </top>
      <bottom style="dashed">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top/>
      <bottom style="thin">
        <color indexed="9"/>
      </bottom>
      <diagonal/>
    </border>
    <border>
      <left/>
      <right/>
      <top/>
      <bottom style="thin">
        <color indexed="56"/>
      </bottom>
      <diagonal/>
    </border>
    <border>
      <left style="thick">
        <color indexed="56"/>
      </left>
      <right style="thin">
        <color auto="1"/>
      </right>
      <top style="thin">
        <color auto="1"/>
      </top>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ck">
        <color indexed="56"/>
      </left>
      <right style="thin">
        <color auto="1"/>
      </right>
      <top/>
      <bottom/>
      <diagonal/>
    </border>
    <border>
      <left style="thick">
        <color indexed="56"/>
      </left>
      <right/>
      <top/>
      <bottom style="thick">
        <color indexed="56"/>
      </bottom>
      <diagonal/>
    </border>
    <border>
      <left/>
      <right/>
      <top style="thin">
        <color indexed="56"/>
      </top>
      <bottom style="thick">
        <color indexed="56"/>
      </bottom>
      <diagonal/>
    </border>
    <border>
      <left/>
      <right style="thick">
        <color indexed="56"/>
      </right>
      <top/>
      <bottom style="thick">
        <color indexed="56"/>
      </bottom>
      <diagonal/>
    </border>
    <border>
      <left/>
      <right/>
      <top style="medium">
        <color auto="1"/>
      </top>
      <bottom/>
      <diagonal/>
    </border>
    <border>
      <left/>
      <right/>
      <top style="thin">
        <color auto="1"/>
      </top>
      <bottom/>
      <diagonal/>
    </border>
    <border>
      <left/>
      <right/>
      <top/>
      <bottom style="thin">
        <color auto="1"/>
      </bottom>
      <diagonal/>
    </border>
    <border>
      <left/>
      <right/>
      <top style="thin">
        <color indexed="56"/>
      </top>
      <bottom/>
      <diagonal/>
    </border>
    <border>
      <left/>
      <right style="thin">
        <color indexed="56"/>
      </right>
      <top style="thin">
        <color indexed="56"/>
      </top>
      <bottom/>
      <diagonal/>
    </border>
    <border>
      <left style="thin">
        <color indexed="56"/>
      </left>
      <right/>
      <top/>
      <bottom/>
      <diagonal/>
    </border>
    <border>
      <left/>
      <right style="thin">
        <color indexed="56"/>
      </right>
      <top/>
      <bottom style="thin">
        <color indexed="56"/>
      </bottom>
      <diagonal/>
    </border>
    <border>
      <left/>
      <right style="medium">
        <color auto="1"/>
      </right>
      <top/>
      <bottom/>
      <diagonal/>
    </border>
    <border>
      <left style="thin">
        <color auto="1"/>
      </left>
      <right style="thin">
        <color auto="1"/>
      </right>
      <top style="thin">
        <color auto="1"/>
      </top>
      <bottom/>
      <diagonal/>
    </border>
    <border>
      <left style="thin">
        <color indexed="56"/>
      </left>
      <right style="thin">
        <color indexed="56"/>
      </right>
      <top style="thin">
        <color indexed="56"/>
      </top>
      <bottom/>
      <diagonal/>
    </border>
    <border>
      <left style="thin">
        <color auto="1"/>
      </left>
      <right style="thin">
        <color auto="1"/>
      </right>
      <top style="thin">
        <color auto="1"/>
      </top>
      <bottom style="medium">
        <color auto="1"/>
      </bottom>
      <diagonal/>
    </border>
    <border>
      <left style="thin">
        <color indexed="56"/>
      </left>
      <right style="thin">
        <color indexed="56"/>
      </right>
      <top style="thin">
        <color auto="1"/>
      </top>
      <bottom style="medium">
        <color auto="1"/>
      </bottom>
      <diagonal/>
    </border>
    <border>
      <left/>
      <right style="thin">
        <color auto="1"/>
      </right>
      <top style="thin">
        <color auto="1"/>
      </top>
      <bottom/>
      <diagonal/>
    </border>
    <border>
      <left/>
      <right style="thin">
        <color indexed="56"/>
      </right>
      <top style="thin">
        <color indexed="56"/>
      </top>
      <bottom style="medium">
        <color auto="1"/>
      </bottom>
      <diagonal/>
    </border>
    <border>
      <left style="thin">
        <color indexed="56"/>
      </left>
      <right style="thin">
        <color indexed="56"/>
      </right>
      <top style="thin">
        <color indexed="56"/>
      </top>
      <bottom style="medium">
        <color auto="1"/>
      </bottom>
      <diagonal/>
    </border>
    <border>
      <left style="thin">
        <color indexed="56"/>
      </left>
      <right style="thin">
        <color auto="1"/>
      </right>
      <top style="thin">
        <color indexed="56"/>
      </top>
      <bottom style="medium">
        <color auto="1"/>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style="thin">
        <color indexed="56"/>
      </left>
      <right style="thin">
        <color indexed="56"/>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ck">
        <color indexed="5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33" fillId="0" borderId="0" applyNumberFormat="0" applyFill="0" applyBorder="0" applyAlignment="0" applyProtection="0"/>
    <xf numFmtId="0" fontId="61" fillId="0" borderId="0" applyNumberFormat="0" applyFill="0" applyBorder="0" applyAlignment="0" applyProtection="0">
      <alignment vertical="center"/>
    </xf>
    <xf numFmtId="0" fontId="0" fillId="11" borderId="50"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51" applyNumberFormat="0" applyFill="0" applyAlignment="0" applyProtection="0">
      <alignment vertical="center"/>
    </xf>
    <xf numFmtId="0" fontId="66" fillId="0" borderId="51" applyNumberFormat="0" applyFill="0" applyAlignment="0" applyProtection="0">
      <alignment vertical="center"/>
    </xf>
    <xf numFmtId="0" fontId="67" fillId="0" borderId="52" applyNumberFormat="0" applyFill="0" applyAlignment="0" applyProtection="0">
      <alignment vertical="center"/>
    </xf>
    <xf numFmtId="0" fontId="67" fillId="0" borderId="0" applyNumberFormat="0" applyFill="0" applyBorder="0" applyAlignment="0" applyProtection="0">
      <alignment vertical="center"/>
    </xf>
    <xf numFmtId="0" fontId="68" fillId="12" borderId="53" applyNumberFormat="0" applyAlignment="0" applyProtection="0">
      <alignment vertical="center"/>
    </xf>
    <xf numFmtId="0" fontId="69" fillId="13" borderId="54" applyNumberFormat="0" applyAlignment="0" applyProtection="0">
      <alignment vertical="center"/>
    </xf>
    <xf numFmtId="0" fontId="70" fillId="13" borderId="53" applyNumberFormat="0" applyAlignment="0" applyProtection="0">
      <alignment vertical="center"/>
    </xf>
    <xf numFmtId="0" fontId="71" fillId="14" borderId="55" applyNumberFormat="0" applyAlignment="0" applyProtection="0">
      <alignment vertical="center"/>
    </xf>
    <xf numFmtId="0" fontId="72" fillId="0" borderId="56" applyNumberFormat="0" applyFill="0" applyAlignment="0" applyProtection="0">
      <alignment vertical="center"/>
    </xf>
    <xf numFmtId="0" fontId="73" fillId="0" borderId="57" applyNumberFormat="0" applyFill="0" applyAlignment="0" applyProtection="0">
      <alignment vertical="center"/>
    </xf>
    <xf numFmtId="0" fontId="74" fillId="15" borderId="0" applyNumberFormat="0" applyBorder="0" applyAlignment="0" applyProtection="0">
      <alignment vertical="center"/>
    </xf>
    <xf numFmtId="0" fontId="75" fillId="16" borderId="0" applyNumberFormat="0" applyBorder="0" applyAlignment="0" applyProtection="0">
      <alignment vertical="center"/>
    </xf>
    <xf numFmtId="0" fontId="76" fillId="17" borderId="0" applyNumberFormat="0" applyBorder="0" applyAlignment="0" applyProtection="0">
      <alignment vertical="center"/>
    </xf>
    <xf numFmtId="0" fontId="77" fillId="18" borderId="0" applyNumberFormat="0" applyBorder="0" applyAlignment="0" applyProtection="0">
      <alignment vertical="center"/>
    </xf>
    <xf numFmtId="0" fontId="78" fillId="19" borderId="0" applyNumberFormat="0" applyBorder="0" applyAlignment="0" applyProtection="0">
      <alignment vertical="center"/>
    </xf>
    <xf numFmtId="0" fontId="78" fillId="20" borderId="0" applyNumberFormat="0" applyBorder="0" applyAlignment="0" applyProtection="0">
      <alignment vertical="center"/>
    </xf>
    <xf numFmtId="0" fontId="77" fillId="21" borderId="0" applyNumberFormat="0" applyBorder="0" applyAlignment="0" applyProtection="0">
      <alignment vertical="center"/>
    </xf>
    <xf numFmtId="0" fontId="77" fillId="22" borderId="0" applyNumberFormat="0" applyBorder="0" applyAlignment="0" applyProtection="0">
      <alignment vertical="center"/>
    </xf>
    <xf numFmtId="0" fontId="78" fillId="23" borderId="0" applyNumberFormat="0" applyBorder="0" applyAlignment="0" applyProtection="0">
      <alignment vertical="center"/>
    </xf>
    <xf numFmtId="0" fontId="78" fillId="24" borderId="0" applyNumberFormat="0" applyBorder="0" applyAlignment="0" applyProtection="0">
      <alignment vertical="center"/>
    </xf>
    <xf numFmtId="0" fontId="77" fillId="25" borderId="0" applyNumberFormat="0" applyBorder="0" applyAlignment="0" applyProtection="0">
      <alignment vertical="center"/>
    </xf>
    <xf numFmtId="0" fontId="77" fillId="26" borderId="0" applyNumberFormat="0" applyBorder="0" applyAlignment="0" applyProtection="0">
      <alignment vertical="center"/>
    </xf>
    <xf numFmtId="0" fontId="78" fillId="27" borderId="0" applyNumberFormat="0" applyBorder="0" applyAlignment="0" applyProtection="0">
      <alignment vertical="center"/>
    </xf>
    <xf numFmtId="0" fontId="78" fillId="28" borderId="0" applyNumberFormat="0" applyBorder="0" applyAlignment="0" applyProtection="0">
      <alignment vertical="center"/>
    </xf>
    <xf numFmtId="0" fontId="77" fillId="29" borderId="0" applyNumberFormat="0" applyBorder="0" applyAlignment="0" applyProtection="0">
      <alignment vertical="center"/>
    </xf>
    <xf numFmtId="0" fontId="77" fillId="30" borderId="0" applyNumberFormat="0" applyBorder="0" applyAlignment="0" applyProtection="0">
      <alignment vertical="center"/>
    </xf>
    <xf numFmtId="0" fontId="78" fillId="31" borderId="0" applyNumberFormat="0" applyBorder="0" applyAlignment="0" applyProtection="0">
      <alignment vertical="center"/>
    </xf>
    <xf numFmtId="0" fontId="78" fillId="32" borderId="0" applyNumberFormat="0" applyBorder="0" applyAlignment="0" applyProtection="0">
      <alignment vertical="center"/>
    </xf>
    <xf numFmtId="0" fontId="77" fillId="33" borderId="0" applyNumberFormat="0" applyBorder="0" applyAlignment="0" applyProtection="0">
      <alignment vertical="center"/>
    </xf>
    <xf numFmtId="0" fontId="77" fillId="34" borderId="0" applyNumberFormat="0" applyBorder="0" applyAlignment="0" applyProtection="0">
      <alignment vertical="center"/>
    </xf>
    <xf numFmtId="0" fontId="78" fillId="35" borderId="0" applyNumberFormat="0" applyBorder="0" applyAlignment="0" applyProtection="0">
      <alignment vertical="center"/>
    </xf>
    <xf numFmtId="0" fontId="78" fillId="36" borderId="0" applyNumberFormat="0" applyBorder="0" applyAlignment="0" applyProtection="0">
      <alignment vertical="center"/>
    </xf>
    <xf numFmtId="0" fontId="77" fillId="37" borderId="0" applyNumberFormat="0" applyBorder="0" applyAlignment="0" applyProtection="0">
      <alignment vertical="center"/>
    </xf>
    <xf numFmtId="0" fontId="77" fillId="38" borderId="0" applyNumberFormat="0" applyBorder="0" applyAlignment="0" applyProtection="0">
      <alignment vertical="center"/>
    </xf>
    <xf numFmtId="0" fontId="78" fillId="39" borderId="0" applyNumberFormat="0" applyBorder="0" applyAlignment="0" applyProtection="0">
      <alignment vertical="center"/>
    </xf>
    <xf numFmtId="0" fontId="78" fillId="40" borderId="0" applyNumberFormat="0" applyBorder="0" applyAlignment="0" applyProtection="0">
      <alignment vertical="center"/>
    </xf>
    <xf numFmtId="0" fontId="77" fillId="41" borderId="0" applyNumberFormat="0" applyBorder="0" applyAlignment="0" applyProtection="0">
      <alignment vertical="center"/>
    </xf>
    <xf numFmtId="177" fontId="1" fillId="0" borderId="0"/>
    <xf numFmtId="0" fontId="28" fillId="0" borderId="0" applyNumberFormat="0" applyFill="0" applyBorder="0">
      <protection locked="0"/>
    </xf>
    <xf numFmtId="0" fontId="79" fillId="0" borderId="0"/>
    <xf numFmtId="0" fontId="79" fillId="0" borderId="0"/>
    <xf numFmtId="0" fontId="79" fillId="0" borderId="0"/>
    <xf numFmtId="0" fontId="0" fillId="0" borderId="0"/>
    <xf numFmtId="0" fontId="1" fillId="0" borderId="0"/>
    <xf numFmtId="0" fontId="80" fillId="0" borderId="0"/>
    <xf numFmtId="0" fontId="1" fillId="0" borderId="0"/>
    <xf numFmtId="0" fontId="0" fillId="0" borderId="0"/>
    <xf numFmtId="0" fontId="81" fillId="0" borderId="0"/>
    <xf numFmtId="0" fontId="1" fillId="0" borderId="0"/>
  </cellStyleXfs>
  <cellXfs count="361">
    <xf numFmtId="0" fontId="0" fillId="0" borderId="0" xfId="0"/>
    <xf numFmtId="0" fontId="1" fillId="0" borderId="0" xfId="55"/>
    <xf numFmtId="0" fontId="2" fillId="0" borderId="0" xfId="0" applyFont="1"/>
    <xf numFmtId="0" fontId="1" fillId="0" borderId="0" xfId="60"/>
    <xf numFmtId="0" fontId="3" fillId="0" borderId="0" xfId="60" applyFont="1"/>
    <xf numFmtId="0" fontId="4" fillId="0" borderId="0" xfId="55" applyFont="1" applyAlignment="1">
      <alignment vertical="top"/>
    </xf>
    <xf numFmtId="177" fontId="0" fillId="0" borderId="0" xfId="49" applyFont="1"/>
    <xf numFmtId="0" fontId="5" fillId="0" borderId="0" xfId="55" applyFont="1" applyAlignment="1">
      <alignment vertical="top" wrapText="1"/>
    </xf>
    <xf numFmtId="0" fontId="1" fillId="2" borderId="1" xfId="55" applyFill="1" applyBorder="1" applyAlignment="1">
      <alignment vertical="center" wrapText="1"/>
    </xf>
    <xf numFmtId="0" fontId="1" fillId="0" borderId="0" xfId="55" applyAlignment="1">
      <alignment vertical="top"/>
    </xf>
    <xf numFmtId="0" fontId="5" fillId="2" borderId="1" xfId="55" applyFont="1" applyFill="1" applyBorder="1" applyAlignment="1">
      <alignment vertical="center" wrapText="1"/>
    </xf>
    <xf numFmtId="0" fontId="5" fillId="2" borderId="1" xfId="55" applyFont="1" applyFill="1" applyBorder="1" applyAlignment="1">
      <alignment vertical="top" wrapText="1"/>
    </xf>
    <xf numFmtId="0" fontId="5" fillId="2" borderId="1" xfId="51" applyFont="1" applyFill="1" applyBorder="1" applyAlignment="1">
      <alignment vertical="top" wrapText="1"/>
    </xf>
    <xf numFmtId="0" fontId="5" fillId="0" borderId="0" xfId="51" applyFont="1" applyAlignment="1">
      <alignment horizontal="left" vertical="top" wrapText="1"/>
    </xf>
    <xf numFmtId="0" fontId="6" fillId="0" borderId="0" xfId="55" applyFont="1" applyAlignment="1">
      <alignment vertical="top" wrapText="1"/>
    </xf>
    <xf numFmtId="0" fontId="5" fillId="0" borderId="2" xfId="0" applyFont="1" applyBorder="1" applyAlignment="1" applyProtection="1">
      <alignment vertical="top" wrapText="1"/>
      <protection hidden="1"/>
    </xf>
    <xf numFmtId="0" fontId="7" fillId="0" borderId="0" xfId="0" applyFont="1" applyAlignment="1">
      <alignment vertical="top" wrapText="1"/>
    </xf>
    <xf numFmtId="0" fontId="8" fillId="0" borderId="0" xfId="0" applyFont="1" applyAlignment="1">
      <alignment vertical="top" wrapText="1"/>
    </xf>
    <xf numFmtId="0" fontId="5" fillId="0" borderId="2" xfId="0" applyFont="1" applyBorder="1" applyAlignment="1" applyProtection="1">
      <alignment vertical="center" wrapText="1"/>
      <protection hidden="1"/>
    </xf>
    <xf numFmtId="0" fontId="5" fillId="2" borderId="0" xfId="0" applyFont="1" applyFill="1" applyAlignment="1">
      <alignment horizontal="left" vertical="top" wrapText="1"/>
    </xf>
    <xf numFmtId="0" fontId="5" fillId="0" borderId="0" xfId="0" applyFont="1" applyAlignment="1">
      <alignment vertical="top" wrapText="1"/>
    </xf>
    <xf numFmtId="0" fontId="5" fillId="0" borderId="0" xfId="55" applyFont="1" applyAlignment="1">
      <alignment horizontal="left" vertical="top" wrapText="1"/>
    </xf>
    <xf numFmtId="0" fontId="5" fillId="0" borderId="0" xfId="55" applyFont="1" applyAlignment="1">
      <alignment vertical="top"/>
    </xf>
    <xf numFmtId="0" fontId="1" fillId="0" borderId="0" xfId="55" applyAlignment="1">
      <alignment vertical="top" wrapText="1"/>
    </xf>
    <xf numFmtId="0" fontId="5" fillId="2" borderId="0" xfId="55" applyFont="1" applyFill="1" applyAlignment="1">
      <alignment vertical="top" wrapText="1"/>
    </xf>
    <xf numFmtId="0" fontId="5" fillId="0" borderId="1" xfId="55" applyFont="1" applyBorder="1" applyAlignment="1">
      <alignment vertical="top" wrapText="1"/>
    </xf>
    <xf numFmtId="0" fontId="9" fillId="0" borderId="0" xfId="55" applyFont="1" applyAlignment="1">
      <alignment vertical="top" wrapText="1"/>
    </xf>
    <xf numFmtId="0" fontId="10" fillId="0" borderId="0" xfId="55" applyFont="1" applyAlignment="1">
      <alignment vertical="top" wrapText="1"/>
    </xf>
    <xf numFmtId="0" fontId="10" fillId="2" borderId="1" xfId="55" applyFont="1" applyFill="1" applyBorder="1" applyAlignment="1">
      <alignment vertical="top" wrapText="1"/>
    </xf>
    <xf numFmtId="0" fontId="5" fillId="2" borderId="1" xfId="51" applyFont="1" applyFill="1" applyBorder="1" applyAlignment="1">
      <alignment vertical="center" wrapText="1"/>
    </xf>
    <xf numFmtId="0" fontId="5" fillId="0" borderId="0" xfId="51" applyFont="1" applyAlignment="1">
      <alignment vertical="top" wrapText="1"/>
    </xf>
    <xf numFmtId="0" fontId="5" fillId="0" borderId="0" xfId="54" applyFont="1" applyAlignment="1">
      <alignment vertical="center" wrapText="1"/>
    </xf>
    <xf numFmtId="0" fontId="5" fillId="0" borderId="0" xfId="55" applyFont="1" applyAlignment="1" applyProtection="1">
      <alignment vertical="top" wrapText="1"/>
      <protection hidden="1"/>
    </xf>
    <xf numFmtId="177" fontId="11" fillId="0" borderId="0" xfId="49" applyFont="1"/>
    <xf numFmtId="0" fontId="5" fillId="0" borderId="1" xfId="55" applyFont="1" applyBorder="1" applyAlignment="1">
      <alignment vertical="center" wrapText="1"/>
    </xf>
    <xf numFmtId="0" fontId="8" fillId="0" borderId="0" xfId="56" applyFont="1" applyAlignment="1">
      <alignment vertical="top" wrapText="1"/>
    </xf>
    <xf numFmtId="0" fontId="1" fillId="0" borderId="0" xfId="55" applyAlignment="1" applyProtection="1">
      <alignment vertical="center"/>
      <protection hidden="1"/>
    </xf>
    <xf numFmtId="176" fontId="1" fillId="0" borderId="0" xfId="5" applyFont="1" applyFill="1" applyAlignment="1">
      <alignment vertical="center"/>
    </xf>
    <xf numFmtId="0" fontId="1" fillId="0" borderId="0" xfId="55" applyAlignment="1">
      <alignment vertical="center"/>
    </xf>
    <xf numFmtId="0" fontId="1" fillId="0" borderId="0" xfId="55" applyAlignment="1">
      <alignment horizontal="center" vertical="center"/>
    </xf>
    <xf numFmtId="0" fontId="1" fillId="0" borderId="0" xfId="55" applyAlignment="1" applyProtection="1">
      <alignment horizontal="left" vertical="top" wrapText="1"/>
      <protection hidden="1"/>
    </xf>
    <xf numFmtId="0" fontId="3" fillId="0" borderId="0" xfId="55" applyFont="1" applyAlignment="1" applyProtection="1">
      <alignment horizontal="center" vertical="center" wrapText="1"/>
      <protection hidden="1"/>
    </xf>
    <xf numFmtId="0" fontId="1" fillId="0" borderId="0" xfId="55" applyAlignment="1" applyProtection="1">
      <alignment vertical="center" wrapText="1"/>
      <protection hidden="1"/>
    </xf>
    <xf numFmtId="0" fontId="1" fillId="0" borderId="0" xfId="55" applyAlignment="1">
      <alignment horizontal="left" vertical="center"/>
    </xf>
    <xf numFmtId="49" fontId="1" fillId="3" borderId="0" xfId="5" applyNumberFormat="1" applyFont="1" applyFill="1" applyAlignment="1">
      <alignment vertical="center"/>
    </xf>
    <xf numFmtId="176" fontId="1" fillId="3" borderId="0" xfId="5" applyFont="1" applyFill="1" applyAlignment="1">
      <alignment vertical="center"/>
    </xf>
    <xf numFmtId="176" fontId="1" fillId="3" borderId="0" xfId="5" applyFont="1" applyFill="1" applyAlignment="1">
      <alignment horizontal="left" vertical="center"/>
    </xf>
    <xf numFmtId="176" fontId="1" fillId="3" borderId="0" xfId="5" applyFont="1" applyFill="1" applyAlignment="1">
      <alignment horizontal="center" vertical="center"/>
    </xf>
    <xf numFmtId="0" fontId="1" fillId="4" borderId="0" xfId="55" applyFill="1" applyProtection="1">
      <protection locked="0" hidden="1"/>
    </xf>
    <xf numFmtId="0" fontId="1" fillId="0" borderId="0" xfId="55" applyProtection="1">
      <protection hidden="1"/>
    </xf>
    <xf numFmtId="49" fontId="1" fillId="0" borderId="0" xfId="55" applyNumberFormat="1" applyProtection="1">
      <protection hidden="1"/>
    </xf>
    <xf numFmtId="0" fontId="1" fillId="4" borderId="0" xfId="55" applyFill="1" applyProtection="1">
      <protection hidden="1"/>
    </xf>
    <xf numFmtId="0" fontId="12" fillId="4" borderId="3" xfId="55" applyFont="1" applyFill="1" applyBorder="1" applyAlignment="1" applyProtection="1">
      <alignment horizontal="center" vertical="center" wrapText="1"/>
      <protection hidden="1"/>
    </xf>
    <xf numFmtId="0" fontId="1" fillId="0" borderId="4" xfId="55" applyBorder="1" applyAlignment="1">
      <alignment horizontal="center" vertical="center" wrapText="1"/>
    </xf>
    <xf numFmtId="0" fontId="12" fillId="4" borderId="5" xfId="55" applyFont="1" applyFill="1" applyBorder="1" applyAlignment="1" applyProtection="1">
      <alignment horizontal="center" vertical="center" wrapText="1"/>
      <protection hidden="1"/>
    </xf>
    <xf numFmtId="0" fontId="13" fillId="4" borderId="6" xfId="55" applyFont="1" applyFill="1" applyBorder="1" applyAlignment="1" applyProtection="1">
      <alignment vertical="center" wrapText="1"/>
      <protection hidden="1"/>
    </xf>
    <xf numFmtId="0" fontId="13" fillId="4" borderId="0" xfId="55" applyFont="1" applyFill="1" applyAlignment="1" applyProtection="1">
      <alignment horizontal="center" vertical="center" wrapText="1"/>
      <protection hidden="1"/>
    </xf>
    <xf numFmtId="0" fontId="13" fillId="4" borderId="7" xfId="55" applyFont="1" applyFill="1" applyBorder="1" applyAlignment="1" applyProtection="1">
      <alignment vertical="center" wrapText="1"/>
      <protection hidden="1"/>
    </xf>
    <xf numFmtId="0" fontId="14" fillId="4" borderId="0" xfId="6" applyFont="1" applyFill="1" applyBorder="1" applyAlignment="1" applyProtection="1">
      <alignment horizontal="center" vertical="center"/>
      <protection locked="0"/>
    </xf>
    <xf numFmtId="0" fontId="15" fillId="4" borderId="6" xfId="55" applyFont="1" applyFill="1" applyBorder="1" applyAlignment="1" applyProtection="1">
      <alignment horizontal="center" wrapText="1"/>
      <protection locked="0"/>
    </xf>
    <xf numFmtId="0" fontId="15" fillId="4" borderId="8" xfId="55" applyFont="1" applyFill="1" applyBorder="1" applyAlignment="1" applyProtection="1">
      <alignment horizontal="center" wrapText="1"/>
      <protection hidden="1"/>
    </xf>
    <xf numFmtId="0" fontId="15" fillId="4" borderId="9" xfId="55" applyFont="1" applyFill="1" applyBorder="1" applyAlignment="1" applyProtection="1">
      <alignment horizontal="center" wrapText="1"/>
      <protection hidden="1"/>
    </xf>
    <xf numFmtId="0" fontId="13" fillId="4" borderId="10" xfId="55" applyFont="1" applyFill="1" applyBorder="1" applyAlignment="1" applyProtection="1">
      <alignment vertical="center" wrapText="1"/>
      <protection locked="0"/>
    </xf>
    <xf numFmtId="49" fontId="16" fillId="4" borderId="11" xfId="55" applyNumberFormat="1" applyFont="1" applyFill="1" applyBorder="1" applyAlignment="1" applyProtection="1">
      <alignment horizontal="left" vertical="center" wrapText="1"/>
      <protection locked="0"/>
    </xf>
    <xf numFmtId="0" fontId="16" fillId="4" borderId="12" xfId="55" applyFont="1" applyFill="1" applyBorder="1" applyAlignment="1" applyProtection="1">
      <alignment horizontal="left" vertical="center" wrapText="1"/>
      <protection locked="0"/>
    </xf>
    <xf numFmtId="0" fontId="13" fillId="4" borderId="7" xfId="55" applyFont="1" applyFill="1" applyBorder="1" applyAlignment="1" applyProtection="1">
      <alignment vertical="center" wrapText="1"/>
      <protection locked="0" hidden="1"/>
    </xf>
    <xf numFmtId="0" fontId="1" fillId="0" borderId="0" xfId="55" applyProtection="1">
      <protection locked="0"/>
    </xf>
    <xf numFmtId="0" fontId="13" fillId="4" borderId="13" xfId="55" applyFont="1" applyFill="1" applyBorder="1" applyAlignment="1" applyProtection="1">
      <alignment vertical="center" wrapText="1"/>
      <protection locked="0"/>
    </xf>
    <xf numFmtId="0" fontId="13" fillId="4" borderId="14" xfId="55" applyFont="1" applyFill="1" applyBorder="1" applyAlignment="1" applyProtection="1">
      <alignment vertical="center" wrapText="1"/>
      <protection locked="0"/>
    </xf>
    <xf numFmtId="0" fontId="17" fillId="2" borderId="15" xfId="55" applyFont="1" applyFill="1" applyBorder="1" applyAlignment="1" applyProtection="1">
      <alignment horizontal="center" wrapText="1"/>
      <protection hidden="1"/>
    </xf>
    <xf numFmtId="0" fontId="13" fillId="4" borderId="16" xfId="55" applyFont="1" applyFill="1" applyBorder="1" applyAlignment="1" applyProtection="1">
      <alignment vertical="center" wrapText="1"/>
      <protection hidden="1"/>
    </xf>
    <xf numFmtId="0" fontId="18" fillId="0" borderId="0" xfId="55" applyFont="1" applyProtection="1">
      <protection hidden="1"/>
    </xf>
    <xf numFmtId="0" fontId="1" fillId="0" borderId="0" xfId="55" applyAlignment="1" applyProtection="1">
      <alignment wrapText="1"/>
      <protection hidden="1"/>
    </xf>
    <xf numFmtId="0" fontId="1" fillId="0" borderId="0" xfId="55" applyAlignment="1" applyProtection="1">
      <alignment horizontal="center" vertical="center" wrapText="1"/>
      <protection hidden="1"/>
    </xf>
    <xf numFmtId="0" fontId="1" fillId="0" borderId="0" xfId="55" applyAlignment="1" applyProtection="1">
      <alignment wrapText="1"/>
      <protection locked="0"/>
    </xf>
    <xf numFmtId="0" fontId="1" fillId="0" borderId="0" xfId="55" applyAlignment="1">
      <alignment wrapText="1"/>
    </xf>
    <xf numFmtId="0" fontId="13" fillId="4" borderId="17" xfId="55" applyFont="1" applyFill="1" applyBorder="1" applyAlignment="1" applyProtection="1">
      <alignment horizontal="center" vertical="center" wrapText="1"/>
      <protection hidden="1"/>
    </xf>
    <xf numFmtId="0" fontId="19" fillId="0" borderId="18" xfId="55" applyFont="1" applyBorder="1" applyAlignment="1" applyProtection="1">
      <alignment vertical="center" wrapText="1"/>
      <protection hidden="1"/>
    </xf>
    <xf numFmtId="0" fontId="19" fillId="0" borderId="19" xfId="55" applyFont="1" applyBorder="1" applyAlignment="1" applyProtection="1">
      <alignment horizontal="left" vertical="top" wrapText="1"/>
      <protection hidden="1"/>
    </xf>
    <xf numFmtId="0" fontId="13" fillId="4" borderId="20" xfId="55" applyFont="1" applyFill="1" applyBorder="1" applyAlignment="1" applyProtection="1">
      <alignment vertical="center" wrapText="1"/>
      <protection hidden="1"/>
    </xf>
    <xf numFmtId="0" fontId="13" fillId="4" borderId="21" xfId="55" applyFont="1" applyFill="1" applyBorder="1" applyAlignment="1" applyProtection="1">
      <alignment vertical="center" wrapText="1"/>
      <protection hidden="1"/>
    </xf>
    <xf numFmtId="0" fontId="20" fillId="4" borderId="22" xfId="50" applyFont="1" applyFill="1" applyBorder="1" applyAlignment="1" applyProtection="1">
      <alignment horizontal="center" vertical="center" wrapText="1"/>
      <protection hidden="1"/>
    </xf>
    <xf numFmtId="0" fontId="20" fillId="4" borderId="0" xfId="50" applyFont="1" applyFill="1" applyBorder="1" applyAlignment="1" applyProtection="1">
      <alignment horizontal="center" vertical="center" wrapText="1"/>
      <protection hidden="1"/>
    </xf>
    <xf numFmtId="0" fontId="13" fillId="4" borderId="0" xfId="55" applyFont="1" applyFill="1" applyAlignment="1" applyProtection="1">
      <alignment vertical="center" wrapText="1"/>
      <protection hidden="1"/>
    </xf>
    <xf numFmtId="0" fontId="19" fillId="0" borderId="19" xfId="55" applyFont="1" applyBorder="1" applyAlignment="1" applyProtection="1">
      <alignment vertical="top" wrapText="1"/>
      <protection hidden="1"/>
    </xf>
    <xf numFmtId="0" fontId="21" fillId="0" borderId="19" xfId="55" applyFont="1" applyBorder="1" applyAlignment="1" applyProtection="1">
      <alignment horizontal="left" vertical="top" wrapText="1"/>
      <protection hidden="1"/>
    </xf>
    <xf numFmtId="0" fontId="13" fillId="2" borderId="9" xfId="55" applyFont="1" applyFill="1" applyBorder="1" applyAlignment="1" applyProtection="1">
      <alignment horizontal="center" wrapText="1"/>
      <protection hidden="1"/>
    </xf>
    <xf numFmtId="0" fontId="13" fillId="2" borderId="23" xfId="55" applyFont="1" applyFill="1" applyBorder="1" applyAlignment="1" applyProtection="1">
      <alignment horizontal="center" wrapText="1"/>
      <protection hidden="1"/>
    </xf>
    <xf numFmtId="0" fontId="22" fillId="4" borderId="22" xfId="55" applyFont="1" applyFill="1" applyBorder="1" applyAlignment="1" applyProtection="1">
      <alignment horizontal="center" vertical="center" wrapText="1"/>
      <protection hidden="1"/>
    </xf>
    <xf numFmtId="0" fontId="22" fillId="4" borderId="0" xfId="55" applyFont="1" applyFill="1" applyAlignment="1" applyProtection="1">
      <alignment horizontal="center" vertical="center" wrapText="1"/>
      <protection hidden="1"/>
    </xf>
    <xf numFmtId="0" fontId="23" fillId="4" borderId="0" xfId="55" applyFont="1" applyFill="1" applyAlignment="1" applyProtection="1">
      <alignment horizontal="center" vertical="center" wrapText="1"/>
      <protection hidden="1"/>
    </xf>
    <xf numFmtId="0" fontId="15" fillId="0" borderId="24" xfId="55" applyFont="1" applyBorder="1" applyAlignment="1" applyProtection="1">
      <alignment horizontal="center" vertical="center" wrapText="1"/>
      <protection hidden="1"/>
    </xf>
    <xf numFmtId="0" fontId="15" fillId="4" borderId="0" xfId="55" applyFont="1" applyFill="1" applyAlignment="1" applyProtection="1">
      <alignment horizontal="center" vertical="center" wrapText="1"/>
      <protection hidden="1"/>
    </xf>
    <xf numFmtId="0" fontId="15" fillId="0" borderId="0" xfId="55" applyFont="1" applyAlignment="1" applyProtection="1">
      <alignment horizontal="center" vertical="center" wrapText="1"/>
      <protection hidden="1"/>
    </xf>
    <xf numFmtId="0" fontId="13" fillId="0" borderId="0" xfId="55" applyFont="1" applyAlignment="1" applyProtection="1">
      <alignment horizontal="center" vertical="center" wrapText="1"/>
      <protection hidden="1"/>
    </xf>
    <xf numFmtId="0" fontId="1" fillId="0" borderId="25" xfId="55" applyBorder="1" applyAlignment="1" applyProtection="1">
      <alignment horizontal="left" vertical="center" wrapText="1"/>
      <protection locked="0" hidden="1"/>
    </xf>
    <xf numFmtId="0" fontId="1" fillId="4" borderId="26" xfId="55" applyFill="1" applyBorder="1" applyAlignment="1" applyProtection="1">
      <alignment horizontal="left" vertical="center" wrapText="1"/>
      <protection locked="0" hidden="1"/>
    </xf>
    <xf numFmtId="0" fontId="1" fillId="0" borderId="1" xfId="55" applyBorder="1" applyAlignment="1" applyProtection="1">
      <alignment wrapText="1"/>
      <protection locked="0"/>
    </xf>
    <xf numFmtId="0" fontId="1" fillId="4" borderId="1" xfId="55" applyFill="1" applyBorder="1" applyAlignment="1" applyProtection="1">
      <alignment horizontal="left" vertical="center" wrapText="1"/>
      <protection locked="0"/>
    </xf>
    <xf numFmtId="0" fontId="24" fillId="0" borderId="0" xfId="55" applyFont="1" applyAlignment="1" applyProtection="1">
      <alignment vertical="center" wrapText="1"/>
      <protection locked="0"/>
    </xf>
    <xf numFmtId="0" fontId="25" fillId="0" borderId="25" xfId="55" applyFont="1" applyBorder="1" applyAlignment="1" applyProtection="1">
      <alignment horizontal="left" vertical="center" wrapText="1"/>
      <protection locked="0" hidden="1"/>
    </xf>
    <xf numFmtId="0" fontId="1" fillId="0" borderId="25" xfId="55" applyBorder="1" applyAlignment="1" applyProtection="1">
      <alignment wrapText="1"/>
      <protection locked="0"/>
    </xf>
    <xf numFmtId="0" fontId="1" fillId="0" borderId="27" xfId="55" applyBorder="1" applyAlignment="1" applyProtection="1">
      <alignment horizontal="left" vertical="center" wrapText="1"/>
      <protection locked="0" hidden="1"/>
    </xf>
    <xf numFmtId="0" fontId="1" fillId="4" borderId="28" xfId="55" applyFill="1" applyBorder="1" applyAlignment="1" applyProtection="1">
      <alignment horizontal="left" vertical="center" wrapText="1"/>
      <protection locked="0" hidden="1"/>
    </xf>
    <xf numFmtId="0" fontId="1" fillId="0" borderId="27" xfId="55" applyBorder="1" applyAlignment="1" applyProtection="1">
      <alignment wrapText="1"/>
      <protection locked="0"/>
    </xf>
    <xf numFmtId="0" fontId="1" fillId="0" borderId="0" xfId="55" applyAlignment="1" applyProtection="1">
      <alignment horizontal="center" wrapText="1"/>
      <protection hidden="1"/>
    </xf>
    <xf numFmtId="0" fontId="26" fillId="0" borderId="0" xfId="55" applyFont="1" applyAlignment="1" applyProtection="1">
      <alignment horizontal="center" wrapText="1"/>
      <protection hidden="1"/>
    </xf>
    <xf numFmtId="0" fontId="27" fillId="0" borderId="0" xfId="50" applyFont="1" applyFill="1" applyAlignment="1" applyProtection="1">
      <alignment horizontal="center" wrapText="1"/>
      <protection hidden="1"/>
    </xf>
    <xf numFmtId="0" fontId="28" fillId="0" borderId="0" xfId="50" applyFill="1" applyAlignment="1" applyProtection="1">
      <alignment horizontal="center"/>
      <protection hidden="1"/>
    </xf>
    <xf numFmtId="1" fontId="26" fillId="0" borderId="0" xfId="55" applyNumberFormat="1" applyFont="1" applyAlignment="1" applyProtection="1">
      <alignment horizontal="center" vertical="center" wrapText="1"/>
      <protection hidden="1"/>
    </xf>
    <xf numFmtId="0" fontId="29" fillId="0" borderId="0" xfId="55" applyFont="1" applyAlignment="1" applyProtection="1">
      <alignment horizontal="center" wrapText="1"/>
      <protection hidden="1"/>
    </xf>
    <xf numFmtId="0" fontId="29" fillId="0" borderId="0" xfId="55" applyFont="1" applyAlignment="1" applyProtection="1">
      <alignment horizontal="center"/>
      <protection hidden="1"/>
    </xf>
    <xf numFmtId="0" fontId="30" fillId="0" borderId="0" xfId="55" applyFont="1" applyProtection="1">
      <protection hidden="1"/>
    </xf>
    <xf numFmtId="0" fontId="1" fillId="5" borderId="1" xfId="55" applyFill="1" applyBorder="1" applyAlignment="1" applyProtection="1">
      <alignment horizontal="left" vertical="center" wrapText="1"/>
      <protection hidden="1"/>
    </xf>
    <xf numFmtId="49" fontId="1" fillId="0" borderId="1" xfId="55" applyNumberFormat="1" applyBorder="1" applyAlignment="1" applyProtection="1">
      <alignment horizontal="left" vertical="center" wrapText="1"/>
      <protection hidden="1"/>
    </xf>
    <xf numFmtId="0" fontId="28" fillId="0" borderId="1" xfId="50" applyBorder="1" applyAlignment="1">
      <alignment vertical="center"/>
      <protection locked="0"/>
    </xf>
    <xf numFmtId="1" fontId="1" fillId="0" borderId="0" xfId="55" applyNumberFormat="1" applyProtection="1">
      <protection hidden="1"/>
    </xf>
    <xf numFmtId="3" fontId="1" fillId="6" borderId="0" xfId="55" applyNumberFormat="1" applyFill="1" applyProtection="1">
      <protection hidden="1"/>
    </xf>
    <xf numFmtId="0" fontId="1" fillId="6" borderId="0" xfId="55" applyFill="1" applyProtection="1">
      <protection hidden="1"/>
    </xf>
    <xf numFmtId="0" fontId="31" fillId="0" borderId="0" xfId="55" applyFont="1"/>
    <xf numFmtId="0" fontId="1" fillId="2" borderId="0" xfId="55" applyFill="1" applyProtection="1">
      <protection hidden="1"/>
    </xf>
    <xf numFmtId="0" fontId="32" fillId="0" borderId="1" xfId="6" applyFont="1" applyBorder="1" applyAlignment="1" applyProtection="1">
      <alignment vertical="center" wrapText="1"/>
      <protection hidden="1"/>
    </xf>
    <xf numFmtId="0" fontId="1" fillId="0" borderId="1" xfId="55" applyBorder="1" applyAlignment="1" applyProtection="1">
      <alignment horizontal="left" vertical="center" wrapText="1"/>
      <protection hidden="1"/>
    </xf>
    <xf numFmtId="0" fontId="28" fillId="0" borderId="1" xfId="50" applyBorder="1" applyAlignment="1" applyProtection="1">
      <alignment vertical="center" wrapText="1"/>
      <protection hidden="1"/>
    </xf>
    <xf numFmtId="1" fontId="1" fillId="6" borderId="0" xfId="55" applyNumberFormat="1" applyFill="1" applyProtection="1">
      <protection hidden="1"/>
    </xf>
    <xf numFmtId="0" fontId="1" fillId="7" borderId="1" xfId="55" applyFill="1" applyBorder="1" applyAlignment="1" applyProtection="1">
      <alignment horizontal="left" vertical="center" wrapText="1"/>
      <protection hidden="1"/>
    </xf>
    <xf numFmtId="0" fontId="33" fillId="0" borderId="1" xfId="6" applyBorder="1" applyAlignment="1" applyProtection="1">
      <alignment vertical="center" wrapText="1"/>
      <protection hidden="1"/>
    </xf>
    <xf numFmtId="3" fontId="34" fillId="6" borderId="0" xfId="55" applyNumberFormat="1" applyFont="1" applyFill="1" applyProtection="1">
      <protection hidden="1"/>
    </xf>
    <xf numFmtId="178" fontId="1" fillId="0" borderId="1" xfId="55" applyNumberFormat="1" applyBorder="1" applyAlignment="1" applyProtection="1">
      <alignment horizontal="left" vertical="center" wrapText="1"/>
      <protection hidden="1"/>
    </xf>
    <xf numFmtId="0" fontId="34" fillId="7" borderId="1" xfId="55" applyFont="1" applyFill="1" applyBorder="1" applyAlignment="1" applyProtection="1">
      <alignment vertical="center" wrapText="1"/>
      <protection hidden="1"/>
    </xf>
    <xf numFmtId="0" fontId="32" fillId="0" borderId="1" xfId="6" applyFont="1" applyBorder="1" applyAlignment="1" applyProtection="1">
      <alignment vertical="center"/>
      <protection locked="0"/>
    </xf>
    <xf numFmtId="9" fontId="1" fillId="0" borderId="1" xfId="55" applyNumberFormat="1" applyBorder="1" applyAlignment="1" applyProtection="1">
      <alignment horizontal="left" vertical="center" wrapText="1"/>
      <protection hidden="1"/>
    </xf>
    <xf numFmtId="0" fontId="35" fillId="4" borderId="0" xfId="50" applyFont="1" applyFill="1" applyBorder="1" applyAlignment="1" applyProtection="1">
      <alignment horizontal="center" vertical="center" wrapText="1"/>
      <protection hidden="1"/>
    </xf>
    <xf numFmtId="0" fontId="36" fillId="0" borderId="0" xfId="55" applyFont="1" applyAlignment="1" applyProtection="1">
      <alignment vertical="center" wrapText="1"/>
      <protection hidden="1"/>
    </xf>
    <xf numFmtId="0" fontId="15" fillId="4" borderId="8" xfId="55" applyFont="1" applyFill="1" applyBorder="1" applyAlignment="1" applyProtection="1">
      <alignment horizontal="center" vertical="center" wrapText="1"/>
      <protection hidden="1"/>
    </xf>
    <xf numFmtId="0" fontId="0" fillId="0" borderId="1" xfId="0" applyFont="1" applyFill="1" applyBorder="1" applyAlignment="1" applyProtection="1">
      <alignment vertical="center" wrapText="1"/>
      <protection locked="0" hidden="1"/>
    </xf>
    <xf numFmtId="0" fontId="0" fillId="4" borderId="21" xfId="0" applyFont="1" applyFill="1" applyBorder="1" applyAlignment="1" applyProtection="1">
      <alignment horizontal="left" vertical="center" wrapText="1"/>
      <protection locked="0" hidden="1"/>
    </xf>
    <xf numFmtId="0" fontId="0" fillId="4" borderId="26" xfId="0" applyFont="1" applyFill="1" applyBorder="1" applyAlignment="1" applyProtection="1">
      <alignment horizontal="left" vertical="center" wrapText="1"/>
      <protection locked="0" hidden="1"/>
    </xf>
    <xf numFmtId="0" fontId="0" fillId="0" borderId="1" xfId="0" applyFont="1" applyFill="1" applyBorder="1" applyAlignment="1" applyProtection="1">
      <alignment vertical="center" wrapText="1"/>
      <protection locked="0"/>
    </xf>
    <xf numFmtId="0" fontId="0" fillId="4" borderId="26" xfId="0" applyFont="1" applyFill="1" applyBorder="1" applyAlignment="1" applyProtection="1">
      <alignment horizontal="left" vertical="center" wrapText="1"/>
      <protection locked="0"/>
    </xf>
    <xf numFmtId="0" fontId="1" fillId="0" borderId="29" xfId="55" applyBorder="1" applyAlignment="1" applyProtection="1">
      <alignment horizontal="left" vertical="center" wrapText="1"/>
      <protection locked="0" hidden="1"/>
    </xf>
    <xf numFmtId="0" fontId="1" fillId="0" borderId="25" xfId="55" applyFont="1" applyFill="1" applyBorder="1" applyAlignment="1" applyProtection="1">
      <alignment horizontal="left" vertical="center" wrapText="1"/>
      <protection locked="0" hidden="1"/>
    </xf>
    <xf numFmtId="0" fontId="1" fillId="0" borderId="0" xfId="55" applyFont="1" applyFill="1" applyAlignment="1" applyProtection="1">
      <alignment vertical="center"/>
      <protection locked="0"/>
    </xf>
    <xf numFmtId="0" fontId="1" fillId="4" borderId="21" xfId="55" applyFont="1" applyFill="1" applyBorder="1" applyAlignment="1" applyProtection="1">
      <alignment horizontal="left" vertical="center" wrapText="1"/>
      <protection locked="0" hidden="1"/>
    </xf>
    <xf numFmtId="0" fontId="1" fillId="4" borderId="26" xfId="55" applyFont="1" applyFill="1" applyBorder="1" applyAlignment="1" applyProtection="1">
      <alignment horizontal="left" vertical="center" wrapText="1"/>
      <protection locked="0" hidden="1"/>
    </xf>
    <xf numFmtId="0" fontId="1" fillId="0" borderId="1" xfId="55" applyFont="1" applyFill="1" applyBorder="1" applyAlignment="1" applyProtection="1">
      <alignment wrapText="1"/>
      <protection locked="0"/>
    </xf>
    <xf numFmtId="0" fontId="1" fillId="4" borderId="1" xfId="55" applyFont="1" applyFill="1" applyBorder="1" applyAlignment="1" applyProtection="1">
      <alignment horizontal="left" vertical="center" wrapText="1"/>
      <protection locked="0"/>
    </xf>
    <xf numFmtId="0" fontId="1" fillId="0" borderId="29" xfId="55" applyFont="1" applyFill="1" applyBorder="1" applyAlignment="1" applyProtection="1">
      <alignment horizontal="left" vertical="center" wrapText="1"/>
      <protection locked="0" hidden="1"/>
    </xf>
    <xf numFmtId="0" fontId="24" fillId="0" borderId="0" xfId="55" applyFont="1" applyFill="1" applyAlignment="1" applyProtection="1">
      <alignment vertical="center" wrapText="1"/>
      <protection locked="0"/>
    </xf>
    <xf numFmtId="0" fontId="1" fillId="0" borderId="0" xfId="55" applyFont="1" applyFill="1" applyAlignment="1" applyProtection="1">
      <alignment wrapText="1"/>
      <protection locked="0"/>
    </xf>
    <xf numFmtId="0" fontId="37" fillId="0" borderId="25" xfId="55" applyFont="1" applyFill="1" applyBorder="1" applyAlignment="1" applyProtection="1">
      <alignment horizontal="left" vertical="center" wrapText="1"/>
      <protection locked="0" hidden="1"/>
    </xf>
    <xf numFmtId="0" fontId="37" fillId="4" borderId="21" xfId="55" applyFont="1" applyFill="1" applyBorder="1" applyAlignment="1" applyProtection="1">
      <alignment horizontal="left" vertical="center" wrapText="1"/>
      <protection locked="0" hidden="1"/>
    </xf>
    <xf numFmtId="0" fontId="37" fillId="4" borderId="26" xfId="55" applyFont="1" applyFill="1" applyBorder="1" applyAlignment="1" applyProtection="1">
      <alignment horizontal="left" vertical="center" wrapText="1"/>
      <protection locked="0" hidden="1"/>
    </xf>
    <xf numFmtId="0" fontId="37" fillId="0" borderId="25" xfId="55" applyFont="1" applyBorder="1" applyAlignment="1" applyProtection="1">
      <alignment horizontal="left" vertical="center" wrapText="1"/>
      <protection locked="0" hidden="1"/>
    </xf>
    <xf numFmtId="0" fontId="1" fillId="4" borderId="21" xfId="55" applyFill="1" applyBorder="1" applyAlignment="1" applyProtection="1">
      <alignment horizontal="left" vertical="center" wrapText="1"/>
      <protection locked="0" hidden="1"/>
    </xf>
    <xf numFmtId="0" fontId="1" fillId="4" borderId="30" xfId="55" applyFill="1" applyBorder="1" applyAlignment="1" applyProtection="1">
      <alignment horizontal="left" vertical="center" wrapText="1"/>
      <protection locked="0" hidden="1"/>
    </xf>
    <xf numFmtId="0" fontId="1" fillId="4" borderId="31" xfId="55" applyFill="1" applyBorder="1" applyAlignment="1" applyProtection="1">
      <alignment horizontal="left" vertical="center" wrapText="1"/>
      <protection locked="0" hidden="1"/>
    </xf>
    <xf numFmtId="0" fontId="1" fillId="4" borderId="32" xfId="55" applyFill="1" applyBorder="1" applyAlignment="1" applyProtection="1">
      <alignment horizontal="left" vertical="center" wrapText="1"/>
      <protection locked="0" hidden="1"/>
    </xf>
    <xf numFmtId="0" fontId="1" fillId="4" borderId="27" xfId="55" applyFill="1" applyBorder="1" applyAlignment="1" applyProtection="1">
      <alignment horizontal="left" vertical="center" wrapText="1"/>
      <protection locked="0"/>
    </xf>
    <xf numFmtId="0" fontId="0" fillId="2" borderId="0" xfId="0" applyFill="1"/>
    <xf numFmtId="0" fontId="12" fillId="2" borderId="3" xfId="55" applyFont="1" applyFill="1" applyBorder="1" applyAlignment="1" applyProtection="1">
      <alignment horizontal="center" vertical="center" wrapText="1"/>
      <protection hidden="1"/>
    </xf>
    <xf numFmtId="0" fontId="1" fillId="2" borderId="4" xfId="55" applyFill="1" applyBorder="1" applyAlignment="1">
      <alignment horizontal="center" vertical="center" wrapText="1"/>
    </xf>
    <xf numFmtId="0" fontId="12" fillId="2" borderId="5" xfId="55" applyFont="1" applyFill="1" applyBorder="1" applyAlignment="1" applyProtection="1">
      <alignment horizontal="center" vertical="center" wrapText="1"/>
      <protection hidden="1"/>
    </xf>
    <xf numFmtId="0" fontId="1" fillId="2" borderId="0" xfId="55" applyFill="1"/>
    <xf numFmtId="0" fontId="13" fillId="2" borderId="6" xfId="55" applyFont="1" applyFill="1" applyBorder="1" applyAlignment="1" applyProtection="1">
      <alignment vertical="center" wrapText="1"/>
      <protection hidden="1"/>
    </xf>
    <xf numFmtId="0" fontId="13" fillId="2" borderId="0" xfId="55" applyFont="1" applyFill="1" applyAlignment="1" applyProtection="1">
      <alignment horizontal="center" vertical="center" wrapText="1"/>
      <protection hidden="1"/>
    </xf>
    <xf numFmtId="0" fontId="13" fillId="2" borderId="7" xfId="55" applyFont="1" applyFill="1" applyBorder="1" applyAlignment="1" applyProtection="1">
      <alignment vertical="center" wrapText="1"/>
      <protection hidden="1"/>
    </xf>
    <xf numFmtId="0" fontId="14" fillId="2" borderId="0" xfId="6" applyFont="1" applyFill="1" applyBorder="1" applyAlignment="1" applyProtection="1">
      <alignment horizontal="center" vertical="center"/>
      <protection locked="0"/>
    </xf>
    <xf numFmtId="0" fontId="38" fillId="2" borderId="0" xfId="6" applyFont="1" applyFill="1" applyBorder="1" applyAlignment="1" applyProtection="1">
      <alignment horizontal="left" vertical="center" wrapText="1"/>
      <protection locked="0"/>
    </xf>
    <xf numFmtId="0" fontId="15" fillId="2" borderId="6" xfId="55" applyFont="1" applyFill="1" applyBorder="1" applyAlignment="1" applyProtection="1">
      <alignment horizontal="center" wrapText="1"/>
      <protection locked="0"/>
    </xf>
    <xf numFmtId="0" fontId="15" fillId="2" borderId="8" xfId="55" applyFont="1" applyFill="1" applyBorder="1" applyAlignment="1" applyProtection="1">
      <alignment horizontal="center" wrapText="1"/>
      <protection hidden="1"/>
    </xf>
    <xf numFmtId="0" fontId="15" fillId="2" borderId="9" xfId="55" applyFont="1" applyFill="1" applyBorder="1" applyAlignment="1" applyProtection="1">
      <alignment horizontal="center" wrapText="1"/>
      <protection hidden="1"/>
    </xf>
    <xf numFmtId="0" fontId="13" fillId="2" borderId="10" xfId="55" applyFont="1" applyFill="1" applyBorder="1" applyAlignment="1" applyProtection="1">
      <alignment vertical="center" wrapText="1"/>
      <protection locked="0"/>
    </xf>
    <xf numFmtId="177" fontId="1" fillId="0" borderId="0" xfId="49" applyProtection="1">
      <protection locked="0"/>
    </xf>
    <xf numFmtId="0" fontId="13" fillId="2" borderId="7" xfId="55" applyFont="1" applyFill="1" applyBorder="1" applyAlignment="1" applyProtection="1">
      <alignment vertical="center" wrapText="1"/>
      <protection locked="0" hidden="1"/>
    </xf>
    <xf numFmtId="0" fontId="1" fillId="2" borderId="0" xfId="55" applyFill="1" applyProtection="1">
      <protection locked="0"/>
    </xf>
    <xf numFmtId="0" fontId="1" fillId="2" borderId="0" xfId="55" applyFill="1" applyProtection="1">
      <protection locked="0" hidden="1"/>
    </xf>
    <xf numFmtId="0" fontId="13" fillId="2" borderId="13" xfId="55" applyFont="1" applyFill="1" applyBorder="1" applyAlignment="1" applyProtection="1">
      <alignment vertical="center" wrapText="1"/>
      <protection locked="0"/>
    </xf>
    <xf numFmtId="177" fontId="16" fillId="2" borderId="12" xfId="49" applyFont="1" applyFill="1" applyBorder="1" applyProtection="1">
      <protection locked="0"/>
    </xf>
    <xf numFmtId="0" fontId="13" fillId="2" borderId="14" xfId="55" applyFont="1" applyFill="1" applyBorder="1" applyAlignment="1" applyProtection="1">
      <alignment vertical="center" wrapText="1"/>
      <protection locked="0"/>
    </xf>
    <xf numFmtId="0" fontId="13" fillId="2" borderId="16" xfId="55" applyFont="1" applyFill="1" applyBorder="1" applyAlignment="1" applyProtection="1">
      <alignment vertical="center" wrapText="1"/>
      <protection hidden="1"/>
    </xf>
    <xf numFmtId="0" fontId="1" fillId="4" borderId="3" xfId="55" applyFill="1" applyBorder="1" applyAlignment="1">
      <alignment horizontal="center" vertical="top" wrapText="1"/>
    </xf>
    <xf numFmtId="0" fontId="1" fillId="4" borderId="4" xfId="55" applyFill="1" applyBorder="1" applyAlignment="1">
      <alignment horizontal="center" vertical="top" wrapText="1"/>
    </xf>
    <xf numFmtId="0" fontId="1" fillId="4" borderId="5" xfId="55" applyFill="1" applyBorder="1" applyAlignment="1">
      <alignment horizontal="center" vertical="top" wrapText="1"/>
    </xf>
    <xf numFmtId="0" fontId="39" fillId="0" borderId="0" xfId="55" applyFont="1" applyAlignment="1">
      <alignment wrapText="1"/>
    </xf>
    <xf numFmtId="0" fontId="1" fillId="4" borderId="0" xfId="55" applyFill="1"/>
    <xf numFmtId="0" fontId="1" fillId="4" borderId="6" xfId="55" applyFill="1" applyBorder="1" applyAlignment="1">
      <alignment vertical="top" wrapText="1"/>
    </xf>
    <xf numFmtId="0" fontId="19" fillId="4" borderId="26" xfId="55" applyFont="1" applyFill="1" applyBorder="1" applyAlignment="1">
      <alignment vertical="center" wrapText="1"/>
    </xf>
    <xf numFmtId="0" fontId="13" fillId="4" borderId="33" xfId="55" applyFont="1" applyFill="1" applyBorder="1" applyAlignment="1">
      <alignment vertical="center"/>
    </xf>
    <xf numFmtId="0" fontId="40" fillId="4" borderId="34" xfId="55" applyFont="1" applyFill="1" applyBorder="1" applyAlignment="1" applyProtection="1">
      <alignment horizontal="center" vertical="center"/>
      <protection hidden="1"/>
    </xf>
    <xf numFmtId="0" fontId="40" fillId="4" borderId="35" xfId="55" applyFont="1" applyFill="1" applyBorder="1" applyAlignment="1" applyProtection="1">
      <alignment horizontal="center" vertical="center"/>
      <protection hidden="1"/>
    </xf>
    <xf numFmtId="0" fontId="40" fillId="4" borderId="11" xfId="55" applyFont="1" applyFill="1" applyBorder="1" applyAlignment="1" applyProtection="1">
      <alignment horizontal="center" vertical="center"/>
      <protection hidden="1"/>
    </xf>
    <xf numFmtId="0" fontId="41" fillId="4" borderId="7" xfId="55" applyFont="1" applyFill="1" applyBorder="1" applyAlignment="1">
      <alignment vertical="center"/>
    </xf>
    <xf numFmtId="0" fontId="29" fillId="0" borderId="0" xfId="55" applyFont="1" applyAlignment="1">
      <alignment wrapText="1"/>
    </xf>
    <xf numFmtId="0" fontId="42" fillId="4" borderId="36" xfId="55" applyFont="1" applyFill="1" applyBorder="1" applyAlignment="1" applyProtection="1">
      <alignment horizontal="right" wrapText="1"/>
      <protection hidden="1"/>
    </xf>
    <xf numFmtId="0" fontId="3" fillId="4" borderId="0" xfId="55" applyFont="1" applyFill="1" applyProtection="1">
      <protection hidden="1"/>
    </xf>
    <xf numFmtId="0" fontId="42" fillId="4" borderId="12" xfId="55" applyFont="1" applyFill="1" applyBorder="1" applyAlignment="1" applyProtection="1">
      <alignment horizontal="center" vertical="center"/>
      <protection locked="0" hidden="1"/>
    </xf>
    <xf numFmtId="0" fontId="43" fillId="0" borderId="20" xfId="50" applyFont="1" applyFill="1" applyBorder="1" applyAlignment="1" applyProtection="1">
      <alignment horizontal="center" vertical="center" wrapText="1"/>
      <protection hidden="1"/>
    </xf>
    <xf numFmtId="0" fontId="44" fillId="0" borderId="0" xfId="55" applyFont="1" applyAlignment="1" applyProtection="1">
      <alignment horizontal="center" vertical="center" wrapText="1"/>
      <protection hidden="1"/>
    </xf>
    <xf numFmtId="0" fontId="45" fillId="2" borderId="0" xfId="55" applyFont="1" applyFill="1" applyAlignment="1" applyProtection="1">
      <alignment horizontal="right" wrapText="1"/>
      <protection hidden="1"/>
    </xf>
    <xf numFmtId="0" fontId="1" fillId="6" borderId="1" xfId="55" applyFill="1" applyBorder="1"/>
    <xf numFmtId="0" fontId="43" fillId="4" borderId="0" xfId="50" applyFont="1" applyFill="1" applyBorder="1" applyAlignment="1">
      <alignment horizontal="center"/>
      <protection locked="0"/>
    </xf>
    <xf numFmtId="0" fontId="39" fillId="0" borderId="0" xfId="55" applyFont="1" applyAlignment="1">
      <alignment horizontal="center" wrapText="1"/>
    </xf>
    <xf numFmtId="0" fontId="18" fillId="4" borderId="6" xfId="55" applyFont="1" applyFill="1" applyBorder="1" applyAlignment="1">
      <alignment vertical="top" wrapText="1"/>
    </xf>
    <xf numFmtId="0" fontId="13" fillId="4" borderId="0" xfId="55" applyFont="1" applyFill="1" applyAlignment="1" applyProtection="1">
      <alignment horizontal="center" vertical="top"/>
      <protection hidden="1"/>
    </xf>
    <xf numFmtId="0" fontId="1" fillId="4" borderId="0" xfId="55" applyFill="1" applyAlignment="1">
      <alignment vertical="top"/>
    </xf>
    <xf numFmtId="0" fontId="15" fillId="4" borderId="9" xfId="55" applyFont="1" applyFill="1" applyBorder="1" applyAlignment="1" applyProtection="1">
      <alignment horizontal="center" vertical="top" wrapText="1"/>
      <protection hidden="1"/>
    </xf>
    <xf numFmtId="0" fontId="13" fillId="4" borderId="37" xfId="55" applyFont="1" applyFill="1" applyBorder="1" applyAlignment="1">
      <alignment vertical="center"/>
    </xf>
    <xf numFmtId="0" fontId="15" fillId="4" borderId="36" xfId="55" applyFont="1" applyFill="1" applyBorder="1" applyAlignment="1" applyProtection="1">
      <alignment horizontal="right" vertical="center"/>
      <protection hidden="1"/>
    </xf>
    <xf numFmtId="0" fontId="13" fillId="4" borderId="38" xfId="55" applyFont="1" applyFill="1" applyBorder="1" applyAlignment="1" applyProtection="1">
      <alignment vertical="center"/>
      <protection hidden="1"/>
    </xf>
    <xf numFmtId="49" fontId="16" fillId="4" borderId="39" xfId="55" applyNumberFormat="1" applyFont="1" applyFill="1" applyBorder="1" applyAlignment="1" applyProtection="1">
      <alignment horizontal="left" vertical="center" wrapText="1"/>
      <protection locked="0"/>
    </xf>
    <xf numFmtId="49" fontId="16" fillId="4" borderId="9" xfId="55" applyNumberFormat="1" applyFont="1" applyFill="1" applyBorder="1" applyAlignment="1" applyProtection="1">
      <alignment horizontal="left" vertical="center" wrapText="1"/>
      <protection locked="0"/>
    </xf>
    <xf numFmtId="49" fontId="16" fillId="4" borderId="23" xfId="55" applyNumberFormat="1" applyFont="1" applyFill="1" applyBorder="1" applyAlignment="1" applyProtection="1">
      <alignment horizontal="left" vertical="center" wrapText="1"/>
      <protection locked="0"/>
    </xf>
    <xf numFmtId="0" fontId="41" fillId="4" borderId="40" xfId="55" applyFont="1" applyFill="1" applyBorder="1" applyAlignment="1">
      <alignment vertical="center"/>
    </xf>
    <xf numFmtId="49" fontId="16" fillId="4" borderId="34" xfId="50" applyNumberFormat="1" applyFont="1" applyFill="1" applyBorder="1" applyAlignment="1">
      <alignment horizontal="left" vertical="center" wrapText="1"/>
      <protection locked="0"/>
    </xf>
    <xf numFmtId="49" fontId="16" fillId="4" borderId="35" xfId="50" applyNumberFormat="1" applyFont="1" applyFill="1" applyBorder="1" applyAlignment="1">
      <alignment horizontal="left" vertical="center" wrapText="1"/>
      <protection locked="0"/>
    </xf>
    <xf numFmtId="49" fontId="16" fillId="4" borderId="11" xfId="50" applyNumberFormat="1" applyFont="1" applyFill="1" applyBorder="1" applyAlignment="1">
      <alignment horizontal="left" vertical="center" wrapText="1"/>
      <protection locked="0"/>
    </xf>
    <xf numFmtId="0" fontId="16" fillId="4" borderId="35" xfId="55" applyFont="1" applyFill="1" applyBorder="1" applyAlignment="1">
      <alignment vertical="center" wrapText="1"/>
    </xf>
    <xf numFmtId="0" fontId="1" fillId="4" borderId="1" xfId="55" applyFill="1" applyBorder="1"/>
    <xf numFmtId="0" fontId="15" fillId="4" borderId="26" xfId="55" applyFont="1" applyFill="1" applyBorder="1" applyAlignment="1" applyProtection="1">
      <alignment horizontal="right" vertical="center"/>
      <protection hidden="1"/>
    </xf>
    <xf numFmtId="0" fontId="34" fillId="4" borderId="38" xfId="50" applyFont="1" applyFill="1" applyBorder="1" applyAlignment="1" applyProtection="1">
      <alignment horizontal="left" vertical="center"/>
      <protection hidden="1"/>
    </xf>
    <xf numFmtId="0" fontId="16" fillId="4" borderId="41" xfId="55" applyFont="1" applyFill="1" applyBorder="1" applyAlignment="1" applyProtection="1">
      <alignment horizontal="left" vertical="center" wrapText="1"/>
      <protection locked="0"/>
    </xf>
    <xf numFmtId="0" fontId="16" fillId="4" borderId="20" xfId="55" applyFont="1" applyFill="1" applyBorder="1" applyAlignment="1" applyProtection="1">
      <alignment horizontal="left" vertical="center" wrapText="1"/>
      <protection locked="0"/>
    </xf>
    <xf numFmtId="0" fontId="16" fillId="4" borderId="21" xfId="55" applyFont="1" applyFill="1" applyBorder="1" applyAlignment="1" applyProtection="1">
      <alignment horizontal="left" vertical="center" wrapText="1"/>
      <protection locked="0"/>
    </xf>
    <xf numFmtId="0" fontId="46" fillId="0" borderId="39" xfId="50" applyFont="1" applyFill="1" applyBorder="1" applyAlignment="1" applyProtection="1">
      <alignment horizontal="left" vertical="center" wrapText="1"/>
    </xf>
    <xf numFmtId="0" fontId="46" fillId="0" borderId="9" xfId="50" applyFont="1" applyFill="1" applyBorder="1" applyAlignment="1" applyProtection="1">
      <alignment horizontal="left" vertical="center" wrapText="1"/>
    </xf>
    <xf numFmtId="0" fontId="46" fillId="0" borderId="23" xfId="50" applyFont="1" applyFill="1" applyBorder="1" applyAlignment="1" applyProtection="1">
      <alignment horizontal="left" vertical="center" wrapText="1"/>
    </xf>
    <xf numFmtId="0" fontId="15" fillId="0" borderId="26" xfId="55" applyFont="1" applyBorder="1" applyAlignment="1" applyProtection="1">
      <alignment horizontal="right" vertical="center" wrapText="1"/>
      <protection hidden="1"/>
    </xf>
    <xf numFmtId="177" fontId="16" fillId="0" borderId="12" xfId="49" applyFont="1" applyBorder="1" applyProtection="1">
      <protection locked="0"/>
    </xf>
    <xf numFmtId="0" fontId="46" fillId="8" borderId="21" xfId="50" applyFont="1" applyFill="1" applyBorder="1" applyAlignment="1">
      <alignment horizontal="center" vertical="center" wrapText="1"/>
      <protection locked="0"/>
    </xf>
    <xf numFmtId="0" fontId="1" fillId="0" borderId="1" xfId="55" applyBorder="1"/>
    <xf numFmtId="0" fontId="0" fillId="0" borderId="1" xfId="0" applyBorder="1" applyAlignment="1">
      <alignment vertical="center"/>
    </xf>
    <xf numFmtId="0" fontId="15" fillId="0" borderId="36" xfId="55" applyFont="1" applyBorder="1" applyAlignment="1" applyProtection="1">
      <alignment horizontal="right" vertical="center" wrapText="1"/>
      <protection hidden="1"/>
    </xf>
    <xf numFmtId="177" fontId="16" fillId="0" borderId="34" xfId="49" applyFont="1" applyBorder="1" applyAlignment="1" applyProtection="1">
      <alignment horizontal="left"/>
      <protection locked="0"/>
    </xf>
    <xf numFmtId="177" fontId="16" fillId="0" borderId="11" xfId="49" applyFont="1" applyBorder="1" applyAlignment="1" applyProtection="1">
      <alignment horizontal="left"/>
      <protection locked="0"/>
    </xf>
    <xf numFmtId="0" fontId="46" fillId="8" borderId="38" xfId="50" applyFont="1" applyFill="1" applyBorder="1" applyAlignment="1">
      <alignment horizontal="center" vertical="center" wrapText="1"/>
      <protection locked="0"/>
    </xf>
    <xf numFmtId="0" fontId="1" fillId="4" borderId="0" xfId="55" applyFill="1" applyAlignment="1">
      <alignment vertical="top" wrapText="1"/>
    </xf>
    <xf numFmtId="0" fontId="47" fillId="0" borderId="36" xfId="55" applyFont="1" applyBorder="1" applyAlignment="1" applyProtection="1">
      <alignment horizontal="right" vertical="center" wrapText="1"/>
      <protection hidden="1"/>
    </xf>
    <xf numFmtId="177" fontId="16" fillId="9" borderId="34" xfId="49" applyFont="1" applyFill="1" applyBorder="1" applyAlignment="1" applyProtection="1">
      <alignment horizontal="center"/>
      <protection locked="0"/>
    </xf>
    <xf numFmtId="177" fontId="16" fillId="9" borderId="35" xfId="49" applyFont="1" applyFill="1" applyBorder="1" applyAlignment="1" applyProtection="1">
      <alignment horizontal="center"/>
      <protection locked="0"/>
    </xf>
    <xf numFmtId="177" fontId="16" fillId="9" borderId="12" xfId="49" applyFont="1" applyFill="1" applyBorder="1" applyProtection="1">
      <protection locked="0"/>
    </xf>
    <xf numFmtId="177" fontId="16" fillId="9" borderId="34" xfId="49" applyFont="1" applyFill="1" applyBorder="1" applyAlignment="1" applyProtection="1">
      <alignment horizontal="left"/>
      <protection locked="0"/>
    </xf>
    <xf numFmtId="177" fontId="16" fillId="9" borderId="11" xfId="49" applyFont="1" applyFill="1" applyBorder="1" applyAlignment="1" applyProtection="1">
      <alignment horizontal="left"/>
      <protection locked="0"/>
    </xf>
    <xf numFmtId="0" fontId="46" fillId="8" borderId="23" xfId="50" applyFont="1" applyFill="1" applyBorder="1" applyAlignment="1">
      <alignment horizontal="center" vertical="center" wrapText="1"/>
      <protection locked="0"/>
    </xf>
    <xf numFmtId="0" fontId="15" fillId="4" borderId="12" xfId="55" applyFont="1" applyFill="1" applyBorder="1" applyAlignment="1" applyProtection="1">
      <alignment horizontal="right" vertical="center"/>
      <protection hidden="1"/>
    </xf>
    <xf numFmtId="0" fontId="13" fillId="4" borderId="33" xfId="55" applyFont="1" applyFill="1" applyBorder="1" applyAlignment="1" applyProtection="1">
      <alignment vertical="center"/>
      <protection hidden="1"/>
    </xf>
    <xf numFmtId="49" fontId="16" fillId="4" borderId="34" xfId="55" applyNumberFormat="1" applyFont="1" applyFill="1" applyBorder="1" applyAlignment="1" applyProtection="1">
      <alignment horizontal="left" vertical="center" wrapText="1"/>
      <protection locked="0"/>
    </xf>
    <xf numFmtId="49" fontId="16" fillId="4" borderId="35" xfId="55" applyNumberFormat="1" applyFont="1" applyFill="1" applyBorder="1" applyAlignment="1" applyProtection="1">
      <alignment horizontal="left" vertical="center" wrapText="1"/>
      <protection locked="0"/>
    </xf>
    <xf numFmtId="49" fontId="48" fillId="4" borderId="34" xfId="6" applyNumberFormat="1" applyFont="1" applyFill="1" applyBorder="1" applyAlignment="1" applyProtection="1">
      <alignment horizontal="left" vertical="center" wrapText="1"/>
      <protection locked="0"/>
    </xf>
    <xf numFmtId="0" fontId="16" fillId="0" borderId="34" xfId="55" applyFont="1" applyFill="1" applyBorder="1" applyAlignment="1" applyProtection="1">
      <alignment horizontal="left"/>
      <protection locked="0"/>
    </xf>
    <xf numFmtId="0" fontId="16" fillId="0" borderId="35" xfId="55" applyFont="1" applyFill="1" applyBorder="1" applyAlignment="1" applyProtection="1">
      <alignment horizontal="left"/>
      <protection locked="0"/>
    </xf>
    <xf numFmtId="0" fontId="16" fillId="0" borderId="11" xfId="55" applyFont="1" applyFill="1" applyBorder="1" applyAlignment="1" applyProtection="1">
      <alignment horizontal="left"/>
      <protection locked="0"/>
    </xf>
    <xf numFmtId="49" fontId="49" fillId="4" borderId="35" xfId="6" applyNumberFormat="1" applyFont="1" applyFill="1" applyBorder="1" applyAlignment="1" applyProtection="1">
      <alignment horizontal="left" vertical="center" wrapText="1"/>
      <protection locked="0"/>
    </xf>
    <xf numFmtId="49" fontId="49" fillId="4" borderId="11" xfId="6" applyNumberFormat="1" applyFont="1" applyFill="1" applyBorder="1" applyAlignment="1" applyProtection="1">
      <alignment horizontal="left" vertical="center" wrapText="1"/>
      <protection locked="0"/>
    </xf>
    <xf numFmtId="0" fontId="50" fillId="0" borderId="0" xfId="55" applyFont="1" applyAlignment="1">
      <alignment horizontal="center" wrapText="1"/>
    </xf>
    <xf numFmtId="0" fontId="13" fillId="4" borderId="22" xfId="55" applyFont="1" applyFill="1" applyBorder="1" applyAlignment="1" applyProtection="1">
      <alignment vertical="center"/>
      <protection hidden="1"/>
    </xf>
    <xf numFmtId="49" fontId="16" fillId="0" borderId="34" xfId="55" applyNumberFormat="1" applyFont="1" applyBorder="1" applyAlignment="1" applyProtection="1">
      <alignment horizontal="left" vertical="center" wrapText="1"/>
      <protection locked="0"/>
    </xf>
    <xf numFmtId="49" fontId="16" fillId="0" borderId="35" xfId="55" applyNumberFormat="1" applyFont="1" applyBorder="1" applyAlignment="1" applyProtection="1">
      <alignment horizontal="left" vertical="center" wrapText="1"/>
      <protection locked="0"/>
    </xf>
    <xf numFmtId="49" fontId="16" fillId="0" borderId="11" xfId="55" applyNumberFormat="1" applyFont="1" applyBorder="1" applyAlignment="1" applyProtection="1">
      <alignment horizontal="left" vertical="center" wrapText="1"/>
      <protection locked="0"/>
    </xf>
    <xf numFmtId="0" fontId="13" fillId="4" borderId="39" xfId="55" applyFont="1" applyFill="1" applyBorder="1" applyAlignment="1" applyProtection="1">
      <alignment vertical="center"/>
      <protection hidden="1"/>
    </xf>
    <xf numFmtId="178" fontId="15" fillId="4" borderId="39" xfId="0" applyNumberFormat="1" applyFont="1" applyFill="1" applyBorder="1" applyAlignment="1" applyProtection="1">
      <alignment horizontal="center" wrapText="1"/>
      <protection locked="0"/>
    </xf>
    <xf numFmtId="178" fontId="15" fillId="4" borderId="23" xfId="0" applyNumberFormat="1" applyFont="1" applyFill="1" applyBorder="1" applyAlignment="1" applyProtection="1">
      <alignment horizontal="center" wrapText="1"/>
      <protection locked="0"/>
    </xf>
    <xf numFmtId="0" fontId="15" fillId="4" borderId="22" xfId="55" applyFont="1" applyFill="1" applyBorder="1" applyAlignment="1">
      <alignment wrapText="1"/>
    </xf>
    <xf numFmtId="0" fontId="16" fillId="4" borderId="0" xfId="50" applyFont="1" applyFill="1" applyBorder="1" applyAlignment="1" applyProtection="1">
      <alignment vertical="center" wrapText="1"/>
    </xf>
    <xf numFmtId="0" fontId="15" fillId="4" borderId="0" xfId="55" applyFont="1" applyFill="1" applyAlignment="1" applyProtection="1">
      <alignment wrapText="1"/>
      <protection hidden="1"/>
    </xf>
    <xf numFmtId="0" fontId="13" fillId="4" borderId="0" xfId="55" applyFont="1" applyFill="1" applyAlignment="1" applyProtection="1">
      <alignment vertical="center"/>
      <protection hidden="1"/>
    </xf>
    <xf numFmtId="0" fontId="51" fillId="4" borderId="0" xfId="55" applyFont="1" applyFill="1" applyAlignment="1">
      <alignment horizontal="center" wrapText="1"/>
    </xf>
    <xf numFmtId="0" fontId="51" fillId="4" borderId="0" xfId="55" applyFont="1" applyFill="1" applyAlignment="1">
      <alignment horizontal="left" wrapText="1"/>
    </xf>
    <xf numFmtId="0" fontId="52" fillId="4" borderId="0" xfId="50" applyFont="1" applyFill="1" applyAlignment="1" applyProtection="1">
      <alignment vertical="center"/>
    </xf>
    <xf numFmtId="0" fontId="13" fillId="4" borderId="6" xfId="55" applyFont="1" applyFill="1" applyBorder="1" applyAlignment="1">
      <alignment vertical="center"/>
    </xf>
    <xf numFmtId="0" fontId="15" fillId="4" borderId="9" xfId="55" applyFont="1" applyFill="1" applyBorder="1" applyAlignment="1" applyProtection="1">
      <alignment wrapText="1"/>
      <protection hidden="1"/>
    </xf>
    <xf numFmtId="0" fontId="15" fillId="4" borderId="35" xfId="55" applyFont="1" applyFill="1" applyBorder="1" applyAlignment="1" applyProtection="1">
      <alignment horizontal="left" wrapText="1"/>
      <protection hidden="1"/>
    </xf>
    <xf numFmtId="0" fontId="16" fillId="4" borderId="0" xfId="55" applyFont="1" applyFill="1" applyAlignment="1" applyProtection="1">
      <alignment horizontal="left" wrapText="1"/>
      <protection hidden="1"/>
    </xf>
    <xf numFmtId="0" fontId="51" fillId="4" borderId="9" xfId="55" applyFont="1" applyFill="1" applyBorder="1" applyAlignment="1" applyProtection="1">
      <alignment horizontal="left" vertical="center" wrapText="1"/>
      <protection hidden="1"/>
    </xf>
    <xf numFmtId="0" fontId="39" fillId="0" borderId="6" xfId="55" applyFont="1" applyBorder="1" applyAlignment="1">
      <alignment wrapText="1"/>
    </xf>
    <xf numFmtId="0" fontId="0" fillId="0" borderId="0" xfId="0" applyAlignment="1">
      <alignment vertical="center"/>
    </xf>
    <xf numFmtId="0" fontId="13" fillId="4" borderId="42" xfId="55" applyFont="1" applyFill="1" applyBorder="1" applyAlignment="1">
      <alignment vertical="center"/>
    </xf>
    <xf numFmtId="0" fontId="16" fillId="4" borderId="34" xfId="55" applyFont="1" applyFill="1" applyBorder="1" applyAlignment="1" applyProtection="1">
      <alignment horizontal="left" vertical="center"/>
      <protection locked="0"/>
    </xf>
    <xf numFmtId="0" fontId="16" fillId="4" borderId="11" xfId="55" applyFont="1" applyFill="1" applyBorder="1" applyAlignment="1" applyProtection="1">
      <alignment horizontal="left" vertical="center"/>
      <protection locked="0"/>
    </xf>
    <xf numFmtId="0" fontId="16" fillId="4" borderId="0" xfId="55" applyFont="1" applyFill="1" applyAlignment="1">
      <alignment vertical="center"/>
    </xf>
    <xf numFmtId="0" fontId="13" fillId="4" borderId="34" xfId="55" applyFont="1" applyFill="1" applyBorder="1" applyAlignment="1" applyProtection="1">
      <alignment horizontal="left" vertical="center" wrapText="1"/>
      <protection locked="0"/>
    </xf>
    <xf numFmtId="0" fontId="13" fillId="4" borderId="35" xfId="55" applyFont="1" applyFill="1" applyBorder="1" applyAlignment="1" applyProtection="1">
      <alignment horizontal="left" vertical="center" wrapText="1"/>
      <protection locked="0"/>
    </xf>
    <xf numFmtId="0" fontId="13" fillId="4" borderId="11" xfId="55" applyFont="1" applyFill="1" applyBorder="1" applyAlignment="1" applyProtection="1">
      <alignment horizontal="left" vertical="center" wrapText="1"/>
      <protection locked="0"/>
    </xf>
    <xf numFmtId="0" fontId="41" fillId="4" borderId="43" xfId="55" applyFont="1" applyFill="1" applyBorder="1" applyAlignment="1">
      <alignment vertical="center"/>
    </xf>
    <xf numFmtId="0" fontId="50" fillId="0" borderId="6" xfId="55" applyFont="1" applyBorder="1" applyAlignment="1">
      <alignment wrapText="1"/>
    </xf>
    <xf numFmtId="0" fontId="13" fillId="4" borderId="0" xfId="55" applyFont="1" applyFill="1" applyAlignment="1">
      <alignment vertical="center"/>
    </xf>
    <xf numFmtId="0" fontId="13" fillId="4" borderId="34" xfId="55" applyFont="1" applyFill="1" applyBorder="1" applyAlignment="1" applyProtection="1">
      <alignment horizontal="center" vertical="center" wrapText="1"/>
      <protection locked="0"/>
    </xf>
    <xf numFmtId="0" fontId="13" fillId="4" borderId="35" xfId="55" applyFont="1" applyFill="1" applyBorder="1" applyAlignment="1" applyProtection="1">
      <alignment horizontal="center" vertical="center" wrapText="1"/>
      <protection locked="0"/>
    </xf>
    <xf numFmtId="0" fontId="13" fillId="4" borderId="11" xfId="55" applyFont="1" applyFill="1" applyBorder="1" applyAlignment="1" applyProtection="1">
      <alignment horizontal="center" vertical="center" wrapText="1"/>
      <protection locked="0"/>
    </xf>
    <xf numFmtId="0" fontId="15" fillId="4" borderId="0" xfId="55" applyFont="1" applyFill="1" applyAlignment="1" applyProtection="1">
      <alignment horizontal="right" vertical="center"/>
      <protection hidden="1"/>
    </xf>
    <xf numFmtId="0" fontId="53" fillId="4" borderId="0" xfId="55" applyFont="1" applyFill="1" applyAlignment="1" applyProtection="1">
      <alignment horizontal="right" vertical="center"/>
      <protection hidden="1"/>
    </xf>
    <xf numFmtId="0" fontId="52" fillId="4" borderId="0" xfId="50" applyFont="1" applyFill="1" applyBorder="1" applyAlignment="1" applyProtection="1">
      <alignment horizontal="center" vertical="center"/>
      <protection hidden="1"/>
    </xf>
    <xf numFmtId="0" fontId="15" fillId="4" borderId="9" xfId="55" applyFont="1" applyFill="1" applyBorder="1" applyAlignment="1" applyProtection="1">
      <alignment horizontal="left" wrapText="1"/>
      <protection hidden="1"/>
    </xf>
    <xf numFmtId="0" fontId="54" fillId="0" borderId="9" xfId="50" applyFont="1" applyFill="1" applyBorder="1" applyAlignment="1" applyProtection="1">
      <alignment horizontal="center"/>
      <protection hidden="1"/>
    </xf>
    <xf numFmtId="9" fontId="16" fillId="4" borderId="34" xfId="55" applyNumberFormat="1" applyFont="1" applyFill="1" applyBorder="1" applyAlignment="1" applyProtection="1">
      <alignment horizontal="left" vertical="center"/>
      <protection locked="0"/>
    </xf>
    <xf numFmtId="9" fontId="16" fillId="4" borderId="11" xfId="55" applyNumberFormat="1" applyFont="1" applyFill="1" applyBorder="1" applyAlignment="1" applyProtection="1">
      <alignment horizontal="left" vertical="center"/>
      <protection locked="0"/>
    </xf>
    <xf numFmtId="0" fontId="53" fillId="4" borderId="0" xfId="55" applyFont="1" applyFill="1" applyAlignment="1">
      <alignment horizontal="right" vertical="center"/>
    </xf>
    <xf numFmtId="0" fontId="13" fillId="4" borderId="7" xfId="55" applyFont="1" applyFill="1" applyBorder="1" applyAlignment="1" applyProtection="1">
      <alignment vertical="center" wrapText="1"/>
      <protection locked="0"/>
    </xf>
    <xf numFmtId="0" fontId="55" fillId="0" borderId="0" xfId="50" applyFont="1" applyFill="1" applyBorder="1" applyAlignment="1" applyProtection="1">
      <alignment horizontal="center" vertical="center" wrapText="1"/>
      <protection hidden="1"/>
    </xf>
    <xf numFmtId="0" fontId="13" fillId="4" borderId="14" xfId="55" applyFont="1" applyFill="1" applyBorder="1" applyAlignment="1">
      <alignment vertical="center"/>
    </xf>
    <xf numFmtId="0" fontId="51" fillId="0" borderId="44" xfId="55" applyFont="1" applyBorder="1" applyAlignment="1" applyProtection="1">
      <alignment horizontal="center" vertical="center"/>
      <protection hidden="1"/>
    </xf>
    <xf numFmtId="0" fontId="39" fillId="0" borderId="0" xfId="55" applyFont="1"/>
    <xf numFmtId="0" fontId="16" fillId="4" borderId="12" xfId="55" applyFont="1" applyFill="1" applyBorder="1" applyAlignment="1" applyProtection="1">
      <alignment vertical="center" wrapText="1"/>
      <protection hidden="1"/>
    </xf>
    <xf numFmtId="9" fontId="16" fillId="4" borderId="12" xfId="55" applyNumberFormat="1" applyFont="1" applyFill="1" applyBorder="1" applyAlignment="1" applyProtection="1">
      <alignment horizontal="left" vertical="center" wrapText="1"/>
      <protection hidden="1"/>
    </xf>
    <xf numFmtId="0" fontId="16" fillId="4" borderId="12" xfId="55" applyFont="1" applyFill="1" applyBorder="1" applyAlignment="1" applyProtection="1">
      <alignment horizontal="left" vertical="center" wrapText="1"/>
      <protection hidden="1"/>
    </xf>
    <xf numFmtId="0" fontId="1" fillId="4" borderId="3" xfId="55" applyFill="1" applyBorder="1" applyAlignment="1">
      <alignment horizontal="center" vertical="center"/>
    </xf>
    <xf numFmtId="0" fontId="1" fillId="4" borderId="4" xfId="55" applyFill="1" applyBorder="1" applyAlignment="1">
      <alignment horizontal="center" vertical="center"/>
    </xf>
    <xf numFmtId="0" fontId="1" fillId="4" borderId="5" xfId="55" applyFill="1" applyBorder="1" applyAlignment="1">
      <alignment horizontal="center" vertical="center"/>
    </xf>
    <xf numFmtId="0" fontId="1" fillId="4" borderId="6" xfId="55" applyFill="1" applyBorder="1" applyAlignment="1">
      <alignment vertical="center"/>
    </xf>
    <xf numFmtId="0" fontId="29" fillId="4" borderId="12" xfId="55" applyFont="1" applyFill="1" applyBorder="1" applyAlignment="1" applyProtection="1">
      <alignment horizontal="left" vertical="center" wrapText="1"/>
      <protection hidden="1"/>
    </xf>
    <xf numFmtId="0" fontId="1" fillId="4" borderId="7" xfId="55" applyFill="1" applyBorder="1" applyAlignment="1">
      <alignment horizontal="center" vertical="center"/>
    </xf>
    <xf numFmtId="0" fontId="39" fillId="0" borderId="0" xfId="55" applyFont="1" applyAlignment="1">
      <alignment vertical="center"/>
    </xf>
    <xf numFmtId="0" fontId="39" fillId="0" borderId="0" xfId="55" applyFont="1" applyAlignment="1">
      <alignment vertical="center" wrapText="1"/>
    </xf>
    <xf numFmtId="0" fontId="1" fillId="0" borderId="20" xfId="55" applyBorder="1" applyAlignment="1" applyProtection="1">
      <alignment horizontal="center" vertical="center"/>
      <protection hidden="1"/>
    </xf>
    <xf numFmtId="0" fontId="1" fillId="4" borderId="14" xfId="55" applyFill="1" applyBorder="1" applyAlignment="1">
      <alignment vertical="center"/>
    </xf>
    <xf numFmtId="0" fontId="1" fillId="0" borderId="44" xfId="55" applyBorder="1" applyAlignment="1">
      <alignment vertical="center"/>
    </xf>
    <xf numFmtId="0" fontId="1" fillId="4" borderId="16" xfId="55" applyFill="1" applyBorder="1" applyAlignment="1">
      <alignment horizontal="center" vertical="center"/>
    </xf>
    <xf numFmtId="0" fontId="29" fillId="0" borderId="45" xfId="55" applyFont="1" applyBorder="1" applyAlignment="1" applyProtection="1">
      <alignment vertical="center" wrapText="1"/>
      <protection hidden="1"/>
    </xf>
    <xf numFmtId="0" fontId="56" fillId="0" borderId="2" xfId="55" applyFont="1" applyBorder="1" applyAlignment="1" applyProtection="1">
      <alignment vertical="center" wrapText="1"/>
      <protection hidden="1"/>
    </xf>
    <xf numFmtId="0" fontId="29" fillId="0" borderId="2" xfId="55" applyFont="1" applyBorder="1" applyAlignment="1" applyProtection="1">
      <alignment vertical="center" wrapText="1"/>
      <protection hidden="1"/>
    </xf>
    <xf numFmtId="0" fontId="39" fillId="10" borderId="2" xfId="55" applyFont="1" applyFill="1" applyBorder="1" applyAlignment="1" applyProtection="1">
      <alignment wrapText="1"/>
      <protection hidden="1"/>
    </xf>
    <xf numFmtId="0" fontId="57" fillId="0" borderId="2" xfId="55" applyFont="1" applyBorder="1" applyAlignment="1" applyProtection="1">
      <alignment vertical="center" wrapText="1"/>
      <protection hidden="1"/>
    </xf>
    <xf numFmtId="0" fontId="58" fillId="0" borderId="2" xfId="55" applyFont="1" applyBorder="1" applyAlignment="1" applyProtection="1">
      <alignment vertical="center" wrapText="1"/>
      <protection hidden="1"/>
    </xf>
    <xf numFmtId="0" fontId="29" fillId="10" borderId="2" xfId="55" applyFont="1" applyFill="1" applyBorder="1" applyAlignment="1" applyProtection="1">
      <alignment vertical="center" wrapText="1"/>
      <protection hidden="1"/>
    </xf>
    <xf numFmtId="0" fontId="27" fillId="0" borderId="2" xfId="50" applyFont="1" applyFill="1" applyBorder="1" applyAlignment="1" applyProtection="1">
      <alignment horizontal="center" vertical="center"/>
      <protection hidden="1"/>
    </xf>
    <xf numFmtId="0" fontId="29" fillId="0" borderId="46" xfId="55" applyFont="1" applyBorder="1" applyAlignment="1" applyProtection="1">
      <alignment horizontal="center" vertical="center"/>
      <protection hidden="1"/>
    </xf>
    <xf numFmtId="177" fontId="1" fillId="0" borderId="0" xfId="55" applyNumberFormat="1"/>
    <xf numFmtId="0" fontId="1" fillId="4" borderId="3" xfId="55" applyFill="1" applyBorder="1" applyAlignment="1">
      <alignment vertical="top" wrapText="1"/>
    </xf>
    <xf numFmtId="0" fontId="1" fillId="4" borderId="4" xfId="55" applyFill="1" applyBorder="1" applyAlignment="1">
      <alignment vertical="top" wrapText="1"/>
    </xf>
    <xf numFmtId="177" fontId="1" fillId="4" borderId="4" xfId="55" applyNumberFormat="1" applyFill="1" applyBorder="1" applyAlignment="1">
      <alignment vertical="top" wrapText="1"/>
    </xf>
    <xf numFmtId="0" fontId="1" fillId="4" borderId="5" xfId="55" applyFill="1" applyBorder="1"/>
    <xf numFmtId="0" fontId="19" fillId="4" borderId="6" xfId="55" applyFont="1" applyFill="1" applyBorder="1" applyAlignment="1">
      <alignment horizontal="center" vertical="center" wrapText="1"/>
    </xf>
    <xf numFmtId="0" fontId="3" fillId="4" borderId="0" xfId="55" applyFont="1" applyFill="1"/>
    <xf numFmtId="177" fontId="1" fillId="4" borderId="0" xfId="55" applyNumberFormat="1" applyFill="1"/>
    <xf numFmtId="0" fontId="1" fillId="4" borderId="7" xfId="55" applyFill="1" applyBorder="1" applyAlignment="1">
      <alignment horizontal="center"/>
    </xf>
    <xf numFmtId="177" fontId="3" fillId="4" borderId="0" xfId="55" applyNumberFormat="1" applyFont="1" applyFill="1"/>
    <xf numFmtId="0" fontId="29" fillId="4" borderId="0" xfId="55" applyFont="1" applyFill="1" applyAlignment="1">
      <alignment horizontal="left"/>
    </xf>
    <xf numFmtId="0" fontId="29" fillId="4" borderId="0" xfId="55" applyFont="1" applyFill="1" applyAlignment="1">
      <alignment horizontal="center" vertical="center" wrapText="1"/>
    </xf>
    <xf numFmtId="177" fontId="29" fillId="4" borderId="0" xfId="55" applyNumberFormat="1" applyFont="1" applyFill="1" applyAlignment="1">
      <alignment horizontal="center" vertical="center" wrapText="1"/>
    </xf>
    <xf numFmtId="0" fontId="1" fillId="0" borderId="0" xfId="55" applyAlignment="1">
      <alignment horizontal="left"/>
    </xf>
    <xf numFmtId="0" fontId="1" fillId="4" borderId="0" xfId="55" applyFill="1" applyAlignment="1">
      <alignment horizontal="center" vertical="center"/>
    </xf>
    <xf numFmtId="177" fontId="1" fillId="4" borderId="0" xfId="55" applyNumberFormat="1" applyFill="1" applyAlignment="1">
      <alignment horizontal="center" vertical="center"/>
    </xf>
    <xf numFmtId="0" fontId="3" fillId="4" borderId="0" xfId="55" applyFont="1" applyFill="1" applyAlignment="1">
      <alignment horizontal="center" vertical="center"/>
    </xf>
    <xf numFmtId="0" fontId="30" fillId="4" borderId="0" xfId="55" applyFont="1" applyFill="1" applyAlignment="1">
      <alignment horizontal="left" vertical="center" wrapText="1"/>
    </xf>
    <xf numFmtId="0" fontId="30" fillId="4" borderId="19" xfId="55" applyFont="1" applyFill="1" applyBorder="1" applyAlignment="1">
      <alignment horizontal="left" vertical="center" wrapText="1"/>
    </xf>
    <xf numFmtId="0" fontId="59" fillId="4" borderId="1" xfId="59" applyFont="1" applyFill="1" applyBorder="1" applyAlignment="1">
      <alignment horizontal="center" vertical="center" wrapText="1"/>
    </xf>
    <xf numFmtId="0" fontId="59" fillId="4" borderId="47" xfId="59" applyFont="1" applyFill="1" applyBorder="1" applyAlignment="1">
      <alignment horizontal="center" vertical="center" wrapText="1"/>
    </xf>
    <xf numFmtId="177" fontId="45" fillId="4" borderId="47" xfId="59" applyNumberFormat="1" applyFont="1" applyFill="1" applyBorder="1" applyAlignment="1">
      <alignment horizontal="center" vertical="center" wrapText="1"/>
    </xf>
    <xf numFmtId="179" fontId="30" fillId="0" borderId="48" xfId="59" applyNumberFormat="1" applyFont="1" applyBorder="1" applyAlignment="1">
      <alignment horizontal="center" vertical="top" wrapText="1"/>
    </xf>
    <xf numFmtId="0" fontId="30" fillId="0" borderId="49" xfId="59" applyFont="1" applyBorder="1" applyAlignment="1">
      <alignment vertical="top" wrapText="1"/>
    </xf>
    <xf numFmtId="177" fontId="30" fillId="0" borderId="49" xfId="59" applyNumberFormat="1" applyFont="1" applyBorder="1" applyAlignment="1">
      <alignment horizontal="center" vertical="top" wrapText="1"/>
    </xf>
    <xf numFmtId="0" fontId="60" fillId="0" borderId="49" xfId="59" applyFont="1" applyBorder="1" applyAlignment="1">
      <alignment horizontal="left" vertical="top" wrapText="1"/>
    </xf>
    <xf numFmtId="0" fontId="30" fillId="0" borderId="48" xfId="59" applyFont="1" applyBorder="1" applyAlignment="1">
      <alignment horizontal="center" vertical="top" wrapText="1"/>
    </xf>
    <xf numFmtId="0" fontId="30" fillId="2" borderId="48" xfId="59" applyFont="1" applyFill="1" applyBorder="1" applyAlignment="1">
      <alignment horizontal="center" vertical="top" wrapText="1"/>
    </xf>
    <xf numFmtId="0" fontId="30" fillId="2" borderId="49" xfId="59" applyFont="1" applyFill="1" applyBorder="1" applyAlignment="1">
      <alignment vertical="top" wrapText="1"/>
    </xf>
    <xf numFmtId="177" fontId="30" fillId="2" borderId="49" xfId="59" applyNumberFormat="1" applyFont="1" applyFill="1" applyBorder="1" applyAlignment="1">
      <alignment horizontal="center" vertical="top" wrapText="1"/>
    </xf>
    <xf numFmtId="0" fontId="60" fillId="2" borderId="49" xfId="59" applyFont="1" applyFill="1" applyBorder="1" applyAlignment="1">
      <alignment horizontal="left" vertical="top" wrapText="1"/>
    </xf>
    <xf numFmtId="0" fontId="1" fillId="2" borderId="7" xfId="55" applyFill="1" applyBorder="1" applyAlignment="1">
      <alignment horizontal="center"/>
    </xf>
    <xf numFmtId="0" fontId="19" fillId="4" borderId="14" xfId="55" applyFont="1" applyFill="1" applyBorder="1" applyAlignment="1">
      <alignment horizontal="center" vertical="center" wrapText="1"/>
    </xf>
    <xf numFmtId="0" fontId="30" fillId="2" borderId="44" xfId="55" applyFont="1" applyFill="1" applyBorder="1" applyAlignment="1">
      <alignment horizontal="center"/>
    </xf>
    <xf numFmtId="0" fontId="1" fillId="4" borderId="16" xfId="55" applyFill="1" applyBorder="1" applyAlignment="1">
      <alignment horizont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xcel Built-in Normal" xfId="49"/>
    <cellStyle name="Hyperlink 2" xfId="50"/>
    <cellStyle name="Normal 13" xfId="51"/>
    <cellStyle name="Normal 13 2 2 2 2" xfId="52"/>
    <cellStyle name="Normal 13 2 2 2 3" xfId="53"/>
    <cellStyle name="Normal 13 8" xfId="54"/>
    <cellStyle name="Normal 2" xfId="55"/>
    <cellStyle name="Normal 3" xfId="56"/>
    <cellStyle name="Normal 8" xfId="57"/>
    <cellStyle name="Normal 9" xfId="58"/>
    <cellStyle name="Normal_Sheet1" xfId="59"/>
    <cellStyle name="標準 2" xfId="60"/>
  </cellStyles>
  <dxfs count="12">
    <dxf>
      <fill>
        <patternFill patternType="solid">
          <bgColor rgb="FFFFFF00"/>
        </patternFill>
      </fill>
    </dxf>
    <dxf>
      <fill>
        <patternFill patternType="solid">
          <bgColor rgb="FF5F5F5F"/>
        </patternFill>
      </fill>
    </dxf>
    <dxf>
      <font>
        <color auto="1"/>
      </font>
      <fill>
        <patternFill patternType="solid">
          <bgColor rgb="FFFFFF00"/>
        </patternFill>
      </fill>
    </dxf>
    <dxf>
      <fill>
        <patternFill patternType="solid">
          <bgColor theme="0"/>
        </patternFill>
      </fill>
    </dxf>
    <dxf>
      <fill>
        <patternFill patternType="solid">
          <bgColor theme="0" tint="-0.499984740745262"/>
        </patternFill>
      </fill>
    </dxf>
    <dxf>
      <fill>
        <patternFill patternType="solid">
          <bgColor rgb="FFFF0000"/>
        </patternFill>
      </fill>
    </dxf>
    <dxf>
      <font>
        <color rgb="FFFF0000"/>
      </font>
    </dxf>
    <dxf>
      <fill>
        <patternFill patternType="solid">
          <bgColor indexed="13"/>
        </patternFill>
      </fill>
    </dxf>
    <dxf>
      <font>
        <strike val="0"/>
        <color indexed="22"/>
      </font>
      <fill>
        <patternFill patternType="none"/>
      </fill>
    </dxf>
    <dxf>
      <font>
        <color auto="1"/>
      </font>
      <fill>
        <patternFill patternType="solid">
          <bgColor indexed="50"/>
        </patternFill>
      </fill>
    </dxf>
    <dxf>
      <fill>
        <patternFill patternType="solid">
          <bgColor indexed="10"/>
        </patternFill>
      </fill>
    </dxf>
    <dxf>
      <font>
        <color auto="1"/>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customXml" Target="../customXml/item2.xml"/><Relationship Id="rId23" Type="http://schemas.openxmlformats.org/officeDocument/2006/relationships/styles" Target="styles.xml"/><Relationship Id="rId22" Type="http://schemas.openxmlformats.org/officeDocument/2006/relationships/sheetMetadata" Target="metadata.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3002741</xdr:colOff>
      <xdr:row>1</xdr:row>
      <xdr:rowOff>133350</xdr:rowOff>
    </xdr:from>
    <xdr:to>
      <xdr:col>5</xdr:col>
      <xdr:colOff>3831648</xdr:colOff>
      <xdr:row>6</xdr:row>
      <xdr:rowOff>135255</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9270"/>
        <a:stretch>
          <a:fillRect/>
        </a:stretch>
      </xdr:blipFill>
      <xdr:spPr>
        <a:xfrm>
          <a:off x="10621010" y="304800"/>
          <a:ext cx="829310" cy="8401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9893300</xdr:colOff>
      <xdr:row>0</xdr:row>
      <xdr:rowOff>82550</xdr:rowOff>
    </xdr:from>
    <xdr:to>
      <xdr:col>0</xdr:col>
      <xdr:colOff>10765882</xdr:colOff>
      <xdr:row>0</xdr:row>
      <xdr:rowOff>1011555</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705"/>
        <a:stretch>
          <a:fillRect/>
        </a:stretch>
      </xdr:blipFill>
      <xdr:spPr>
        <a:xfrm>
          <a:off x="9893300" y="82550"/>
          <a:ext cx="872490" cy="92900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7200900</xdr:colOff>
      <xdr:row>0</xdr:row>
      <xdr:rowOff>120651</xdr:rowOff>
    </xdr:from>
    <xdr:to>
      <xdr:col>2</xdr:col>
      <xdr:colOff>8020917</xdr:colOff>
      <xdr:row>0</xdr:row>
      <xdr:rowOff>969646</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9033"/>
        <a:stretch>
          <a:fillRect/>
        </a:stretch>
      </xdr:blipFill>
      <xdr:spPr>
        <a:xfrm>
          <a:off x="10663555" y="120650"/>
          <a:ext cx="819785" cy="84899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424180" y="431165"/>
          <a:ext cx="2122170" cy="2169160"/>
        </a:xfrm>
        <a:prstGeom prst="rect">
          <a:avLst/>
        </a:prstGeom>
        <a:noFill/>
        <a:ln>
          <a:noFill/>
        </a:ln>
      </xdr:spPr>
    </xdr:pic>
    <xdr:clientData/>
  </xdr:twoCellAnchor>
  <xdr:twoCellAnchor>
    <xdr:from>
      <xdr:col>16</xdr:col>
      <xdr:colOff>631916</xdr:colOff>
      <xdr:row>10</xdr:row>
      <xdr:rowOff>95250</xdr:rowOff>
    </xdr:from>
    <xdr:to>
      <xdr:col>19</xdr:col>
      <xdr:colOff>258535</xdr:colOff>
      <xdr:row>10</xdr:row>
      <xdr:rowOff>173082</xdr:rowOff>
    </xdr:to>
    <xdr:cxnSp>
      <xdr:nvCxnSpPr>
        <xdr:cNvPr id="6" name="Straight Connector 5"/>
        <xdr:cNvCxnSpPr/>
      </xdr:nvCxnSpPr>
      <xdr:spPr>
        <a:xfrm flipV="1">
          <a:off x="17758410" y="5167630"/>
          <a:ext cx="0" cy="774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281940</xdr:colOff>
      <xdr:row>9</xdr:row>
      <xdr:rowOff>168184</xdr:rowOff>
    </xdr:from>
    <xdr:to>
      <xdr:col>21</xdr:col>
      <xdr:colOff>114299</xdr:colOff>
      <xdr:row>11</xdr:row>
      <xdr:rowOff>19050</xdr:rowOff>
    </xdr:to>
    <xdr:sp>
      <xdr:nvSpPr>
        <xdr:cNvPr id="8" name="Rectangle 7"/>
        <xdr:cNvSpPr/>
      </xdr:nvSpPr>
      <xdr:spPr>
        <a:xfrm>
          <a:off x="17758410" y="4827270"/>
          <a:ext cx="0" cy="46418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entered minerals/metals</a:t>
          </a:r>
          <a:endParaRPr lang="en-US" sz="1100">
            <a:solidFill>
              <a:sysClr val="windowText" lastClr="000000"/>
            </a:solidFill>
          </a:endParaRPr>
        </a:p>
      </xdr:txBody>
    </xdr:sp>
    <xdr:clientData/>
  </xdr:twoCellAnchor>
  <xdr:twoCellAnchor>
    <xdr:from>
      <xdr:col>19</xdr:col>
      <xdr:colOff>285750</xdr:colOff>
      <xdr:row>29</xdr:row>
      <xdr:rowOff>122464</xdr:rowOff>
    </xdr:from>
    <xdr:to>
      <xdr:col>21</xdr:col>
      <xdr:colOff>394607</xdr:colOff>
      <xdr:row>33</xdr:row>
      <xdr:rowOff>163286</xdr:rowOff>
    </xdr:to>
    <xdr:sp>
      <xdr:nvSpPr>
        <xdr:cNvPr id="5" name="Rectangle 7"/>
        <xdr:cNvSpPr/>
      </xdr:nvSpPr>
      <xdr:spPr>
        <a:xfrm>
          <a:off x="17758410" y="9928225"/>
          <a:ext cx="0" cy="1514475"/>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54247</xdr:colOff>
      <xdr:row>3</xdr:row>
      <xdr:rowOff>169001</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63195" y="208280"/>
          <a:ext cx="562610" cy="492760"/>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1158451</xdr:colOff>
      <xdr:row>1</xdr:row>
      <xdr:rowOff>181187</xdr:rowOff>
    </xdr:from>
    <xdr:to>
      <xdr:col>6</xdr:col>
      <xdr:colOff>285596</xdr:colOff>
      <xdr:row>3</xdr:row>
      <xdr:rowOff>317499</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216"/>
        <a:stretch>
          <a:fillRect/>
        </a:stretch>
      </xdr:blipFill>
      <xdr:spPr>
        <a:xfrm>
          <a:off x="9954895" y="342900"/>
          <a:ext cx="1475105" cy="126619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1158451</xdr:colOff>
      <xdr:row>1</xdr:row>
      <xdr:rowOff>181187</xdr:rowOff>
    </xdr:from>
    <xdr:to>
      <xdr:col>6</xdr:col>
      <xdr:colOff>284961</xdr:colOff>
      <xdr:row>3</xdr:row>
      <xdr:rowOff>17144</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rcRect b="17216"/>
        <a:stretch>
          <a:fillRect/>
        </a:stretch>
      </xdr:blipFill>
      <xdr:spPr>
        <a:xfrm>
          <a:off x="9954895" y="342900"/>
          <a:ext cx="1474470" cy="131508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2" name="Picture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63195" y="353695"/>
          <a:ext cx="557530" cy="51943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Downloads\MRT%207.9.25\RMI_EMRT_2.0_testing_unlocked_4.24.2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melter Look-up"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E:\File\Temp\&#25505;&#36092;\10.&#32160;&#33394;&#19977;&#35201;&#32032;(SGS&#12289;SDS&#12289;HSF)(&#20809;&#33521;&#21326;&#20029;)\&#20379;&#25033;&#21830;&#25991;&#20214;\LED&#25991;&#20214;&#36164;&#26009;\2026-4-27 CMRT 6.6 ReleasedEMRT 2.11 ReleasedAMRT 1.31 Released\&#37329;&#27888;RMI_AMRT_1.31&#65288;&#38134;&#30416;&#23458;&#25143;&#65289;.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le:///E:\&#35895;&#23792;&#21697;&#36136;\&#19978;&#20256;&#23448;&#32593;\&#20914;&#31361;&#30719;&#20135;&#21450;&#38068;&#35843;&#26597;\AMRT\1.31\RMI_AMRT_1.31&#24191;&#19996;&#26480;&#2044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MI_AMRT_1.31-GTBF%20&#26480;&#32676;&#22238;&#2279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sheetData sheetId="9">
        <row r="1">
          <cell r="D1" t="str">
            <v>English</v>
          </cell>
          <cell r="E1" t="str">
            <v>中文 Chinese</v>
          </cell>
          <cell r="F1" t="str">
            <v>日本語 Japanese</v>
          </cell>
          <cell r="G1" t="str">
            <v>한국어 Korean</v>
          </cell>
          <cell r="H1" t="str">
            <v>Français</v>
          </cell>
          <cell r="I1" t="str">
            <v>Deutsch</v>
          </cell>
        </row>
      </sheetData>
      <sheetData sheetId="10"/>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melter Look-up"/>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J4" t="str">
            <v>METAL+Alias</v>
          </cell>
        </row>
        <row r="5">
          <cell r="J5" t="str">
            <v>AluminumAluminerie Alouette Inc.</v>
          </cell>
        </row>
        <row r="6">
          <cell r="J6" t="str">
            <v>AluminumAluminium Bahrain BSC (c)</v>
          </cell>
        </row>
        <row r="7">
          <cell r="J7" t="str">
            <v>AluminumALUMINIUM DUNKERQUE</v>
          </cell>
        </row>
        <row r="8">
          <cell r="J8" t="str">
            <v>AluminumAlvance British Aluminium Ltd. ( Lochaber )</v>
          </cell>
        </row>
        <row r="9">
          <cell r="J9" t="str">
            <v>AluminumAttero Recycling Pvt Ltd</v>
          </cell>
        </row>
        <row r="10">
          <cell r="J10" t="str">
            <v>AluminumCentury Aluminium Company ( Grundartangi )</v>
          </cell>
        </row>
        <row r="11">
          <cell r="J11" t="str">
            <v>AluminumCompanhia Brasileira de Aluminio</v>
          </cell>
        </row>
        <row r="12">
          <cell r="J12" t="str">
            <v>AluminumGreen Posture, Lda</v>
          </cell>
        </row>
        <row r="13">
          <cell r="J13" t="str">
            <v>AluminumHindalco Industries Ltd  - Aditya Aluminum Smelter</v>
          </cell>
        </row>
        <row r="14">
          <cell r="J14" t="str">
            <v>AluminumHindalco Industries Ltd - Hirakud Smelter</v>
          </cell>
        </row>
        <row r="15">
          <cell r="J15" t="str">
            <v>AluminumHindalco Industries Ltd - Mahan Smelter</v>
          </cell>
        </row>
        <row r="16">
          <cell r="J16" t="str">
            <v>AluminumHindalco Industries Ltd - Renukoot Complex Smelter</v>
          </cell>
        </row>
        <row r="17">
          <cell r="J17" t="str">
            <v>AluminumMytilineos S.A. ( Aluminium Of Greece Plant )</v>
          </cell>
        </row>
        <row r="18">
          <cell r="J18" t="str">
            <v>AluminumPT Indonesia Asahan Aluminium ( Persero )</v>
          </cell>
        </row>
        <row r="19">
          <cell r="J19" t="str">
            <v>AluminumS.C. Alro S.A.</v>
          </cell>
        </row>
        <row r="20">
          <cell r="J20" t="str">
            <v>AluminumS.C. Alro S.A. ( ALRO SMELTER )</v>
          </cell>
        </row>
        <row r="21">
          <cell r="J21" t="str">
            <v>AluminumUnited Company RUSAL Plc</v>
          </cell>
        </row>
        <row r="22">
          <cell r="J22" t="str">
            <v>AluminumUnited Company RUSAL Plc ( BRATSK ALUMINIUM SMELTER (SHELEKHOV) )</v>
          </cell>
        </row>
        <row r="23">
          <cell r="J23" t="str">
            <v>AluminumUnited Company RUSAL Plc ( BRATSK ALUMINIUM SMELTER )</v>
          </cell>
        </row>
        <row r="24">
          <cell r="J24" t="str">
            <v>AluminumUnited Company RUSAL Plc ( JSC BOGUCHANY ALUMINIUM SMELTER )</v>
          </cell>
        </row>
        <row r="25">
          <cell r="J25" t="str">
            <v>AluminumUnited Company RUSAL Plc ( KANDALAKSHA ALUMINIUM SMELTER )</v>
          </cell>
        </row>
        <row r="26">
          <cell r="J26" t="str">
            <v>AluminumUnited Company RUSAL Plc ( KRASNOYARSK ALUMINIUM SMELTER )</v>
          </cell>
        </row>
        <row r="27">
          <cell r="J27" t="str">
            <v>AluminumUnited Company RUSAL Plc ( NOVOKUZNETSK ALUMINIUM SMELTER )</v>
          </cell>
        </row>
        <row r="28">
          <cell r="J28" t="str">
            <v>AluminumUnited Company RUSAL Plc ( SAYANOGORSK ALUMINIUM SMELTER )</v>
          </cell>
        </row>
        <row r="29">
          <cell r="J29" t="str">
            <v>AluminumUnited Company RUSAL Plc ( Volgograd Aluminium Smelter )</v>
          </cell>
        </row>
        <row r="30">
          <cell r="J30" t="str">
            <v>AluminumSmelter not listed</v>
          </cell>
        </row>
        <row r="31">
          <cell r="J31" t="str">
            <v>AluminumSmelter not yet identified</v>
          </cell>
        </row>
        <row r="32">
          <cell r="J32" t="str">
            <v>CadmiumBoliden Odda AS</v>
          </cell>
        </row>
        <row r="33">
          <cell r="J33" t="str">
            <v>CadmiumSmelter not listed</v>
          </cell>
        </row>
        <row r="34">
          <cell r="J34" t="str">
            <v>CadmiumSmelter not yet identified</v>
          </cell>
        </row>
        <row r="35">
          <cell r="J35" t="str">
            <v>IridiumImpala Platinum - Platinum Metals Refinery (PMR)</v>
          </cell>
        </row>
        <row r="36">
          <cell r="J36" t="str">
            <v>IridiumImpala Refineries – Platinum Metals Refinery (PMR)</v>
          </cell>
        </row>
        <row r="37">
          <cell r="J37" t="str">
            <v>IridiumSmelter not listed</v>
          </cell>
        </row>
        <row r="38">
          <cell r="J38" t="str">
            <v>IridiumSmelter not yet identified</v>
          </cell>
        </row>
        <row r="39">
          <cell r="J39" t="str">
            <v>LeadAurubis AG, Hamburg</v>
          </cell>
        </row>
        <row r="40">
          <cell r="J40" t="str">
            <v>LeadAurubis Hamburg</v>
          </cell>
        </row>
        <row r="41">
          <cell r="J41" t="str">
            <v>LeadAurubis Hamburg AG</v>
          </cell>
        </row>
        <row r="42">
          <cell r="J42" t="str">
            <v>LeadBoliden Harjavalta Oy</v>
          </cell>
        </row>
        <row r="43">
          <cell r="J43" t="str">
            <v>LeadBoliden Kokkola Oy</v>
          </cell>
        </row>
        <row r="44">
          <cell r="J44" t="str">
            <v>LeadBoliden Mineral AB (Ronnskar)</v>
          </cell>
        </row>
        <row r="45">
          <cell r="J45" t="str">
            <v>LeadBoliden Odda AS</v>
          </cell>
        </row>
        <row r="46">
          <cell r="J46" t="str">
            <v>LeadBritannia Refined Metals Ltd. (BRM)</v>
          </cell>
        </row>
        <row r="47">
          <cell r="J47" t="str">
            <v>LeadEl Paso</v>
          </cell>
        </row>
        <row r="48">
          <cell r="J48" t="str">
            <v>LeadEl Paso (refinery)</v>
          </cell>
        </row>
        <row r="49">
          <cell r="J49" t="str">
            <v>LeadFreeport-McMoRan Inc. (El Paso)</v>
          </cell>
        </row>
        <row r="50">
          <cell r="J50" t="str">
            <v>LeadHosokura Metal Mining Co., Ltd.</v>
          </cell>
        </row>
        <row r="51">
          <cell r="J51" t="str">
            <v>LeadKamioka Mining &amp; Smelting Co., Ltd.</v>
          </cell>
        </row>
        <row r="52">
          <cell r="J52" t="str">
            <v>LeadKazzinc</v>
          </cell>
        </row>
        <row r="53">
          <cell r="J53" t="str">
            <v>LeadKazzinc Ltd</v>
          </cell>
        </row>
        <row r="54">
          <cell r="J54" t="str">
            <v>LeadKGHM Polska Miedz S.A. Oddzial Huta Miedzi, Glogow</v>
          </cell>
        </row>
        <row r="55">
          <cell r="J55" t="str">
            <v>LeadKGHM Polska Miedz S.A. Oddzial Huta Miedzi, Legnica</v>
          </cell>
        </row>
        <row r="56">
          <cell r="J56" t="str">
            <v>LeadNordenham Metall GmbH</v>
          </cell>
        </row>
        <row r="57">
          <cell r="J57" t="str">
            <v>LeadNyrstar Stolberg</v>
          </cell>
        </row>
        <row r="58">
          <cell r="J58" t="str">
            <v>LeadToho Chigrishima Refinery Co., Ltd.</v>
          </cell>
        </row>
        <row r="59">
          <cell r="J59" t="str">
            <v>LeadSmelter not listed</v>
          </cell>
        </row>
        <row r="60">
          <cell r="J60" t="str">
            <v>LeadSmelter not yet identified</v>
          </cell>
        </row>
        <row r="61">
          <cell r="J61" t="str">
            <v>LimeArcadium Lithium (Bessemer City)</v>
          </cell>
        </row>
        <row r="62">
          <cell r="J62" t="str">
            <v>LimeJiangsu Baozong &amp; Baoda Pharmachem Co. Ltd.</v>
          </cell>
        </row>
        <row r="63">
          <cell r="J63" t="str">
            <v>LimeLivent (Bessemer City)</v>
          </cell>
        </row>
        <row r="64">
          <cell r="J64" t="str">
            <v>LimeLivent Corporation (Bessemer City)</v>
          </cell>
        </row>
        <row r="65">
          <cell r="J65" t="str">
            <v>LimeSmelter not listed</v>
          </cell>
        </row>
        <row r="66">
          <cell r="J66" t="str">
            <v>LimeSmelter not yet identified</v>
          </cell>
        </row>
        <row r="67">
          <cell r="J67" t="str">
            <v>ManganeseHunan Brunp Recycling Technology Co., Ltd.</v>
          </cell>
        </row>
        <row r="68">
          <cell r="J68" t="str">
            <v>ManganeseJingmen GEM Co., Ltd.</v>
          </cell>
        </row>
        <row r="69">
          <cell r="J69" t="str">
            <v>ManganeseSmelter not listed</v>
          </cell>
        </row>
        <row r="70">
          <cell r="J70" t="str">
            <v>ManganeseSmelter not yet identified</v>
          </cell>
        </row>
        <row r="71">
          <cell r="J71" t="str">
            <v>MolybdenumAnglo American (Los Bronces)</v>
          </cell>
        </row>
        <row r="72">
          <cell r="J72" t="str">
            <v>MolybdenumBagdad</v>
          </cell>
        </row>
        <row r="73">
          <cell r="J73" t="str">
            <v>MolybdenumBuenavista del Cobre (former Cananea)</v>
          </cell>
        </row>
        <row r="74">
          <cell r="J74" t="str">
            <v>MolybdenumBuenavista del Cobre S.A.</v>
          </cell>
        </row>
        <row r="75">
          <cell r="J75" t="str">
            <v>MolybdenumCadia Valley Operations</v>
          </cell>
        </row>
        <row r="76">
          <cell r="J76" t="str">
            <v>MolybdenumCaserones</v>
          </cell>
        </row>
        <row r="77">
          <cell r="J77" t="str">
            <v>MolybdenumCerro Verde I Leach Pad</v>
          </cell>
        </row>
        <row r="78">
          <cell r="J78" t="str">
            <v>MolybdenumChuquicamata Refinery</v>
          </cell>
        </row>
        <row r="79">
          <cell r="J79" t="str">
            <v>MolybdenumComplejo Industrial Molynor S.A.</v>
          </cell>
        </row>
        <row r="80">
          <cell r="J80" t="str">
            <v>MolybdenumDivision Chuquicamata</v>
          </cell>
        </row>
        <row r="81">
          <cell r="J81" t="str">
            <v>MolybdenumDivisión Chuquicamata</v>
          </cell>
        </row>
        <row r="82">
          <cell r="J82" t="str">
            <v>MolybdenumDivision El Teniente</v>
          </cell>
        </row>
        <row r="83">
          <cell r="J83" t="str">
            <v>MolybdenumDivisión El Teniente</v>
          </cell>
        </row>
        <row r="84">
          <cell r="J84" t="str">
            <v>MolybdenumDivision Salvador</v>
          </cell>
        </row>
        <row r="85">
          <cell r="J85" t="str">
            <v>MolybdenumDivisión Salvador</v>
          </cell>
        </row>
        <row r="86">
          <cell r="J86" t="str">
            <v>MolybdenumEl Teniente</v>
          </cell>
        </row>
        <row r="87">
          <cell r="J87" t="str">
            <v>MolybdenumFreeport-McMoRan Inc. (Bagdad)</v>
          </cell>
        </row>
        <row r="88">
          <cell r="J88" t="str">
            <v>MolybdenumFreeport-McMoRan Inc. (Fort Madison)</v>
          </cell>
        </row>
        <row r="89">
          <cell r="J89" t="str">
            <v>MolybdenumFreeport-McMoRan Inc. (Rotterdam)</v>
          </cell>
        </row>
        <row r="90">
          <cell r="J90" t="str">
            <v>MolybdenumFreeport-McMoRan Inc. (Sierrita)</v>
          </cell>
        </row>
        <row r="91">
          <cell r="J91" t="str">
            <v>MolybdenumFreeport-McMoRan Inc. (Stowmarket)</v>
          </cell>
        </row>
        <row r="92">
          <cell r="J92" t="str">
            <v>MolybdenumKennecott Utah Copper LLC</v>
          </cell>
        </row>
        <row r="93">
          <cell r="J93" t="str">
            <v>MolybdenumLos Bronces</v>
          </cell>
        </row>
        <row r="94">
          <cell r="J94" t="str">
            <v>MolybdenumMinera Centinela</v>
          </cell>
        </row>
        <row r="95">
          <cell r="J95" t="str">
            <v>MolybdenumMinera Escondida Limitada</v>
          </cell>
        </row>
        <row r="96">
          <cell r="J96" t="str">
            <v>MolybdenumMinera Mexico S.A. de C.V</v>
          </cell>
        </row>
        <row r="97">
          <cell r="J97" t="str">
            <v>MolybdenumMinera Spence Limitada</v>
          </cell>
        </row>
        <row r="98">
          <cell r="J98" t="str">
            <v>MolybdenumMolymet Belgium NV</v>
          </cell>
        </row>
        <row r="99">
          <cell r="J99" t="str">
            <v>MolybdenumMolymex</v>
          </cell>
        </row>
        <row r="100">
          <cell r="J100" t="str">
            <v>MolybdenumOperadora de Minas e Instalaciones Mineras S.A. de C.V.</v>
          </cell>
        </row>
        <row r="101">
          <cell r="J101" t="str">
            <v>MolybdenumSalvador</v>
          </cell>
        </row>
        <row r="102">
          <cell r="J102" t="str">
            <v>MolybdenumSCM Minera Lumina Copper (Caserones)</v>
          </cell>
        </row>
        <row r="103">
          <cell r="J103" t="str">
            <v>MolybdenumSierrita</v>
          </cell>
        </row>
        <row r="104">
          <cell r="J104" t="str">
            <v>MolybdenumSociedad Minera Cerro Verde S.A.</v>
          </cell>
        </row>
        <row r="105">
          <cell r="J105" t="str">
            <v>MolybdenumSociedad Minera Cerro Verde S.A.A.</v>
          </cell>
        </row>
        <row r="106">
          <cell r="J106" t="str">
            <v>MolybdenumSouthern Peru Copper Corporation (Industrial Unit of Toquepala)</v>
          </cell>
        </row>
        <row r="107">
          <cell r="J107" t="str">
            <v>MolybdenumToquepala</v>
          </cell>
        </row>
        <row r="108">
          <cell r="J108" t="str">
            <v>MolybdenumUnidad La Caridad</v>
          </cell>
        </row>
        <row r="109">
          <cell r="J109" t="str">
            <v>MolybdenumSmelter not listed</v>
          </cell>
        </row>
        <row r="110">
          <cell r="J110" t="str">
            <v>MolybdenumSmelter not yet identified</v>
          </cell>
        </row>
        <row r="111">
          <cell r="J111" t="str">
            <v>PalladiumAurubis AG, Hamburg</v>
          </cell>
        </row>
        <row r="112">
          <cell r="J112" t="str">
            <v>PalladiumAurubis Hamburg</v>
          </cell>
        </row>
        <row r="113">
          <cell r="J113" t="str">
            <v>PalladiumAurubis Hamburg AG</v>
          </cell>
        </row>
        <row r="114">
          <cell r="J114" t="str">
            <v>PalladiumBoliden Harjavalta Oy</v>
          </cell>
        </row>
        <row r="115">
          <cell r="J115" t="str">
            <v>PalladiumBoliden Mineral AB (Ronnskar)</v>
          </cell>
        </row>
        <row r="116">
          <cell r="J116" t="str">
            <v>PalladiumGlencore Nikkelverk AS</v>
          </cell>
        </row>
        <row r="117">
          <cell r="J117" t="str">
            <v>PalladiumImpala Platinum - Platinum Metals Refinery (PMR)</v>
          </cell>
        </row>
        <row r="118">
          <cell r="J118" t="str">
            <v>PalladiumImpala Refineries – Platinum Metals Refinery (PMR)</v>
          </cell>
        </row>
        <row r="119">
          <cell r="J119" t="str">
            <v>PalladiumSmelter not listed</v>
          </cell>
        </row>
        <row r="120">
          <cell r="J120" t="str">
            <v>PalladiumSmelter not yet identified</v>
          </cell>
        </row>
        <row r="121">
          <cell r="J121" t="str">
            <v>PlatinumAurubis AG, Hamburg</v>
          </cell>
        </row>
        <row r="122">
          <cell r="J122" t="str">
            <v>PlatinumAurubis Hamburg</v>
          </cell>
        </row>
        <row r="123">
          <cell r="J123" t="str">
            <v>PlatinumAurubis Hamburg AG</v>
          </cell>
        </row>
        <row r="124">
          <cell r="J124" t="str">
            <v>PlatinumBoliden Harjavalta Oy</v>
          </cell>
        </row>
        <row r="125">
          <cell r="J125" t="str">
            <v>PlatinumBoliden Mineral AB (Ronnskar)</v>
          </cell>
        </row>
        <row r="126">
          <cell r="J126" t="str">
            <v>PlatinumGlencore Nikkelverk AS</v>
          </cell>
        </row>
        <row r="127">
          <cell r="J127" t="str">
            <v>PlatinumImpala Platinum - Platinum Metals Refinery (PMR)</v>
          </cell>
        </row>
        <row r="128">
          <cell r="J128" t="str">
            <v>PlatinumImpala Refineries – Platinum Metals Refinery (PMR)</v>
          </cell>
        </row>
        <row r="129">
          <cell r="J129" t="str">
            <v>PlatinumSAAMP</v>
          </cell>
        </row>
        <row r="130">
          <cell r="J130" t="str">
            <v>PlatinumSmelter not listed</v>
          </cell>
        </row>
        <row r="131">
          <cell r="J131" t="str">
            <v>PlatinumSmelter not yet identified</v>
          </cell>
        </row>
        <row r="132">
          <cell r="J132" t="str">
            <v>Rare Earth ElementsFujian Golden Dragon Rare Earth Co,. Ltd</v>
          </cell>
        </row>
        <row r="133">
          <cell r="J133" t="str">
            <v>Rare Earth ElementsIluka Resources</v>
          </cell>
        </row>
        <row r="134">
          <cell r="J134" t="str">
            <v>Rare Earth ElementsSmelter not listed</v>
          </cell>
        </row>
        <row r="135">
          <cell r="J135" t="str">
            <v>Rare Earth ElementsSmelter not yet identified</v>
          </cell>
        </row>
        <row r="136">
          <cell r="J136" t="str">
            <v>RheniumKGHM Polska Miedz S.A. Oddzial Huta Miedzi, Glogow</v>
          </cell>
        </row>
        <row r="137">
          <cell r="J137" t="str">
            <v>RheniumKGHM Polska Miedz S.A. Oddzial Huta Miedzi, Legnica</v>
          </cell>
        </row>
        <row r="138">
          <cell r="J138" t="str">
            <v>RheniumSmelter not listed</v>
          </cell>
        </row>
        <row r="139">
          <cell r="J139" t="str">
            <v>RheniumSmelter not yet identified</v>
          </cell>
        </row>
        <row r="140">
          <cell r="J140" t="str">
            <v>RhodiumGlencore Nikkelverk AS</v>
          </cell>
        </row>
        <row r="141">
          <cell r="J141" t="str">
            <v>RhodiumImpala Platinum - Platinum Metals Refinery (PMR)</v>
          </cell>
        </row>
        <row r="142">
          <cell r="J142" t="str">
            <v>RhodiumImpala Refineries – Platinum Metals Refinery (PMR)</v>
          </cell>
        </row>
        <row r="143">
          <cell r="J143" t="str">
            <v>RhodiumSmelter not listed</v>
          </cell>
        </row>
        <row r="144">
          <cell r="J144" t="str">
            <v>RhodiumSmelter not yet identified</v>
          </cell>
        </row>
        <row r="145">
          <cell r="J145" t="str">
            <v>RutheniumImpala Platinum - Platinum Metals Refinery (PMR)</v>
          </cell>
        </row>
        <row r="146">
          <cell r="J146" t="str">
            <v>RutheniumImpala Refineries – Platinum Metals Refinery (PMR)</v>
          </cell>
        </row>
        <row r="147">
          <cell r="J147" t="str">
            <v>RutheniumSmelter not listed</v>
          </cell>
        </row>
        <row r="148">
          <cell r="J148" t="str">
            <v>RutheniumSmelter not yet identified</v>
          </cell>
        </row>
        <row r="149">
          <cell r="J149" t="str">
            <v>SeleniumAurubis AG, Hamburg</v>
          </cell>
        </row>
        <row r="150">
          <cell r="J150" t="str">
            <v>SeleniumAurubis Hamburg</v>
          </cell>
        </row>
        <row r="151">
          <cell r="J151" t="str">
            <v>SeleniumAurubis Hamburg AG</v>
          </cell>
        </row>
        <row r="152">
          <cell r="J152" t="str">
            <v>SeleniumSmelter not listed</v>
          </cell>
        </row>
        <row r="153">
          <cell r="J153" t="str">
            <v>SeleniumSmelter not yet identified</v>
          </cell>
        </row>
        <row r="154">
          <cell r="J154" t="str">
            <v>SilverARGET SAC</v>
          </cell>
        </row>
        <row r="155">
          <cell r="J155" t="str">
            <v>SilverAttero Recycling Pvt Ltd</v>
          </cell>
        </row>
        <row r="156">
          <cell r="J156" t="str">
            <v>SilverAurubis AG, Hamburg</v>
          </cell>
        </row>
        <row r="157">
          <cell r="J157" t="str">
            <v>SilverAurubis Hamburg</v>
          </cell>
        </row>
        <row r="158">
          <cell r="J158" t="str">
            <v>SilverAurubis Hamburg AG</v>
          </cell>
        </row>
        <row r="159">
          <cell r="J159" t="str">
            <v>SilverBoliden Harjavalta Oy</v>
          </cell>
        </row>
        <row r="160">
          <cell r="J160" t="str">
            <v>SilverBoliden Kokkola Oy</v>
          </cell>
        </row>
        <row r="161">
          <cell r="J161" t="str">
            <v>SilverBoliden Mineral AB (Ronnskar)</v>
          </cell>
        </row>
        <row r="162">
          <cell r="J162" t="str">
            <v>SilverBoliden Odda AS</v>
          </cell>
        </row>
        <row r="163">
          <cell r="J163" t="str">
            <v>SilverBoliden Ronnskar</v>
          </cell>
        </row>
        <row r="164">
          <cell r="J164" t="str">
            <v>SilverBritannia Refined Metals Ltd. (BRM)</v>
          </cell>
        </row>
        <row r="165">
          <cell r="J165" t="str">
            <v>SilverCoimpa Industrial LTDA</v>
          </cell>
        </row>
        <row r="166">
          <cell r="J166" t="str">
            <v>SilverEmpresa Minera Manquiri S.A.</v>
          </cell>
        </row>
        <row r="167">
          <cell r="J167" t="str">
            <v>SilverGlencore Nikkelverk AS</v>
          </cell>
        </row>
        <row r="168">
          <cell r="J168" t="str">
            <v>SilverImpala Platinum - Platinum Metals Refinery (PMR)</v>
          </cell>
        </row>
        <row r="169">
          <cell r="J169" t="str">
            <v>SilverKazzinc</v>
          </cell>
        </row>
        <row r="170">
          <cell r="J170" t="str">
            <v>SilverKazzinc Ltd</v>
          </cell>
        </row>
        <row r="171">
          <cell r="J171" t="str">
            <v>SilverKGHM Polska Miedz S.A. Oddzial Huta Miedzi, Glogow</v>
          </cell>
        </row>
        <row r="172">
          <cell r="J172" t="str">
            <v>SilverLS MnM Inc.</v>
          </cell>
        </row>
        <row r="173">
          <cell r="J173" t="str">
            <v>SilverNaoshima Smelter &amp; Refinery</v>
          </cell>
        </row>
        <row r="174">
          <cell r="J174" t="str">
            <v>SilverNordenham Metall GmbH</v>
          </cell>
        </row>
        <row r="175">
          <cell r="J175" t="str">
            <v>SilverSAAMP</v>
          </cell>
        </row>
        <row r="176">
          <cell r="J176" t="str">
            <v>SilverSAM Precious Metals FZ-LLC</v>
          </cell>
        </row>
        <row r="177">
          <cell r="J177" t="str">
            <v>SilverYoung Poong Seokpo Smelter</v>
          </cell>
        </row>
        <row r="178">
          <cell r="J178" t="str">
            <v>SilverYoung Poong Sukpo Smelter</v>
          </cell>
        </row>
        <row r="179">
          <cell r="J179" t="str">
            <v>SilverSmelter not listed</v>
          </cell>
        </row>
        <row r="180">
          <cell r="J180" t="str">
            <v>SilverSmelter not yet identified</v>
          </cell>
        </row>
        <row r="181">
          <cell r="J181" t="str">
            <v>Soda AshArcadium Lithium (Fenix)</v>
          </cell>
        </row>
        <row r="182">
          <cell r="J182" t="str">
            <v>Soda AshLivent (Fenix)</v>
          </cell>
        </row>
        <row r="183">
          <cell r="J183" t="str">
            <v>Soda AshLivent Corporation (Fenix)</v>
          </cell>
        </row>
        <row r="184">
          <cell r="J184" t="str">
            <v>Soda AshSmelter not listed</v>
          </cell>
        </row>
        <row r="185">
          <cell r="J185" t="str">
            <v>Soda AshSmelter not yet identified</v>
          </cell>
        </row>
        <row r="186">
          <cell r="J186" t="str">
            <v>TelluriumAurubis AG, Hamburg</v>
          </cell>
        </row>
        <row r="187">
          <cell r="J187" t="str">
            <v>TelluriumAurubis Hamburg</v>
          </cell>
        </row>
        <row r="188">
          <cell r="J188" t="str">
            <v>TelluriumAurubis Hamburg AG</v>
          </cell>
        </row>
        <row r="189">
          <cell r="J189" t="str">
            <v>TelluriumEl Paso</v>
          </cell>
        </row>
        <row r="190">
          <cell r="J190" t="str">
            <v>TelluriumEl Paso (refinery)</v>
          </cell>
        </row>
        <row r="191">
          <cell r="J191" t="str">
            <v>TelluriumFreeport-McMoRan Inc. (El Paso)</v>
          </cell>
        </row>
        <row r="192">
          <cell r="J192" t="str">
            <v>TelluriumSmelter not listed</v>
          </cell>
        </row>
        <row r="193">
          <cell r="J193" t="str">
            <v>TelluriumSmelter not yet identified</v>
          </cell>
        </row>
        <row r="194">
          <cell r="J194" t="str">
            <v>ZincAkita Zinc Co., Ltd.</v>
          </cell>
        </row>
        <row r="195">
          <cell r="J195" t="str">
            <v>ZincAnnaka Smelter and Refinery</v>
          </cell>
        </row>
        <row r="196">
          <cell r="J196" t="str">
            <v>ZincAsturiana de Zinc, S.A.U.</v>
          </cell>
        </row>
        <row r="197">
          <cell r="J197" t="str">
            <v>ZincAurubis AG, Luenen</v>
          </cell>
        </row>
        <row r="198">
          <cell r="J198" t="str">
            <v>ZincAurubis Beerse</v>
          </cell>
        </row>
        <row r="199">
          <cell r="J199" t="str">
            <v>ZincAurubis Beerse N.V.</v>
          </cell>
        </row>
        <row r="200">
          <cell r="J200" t="str">
            <v>ZincBoliden Harjavalta Oy</v>
          </cell>
        </row>
        <row r="201">
          <cell r="J201" t="str">
            <v>ZincBoliden Kokkola Oy</v>
          </cell>
        </row>
        <row r="202">
          <cell r="J202" t="str">
            <v>ZincBoliden Mineral AB (Ronnskar)</v>
          </cell>
        </row>
        <row r="203">
          <cell r="J203" t="str">
            <v>ZincBoliden Odda</v>
          </cell>
        </row>
        <row r="204">
          <cell r="J204" t="str">
            <v>ZincBoliden Odda AS</v>
          </cell>
        </row>
        <row r="205">
          <cell r="J205" t="str">
            <v>ZincBoliden Ronnskar</v>
          </cell>
        </row>
        <row r="206">
          <cell r="J206" t="str">
            <v>ZincBuenavista del Cobre (former Cananea)</v>
          </cell>
        </row>
        <row r="207">
          <cell r="J207" t="str">
            <v>ZincBuenavista del Cobre S.A.</v>
          </cell>
        </row>
        <row r="208">
          <cell r="J208" t="str">
            <v>ZincCanadian Electrolytic Zinc Limited</v>
          </cell>
        </row>
        <row r="209">
          <cell r="J209" t="str">
            <v>ZincEti Bakir A.S</v>
          </cell>
        </row>
        <row r="210">
          <cell r="J210" t="str">
            <v>ZincEti Bakır A.S</v>
          </cell>
        </row>
        <row r="211">
          <cell r="J211" t="str">
            <v>ZincEti Bakır A.Ş</v>
          </cell>
        </row>
        <row r="212">
          <cell r="J212" t="str">
            <v>ZincHachinohe Smelting Co., Ltd.</v>
          </cell>
        </row>
        <row r="213">
          <cell r="J213" t="str">
            <v>ZincHikoshima Smelting Co., Ltd.</v>
          </cell>
        </row>
        <row r="214">
          <cell r="J214" t="str">
            <v>ZincKamioka Mining &amp; Smelting Co., Ltd.</v>
          </cell>
        </row>
        <row r="215">
          <cell r="J215" t="str">
            <v>ZincKazzinc</v>
          </cell>
        </row>
        <row r="216">
          <cell r="J216" t="str">
            <v>ZincKazzinc Ltd</v>
          </cell>
        </row>
        <row r="217">
          <cell r="J217" t="str">
            <v>Zinclndustrial Minera Mexico, S.A. de C.V. - Refineria Electrolitica de Zinc</v>
          </cell>
        </row>
        <row r="218">
          <cell r="J218" t="str">
            <v>ZincMetalurgica de Cobre S.A. de C.V. (Unidad Planta Metalurgica)</v>
          </cell>
        </row>
        <row r="219">
          <cell r="J219" t="str">
            <v>ZincMinera Mexico S.A. de C.V</v>
          </cell>
        </row>
        <row r="220">
          <cell r="J220" t="str">
            <v>ZincNexa Recursos Minerais S.A. (Juiz de Fora)</v>
          </cell>
        </row>
        <row r="221">
          <cell r="J221" t="str">
            <v>ZincNexa Recursos Minerais S.A. (Três Marias)</v>
          </cell>
        </row>
        <row r="222">
          <cell r="J222" t="str">
            <v>ZincNexa Resources Cajamarquilla S.A.</v>
          </cell>
        </row>
        <row r="223">
          <cell r="J223" t="str">
            <v>ZincNyrstar Belgium NV</v>
          </cell>
        </row>
        <row r="224">
          <cell r="J224" t="str">
            <v>ZincNyrstar Budel BV</v>
          </cell>
        </row>
        <row r="225">
          <cell r="J225" t="str">
            <v>ZincNyrstar Clarksville Inc.</v>
          </cell>
        </row>
        <row r="226">
          <cell r="J226" t="str">
            <v>ZincNyrstar Hobart PTY Ltd.</v>
          </cell>
        </row>
        <row r="227">
          <cell r="J227" t="str">
            <v>ZincOperadora de Minas e Instalaciones Mineras S.A. de C.V.</v>
          </cell>
        </row>
        <row r="228">
          <cell r="J228" t="str">
            <v>ZincSociete pour le Traitment du Terril de Lubumbashi (STL)</v>
          </cell>
        </row>
        <row r="229">
          <cell r="J229" t="str">
            <v>ZincTrail Operations</v>
          </cell>
        </row>
        <row r="230">
          <cell r="J230" t="str">
            <v>ZincYoung Poong Seokpo Smelter</v>
          </cell>
        </row>
        <row r="231">
          <cell r="J231" t="str">
            <v>ZincYoung Poong Sukpo Smelter</v>
          </cell>
        </row>
        <row r="232">
          <cell r="J232" t="str">
            <v>ZincSmelter not listed</v>
          </cell>
        </row>
        <row r="233">
          <cell r="J233" t="str">
            <v>ZincSmelter not yet identified</v>
          </cell>
        </row>
      </sheetData>
      <sheetData sheetId="10" refreshError="1"/>
      <sheetData sheetId="11" refreshError="1"/>
      <sheetData sheetId="12" refreshError="1">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vision"/>
      <sheetName val="Instructions"/>
      <sheetName val="Definitions"/>
      <sheetName val="Declaration"/>
      <sheetName val="Minerals Scope"/>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sheetData sheetId="9">
        <row r="4">
          <cell r="J4" t="str">
            <v>METAL+Alias</v>
          </cell>
        </row>
        <row r="5">
          <cell r="J5" t="str">
            <v>AluminumAluminerie Alouette Inc.</v>
          </cell>
        </row>
        <row r="6">
          <cell r="J6" t="str">
            <v>AluminumAluminium Bahrain BSC (c)</v>
          </cell>
        </row>
        <row r="7">
          <cell r="J7" t="str">
            <v>AluminumALUMINIUM DUNKERQUE</v>
          </cell>
        </row>
        <row r="8">
          <cell r="J8" t="str">
            <v>AluminumAlvance British Aluminium Ltd. ( Lochaber )</v>
          </cell>
        </row>
        <row r="9">
          <cell r="J9" t="str">
            <v>AluminumAttero Recycling Pvt Ltd</v>
          </cell>
        </row>
        <row r="10">
          <cell r="J10" t="str">
            <v>AluminumCentury Aluminium Company ( Grundartangi )</v>
          </cell>
        </row>
        <row r="11">
          <cell r="J11" t="str">
            <v>AluminumCompanhia Brasileira de Aluminio</v>
          </cell>
        </row>
        <row r="12">
          <cell r="J12" t="str">
            <v>AluminumGreen Posture, Lda</v>
          </cell>
        </row>
        <row r="13">
          <cell r="J13" t="str">
            <v>AluminumHindalco Industries Ltd  - Aditya Aluminum Smelter</v>
          </cell>
        </row>
        <row r="14">
          <cell r="J14" t="str">
            <v>AluminumHindalco Industries Ltd - Hirakud Smelter</v>
          </cell>
        </row>
        <row r="15">
          <cell r="J15" t="str">
            <v>AluminumHindalco Industries Ltd - Mahan Smelter</v>
          </cell>
        </row>
        <row r="16">
          <cell r="J16" t="str">
            <v>AluminumHindalco Industries Ltd - Renukoot Complex Smelter</v>
          </cell>
        </row>
        <row r="17">
          <cell r="J17" t="str">
            <v>AluminumMytilineos S.A. ( Aluminium Of Greece Plant )</v>
          </cell>
        </row>
        <row r="18">
          <cell r="J18" t="str">
            <v>AluminumPT Indonesia Asahan Aluminium ( Persero )</v>
          </cell>
        </row>
        <row r="19">
          <cell r="J19" t="str">
            <v>AluminumS.C. Alro S.A.</v>
          </cell>
        </row>
        <row r="20">
          <cell r="J20" t="str">
            <v>AluminumS.C. Alro S.A. ( ALRO SMELTER )</v>
          </cell>
        </row>
        <row r="21">
          <cell r="J21" t="str">
            <v>AluminumUnited Company RUSAL Plc</v>
          </cell>
        </row>
        <row r="22">
          <cell r="J22" t="str">
            <v>AluminumUnited Company RUSAL Plc ( BRATSK ALUMINIUM SMELTER (SHELEKHOV) )</v>
          </cell>
        </row>
        <row r="23">
          <cell r="J23" t="str">
            <v>AluminumUnited Company RUSAL Plc ( BRATSK ALUMINIUM SMELTER )</v>
          </cell>
        </row>
        <row r="24">
          <cell r="J24" t="str">
            <v>AluminumUnited Company RUSAL Plc ( JSC BOGUCHANY ALUMINIUM SMELTER )</v>
          </cell>
        </row>
        <row r="25">
          <cell r="J25" t="str">
            <v>AluminumUnited Company RUSAL Plc ( KANDALAKSHA ALUMINIUM SMELTER )</v>
          </cell>
        </row>
        <row r="26">
          <cell r="J26" t="str">
            <v>AluminumUnited Company RUSAL Plc ( KRASNOYARSK ALUMINIUM SMELTER )</v>
          </cell>
        </row>
        <row r="27">
          <cell r="J27" t="str">
            <v>AluminumUnited Company RUSAL Plc ( NOVOKUZNETSK ALUMINIUM SMELTER )</v>
          </cell>
        </row>
        <row r="28">
          <cell r="J28" t="str">
            <v>AluminumUnited Company RUSAL Plc ( SAYANOGORSK ALUMINIUM SMELTER )</v>
          </cell>
        </row>
        <row r="29">
          <cell r="J29" t="str">
            <v>AluminumUnited Company RUSAL Plc ( Volgograd Aluminium Smelter )</v>
          </cell>
        </row>
        <row r="30">
          <cell r="J30" t="str">
            <v>AluminumSmelter not listed</v>
          </cell>
        </row>
        <row r="31">
          <cell r="J31" t="str">
            <v>AluminumSmelter not yet identified</v>
          </cell>
        </row>
        <row r="32">
          <cell r="J32" t="str">
            <v>CadmiumBoliden Odda AS</v>
          </cell>
        </row>
        <row r="33">
          <cell r="J33" t="str">
            <v>CadmiumSmelter not listed</v>
          </cell>
        </row>
        <row r="34">
          <cell r="J34" t="str">
            <v>CadmiumSmelter not yet identified</v>
          </cell>
        </row>
        <row r="35">
          <cell r="J35" t="str">
            <v>IridiumImpala Platinum - Platinum Metals Refinery (PMR)</v>
          </cell>
        </row>
        <row r="36">
          <cell r="J36" t="str">
            <v>IridiumImpala Refineries – Platinum Metals Refinery (PMR)</v>
          </cell>
        </row>
        <row r="37">
          <cell r="J37" t="str">
            <v>IridiumSmelter not listed</v>
          </cell>
        </row>
        <row r="38">
          <cell r="J38" t="str">
            <v>IridiumSmelter not yet identified</v>
          </cell>
        </row>
        <row r="39">
          <cell r="J39" t="str">
            <v>LeadAurubis AG, Hamburg</v>
          </cell>
        </row>
        <row r="40">
          <cell r="J40" t="str">
            <v>LeadAurubis Hamburg</v>
          </cell>
        </row>
        <row r="41">
          <cell r="J41" t="str">
            <v>LeadAurubis Hamburg AG</v>
          </cell>
        </row>
        <row r="42">
          <cell r="J42" t="str">
            <v>LeadBoliden Harjavalta Oy</v>
          </cell>
        </row>
        <row r="43">
          <cell r="J43" t="str">
            <v>LeadBoliden Kokkola Oy</v>
          </cell>
        </row>
        <row r="44">
          <cell r="J44" t="str">
            <v>LeadBoliden Mineral AB (Ronnskar)</v>
          </cell>
        </row>
        <row r="45">
          <cell r="J45" t="str">
            <v>LeadBoliden Odda AS</v>
          </cell>
        </row>
        <row r="46">
          <cell r="J46" t="str">
            <v>LeadBritannia Refined Metals Ltd. (BRM)</v>
          </cell>
        </row>
        <row r="47">
          <cell r="J47" t="str">
            <v>LeadEl Paso</v>
          </cell>
        </row>
        <row r="48">
          <cell r="J48" t="str">
            <v>LeadEl Paso (refinery)</v>
          </cell>
        </row>
        <row r="49">
          <cell r="J49" t="str">
            <v>LeadFreeport-McMoRan Inc. (El Paso)</v>
          </cell>
        </row>
        <row r="50">
          <cell r="J50" t="str">
            <v>LeadHosokura Metal Mining Co., Ltd.</v>
          </cell>
        </row>
        <row r="51">
          <cell r="J51" t="str">
            <v>LeadKamioka Mining &amp; Smelting Co., Ltd.</v>
          </cell>
        </row>
        <row r="52">
          <cell r="J52" t="str">
            <v>LeadKazzinc</v>
          </cell>
        </row>
        <row r="53">
          <cell r="J53" t="str">
            <v>LeadKazzinc Ltd</v>
          </cell>
        </row>
        <row r="54">
          <cell r="J54" t="str">
            <v>LeadKGHM Polska Miedz S.A. Oddzial Huta Miedzi, Glogow</v>
          </cell>
        </row>
        <row r="55">
          <cell r="J55" t="str">
            <v>LeadKGHM Polska Miedz S.A. Oddzial Huta Miedzi, Legnica</v>
          </cell>
        </row>
        <row r="56">
          <cell r="J56" t="str">
            <v>LeadNordenham Metall GmbH</v>
          </cell>
        </row>
        <row r="57">
          <cell r="J57" t="str">
            <v>LeadNyrstar Stolberg</v>
          </cell>
        </row>
        <row r="58">
          <cell r="J58" t="str">
            <v>LeadToho Chigrishima Refinery Co., Ltd.</v>
          </cell>
        </row>
        <row r="59">
          <cell r="J59" t="str">
            <v>LeadSmelter not listed</v>
          </cell>
        </row>
        <row r="60">
          <cell r="J60" t="str">
            <v>LeadSmelter not yet identified</v>
          </cell>
        </row>
        <row r="61">
          <cell r="J61" t="str">
            <v>LimeArcadium Lithium (Bessemer City)</v>
          </cell>
        </row>
        <row r="62">
          <cell r="J62" t="str">
            <v>LimeJiangsu Baozong &amp; Baoda Pharmachem Co. Ltd.</v>
          </cell>
        </row>
        <row r="63">
          <cell r="J63" t="str">
            <v>LimeLivent (Bessemer City)</v>
          </cell>
        </row>
        <row r="64">
          <cell r="J64" t="str">
            <v>LimeLivent Corporation (Bessemer City)</v>
          </cell>
        </row>
        <row r="65">
          <cell r="J65" t="str">
            <v>LimeSmelter not listed</v>
          </cell>
        </row>
        <row r="66">
          <cell r="J66" t="str">
            <v>LimeSmelter not yet identified</v>
          </cell>
        </row>
        <row r="67">
          <cell r="J67" t="str">
            <v>ManganeseHunan Brunp Recycling Technology Co., Ltd.</v>
          </cell>
        </row>
        <row r="68">
          <cell r="J68" t="str">
            <v>ManganeseJingmen GEM Co., Ltd.</v>
          </cell>
        </row>
        <row r="69">
          <cell r="J69" t="str">
            <v>ManganeseSmelter not listed</v>
          </cell>
        </row>
        <row r="70">
          <cell r="J70" t="str">
            <v>ManganeseSmelter not yet identified</v>
          </cell>
        </row>
        <row r="71">
          <cell r="J71" t="str">
            <v>MolybdenumAnglo American (Los Bronces)</v>
          </cell>
        </row>
        <row r="72">
          <cell r="J72" t="str">
            <v>MolybdenumBagdad</v>
          </cell>
        </row>
        <row r="73">
          <cell r="J73" t="str">
            <v>MolybdenumBuenavista del Cobre (former Cananea)</v>
          </cell>
        </row>
        <row r="74">
          <cell r="J74" t="str">
            <v>MolybdenumBuenavista del Cobre S.A.</v>
          </cell>
        </row>
        <row r="75">
          <cell r="J75" t="str">
            <v>MolybdenumCadia Valley Operations</v>
          </cell>
        </row>
        <row r="76">
          <cell r="J76" t="str">
            <v>MolybdenumCaserones</v>
          </cell>
        </row>
        <row r="77">
          <cell r="J77" t="str">
            <v>MolybdenumCerro Verde I Leach Pad</v>
          </cell>
        </row>
        <row r="78">
          <cell r="J78" t="str">
            <v>MolybdenumChuquicamata Refinery</v>
          </cell>
        </row>
        <row r="79">
          <cell r="J79" t="str">
            <v>MolybdenumComplejo Industrial Molynor S.A.</v>
          </cell>
        </row>
        <row r="80">
          <cell r="J80" t="str">
            <v>MolybdenumDivision Chuquicamata</v>
          </cell>
        </row>
        <row r="81">
          <cell r="J81" t="str">
            <v>MolybdenumDivisión Chuquicamata</v>
          </cell>
        </row>
        <row r="82">
          <cell r="J82" t="str">
            <v>MolybdenumDivision El Teniente</v>
          </cell>
        </row>
        <row r="83">
          <cell r="J83" t="str">
            <v>MolybdenumDivisión El Teniente</v>
          </cell>
        </row>
        <row r="84">
          <cell r="J84" t="str">
            <v>MolybdenumDivision Salvador</v>
          </cell>
        </row>
        <row r="85">
          <cell r="J85" t="str">
            <v>MolybdenumDivisión Salvador</v>
          </cell>
        </row>
        <row r="86">
          <cell r="J86" t="str">
            <v>MolybdenumEl Teniente</v>
          </cell>
        </row>
        <row r="87">
          <cell r="J87" t="str">
            <v>MolybdenumFreeport-McMoRan Inc. (Bagdad)</v>
          </cell>
        </row>
        <row r="88">
          <cell r="J88" t="str">
            <v>MolybdenumFreeport-McMoRan Inc. (Fort Madison)</v>
          </cell>
        </row>
        <row r="89">
          <cell r="J89" t="str">
            <v>MolybdenumFreeport-McMoRan Inc. (Rotterdam)</v>
          </cell>
        </row>
        <row r="90">
          <cell r="J90" t="str">
            <v>MolybdenumFreeport-McMoRan Inc. (Sierrita)</v>
          </cell>
        </row>
        <row r="91">
          <cell r="J91" t="str">
            <v>MolybdenumFreeport-McMoRan Inc. (Stowmarket)</v>
          </cell>
        </row>
        <row r="92">
          <cell r="J92" t="str">
            <v>MolybdenumKennecott Utah Copper LLC</v>
          </cell>
        </row>
        <row r="93">
          <cell r="J93" t="str">
            <v>MolybdenumLos Bronces</v>
          </cell>
        </row>
        <row r="94">
          <cell r="J94" t="str">
            <v>MolybdenumMinera Centinela</v>
          </cell>
        </row>
        <row r="95">
          <cell r="J95" t="str">
            <v>MolybdenumMinera Escondida Limitada</v>
          </cell>
        </row>
        <row r="96">
          <cell r="J96" t="str">
            <v>MolybdenumMinera Mexico S.A. de C.V</v>
          </cell>
        </row>
        <row r="97">
          <cell r="J97" t="str">
            <v>MolybdenumMinera Spence Limitada</v>
          </cell>
        </row>
        <row r="98">
          <cell r="J98" t="str">
            <v>MolybdenumMolymet Belgium NV</v>
          </cell>
        </row>
        <row r="99">
          <cell r="J99" t="str">
            <v>MolybdenumMolymex</v>
          </cell>
        </row>
        <row r="100">
          <cell r="J100" t="str">
            <v>MolybdenumOperadora de Minas e Instalaciones Mineras S.A. de C.V.</v>
          </cell>
        </row>
        <row r="101">
          <cell r="J101" t="str">
            <v>MolybdenumSalvador</v>
          </cell>
        </row>
        <row r="102">
          <cell r="J102" t="str">
            <v>MolybdenumSCM Minera Lumina Copper (Caserones)</v>
          </cell>
        </row>
        <row r="103">
          <cell r="J103" t="str">
            <v>MolybdenumSierrita</v>
          </cell>
        </row>
        <row r="104">
          <cell r="J104" t="str">
            <v>MolybdenumSociedad Minera Cerro Verde S.A.</v>
          </cell>
        </row>
        <row r="105">
          <cell r="J105" t="str">
            <v>MolybdenumSociedad Minera Cerro Verde S.A.A.</v>
          </cell>
        </row>
        <row r="106">
          <cell r="J106" t="str">
            <v>MolybdenumSouthern Peru Copper Corporation (Industrial Unit of Toquepala)</v>
          </cell>
        </row>
        <row r="107">
          <cell r="J107" t="str">
            <v>MolybdenumToquepala</v>
          </cell>
        </row>
        <row r="108">
          <cell r="J108" t="str">
            <v>MolybdenumUnidad La Caridad</v>
          </cell>
        </row>
        <row r="109">
          <cell r="J109" t="str">
            <v>MolybdenumSmelter not listed</v>
          </cell>
        </row>
        <row r="110">
          <cell r="J110" t="str">
            <v>MolybdenumSmelter not yet identified</v>
          </cell>
        </row>
        <row r="111">
          <cell r="J111" t="str">
            <v>PalladiumAurubis AG, Hamburg</v>
          </cell>
        </row>
        <row r="112">
          <cell r="J112" t="str">
            <v>PalladiumAurubis Hamburg</v>
          </cell>
        </row>
        <row r="113">
          <cell r="J113" t="str">
            <v>PalladiumAurubis Hamburg AG</v>
          </cell>
        </row>
        <row r="114">
          <cell r="J114" t="str">
            <v>PalladiumBoliden Harjavalta Oy</v>
          </cell>
        </row>
        <row r="115">
          <cell r="J115" t="str">
            <v>PalladiumBoliden Mineral AB (Ronnskar)</v>
          </cell>
        </row>
        <row r="116">
          <cell r="J116" t="str">
            <v>PalladiumGlencore Nikkelverk AS</v>
          </cell>
        </row>
        <row r="117">
          <cell r="J117" t="str">
            <v>PalladiumImpala Platinum - Platinum Metals Refinery (PMR)</v>
          </cell>
        </row>
        <row r="118">
          <cell r="J118" t="str">
            <v>PalladiumImpala Refineries – Platinum Metals Refinery (PMR)</v>
          </cell>
        </row>
        <row r="119">
          <cell r="J119" t="str">
            <v>PalladiumSmelter not listed</v>
          </cell>
        </row>
        <row r="120">
          <cell r="J120" t="str">
            <v>PalladiumSmelter not yet identified</v>
          </cell>
        </row>
        <row r="121">
          <cell r="J121" t="str">
            <v>PlatinumAurubis AG, Hamburg</v>
          </cell>
        </row>
        <row r="122">
          <cell r="J122" t="str">
            <v>PlatinumAurubis Hamburg</v>
          </cell>
        </row>
        <row r="123">
          <cell r="J123" t="str">
            <v>PlatinumAurubis Hamburg AG</v>
          </cell>
        </row>
        <row r="124">
          <cell r="J124" t="str">
            <v>PlatinumBoliden Harjavalta Oy</v>
          </cell>
        </row>
        <row r="125">
          <cell r="J125" t="str">
            <v>PlatinumBoliden Mineral AB (Ronnskar)</v>
          </cell>
        </row>
        <row r="126">
          <cell r="J126" t="str">
            <v>PlatinumGlencore Nikkelverk AS</v>
          </cell>
        </row>
        <row r="127">
          <cell r="J127" t="str">
            <v>PlatinumImpala Platinum - Platinum Metals Refinery (PMR)</v>
          </cell>
        </row>
        <row r="128">
          <cell r="J128" t="str">
            <v>PlatinumImpala Refineries – Platinum Metals Refinery (PMR)</v>
          </cell>
        </row>
        <row r="129">
          <cell r="J129" t="str">
            <v>PlatinumSAAMP</v>
          </cell>
        </row>
        <row r="130">
          <cell r="J130" t="str">
            <v>PlatinumSmelter not listed</v>
          </cell>
        </row>
        <row r="131">
          <cell r="J131" t="str">
            <v>PlatinumSmelter not yet identified</v>
          </cell>
        </row>
        <row r="132">
          <cell r="J132" t="str">
            <v>Rare Earth ElementsFujian Golden Dragon Rare Earth Co,. Ltd</v>
          </cell>
        </row>
        <row r="133">
          <cell r="J133" t="str">
            <v>Rare Earth ElementsIluka Resources</v>
          </cell>
        </row>
        <row r="134">
          <cell r="J134" t="str">
            <v>Rare Earth ElementsSmelter not listed</v>
          </cell>
        </row>
        <row r="135">
          <cell r="J135" t="str">
            <v>Rare Earth ElementsSmelter not yet identified</v>
          </cell>
        </row>
        <row r="136">
          <cell r="J136" t="str">
            <v>RheniumKGHM Polska Miedz S.A. Oddzial Huta Miedzi, Glogow</v>
          </cell>
        </row>
        <row r="137">
          <cell r="J137" t="str">
            <v>RheniumKGHM Polska Miedz S.A. Oddzial Huta Miedzi, Legnica</v>
          </cell>
        </row>
        <row r="138">
          <cell r="J138" t="str">
            <v>RheniumSmelter not listed</v>
          </cell>
        </row>
        <row r="139">
          <cell r="J139" t="str">
            <v>RheniumSmelter not yet identified</v>
          </cell>
        </row>
        <row r="140">
          <cell r="J140" t="str">
            <v>RhodiumGlencore Nikkelverk AS</v>
          </cell>
        </row>
        <row r="141">
          <cell r="J141" t="str">
            <v>RhodiumImpala Platinum - Platinum Metals Refinery (PMR)</v>
          </cell>
        </row>
        <row r="142">
          <cell r="J142" t="str">
            <v>RhodiumImpala Refineries – Platinum Metals Refinery (PMR)</v>
          </cell>
        </row>
        <row r="143">
          <cell r="J143" t="str">
            <v>RhodiumSmelter not listed</v>
          </cell>
        </row>
        <row r="144">
          <cell r="J144" t="str">
            <v>RhodiumSmelter not yet identified</v>
          </cell>
        </row>
        <row r="145">
          <cell r="J145" t="str">
            <v>RutheniumImpala Platinum - Platinum Metals Refinery (PMR)</v>
          </cell>
        </row>
        <row r="146">
          <cell r="J146" t="str">
            <v>RutheniumImpala Refineries – Platinum Metals Refinery (PMR)</v>
          </cell>
        </row>
        <row r="147">
          <cell r="J147" t="str">
            <v>RutheniumSmelter not listed</v>
          </cell>
        </row>
        <row r="148">
          <cell r="J148" t="str">
            <v>RutheniumSmelter not yet identified</v>
          </cell>
        </row>
        <row r="149">
          <cell r="J149" t="str">
            <v>SeleniumAurubis AG, Hamburg</v>
          </cell>
        </row>
        <row r="150">
          <cell r="J150" t="str">
            <v>SeleniumAurubis Hamburg</v>
          </cell>
        </row>
        <row r="151">
          <cell r="J151" t="str">
            <v>SeleniumAurubis Hamburg AG</v>
          </cell>
        </row>
        <row r="152">
          <cell r="J152" t="str">
            <v>SeleniumSmelter not listed</v>
          </cell>
        </row>
        <row r="153">
          <cell r="J153" t="str">
            <v>SeleniumSmelter not yet identified</v>
          </cell>
        </row>
        <row r="154">
          <cell r="J154" t="str">
            <v>SilverARGET SAC</v>
          </cell>
        </row>
        <row r="155">
          <cell r="J155" t="str">
            <v>SilverAttero Recycling Pvt Ltd</v>
          </cell>
        </row>
        <row r="156">
          <cell r="J156" t="str">
            <v>SilverAurubis AG, Hamburg</v>
          </cell>
        </row>
        <row r="157">
          <cell r="J157" t="str">
            <v>SilverAurubis Hamburg</v>
          </cell>
        </row>
        <row r="158">
          <cell r="J158" t="str">
            <v>SilverAurubis Hamburg AG</v>
          </cell>
        </row>
        <row r="159">
          <cell r="J159" t="str">
            <v>SilverBoliden Harjavalta Oy</v>
          </cell>
        </row>
        <row r="160">
          <cell r="J160" t="str">
            <v>SilverBoliden Kokkola Oy</v>
          </cell>
        </row>
        <row r="161">
          <cell r="J161" t="str">
            <v>SilverBoliden Mineral AB (Ronnskar)</v>
          </cell>
        </row>
        <row r="162">
          <cell r="J162" t="str">
            <v>SilverBoliden Odda AS</v>
          </cell>
        </row>
        <row r="163">
          <cell r="J163" t="str">
            <v>SilverBoliden Ronnskar</v>
          </cell>
        </row>
        <row r="164">
          <cell r="J164" t="str">
            <v>SilverBritannia Refined Metals Ltd. (BRM)</v>
          </cell>
        </row>
        <row r="165">
          <cell r="J165" t="str">
            <v>SilverCoimpa Industrial LTDA</v>
          </cell>
        </row>
        <row r="166">
          <cell r="J166" t="str">
            <v>SilverEmpresa Minera Manquiri S.A.</v>
          </cell>
        </row>
        <row r="167">
          <cell r="J167" t="str">
            <v>SilverGlencore Nikkelverk AS</v>
          </cell>
        </row>
        <row r="168">
          <cell r="J168" t="str">
            <v>SilverImpala Platinum - Platinum Metals Refinery (PMR)</v>
          </cell>
        </row>
        <row r="169">
          <cell r="J169" t="str">
            <v>SilverKazzinc</v>
          </cell>
        </row>
        <row r="170">
          <cell r="J170" t="str">
            <v>SilverKazzinc Ltd</v>
          </cell>
        </row>
        <row r="171">
          <cell r="J171" t="str">
            <v>SilverKGHM Polska Miedz S.A. Oddzial Huta Miedzi, Glogow</v>
          </cell>
        </row>
        <row r="172">
          <cell r="J172" t="str">
            <v>SilverLS MnM Inc.</v>
          </cell>
        </row>
        <row r="173">
          <cell r="J173" t="str">
            <v>SilverNaoshima Smelter &amp; Refinery</v>
          </cell>
        </row>
        <row r="174">
          <cell r="J174" t="str">
            <v>SilverNordenham Metall GmbH</v>
          </cell>
        </row>
        <row r="175">
          <cell r="J175" t="str">
            <v>SilverSAAMP</v>
          </cell>
        </row>
        <row r="176">
          <cell r="J176" t="str">
            <v>SilverSAM Precious Metals FZ-LLC</v>
          </cell>
        </row>
        <row r="177">
          <cell r="J177" t="str">
            <v>SilverYoung Poong Seokpo Smelter</v>
          </cell>
        </row>
        <row r="178">
          <cell r="J178" t="str">
            <v>SilverYoung Poong Sukpo Smelter</v>
          </cell>
        </row>
        <row r="179">
          <cell r="J179" t="str">
            <v>SilverSmelter not listed</v>
          </cell>
        </row>
        <row r="180">
          <cell r="J180" t="str">
            <v>SilverSmelter not yet identified</v>
          </cell>
        </row>
        <row r="181">
          <cell r="J181" t="str">
            <v>Soda AshArcadium Lithium (Fenix)</v>
          </cell>
        </row>
        <row r="182">
          <cell r="J182" t="str">
            <v>Soda AshLivent (Fenix)</v>
          </cell>
        </row>
        <row r="183">
          <cell r="J183" t="str">
            <v>Soda AshLivent Corporation (Fenix)</v>
          </cell>
        </row>
        <row r="184">
          <cell r="J184" t="str">
            <v>Soda AshSmelter not listed</v>
          </cell>
        </row>
        <row r="185">
          <cell r="J185" t="str">
            <v>Soda AshSmelter not yet identified</v>
          </cell>
        </row>
        <row r="186">
          <cell r="J186" t="str">
            <v>TelluriumAurubis AG, Hamburg</v>
          </cell>
        </row>
        <row r="187">
          <cell r="J187" t="str">
            <v>TelluriumAurubis Hamburg</v>
          </cell>
        </row>
        <row r="188">
          <cell r="J188" t="str">
            <v>TelluriumAurubis Hamburg AG</v>
          </cell>
        </row>
        <row r="189">
          <cell r="J189" t="str">
            <v>TelluriumEl Paso</v>
          </cell>
        </row>
        <row r="190">
          <cell r="J190" t="str">
            <v>TelluriumEl Paso (refinery)</v>
          </cell>
        </row>
        <row r="191">
          <cell r="J191" t="str">
            <v>TelluriumFreeport-McMoRan Inc. (El Paso)</v>
          </cell>
        </row>
        <row r="192">
          <cell r="J192" t="str">
            <v>TelluriumSmelter not listed</v>
          </cell>
        </row>
        <row r="193">
          <cell r="J193" t="str">
            <v>TelluriumSmelter not yet identified</v>
          </cell>
        </row>
        <row r="194">
          <cell r="J194" t="str">
            <v>ZincAkita Zinc Co., Ltd.</v>
          </cell>
        </row>
        <row r="195">
          <cell r="J195" t="str">
            <v>ZincAnnaka Smelter and Refinery</v>
          </cell>
        </row>
        <row r="196">
          <cell r="J196" t="str">
            <v>ZincAsturiana de Zinc, S.A.U.</v>
          </cell>
        </row>
        <row r="197">
          <cell r="J197" t="str">
            <v>ZincAurubis AG, Luenen</v>
          </cell>
        </row>
        <row r="198">
          <cell r="J198" t="str">
            <v>ZincAurubis Beerse</v>
          </cell>
        </row>
        <row r="199">
          <cell r="J199" t="str">
            <v>ZincAurubis Beerse N.V.</v>
          </cell>
        </row>
        <row r="200">
          <cell r="J200" t="str">
            <v>ZincBoliden Harjavalta Oy</v>
          </cell>
        </row>
        <row r="201">
          <cell r="J201" t="str">
            <v>ZincBoliden Kokkola Oy</v>
          </cell>
        </row>
        <row r="202">
          <cell r="J202" t="str">
            <v>ZincBoliden Mineral AB (Ronnskar)</v>
          </cell>
        </row>
        <row r="203">
          <cell r="J203" t="str">
            <v>ZincBoliden Odda</v>
          </cell>
        </row>
        <row r="204">
          <cell r="J204" t="str">
            <v>ZincBoliden Odda AS</v>
          </cell>
        </row>
        <row r="205">
          <cell r="J205" t="str">
            <v>ZincBoliden Ronnskar</v>
          </cell>
        </row>
        <row r="206">
          <cell r="J206" t="str">
            <v>ZincBuenavista del Cobre (former Cananea)</v>
          </cell>
        </row>
        <row r="207">
          <cell r="J207" t="str">
            <v>ZincBuenavista del Cobre S.A.</v>
          </cell>
        </row>
        <row r="208">
          <cell r="J208" t="str">
            <v>ZincCanadian Electrolytic Zinc Limited</v>
          </cell>
        </row>
        <row r="209">
          <cell r="J209" t="str">
            <v>ZincEti Bakir A.S</v>
          </cell>
        </row>
        <row r="210">
          <cell r="J210" t="str">
            <v>ZincEti Bakır A.S</v>
          </cell>
        </row>
        <row r="211">
          <cell r="J211" t="str">
            <v>ZincEti Bakır A.Ş</v>
          </cell>
        </row>
        <row r="212">
          <cell r="J212" t="str">
            <v>ZincHachinohe Smelting Co., Ltd.</v>
          </cell>
        </row>
        <row r="213">
          <cell r="J213" t="str">
            <v>ZincHikoshima Smelting Co., Ltd.</v>
          </cell>
        </row>
        <row r="214">
          <cell r="J214" t="str">
            <v>ZincKamioka Mining &amp; Smelting Co., Ltd.</v>
          </cell>
        </row>
        <row r="215">
          <cell r="J215" t="str">
            <v>ZincKazzinc</v>
          </cell>
        </row>
        <row r="216">
          <cell r="J216" t="str">
            <v>ZincKazzinc Ltd</v>
          </cell>
        </row>
        <row r="217">
          <cell r="J217" t="str">
            <v>Zinclndustrial Minera Mexico, S.A. de C.V. - Refineria Electrolitica de Zinc</v>
          </cell>
        </row>
        <row r="218">
          <cell r="J218" t="str">
            <v>ZincMetalurgica de Cobre S.A. de C.V. (Unidad Planta Metalurgica)</v>
          </cell>
        </row>
        <row r="219">
          <cell r="J219" t="str">
            <v>ZincMinera Mexico S.A. de C.V</v>
          </cell>
        </row>
        <row r="220">
          <cell r="J220" t="str">
            <v>ZincNexa Recursos Minerais S.A. (Juiz de Fora)</v>
          </cell>
        </row>
        <row r="221">
          <cell r="J221" t="str">
            <v>ZincNexa Recursos Minerais S.A. (Três Marias)</v>
          </cell>
        </row>
        <row r="222">
          <cell r="J222" t="str">
            <v>ZincNexa Resources Cajamarquilla S.A.</v>
          </cell>
        </row>
        <row r="223">
          <cell r="J223" t="str">
            <v>ZincNyrstar Belgium NV</v>
          </cell>
        </row>
        <row r="224">
          <cell r="J224" t="str">
            <v>ZincNyrstar Budel BV</v>
          </cell>
        </row>
        <row r="225">
          <cell r="J225" t="str">
            <v>ZincNyrstar Clarksville Inc.</v>
          </cell>
        </row>
        <row r="226">
          <cell r="J226" t="str">
            <v>ZincNyrstar Hobart PTY Ltd.</v>
          </cell>
        </row>
        <row r="227">
          <cell r="J227" t="str">
            <v>ZincOperadora de Minas e Instalaciones Mineras S.A. de C.V.</v>
          </cell>
        </row>
        <row r="228">
          <cell r="J228" t="str">
            <v>ZincSociete pour le Traitment du Terril de Lubumbashi (STL)</v>
          </cell>
        </row>
        <row r="229">
          <cell r="J229" t="str">
            <v>ZincTrail Operations</v>
          </cell>
        </row>
        <row r="230">
          <cell r="J230" t="str">
            <v>ZincYoung Poong Seokpo Smelter</v>
          </cell>
        </row>
        <row r="231">
          <cell r="J231" t="str">
            <v>ZincYoung Poong Sukpo Smelter</v>
          </cell>
        </row>
        <row r="232">
          <cell r="J232" t="str">
            <v>ZincSmelter not listed</v>
          </cell>
        </row>
        <row r="233">
          <cell r="J233" t="str">
            <v>ZincSmelter not yet identified</v>
          </cell>
        </row>
      </sheetData>
      <sheetData sheetId="10"/>
      <sheetData sheetId="11"/>
      <sheetData sheetId="12">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5" Type="http://schemas.openxmlformats.org/officeDocument/2006/relationships/hyperlink" Target="mailto:kasia@gofordsemi.com" TargetMode="External"/><Relationship Id="rId4" Type="http://schemas.openxmlformats.org/officeDocument/2006/relationships/hyperlink" Target="mailto:mike.zhang@gofordsemi.com" TargetMode="External"/><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G21"/>
  <sheetViews>
    <sheetView showGridLines="0" topLeftCell="A2" workbookViewId="0">
      <pane xSplit="1" ySplit="11" topLeftCell="B18" activePane="bottomRight" state="frozen"/>
      <selection/>
      <selection pane="topRight"/>
      <selection pane="bottomLeft"/>
      <selection pane="bottomRight" activeCell="B19" sqref="B19"/>
    </sheetView>
  </sheetViews>
  <sheetFormatPr defaultColWidth="13.2666666666667" defaultRowHeight="12.75" outlineLevelCol="6"/>
  <cols>
    <col min="1" max="1" width="1.175" style="1" customWidth="1"/>
    <col min="2" max="2" width="12.2666666666667" style="1" customWidth="1"/>
    <col min="3" max="3" width="14" style="1" customWidth="1"/>
    <col min="4" max="4" width="20.8166666666667" style="326" customWidth="1"/>
    <col min="5" max="5" width="51.725" style="1" customWidth="1"/>
    <col min="6" max="6" width="65.175" style="1" customWidth="1"/>
    <col min="7" max="7" width="1.175" style="1" customWidth="1"/>
    <col min="8" max="16384" width="13.2666666666667" style="1"/>
  </cols>
  <sheetData>
    <row r="1" ht="13.5" spans="1:7">
      <c r="A1" s="327"/>
      <c r="B1" s="328"/>
      <c r="C1" s="328"/>
      <c r="D1" s="329"/>
      <c r="E1" s="328"/>
      <c r="F1" s="328"/>
      <c r="G1" s="330"/>
    </row>
    <row r="2" spans="1:7">
      <c r="A2" s="331"/>
      <c r="B2" s="332" t="s">
        <v>0</v>
      </c>
      <c r="C2" s="185"/>
      <c r="D2" s="333"/>
      <c r="E2" s="185"/>
      <c r="F2" s="185"/>
      <c r="G2" s="334"/>
    </row>
    <row r="3" spans="1:7">
      <c r="A3" s="331"/>
      <c r="B3" s="185" t="s">
        <v>1</v>
      </c>
      <c r="C3" s="332"/>
      <c r="D3" s="335"/>
      <c r="E3" s="185"/>
      <c r="F3" s="332"/>
      <c r="G3" s="334"/>
    </row>
    <row r="4" ht="15" spans="1:7">
      <c r="A4" s="331"/>
      <c r="B4" s="336" t="s">
        <v>2</v>
      </c>
      <c r="C4" s="337"/>
      <c r="D4" s="338"/>
      <c r="E4" s="185"/>
      <c r="F4" s="337"/>
      <c r="G4" s="334"/>
    </row>
    <row r="5" spans="1:7">
      <c r="A5" s="331"/>
      <c r="B5" s="339" t="s">
        <v>3</v>
      </c>
      <c r="C5" s="340"/>
      <c r="D5" s="341"/>
      <c r="E5" s="185"/>
      <c r="F5" s="340"/>
      <c r="G5" s="334"/>
    </row>
    <row r="6" spans="1:7">
      <c r="A6" s="331"/>
      <c r="B6" s="185"/>
      <c r="C6" s="185"/>
      <c r="D6" s="333"/>
      <c r="E6" s="185"/>
      <c r="F6" s="185"/>
      <c r="G6" s="334"/>
    </row>
    <row r="7" spans="1:7">
      <c r="A7" s="331"/>
      <c r="B7" s="185"/>
      <c r="C7" s="185"/>
      <c r="D7" s="333"/>
      <c r="E7" s="185"/>
      <c r="F7" s="185"/>
      <c r="G7" s="334"/>
    </row>
    <row r="8" spans="1:7">
      <c r="A8" s="331"/>
      <c r="B8" s="185"/>
      <c r="C8" s="185"/>
      <c r="D8" s="333"/>
      <c r="E8" s="185"/>
      <c r="F8" s="185"/>
      <c r="G8" s="334"/>
    </row>
    <row r="9" ht="20.15" customHeight="1" spans="1:7">
      <c r="A9" s="331"/>
      <c r="B9" s="342" t="s">
        <v>4</v>
      </c>
      <c r="C9" s="342"/>
      <c r="D9" s="342"/>
      <c r="E9" s="342"/>
      <c r="F9" s="342"/>
      <c r="G9" s="334"/>
    </row>
    <row r="10" ht="27" customHeight="1" spans="1:7">
      <c r="A10" s="331"/>
      <c r="B10" s="343" t="s">
        <v>5</v>
      </c>
      <c r="C10" s="343"/>
      <c r="D10" s="343"/>
      <c r="E10" s="343"/>
      <c r="F10" s="343"/>
      <c r="G10" s="334"/>
    </row>
    <row r="11" ht="82.5" customHeight="1" spans="1:7">
      <c r="A11" s="331"/>
      <c r="B11" s="344"/>
      <c r="C11" s="344"/>
      <c r="D11" s="344"/>
      <c r="E11" s="344"/>
      <c r="F11" s="344"/>
      <c r="G11" s="334"/>
    </row>
    <row r="12" spans="1:7">
      <c r="A12" s="331"/>
      <c r="B12" s="345" t="s">
        <v>6</v>
      </c>
      <c r="C12" s="346" t="s">
        <v>7</v>
      </c>
      <c r="D12" s="347" t="s">
        <v>8</v>
      </c>
      <c r="E12" s="346" t="s">
        <v>9</v>
      </c>
      <c r="F12" s="346" t="s">
        <v>10</v>
      </c>
      <c r="G12" s="334"/>
    </row>
    <row r="13" ht="78.75" spans="1:7">
      <c r="A13" s="331"/>
      <c r="B13" s="348">
        <v>1</v>
      </c>
      <c r="C13" s="349" t="s">
        <v>11</v>
      </c>
      <c r="D13" s="350">
        <v>44876</v>
      </c>
      <c r="E13" s="349" t="s">
        <v>12</v>
      </c>
      <c r="F13" s="351" t="s">
        <v>13</v>
      </c>
      <c r="G13" s="334"/>
    </row>
    <row r="14" ht="78.75" spans="1:7">
      <c r="A14" s="331"/>
      <c r="B14" s="352">
        <v>1.01</v>
      </c>
      <c r="C14" s="349" t="s">
        <v>11</v>
      </c>
      <c r="D14" s="350">
        <v>44909</v>
      </c>
      <c r="E14" s="349" t="s">
        <v>14</v>
      </c>
      <c r="F14" s="351" t="s">
        <v>13</v>
      </c>
      <c r="G14" s="334"/>
    </row>
    <row r="15" ht="78.75" spans="1:7">
      <c r="A15" s="331"/>
      <c r="B15" s="352">
        <v>1.1</v>
      </c>
      <c r="C15" s="349" t="s">
        <v>11</v>
      </c>
      <c r="D15" s="350">
        <v>45226</v>
      </c>
      <c r="E15" s="349" t="s">
        <v>15</v>
      </c>
      <c r="F15" s="351" t="s">
        <v>16</v>
      </c>
      <c r="G15" s="334"/>
    </row>
    <row r="16" ht="45" spans="1:7">
      <c r="A16" s="331"/>
      <c r="B16" s="352">
        <v>1.2</v>
      </c>
      <c r="C16" s="349" t="s">
        <v>17</v>
      </c>
      <c r="D16" s="350">
        <v>45569</v>
      </c>
      <c r="E16" s="349" t="s">
        <v>18</v>
      </c>
      <c r="F16" s="351" t="s">
        <v>16</v>
      </c>
      <c r="G16" s="334"/>
    </row>
    <row r="17" spans="1:7">
      <c r="A17" s="331"/>
      <c r="B17" s="352">
        <v>1.21</v>
      </c>
      <c r="C17" s="349" t="s">
        <v>19</v>
      </c>
      <c r="D17" s="350">
        <v>45793</v>
      </c>
      <c r="E17" s="349" t="s">
        <v>20</v>
      </c>
      <c r="F17" s="351" t="s">
        <v>16</v>
      </c>
      <c r="G17" s="334"/>
    </row>
    <row r="18" ht="78.75" spans="1:7">
      <c r="A18" s="331"/>
      <c r="B18" s="353">
        <v>1.3</v>
      </c>
      <c r="C18" s="354" t="s">
        <v>17</v>
      </c>
      <c r="D18" s="355">
        <v>45947</v>
      </c>
      <c r="E18" s="354" t="s">
        <v>21</v>
      </c>
      <c r="F18" s="356" t="s">
        <v>22</v>
      </c>
      <c r="G18" s="334"/>
    </row>
    <row r="19" s="163" customFormat="1" ht="45" spans="1:7">
      <c r="A19" s="331"/>
      <c r="B19" s="352">
        <v>1.31</v>
      </c>
      <c r="C19" s="349" t="s">
        <v>19</v>
      </c>
      <c r="D19" s="350">
        <v>46129</v>
      </c>
      <c r="E19" s="349" t="s">
        <v>23</v>
      </c>
      <c r="F19" s="356" t="s">
        <v>24</v>
      </c>
      <c r="G19" s="357"/>
    </row>
    <row r="20" ht="13.5" spans="1:7">
      <c r="A20" s="358"/>
      <c r="B20" s="359" t="str">
        <f ca="1">OFFSET(L!$C$1,MATCH("General"&amp;"Cpy",L!$A:$A,0)-1,SL,,)</f>
        <v>© 2026 Responsible Minerals Initiative。保留所有权利。</v>
      </c>
      <c r="C20" s="359"/>
      <c r="D20" s="359"/>
      <c r="E20" s="359"/>
      <c r="F20" s="359"/>
      <c r="G20" s="360"/>
    </row>
    <row r="21" ht="13.5"/>
  </sheetData>
  <sheetProtection algorithmName="SHA-512" hashValue="3OH7+rcbI3xc7XwAc9uIrW0+CsYD5CQe3z3XuxcJH9/tC33DFU6zKKw8sIAkoQBsnTysLGcTa17oNS8W5o69KA==" saltValue="zpqhuWkvFPk5imfjekdznw==" spinCount="100000" sheet="1" formatRows="0"/>
  <mergeCells count="4">
    <mergeCell ref="B9:F9"/>
    <mergeCell ref="B20:F20"/>
    <mergeCell ref="A2:A20"/>
    <mergeCell ref="B10:F11"/>
  </mergeCells>
  <pageMargins left="0.708661417322835" right="0.708661417322835" top="0.748031496062992" bottom="0.748031496062992" header="0.31496062992126" footer="0.31496062992126"/>
  <pageSetup paperSize="1" scale="58" orientation="portrait"/>
  <headerFooter>
    <oddHeader>&amp;R&amp;"Calibri"&amp;14&amp;KFF0000 L2: Internal use only&amp;1#
</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3"/>
  <sheetViews>
    <sheetView workbookViewId="0">
      <pane ySplit="4" topLeftCell="A5" activePane="bottomLeft" state="frozen"/>
      <selection/>
      <selection pane="bottomLeft" activeCell="A5" sqref="A5"/>
    </sheetView>
  </sheetViews>
  <sheetFormatPr defaultColWidth="10.725" defaultRowHeight="12.75"/>
  <cols>
    <col min="1" max="1" width="20" style="38" customWidth="1"/>
    <col min="2" max="2" width="50.8166666666667" style="38" customWidth="1"/>
    <col min="3" max="3" width="47.175" style="38" customWidth="1"/>
    <col min="4" max="4" width="27.175" style="38" customWidth="1"/>
    <col min="5" max="5" width="15" style="38" customWidth="1"/>
    <col min="6" max="6" width="15" style="39" customWidth="1"/>
    <col min="7" max="7" width="17.8166666666667" style="38" customWidth="1"/>
    <col min="8" max="8" width="28.2666666666667" style="38" customWidth="1"/>
    <col min="9" max="9" width="33" style="38" customWidth="1"/>
    <col min="10" max="10" width="13" style="38" hidden="1" customWidth="1"/>
    <col min="11" max="11" width="130.816666666667" style="38" hidden="1" customWidth="1"/>
    <col min="12" max="12" width="18.8166666666667" style="38" customWidth="1"/>
    <col min="13" max="16384" width="10.725" style="38"/>
  </cols>
  <sheetData>
    <row r="1" ht="180" customHeight="1" spans="1:12">
      <c r="A1" s="40" t="str">
        <f ca="1">OFFSET(L!$C$1,MATCH("Smelter Look-up"&amp;ADDRESS(ROW(),COLUMN(),4),L!$A:$A,0)-1,SL,,)</f>
        <v>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v>
      </c>
      <c r="B1" s="40"/>
      <c r="C1" s="40"/>
      <c r="D1" s="40"/>
      <c r="E1" s="40"/>
      <c r="F1" s="40"/>
      <c r="G1" s="40"/>
    </row>
    <row r="2" spans="1:12">
      <c r="A2" s="39"/>
      <c r="B2" s="39"/>
      <c r="C2" s="39"/>
      <c r="D2" s="39"/>
      <c r="E2" s="39"/>
      <c r="G2" s="39"/>
      <c r="H2" s="39"/>
      <c r="I2" s="39"/>
    </row>
    <row r="3" spans="1:12">
      <c r="A3" s="39"/>
      <c r="B3" s="39"/>
      <c r="C3" s="39"/>
      <c r="D3" s="39"/>
      <c r="E3" s="39"/>
      <c r="G3" s="39"/>
      <c r="H3" s="39"/>
      <c r="I3" s="39"/>
    </row>
    <row r="4" s="36" customFormat="1" ht="103.5" customHeight="1" spans="1:12">
      <c r="A4" s="41" t="str">
        <f ca="1">OFFSET(L!$C$1,MATCH("Smelter Look-up"&amp;ADDRESS(ROW(),COLUMN(),4),L!$A:$A,0)-1,SL,,)</f>
        <v>金属</v>
      </c>
      <c r="B4" s="41" t="str">
        <f ca="1">OFFSET(L!$C$1,MATCH("Smelter Look-up"&amp;ADDRESS(ROW(),COLUMN(),4),L!$A:$A,0)-1,SL,,)</f>
        <v>冶炼厂查找 (*)</v>
      </c>
      <c r="C4" s="41" t="str">
        <f ca="1">OFFSET(L!$C$1,MATCH("Smelter Look-up"&amp;ADDRESS(ROW(),COLUMN(),4),L!$A:$A,0)-1,SL,,)</f>
        <v>标准冶炼厂名称</v>
      </c>
      <c r="D4" s="41" t="str">
        <f ca="1">OFFSET(L!$C$1,MATCH("Smelter Look-up"&amp;ADDRESS(ROW(),COLUMN(),4),L!$A:$A,0)-1,SL,,)</f>
        <v>冶炼厂地址：国家或地区</v>
      </c>
      <c r="E4" s="41" t="str">
        <f ca="1">OFFSET(L!$C$1,MATCH("Smelter Look-up"&amp;ADDRESS(ROW(),COLUMN(),4),L!$A:$A,0)-1,SL,,)</f>
        <v>冶炼厂 ID</v>
      </c>
      <c r="F4" s="41" t="str">
        <f ca="1">OFFSET(L!$C$1,MATCH("Smelter Look-up"&amp;ADDRESS(ROW(),COLUMN(),4),L!$A:$A,0)-1,SL,,)</f>
        <v>冶炼厂出处识别号</v>
      </c>
      <c r="G4" s="41" t="str">
        <f ca="1">OFFSET(L!$C$1,MATCH("Smelter Look-up"&amp;ADDRESS(ROW(),COLUMN(),4),L!$A:$A,0)-1,SL,,)</f>
        <v>冶炼厂所在街道</v>
      </c>
      <c r="H4" s="41" t="str">
        <f ca="1">OFFSET(L!$C$1,MATCH("Smelter Look-up"&amp;ADDRESS(ROW(),COLUMN(),4),L!$A:$A,0)-1,SL,,)</f>
        <v>冶炼厂所在城市</v>
      </c>
      <c r="I4" s="41" t="str">
        <f ca="1">OFFSET(L!$C$1,MATCH("Smelter Look-up"&amp;ADDRESS(ROW(),COLUMN(),4),L!$A:$A,0)-1,SL,,)</f>
        <v>冶炼厂地址：州/省</v>
      </c>
      <c r="J4" s="41" t="s">
        <v>154</v>
      </c>
      <c r="K4" s="41" t="s">
        <v>154</v>
      </c>
      <c r="L4" s="42"/>
    </row>
    <row r="5" spans="1:12">
      <c r="A5" s="38" t="s">
        <v>40</v>
      </c>
      <c r="B5" s="38" t="s">
        <v>155</v>
      </c>
      <c r="C5" s="38" t="s">
        <v>155</v>
      </c>
      <c r="D5" s="43" t="s">
        <v>156</v>
      </c>
      <c r="E5" s="43" t="s">
        <v>157</v>
      </c>
      <c r="F5" s="39" t="s">
        <v>90</v>
      </c>
      <c r="H5" s="39" t="s">
        <v>158</v>
      </c>
      <c r="I5" s="38" t="s">
        <v>159</v>
      </c>
      <c r="J5" s="38" t="str">
        <f>A5&amp;B5</f>
        <v>AluminumAluminerie Alouette Inc.</v>
      </c>
      <c r="K5" s="38" t="str">
        <f>A5&amp;B5</f>
        <v>AluminumAluminerie Alouette Inc.</v>
      </c>
    </row>
    <row r="6" spans="1:12">
      <c r="A6" s="38" t="s">
        <v>40</v>
      </c>
      <c r="B6" s="38" t="s">
        <v>160</v>
      </c>
      <c r="C6" s="38" t="s">
        <v>160</v>
      </c>
      <c r="D6" s="43" t="s">
        <v>161</v>
      </c>
      <c r="E6" s="43" t="s">
        <v>162</v>
      </c>
      <c r="F6" s="39" t="s">
        <v>90</v>
      </c>
      <c r="H6" s="39" t="s">
        <v>163</v>
      </c>
      <c r="I6" s="38" t="s">
        <v>164</v>
      </c>
      <c r="J6" s="38" t="str">
        <f t="shared" ref="J6:J69" si="0">A6&amp;B6</f>
        <v>AluminumAluminium Bahrain BSC (c)</v>
      </c>
      <c r="K6" s="38" t="str">
        <f t="shared" ref="K6:K69" si="1">A6&amp;B6</f>
        <v>AluminumAluminium Bahrain BSC (c)</v>
      </c>
    </row>
    <row r="7" spans="1:12">
      <c r="A7" s="38" t="s">
        <v>40</v>
      </c>
      <c r="B7" s="38" t="s">
        <v>165</v>
      </c>
      <c r="C7" s="38" t="s">
        <v>165</v>
      </c>
      <c r="D7" s="43" t="s">
        <v>166</v>
      </c>
      <c r="E7" s="43" t="s">
        <v>167</v>
      </c>
      <c r="F7" s="39" t="s">
        <v>90</v>
      </c>
      <c r="H7" s="39" t="s">
        <v>168</v>
      </c>
      <c r="I7" s="38" t="s">
        <v>169</v>
      </c>
      <c r="J7" s="38" t="str">
        <f t="shared" si="0"/>
        <v>AluminumALUMINIUM DUNKERQUE</v>
      </c>
      <c r="K7" s="38" t="str">
        <f t="shared" si="1"/>
        <v>AluminumALUMINIUM DUNKERQUE</v>
      </c>
    </row>
    <row r="8" spans="1:12">
      <c r="A8" s="38" t="s">
        <v>40</v>
      </c>
      <c r="B8" s="38" t="s">
        <v>170</v>
      </c>
      <c r="C8" s="38" t="s">
        <v>170</v>
      </c>
      <c r="D8" s="43" t="s">
        <v>171</v>
      </c>
      <c r="E8" s="43" t="s">
        <v>172</v>
      </c>
      <c r="F8" s="39" t="s">
        <v>90</v>
      </c>
      <c r="H8" s="39" t="s">
        <v>173</v>
      </c>
      <c r="I8" s="38" t="s">
        <v>174</v>
      </c>
      <c r="J8" s="38" t="str">
        <f t="shared" si="0"/>
        <v>AluminumAlvance British Aluminium Ltd. ( Lochaber )</v>
      </c>
      <c r="K8" s="38" t="str">
        <f t="shared" si="1"/>
        <v>AluminumAlvance British Aluminium Ltd. ( Lochaber )</v>
      </c>
    </row>
    <row r="9" spans="1:12">
      <c r="A9" s="38" t="s">
        <v>40</v>
      </c>
      <c r="B9" s="38" t="s">
        <v>175</v>
      </c>
      <c r="C9" s="38" t="s">
        <v>175</v>
      </c>
      <c r="D9" s="43" t="s">
        <v>176</v>
      </c>
      <c r="E9" s="43" t="s">
        <v>177</v>
      </c>
      <c r="F9" s="39" t="s">
        <v>90</v>
      </c>
      <c r="H9" s="39" t="s">
        <v>178</v>
      </c>
      <c r="I9" s="38" t="s">
        <v>179</v>
      </c>
      <c r="J9" s="38" t="str">
        <f t="shared" si="0"/>
        <v>AluminumAttero Recycling Pvt Ltd</v>
      </c>
      <c r="K9" s="38" t="str">
        <f t="shared" si="1"/>
        <v>AluminumAttero Recycling Pvt Ltd</v>
      </c>
    </row>
    <row r="10" spans="1:12">
      <c r="A10" s="38" t="s">
        <v>40</v>
      </c>
      <c r="B10" s="38" t="s">
        <v>180</v>
      </c>
      <c r="C10" s="38" t="s">
        <v>180</v>
      </c>
      <c r="D10" s="43" t="s">
        <v>181</v>
      </c>
      <c r="E10" s="43" t="s">
        <v>182</v>
      </c>
      <c r="F10" s="39" t="s">
        <v>90</v>
      </c>
      <c r="H10" s="39" t="s">
        <v>183</v>
      </c>
      <c r="I10" s="38" t="s">
        <v>184</v>
      </c>
      <c r="J10" s="38" t="str">
        <f t="shared" si="0"/>
        <v>AluminumCentury Aluminium Company ( Grundartangi )</v>
      </c>
      <c r="K10" s="38" t="str">
        <f t="shared" si="1"/>
        <v>AluminumCentury Aluminium Company ( Grundartangi )</v>
      </c>
    </row>
    <row r="11" spans="1:12">
      <c r="A11" s="38" t="s">
        <v>40</v>
      </c>
      <c r="B11" s="38" t="s">
        <v>185</v>
      </c>
      <c r="C11" s="38" t="s">
        <v>185</v>
      </c>
      <c r="D11" s="43" t="s">
        <v>186</v>
      </c>
      <c r="E11" s="43" t="s">
        <v>187</v>
      </c>
      <c r="F11" s="39" t="s">
        <v>90</v>
      </c>
      <c r="H11" s="39" t="s">
        <v>188</v>
      </c>
      <c r="I11" s="38" t="s">
        <v>189</v>
      </c>
      <c r="J11" s="38" t="str">
        <f t="shared" si="0"/>
        <v>AluminumCompanhia Brasileira de Aluminio</v>
      </c>
      <c r="K11" s="38" t="str">
        <f t="shared" si="1"/>
        <v>AluminumCompanhia Brasileira de Aluminio</v>
      </c>
    </row>
    <row r="12" spans="1:12">
      <c r="A12" s="38" t="s">
        <v>40</v>
      </c>
      <c r="B12" s="38" t="s">
        <v>190</v>
      </c>
      <c r="C12" s="38" t="s">
        <v>190</v>
      </c>
      <c r="D12" s="43" t="s">
        <v>191</v>
      </c>
      <c r="E12" s="43" t="s">
        <v>192</v>
      </c>
      <c r="F12" s="39" t="s">
        <v>90</v>
      </c>
      <c r="H12" s="39" t="s">
        <v>193</v>
      </c>
      <c r="I12" s="38" t="s">
        <v>194</v>
      </c>
      <c r="J12" s="38" t="str">
        <f t="shared" si="0"/>
        <v>AluminumGreen Posture, Lda</v>
      </c>
      <c r="K12" s="38" t="str">
        <f t="shared" si="1"/>
        <v>AluminumGreen Posture, Lda</v>
      </c>
    </row>
    <row r="13" spans="1:12">
      <c r="A13" s="38" t="s">
        <v>40</v>
      </c>
      <c r="B13" s="38" t="s">
        <v>195</v>
      </c>
      <c r="C13" s="38" t="s">
        <v>195</v>
      </c>
      <c r="D13" s="43" t="s">
        <v>176</v>
      </c>
      <c r="E13" s="43" t="s">
        <v>196</v>
      </c>
      <c r="F13" s="39" t="s">
        <v>90</v>
      </c>
      <c r="H13" s="39" t="s">
        <v>197</v>
      </c>
      <c r="I13" s="38" t="s">
        <v>198</v>
      </c>
      <c r="J13" s="38" t="str">
        <f t="shared" si="0"/>
        <v>AluminumHindalco Industries Ltd  - Aditya Aluminum Smelter</v>
      </c>
      <c r="K13" s="38" t="str">
        <f t="shared" si="1"/>
        <v>AluminumHindalco Industries Ltd  - Aditya Aluminum Smelter</v>
      </c>
    </row>
    <row r="14" spans="1:12">
      <c r="A14" s="38" t="s">
        <v>40</v>
      </c>
      <c r="B14" s="38" t="s">
        <v>199</v>
      </c>
      <c r="C14" s="38" t="s">
        <v>199</v>
      </c>
      <c r="D14" s="43" t="s">
        <v>176</v>
      </c>
      <c r="E14" s="43" t="s">
        <v>200</v>
      </c>
      <c r="F14" s="39" t="s">
        <v>90</v>
      </c>
      <c r="H14" s="39" t="s">
        <v>197</v>
      </c>
      <c r="I14" s="38" t="s">
        <v>198</v>
      </c>
      <c r="J14" s="38" t="str">
        <f t="shared" si="0"/>
        <v>AluminumHindalco Industries Ltd - Hirakud Smelter</v>
      </c>
      <c r="K14" s="38" t="str">
        <f t="shared" si="1"/>
        <v>AluminumHindalco Industries Ltd - Hirakud Smelter</v>
      </c>
    </row>
    <row r="15" spans="1:12">
      <c r="A15" s="38" t="s">
        <v>40</v>
      </c>
      <c r="B15" s="38" t="s">
        <v>201</v>
      </c>
      <c r="C15" s="38" t="s">
        <v>201</v>
      </c>
      <c r="D15" s="43" t="s">
        <v>176</v>
      </c>
      <c r="E15" s="43" t="s">
        <v>202</v>
      </c>
      <c r="F15" s="39" t="s">
        <v>90</v>
      </c>
      <c r="H15" s="39" t="s">
        <v>203</v>
      </c>
      <c r="I15" s="38" t="s">
        <v>204</v>
      </c>
      <c r="J15" s="38" t="str">
        <f t="shared" si="0"/>
        <v>AluminumHindalco Industries Ltd - Mahan Smelter</v>
      </c>
      <c r="K15" s="38" t="str">
        <f t="shared" si="1"/>
        <v>AluminumHindalco Industries Ltd - Mahan Smelter</v>
      </c>
    </row>
    <row r="16" spans="1:12">
      <c r="A16" s="38" t="s">
        <v>40</v>
      </c>
      <c r="B16" s="38" t="s">
        <v>205</v>
      </c>
      <c r="C16" s="38" t="s">
        <v>205</v>
      </c>
      <c r="D16" s="43" t="s">
        <v>176</v>
      </c>
      <c r="E16" s="43" t="s">
        <v>206</v>
      </c>
      <c r="F16" s="39" t="s">
        <v>90</v>
      </c>
      <c r="H16" s="39" t="s">
        <v>207</v>
      </c>
      <c r="I16" s="38" t="s">
        <v>208</v>
      </c>
      <c r="J16" s="38" t="str">
        <f t="shared" si="0"/>
        <v>AluminumHindalco Industries Ltd - Renukoot Complex Smelter</v>
      </c>
      <c r="K16" s="38" t="str">
        <f t="shared" si="1"/>
        <v>AluminumHindalco Industries Ltd - Renukoot Complex Smelter</v>
      </c>
    </row>
    <row r="17" spans="1:11">
      <c r="A17" s="38" t="s">
        <v>40</v>
      </c>
      <c r="B17" s="38" t="s">
        <v>209</v>
      </c>
      <c r="C17" s="38" t="s">
        <v>209</v>
      </c>
      <c r="D17" s="43" t="s">
        <v>210</v>
      </c>
      <c r="E17" s="43" t="s">
        <v>211</v>
      </c>
      <c r="F17" s="39" t="s">
        <v>90</v>
      </c>
      <c r="H17" s="39" t="s">
        <v>212</v>
      </c>
      <c r="I17" s="38" t="s">
        <v>213</v>
      </c>
      <c r="J17" s="38" t="str">
        <f t="shared" si="0"/>
        <v>AluminumMytilineos S.A. ( Aluminium Of Greece Plant )</v>
      </c>
      <c r="K17" s="38" t="str">
        <f t="shared" si="1"/>
        <v>AluminumMytilineos S.A. ( Aluminium Of Greece Plant )</v>
      </c>
    </row>
    <row r="18" spans="1:11">
      <c r="A18" s="38" t="s">
        <v>40</v>
      </c>
      <c r="B18" s="38" t="s">
        <v>214</v>
      </c>
      <c r="C18" s="38" t="s">
        <v>214</v>
      </c>
      <c r="D18" s="43" t="s">
        <v>215</v>
      </c>
      <c r="E18" s="43" t="s">
        <v>216</v>
      </c>
      <c r="F18" s="39" t="s">
        <v>90</v>
      </c>
      <c r="H18" s="39" t="s">
        <v>217</v>
      </c>
      <c r="I18" s="38" t="s">
        <v>218</v>
      </c>
      <c r="J18" s="38" t="str">
        <f t="shared" si="0"/>
        <v>AluminumPT Indonesia Asahan Aluminium ( Persero )</v>
      </c>
      <c r="K18" s="38" t="str">
        <f t="shared" si="1"/>
        <v>AluminumPT Indonesia Asahan Aluminium ( Persero )</v>
      </c>
    </row>
    <row r="19" spans="1:11">
      <c r="A19" s="38" t="s">
        <v>40</v>
      </c>
      <c r="B19" s="38" t="s">
        <v>219</v>
      </c>
      <c r="C19" s="38" t="s">
        <v>219</v>
      </c>
      <c r="D19" s="43" t="s">
        <v>220</v>
      </c>
      <c r="E19" s="43" t="s">
        <v>221</v>
      </c>
      <c r="F19" s="39" t="s">
        <v>90</v>
      </c>
      <c r="H19" s="39" t="s">
        <v>222</v>
      </c>
      <c r="I19" s="38" t="s">
        <v>223</v>
      </c>
      <c r="J19" s="38" t="str">
        <f t="shared" si="0"/>
        <v>AluminumS.C. Alro S.A.</v>
      </c>
      <c r="K19" s="38" t="str">
        <f t="shared" si="1"/>
        <v>AluminumS.C. Alro S.A.</v>
      </c>
    </row>
    <row r="20" spans="1:11">
      <c r="A20" s="38" t="s">
        <v>40</v>
      </c>
      <c r="B20" s="38" t="s">
        <v>224</v>
      </c>
      <c r="C20" s="38" t="s">
        <v>224</v>
      </c>
      <c r="D20" s="43" t="s">
        <v>220</v>
      </c>
      <c r="E20" s="43" t="s">
        <v>225</v>
      </c>
      <c r="F20" s="39" t="s">
        <v>90</v>
      </c>
      <c r="H20" s="39" t="s">
        <v>222</v>
      </c>
      <c r="I20" s="38" t="s">
        <v>223</v>
      </c>
      <c r="J20" s="38" t="str">
        <f t="shared" si="0"/>
        <v>AluminumS.C. Alro S.A. ( ALRO SMELTER )</v>
      </c>
      <c r="K20" s="38" t="str">
        <f t="shared" si="1"/>
        <v>AluminumS.C. Alro S.A. ( ALRO SMELTER )</v>
      </c>
    </row>
    <row r="21" spans="1:11">
      <c r="A21" s="38" t="s">
        <v>40</v>
      </c>
      <c r="B21" s="38" t="s">
        <v>226</v>
      </c>
      <c r="C21" s="38" t="s">
        <v>226</v>
      </c>
      <c r="D21" s="43" t="s">
        <v>227</v>
      </c>
      <c r="E21" s="43" t="s">
        <v>228</v>
      </c>
      <c r="F21" s="39" t="s">
        <v>90</v>
      </c>
      <c r="H21" s="39" t="s">
        <v>229</v>
      </c>
      <c r="I21" s="38" t="s">
        <v>230</v>
      </c>
      <c r="J21" s="38" t="str">
        <f t="shared" si="0"/>
        <v>AluminumUnited Company RUSAL Plc</v>
      </c>
      <c r="K21" s="38" t="str">
        <f t="shared" si="1"/>
        <v>AluminumUnited Company RUSAL Plc</v>
      </c>
    </row>
    <row r="22" spans="1:11">
      <c r="A22" s="38" t="s">
        <v>40</v>
      </c>
      <c r="B22" s="38" t="s">
        <v>231</v>
      </c>
      <c r="C22" s="38" t="s">
        <v>231</v>
      </c>
      <c r="D22" s="43" t="s">
        <v>227</v>
      </c>
      <c r="E22" s="43" t="s">
        <v>232</v>
      </c>
      <c r="F22" s="39" t="s">
        <v>90</v>
      </c>
      <c r="H22" s="39" t="s">
        <v>233</v>
      </c>
      <c r="I22" s="38" t="s">
        <v>234</v>
      </c>
      <c r="J22" s="38" t="str">
        <f t="shared" si="0"/>
        <v>AluminumUnited Company RUSAL Plc ( BRATSK ALUMINIUM SMELTER (SHELEKHOV) )</v>
      </c>
      <c r="K22" s="38" t="str">
        <f t="shared" si="1"/>
        <v>AluminumUnited Company RUSAL Plc ( BRATSK ALUMINIUM SMELTER (SHELEKHOV) )</v>
      </c>
    </row>
    <row r="23" spans="1:11">
      <c r="A23" s="38" t="s">
        <v>40</v>
      </c>
      <c r="B23" s="38" t="s">
        <v>235</v>
      </c>
      <c r="C23" s="38" t="s">
        <v>235</v>
      </c>
      <c r="D23" s="43" t="s">
        <v>227</v>
      </c>
      <c r="E23" s="43" t="s">
        <v>236</v>
      </c>
      <c r="F23" s="39" t="s">
        <v>90</v>
      </c>
      <c r="H23" s="39" t="s">
        <v>233</v>
      </c>
      <c r="I23" s="38" t="s">
        <v>234</v>
      </c>
      <c r="J23" s="38" t="str">
        <f t="shared" si="0"/>
        <v>AluminumUnited Company RUSAL Plc ( BRATSK ALUMINIUM SMELTER )</v>
      </c>
      <c r="K23" s="38" t="str">
        <f t="shared" si="1"/>
        <v>AluminumUnited Company RUSAL Plc ( BRATSK ALUMINIUM SMELTER )</v>
      </c>
    </row>
    <row r="24" spans="1:11">
      <c r="A24" s="38" t="s">
        <v>40</v>
      </c>
      <c r="B24" s="38" t="s">
        <v>237</v>
      </c>
      <c r="C24" s="38" t="s">
        <v>237</v>
      </c>
      <c r="D24" s="43" t="s">
        <v>227</v>
      </c>
      <c r="E24" s="43" t="s">
        <v>238</v>
      </c>
      <c r="F24" s="39" t="s">
        <v>90</v>
      </c>
      <c r="H24" s="39" t="s">
        <v>239</v>
      </c>
      <c r="I24" s="38" t="s">
        <v>240</v>
      </c>
      <c r="J24" s="38" t="str">
        <f t="shared" si="0"/>
        <v>AluminumUnited Company RUSAL Plc ( JSC BOGUCHANY ALUMINIUM SMELTER )</v>
      </c>
      <c r="K24" s="38" t="str">
        <f t="shared" si="1"/>
        <v>AluminumUnited Company RUSAL Plc ( JSC BOGUCHANY ALUMINIUM SMELTER )</v>
      </c>
    </row>
    <row r="25" spans="1:11">
      <c r="A25" s="38" t="s">
        <v>40</v>
      </c>
      <c r="B25" s="38" t="s">
        <v>241</v>
      </c>
      <c r="C25" s="38" t="s">
        <v>241</v>
      </c>
      <c r="D25" s="43" t="s">
        <v>227</v>
      </c>
      <c r="E25" s="43" t="s">
        <v>242</v>
      </c>
      <c r="F25" s="39" t="s">
        <v>90</v>
      </c>
      <c r="H25" s="39" t="s">
        <v>243</v>
      </c>
      <c r="I25" s="38" t="s">
        <v>244</v>
      </c>
      <c r="J25" s="38" t="str">
        <f t="shared" si="0"/>
        <v>AluminumUnited Company RUSAL Plc ( KANDALAKSHA ALUMINIUM SMELTER )</v>
      </c>
      <c r="K25" s="38" t="str">
        <f t="shared" si="1"/>
        <v>AluminumUnited Company RUSAL Plc ( KANDALAKSHA ALUMINIUM SMELTER )</v>
      </c>
    </row>
    <row r="26" spans="1:11">
      <c r="A26" s="38" t="s">
        <v>40</v>
      </c>
      <c r="B26" s="38" t="s">
        <v>245</v>
      </c>
      <c r="C26" s="38" t="s">
        <v>245</v>
      </c>
      <c r="D26" s="43" t="s">
        <v>227</v>
      </c>
      <c r="E26" s="43" t="s">
        <v>246</v>
      </c>
      <c r="F26" s="39" t="s">
        <v>90</v>
      </c>
      <c r="H26" s="39" t="s">
        <v>247</v>
      </c>
      <c r="I26" s="38" t="s">
        <v>240</v>
      </c>
      <c r="J26" s="38" t="str">
        <f t="shared" si="0"/>
        <v>AluminumUnited Company RUSAL Plc ( KRASNOYARSK ALUMINIUM SMELTER )</v>
      </c>
      <c r="K26" s="38" t="str">
        <f t="shared" si="1"/>
        <v>AluminumUnited Company RUSAL Plc ( KRASNOYARSK ALUMINIUM SMELTER )</v>
      </c>
    </row>
    <row r="27" spans="1:11">
      <c r="A27" s="38" t="s">
        <v>40</v>
      </c>
      <c r="B27" s="38" t="s">
        <v>248</v>
      </c>
      <c r="C27" s="38" t="s">
        <v>248</v>
      </c>
      <c r="D27" s="43" t="s">
        <v>227</v>
      </c>
      <c r="E27" s="43" t="s">
        <v>249</v>
      </c>
      <c r="F27" s="39" t="s">
        <v>90</v>
      </c>
      <c r="H27" s="39" t="s">
        <v>250</v>
      </c>
      <c r="I27" s="38" t="s">
        <v>251</v>
      </c>
      <c r="J27" s="38" t="str">
        <f t="shared" si="0"/>
        <v>AluminumUnited Company RUSAL Plc ( NOVOKUZNETSK ALUMINIUM SMELTER )</v>
      </c>
      <c r="K27" s="38" t="str">
        <f t="shared" si="1"/>
        <v>AluminumUnited Company RUSAL Plc ( NOVOKUZNETSK ALUMINIUM SMELTER )</v>
      </c>
    </row>
    <row r="28" spans="1:11">
      <c r="A28" s="38" t="s">
        <v>40</v>
      </c>
      <c r="B28" s="38" t="s">
        <v>252</v>
      </c>
      <c r="C28" s="38" t="s">
        <v>252</v>
      </c>
      <c r="D28" s="43" t="s">
        <v>227</v>
      </c>
      <c r="E28" s="43" t="s">
        <v>253</v>
      </c>
      <c r="F28" s="39" t="s">
        <v>90</v>
      </c>
      <c r="H28" s="39" t="s">
        <v>254</v>
      </c>
      <c r="I28" s="38" t="s">
        <v>255</v>
      </c>
      <c r="J28" s="38" t="str">
        <f t="shared" si="0"/>
        <v>AluminumUnited Company RUSAL Plc ( SAYANOGORSK ALUMINIUM SMELTER )</v>
      </c>
      <c r="K28" s="38" t="str">
        <f t="shared" si="1"/>
        <v>AluminumUnited Company RUSAL Plc ( SAYANOGORSK ALUMINIUM SMELTER )</v>
      </c>
    </row>
    <row r="29" spans="1:11">
      <c r="A29" s="38" t="s">
        <v>40</v>
      </c>
      <c r="B29" s="38" t="s">
        <v>256</v>
      </c>
      <c r="C29" s="38" t="s">
        <v>256</v>
      </c>
      <c r="D29" s="43" t="s">
        <v>227</v>
      </c>
      <c r="E29" s="43" t="s">
        <v>257</v>
      </c>
      <c r="F29" s="39" t="s">
        <v>90</v>
      </c>
      <c r="H29" s="39" t="s">
        <v>258</v>
      </c>
      <c r="I29" s="38" t="s">
        <v>259</v>
      </c>
      <c r="J29" s="38" t="str">
        <f t="shared" si="0"/>
        <v>AluminumUnited Company RUSAL Plc ( Volgograd Aluminium Smelter )</v>
      </c>
      <c r="K29" s="38" t="str">
        <f t="shared" si="1"/>
        <v>AluminumUnited Company RUSAL Plc ( Volgograd Aluminium Smelter )</v>
      </c>
    </row>
    <row r="30" spans="1:11">
      <c r="A30" s="38" t="s">
        <v>40</v>
      </c>
      <c r="B30" s="38" t="s">
        <v>106</v>
      </c>
      <c r="D30" s="43"/>
      <c r="E30" s="43"/>
      <c r="H30" s="39"/>
      <c r="I30" s="43"/>
      <c r="J30" s="38" t="str">
        <f t="shared" si="0"/>
        <v>AluminumSmelter not listed</v>
      </c>
      <c r="K30" s="38" t="str">
        <f t="shared" si="1"/>
        <v>AluminumSmelter not listed</v>
      </c>
    </row>
    <row r="31" spans="1:11">
      <c r="A31" s="38" t="s">
        <v>40</v>
      </c>
      <c r="B31" s="38" t="s">
        <v>83</v>
      </c>
      <c r="C31" s="38" t="s">
        <v>51</v>
      </c>
      <c r="D31" s="43"/>
      <c r="E31" s="43"/>
      <c r="H31" s="39"/>
      <c r="I31" s="43"/>
      <c r="J31" s="38" t="str">
        <f t="shared" si="0"/>
        <v>AluminumSmelter not yet identified</v>
      </c>
      <c r="K31" s="38" t="str">
        <f t="shared" si="1"/>
        <v>AluminumSmelter not yet identified</v>
      </c>
    </row>
    <row r="32" spans="1:11">
      <c r="A32" s="38" t="s">
        <v>59</v>
      </c>
      <c r="B32" s="38" t="s">
        <v>260</v>
      </c>
      <c r="C32" s="38" t="s">
        <v>260</v>
      </c>
      <c r="D32" s="43" t="s">
        <v>261</v>
      </c>
      <c r="E32" s="43" t="s">
        <v>262</v>
      </c>
      <c r="F32" s="39" t="s">
        <v>90</v>
      </c>
      <c r="H32" s="39" t="s">
        <v>263</v>
      </c>
      <c r="I32" s="38" t="s">
        <v>264</v>
      </c>
      <c r="J32" s="38" t="str">
        <f t="shared" si="0"/>
        <v>CadmiumBoliden Odda AS</v>
      </c>
      <c r="K32" s="38" t="str">
        <f t="shared" si="1"/>
        <v>CadmiumBoliden Odda AS</v>
      </c>
    </row>
    <row r="33" spans="1:11">
      <c r="A33" s="38" t="s">
        <v>59</v>
      </c>
      <c r="B33" s="38" t="s">
        <v>106</v>
      </c>
      <c r="D33" s="43"/>
      <c r="E33" s="43"/>
      <c r="H33" s="39"/>
      <c r="I33" s="43"/>
      <c r="J33" s="38" t="str">
        <f t="shared" si="0"/>
        <v>CadmiumSmelter not listed</v>
      </c>
      <c r="K33" s="38" t="str">
        <f t="shared" si="1"/>
        <v>CadmiumSmelter not listed</v>
      </c>
    </row>
    <row r="34" spans="1:11">
      <c r="A34" s="38" t="s">
        <v>59</v>
      </c>
      <c r="B34" s="38" t="s">
        <v>83</v>
      </c>
      <c r="C34" s="38" t="s">
        <v>51</v>
      </c>
      <c r="D34" s="43"/>
      <c r="E34" s="43"/>
      <c r="H34" s="39"/>
      <c r="I34" s="43"/>
      <c r="J34" s="38" t="str">
        <f t="shared" si="0"/>
        <v>CadmiumSmelter not yet identified</v>
      </c>
      <c r="K34" s="38" t="str">
        <f t="shared" si="1"/>
        <v>CadmiumSmelter not yet identified</v>
      </c>
    </row>
    <row r="35" spans="1:11">
      <c r="A35" s="38" t="s">
        <v>60</v>
      </c>
      <c r="B35" s="38" t="s">
        <v>265</v>
      </c>
      <c r="C35" s="38" t="s">
        <v>265</v>
      </c>
      <c r="D35" s="43" t="s">
        <v>266</v>
      </c>
      <c r="E35" s="43" t="s">
        <v>267</v>
      </c>
      <c r="F35" s="39" t="s">
        <v>90</v>
      </c>
      <c r="H35" s="39" t="s">
        <v>268</v>
      </c>
      <c r="I35" s="43" t="s">
        <v>269</v>
      </c>
      <c r="J35" s="38" t="str">
        <f t="shared" si="0"/>
        <v>IridiumImpala Platinum - Platinum Metals Refinery (PMR)</v>
      </c>
      <c r="K35" s="38" t="str">
        <f t="shared" si="1"/>
        <v>IridiumImpala Platinum - Platinum Metals Refinery (PMR)</v>
      </c>
    </row>
    <row r="36" spans="1:11">
      <c r="A36" s="38" t="s">
        <v>60</v>
      </c>
      <c r="B36" s="38" t="s">
        <v>270</v>
      </c>
      <c r="C36" s="38" t="s">
        <v>265</v>
      </c>
      <c r="D36" s="43" t="s">
        <v>266</v>
      </c>
      <c r="E36" s="43" t="s">
        <v>267</v>
      </c>
      <c r="F36" s="39" t="s">
        <v>90</v>
      </c>
      <c r="H36" s="39" t="s">
        <v>268</v>
      </c>
      <c r="I36" s="43" t="s">
        <v>269</v>
      </c>
      <c r="J36" s="38" t="str">
        <f t="shared" si="0"/>
        <v>IridiumImpala Refineries – Platinum Metals Refinery (PMR)</v>
      </c>
      <c r="K36" s="38" t="str">
        <f t="shared" si="1"/>
        <v>IridiumImpala Refineries – Platinum Metals Refinery (PMR)</v>
      </c>
    </row>
    <row r="37" spans="1:11">
      <c r="A37" s="38" t="s">
        <v>60</v>
      </c>
      <c r="B37" s="38" t="s">
        <v>106</v>
      </c>
      <c r="D37" s="43"/>
      <c r="E37" s="43"/>
      <c r="H37" s="39"/>
      <c r="I37" s="43"/>
      <c r="J37" s="38" t="str">
        <f t="shared" si="0"/>
        <v>IridiumSmelter not listed</v>
      </c>
      <c r="K37" s="38" t="str">
        <f t="shared" si="1"/>
        <v>IridiumSmelter not listed</v>
      </c>
    </row>
    <row r="38" spans="1:11">
      <c r="A38" s="38" t="s">
        <v>60</v>
      </c>
      <c r="B38" s="38" t="s">
        <v>83</v>
      </c>
      <c r="C38" s="38" t="s">
        <v>51</v>
      </c>
      <c r="D38" s="43"/>
      <c r="E38" s="43"/>
      <c r="H38" s="39"/>
      <c r="I38" s="43"/>
      <c r="J38" s="38" t="str">
        <f t="shared" si="0"/>
        <v>IridiumSmelter not yet identified</v>
      </c>
      <c r="K38" s="38" t="str">
        <f t="shared" si="1"/>
        <v>IridiumSmelter not yet identified</v>
      </c>
    </row>
    <row r="39" spans="1:11">
      <c r="A39" s="38" t="s">
        <v>41</v>
      </c>
      <c r="B39" s="38" t="s">
        <v>271</v>
      </c>
      <c r="C39" s="38" t="s">
        <v>271</v>
      </c>
      <c r="D39" s="43" t="s">
        <v>272</v>
      </c>
      <c r="E39" s="43" t="s">
        <v>273</v>
      </c>
      <c r="F39" s="39" t="s">
        <v>90</v>
      </c>
      <c r="H39" s="39" t="s">
        <v>274</v>
      </c>
      <c r="I39" s="38" t="s">
        <v>274</v>
      </c>
      <c r="J39" s="38" t="str">
        <f t="shared" si="0"/>
        <v>LeadAurubis AG, Hamburg</v>
      </c>
      <c r="K39" s="38" t="str">
        <f t="shared" si="1"/>
        <v>LeadAurubis AG, Hamburg</v>
      </c>
    </row>
    <row r="40" spans="1:11">
      <c r="A40" s="38" t="s">
        <v>41</v>
      </c>
      <c r="B40" s="38" t="s">
        <v>275</v>
      </c>
      <c r="C40" s="38" t="s">
        <v>271</v>
      </c>
      <c r="D40" s="43" t="s">
        <v>272</v>
      </c>
      <c r="E40" s="43" t="s">
        <v>273</v>
      </c>
      <c r="F40" s="39" t="s">
        <v>90</v>
      </c>
      <c r="H40" s="39" t="s">
        <v>274</v>
      </c>
      <c r="I40" s="38" t="s">
        <v>274</v>
      </c>
      <c r="J40" s="38" t="str">
        <f t="shared" si="0"/>
        <v>LeadAurubis Hamburg</v>
      </c>
      <c r="K40" s="38" t="str">
        <f t="shared" si="1"/>
        <v>LeadAurubis Hamburg</v>
      </c>
    </row>
    <row r="41" spans="1:11">
      <c r="A41" s="38" t="s">
        <v>41</v>
      </c>
      <c r="B41" s="38" t="s">
        <v>276</v>
      </c>
      <c r="C41" s="38" t="s">
        <v>271</v>
      </c>
      <c r="D41" s="43" t="s">
        <v>272</v>
      </c>
      <c r="E41" s="43" t="s">
        <v>273</v>
      </c>
      <c r="F41" s="39" t="s">
        <v>90</v>
      </c>
      <c r="H41" s="39" t="s">
        <v>274</v>
      </c>
      <c r="I41" s="38" t="s">
        <v>274</v>
      </c>
      <c r="J41" s="38" t="str">
        <f t="shared" si="0"/>
        <v>LeadAurubis Hamburg AG</v>
      </c>
      <c r="K41" s="38" t="str">
        <f t="shared" si="1"/>
        <v>LeadAurubis Hamburg AG</v>
      </c>
    </row>
    <row r="42" spans="1:11">
      <c r="A42" s="38" t="s">
        <v>41</v>
      </c>
      <c r="B42" s="38" t="s">
        <v>277</v>
      </c>
      <c r="C42" s="38" t="s">
        <v>277</v>
      </c>
      <c r="D42" s="43" t="s">
        <v>278</v>
      </c>
      <c r="E42" s="43" t="s">
        <v>279</v>
      </c>
      <c r="F42" s="39" t="s">
        <v>90</v>
      </c>
      <c r="H42" s="39" t="s">
        <v>280</v>
      </c>
      <c r="I42" s="38" t="s">
        <v>281</v>
      </c>
      <c r="J42" s="38" t="str">
        <f t="shared" si="0"/>
        <v>LeadBoliden Harjavalta Oy</v>
      </c>
      <c r="K42" s="38" t="str">
        <f t="shared" si="1"/>
        <v>LeadBoliden Harjavalta Oy</v>
      </c>
    </row>
    <row r="43" spans="1:11">
      <c r="A43" s="38" t="s">
        <v>41</v>
      </c>
      <c r="B43" s="38" t="s">
        <v>282</v>
      </c>
      <c r="C43" s="38" t="s">
        <v>282</v>
      </c>
      <c r="D43" s="43" t="s">
        <v>278</v>
      </c>
      <c r="E43" s="43" t="s">
        <v>283</v>
      </c>
      <c r="F43" s="39" t="s">
        <v>90</v>
      </c>
      <c r="H43" s="39" t="s">
        <v>284</v>
      </c>
      <c r="I43" s="38" t="s">
        <v>285</v>
      </c>
      <c r="J43" s="38" t="str">
        <f t="shared" si="0"/>
        <v>LeadBoliden Kokkola Oy</v>
      </c>
      <c r="K43" s="38" t="str">
        <f t="shared" si="1"/>
        <v>LeadBoliden Kokkola Oy</v>
      </c>
    </row>
    <row r="44" spans="1:11">
      <c r="A44" s="38" t="s">
        <v>41</v>
      </c>
      <c r="B44" s="38" t="s">
        <v>286</v>
      </c>
      <c r="C44" s="38" t="s">
        <v>286</v>
      </c>
      <c r="D44" s="43" t="s">
        <v>287</v>
      </c>
      <c r="E44" s="43" t="s">
        <v>288</v>
      </c>
      <c r="F44" s="39" t="s">
        <v>90</v>
      </c>
      <c r="H44" s="39" t="s">
        <v>289</v>
      </c>
      <c r="I44" s="38" t="s">
        <v>290</v>
      </c>
      <c r="J44" s="38" t="str">
        <f t="shared" si="0"/>
        <v>LeadBoliden Mineral AB (Ronnskar)</v>
      </c>
      <c r="K44" s="38" t="str">
        <f t="shared" si="1"/>
        <v>LeadBoliden Mineral AB (Ronnskar)</v>
      </c>
    </row>
    <row r="45" spans="1:11">
      <c r="A45" s="38" t="s">
        <v>41</v>
      </c>
      <c r="B45" s="38" t="s">
        <v>260</v>
      </c>
      <c r="C45" s="38" t="s">
        <v>260</v>
      </c>
      <c r="D45" s="43" t="s">
        <v>261</v>
      </c>
      <c r="E45" s="43" t="s">
        <v>291</v>
      </c>
      <c r="F45" s="39" t="s">
        <v>90</v>
      </c>
      <c r="H45" s="39" t="s">
        <v>263</v>
      </c>
      <c r="I45" s="38" t="s">
        <v>264</v>
      </c>
      <c r="J45" s="38" t="str">
        <f t="shared" si="0"/>
        <v>LeadBoliden Odda AS</v>
      </c>
      <c r="K45" s="38" t="str">
        <f t="shared" si="1"/>
        <v>LeadBoliden Odda AS</v>
      </c>
    </row>
    <row r="46" spans="1:11">
      <c r="A46" s="38" t="s">
        <v>41</v>
      </c>
      <c r="B46" s="38" t="s">
        <v>292</v>
      </c>
      <c r="C46" s="38" t="s">
        <v>292</v>
      </c>
      <c r="D46" s="43" t="s">
        <v>171</v>
      </c>
      <c r="E46" s="43" t="s">
        <v>293</v>
      </c>
      <c r="F46" s="39" t="s">
        <v>90</v>
      </c>
      <c r="H46" s="39" t="s">
        <v>294</v>
      </c>
      <c r="I46" s="38" t="s">
        <v>295</v>
      </c>
      <c r="J46" s="38" t="str">
        <f t="shared" si="0"/>
        <v>LeadBritannia Refined Metals Ltd. (BRM)</v>
      </c>
      <c r="K46" s="38" t="str">
        <f t="shared" si="1"/>
        <v>LeadBritannia Refined Metals Ltd. (BRM)</v>
      </c>
    </row>
    <row r="47" spans="1:11">
      <c r="A47" s="38" t="s">
        <v>41</v>
      </c>
      <c r="B47" s="38" t="s">
        <v>296</v>
      </c>
      <c r="C47" s="38" t="s">
        <v>297</v>
      </c>
      <c r="D47" s="43" t="s">
        <v>298</v>
      </c>
      <c r="E47" s="43" t="s">
        <v>299</v>
      </c>
      <c r="F47" s="39" t="s">
        <v>90</v>
      </c>
      <c r="H47" s="39" t="s">
        <v>296</v>
      </c>
      <c r="I47" s="38" t="s">
        <v>300</v>
      </c>
      <c r="J47" s="38" t="str">
        <f t="shared" si="0"/>
        <v>LeadEl Paso</v>
      </c>
      <c r="K47" s="38" t="str">
        <f t="shared" si="1"/>
        <v>LeadEl Paso</v>
      </c>
    </row>
    <row r="48" spans="1:11">
      <c r="A48" s="38" t="s">
        <v>41</v>
      </c>
      <c r="B48" s="38" t="s">
        <v>301</v>
      </c>
      <c r="C48" s="38" t="s">
        <v>297</v>
      </c>
      <c r="D48" s="43" t="s">
        <v>298</v>
      </c>
      <c r="E48" s="43" t="s">
        <v>299</v>
      </c>
      <c r="F48" s="39" t="s">
        <v>90</v>
      </c>
      <c r="H48" s="39" t="s">
        <v>296</v>
      </c>
      <c r="I48" s="38" t="s">
        <v>300</v>
      </c>
      <c r="J48" s="38" t="str">
        <f t="shared" si="0"/>
        <v>LeadEl Paso (refinery)</v>
      </c>
      <c r="K48" s="38" t="str">
        <f t="shared" si="1"/>
        <v>LeadEl Paso (refinery)</v>
      </c>
    </row>
    <row r="49" spans="1:11">
      <c r="A49" s="38" t="s">
        <v>41</v>
      </c>
      <c r="B49" s="38" t="s">
        <v>297</v>
      </c>
      <c r="C49" s="38" t="s">
        <v>297</v>
      </c>
      <c r="D49" s="43" t="s">
        <v>298</v>
      </c>
      <c r="E49" s="43" t="s">
        <v>299</v>
      </c>
      <c r="F49" s="39" t="s">
        <v>90</v>
      </c>
      <c r="H49" s="39" t="s">
        <v>296</v>
      </c>
      <c r="I49" s="38" t="s">
        <v>300</v>
      </c>
      <c r="J49" s="38" t="str">
        <f t="shared" si="0"/>
        <v>LeadFreeport-McMoRan Inc. (El Paso)</v>
      </c>
      <c r="K49" s="38" t="str">
        <f t="shared" si="1"/>
        <v>LeadFreeport-McMoRan Inc. (El Paso)</v>
      </c>
    </row>
    <row r="50" spans="1:11">
      <c r="A50" s="38" t="s">
        <v>41</v>
      </c>
      <c r="B50" s="38" t="s">
        <v>302</v>
      </c>
      <c r="C50" s="38" t="s">
        <v>302</v>
      </c>
      <c r="D50" s="43" t="s">
        <v>140</v>
      </c>
      <c r="E50" s="43" t="s">
        <v>303</v>
      </c>
      <c r="F50" s="39" t="s">
        <v>90</v>
      </c>
      <c r="H50" s="39" t="s">
        <v>304</v>
      </c>
      <c r="I50" s="38" t="s">
        <v>305</v>
      </c>
      <c r="J50" s="38" t="str">
        <f t="shared" si="0"/>
        <v>LeadHosokura Metal Mining Co., Ltd.</v>
      </c>
      <c r="K50" s="38" t="str">
        <f t="shared" si="1"/>
        <v>LeadHosokura Metal Mining Co., Ltd.</v>
      </c>
    </row>
    <row r="51" spans="1:11">
      <c r="A51" s="38" t="s">
        <v>41</v>
      </c>
      <c r="B51" s="38" t="s">
        <v>139</v>
      </c>
      <c r="C51" s="38" t="s">
        <v>139</v>
      </c>
      <c r="D51" s="43" t="s">
        <v>140</v>
      </c>
      <c r="E51" s="43" t="s">
        <v>138</v>
      </c>
      <c r="F51" s="39" t="s">
        <v>90</v>
      </c>
      <c r="H51" s="39" t="s">
        <v>141</v>
      </c>
      <c r="I51" s="38" t="s">
        <v>142</v>
      </c>
      <c r="J51" s="38" t="str">
        <f t="shared" si="0"/>
        <v>LeadKamioka Mining &amp; Smelting Co., Ltd.</v>
      </c>
      <c r="K51" s="38" t="str">
        <f t="shared" si="1"/>
        <v>LeadKamioka Mining &amp; Smelting Co., Ltd.</v>
      </c>
    </row>
    <row r="52" spans="1:11">
      <c r="A52" s="38" t="s">
        <v>41</v>
      </c>
      <c r="B52" s="38" t="s">
        <v>306</v>
      </c>
      <c r="C52" s="38" t="s">
        <v>122</v>
      </c>
      <c r="D52" s="43" t="s">
        <v>123</v>
      </c>
      <c r="E52" s="43" t="s">
        <v>137</v>
      </c>
      <c r="F52" s="39" t="s">
        <v>90</v>
      </c>
      <c r="H52" s="39" t="s">
        <v>124</v>
      </c>
      <c r="I52" s="38" t="s">
        <v>125</v>
      </c>
      <c r="J52" s="38" t="str">
        <f t="shared" si="0"/>
        <v>LeadKazzinc</v>
      </c>
      <c r="K52" s="38" t="str">
        <f t="shared" si="1"/>
        <v>LeadKazzinc</v>
      </c>
    </row>
    <row r="53" spans="1:11">
      <c r="A53" s="38" t="s">
        <v>41</v>
      </c>
      <c r="B53" s="38" t="s">
        <v>122</v>
      </c>
      <c r="C53" s="38" t="s">
        <v>122</v>
      </c>
      <c r="D53" s="43" t="s">
        <v>123</v>
      </c>
      <c r="E53" s="43" t="s">
        <v>137</v>
      </c>
      <c r="F53" s="39" t="s">
        <v>90</v>
      </c>
      <c r="H53" s="39" t="s">
        <v>124</v>
      </c>
      <c r="I53" s="38" t="s">
        <v>125</v>
      </c>
      <c r="J53" s="38" t="str">
        <f t="shared" si="0"/>
        <v>LeadKazzinc Ltd</v>
      </c>
      <c r="K53" s="38" t="str">
        <f t="shared" si="1"/>
        <v>LeadKazzinc Ltd</v>
      </c>
    </row>
    <row r="54" spans="1:11">
      <c r="A54" s="38" t="s">
        <v>41</v>
      </c>
      <c r="B54" s="38" t="s">
        <v>307</v>
      </c>
      <c r="C54" s="38" t="s">
        <v>307</v>
      </c>
      <c r="D54" s="43" t="s">
        <v>308</v>
      </c>
      <c r="E54" s="43" t="s">
        <v>309</v>
      </c>
      <c r="F54" s="39" t="s">
        <v>90</v>
      </c>
      <c r="H54" s="39" t="s">
        <v>310</v>
      </c>
      <c r="I54" s="38" t="s">
        <v>311</v>
      </c>
      <c r="J54" s="38" t="str">
        <f t="shared" si="0"/>
        <v>LeadKGHM Polska Miedz S.A. Oddzial Huta Miedzi, Glogow</v>
      </c>
      <c r="K54" s="38" t="str">
        <f t="shared" si="1"/>
        <v>LeadKGHM Polska Miedz S.A. Oddzial Huta Miedzi, Glogow</v>
      </c>
    </row>
    <row r="55" spans="1:11">
      <c r="A55" s="38" t="s">
        <v>41</v>
      </c>
      <c r="B55" s="38" t="s">
        <v>312</v>
      </c>
      <c r="C55" s="38" t="s">
        <v>312</v>
      </c>
      <c r="D55" s="43" t="s">
        <v>308</v>
      </c>
      <c r="E55" s="43" t="s">
        <v>313</v>
      </c>
      <c r="F55" s="39" t="s">
        <v>90</v>
      </c>
      <c r="H55" s="39" t="s">
        <v>314</v>
      </c>
      <c r="I55" s="38" t="s">
        <v>311</v>
      </c>
      <c r="J55" s="38" t="str">
        <f t="shared" si="0"/>
        <v>LeadKGHM Polska Miedz S.A. Oddzial Huta Miedzi, Legnica</v>
      </c>
      <c r="K55" s="38" t="str">
        <f t="shared" si="1"/>
        <v>LeadKGHM Polska Miedz S.A. Oddzial Huta Miedzi, Legnica</v>
      </c>
    </row>
    <row r="56" spans="1:11">
      <c r="A56" s="38" t="s">
        <v>41</v>
      </c>
      <c r="B56" s="38" t="s">
        <v>315</v>
      </c>
      <c r="C56" s="38" t="s">
        <v>315</v>
      </c>
      <c r="D56" s="43" t="s">
        <v>272</v>
      </c>
      <c r="E56" s="43" t="s">
        <v>316</v>
      </c>
      <c r="F56" s="39" t="s">
        <v>90</v>
      </c>
      <c r="H56" s="39" t="s">
        <v>317</v>
      </c>
      <c r="I56" s="38" t="s">
        <v>317</v>
      </c>
      <c r="J56" s="38" t="str">
        <f t="shared" si="0"/>
        <v>LeadNordenham Metall GmbH</v>
      </c>
      <c r="K56" s="38" t="str">
        <f t="shared" si="1"/>
        <v>LeadNordenham Metall GmbH</v>
      </c>
    </row>
    <row r="57" spans="1:11">
      <c r="A57" s="38" t="s">
        <v>41</v>
      </c>
      <c r="B57" s="38" t="s">
        <v>318</v>
      </c>
      <c r="C57" s="38" t="s">
        <v>318</v>
      </c>
      <c r="D57" s="43" t="s">
        <v>272</v>
      </c>
      <c r="E57" s="43" t="s">
        <v>319</v>
      </c>
      <c r="F57" s="39" t="s">
        <v>90</v>
      </c>
      <c r="H57" s="39" t="s">
        <v>320</v>
      </c>
      <c r="I57" s="38" t="s">
        <v>321</v>
      </c>
      <c r="J57" s="38" t="str">
        <f t="shared" si="0"/>
        <v>LeadNyrstar Stolberg</v>
      </c>
      <c r="K57" s="38" t="str">
        <f t="shared" si="1"/>
        <v>LeadNyrstar Stolberg</v>
      </c>
    </row>
    <row r="58" spans="1:11">
      <c r="A58" s="38" t="s">
        <v>41</v>
      </c>
      <c r="B58" s="38" t="s">
        <v>322</v>
      </c>
      <c r="C58" s="38" t="s">
        <v>322</v>
      </c>
      <c r="D58" s="43" t="s">
        <v>140</v>
      </c>
      <c r="E58" s="43" t="s">
        <v>323</v>
      </c>
      <c r="F58" s="39" t="s">
        <v>90</v>
      </c>
      <c r="H58" s="39" t="s">
        <v>324</v>
      </c>
      <c r="I58" s="38" t="s">
        <v>325</v>
      </c>
      <c r="J58" s="38" t="str">
        <f t="shared" si="0"/>
        <v>LeadToho Chigrishima Refinery Co., Ltd.</v>
      </c>
      <c r="K58" s="38" t="str">
        <f t="shared" si="1"/>
        <v>LeadToho Chigrishima Refinery Co., Ltd.</v>
      </c>
    </row>
    <row r="59" spans="1:11">
      <c r="A59" s="38" t="s">
        <v>41</v>
      </c>
      <c r="B59" s="38" t="s">
        <v>106</v>
      </c>
      <c r="D59" s="43"/>
      <c r="E59" s="43"/>
      <c r="H59" s="39"/>
      <c r="I59" s="43"/>
      <c r="J59" s="38" t="str">
        <f t="shared" si="0"/>
        <v>LeadSmelter not listed</v>
      </c>
      <c r="K59" s="38" t="str">
        <f t="shared" si="1"/>
        <v>LeadSmelter not listed</v>
      </c>
    </row>
    <row r="60" spans="1:11">
      <c r="A60" s="38" t="s">
        <v>41</v>
      </c>
      <c r="B60" s="38" t="s">
        <v>83</v>
      </c>
      <c r="C60" s="38" t="s">
        <v>51</v>
      </c>
      <c r="D60" s="43"/>
      <c r="E60" s="43"/>
      <c r="H60" s="39"/>
      <c r="I60" s="43"/>
      <c r="J60" s="38" t="str">
        <f t="shared" si="0"/>
        <v>LeadSmelter not yet identified</v>
      </c>
      <c r="K60" s="38" t="str">
        <f t="shared" si="1"/>
        <v>LeadSmelter not yet identified</v>
      </c>
    </row>
    <row r="61" spans="1:11">
      <c r="A61" s="38" t="s">
        <v>61</v>
      </c>
      <c r="B61" s="38" t="s">
        <v>326</v>
      </c>
      <c r="C61" s="38" t="s">
        <v>326</v>
      </c>
      <c r="D61" s="43" t="s">
        <v>298</v>
      </c>
      <c r="E61" s="43" t="s">
        <v>327</v>
      </c>
      <c r="F61" s="39" t="s">
        <v>90</v>
      </c>
      <c r="H61" s="39" t="s">
        <v>328</v>
      </c>
      <c r="I61" s="43" t="s">
        <v>329</v>
      </c>
      <c r="J61" s="38" t="str">
        <f t="shared" si="0"/>
        <v>LimeArcadium Lithium (Bessemer City)</v>
      </c>
      <c r="K61" s="38" t="str">
        <f t="shared" si="1"/>
        <v>LimeArcadium Lithium (Bessemer City)</v>
      </c>
    </row>
    <row r="62" spans="1:11">
      <c r="A62" s="38" t="s">
        <v>61</v>
      </c>
      <c r="B62" s="38" t="s">
        <v>330</v>
      </c>
      <c r="C62" s="38" t="s">
        <v>330</v>
      </c>
      <c r="D62" s="43" t="s">
        <v>89</v>
      </c>
      <c r="E62" s="43" t="s">
        <v>331</v>
      </c>
      <c r="F62" s="39" t="s">
        <v>90</v>
      </c>
      <c r="H62" s="39" t="s">
        <v>332</v>
      </c>
      <c r="I62" s="43" t="s">
        <v>333</v>
      </c>
      <c r="J62" s="38" t="str">
        <f t="shared" si="0"/>
        <v>LimeJiangsu Baozong &amp; Baoda Pharmachem Co. Ltd.</v>
      </c>
      <c r="K62" s="38" t="str">
        <f t="shared" si="1"/>
        <v>LimeJiangsu Baozong &amp; Baoda Pharmachem Co. Ltd.</v>
      </c>
    </row>
    <row r="63" spans="1:11">
      <c r="A63" s="38" t="s">
        <v>61</v>
      </c>
      <c r="B63" s="38" t="s">
        <v>334</v>
      </c>
      <c r="C63" s="38" t="s">
        <v>326</v>
      </c>
      <c r="D63" s="43" t="s">
        <v>298</v>
      </c>
      <c r="E63" s="43" t="s">
        <v>327</v>
      </c>
      <c r="F63" s="39" t="s">
        <v>90</v>
      </c>
      <c r="H63" s="39" t="s">
        <v>328</v>
      </c>
      <c r="I63" s="43" t="s">
        <v>329</v>
      </c>
      <c r="J63" s="38" t="str">
        <f t="shared" si="0"/>
        <v>LimeLivent (Bessemer City)</v>
      </c>
      <c r="K63" s="38" t="str">
        <f t="shared" si="1"/>
        <v>LimeLivent (Bessemer City)</v>
      </c>
    </row>
    <row r="64" spans="1:11">
      <c r="A64" s="38" t="s">
        <v>61</v>
      </c>
      <c r="B64" s="38" t="s">
        <v>335</v>
      </c>
      <c r="C64" s="38" t="s">
        <v>326</v>
      </c>
      <c r="D64" s="43" t="s">
        <v>298</v>
      </c>
      <c r="E64" s="43" t="s">
        <v>327</v>
      </c>
      <c r="F64" s="39" t="s">
        <v>90</v>
      </c>
      <c r="H64" s="39" t="s">
        <v>328</v>
      </c>
      <c r="I64" s="43" t="s">
        <v>329</v>
      </c>
      <c r="J64" s="38" t="str">
        <f t="shared" si="0"/>
        <v>LimeLivent Corporation (Bessemer City)</v>
      </c>
      <c r="K64" s="38" t="str">
        <f t="shared" si="1"/>
        <v>LimeLivent Corporation (Bessemer City)</v>
      </c>
    </row>
    <row r="65" spans="1:11">
      <c r="A65" s="38" t="s">
        <v>61</v>
      </c>
      <c r="B65" s="38" t="s">
        <v>106</v>
      </c>
      <c r="D65" s="43"/>
      <c r="E65" s="43"/>
      <c r="H65" s="39"/>
      <c r="I65" s="43"/>
      <c r="J65" s="38" t="str">
        <f t="shared" si="0"/>
        <v>LimeSmelter not listed</v>
      </c>
      <c r="K65" s="38" t="str">
        <f t="shared" si="1"/>
        <v>LimeSmelter not listed</v>
      </c>
    </row>
    <row r="66" spans="1:11">
      <c r="A66" s="38" t="s">
        <v>61</v>
      </c>
      <c r="B66" s="38" t="s">
        <v>83</v>
      </c>
      <c r="C66" s="38" t="s">
        <v>51</v>
      </c>
      <c r="D66" s="43"/>
      <c r="E66" s="43"/>
      <c r="H66" s="39"/>
      <c r="I66" s="43"/>
      <c r="J66" s="38" t="str">
        <f t="shared" si="0"/>
        <v>LimeSmelter not yet identified</v>
      </c>
      <c r="K66" s="38" t="str">
        <f t="shared" si="1"/>
        <v>LimeSmelter not yet identified</v>
      </c>
    </row>
    <row r="67" spans="1:11">
      <c r="A67" s="38" t="s">
        <v>62</v>
      </c>
      <c r="B67" s="38" t="s">
        <v>336</v>
      </c>
      <c r="C67" s="38" t="s">
        <v>336</v>
      </c>
      <c r="D67" s="43" t="s">
        <v>89</v>
      </c>
      <c r="E67" s="43" t="s">
        <v>337</v>
      </c>
      <c r="F67" s="39" t="s">
        <v>90</v>
      </c>
      <c r="H67" s="39" t="s">
        <v>338</v>
      </c>
      <c r="I67" s="43" t="s">
        <v>339</v>
      </c>
      <c r="J67" s="38" t="str">
        <f t="shared" si="0"/>
        <v>ManganeseHunan Brunp Recycling Technology Co., Ltd.</v>
      </c>
      <c r="K67" s="38" t="str">
        <f t="shared" si="1"/>
        <v>ManganeseHunan Brunp Recycling Technology Co., Ltd.</v>
      </c>
    </row>
    <row r="68" spans="1:11">
      <c r="A68" s="38" t="s">
        <v>62</v>
      </c>
      <c r="B68" s="38" t="s">
        <v>340</v>
      </c>
      <c r="C68" s="38" t="s">
        <v>340</v>
      </c>
      <c r="D68" s="43" t="s">
        <v>89</v>
      </c>
      <c r="E68" s="43" t="s">
        <v>341</v>
      </c>
      <c r="F68" s="39" t="s">
        <v>90</v>
      </c>
      <c r="H68" s="39" t="s">
        <v>342</v>
      </c>
      <c r="I68" s="38" t="s">
        <v>343</v>
      </c>
      <c r="J68" s="38" t="str">
        <f t="shared" si="0"/>
        <v>ManganeseJingmen GEM Co., Ltd.</v>
      </c>
      <c r="K68" s="38" t="str">
        <f t="shared" si="1"/>
        <v>ManganeseJingmen GEM Co., Ltd.</v>
      </c>
    </row>
    <row r="69" spans="1:11">
      <c r="A69" s="38" t="s">
        <v>62</v>
      </c>
      <c r="B69" s="38" t="s">
        <v>106</v>
      </c>
      <c r="D69" s="43"/>
      <c r="E69" s="43"/>
      <c r="H69" s="39"/>
      <c r="I69" s="43"/>
      <c r="J69" s="38" t="str">
        <f t="shared" si="0"/>
        <v>ManganeseSmelter not listed</v>
      </c>
      <c r="K69" s="38" t="str">
        <f t="shared" si="1"/>
        <v>ManganeseSmelter not listed</v>
      </c>
    </row>
    <row r="70" spans="1:11">
      <c r="A70" s="38" t="s">
        <v>62</v>
      </c>
      <c r="B70" s="38" t="s">
        <v>83</v>
      </c>
      <c r="C70" s="38" t="s">
        <v>51</v>
      </c>
      <c r="D70" s="43"/>
      <c r="E70" s="43"/>
      <c r="H70" s="39"/>
      <c r="I70" s="43"/>
      <c r="J70" s="38" t="str">
        <f t="shared" ref="J70:J133" si="2">A70&amp;B70</f>
        <v>ManganeseSmelter not yet identified</v>
      </c>
      <c r="K70" s="38" t="str">
        <f t="shared" ref="K70:K133" si="3">A70&amp;B70</f>
        <v>ManganeseSmelter not yet identified</v>
      </c>
    </row>
    <row r="71" spans="1:11">
      <c r="A71" s="38" t="s">
        <v>63</v>
      </c>
      <c r="B71" s="38" t="s">
        <v>344</v>
      </c>
      <c r="C71" s="38" t="s">
        <v>344</v>
      </c>
      <c r="D71" s="43" t="s">
        <v>345</v>
      </c>
      <c r="E71" s="43" t="s">
        <v>346</v>
      </c>
      <c r="F71" s="39" t="s">
        <v>90</v>
      </c>
      <c r="H71" s="39" t="s">
        <v>347</v>
      </c>
      <c r="I71" s="38" t="s">
        <v>348</v>
      </c>
      <c r="J71" s="38" t="str">
        <f t="shared" si="2"/>
        <v>MolybdenumAnglo American (Los Bronces)</v>
      </c>
      <c r="K71" s="38" t="str">
        <f t="shared" si="3"/>
        <v>MolybdenumAnglo American (Los Bronces)</v>
      </c>
    </row>
    <row r="72" spans="1:11">
      <c r="A72" s="38" t="s">
        <v>63</v>
      </c>
      <c r="B72" s="38" t="s">
        <v>349</v>
      </c>
      <c r="C72" s="38" t="s">
        <v>350</v>
      </c>
      <c r="D72" s="43" t="s">
        <v>298</v>
      </c>
      <c r="E72" s="43" t="s">
        <v>351</v>
      </c>
      <c r="F72" s="39" t="s">
        <v>90</v>
      </c>
      <c r="H72" s="39" t="s">
        <v>349</v>
      </c>
      <c r="I72" s="38" t="s">
        <v>352</v>
      </c>
      <c r="J72" s="38" t="str">
        <f t="shared" si="2"/>
        <v>MolybdenumBagdad</v>
      </c>
      <c r="K72" s="38" t="str">
        <f t="shared" si="3"/>
        <v>MolybdenumBagdad</v>
      </c>
    </row>
    <row r="73" spans="1:11">
      <c r="A73" s="38" t="s">
        <v>63</v>
      </c>
      <c r="B73" s="38" t="s">
        <v>353</v>
      </c>
      <c r="C73" s="38" t="s">
        <v>354</v>
      </c>
      <c r="D73" s="43" t="s">
        <v>355</v>
      </c>
      <c r="E73" s="43" t="s">
        <v>356</v>
      </c>
      <c r="F73" s="39" t="s">
        <v>90</v>
      </c>
      <c r="H73" s="39" t="s">
        <v>357</v>
      </c>
      <c r="I73" s="38" t="s">
        <v>358</v>
      </c>
      <c r="J73" s="38" t="str">
        <f t="shared" si="2"/>
        <v>MolybdenumBuenavista del Cobre (former Cananea)</v>
      </c>
      <c r="K73" s="38" t="str">
        <f t="shared" si="3"/>
        <v>MolybdenumBuenavista del Cobre (former Cananea)</v>
      </c>
    </row>
    <row r="74" spans="1:11">
      <c r="A74" s="38" t="s">
        <v>63</v>
      </c>
      <c r="B74" s="38" t="s">
        <v>354</v>
      </c>
      <c r="C74" s="38" t="s">
        <v>354</v>
      </c>
      <c r="D74" s="43" t="s">
        <v>355</v>
      </c>
      <c r="E74" s="43" t="s">
        <v>356</v>
      </c>
      <c r="F74" s="39" t="s">
        <v>90</v>
      </c>
      <c r="H74" s="39" t="s">
        <v>357</v>
      </c>
      <c r="I74" s="38" t="s">
        <v>358</v>
      </c>
      <c r="J74" s="38" t="str">
        <f t="shared" si="2"/>
        <v>MolybdenumBuenavista del Cobre S.A.</v>
      </c>
      <c r="K74" s="38" t="str">
        <f t="shared" si="3"/>
        <v>MolybdenumBuenavista del Cobre S.A.</v>
      </c>
    </row>
    <row r="75" spans="1:11">
      <c r="A75" s="38" t="s">
        <v>63</v>
      </c>
      <c r="B75" s="38" t="s">
        <v>359</v>
      </c>
      <c r="C75" s="38" t="s">
        <v>359</v>
      </c>
      <c r="D75" s="43" t="s">
        <v>360</v>
      </c>
      <c r="E75" s="43" t="s">
        <v>361</v>
      </c>
      <c r="F75" s="39" t="s">
        <v>90</v>
      </c>
      <c r="H75" s="39" t="s">
        <v>362</v>
      </c>
      <c r="I75" s="38" t="s">
        <v>363</v>
      </c>
      <c r="J75" s="38" t="str">
        <f t="shared" si="2"/>
        <v>MolybdenumCadia Valley Operations</v>
      </c>
      <c r="K75" s="38" t="str">
        <f t="shared" si="3"/>
        <v>MolybdenumCadia Valley Operations</v>
      </c>
    </row>
    <row r="76" spans="1:11">
      <c r="A76" s="38" t="s">
        <v>63</v>
      </c>
      <c r="B76" s="38" t="s">
        <v>364</v>
      </c>
      <c r="C76" s="38" t="s">
        <v>365</v>
      </c>
      <c r="D76" s="43" t="s">
        <v>345</v>
      </c>
      <c r="E76" s="43" t="s">
        <v>366</v>
      </c>
      <c r="F76" s="39" t="s">
        <v>90</v>
      </c>
      <c r="H76" s="39" t="s">
        <v>367</v>
      </c>
      <c r="I76" s="38" t="s">
        <v>368</v>
      </c>
      <c r="J76" s="38" t="str">
        <f t="shared" si="2"/>
        <v>MolybdenumCaserones</v>
      </c>
      <c r="K76" s="38" t="str">
        <f t="shared" si="3"/>
        <v>MolybdenumCaserones</v>
      </c>
    </row>
    <row r="77" spans="1:11">
      <c r="A77" s="38" t="s">
        <v>63</v>
      </c>
      <c r="B77" s="38" t="s">
        <v>369</v>
      </c>
      <c r="C77" s="38" t="s">
        <v>370</v>
      </c>
      <c r="D77" s="43" t="s">
        <v>371</v>
      </c>
      <c r="E77" s="43" t="s">
        <v>372</v>
      </c>
      <c r="F77" s="39" t="s">
        <v>90</v>
      </c>
      <c r="H77" s="39" t="s">
        <v>373</v>
      </c>
      <c r="I77" s="38" t="s">
        <v>373</v>
      </c>
      <c r="J77" s="38" t="str">
        <f t="shared" si="2"/>
        <v>MolybdenumCerro Verde I Leach Pad</v>
      </c>
      <c r="K77" s="38" t="str">
        <f t="shared" si="3"/>
        <v>MolybdenumCerro Verde I Leach Pad</v>
      </c>
    </row>
    <row r="78" spans="1:11">
      <c r="A78" s="38" t="s">
        <v>63</v>
      </c>
      <c r="B78" s="38" t="s">
        <v>374</v>
      </c>
      <c r="C78" s="38" t="s">
        <v>375</v>
      </c>
      <c r="D78" s="43" t="s">
        <v>345</v>
      </c>
      <c r="E78" s="43" t="s">
        <v>376</v>
      </c>
      <c r="F78" s="39" t="s">
        <v>90</v>
      </c>
      <c r="H78" s="39" t="s">
        <v>377</v>
      </c>
      <c r="I78" s="38" t="s">
        <v>378</v>
      </c>
      <c r="J78" s="38" t="str">
        <f t="shared" si="2"/>
        <v>MolybdenumChuquicamata Refinery</v>
      </c>
      <c r="K78" s="38" t="str">
        <f t="shared" si="3"/>
        <v>MolybdenumChuquicamata Refinery</v>
      </c>
    </row>
    <row r="79" spans="1:11">
      <c r="A79" s="38" t="s">
        <v>63</v>
      </c>
      <c r="B79" s="38" t="s">
        <v>379</v>
      </c>
      <c r="C79" s="38" t="s">
        <v>379</v>
      </c>
      <c r="D79" s="43" t="s">
        <v>345</v>
      </c>
      <c r="E79" s="43" t="s">
        <v>380</v>
      </c>
      <c r="F79" s="39" t="s">
        <v>90</v>
      </c>
      <c r="H79" s="39" t="s">
        <v>381</v>
      </c>
      <c r="I79" s="38" t="s">
        <v>378</v>
      </c>
      <c r="J79" s="38" t="str">
        <f t="shared" si="2"/>
        <v>MolybdenumComplejo Industrial Molynor S.A.</v>
      </c>
      <c r="K79" s="38" t="str">
        <f t="shared" si="3"/>
        <v>MolybdenumComplejo Industrial Molynor S.A.</v>
      </c>
    </row>
    <row r="80" spans="1:11">
      <c r="A80" s="38" t="s">
        <v>63</v>
      </c>
      <c r="B80" s="38" t="s">
        <v>375</v>
      </c>
      <c r="C80" s="38" t="s">
        <v>375</v>
      </c>
      <c r="D80" s="43" t="s">
        <v>345</v>
      </c>
      <c r="E80" s="43" t="s">
        <v>376</v>
      </c>
      <c r="F80" s="39" t="s">
        <v>90</v>
      </c>
      <c r="H80" s="39" t="s">
        <v>377</v>
      </c>
      <c r="I80" s="38" t="s">
        <v>378</v>
      </c>
      <c r="J80" s="38" t="str">
        <f t="shared" si="2"/>
        <v>MolybdenumDivision Chuquicamata</v>
      </c>
      <c r="K80" s="38" t="str">
        <f t="shared" si="3"/>
        <v>MolybdenumDivision Chuquicamata</v>
      </c>
    </row>
    <row r="81" spans="1:11">
      <c r="A81" s="38" t="s">
        <v>63</v>
      </c>
      <c r="B81" s="38" t="s">
        <v>382</v>
      </c>
      <c r="C81" s="38" t="s">
        <v>375</v>
      </c>
      <c r="D81" s="43" t="s">
        <v>345</v>
      </c>
      <c r="E81" s="43" t="s">
        <v>376</v>
      </c>
      <c r="F81" s="39" t="s">
        <v>90</v>
      </c>
      <c r="H81" s="39" t="s">
        <v>377</v>
      </c>
      <c r="I81" s="38" t="s">
        <v>378</v>
      </c>
      <c r="J81" s="38" t="str">
        <f t="shared" si="2"/>
        <v>MolybdenumDivisión Chuquicamata</v>
      </c>
      <c r="K81" s="38" t="str">
        <f t="shared" si="3"/>
        <v>MolybdenumDivisión Chuquicamata</v>
      </c>
    </row>
    <row r="82" spans="1:11">
      <c r="A82" s="38" t="s">
        <v>63</v>
      </c>
      <c r="B82" s="38" t="s">
        <v>383</v>
      </c>
      <c r="C82" s="38" t="s">
        <v>383</v>
      </c>
      <c r="D82" s="43" t="s">
        <v>345</v>
      </c>
      <c r="E82" s="43" t="s">
        <v>384</v>
      </c>
      <c r="F82" s="39" t="s">
        <v>90</v>
      </c>
      <c r="H82" s="39" t="s">
        <v>385</v>
      </c>
      <c r="I82" s="38" t="s">
        <v>386</v>
      </c>
      <c r="J82" s="38" t="str">
        <f t="shared" si="2"/>
        <v>MolybdenumDivision El Teniente</v>
      </c>
      <c r="K82" s="38" t="str">
        <f t="shared" si="3"/>
        <v>MolybdenumDivision El Teniente</v>
      </c>
    </row>
    <row r="83" spans="1:11">
      <c r="A83" s="38" t="s">
        <v>63</v>
      </c>
      <c r="B83" s="38" t="s">
        <v>387</v>
      </c>
      <c r="C83" s="38" t="s">
        <v>383</v>
      </c>
      <c r="D83" s="43" t="s">
        <v>345</v>
      </c>
      <c r="E83" s="43" t="s">
        <v>384</v>
      </c>
      <c r="F83" s="39" t="s">
        <v>90</v>
      </c>
      <c r="H83" s="39" t="s">
        <v>385</v>
      </c>
      <c r="I83" s="38" t="s">
        <v>386</v>
      </c>
      <c r="J83" s="38" t="str">
        <f t="shared" si="2"/>
        <v>MolybdenumDivisión El Teniente</v>
      </c>
      <c r="K83" s="38" t="str">
        <f t="shared" si="3"/>
        <v>MolybdenumDivisión El Teniente</v>
      </c>
    </row>
    <row r="84" spans="1:11">
      <c r="A84" s="38" t="s">
        <v>63</v>
      </c>
      <c r="B84" s="38" t="s">
        <v>388</v>
      </c>
      <c r="C84" s="38" t="s">
        <v>388</v>
      </c>
      <c r="D84" s="43" t="s">
        <v>345</v>
      </c>
      <c r="E84" s="43" t="s">
        <v>389</v>
      </c>
      <c r="F84" s="39" t="s">
        <v>90</v>
      </c>
      <c r="H84" s="39" t="s">
        <v>390</v>
      </c>
      <c r="I84" s="38" t="s">
        <v>368</v>
      </c>
      <c r="J84" s="38" t="str">
        <f t="shared" si="2"/>
        <v>MolybdenumDivision Salvador</v>
      </c>
      <c r="K84" s="38" t="str">
        <f t="shared" si="3"/>
        <v>MolybdenumDivision Salvador</v>
      </c>
    </row>
    <row r="85" spans="1:11">
      <c r="A85" s="38" t="s">
        <v>63</v>
      </c>
      <c r="B85" s="38" t="s">
        <v>391</v>
      </c>
      <c r="C85" s="38" t="s">
        <v>388</v>
      </c>
      <c r="D85" s="43" t="s">
        <v>345</v>
      </c>
      <c r="E85" s="43" t="s">
        <v>389</v>
      </c>
      <c r="F85" s="39" t="s">
        <v>90</v>
      </c>
      <c r="H85" s="39" t="s">
        <v>390</v>
      </c>
      <c r="I85" s="38" t="s">
        <v>368</v>
      </c>
      <c r="J85" s="38" t="str">
        <f t="shared" si="2"/>
        <v>MolybdenumDivisión Salvador</v>
      </c>
      <c r="K85" s="38" t="str">
        <f t="shared" si="3"/>
        <v>MolybdenumDivisión Salvador</v>
      </c>
    </row>
    <row r="86" spans="1:11">
      <c r="A86" s="38" t="s">
        <v>63</v>
      </c>
      <c r="B86" s="38" t="s">
        <v>392</v>
      </c>
      <c r="C86" s="38" t="s">
        <v>383</v>
      </c>
      <c r="D86" s="43" t="s">
        <v>345</v>
      </c>
      <c r="E86" s="43" t="s">
        <v>384</v>
      </c>
      <c r="F86" s="39" t="s">
        <v>90</v>
      </c>
      <c r="H86" s="39" t="s">
        <v>385</v>
      </c>
      <c r="I86" s="38" t="s">
        <v>386</v>
      </c>
      <c r="J86" s="38" t="str">
        <f t="shared" si="2"/>
        <v>MolybdenumEl Teniente</v>
      </c>
      <c r="K86" s="38" t="str">
        <f t="shared" si="3"/>
        <v>MolybdenumEl Teniente</v>
      </c>
    </row>
    <row r="87" spans="1:11">
      <c r="A87" s="38" t="s">
        <v>63</v>
      </c>
      <c r="B87" s="38" t="s">
        <v>350</v>
      </c>
      <c r="C87" s="38" t="s">
        <v>350</v>
      </c>
      <c r="D87" s="43" t="s">
        <v>298</v>
      </c>
      <c r="E87" s="43" t="s">
        <v>351</v>
      </c>
      <c r="F87" s="39" t="s">
        <v>90</v>
      </c>
      <c r="H87" s="39" t="s">
        <v>349</v>
      </c>
      <c r="I87" s="38" t="s">
        <v>352</v>
      </c>
      <c r="J87" s="38" t="str">
        <f t="shared" si="2"/>
        <v>MolybdenumFreeport-McMoRan Inc. (Bagdad)</v>
      </c>
      <c r="K87" s="38" t="str">
        <f t="shared" si="3"/>
        <v>MolybdenumFreeport-McMoRan Inc. (Bagdad)</v>
      </c>
    </row>
    <row r="88" spans="1:11">
      <c r="A88" s="38" t="s">
        <v>63</v>
      </c>
      <c r="B88" s="38" t="s">
        <v>393</v>
      </c>
      <c r="C88" s="38" t="s">
        <v>393</v>
      </c>
      <c r="D88" s="43" t="s">
        <v>298</v>
      </c>
      <c r="E88" s="43" t="s">
        <v>394</v>
      </c>
      <c r="F88" s="39" t="s">
        <v>90</v>
      </c>
      <c r="H88" s="39" t="s">
        <v>395</v>
      </c>
      <c r="I88" s="38" t="s">
        <v>396</v>
      </c>
      <c r="J88" s="38" t="str">
        <f t="shared" si="2"/>
        <v>MolybdenumFreeport-McMoRan Inc. (Fort Madison)</v>
      </c>
      <c r="K88" s="38" t="str">
        <f t="shared" si="3"/>
        <v>MolybdenumFreeport-McMoRan Inc. (Fort Madison)</v>
      </c>
    </row>
    <row r="89" spans="1:11">
      <c r="A89" s="38" t="s">
        <v>63</v>
      </c>
      <c r="B89" s="38" t="s">
        <v>397</v>
      </c>
      <c r="C89" s="38" t="s">
        <v>397</v>
      </c>
      <c r="D89" s="43" t="s">
        <v>398</v>
      </c>
      <c r="E89" s="43" t="s">
        <v>399</v>
      </c>
      <c r="F89" s="39" t="s">
        <v>90</v>
      </c>
      <c r="H89" s="39" t="s">
        <v>400</v>
      </c>
      <c r="I89" s="38" t="s">
        <v>401</v>
      </c>
      <c r="J89" s="38" t="str">
        <f t="shared" si="2"/>
        <v>MolybdenumFreeport-McMoRan Inc. (Rotterdam)</v>
      </c>
      <c r="K89" s="38" t="str">
        <f t="shared" si="3"/>
        <v>MolybdenumFreeport-McMoRan Inc. (Rotterdam)</v>
      </c>
    </row>
    <row r="90" spans="1:11">
      <c r="A90" s="38" t="s">
        <v>63</v>
      </c>
      <c r="B90" s="38" t="s">
        <v>402</v>
      </c>
      <c r="C90" s="38" t="s">
        <v>402</v>
      </c>
      <c r="D90" s="43" t="s">
        <v>298</v>
      </c>
      <c r="E90" s="43" t="s">
        <v>403</v>
      </c>
      <c r="F90" s="39" t="s">
        <v>90</v>
      </c>
      <c r="H90" s="39" t="s">
        <v>404</v>
      </c>
      <c r="I90" s="38" t="s">
        <v>352</v>
      </c>
      <c r="J90" s="38" t="str">
        <f t="shared" si="2"/>
        <v>MolybdenumFreeport-McMoRan Inc. (Sierrita)</v>
      </c>
      <c r="K90" s="38" t="str">
        <f t="shared" si="3"/>
        <v>MolybdenumFreeport-McMoRan Inc. (Sierrita)</v>
      </c>
    </row>
    <row r="91" spans="1:11">
      <c r="A91" s="38" t="s">
        <v>63</v>
      </c>
      <c r="B91" s="38" t="s">
        <v>405</v>
      </c>
      <c r="C91" s="38" t="s">
        <v>405</v>
      </c>
      <c r="D91" s="43" t="s">
        <v>171</v>
      </c>
      <c r="E91" s="43" t="s">
        <v>406</v>
      </c>
      <c r="F91" s="39" t="s">
        <v>90</v>
      </c>
      <c r="H91" s="39" t="s">
        <v>407</v>
      </c>
      <c r="I91" s="38" t="s">
        <v>408</v>
      </c>
      <c r="J91" s="38" t="str">
        <f t="shared" si="2"/>
        <v>MolybdenumFreeport-McMoRan Inc. (Stowmarket)</v>
      </c>
      <c r="K91" s="38" t="str">
        <f t="shared" si="3"/>
        <v>MolybdenumFreeport-McMoRan Inc. (Stowmarket)</v>
      </c>
    </row>
    <row r="92" spans="1:11">
      <c r="A92" s="38" t="s">
        <v>63</v>
      </c>
      <c r="B92" s="38" t="s">
        <v>409</v>
      </c>
      <c r="C92" s="38" t="s">
        <v>409</v>
      </c>
      <c r="D92" s="43" t="s">
        <v>298</v>
      </c>
      <c r="E92" s="43" t="s">
        <v>410</v>
      </c>
      <c r="F92" s="39" t="s">
        <v>90</v>
      </c>
      <c r="H92" s="39" t="s">
        <v>411</v>
      </c>
      <c r="I92" s="38" t="s">
        <v>412</v>
      </c>
      <c r="J92" s="38" t="str">
        <f t="shared" si="2"/>
        <v>MolybdenumKennecott Utah Copper LLC</v>
      </c>
      <c r="K92" s="38" t="str">
        <f t="shared" si="3"/>
        <v>MolybdenumKennecott Utah Copper LLC</v>
      </c>
    </row>
    <row r="93" spans="1:11">
      <c r="A93" s="38" t="s">
        <v>63</v>
      </c>
      <c r="B93" s="38" t="s">
        <v>413</v>
      </c>
      <c r="C93" s="38" t="s">
        <v>344</v>
      </c>
      <c r="D93" s="43" t="s">
        <v>345</v>
      </c>
      <c r="E93" s="43" t="s">
        <v>346</v>
      </c>
      <c r="F93" s="39" t="s">
        <v>90</v>
      </c>
      <c r="H93" s="39" t="s">
        <v>347</v>
      </c>
      <c r="I93" s="38" t="s">
        <v>348</v>
      </c>
      <c r="J93" s="38" t="str">
        <f t="shared" si="2"/>
        <v>MolybdenumLos Bronces</v>
      </c>
      <c r="K93" s="38" t="str">
        <f t="shared" si="3"/>
        <v>MolybdenumLos Bronces</v>
      </c>
    </row>
    <row r="94" spans="1:11">
      <c r="A94" s="38" t="s">
        <v>63</v>
      </c>
      <c r="B94" s="38" t="s">
        <v>414</v>
      </c>
      <c r="C94" s="38" t="s">
        <v>414</v>
      </c>
      <c r="D94" s="43" t="s">
        <v>345</v>
      </c>
      <c r="E94" s="43" t="s">
        <v>415</v>
      </c>
      <c r="F94" s="39" t="s">
        <v>90</v>
      </c>
      <c r="H94" s="39" t="s">
        <v>416</v>
      </c>
      <c r="I94" s="38" t="s">
        <v>378</v>
      </c>
      <c r="J94" s="38" t="str">
        <f t="shared" si="2"/>
        <v>MolybdenumMinera Centinela</v>
      </c>
      <c r="K94" s="38" t="str">
        <f t="shared" si="3"/>
        <v>MolybdenumMinera Centinela</v>
      </c>
    </row>
    <row r="95" spans="1:11">
      <c r="A95" s="38" t="s">
        <v>63</v>
      </c>
      <c r="B95" s="38" t="s">
        <v>417</v>
      </c>
      <c r="C95" s="38" t="s">
        <v>417</v>
      </c>
      <c r="D95" s="43" t="s">
        <v>345</v>
      </c>
      <c r="E95" s="43" t="s">
        <v>418</v>
      </c>
      <c r="F95" s="39" t="s">
        <v>90</v>
      </c>
      <c r="H95" s="39" t="s">
        <v>368</v>
      </c>
      <c r="I95" s="38" t="s">
        <v>378</v>
      </c>
      <c r="J95" s="38" t="str">
        <f t="shared" si="2"/>
        <v>MolybdenumMinera Escondida Limitada</v>
      </c>
      <c r="K95" s="38" t="str">
        <f t="shared" si="3"/>
        <v>MolybdenumMinera Escondida Limitada</v>
      </c>
    </row>
    <row r="96" spans="1:11">
      <c r="A96" s="38" t="s">
        <v>63</v>
      </c>
      <c r="B96" s="38" t="s">
        <v>419</v>
      </c>
      <c r="C96" s="38" t="s">
        <v>354</v>
      </c>
      <c r="D96" s="43" t="s">
        <v>355</v>
      </c>
      <c r="E96" s="43" t="s">
        <v>356</v>
      </c>
      <c r="F96" s="39" t="s">
        <v>90</v>
      </c>
      <c r="H96" s="39" t="s">
        <v>357</v>
      </c>
      <c r="I96" s="38" t="s">
        <v>358</v>
      </c>
      <c r="J96" s="38" t="str">
        <f t="shared" si="2"/>
        <v>MolybdenumMinera Mexico S.A. de C.V</v>
      </c>
      <c r="K96" s="38" t="str">
        <f t="shared" si="3"/>
        <v>MolybdenumMinera Mexico S.A. de C.V</v>
      </c>
    </row>
    <row r="97" spans="1:11">
      <c r="A97" s="38" t="s">
        <v>63</v>
      </c>
      <c r="B97" s="38" t="s">
        <v>420</v>
      </c>
      <c r="C97" s="38" t="s">
        <v>420</v>
      </c>
      <c r="D97" s="43" t="s">
        <v>345</v>
      </c>
      <c r="E97" s="43" t="s">
        <v>421</v>
      </c>
      <c r="F97" s="39" t="s">
        <v>90</v>
      </c>
      <c r="H97" s="39" t="s">
        <v>416</v>
      </c>
      <c r="I97" s="38" t="s">
        <v>378</v>
      </c>
      <c r="J97" s="38" t="str">
        <f t="shared" si="2"/>
        <v>MolybdenumMinera Spence Limitada</v>
      </c>
      <c r="K97" s="38" t="str">
        <f t="shared" si="3"/>
        <v>MolybdenumMinera Spence Limitada</v>
      </c>
    </row>
    <row r="98" spans="1:11">
      <c r="A98" s="38" t="s">
        <v>63</v>
      </c>
      <c r="B98" s="38" t="s">
        <v>422</v>
      </c>
      <c r="C98" s="38" t="s">
        <v>422</v>
      </c>
      <c r="D98" s="43" t="s">
        <v>423</v>
      </c>
      <c r="E98" s="43" t="s">
        <v>424</v>
      </c>
      <c r="F98" s="39" t="s">
        <v>90</v>
      </c>
      <c r="H98" s="39" t="s">
        <v>425</v>
      </c>
      <c r="I98" s="38" t="s">
        <v>426</v>
      </c>
      <c r="J98" s="38" t="str">
        <f t="shared" si="2"/>
        <v>MolybdenumMolymet Belgium NV</v>
      </c>
      <c r="K98" s="38" t="str">
        <f t="shared" si="3"/>
        <v>MolybdenumMolymet Belgium NV</v>
      </c>
    </row>
    <row r="99" spans="1:11">
      <c r="A99" s="38" t="s">
        <v>63</v>
      </c>
      <c r="B99" s="38" t="s">
        <v>427</v>
      </c>
      <c r="C99" s="38" t="s">
        <v>427</v>
      </c>
      <c r="D99" s="43" t="s">
        <v>355</v>
      </c>
      <c r="E99" s="43" t="s">
        <v>428</v>
      </c>
      <c r="F99" s="39" t="s">
        <v>90</v>
      </c>
      <c r="H99" s="39" t="s">
        <v>429</v>
      </c>
      <c r="I99" s="38" t="s">
        <v>358</v>
      </c>
      <c r="J99" s="38" t="str">
        <f t="shared" si="2"/>
        <v>MolybdenumMolymex</v>
      </c>
      <c r="K99" s="38" t="str">
        <f t="shared" si="3"/>
        <v>MolybdenumMolymex</v>
      </c>
    </row>
    <row r="100" spans="1:11">
      <c r="A100" s="38" t="s">
        <v>63</v>
      </c>
      <c r="B100" s="38" t="s">
        <v>430</v>
      </c>
      <c r="C100" s="38" t="s">
        <v>354</v>
      </c>
      <c r="D100" s="43" t="s">
        <v>355</v>
      </c>
      <c r="E100" s="43" t="s">
        <v>356</v>
      </c>
      <c r="F100" s="39" t="s">
        <v>90</v>
      </c>
      <c r="H100" s="39" t="s">
        <v>357</v>
      </c>
      <c r="I100" s="38" t="s">
        <v>358</v>
      </c>
      <c r="J100" s="38" t="str">
        <f t="shared" si="2"/>
        <v>MolybdenumOperadora de Minas e Instalaciones Mineras S.A. de C.V.</v>
      </c>
      <c r="K100" s="38" t="str">
        <f t="shared" si="3"/>
        <v>MolybdenumOperadora de Minas e Instalaciones Mineras S.A. de C.V.</v>
      </c>
    </row>
    <row r="101" spans="1:11">
      <c r="A101" s="38" t="s">
        <v>63</v>
      </c>
      <c r="B101" s="38" t="s">
        <v>431</v>
      </c>
      <c r="C101" s="38" t="s">
        <v>388</v>
      </c>
      <c r="D101" s="43" t="s">
        <v>345</v>
      </c>
      <c r="E101" s="43" t="s">
        <v>389</v>
      </c>
      <c r="F101" s="39" t="s">
        <v>90</v>
      </c>
      <c r="H101" s="39" t="s">
        <v>390</v>
      </c>
      <c r="I101" s="38" t="s">
        <v>368</v>
      </c>
      <c r="J101" s="38" t="str">
        <f t="shared" si="2"/>
        <v>MolybdenumSalvador</v>
      </c>
      <c r="K101" s="38" t="str">
        <f t="shared" si="3"/>
        <v>MolybdenumSalvador</v>
      </c>
    </row>
    <row r="102" spans="1:11">
      <c r="A102" s="38" t="s">
        <v>63</v>
      </c>
      <c r="B102" s="38" t="s">
        <v>365</v>
      </c>
      <c r="C102" s="38" t="s">
        <v>365</v>
      </c>
      <c r="D102" s="43" t="s">
        <v>345</v>
      </c>
      <c r="E102" s="43" t="s">
        <v>366</v>
      </c>
      <c r="F102" s="39" t="s">
        <v>90</v>
      </c>
      <c r="H102" s="39" t="s">
        <v>367</v>
      </c>
      <c r="I102" s="38" t="s">
        <v>368</v>
      </c>
      <c r="J102" s="38" t="str">
        <f t="shared" si="2"/>
        <v>MolybdenumSCM Minera Lumina Copper (Caserones)</v>
      </c>
      <c r="K102" s="38" t="str">
        <f t="shared" si="3"/>
        <v>MolybdenumSCM Minera Lumina Copper (Caserones)</v>
      </c>
    </row>
    <row r="103" spans="1:11">
      <c r="A103" s="38" t="s">
        <v>63</v>
      </c>
      <c r="B103" s="38" t="s">
        <v>432</v>
      </c>
      <c r="C103" s="38" t="s">
        <v>402</v>
      </c>
      <c r="D103" s="43" t="s">
        <v>298</v>
      </c>
      <c r="E103" s="43" t="s">
        <v>403</v>
      </c>
      <c r="F103" s="39" t="s">
        <v>90</v>
      </c>
      <c r="H103" s="39" t="s">
        <v>404</v>
      </c>
      <c r="I103" s="38" t="s">
        <v>352</v>
      </c>
      <c r="J103" s="38" t="str">
        <f t="shared" si="2"/>
        <v>MolybdenumSierrita</v>
      </c>
      <c r="K103" s="38" t="str">
        <f t="shared" si="3"/>
        <v>MolybdenumSierrita</v>
      </c>
    </row>
    <row r="104" spans="1:11">
      <c r="A104" s="38" t="s">
        <v>63</v>
      </c>
      <c r="B104" s="38" t="s">
        <v>370</v>
      </c>
      <c r="C104" s="38" t="s">
        <v>370</v>
      </c>
      <c r="D104" s="43" t="s">
        <v>371</v>
      </c>
      <c r="E104" s="43" t="s">
        <v>372</v>
      </c>
      <c r="F104" s="39" t="s">
        <v>90</v>
      </c>
      <c r="H104" s="39" t="s">
        <v>373</v>
      </c>
      <c r="I104" s="38" t="s">
        <v>373</v>
      </c>
      <c r="J104" s="38" t="str">
        <f t="shared" si="2"/>
        <v>MolybdenumSociedad Minera Cerro Verde S.A.</v>
      </c>
      <c r="K104" s="38" t="str">
        <f t="shared" si="3"/>
        <v>MolybdenumSociedad Minera Cerro Verde S.A.</v>
      </c>
    </row>
    <row r="105" spans="1:11">
      <c r="A105" s="38" t="s">
        <v>63</v>
      </c>
      <c r="B105" s="38" t="s">
        <v>433</v>
      </c>
      <c r="C105" s="38" t="s">
        <v>370</v>
      </c>
      <c r="D105" s="43" t="s">
        <v>371</v>
      </c>
      <c r="E105" s="43" t="s">
        <v>372</v>
      </c>
      <c r="F105" s="39" t="s">
        <v>90</v>
      </c>
      <c r="H105" s="39" t="s">
        <v>373</v>
      </c>
      <c r="I105" s="38" t="s">
        <v>373</v>
      </c>
      <c r="J105" s="38" t="str">
        <f t="shared" si="2"/>
        <v>MolybdenumSociedad Minera Cerro Verde S.A.A.</v>
      </c>
      <c r="K105" s="38" t="str">
        <f t="shared" si="3"/>
        <v>MolybdenumSociedad Minera Cerro Verde S.A.A.</v>
      </c>
    </row>
    <row r="106" spans="1:11">
      <c r="A106" s="38" t="s">
        <v>63</v>
      </c>
      <c r="B106" s="38" t="s">
        <v>434</v>
      </c>
      <c r="C106" s="38" t="s">
        <v>434</v>
      </c>
      <c r="D106" s="43" t="s">
        <v>371</v>
      </c>
      <c r="E106" s="43" t="s">
        <v>435</v>
      </c>
      <c r="F106" s="39" t="s">
        <v>90</v>
      </c>
      <c r="H106" s="39" t="s">
        <v>436</v>
      </c>
      <c r="I106" s="38" t="s">
        <v>437</v>
      </c>
      <c r="J106" s="38" t="str">
        <f t="shared" si="2"/>
        <v>MolybdenumSouthern Peru Copper Corporation (Industrial Unit of Toquepala)</v>
      </c>
      <c r="K106" s="38" t="str">
        <f t="shared" si="3"/>
        <v>MolybdenumSouthern Peru Copper Corporation (Industrial Unit of Toquepala)</v>
      </c>
    </row>
    <row r="107" spans="1:11">
      <c r="A107" s="38" t="s">
        <v>63</v>
      </c>
      <c r="B107" s="38" t="s">
        <v>438</v>
      </c>
      <c r="C107" s="38" t="s">
        <v>434</v>
      </c>
      <c r="D107" s="43" t="s">
        <v>371</v>
      </c>
      <c r="E107" s="43" t="s">
        <v>435</v>
      </c>
      <c r="F107" s="39" t="s">
        <v>90</v>
      </c>
      <c r="H107" s="39" t="s">
        <v>436</v>
      </c>
      <c r="I107" s="38" t="s">
        <v>437</v>
      </c>
      <c r="J107" s="38" t="str">
        <f t="shared" si="2"/>
        <v>MolybdenumToquepala</v>
      </c>
      <c r="K107" s="38" t="str">
        <f t="shared" si="3"/>
        <v>MolybdenumToquepala</v>
      </c>
    </row>
    <row r="108" spans="1:11">
      <c r="A108" s="38" t="s">
        <v>63</v>
      </c>
      <c r="B108" s="38" t="s">
        <v>439</v>
      </c>
      <c r="C108" s="38" t="s">
        <v>439</v>
      </c>
      <c r="D108" s="43" t="s">
        <v>355</v>
      </c>
      <c r="E108" s="43" t="s">
        <v>440</v>
      </c>
      <c r="F108" s="39" t="s">
        <v>90</v>
      </c>
      <c r="H108" s="39" t="s">
        <v>441</v>
      </c>
      <c r="I108" s="38" t="s">
        <v>442</v>
      </c>
      <c r="J108" s="38" t="str">
        <f t="shared" si="2"/>
        <v>MolybdenumUnidad La Caridad</v>
      </c>
      <c r="K108" s="38" t="str">
        <f t="shared" si="3"/>
        <v>MolybdenumUnidad La Caridad</v>
      </c>
    </row>
    <row r="109" spans="1:11">
      <c r="A109" s="38" t="s">
        <v>63</v>
      </c>
      <c r="B109" s="38" t="s">
        <v>106</v>
      </c>
      <c r="D109" s="43"/>
      <c r="E109" s="43"/>
      <c r="H109" s="39"/>
      <c r="I109" s="43"/>
      <c r="J109" s="38" t="str">
        <f t="shared" si="2"/>
        <v>MolybdenumSmelter not listed</v>
      </c>
      <c r="K109" s="38" t="str">
        <f t="shared" si="3"/>
        <v>MolybdenumSmelter not listed</v>
      </c>
    </row>
    <row r="110" spans="1:11">
      <c r="A110" s="38" t="s">
        <v>63</v>
      </c>
      <c r="B110" s="38" t="s">
        <v>83</v>
      </c>
      <c r="C110" s="38" t="s">
        <v>51</v>
      </c>
      <c r="D110" s="43"/>
      <c r="E110" s="43"/>
      <c r="H110" s="39"/>
      <c r="I110" s="43"/>
      <c r="J110" s="38" t="str">
        <f t="shared" si="2"/>
        <v>MolybdenumSmelter not yet identified</v>
      </c>
      <c r="K110" s="38" t="str">
        <f t="shared" si="3"/>
        <v>MolybdenumSmelter not yet identified</v>
      </c>
    </row>
    <row r="111" spans="1:11">
      <c r="A111" s="38" t="s">
        <v>64</v>
      </c>
      <c r="B111" s="38" t="s">
        <v>271</v>
      </c>
      <c r="C111" s="38" t="s">
        <v>271</v>
      </c>
      <c r="D111" s="43" t="s">
        <v>272</v>
      </c>
      <c r="E111" s="43" t="s">
        <v>443</v>
      </c>
      <c r="F111" s="39" t="s">
        <v>90</v>
      </c>
      <c r="H111" s="39" t="s">
        <v>274</v>
      </c>
      <c r="I111" s="38" t="s">
        <v>274</v>
      </c>
      <c r="J111" s="38" t="str">
        <f t="shared" si="2"/>
        <v>PalladiumAurubis AG, Hamburg</v>
      </c>
      <c r="K111" s="38" t="str">
        <f t="shared" si="3"/>
        <v>PalladiumAurubis AG, Hamburg</v>
      </c>
    </row>
    <row r="112" spans="1:11">
      <c r="A112" s="38" t="s">
        <v>64</v>
      </c>
      <c r="B112" s="38" t="s">
        <v>275</v>
      </c>
      <c r="C112" s="38" t="s">
        <v>271</v>
      </c>
      <c r="D112" s="43" t="s">
        <v>272</v>
      </c>
      <c r="E112" s="43" t="s">
        <v>443</v>
      </c>
      <c r="F112" s="39" t="s">
        <v>90</v>
      </c>
      <c r="H112" s="39" t="s">
        <v>274</v>
      </c>
      <c r="I112" s="38" t="s">
        <v>274</v>
      </c>
      <c r="J112" s="38" t="str">
        <f t="shared" si="2"/>
        <v>PalladiumAurubis Hamburg</v>
      </c>
      <c r="K112" s="38" t="str">
        <f t="shared" si="3"/>
        <v>PalladiumAurubis Hamburg</v>
      </c>
    </row>
    <row r="113" spans="1:11">
      <c r="A113" s="38" t="s">
        <v>64</v>
      </c>
      <c r="B113" s="38" t="s">
        <v>276</v>
      </c>
      <c r="C113" s="38" t="s">
        <v>271</v>
      </c>
      <c r="D113" s="43" t="s">
        <v>272</v>
      </c>
      <c r="E113" s="43" t="s">
        <v>443</v>
      </c>
      <c r="F113" s="39" t="s">
        <v>90</v>
      </c>
      <c r="H113" s="39" t="s">
        <v>274</v>
      </c>
      <c r="I113" s="38" t="s">
        <v>274</v>
      </c>
      <c r="J113" s="38" t="str">
        <f t="shared" si="2"/>
        <v>PalladiumAurubis Hamburg AG</v>
      </c>
      <c r="K113" s="38" t="str">
        <f t="shared" si="3"/>
        <v>PalladiumAurubis Hamburg AG</v>
      </c>
    </row>
    <row r="114" spans="1:11">
      <c r="A114" s="38" t="s">
        <v>64</v>
      </c>
      <c r="B114" s="38" t="s">
        <v>277</v>
      </c>
      <c r="C114" s="38" t="s">
        <v>277</v>
      </c>
      <c r="D114" s="43" t="s">
        <v>278</v>
      </c>
      <c r="E114" s="43" t="s">
        <v>444</v>
      </c>
      <c r="F114" s="39" t="s">
        <v>90</v>
      </c>
      <c r="H114" s="39" t="s">
        <v>280</v>
      </c>
      <c r="I114" s="38" t="s">
        <v>281</v>
      </c>
      <c r="J114" s="38" t="str">
        <f t="shared" si="2"/>
        <v>PalladiumBoliden Harjavalta Oy</v>
      </c>
      <c r="K114" s="38" t="str">
        <f t="shared" si="3"/>
        <v>PalladiumBoliden Harjavalta Oy</v>
      </c>
    </row>
    <row r="115" spans="1:11">
      <c r="A115" s="38" t="s">
        <v>64</v>
      </c>
      <c r="B115" s="38" t="s">
        <v>286</v>
      </c>
      <c r="C115" s="38" t="s">
        <v>286</v>
      </c>
      <c r="D115" s="43" t="s">
        <v>287</v>
      </c>
      <c r="E115" s="43" t="s">
        <v>445</v>
      </c>
      <c r="F115" s="39" t="s">
        <v>90</v>
      </c>
      <c r="H115" s="39" t="s">
        <v>289</v>
      </c>
      <c r="I115" s="38" t="s">
        <v>290</v>
      </c>
      <c r="J115" s="38" t="str">
        <f t="shared" si="2"/>
        <v>PalladiumBoliden Mineral AB (Ronnskar)</v>
      </c>
      <c r="K115" s="38" t="str">
        <f t="shared" si="3"/>
        <v>PalladiumBoliden Mineral AB (Ronnskar)</v>
      </c>
    </row>
    <row r="116" spans="1:11">
      <c r="A116" s="38" t="s">
        <v>64</v>
      </c>
      <c r="B116" s="38" t="s">
        <v>446</v>
      </c>
      <c r="C116" s="38" t="s">
        <v>446</v>
      </c>
      <c r="D116" s="43" t="s">
        <v>261</v>
      </c>
      <c r="E116" s="43" t="s">
        <v>447</v>
      </c>
      <c r="F116" s="39" t="s">
        <v>90</v>
      </c>
      <c r="H116" s="39" t="s">
        <v>448</v>
      </c>
      <c r="I116" s="38" t="s">
        <v>449</v>
      </c>
      <c r="J116" s="38" t="str">
        <f t="shared" si="2"/>
        <v>PalladiumGlencore Nikkelverk AS</v>
      </c>
      <c r="K116" s="38" t="str">
        <f t="shared" si="3"/>
        <v>PalladiumGlencore Nikkelverk AS</v>
      </c>
    </row>
    <row r="117" spans="1:11">
      <c r="A117" s="38" t="s">
        <v>64</v>
      </c>
      <c r="B117" s="38" t="s">
        <v>265</v>
      </c>
      <c r="C117" s="38" t="s">
        <v>265</v>
      </c>
      <c r="D117" s="43" t="s">
        <v>266</v>
      </c>
      <c r="E117" s="43" t="s">
        <v>450</v>
      </c>
      <c r="F117" s="39" t="s">
        <v>90</v>
      </c>
      <c r="H117" s="39" t="s">
        <v>268</v>
      </c>
      <c r="I117" s="38" t="s">
        <v>269</v>
      </c>
      <c r="J117" s="38" t="str">
        <f t="shared" si="2"/>
        <v>PalladiumImpala Platinum - Platinum Metals Refinery (PMR)</v>
      </c>
      <c r="K117" s="38" t="str">
        <f t="shared" si="3"/>
        <v>PalladiumImpala Platinum - Platinum Metals Refinery (PMR)</v>
      </c>
    </row>
    <row r="118" spans="1:11">
      <c r="A118" s="38" t="s">
        <v>64</v>
      </c>
      <c r="B118" s="38" t="s">
        <v>270</v>
      </c>
      <c r="C118" s="38" t="s">
        <v>265</v>
      </c>
      <c r="D118" s="43" t="s">
        <v>266</v>
      </c>
      <c r="E118" s="43" t="s">
        <v>450</v>
      </c>
      <c r="F118" s="39" t="s">
        <v>90</v>
      </c>
      <c r="H118" s="39" t="s">
        <v>268</v>
      </c>
      <c r="I118" s="38" t="s">
        <v>269</v>
      </c>
      <c r="J118" s="38" t="str">
        <f t="shared" si="2"/>
        <v>PalladiumImpala Refineries – Platinum Metals Refinery (PMR)</v>
      </c>
      <c r="K118" s="38" t="str">
        <f t="shared" si="3"/>
        <v>PalladiumImpala Refineries – Platinum Metals Refinery (PMR)</v>
      </c>
    </row>
    <row r="119" spans="1:11">
      <c r="A119" s="38" t="s">
        <v>64</v>
      </c>
      <c r="B119" s="38" t="s">
        <v>106</v>
      </c>
      <c r="D119" s="43"/>
      <c r="E119" s="43"/>
      <c r="H119" s="39"/>
      <c r="I119" s="43"/>
      <c r="J119" s="38" t="str">
        <f t="shared" si="2"/>
        <v>PalladiumSmelter not listed</v>
      </c>
      <c r="K119" s="38" t="str">
        <f t="shared" si="3"/>
        <v>PalladiumSmelter not listed</v>
      </c>
    </row>
    <row r="120" spans="1:11">
      <c r="A120" s="38" t="s">
        <v>64</v>
      </c>
      <c r="B120" s="38" t="s">
        <v>83</v>
      </c>
      <c r="C120" s="38" t="s">
        <v>51</v>
      </c>
      <c r="D120" s="43"/>
      <c r="E120" s="43"/>
      <c r="H120" s="39"/>
      <c r="I120" s="43"/>
      <c r="J120" s="38" t="str">
        <f t="shared" si="2"/>
        <v>PalladiumSmelter not yet identified</v>
      </c>
      <c r="K120" s="38" t="str">
        <f t="shared" si="3"/>
        <v>PalladiumSmelter not yet identified</v>
      </c>
    </row>
    <row r="121" spans="1:11">
      <c r="A121" s="38" t="s">
        <v>65</v>
      </c>
      <c r="B121" s="38" t="s">
        <v>271</v>
      </c>
      <c r="C121" s="38" t="s">
        <v>271</v>
      </c>
      <c r="D121" s="43" t="s">
        <v>272</v>
      </c>
      <c r="E121" s="43" t="s">
        <v>451</v>
      </c>
      <c r="F121" s="39" t="s">
        <v>90</v>
      </c>
      <c r="H121" s="39" t="s">
        <v>274</v>
      </c>
      <c r="I121" s="38" t="s">
        <v>274</v>
      </c>
      <c r="J121" s="38" t="str">
        <f t="shared" si="2"/>
        <v>PlatinumAurubis AG, Hamburg</v>
      </c>
      <c r="K121" s="38" t="str">
        <f t="shared" si="3"/>
        <v>PlatinumAurubis AG, Hamburg</v>
      </c>
    </row>
    <row r="122" spans="1:11">
      <c r="A122" s="38" t="s">
        <v>65</v>
      </c>
      <c r="B122" s="38" t="s">
        <v>275</v>
      </c>
      <c r="C122" s="38" t="s">
        <v>271</v>
      </c>
      <c r="D122" s="43" t="s">
        <v>272</v>
      </c>
      <c r="E122" s="43" t="s">
        <v>451</v>
      </c>
      <c r="F122" s="39" t="s">
        <v>90</v>
      </c>
      <c r="H122" s="39" t="s">
        <v>274</v>
      </c>
      <c r="I122" s="38" t="s">
        <v>274</v>
      </c>
      <c r="J122" s="38" t="str">
        <f t="shared" si="2"/>
        <v>PlatinumAurubis Hamburg</v>
      </c>
      <c r="K122" s="38" t="str">
        <f t="shared" si="3"/>
        <v>PlatinumAurubis Hamburg</v>
      </c>
    </row>
    <row r="123" spans="1:11">
      <c r="A123" s="38" t="s">
        <v>65</v>
      </c>
      <c r="B123" s="38" t="s">
        <v>276</v>
      </c>
      <c r="C123" s="38" t="s">
        <v>271</v>
      </c>
      <c r="D123" s="43" t="s">
        <v>272</v>
      </c>
      <c r="E123" s="43" t="s">
        <v>451</v>
      </c>
      <c r="F123" s="39" t="s">
        <v>90</v>
      </c>
      <c r="H123" s="39" t="s">
        <v>274</v>
      </c>
      <c r="I123" s="38" t="s">
        <v>274</v>
      </c>
      <c r="J123" s="38" t="str">
        <f t="shared" si="2"/>
        <v>PlatinumAurubis Hamburg AG</v>
      </c>
      <c r="K123" s="38" t="str">
        <f t="shared" si="3"/>
        <v>PlatinumAurubis Hamburg AG</v>
      </c>
    </row>
    <row r="124" spans="1:11">
      <c r="A124" s="38" t="s">
        <v>65</v>
      </c>
      <c r="B124" s="38" t="s">
        <v>277</v>
      </c>
      <c r="C124" s="38" t="s">
        <v>277</v>
      </c>
      <c r="D124" s="43" t="s">
        <v>278</v>
      </c>
      <c r="E124" s="43" t="s">
        <v>452</v>
      </c>
      <c r="F124" s="39" t="s">
        <v>90</v>
      </c>
      <c r="H124" s="39" t="s">
        <v>280</v>
      </c>
      <c r="I124" s="38" t="s">
        <v>281</v>
      </c>
      <c r="J124" s="38" t="str">
        <f t="shared" si="2"/>
        <v>PlatinumBoliden Harjavalta Oy</v>
      </c>
      <c r="K124" s="38" t="str">
        <f t="shared" si="3"/>
        <v>PlatinumBoliden Harjavalta Oy</v>
      </c>
    </row>
    <row r="125" spans="1:11">
      <c r="A125" s="38" t="s">
        <v>65</v>
      </c>
      <c r="B125" s="38" t="s">
        <v>286</v>
      </c>
      <c r="C125" s="38" t="s">
        <v>286</v>
      </c>
      <c r="D125" s="43" t="s">
        <v>287</v>
      </c>
      <c r="E125" s="43" t="s">
        <v>453</v>
      </c>
      <c r="F125" s="39" t="s">
        <v>90</v>
      </c>
      <c r="H125" s="39" t="s">
        <v>289</v>
      </c>
      <c r="I125" s="38" t="s">
        <v>290</v>
      </c>
      <c r="J125" s="38" t="str">
        <f t="shared" si="2"/>
        <v>PlatinumBoliden Mineral AB (Ronnskar)</v>
      </c>
      <c r="K125" s="38" t="str">
        <f t="shared" si="3"/>
        <v>PlatinumBoliden Mineral AB (Ronnskar)</v>
      </c>
    </row>
    <row r="126" spans="1:11">
      <c r="A126" s="38" t="s">
        <v>65</v>
      </c>
      <c r="B126" s="38" t="s">
        <v>446</v>
      </c>
      <c r="C126" s="38" t="s">
        <v>446</v>
      </c>
      <c r="D126" s="43" t="s">
        <v>261</v>
      </c>
      <c r="E126" s="43" t="s">
        <v>454</v>
      </c>
      <c r="F126" s="39" t="s">
        <v>90</v>
      </c>
      <c r="H126" s="39" t="s">
        <v>448</v>
      </c>
      <c r="I126" s="38" t="s">
        <v>449</v>
      </c>
      <c r="J126" s="38" t="str">
        <f t="shared" si="2"/>
        <v>PlatinumGlencore Nikkelverk AS</v>
      </c>
      <c r="K126" s="38" t="str">
        <f t="shared" si="3"/>
        <v>PlatinumGlencore Nikkelverk AS</v>
      </c>
    </row>
    <row r="127" spans="1:11">
      <c r="A127" s="38" t="s">
        <v>65</v>
      </c>
      <c r="B127" s="38" t="s">
        <v>265</v>
      </c>
      <c r="C127" s="38" t="s">
        <v>265</v>
      </c>
      <c r="D127" s="43" t="s">
        <v>266</v>
      </c>
      <c r="E127" s="43" t="s">
        <v>455</v>
      </c>
      <c r="F127" s="39" t="s">
        <v>90</v>
      </c>
      <c r="H127" s="39" t="s">
        <v>268</v>
      </c>
      <c r="I127" s="38" t="s">
        <v>269</v>
      </c>
      <c r="J127" s="38" t="str">
        <f t="shared" si="2"/>
        <v>PlatinumImpala Platinum - Platinum Metals Refinery (PMR)</v>
      </c>
      <c r="K127" s="38" t="str">
        <f t="shared" si="3"/>
        <v>PlatinumImpala Platinum - Platinum Metals Refinery (PMR)</v>
      </c>
    </row>
    <row r="128" spans="1:11">
      <c r="A128" s="38" t="s">
        <v>65</v>
      </c>
      <c r="B128" s="38" t="s">
        <v>270</v>
      </c>
      <c r="C128" s="38" t="s">
        <v>265</v>
      </c>
      <c r="D128" s="43" t="s">
        <v>266</v>
      </c>
      <c r="E128" s="43" t="s">
        <v>455</v>
      </c>
      <c r="F128" s="39" t="s">
        <v>90</v>
      </c>
      <c r="H128" s="39" t="s">
        <v>268</v>
      </c>
      <c r="I128" s="38" t="s">
        <v>269</v>
      </c>
      <c r="J128" s="38" t="str">
        <f t="shared" si="2"/>
        <v>PlatinumImpala Refineries – Platinum Metals Refinery (PMR)</v>
      </c>
      <c r="K128" s="38" t="str">
        <f t="shared" si="3"/>
        <v>PlatinumImpala Refineries – Platinum Metals Refinery (PMR)</v>
      </c>
    </row>
    <row r="129" spans="1:11">
      <c r="A129" s="38" t="s">
        <v>65</v>
      </c>
      <c r="B129" s="38" t="s">
        <v>456</v>
      </c>
      <c r="C129" s="38" t="s">
        <v>456</v>
      </c>
      <c r="D129" s="43" t="s">
        <v>166</v>
      </c>
      <c r="E129" s="43" t="s">
        <v>457</v>
      </c>
      <c r="F129" s="39" t="s">
        <v>90</v>
      </c>
      <c r="H129" s="39" t="s">
        <v>458</v>
      </c>
      <c r="I129" s="38" t="s">
        <v>459</v>
      </c>
      <c r="J129" s="38" t="str">
        <f t="shared" si="2"/>
        <v>PlatinumSAAMP</v>
      </c>
      <c r="K129" s="38" t="str">
        <f t="shared" si="3"/>
        <v>PlatinumSAAMP</v>
      </c>
    </row>
    <row r="130" spans="1:11">
      <c r="A130" s="38" t="s">
        <v>65</v>
      </c>
      <c r="B130" s="38" t="s">
        <v>106</v>
      </c>
      <c r="D130" s="43"/>
      <c r="E130" s="43"/>
      <c r="H130" s="39"/>
      <c r="I130" s="43"/>
      <c r="J130" s="38" t="str">
        <f t="shared" si="2"/>
        <v>PlatinumSmelter not listed</v>
      </c>
      <c r="K130" s="38" t="str">
        <f t="shared" si="3"/>
        <v>PlatinumSmelter not listed</v>
      </c>
    </row>
    <row r="131" spans="1:11">
      <c r="A131" s="38" t="s">
        <v>65</v>
      </c>
      <c r="B131" s="38" t="s">
        <v>83</v>
      </c>
      <c r="C131" s="38" t="s">
        <v>51</v>
      </c>
      <c r="D131" s="43"/>
      <c r="E131" s="43"/>
      <c r="H131" s="39"/>
      <c r="I131" s="43"/>
      <c r="J131" s="38" t="str">
        <f t="shared" si="2"/>
        <v>PlatinumSmelter not yet identified</v>
      </c>
      <c r="K131" s="38" t="str">
        <f t="shared" si="3"/>
        <v>PlatinumSmelter not yet identified</v>
      </c>
    </row>
    <row r="132" spans="1:11">
      <c r="A132" s="38" t="s">
        <v>66</v>
      </c>
      <c r="B132" s="38" t="s">
        <v>460</v>
      </c>
      <c r="C132" s="38" t="s">
        <v>460</v>
      </c>
      <c r="D132" s="43" t="s">
        <v>89</v>
      </c>
      <c r="E132" s="43" t="s">
        <v>461</v>
      </c>
      <c r="F132" s="39" t="s">
        <v>90</v>
      </c>
      <c r="H132" s="39" t="s">
        <v>462</v>
      </c>
      <c r="I132" s="43" t="s">
        <v>463</v>
      </c>
      <c r="J132" s="38" t="str">
        <f t="shared" si="2"/>
        <v>Rare Earth ElementsFujian Golden Dragon Rare Earth Co,. Ltd</v>
      </c>
      <c r="K132" s="38" t="str">
        <f t="shared" si="3"/>
        <v>Rare Earth ElementsFujian Golden Dragon Rare Earth Co,. Ltd</v>
      </c>
    </row>
    <row r="133" spans="1:11">
      <c r="A133" s="38" t="s">
        <v>66</v>
      </c>
      <c r="B133" s="38" t="s">
        <v>464</v>
      </c>
      <c r="C133" s="38" t="s">
        <v>464</v>
      </c>
      <c r="D133" s="43" t="s">
        <v>360</v>
      </c>
      <c r="E133" s="43" t="s">
        <v>465</v>
      </c>
      <c r="F133" s="39" t="s">
        <v>90</v>
      </c>
      <c r="H133" s="39" t="s">
        <v>466</v>
      </c>
      <c r="I133" s="43" t="s">
        <v>467</v>
      </c>
      <c r="J133" s="38" t="str">
        <f t="shared" si="2"/>
        <v>Rare Earth ElementsIluka Resources</v>
      </c>
      <c r="K133" s="38" t="str">
        <f t="shared" si="3"/>
        <v>Rare Earth ElementsIluka Resources</v>
      </c>
    </row>
    <row r="134" spans="1:11">
      <c r="A134" s="38" t="s">
        <v>66</v>
      </c>
      <c r="B134" s="38" t="s">
        <v>106</v>
      </c>
      <c r="D134" s="43"/>
      <c r="E134" s="43"/>
      <c r="H134" s="39"/>
      <c r="I134" s="43"/>
      <c r="J134" s="38" t="str">
        <f t="shared" ref="J134:J197" si="4">A134&amp;B134</f>
        <v>Rare Earth ElementsSmelter not listed</v>
      </c>
      <c r="K134" s="38" t="str">
        <f t="shared" ref="K134:K197" si="5">A134&amp;B134</f>
        <v>Rare Earth ElementsSmelter not listed</v>
      </c>
    </row>
    <row r="135" spans="1:11">
      <c r="A135" s="38" t="s">
        <v>66</v>
      </c>
      <c r="B135" s="38" t="s">
        <v>83</v>
      </c>
      <c r="C135" s="38" t="s">
        <v>51</v>
      </c>
      <c r="D135" s="43"/>
      <c r="E135" s="43"/>
      <c r="H135" s="39"/>
      <c r="I135" s="43"/>
      <c r="J135" s="38" t="str">
        <f t="shared" si="4"/>
        <v>Rare Earth ElementsSmelter not yet identified</v>
      </c>
      <c r="K135" s="38" t="str">
        <f t="shared" si="5"/>
        <v>Rare Earth ElementsSmelter not yet identified</v>
      </c>
    </row>
    <row r="136" spans="1:11">
      <c r="A136" s="38" t="s">
        <v>67</v>
      </c>
      <c r="B136" s="38" t="s">
        <v>307</v>
      </c>
      <c r="C136" s="38" t="s">
        <v>307</v>
      </c>
      <c r="D136" s="43" t="s">
        <v>308</v>
      </c>
      <c r="E136" s="43" t="s">
        <v>468</v>
      </c>
      <c r="F136" s="39" t="s">
        <v>90</v>
      </c>
      <c r="H136" s="39" t="s">
        <v>310</v>
      </c>
      <c r="I136" s="38" t="s">
        <v>311</v>
      </c>
      <c r="J136" s="38" t="str">
        <f t="shared" si="4"/>
        <v>RheniumKGHM Polska Miedz S.A. Oddzial Huta Miedzi, Glogow</v>
      </c>
      <c r="K136" s="38" t="str">
        <f t="shared" si="5"/>
        <v>RheniumKGHM Polska Miedz S.A. Oddzial Huta Miedzi, Glogow</v>
      </c>
    </row>
    <row r="137" spans="1:11">
      <c r="A137" s="38" t="s">
        <v>67</v>
      </c>
      <c r="B137" s="38" t="s">
        <v>312</v>
      </c>
      <c r="C137" s="38" t="s">
        <v>312</v>
      </c>
      <c r="D137" s="43" t="s">
        <v>308</v>
      </c>
      <c r="E137" s="43" t="s">
        <v>469</v>
      </c>
      <c r="F137" s="39" t="s">
        <v>90</v>
      </c>
      <c r="H137" s="39" t="s">
        <v>314</v>
      </c>
      <c r="I137" s="38" t="s">
        <v>311</v>
      </c>
      <c r="J137" s="38" t="str">
        <f t="shared" si="4"/>
        <v>RheniumKGHM Polska Miedz S.A. Oddzial Huta Miedzi, Legnica</v>
      </c>
      <c r="K137" s="38" t="str">
        <f t="shared" si="5"/>
        <v>RheniumKGHM Polska Miedz S.A. Oddzial Huta Miedzi, Legnica</v>
      </c>
    </row>
    <row r="138" spans="1:11">
      <c r="A138" s="38" t="s">
        <v>67</v>
      </c>
      <c r="B138" s="38" t="s">
        <v>106</v>
      </c>
      <c r="D138" s="43"/>
      <c r="E138" s="43"/>
      <c r="H138" s="39"/>
      <c r="I138" s="43"/>
      <c r="J138" s="38" t="str">
        <f t="shared" si="4"/>
        <v>RheniumSmelter not listed</v>
      </c>
      <c r="K138" s="38" t="str">
        <f t="shared" si="5"/>
        <v>RheniumSmelter not listed</v>
      </c>
    </row>
    <row r="139" spans="1:11">
      <c r="A139" s="38" t="s">
        <v>67</v>
      </c>
      <c r="B139" s="38" t="s">
        <v>83</v>
      </c>
      <c r="C139" s="38" t="s">
        <v>51</v>
      </c>
      <c r="D139" s="43"/>
      <c r="E139" s="43"/>
      <c r="H139" s="39"/>
      <c r="I139" s="43"/>
      <c r="J139" s="38" t="str">
        <f t="shared" si="4"/>
        <v>RheniumSmelter not yet identified</v>
      </c>
      <c r="K139" s="38" t="str">
        <f t="shared" si="5"/>
        <v>RheniumSmelter not yet identified</v>
      </c>
    </row>
    <row r="140" spans="1:11">
      <c r="A140" s="38" t="s">
        <v>68</v>
      </c>
      <c r="B140" s="38" t="s">
        <v>446</v>
      </c>
      <c r="C140" s="38" t="s">
        <v>446</v>
      </c>
      <c r="D140" s="43" t="s">
        <v>261</v>
      </c>
      <c r="E140" s="43" t="s">
        <v>470</v>
      </c>
      <c r="F140" s="39" t="s">
        <v>90</v>
      </c>
      <c r="H140" s="39" t="s">
        <v>448</v>
      </c>
      <c r="I140" s="38" t="s">
        <v>449</v>
      </c>
      <c r="J140" s="38" t="str">
        <f t="shared" si="4"/>
        <v>RhodiumGlencore Nikkelverk AS</v>
      </c>
      <c r="K140" s="38" t="str">
        <f t="shared" si="5"/>
        <v>RhodiumGlencore Nikkelverk AS</v>
      </c>
    </row>
    <row r="141" spans="1:11">
      <c r="A141" s="38" t="s">
        <v>68</v>
      </c>
      <c r="B141" s="38" t="s">
        <v>265</v>
      </c>
      <c r="C141" s="38" t="s">
        <v>265</v>
      </c>
      <c r="D141" s="43" t="s">
        <v>266</v>
      </c>
      <c r="E141" s="43" t="s">
        <v>471</v>
      </c>
      <c r="F141" s="39" t="s">
        <v>90</v>
      </c>
      <c r="H141" s="39" t="s">
        <v>268</v>
      </c>
      <c r="I141" s="38" t="s">
        <v>269</v>
      </c>
      <c r="J141" s="38" t="str">
        <f t="shared" si="4"/>
        <v>RhodiumImpala Platinum - Platinum Metals Refinery (PMR)</v>
      </c>
      <c r="K141" s="38" t="str">
        <f t="shared" si="5"/>
        <v>RhodiumImpala Platinum - Platinum Metals Refinery (PMR)</v>
      </c>
    </row>
    <row r="142" spans="1:11">
      <c r="A142" s="38" t="s">
        <v>68</v>
      </c>
      <c r="B142" s="38" t="s">
        <v>270</v>
      </c>
      <c r="C142" s="38" t="s">
        <v>265</v>
      </c>
      <c r="D142" s="43" t="s">
        <v>266</v>
      </c>
      <c r="E142" s="43" t="s">
        <v>471</v>
      </c>
      <c r="F142" s="39" t="s">
        <v>90</v>
      </c>
      <c r="H142" s="39" t="s">
        <v>268</v>
      </c>
      <c r="I142" s="38" t="s">
        <v>269</v>
      </c>
      <c r="J142" s="38" t="str">
        <f t="shared" si="4"/>
        <v>RhodiumImpala Refineries – Platinum Metals Refinery (PMR)</v>
      </c>
      <c r="K142" s="38" t="str">
        <f t="shared" si="5"/>
        <v>RhodiumImpala Refineries – Platinum Metals Refinery (PMR)</v>
      </c>
    </row>
    <row r="143" spans="1:11">
      <c r="A143" s="38" t="s">
        <v>68</v>
      </c>
      <c r="B143" s="38" t="s">
        <v>106</v>
      </c>
      <c r="D143" s="43"/>
      <c r="E143" s="43"/>
      <c r="H143" s="39"/>
      <c r="I143" s="43"/>
      <c r="J143" s="38" t="str">
        <f t="shared" si="4"/>
        <v>RhodiumSmelter not listed</v>
      </c>
      <c r="K143" s="38" t="str">
        <f t="shared" si="5"/>
        <v>RhodiumSmelter not listed</v>
      </c>
    </row>
    <row r="144" spans="1:11">
      <c r="A144" s="38" t="s">
        <v>68</v>
      </c>
      <c r="B144" s="38" t="s">
        <v>83</v>
      </c>
      <c r="C144" s="38" t="s">
        <v>51</v>
      </c>
      <c r="D144" s="43"/>
      <c r="E144" s="43"/>
      <c r="H144" s="39"/>
      <c r="I144" s="43"/>
      <c r="J144" s="38" t="str">
        <f t="shared" si="4"/>
        <v>RhodiumSmelter not yet identified</v>
      </c>
      <c r="K144" s="38" t="str">
        <f t="shared" si="5"/>
        <v>RhodiumSmelter not yet identified</v>
      </c>
    </row>
    <row r="145" spans="1:11">
      <c r="A145" s="38" t="s">
        <v>69</v>
      </c>
      <c r="B145" s="38" t="s">
        <v>265</v>
      </c>
      <c r="C145" s="38" t="s">
        <v>265</v>
      </c>
      <c r="D145" s="43" t="s">
        <v>266</v>
      </c>
      <c r="E145" s="43" t="s">
        <v>472</v>
      </c>
      <c r="F145" s="39" t="s">
        <v>90</v>
      </c>
      <c r="H145" s="39" t="s">
        <v>268</v>
      </c>
      <c r="I145" s="43" t="s">
        <v>269</v>
      </c>
      <c r="J145" s="38" t="str">
        <f t="shared" si="4"/>
        <v>RutheniumImpala Platinum - Platinum Metals Refinery (PMR)</v>
      </c>
      <c r="K145" s="38" t="str">
        <f t="shared" si="5"/>
        <v>RutheniumImpala Platinum - Platinum Metals Refinery (PMR)</v>
      </c>
    </row>
    <row r="146" spans="1:11">
      <c r="A146" s="38" t="s">
        <v>69</v>
      </c>
      <c r="B146" s="38" t="s">
        <v>270</v>
      </c>
      <c r="C146" s="38" t="s">
        <v>265</v>
      </c>
      <c r="D146" s="43" t="s">
        <v>266</v>
      </c>
      <c r="E146" s="43" t="s">
        <v>472</v>
      </c>
      <c r="F146" s="39" t="s">
        <v>90</v>
      </c>
      <c r="H146" s="39" t="s">
        <v>268</v>
      </c>
      <c r="I146" s="43" t="s">
        <v>269</v>
      </c>
      <c r="J146" s="38" t="str">
        <f t="shared" si="4"/>
        <v>RutheniumImpala Refineries – Platinum Metals Refinery (PMR)</v>
      </c>
      <c r="K146" s="38" t="str">
        <f t="shared" si="5"/>
        <v>RutheniumImpala Refineries – Platinum Metals Refinery (PMR)</v>
      </c>
    </row>
    <row r="147" spans="1:11">
      <c r="A147" s="38" t="s">
        <v>69</v>
      </c>
      <c r="B147" s="38" t="s">
        <v>106</v>
      </c>
      <c r="D147" s="43"/>
      <c r="E147" s="43"/>
      <c r="H147" s="39"/>
      <c r="I147" s="43"/>
      <c r="J147" s="38" t="str">
        <f t="shared" si="4"/>
        <v>RutheniumSmelter not listed</v>
      </c>
      <c r="K147" s="38" t="str">
        <f t="shared" si="5"/>
        <v>RutheniumSmelter not listed</v>
      </c>
    </row>
    <row r="148" spans="1:11">
      <c r="A148" s="38" t="s">
        <v>69</v>
      </c>
      <c r="B148" s="38" t="s">
        <v>83</v>
      </c>
      <c r="C148" s="38" t="s">
        <v>51</v>
      </c>
      <c r="D148" s="43"/>
      <c r="E148" s="43"/>
      <c r="H148" s="39"/>
      <c r="I148" s="43"/>
      <c r="J148" s="38" t="str">
        <f t="shared" si="4"/>
        <v>RutheniumSmelter not yet identified</v>
      </c>
      <c r="K148" s="38" t="str">
        <f t="shared" si="5"/>
        <v>RutheniumSmelter not yet identified</v>
      </c>
    </row>
    <row r="149" spans="1:11">
      <c r="A149" s="38" t="s">
        <v>70</v>
      </c>
      <c r="B149" s="38" t="s">
        <v>271</v>
      </c>
      <c r="C149" s="38" t="s">
        <v>271</v>
      </c>
      <c r="D149" s="43" t="s">
        <v>272</v>
      </c>
      <c r="E149" s="43" t="s">
        <v>473</v>
      </c>
      <c r="F149" s="39" t="s">
        <v>90</v>
      </c>
      <c r="H149" s="39" t="s">
        <v>274</v>
      </c>
      <c r="I149" s="38" t="s">
        <v>274</v>
      </c>
      <c r="J149" s="38" t="str">
        <f t="shared" si="4"/>
        <v>SeleniumAurubis AG, Hamburg</v>
      </c>
      <c r="K149" s="38" t="str">
        <f t="shared" si="5"/>
        <v>SeleniumAurubis AG, Hamburg</v>
      </c>
    </row>
    <row r="150" spans="1:11">
      <c r="A150" s="38" t="s">
        <v>70</v>
      </c>
      <c r="B150" s="38" t="s">
        <v>275</v>
      </c>
      <c r="C150" s="38" t="s">
        <v>271</v>
      </c>
      <c r="D150" s="43" t="s">
        <v>272</v>
      </c>
      <c r="E150" s="43" t="s">
        <v>473</v>
      </c>
      <c r="F150" s="39" t="s">
        <v>90</v>
      </c>
      <c r="H150" s="39" t="s">
        <v>274</v>
      </c>
      <c r="I150" s="38" t="s">
        <v>274</v>
      </c>
      <c r="J150" s="38" t="str">
        <f t="shared" si="4"/>
        <v>SeleniumAurubis Hamburg</v>
      </c>
      <c r="K150" s="38" t="str">
        <f t="shared" si="5"/>
        <v>SeleniumAurubis Hamburg</v>
      </c>
    </row>
    <row r="151" spans="1:11">
      <c r="A151" s="38" t="s">
        <v>70</v>
      </c>
      <c r="B151" s="38" t="s">
        <v>276</v>
      </c>
      <c r="C151" s="38" t="s">
        <v>271</v>
      </c>
      <c r="D151" s="43" t="s">
        <v>272</v>
      </c>
      <c r="E151" s="43" t="s">
        <v>473</v>
      </c>
      <c r="F151" s="39" t="s">
        <v>90</v>
      </c>
      <c r="H151" s="39" t="s">
        <v>274</v>
      </c>
      <c r="I151" s="38" t="s">
        <v>274</v>
      </c>
      <c r="J151" s="38" t="str">
        <f t="shared" si="4"/>
        <v>SeleniumAurubis Hamburg AG</v>
      </c>
      <c r="K151" s="38" t="str">
        <f t="shared" si="5"/>
        <v>SeleniumAurubis Hamburg AG</v>
      </c>
    </row>
    <row r="152" spans="1:11">
      <c r="A152" s="38" t="s">
        <v>70</v>
      </c>
      <c r="B152" s="38" t="s">
        <v>106</v>
      </c>
      <c r="D152" s="43"/>
      <c r="E152" s="43"/>
      <c r="H152" s="39"/>
      <c r="I152" s="43"/>
      <c r="J152" s="38" t="str">
        <f t="shared" si="4"/>
        <v>SeleniumSmelter not listed</v>
      </c>
      <c r="K152" s="38" t="str">
        <f t="shared" si="5"/>
        <v>SeleniumSmelter not listed</v>
      </c>
    </row>
    <row r="153" spans="1:11">
      <c r="A153" s="38" t="s">
        <v>70</v>
      </c>
      <c r="B153" s="38" t="s">
        <v>83</v>
      </c>
      <c r="C153" s="38" t="s">
        <v>51</v>
      </c>
      <c r="D153" s="43"/>
      <c r="E153" s="43"/>
      <c r="H153" s="39"/>
      <c r="I153" s="43"/>
      <c r="J153" s="38" t="str">
        <f t="shared" si="4"/>
        <v>SeleniumSmelter not yet identified</v>
      </c>
      <c r="K153" s="38" t="str">
        <f t="shared" si="5"/>
        <v>SeleniumSmelter not yet identified</v>
      </c>
    </row>
    <row r="154" spans="1:11">
      <c r="A154" s="38" t="s">
        <v>39</v>
      </c>
      <c r="B154" s="38" t="s">
        <v>474</v>
      </c>
      <c r="C154" s="38" t="s">
        <v>474</v>
      </c>
      <c r="D154" s="43" t="s">
        <v>371</v>
      </c>
      <c r="E154" s="43" t="s">
        <v>475</v>
      </c>
      <c r="F154" s="39" t="s">
        <v>90</v>
      </c>
      <c r="H154" s="39" t="s">
        <v>476</v>
      </c>
      <c r="I154" s="38" t="s">
        <v>476</v>
      </c>
      <c r="J154" s="38" t="str">
        <f t="shared" si="4"/>
        <v>SilverARGET SAC</v>
      </c>
      <c r="K154" s="38" t="str">
        <f t="shared" si="5"/>
        <v>SilverARGET SAC</v>
      </c>
    </row>
    <row r="155" spans="1:11">
      <c r="A155" s="38" t="s">
        <v>39</v>
      </c>
      <c r="B155" s="38" t="s">
        <v>175</v>
      </c>
      <c r="C155" s="38" t="s">
        <v>175</v>
      </c>
      <c r="D155" s="43" t="s">
        <v>176</v>
      </c>
      <c r="E155" s="43" t="s">
        <v>477</v>
      </c>
      <c r="F155" s="39" t="s">
        <v>90</v>
      </c>
      <c r="H155" s="39" t="s">
        <v>178</v>
      </c>
      <c r="I155" s="38" t="s">
        <v>179</v>
      </c>
      <c r="J155" s="38" t="str">
        <f t="shared" si="4"/>
        <v>SilverAttero Recycling Pvt Ltd</v>
      </c>
      <c r="K155" s="38" t="str">
        <f t="shared" si="5"/>
        <v>SilverAttero Recycling Pvt Ltd</v>
      </c>
    </row>
    <row r="156" spans="1:11">
      <c r="A156" s="38" t="s">
        <v>39</v>
      </c>
      <c r="B156" s="38" t="s">
        <v>271</v>
      </c>
      <c r="C156" s="38" t="s">
        <v>271</v>
      </c>
      <c r="D156" s="43" t="s">
        <v>272</v>
      </c>
      <c r="E156" s="43" t="s">
        <v>478</v>
      </c>
      <c r="F156" s="39" t="s">
        <v>90</v>
      </c>
      <c r="H156" s="39" t="s">
        <v>274</v>
      </c>
      <c r="I156" s="38" t="s">
        <v>274</v>
      </c>
      <c r="J156" s="38" t="str">
        <f t="shared" si="4"/>
        <v>SilverAurubis AG, Hamburg</v>
      </c>
      <c r="K156" s="38" t="str">
        <f t="shared" si="5"/>
        <v>SilverAurubis AG, Hamburg</v>
      </c>
    </row>
    <row r="157" spans="1:11">
      <c r="A157" s="38" t="s">
        <v>39</v>
      </c>
      <c r="B157" s="38" t="s">
        <v>275</v>
      </c>
      <c r="C157" s="38" t="s">
        <v>271</v>
      </c>
      <c r="D157" s="43" t="s">
        <v>272</v>
      </c>
      <c r="E157" s="43" t="s">
        <v>478</v>
      </c>
      <c r="F157" s="39" t="s">
        <v>90</v>
      </c>
      <c r="H157" s="39" t="s">
        <v>274</v>
      </c>
      <c r="I157" s="38" t="s">
        <v>274</v>
      </c>
      <c r="J157" s="38" t="str">
        <f t="shared" si="4"/>
        <v>SilverAurubis Hamburg</v>
      </c>
      <c r="K157" s="38" t="str">
        <f t="shared" si="5"/>
        <v>SilverAurubis Hamburg</v>
      </c>
    </row>
    <row r="158" spans="1:11">
      <c r="A158" s="38" t="s">
        <v>39</v>
      </c>
      <c r="B158" s="38" t="s">
        <v>276</v>
      </c>
      <c r="C158" s="38" t="s">
        <v>271</v>
      </c>
      <c r="D158" s="43" t="s">
        <v>272</v>
      </c>
      <c r="E158" s="43" t="s">
        <v>478</v>
      </c>
      <c r="F158" s="39" t="s">
        <v>90</v>
      </c>
      <c r="H158" s="39" t="s">
        <v>274</v>
      </c>
      <c r="I158" s="38" t="s">
        <v>274</v>
      </c>
      <c r="J158" s="38" t="str">
        <f t="shared" si="4"/>
        <v>SilverAurubis Hamburg AG</v>
      </c>
      <c r="K158" s="38" t="str">
        <f t="shared" si="5"/>
        <v>SilverAurubis Hamburg AG</v>
      </c>
    </row>
    <row r="159" spans="1:11">
      <c r="A159" s="38" t="s">
        <v>39</v>
      </c>
      <c r="B159" s="38" t="s">
        <v>277</v>
      </c>
      <c r="C159" s="38" t="s">
        <v>277</v>
      </c>
      <c r="D159" s="43" t="s">
        <v>278</v>
      </c>
      <c r="E159" s="43" t="s">
        <v>479</v>
      </c>
      <c r="F159" s="39" t="s">
        <v>90</v>
      </c>
      <c r="H159" s="39" t="s">
        <v>280</v>
      </c>
      <c r="I159" s="38" t="s">
        <v>281</v>
      </c>
      <c r="J159" s="38" t="str">
        <f t="shared" si="4"/>
        <v>SilverBoliden Harjavalta Oy</v>
      </c>
      <c r="K159" s="38" t="str">
        <f t="shared" si="5"/>
        <v>SilverBoliden Harjavalta Oy</v>
      </c>
    </row>
    <row r="160" spans="1:11">
      <c r="A160" s="38" t="s">
        <v>39</v>
      </c>
      <c r="B160" s="38" t="s">
        <v>282</v>
      </c>
      <c r="C160" s="38" t="s">
        <v>282</v>
      </c>
      <c r="D160" s="43" t="s">
        <v>278</v>
      </c>
      <c r="E160" s="43" t="s">
        <v>480</v>
      </c>
      <c r="F160" s="39" t="s">
        <v>90</v>
      </c>
      <c r="H160" s="39" t="s">
        <v>284</v>
      </c>
      <c r="I160" s="38" t="s">
        <v>285</v>
      </c>
      <c r="J160" s="38" t="str">
        <f t="shared" si="4"/>
        <v>SilverBoliden Kokkola Oy</v>
      </c>
      <c r="K160" s="38" t="str">
        <f t="shared" si="5"/>
        <v>SilverBoliden Kokkola Oy</v>
      </c>
    </row>
    <row r="161" spans="1:11">
      <c r="A161" s="38" t="s">
        <v>39</v>
      </c>
      <c r="B161" s="38" t="s">
        <v>286</v>
      </c>
      <c r="C161" s="38" t="s">
        <v>286</v>
      </c>
      <c r="D161" s="43" t="s">
        <v>287</v>
      </c>
      <c r="E161" s="43" t="s">
        <v>481</v>
      </c>
      <c r="F161" s="39" t="s">
        <v>90</v>
      </c>
      <c r="H161" s="39" t="s">
        <v>289</v>
      </c>
      <c r="I161" s="38" t="s">
        <v>290</v>
      </c>
      <c r="J161" s="38" t="str">
        <f t="shared" si="4"/>
        <v>SilverBoliden Mineral AB (Ronnskar)</v>
      </c>
      <c r="K161" s="38" t="str">
        <f t="shared" si="5"/>
        <v>SilverBoliden Mineral AB (Ronnskar)</v>
      </c>
    </row>
    <row r="162" spans="1:11">
      <c r="A162" s="38" t="s">
        <v>39</v>
      </c>
      <c r="B162" s="38" t="s">
        <v>260</v>
      </c>
      <c r="C162" s="38" t="s">
        <v>260</v>
      </c>
      <c r="D162" s="43" t="s">
        <v>261</v>
      </c>
      <c r="E162" s="43" t="s">
        <v>482</v>
      </c>
      <c r="F162" s="39" t="s">
        <v>90</v>
      </c>
      <c r="H162" s="39" t="s">
        <v>263</v>
      </c>
      <c r="I162" s="38" t="s">
        <v>264</v>
      </c>
      <c r="J162" s="38" t="str">
        <f t="shared" si="4"/>
        <v>SilverBoliden Odda AS</v>
      </c>
      <c r="K162" s="38" t="str">
        <f t="shared" si="5"/>
        <v>SilverBoliden Odda AS</v>
      </c>
    </row>
    <row r="163" spans="1:11">
      <c r="A163" s="38" t="s">
        <v>39</v>
      </c>
      <c r="B163" s="38" t="s">
        <v>483</v>
      </c>
      <c r="C163" s="38" t="s">
        <v>286</v>
      </c>
      <c r="D163" s="43" t="s">
        <v>287</v>
      </c>
      <c r="E163" s="43" t="s">
        <v>481</v>
      </c>
      <c r="F163" s="39" t="s">
        <v>90</v>
      </c>
      <c r="H163" s="39" t="s">
        <v>289</v>
      </c>
      <c r="I163" s="38" t="s">
        <v>290</v>
      </c>
      <c r="J163" s="38" t="str">
        <f t="shared" si="4"/>
        <v>SilverBoliden Ronnskar</v>
      </c>
      <c r="K163" s="38" t="str">
        <f t="shared" si="5"/>
        <v>SilverBoliden Ronnskar</v>
      </c>
    </row>
    <row r="164" spans="1:11">
      <c r="A164" s="38" t="s">
        <v>39</v>
      </c>
      <c r="B164" s="38" t="s">
        <v>292</v>
      </c>
      <c r="C164" s="38" t="s">
        <v>292</v>
      </c>
      <c r="D164" s="43" t="s">
        <v>171</v>
      </c>
      <c r="E164" s="43" t="s">
        <v>484</v>
      </c>
      <c r="F164" s="39" t="s">
        <v>90</v>
      </c>
      <c r="H164" s="39" t="s">
        <v>294</v>
      </c>
      <c r="I164" s="38" t="s">
        <v>295</v>
      </c>
      <c r="J164" s="38" t="str">
        <f t="shared" si="4"/>
        <v>SilverBritannia Refined Metals Ltd. (BRM)</v>
      </c>
      <c r="K164" s="38" t="str">
        <f t="shared" si="5"/>
        <v>SilverBritannia Refined Metals Ltd. (BRM)</v>
      </c>
    </row>
    <row r="165" spans="1:11">
      <c r="A165" s="38" t="s">
        <v>39</v>
      </c>
      <c r="B165" s="38" t="s">
        <v>485</v>
      </c>
      <c r="C165" s="38" t="s">
        <v>485</v>
      </c>
      <c r="D165" s="43" t="s">
        <v>186</v>
      </c>
      <c r="E165" s="43" t="s">
        <v>486</v>
      </c>
      <c r="F165" s="39" t="s">
        <v>90</v>
      </c>
      <c r="H165" s="39" t="s">
        <v>487</v>
      </c>
      <c r="I165" s="38" t="s">
        <v>488</v>
      </c>
      <c r="J165" s="38" t="str">
        <f t="shared" si="4"/>
        <v>SilverCoimpa Industrial LTDA</v>
      </c>
      <c r="K165" s="38" t="str">
        <f t="shared" si="5"/>
        <v>SilverCoimpa Industrial LTDA</v>
      </c>
    </row>
    <row r="166" spans="1:11">
      <c r="A166" s="38" t="s">
        <v>39</v>
      </c>
      <c r="B166" s="38" t="s">
        <v>489</v>
      </c>
      <c r="C166" s="38" t="s">
        <v>489</v>
      </c>
      <c r="D166" s="43" t="s">
        <v>490</v>
      </c>
      <c r="E166" s="43" t="s">
        <v>491</v>
      </c>
      <c r="F166" s="39" t="s">
        <v>90</v>
      </c>
      <c r="H166" s="39" t="s">
        <v>492</v>
      </c>
      <c r="I166" s="38" t="s">
        <v>493</v>
      </c>
      <c r="J166" s="38" t="str">
        <f t="shared" si="4"/>
        <v>SilverEmpresa Minera Manquiri S.A.</v>
      </c>
      <c r="K166" s="38" t="str">
        <f t="shared" si="5"/>
        <v>SilverEmpresa Minera Manquiri S.A.</v>
      </c>
    </row>
    <row r="167" spans="1:11">
      <c r="A167" s="38" t="s">
        <v>39</v>
      </c>
      <c r="B167" s="38" t="s">
        <v>446</v>
      </c>
      <c r="C167" s="38" t="s">
        <v>446</v>
      </c>
      <c r="D167" s="43" t="s">
        <v>261</v>
      </c>
      <c r="E167" s="43" t="s">
        <v>494</v>
      </c>
      <c r="F167" s="39" t="s">
        <v>90</v>
      </c>
      <c r="H167" s="39" t="s">
        <v>448</v>
      </c>
      <c r="I167" s="38" t="s">
        <v>449</v>
      </c>
      <c r="J167" s="38" t="str">
        <f t="shared" si="4"/>
        <v>SilverGlencore Nikkelverk AS</v>
      </c>
      <c r="K167" s="38" t="str">
        <f t="shared" si="5"/>
        <v>SilverGlencore Nikkelverk AS</v>
      </c>
    </row>
    <row r="168" spans="1:11">
      <c r="A168" s="38" t="s">
        <v>39</v>
      </c>
      <c r="B168" s="38" t="s">
        <v>265</v>
      </c>
      <c r="C168" s="38" t="s">
        <v>265</v>
      </c>
      <c r="D168" s="43" t="s">
        <v>266</v>
      </c>
      <c r="E168" s="43" t="s">
        <v>495</v>
      </c>
      <c r="F168" s="39" t="s">
        <v>90</v>
      </c>
      <c r="H168" s="39" t="s">
        <v>268</v>
      </c>
      <c r="I168" s="38" t="s">
        <v>269</v>
      </c>
      <c r="J168" s="38" t="str">
        <f t="shared" si="4"/>
        <v>SilverImpala Platinum - Platinum Metals Refinery (PMR)</v>
      </c>
      <c r="K168" s="38" t="str">
        <f t="shared" si="5"/>
        <v>SilverImpala Platinum - Platinum Metals Refinery (PMR)</v>
      </c>
    </row>
    <row r="169" spans="1:11">
      <c r="A169" s="38" t="s">
        <v>39</v>
      </c>
      <c r="B169" s="38" t="s">
        <v>306</v>
      </c>
      <c r="C169" s="38" t="s">
        <v>122</v>
      </c>
      <c r="D169" s="43" t="s">
        <v>123</v>
      </c>
      <c r="E169" s="43" t="s">
        <v>496</v>
      </c>
      <c r="F169" s="39" t="s">
        <v>90</v>
      </c>
      <c r="H169" s="39" t="s">
        <v>124</v>
      </c>
      <c r="I169" s="38" t="s">
        <v>125</v>
      </c>
      <c r="J169" s="38" t="str">
        <f t="shared" si="4"/>
        <v>SilverKazzinc</v>
      </c>
      <c r="K169" s="38" t="str">
        <f t="shared" si="5"/>
        <v>SilverKazzinc</v>
      </c>
    </row>
    <row r="170" spans="1:11">
      <c r="A170" s="38" t="s">
        <v>39</v>
      </c>
      <c r="B170" s="38" t="s">
        <v>122</v>
      </c>
      <c r="C170" s="38" t="s">
        <v>122</v>
      </c>
      <c r="D170" s="43" t="s">
        <v>123</v>
      </c>
      <c r="E170" s="43" t="s">
        <v>496</v>
      </c>
      <c r="F170" s="39" t="s">
        <v>90</v>
      </c>
      <c r="H170" s="39" t="s">
        <v>124</v>
      </c>
      <c r="I170" s="38" t="s">
        <v>125</v>
      </c>
      <c r="J170" s="38" t="str">
        <f t="shared" si="4"/>
        <v>SilverKazzinc Ltd</v>
      </c>
      <c r="K170" s="38" t="str">
        <f t="shared" si="5"/>
        <v>SilverKazzinc Ltd</v>
      </c>
    </row>
    <row r="171" spans="1:11">
      <c r="A171" s="38" t="s">
        <v>39</v>
      </c>
      <c r="B171" s="38" t="s">
        <v>307</v>
      </c>
      <c r="C171" s="38" t="s">
        <v>307</v>
      </c>
      <c r="D171" s="43" t="s">
        <v>308</v>
      </c>
      <c r="E171" s="43" t="s">
        <v>497</v>
      </c>
      <c r="F171" s="39" t="s">
        <v>90</v>
      </c>
      <c r="H171" s="39" t="s">
        <v>310</v>
      </c>
      <c r="I171" s="38" t="s">
        <v>311</v>
      </c>
      <c r="J171" s="38" t="str">
        <f t="shared" si="4"/>
        <v>SilverKGHM Polska Miedz S.A. Oddzial Huta Miedzi, Glogow</v>
      </c>
      <c r="K171" s="38" t="str">
        <f t="shared" si="5"/>
        <v>SilverKGHM Polska Miedz S.A. Oddzial Huta Miedzi, Glogow</v>
      </c>
    </row>
    <row r="172" spans="1:11">
      <c r="A172" s="38" t="s">
        <v>39</v>
      </c>
      <c r="B172" s="38" t="s">
        <v>498</v>
      </c>
      <c r="C172" s="38" t="s">
        <v>498</v>
      </c>
      <c r="D172" s="43" t="s">
        <v>101</v>
      </c>
      <c r="E172" s="43" t="s">
        <v>499</v>
      </c>
      <c r="F172" s="39" t="s">
        <v>90</v>
      </c>
      <c r="H172" s="39" t="s">
        <v>500</v>
      </c>
      <c r="I172" s="38" t="s">
        <v>501</v>
      </c>
      <c r="J172" s="38" t="str">
        <f t="shared" si="4"/>
        <v>SilverLS MnM Inc.</v>
      </c>
      <c r="K172" s="38" t="str">
        <f t="shared" si="5"/>
        <v>SilverLS MnM Inc.</v>
      </c>
    </row>
    <row r="173" spans="1:11">
      <c r="A173" s="38" t="s">
        <v>39</v>
      </c>
      <c r="B173" s="38" t="s">
        <v>502</v>
      </c>
      <c r="C173" s="38" t="s">
        <v>502</v>
      </c>
      <c r="D173" s="43" t="s">
        <v>140</v>
      </c>
      <c r="E173" s="43" t="s">
        <v>503</v>
      </c>
      <c r="F173" s="39" t="s">
        <v>90</v>
      </c>
      <c r="H173" s="39" t="s">
        <v>504</v>
      </c>
      <c r="I173" s="38" t="s">
        <v>505</v>
      </c>
      <c r="J173" s="38" t="str">
        <f t="shared" si="4"/>
        <v>SilverNaoshima Smelter &amp; Refinery</v>
      </c>
      <c r="K173" s="38" t="str">
        <f t="shared" si="5"/>
        <v>SilverNaoshima Smelter &amp; Refinery</v>
      </c>
    </row>
    <row r="174" spans="1:11">
      <c r="A174" s="38" t="s">
        <v>39</v>
      </c>
      <c r="B174" s="38" t="s">
        <v>315</v>
      </c>
      <c r="C174" s="38" t="s">
        <v>315</v>
      </c>
      <c r="D174" s="43" t="s">
        <v>272</v>
      </c>
      <c r="E174" s="43" t="s">
        <v>506</v>
      </c>
      <c r="F174" s="39" t="s">
        <v>90</v>
      </c>
      <c r="H174" s="39" t="s">
        <v>317</v>
      </c>
      <c r="I174" s="38" t="s">
        <v>317</v>
      </c>
      <c r="J174" s="38" t="str">
        <f t="shared" si="4"/>
        <v>SilverNordenham Metall GmbH</v>
      </c>
      <c r="K174" s="38" t="str">
        <f t="shared" si="5"/>
        <v>SilverNordenham Metall GmbH</v>
      </c>
    </row>
    <row r="175" spans="1:11">
      <c r="A175" s="38" t="s">
        <v>39</v>
      </c>
      <c r="B175" s="38" t="s">
        <v>456</v>
      </c>
      <c r="C175" s="38" t="s">
        <v>456</v>
      </c>
      <c r="D175" s="43" t="s">
        <v>166</v>
      </c>
      <c r="E175" s="43" t="s">
        <v>507</v>
      </c>
      <c r="F175" s="39" t="s">
        <v>90</v>
      </c>
      <c r="H175" s="39" t="s">
        <v>458</v>
      </c>
      <c r="I175" s="38" t="s">
        <v>459</v>
      </c>
      <c r="J175" s="38" t="str">
        <f t="shared" si="4"/>
        <v>SilverSAAMP</v>
      </c>
      <c r="K175" s="38" t="str">
        <f t="shared" si="5"/>
        <v>SilverSAAMP</v>
      </c>
    </row>
    <row r="176" spans="1:11">
      <c r="A176" s="38" t="s">
        <v>39</v>
      </c>
      <c r="B176" s="38" t="s">
        <v>508</v>
      </c>
      <c r="C176" s="38" t="s">
        <v>508</v>
      </c>
      <c r="D176" s="43" t="s">
        <v>509</v>
      </c>
      <c r="E176" s="43" t="s">
        <v>510</v>
      </c>
      <c r="F176" s="39" t="s">
        <v>90</v>
      </c>
      <c r="H176" s="39" t="s">
        <v>511</v>
      </c>
      <c r="I176" s="38" t="s">
        <v>512</v>
      </c>
      <c r="J176" s="38" t="str">
        <f t="shared" si="4"/>
        <v>SilverSAM Precious Metals FZ-LLC</v>
      </c>
      <c r="K176" s="38" t="str">
        <f t="shared" si="5"/>
        <v>SilverSAM Precious Metals FZ-LLC</v>
      </c>
    </row>
    <row r="177" spans="1:11">
      <c r="A177" s="38" t="s">
        <v>39</v>
      </c>
      <c r="B177" s="38" t="s">
        <v>99</v>
      </c>
      <c r="C177" s="38" t="s">
        <v>100</v>
      </c>
      <c r="D177" s="43" t="s">
        <v>101</v>
      </c>
      <c r="E177" s="43" t="s">
        <v>98</v>
      </c>
      <c r="F177" s="39" t="s">
        <v>90</v>
      </c>
      <c r="H177" s="39" t="s">
        <v>102</v>
      </c>
      <c r="I177" s="38" t="s">
        <v>103</v>
      </c>
      <c r="J177" s="38" t="str">
        <f t="shared" si="4"/>
        <v>SilverYoung Poong Seokpo Smelter</v>
      </c>
      <c r="K177" s="38" t="str">
        <f t="shared" si="5"/>
        <v>SilverYoung Poong Seokpo Smelter</v>
      </c>
    </row>
    <row r="178" spans="1:11">
      <c r="A178" s="38" t="s">
        <v>39</v>
      </c>
      <c r="B178" s="38" t="s">
        <v>100</v>
      </c>
      <c r="C178" s="38" t="s">
        <v>100</v>
      </c>
      <c r="D178" s="43" t="s">
        <v>101</v>
      </c>
      <c r="E178" s="43" t="s">
        <v>98</v>
      </c>
      <c r="F178" s="39" t="s">
        <v>90</v>
      </c>
      <c r="H178" s="39" t="s">
        <v>102</v>
      </c>
      <c r="I178" s="38" t="s">
        <v>103</v>
      </c>
      <c r="J178" s="38" t="str">
        <f t="shared" si="4"/>
        <v>SilverYoung Poong Sukpo Smelter</v>
      </c>
      <c r="K178" s="38" t="str">
        <f t="shared" si="5"/>
        <v>SilverYoung Poong Sukpo Smelter</v>
      </c>
    </row>
    <row r="179" spans="1:11">
      <c r="A179" s="38" t="s">
        <v>39</v>
      </c>
      <c r="B179" s="38" t="s">
        <v>106</v>
      </c>
      <c r="D179" s="43"/>
      <c r="E179" s="43"/>
      <c r="H179" s="39"/>
      <c r="I179" s="43"/>
      <c r="J179" s="38" t="str">
        <f t="shared" si="4"/>
        <v>SilverSmelter not listed</v>
      </c>
      <c r="K179" s="38" t="str">
        <f t="shared" si="5"/>
        <v>SilverSmelter not listed</v>
      </c>
    </row>
    <row r="180" spans="1:11">
      <c r="A180" s="38" t="s">
        <v>39</v>
      </c>
      <c r="B180" s="38" t="s">
        <v>83</v>
      </c>
      <c r="C180" s="38" t="s">
        <v>51</v>
      </c>
      <c r="D180" s="43"/>
      <c r="E180" s="43"/>
      <c r="H180" s="39"/>
      <c r="I180" s="43"/>
      <c r="J180" s="38" t="str">
        <f t="shared" si="4"/>
        <v>SilverSmelter not yet identified</v>
      </c>
      <c r="K180" s="38" t="str">
        <f t="shared" si="5"/>
        <v>SilverSmelter not yet identified</v>
      </c>
    </row>
    <row r="181" spans="1:11">
      <c r="A181" s="38" t="s">
        <v>71</v>
      </c>
      <c r="B181" s="38" t="s">
        <v>513</v>
      </c>
      <c r="C181" s="38" t="s">
        <v>513</v>
      </c>
      <c r="D181" s="43" t="s">
        <v>514</v>
      </c>
      <c r="E181" s="43" t="s">
        <v>515</v>
      </c>
      <c r="F181" s="39" t="s">
        <v>90</v>
      </c>
      <c r="H181" s="39" t="s">
        <v>516</v>
      </c>
      <c r="I181" s="43" t="s">
        <v>517</v>
      </c>
      <c r="J181" s="38" t="str">
        <f t="shared" si="4"/>
        <v>Soda AshArcadium Lithium (Fenix)</v>
      </c>
      <c r="K181" s="38" t="str">
        <f t="shared" si="5"/>
        <v>Soda AshArcadium Lithium (Fenix)</v>
      </c>
    </row>
    <row r="182" spans="1:11">
      <c r="A182" s="38" t="s">
        <v>71</v>
      </c>
      <c r="B182" s="38" t="s">
        <v>518</v>
      </c>
      <c r="C182" s="38" t="s">
        <v>513</v>
      </c>
      <c r="D182" s="43" t="s">
        <v>514</v>
      </c>
      <c r="E182" s="43" t="s">
        <v>515</v>
      </c>
      <c r="F182" s="39" t="s">
        <v>90</v>
      </c>
      <c r="H182" s="39" t="s">
        <v>516</v>
      </c>
      <c r="I182" s="43" t="s">
        <v>517</v>
      </c>
      <c r="J182" s="38" t="str">
        <f t="shared" si="4"/>
        <v>Soda AshLivent (Fenix)</v>
      </c>
      <c r="K182" s="38" t="str">
        <f t="shared" si="5"/>
        <v>Soda AshLivent (Fenix)</v>
      </c>
    </row>
    <row r="183" spans="1:11">
      <c r="A183" s="38" t="s">
        <v>71</v>
      </c>
      <c r="B183" s="38" t="s">
        <v>519</v>
      </c>
      <c r="C183" s="38" t="s">
        <v>513</v>
      </c>
      <c r="D183" s="43" t="s">
        <v>514</v>
      </c>
      <c r="E183" s="43" t="s">
        <v>515</v>
      </c>
      <c r="F183" s="39" t="s">
        <v>90</v>
      </c>
      <c r="H183" s="39" t="s">
        <v>516</v>
      </c>
      <c r="I183" s="43" t="s">
        <v>517</v>
      </c>
      <c r="J183" s="38" t="str">
        <f t="shared" si="4"/>
        <v>Soda AshLivent Corporation (Fenix)</v>
      </c>
      <c r="K183" s="38" t="str">
        <f t="shared" si="5"/>
        <v>Soda AshLivent Corporation (Fenix)</v>
      </c>
    </row>
    <row r="184" spans="1:11">
      <c r="A184" s="38" t="s">
        <v>71</v>
      </c>
      <c r="B184" s="38" t="s">
        <v>106</v>
      </c>
      <c r="D184" s="43"/>
      <c r="E184" s="43"/>
      <c r="H184" s="39"/>
      <c r="I184" s="43"/>
      <c r="J184" s="38" t="str">
        <f t="shared" si="4"/>
        <v>Soda AshSmelter not listed</v>
      </c>
      <c r="K184" s="38" t="str">
        <f t="shared" si="5"/>
        <v>Soda AshSmelter not listed</v>
      </c>
    </row>
    <row r="185" spans="1:11">
      <c r="A185" s="38" t="s">
        <v>71</v>
      </c>
      <c r="B185" s="38" t="s">
        <v>83</v>
      </c>
      <c r="C185" s="38" t="s">
        <v>51</v>
      </c>
      <c r="D185" s="43"/>
      <c r="E185" s="43"/>
      <c r="H185" s="39"/>
      <c r="I185" s="43"/>
      <c r="J185" s="38" t="str">
        <f t="shared" si="4"/>
        <v>Soda AshSmelter not yet identified</v>
      </c>
      <c r="K185" s="38" t="str">
        <f t="shared" si="5"/>
        <v>Soda AshSmelter not yet identified</v>
      </c>
    </row>
    <row r="186" spans="1:11">
      <c r="A186" s="38" t="s">
        <v>72</v>
      </c>
      <c r="B186" s="38" t="s">
        <v>271</v>
      </c>
      <c r="C186" s="38" t="s">
        <v>271</v>
      </c>
      <c r="D186" s="43" t="s">
        <v>272</v>
      </c>
      <c r="E186" s="43" t="s">
        <v>520</v>
      </c>
      <c r="F186" s="39" t="s">
        <v>90</v>
      </c>
      <c r="H186" s="39" t="s">
        <v>274</v>
      </c>
      <c r="I186" s="38" t="s">
        <v>274</v>
      </c>
      <c r="J186" s="38" t="str">
        <f t="shared" si="4"/>
        <v>TelluriumAurubis AG, Hamburg</v>
      </c>
      <c r="K186" s="38" t="str">
        <f t="shared" si="5"/>
        <v>TelluriumAurubis AG, Hamburg</v>
      </c>
    </row>
    <row r="187" spans="1:11">
      <c r="A187" s="38" t="s">
        <v>72</v>
      </c>
      <c r="B187" s="38" t="s">
        <v>275</v>
      </c>
      <c r="C187" s="38" t="s">
        <v>271</v>
      </c>
      <c r="D187" s="43" t="s">
        <v>272</v>
      </c>
      <c r="E187" s="43" t="s">
        <v>520</v>
      </c>
      <c r="F187" s="39" t="s">
        <v>90</v>
      </c>
      <c r="H187" s="39" t="s">
        <v>274</v>
      </c>
      <c r="I187" s="38" t="s">
        <v>274</v>
      </c>
      <c r="J187" s="38" t="str">
        <f t="shared" si="4"/>
        <v>TelluriumAurubis Hamburg</v>
      </c>
      <c r="K187" s="38" t="str">
        <f t="shared" si="5"/>
        <v>TelluriumAurubis Hamburg</v>
      </c>
    </row>
    <row r="188" spans="1:11">
      <c r="A188" s="38" t="s">
        <v>72</v>
      </c>
      <c r="B188" s="38" t="s">
        <v>276</v>
      </c>
      <c r="C188" s="38" t="s">
        <v>271</v>
      </c>
      <c r="D188" s="43" t="s">
        <v>272</v>
      </c>
      <c r="E188" s="43" t="s">
        <v>520</v>
      </c>
      <c r="F188" s="39" t="s">
        <v>90</v>
      </c>
      <c r="H188" s="39" t="s">
        <v>274</v>
      </c>
      <c r="I188" s="38" t="s">
        <v>274</v>
      </c>
      <c r="J188" s="38" t="str">
        <f t="shared" si="4"/>
        <v>TelluriumAurubis Hamburg AG</v>
      </c>
      <c r="K188" s="38" t="str">
        <f t="shared" si="5"/>
        <v>TelluriumAurubis Hamburg AG</v>
      </c>
    </row>
    <row r="189" spans="1:11">
      <c r="A189" s="38" t="s">
        <v>72</v>
      </c>
      <c r="B189" s="38" t="s">
        <v>296</v>
      </c>
      <c r="C189" s="38" t="s">
        <v>297</v>
      </c>
      <c r="D189" s="43" t="s">
        <v>298</v>
      </c>
      <c r="E189" s="43" t="s">
        <v>521</v>
      </c>
      <c r="F189" s="39" t="s">
        <v>90</v>
      </c>
      <c r="H189" s="39" t="s">
        <v>296</v>
      </c>
      <c r="I189" s="38" t="s">
        <v>300</v>
      </c>
      <c r="J189" s="38" t="str">
        <f t="shared" si="4"/>
        <v>TelluriumEl Paso</v>
      </c>
      <c r="K189" s="38" t="str">
        <f t="shared" si="5"/>
        <v>TelluriumEl Paso</v>
      </c>
    </row>
    <row r="190" spans="1:11">
      <c r="A190" s="38" t="s">
        <v>72</v>
      </c>
      <c r="B190" s="38" t="s">
        <v>301</v>
      </c>
      <c r="C190" s="38" t="s">
        <v>297</v>
      </c>
      <c r="D190" s="43" t="s">
        <v>298</v>
      </c>
      <c r="E190" s="43" t="s">
        <v>521</v>
      </c>
      <c r="F190" s="39" t="s">
        <v>90</v>
      </c>
      <c r="H190" s="39" t="s">
        <v>296</v>
      </c>
      <c r="I190" s="38" t="s">
        <v>300</v>
      </c>
      <c r="J190" s="38" t="str">
        <f t="shared" si="4"/>
        <v>TelluriumEl Paso (refinery)</v>
      </c>
      <c r="K190" s="38" t="str">
        <f t="shared" si="5"/>
        <v>TelluriumEl Paso (refinery)</v>
      </c>
    </row>
    <row r="191" spans="1:11">
      <c r="A191" s="38" t="s">
        <v>72</v>
      </c>
      <c r="B191" s="38" t="s">
        <v>297</v>
      </c>
      <c r="C191" s="38" t="s">
        <v>297</v>
      </c>
      <c r="D191" s="43" t="s">
        <v>298</v>
      </c>
      <c r="E191" s="43" t="s">
        <v>521</v>
      </c>
      <c r="F191" s="39" t="s">
        <v>90</v>
      </c>
      <c r="H191" s="39" t="s">
        <v>296</v>
      </c>
      <c r="I191" s="38" t="s">
        <v>300</v>
      </c>
      <c r="J191" s="38" t="str">
        <f t="shared" si="4"/>
        <v>TelluriumFreeport-McMoRan Inc. (El Paso)</v>
      </c>
      <c r="K191" s="38" t="str">
        <f t="shared" si="5"/>
        <v>TelluriumFreeport-McMoRan Inc. (El Paso)</v>
      </c>
    </row>
    <row r="192" spans="1:11">
      <c r="A192" s="38" t="s">
        <v>72</v>
      </c>
      <c r="B192" s="38" t="s">
        <v>106</v>
      </c>
      <c r="D192" s="43"/>
      <c r="E192" s="43"/>
      <c r="H192" s="39"/>
      <c r="I192" s="43"/>
      <c r="J192" s="38" t="str">
        <f t="shared" si="4"/>
        <v>TelluriumSmelter not listed</v>
      </c>
      <c r="K192" s="38" t="str">
        <f t="shared" si="5"/>
        <v>TelluriumSmelter not listed</v>
      </c>
    </row>
    <row r="193" spans="1:11">
      <c r="A193" s="38" t="s">
        <v>72</v>
      </c>
      <c r="B193" s="38" t="s">
        <v>83</v>
      </c>
      <c r="C193" s="38" t="s">
        <v>51</v>
      </c>
      <c r="D193" s="43"/>
      <c r="E193" s="43"/>
      <c r="H193" s="39"/>
      <c r="I193" s="43"/>
      <c r="J193" s="38" t="str">
        <f t="shared" si="4"/>
        <v>TelluriumSmelter not yet identified</v>
      </c>
      <c r="K193" s="38" t="str">
        <f t="shared" si="5"/>
        <v>TelluriumSmelter not yet identified</v>
      </c>
    </row>
    <row r="194" spans="1:11">
      <c r="A194" s="38" t="s">
        <v>42</v>
      </c>
      <c r="B194" s="38" t="s">
        <v>522</v>
      </c>
      <c r="C194" s="38" t="s">
        <v>522</v>
      </c>
      <c r="D194" s="43" t="s">
        <v>140</v>
      </c>
      <c r="E194" s="43" t="s">
        <v>523</v>
      </c>
      <c r="F194" s="39" t="s">
        <v>90</v>
      </c>
      <c r="H194" s="39" t="s">
        <v>524</v>
      </c>
      <c r="I194" s="38" t="s">
        <v>525</v>
      </c>
      <c r="J194" s="38" t="str">
        <f t="shared" si="4"/>
        <v>ZincAkita Zinc Co., Ltd.</v>
      </c>
      <c r="K194" s="38" t="str">
        <f t="shared" si="5"/>
        <v>ZincAkita Zinc Co., Ltd.</v>
      </c>
    </row>
    <row r="195" spans="1:11">
      <c r="A195" s="38" t="s">
        <v>42</v>
      </c>
      <c r="B195" s="38" t="s">
        <v>526</v>
      </c>
      <c r="C195" s="38" t="s">
        <v>526</v>
      </c>
      <c r="D195" s="43" t="s">
        <v>140</v>
      </c>
      <c r="E195" s="43" t="s">
        <v>527</v>
      </c>
      <c r="F195" s="39" t="s">
        <v>90</v>
      </c>
      <c r="H195" s="39" t="s">
        <v>528</v>
      </c>
      <c r="I195" s="38" t="s">
        <v>529</v>
      </c>
      <c r="J195" s="38" t="str">
        <f t="shared" si="4"/>
        <v>ZincAnnaka Smelter and Refinery</v>
      </c>
      <c r="K195" s="38" t="str">
        <f t="shared" si="5"/>
        <v>ZincAnnaka Smelter and Refinery</v>
      </c>
    </row>
    <row r="196" spans="1:11">
      <c r="A196" s="38" t="s">
        <v>42</v>
      </c>
      <c r="B196" s="38" t="s">
        <v>530</v>
      </c>
      <c r="C196" s="38" t="s">
        <v>530</v>
      </c>
      <c r="D196" s="43" t="s">
        <v>531</v>
      </c>
      <c r="E196" s="43" t="s">
        <v>532</v>
      </c>
      <c r="F196" s="39" t="s">
        <v>90</v>
      </c>
      <c r="H196" s="39" t="s">
        <v>533</v>
      </c>
      <c r="I196" s="38" t="s">
        <v>534</v>
      </c>
      <c r="J196" s="38" t="str">
        <f t="shared" si="4"/>
        <v>ZincAsturiana de Zinc, S.A.U.</v>
      </c>
      <c r="K196" s="38" t="str">
        <f t="shared" si="5"/>
        <v>ZincAsturiana de Zinc, S.A.U.</v>
      </c>
    </row>
    <row r="197" spans="1:11">
      <c r="A197" s="38" t="s">
        <v>42</v>
      </c>
      <c r="B197" s="38" t="s">
        <v>535</v>
      </c>
      <c r="C197" s="38" t="s">
        <v>535</v>
      </c>
      <c r="D197" s="43" t="s">
        <v>272</v>
      </c>
      <c r="E197" s="43" t="s">
        <v>536</v>
      </c>
      <c r="F197" s="39" t="s">
        <v>90</v>
      </c>
      <c r="H197" s="39" t="s">
        <v>537</v>
      </c>
      <c r="I197" s="38" t="s">
        <v>537</v>
      </c>
      <c r="J197" s="38" t="str">
        <f t="shared" si="4"/>
        <v>ZincAurubis AG, Luenen</v>
      </c>
      <c r="K197" s="38" t="str">
        <f t="shared" si="5"/>
        <v>ZincAurubis AG, Luenen</v>
      </c>
    </row>
    <row r="198" spans="1:11">
      <c r="A198" s="38" t="s">
        <v>42</v>
      </c>
      <c r="B198" s="38" t="s">
        <v>538</v>
      </c>
      <c r="C198" s="38" t="s">
        <v>538</v>
      </c>
      <c r="D198" s="43" t="s">
        <v>423</v>
      </c>
      <c r="E198" s="43" t="s">
        <v>539</v>
      </c>
      <c r="F198" s="39" t="s">
        <v>90</v>
      </c>
      <c r="H198" s="39" t="s">
        <v>540</v>
      </c>
      <c r="I198" s="38" t="s">
        <v>541</v>
      </c>
      <c r="J198" s="38" t="str">
        <f t="shared" ref="J198:J233" si="6">A198&amp;B198</f>
        <v>ZincAurubis Beerse</v>
      </c>
      <c r="K198" s="38" t="str">
        <f t="shared" ref="K198:K233" si="7">A198&amp;B198</f>
        <v>ZincAurubis Beerse</v>
      </c>
    </row>
    <row r="199" spans="1:11">
      <c r="A199" s="38" t="s">
        <v>42</v>
      </c>
      <c r="B199" s="38" t="s">
        <v>542</v>
      </c>
      <c r="C199" s="38" t="s">
        <v>538</v>
      </c>
      <c r="D199" s="43" t="s">
        <v>423</v>
      </c>
      <c r="E199" s="43" t="s">
        <v>539</v>
      </c>
      <c r="F199" s="39" t="s">
        <v>90</v>
      </c>
      <c r="H199" s="39" t="s">
        <v>540</v>
      </c>
      <c r="I199" s="38" t="s">
        <v>541</v>
      </c>
      <c r="J199" s="38" t="str">
        <f t="shared" si="6"/>
        <v>ZincAurubis Beerse N.V.</v>
      </c>
      <c r="K199" s="38" t="str">
        <f t="shared" si="7"/>
        <v>ZincAurubis Beerse N.V.</v>
      </c>
    </row>
    <row r="200" spans="1:11">
      <c r="A200" s="38" t="s">
        <v>42</v>
      </c>
      <c r="B200" s="38" t="s">
        <v>277</v>
      </c>
      <c r="C200" s="38" t="s">
        <v>277</v>
      </c>
      <c r="D200" s="38" t="s">
        <v>278</v>
      </c>
      <c r="E200" s="38" t="s">
        <v>543</v>
      </c>
      <c r="F200" s="39" t="s">
        <v>90</v>
      </c>
      <c r="H200" s="39" t="s">
        <v>280</v>
      </c>
      <c r="I200" s="38" t="s">
        <v>281</v>
      </c>
      <c r="J200" s="38" t="str">
        <f t="shared" si="6"/>
        <v>ZincBoliden Harjavalta Oy</v>
      </c>
      <c r="K200" s="38" t="str">
        <f t="shared" si="7"/>
        <v>ZincBoliden Harjavalta Oy</v>
      </c>
    </row>
    <row r="201" spans="1:11">
      <c r="A201" s="38" t="s">
        <v>42</v>
      </c>
      <c r="B201" s="38" t="s">
        <v>282</v>
      </c>
      <c r="C201" s="38" t="s">
        <v>282</v>
      </c>
      <c r="D201" s="38" t="s">
        <v>278</v>
      </c>
      <c r="E201" s="38" t="s">
        <v>544</v>
      </c>
      <c r="F201" s="39" t="s">
        <v>90</v>
      </c>
      <c r="H201" s="39" t="s">
        <v>284</v>
      </c>
      <c r="I201" s="38" t="s">
        <v>285</v>
      </c>
      <c r="J201" s="38" t="str">
        <f t="shared" si="6"/>
        <v>ZincBoliden Kokkola Oy</v>
      </c>
      <c r="K201" s="38" t="str">
        <f t="shared" si="7"/>
        <v>ZincBoliden Kokkola Oy</v>
      </c>
    </row>
    <row r="202" s="37" customFormat="1" hidden="1" spans="1:11">
      <c r="A202" s="44" t="s">
        <v>42</v>
      </c>
      <c r="B202" s="45" t="s">
        <v>286</v>
      </c>
      <c r="C202" s="45" t="s">
        <v>286</v>
      </c>
      <c r="D202" s="46" t="s">
        <v>287</v>
      </c>
      <c r="E202" s="46" t="s">
        <v>545</v>
      </c>
      <c r="F202" s="39" t="s">
        <v>90</v>
      </c>
      <c r="H202" s="47" t="s">
        <v>289</v>
      </c>
      <c r="I202" s="45" t="s">
        <v>290</v>
      </c>
      <c r="J202" s="38" t="str">
        <f t="shared" si="6"/>
        <v>ZincBoliden Mineral AB (Ronnskar)</v>
      </c>
      <c r="K202" s="38" t="str">
        <f t="shared" si="7"/>
        <v>ZincBoliden Mineral AB (Ronnskar)</v>
      </c>
    </row>
    <row r="203" s="37" customFormat="1" hidden="1" spans="1:11">
      <c r="A203" s="44" t="s">
        <v>42</v>
      </c>
      <c r="B203" s="45" t="s">
        <v>546</v>
      </c>
      <c r="C203" s="45" t="s">
        <v>260</v>
      </c>
      <c r="D203" s="46" t="s">
        <v>261</v>
      </c>
      <c r="E203" s="46" t="s">
        <v>547</v>
      </c>
      <c r="F203" s="39" t="s">
        <v>90</v>
      </c>
      <c r="H203" s="47" t="s">
        <v>263</v>
      </c>
      <c r="I203" s="45" t="s">
        <v>264</v>
      </c>
      <c r="J203" s="38" t="str">
        <f t="shared" si="6"/>
        <v>ZincBoliden Odda</v>
      </c>
      <c r="K203" s="38" t="str">
        <f t="shared" si="7"/>
        <v>ZincBoliden Odda</v>
      </c>
    </row>
    <row r="204" s="37" customFormat="1" hidden="1" spans="1:11">
      <c r="A204" s="44" t="s">
        <v>42</v>
      </c>
      <c r="B204" s="45" t="s">
        <v>260</v>
      </c>
      <c r="C204" s="45" t="s">
        <v>260</v>
      </c>
      <c r="D204" s="46" t="s">
        <v>261</v>
      </c>
      <c r="E204" s="46" t="s">
        <v>547</v>
      </c>
      <c r="F204" s="39" t="s">
        <v>90</v>
      </c>
      <c r="H204" s="47" t="s">
        <v>263</v>
      </c>
      <c r="I204" s="45" t="s">
        <v>264</v>
      </c>
      <c r="J204" s="38" t="str">
        <f t="shared" si="6"/>
        <v>ZincBoliden Odda AS</v>
      </c>
      <c r="K204" s="38" t="str">
        <f t="shared" si="7"/>
        <v>ZincBoliden Odda AS</v>
      </c>
    </row>
    <row r="205" s="37" customFormat="1" hidden="1" spans="1:11">
      <c r="A205" s="44" t="s">
        <v>42</v>
      </c>
      <c r="B205" s="45" t="s">
        <v>483</v>
      </c>
      <c r="C205" s="45" t="s">
        <v>286</v>
      </c>
      <c r="D205" s="46" t="s">
        <v>287</v>
      </c>
      <c r="E205" s="46" t="s">
        <v>545</v>
      </c>
      <c r="F205" s="39" t="s">
        <v>90</v>
      </c>
      <c r="H205" s="47" t="s">
        <v>289</v>
      </c>
      <c r="I205" s="45" t="s">
        <v>290</v>
      </c>
      <c r="J205" s="38" t="str">
        <f t="shared" si="6"/>
        <v>ZincBoliden Ronnskar</v>
      </c>
      <c r="K205" s="38" t="str">
        <f t="shared" si="7"/>
        <v>ZincBoliden Ronnskar</v>
      </c>
    </row>
    <row r="206" s="37" customFormat="1" hidden="1" spans="1:11">
      <c r="A206" s="44" t="s">
        <v>42</v>
      </c>
      <c r="B206" s="45" t="s">
        <v>353</v>
      </c>
      <c r="C206" s="45" t="s">
        <v>354</v>
      </c>
      <c r="D206" s="46" t="s">
        <v>355</v>
      </c>
      <c r="E206" s="46" t="s">
        <v>548</v>
      </c>
      <c r="F206" s="39" t="s">
        <v>90</v>
      </c>
      <c r="H206" s="47" t="s">
        <v>357</v>
      </c>
      <c r="I206" s="45" t="s">
        <v>358</v>
      </c>
      <c r="J206" s="38" t="str">
        <f t="shared" si="6"/>
        <v>ZincBuenavista del Cobre (former Cananea)</v>
      </c>
      <c r="K206" s="38" t="str">
        <f t="shared" si="7"/>
        <v>ZincBuenavista del Cobre (former Cananea)</v>
      </c>
    </row>
    <row r="207" s="37" customFormat="1" hidden="1" spans="1:11">
      <c r="A207" s="44" t="s">
        <v>42</v>
      </c>
      <c r="B207" s="45" t="s">
        <v>354</v>
      </c>
      <c r="C207" s="45" t="s">
        <v>354</v>
      </c>
      <c r="D207" s="46" t="s">
        <v>355</v>
      </c>
      <c r="E207" s="46" t="s">
        <v>548</v>
      </c>
      <c r="F207" s="39" t="s">
        <v>90</v>
      </c>
      <c r="H207" s="47" t="s">
        <v>357</v>
      </c>
      <c r="I207" s="45" t="s">
        <v>358</v>
      </c>
      <c r="J207" s="38" t="str">
        <f t="shared" si="6"/>
        <v>ZincBuenavista del Cobre S.A.</v>
      </c>
      <c r="K207" s="38" t="str">
        <f t="shared" si="7"/>
        <v>ZincBuenavista del Cobre S.A.</v>
      </c>
    </row>
    <row r="208" s="37" customFormat="1" hidden="1" spans="1:11">
      <c r="A208" s="44" t="s">
        <v>42</v>
      </c>
      <c r="B208" s="45" t="s">
        <v>549</v>
      </c>
      <c r="C208" s="45" t="s">
        <v>549</v>
      </c>
      <c r="D208" s="46" t="s">
        <v>156</v>
      </c>
      <c r="E208" s="46" t="s">
        <v>550</v>
      </c>
      <c r="F208" s="39" t="s">
        <v>90</v>
      </c>
      <c r="H208" s="47" t="s">
        <v>551</v>
      </c>
      <c r="I208" s="45" t="s">
        <v>159</v>
      </c>
      <c r="J208" s="38" t="str">
        <f t="shared" si="6"/>
        <v>ZincCanadian Electrolytic Zinc Limited</v>
      </c>
      <c r="K208" s="38" t="str">
        <f t="shared" si="7"/>
        <v>ZincCanadian Electrolytic Zinc Limited</v>
      </c>
    </row>
    <row r="209" s="37" customFormat="1" hidden="1" spans="1:11">
      <c r="A209" s="44" t="s">
        <v>42</v>
      </c>
      <c r="B209" s="45" t="s">
        <v>552</v>
      </c>
      <c r="C209" s="45" t="s">
        <v>552</v>
      </c>
      <c r="D209" s="46" t="s">
        <v>553</v>
      </c>
      <c r="E209" s="46" t="s">
        <v>554</v>
      </c>
      <c r="F209" s="39" t="s">
        <v>90</v>
      </c>
      <c r="H209" s="47" t="s">
        <v>555</v>
      </c>
      <c r="I209" s="45" t="s">
        <v>555</v>
      </c>
      <c r="J209" s="38" t="str">
        <f t="shared" si="6"/>
        <v>ZincEti Bakir A.S</v>
      </c>
      <c r="K209" s="38" t="str">
        <f t="shared" si="7"/>
        <v>ZincEti Bakir A.S</v>
      </c>
    </row>
    <row r="210" s="37" customFormat="1" hidden="1" spans="1:11">
      <c r="A210" s="44" t="s">
        <v>42</v>
      </c>
      <c r="B210" s="45" t="s">
        <v>556</v>
      </c>
      <c r="C210" s="45" t="s">
        <v>552</v>
      </c>
      <c r="D210" s="46" t="s">
        <v>553</v>
      </c>
      <c r="E210" s="46" t="s">
        <v>554</v>
      </c>
      <c r="F210" s="39" t="s">
        <v>90</v>
      </c>
      <c r="H210" s="47" t="s">
        <v>555</v>
      </c>
      <c r="I210" s="45" t="s">
        <v>555</v>
      </c>
      <c r="J210" s="38" t="str">
        <f t="shared" si="6"/>
        <v>ZincEti Bakır A.S</v>
      </c>
      <c r="K210" s="38" t="str">
        <f t="shared" si="7"/>
        <v>ZincEti Bakır A.S</v>
      </c>
    </row>
    <row r="211" s="37" customFormat="1" hidden="1" spans="1:11">
      <c r="A211" s="44" t="s">
        <v>42</v>
      </c>
      <c r="B211" s="45" t="s">
        <v>557</v>
      </c>
      <c r="C211" s="45" t="s">
        <v>552</v>
      </c>
      <c r="D211" s="46" t="s">
        <v>553</v>
      </c>
      <c r="E211" s="46" t="s">
        <v>554</v>
      </c>
      <c r="F211" s="39" t="s">
        <v>90</v>
      </c>
      <c r="H211" s="47" t="s">
        <v>555</v>
      </c>
      <c r="I211" s="45" t="s">
        <v>555</v>
      </c>
      <c r="J211" s="38" t="str">
        <f t="shared" si="6"/>
        <v>ZincEti Bakır A.Ş</v>
      </c>
      <c r="K211" s="38" t="str">
        <f t="shared" si="7"/>
        <v>ZincEti Bakır A.Ş</v>
      </c>
    </row>
    <row r="212" s="37" customFormat="1" hidden="1" spans="1:11">
      <c r="A212" s="44" t="s">
        <v>42</v>
      </c>
      <c r="B212" s="45" t="s">
        <v>558</v>
      </c>
      <c r="C212" s="45" t="s">
        <v>558</v>
      </c>
      <c r="D212" s="46" t="s">
        <v>140</v>
      </c>
      <c r="E212" s="46" t="s">
        <v>559</v>
      </c>
      <c r="F212" s="39" t="s">
        <v>90</v>
      </c>
      <c r="H212" s="47" t="s">
        <v>560</v>
      </c>
      <c r="I212" s="45" t="s">
        <v>561</v>
      </c>
      <c r="J212" s="38" t="str">
        <f t="shared" si="6"/>
        <v>ZincHachinohe Smelting Co., Ltd.</v>
      </c>
      <c r="K212" s="38" t="str">
        <f t="shared" si="7"/>
        <v>ZincHachinohe Smelting Co., Ltd.</v>
      </c>
    </row>
    <row r="213" s="37" customFormat="1" hidden="1" spans="1:11">
      <c r="A213" s="44" t="s">
        <v>42</v>
      </c>
      <c r="B213" s="45" t="s">
        <v>562</v>
      </c>
      <c r="C213" s="45" t="s">
        <v>562</v>
      </c>
      <c r="D213" s="46" t="s">
        <v>140</v>
      </c>
      <c r="E213" s="46" t="s">
        <v>563</v>
      </c>
      <c r="F213" s="39" t="s">
        <v>90</v>
      </c>
      <c r="H213" s="47" t="s">
        <v>564</v>
      </c>
      <c r="I213" s="45" t="s">
        <v>565</v>
      </c>
      <c r="J213" s="38" t="str">
        <f t="shared" si="6"/>
        <v>ZincHikoshima Smelting Co., Ltd.</v>
      </c>
      <c r="K213" s="38" t="str">
        <f t="shared" si="7"/>
        <v>ZincHikoshima Smelting Co., Ltd.</v>
      </c>
    </row>
    <row r="214" s="37" customFormat="1" hidden="1" spans="1:11">
      <c r="A214" s="44" t="s">
        <v>42</v>
      </c>
      <c r="B214" s="45" t="s">
        <v>139</v>
      </c>
      <c r="C214" s="45" t="s">
        <v>139</v>
      </c>
      <c r="D214" s="46" t="s">
        <v>140</v>
      </c>
      <c r="E214" s="46" t="s">
        <v>566</v>
      </c>
      <c r="F214" s="39" t="s">
        <v>90</v>
      </c>
      <c r="H214" s="47" t="s">
        <v>141</v>
      </c>
      <c r="I214" s="45" t="s">
        <v>142</v>
      </c>
      <c r="J214" s="38" t="str">
        <f t="shared" si="6"/>
        <v>ZincKamioka Mining &amp; Smelting Co., Ltd.</v>
      </c>
      <c r="K214" s="38" t="str">
        <f t="shared" si="7"/>
        <v>ZincKamioka Mining &amp; Smelting Co., Ltd.</v>
      </c>
    </row>
    <row r="215" s="37" customFormat="1" hidden="1" spans="1:11">
      <c r="A215" s="44" t="s">
        <v>42</v>
      </c>
      <c r="B215" s="45" t="s">
        <v>306</v>
      </c>
      <c r="C215" s="45" t="s">
        <v>122</v>
      </c>
      <c r="D215" s="46" t="s">
        <v>123</v>
      </c>
      <c r="E215" s="46" t="s">
        <v>121</v>
      </c>
      <c r="F215" s="39" t="s">
        <v>90</v>
      </c>
      <c r="H215" s="47" t="s">
        <v>124</v>
      </c>
      <c r="I215" s="45" t="s">
        <v>125</v>
      </c>
      <c r="J215" s="38" t="str">
        <f t="shared" si="6"/>
        <v>ZincKazzinc</v>
      </c>
      <c r="K215" s="38" t="str">
        <f t="shared" si="7"/>
        <v>ZincKazzinc</v>
      </c>
    </row>
    <row r="216" s="37" customFormat="1" hidden="1" spans="1:11">
      <c r="A216" s="44" t="s">
        <v>42</v>
      </c>
      <c r="B216" s="45" t="s">
        <v>122</v>
      </c>
      <c r="C216" s="45" t="s">
        <v>122</v>
      </c>
      <c r="D216" s="46" t="s">
        <v>123</v>
      </c>
      <c r="E216" s="46" t="s">
        <v>121</v>
      </c>
      <c r="F216" s="39" t="s">
        <v>90</v>
      </c>
      <c r="H216" s="47" t="s">
        <v>124</v>
      </c>
      <c r="I216" s="45" t="s">
        <v>125</v>
      </c>
      <c r="J216" s="38" t="str">
        <f t="shared" si="6"/>
        <v>ZincKazzinc Ltd</v>
      </c>
      <c r="K216" s="38" t="str">
        <f t="shared" si="7"/>
        <v>ZincKazzinc Ltd</v>
      </c>
    </row>
    <row r="217" s="37" customFormat="1" hidden="1" spans="1:11">
      <c r="A217" s="44" t="s">
        <v>42</v>
      </c>
      <c r="B217" s="45" t="s">
        <v>567</v>
      </c>
      <c r="C217" s="45" t="s">
        <v>567</v>
      </c>
      <c r="D217" s="46" t="s">
        <v>355</v>
      </c>
      <c r="E217" s="46" t="s">
        <v>568</v>
      </c>
      <c r="F217" s="39" t="s">
        <v>90</v>
      </c>
      <c r="H217" s="47" t="s">
        <v>569</v>
      </c>
      <c r="I217" s="45" t="s">
        <v>570</v>
      </c>
      <c r="J217" s="38" t="str">
        <f t="shared" si="6"/>
        <v>Zinclndustrial Minera Mexico, S.A. de C.V. - Refineria Electrolitica de Zinc</v>
      </c>
      <c r="K217" s="38" t="str">
        <f t="shared" si="7"/>
        <v>Zinclndustrial Minera Mexico, S.A. de C.V. - Refineria Electrolitica de Zinc</v>
      </c>
    </row>
    <row r="218" s="37" customFormat="1" hidden="1" spans="1:11">
      <c r="A218" s="44" t="s">
        <v>42</v>
      </c>
      <c r="B218" s="45" t="s">
        <v>571</v>
      </c>
      <c r="C218" s="45" t="s">
        <v>571</v>
      </c>
      <c r="D218" s="46" t="s">
        <v>355</v>
      </c>
      <c r="E218" s="46" t="s">
        <v>572</v>
      </c>
      <c r="F218" s="39" t="s">
        <v>90</v>
      </c>
      <c r="H218" s="47" t="s">
        <v>573</v>
      </c>
      <c r="I218" s="45" t="s">
        <v>358</v>
      </c>
      <c r="J218" s="38" t="str">
        <f t="shared" si="6"/>
        <v>ZincMetalurgica de Cobre S.A. de C.V. (Unidad Planta Metalurgica)</v>
      </c>
      <c r="K218" s="38" t="str">
        <f t="shared" si="7"/>
        <v>ZincMetalurgica de Cobre S.A. de C.V. (Unidad Planta Metalurgica)</v>
      </c>
    </row>
    <row r="219" s="37" customFormat="1" hidden="1" spans="1:11">
      <c r="A219" s="44" t="s">
        <v>42</v>
      </c>
      <c r="B219" s="45" t="s">
        <v>419</v>
      </c>
      <c r="C219" s="45" t="s">
        <v>354</v>
      </c>
      <c r="D219" s="46" t="s">
        <v>355</v>
      </c>
      <c r="E219" s="46" t="s">
        <v>548</v>
      </c>
      <c r="F219" s="39" t="s">
        <v>90</v>
      </c>
      <c r="H219" s="47" t="s">
        <v>357</v>
      </c>
      <c r="I219" s="45" t="s">
        <v>358</v>
      </c>
      <c r="J219" s="38" t="str">
        <f t="shared" si="6"/>
        <v>ZincMinera Mexico S.A. de C.V</v>
      </c>
      <c r="K219" s="38" t="str">
        <f t="shared" si="7"/>
        <v>ZincMinera Mexico S.A. de C.V</v>
      </c>
    </row>
    <row r="220" s="37" customFormat="1" hidden="1" spans="1:11">
      <c r="A220" s="44" t="s">
        <v>42</v>
      </c>
      <c r="B220" s="45" t="s">
        <v>574</v>
      </c>
      <c r="C220" s="45" t="s">
        <v>574</v>
      </c>
      <c r="D220" s="46" t="s">
        <v>186</v>
      </c>
      <c r="E220" s="46" t="s">
        <v>575</v>
      </c>
      <c r="F220" s="39" t="s">
        <v>90</v>
      </c>
      <c r="H220" s="47" t="s">
        <v>576</v>
      </c>
      <c r="I220" s="45" t="s">
        <v>577</v>
      </c>
      <c r="J220" s="38" t="str">
        <f t="shared" si="6"/>
        <v>ZincNexa Recursos Minerais S.A. (Juiz de Fora)</v>
      </c>
      <c r="K220" s="38" t="str">
        <f t="shared" si="7"/>
        <v>ZincNexa Recursos Minerais S.A. (Juiz de Fora)</v>
      </c>
    </row>
    <row r="221" s="37" customFormat="1" hidden="1" spans="1:11">
      <c r="A221" s="44" t="s">
        <v>42</v>
      </c>
      <c r="B221" s="45" t="s">
        <v>578</v>
      </c>
      <c r="C221" s="45" t="s">
        <v>578</v>
      </c>
      <c r="D221" s="46" t="s">
        <v>186</v>
      </c>
      <c r="E221" s="46" t="s">
        <v>579</v>
      </c>
      <c r="F221" s="39" t="s">
        <v>90</v>
      </c>
      <c r="H221" s="47" t="s">
        <v>580</v>
      </c>
      <c r="I221" s="45" t="s">
        <v>577</v>
      </c>
      <c r="J221" s="38" t="str">
        <f t="shared" si="6"/>
        <v>ZincNexa Recursos Minerais S.A. (Três Marias)</v>
      </c>
      <c r="K221" s="38" t="str">
        <f t="shared" si="7"/>
        <v>ZincNexa Recursos Minerais S.A. (Três Marias)</v>
      </c>
    </row>
    <row r="222" spans="1:11">
      <c r="A222" s="38" t="s">
        <v>42</v>
      </c>
      <c r="B222" s="38" t="s">
        <v>581</v>
      </c>
      <c r="C222" s="38" t="s">
        <v>581</v>
      </c>
      <c r="D222" s="38" t="s">
        <v>371</v>
      </c>
      <c r="E222" s="38" t="s">
        <v>582</v>
      </c>
      <c r="F222" s="39" t="s">
        <v>90</v>
      </c>
      <c r="H222" s="39" t="s">
        <v>583</v>
      </c>
      <c r="I222" s="38" t="s">
        <v>583</v>
      </c>
      <c r="J222" s="38" t="str">
        <f t="shared" si="6"/>
        <v>ZincNexa Resources Cajamarquilla S.A.</v>
      </c>
      <c r="K222" s="38" t="str">
        <f t="shared" si="7"/>
        <v>ZincNexa Resources Cajamarquilla S.A.</v>
      </c>
    </row>
    <row r="223" spans="1:11">
      <c r="A223" s="38" t="s">
        <v>42</v>
      </c>
      <c r="B223" s="38" t="s">
        <v>584</v>
      </c>
      <c r="C223" s="38" t="s">
        <v>584</v>
      </c>
      <c r="D223" s="38" t="s">
        <v>423</v>
      </c>
      <c r="E223" s="38" t="s">
        <v>585</v>
      </c>
      <c r="F223" s="39" t="s">
        <v>90</v>
      </c>
      <c r="H223" s="39" t="s">
        <v>586</v>
      </c>
      <c r="I223" s="38" t="s">
        <v>586</v>
      </c>
      <c r="J223" s="38" t="str">
        <f t="shared" si="6"/>
        <v>ZincNyrstar Belgium NV</v>
      </c>
      <c r="K223" s="38" t="str">
        <f t="shared" si="7"/>
        <v>ZincNyrstar Belgium NV</v>
      </c>
    </row>
    <row r="224" spans="1:11">
      <c r="A224" s="38" t="s">
        <v>42</v>
      </c>
      <c r="B224" s="38" t="s">
        <v>587</v>
      </c>
      <c r="C224" s="38" t="s">
        <v>587</v>
      </c>
      <c r="D224" s="38" t="s">
        <v>398</v>
      </c>
      <c r="E224" s="38" t="s">
        <v>588</v>
      </c>
      <c r="F224" s="39" t="s">
        <v>90</v>
      </c>
      <c r="H224" s="39" t="s">
        <v>589</v>
      </c>
      <c r="I224" s="38" t="s">
        <v>589</v>
      </c>
      <c r="J224" s="38" t="str">
        <f t="shared" si="6"/>
        <v>ZincNyrstar Budel BV</v>
      </c>
      <c r="K224" s="38" t="str">
        <f t="shared" si="7"/>
        <v>ZincNyrstar Budel BV</v>
      </c>
    </row>
    <row r="225" spans="1:11">
      <c r="A225" s="38" t="s">
        <v>42</v>
      </c>
      <c r="B225" s="38" t="s">
        <v>590</v>
      </c>
      <c r="C225" s="38" t="s">
        <v>590</v>
      </c>
      <c r="D225" s="38" t="s">
        <v>298</v>
      </c>
      <c r="E225" s="38" t="s">
        <v>591</v>
      </c>
      <c r="F225" s="39" t="s">
        <v>90</v>
      </c>
      <c r="H225" s="39" t="s">
        <v>592</v>
      </c>
      <c r="I225" s="38" t="s">
        <v>593</v>
      </c>
      <c r="J225" s="38" t="str">
        <f t="shared" si="6"/>
        <v>ZincNyrstar Clarksville Inc.</v>
      </c>
      <c r="K225" s="38" t="str">
        <f t="shared" si="7"/>
        <v>ZincNyrstar Clarksville Inc.</v>
      </c>
    </row>
    <row r="226" spans="1:11">
      <c r="A226" s="38" t="s">
        <v>42</v>
      </c>
      <c r="B226" s="38" t="s">
        <v>594</v>
      </c>
      <c r="C226" s="38" t="s">
        <v>594</v>
      </c>
      <c r="D226" s="38" t="s">
        <v>360</v>
      </c>
      <c r="E226" s="38" t="s">
        <v>595</v>
      </c>
      <c r="F226" s="39" t="s">
        <v>90</v>
      </c>
      <c r="H226" s="39" t="s">
        <v>596</v>
      </c>
      <c r="I226" s="38" t="s">
        <v>597</v>
      </c>
      <c r="J226" s="38" t="str">
        <f t="shared" si="6"/>
        <v>ZincNyrstar Hobart PTY Ltd.</v>
      </c>
      <c r="K226" s="38" t="str">
        <f t="shared" si="7"/>
        <v>ZincNyrstar Hobart PTY Ltd.</v>
      </c>
    </row>
    <row r="227" spans="1:11">
      <c r="A227" s="38" t="s">
        <v>42</v>
      </c>
      <c r="B227" s="38" t="s">
        <v>430</v>
      </c>
      <c r="C227" s="38" t="s">
        <v>354</v>
      </c>
      <c r="D227" s="38" t="s">
        <v>355</v>
      </c>
      <c r="E227" s="38" t="s">
        <v>548</v>
      </c>
      <c r="F227" s="39" t="s">
        <v>90</v>
      </c>
      <c r="H227" s="39" t="s">
        <v>357</v>
      </c>
      <c r="I227" s="38" t="s">
        <v>358</v>
      </c>
      <c r="J227" s="38" t="str">
        <f t="shared" si="6"/>
        <v>ZincOperadora de Minas e Instalaciones Mineras S.A. de C.V.</v>
      </c>
      <c r="K227" s="38" t="str">
        <f t="shared" si="7"/>
        <v>ZincOperadora de Minas e Instalaciones Mineras S.A. de C.V.</v>
      </c>
    </row>
    <row r="228" spans="1:11">
      <c r="A228" s="38" t="s">
        <v>42</v>
      </c>
      <c r="B228" s="38" t="s">
        <v>598</v>
      </c>
      <c r="C228" s="38" t="s">
        <v>598</v>
      </c>
      <c r="D228" s="38" t="s">
        <v>599</v>
      </c>
      <c r="E228" s="38" t="s">
        <v>600</v>
      </c>
      <c r="F228" s="39" t="s">
        <v>90</v>
      </c>
      <c r="H228" s="39" t="s">
        <v>601</v>
      </c>
      <c r="I228" s="38" t="s">
        <v>602</v>
      </c>
      <c r="J228" s="38" t="str">
        <f t="shared" si="6"/>
        <v>ZincSociete pour le Traitment du Terril de Lubumbashi (STL)</v>
      </c>
      <c r="K228" s="38" t="str">
        <f t="shared" si="7"/>
        <v>ZincSociete pour le Traitment du Terril de Lubumbashi (STL)</v>
      </c>
    </row>
    <row r="229" spans="1:11">
      <c r="A229" s="38" t="s">
        <v>42</v>
      </c>
      <c r="B229" s="38" t="s">
        <v>603</v>
      </c>
      <c r="C229" s="38" t="s">
        <v>603</v>
      </c>
      <c r="D229" s="38" t="s">
        <v>156</v>
      </c>
      <c r="E229" s="38" t="s">
        <v>604</v>
      </c>
      <c r="F229" s="39" t="s">
        <v>90</v>
      </c>
      <c r="H229" s="39" t="s">
        <v>605</v>
      </c>
      <c r="I229" s="38" t="s">
        <v>606</v>
      </c>
      <c r="J229" s="38" t="str">
        <f t="shared" si="6"/>
        <v>ZincTrail Operations</v>
      </c>
      <c r="K229" s="38" t="str">
        <f t="shared" si="7"/>
        <v>ZincTrail Operations</v>
      </c>
    </row>
    <row r="230" spans="1:11">
      <c r="A230" s="38" t="s">
        <v>42</v>
      </c>
      <c r="B230" s="38" t="s">
        <v>99</v>
      </c>
      <c r="C230" s="38" t="s">
        <v>100</v>
      </c>
      <c r="D230" s="38" t="s">
        <v>101</v>
      </c>
      <c r="E230" s="38" t="s">
        <v>130</v>
      </c>
      <c r="F230" s="39" t="s">
        <v>90</v>
      </c>
      <c r="H230" s="39" t="s">
        <v>102</v>
      </c>
      <c r="I230" s="38" t="s">
        <v>103</v>
      </c>
      <c r="J230" s="38" t="str">
        <f t="shared" si="6"/>
        <v>ZincYoung Poong Seokpo Smelter</v>
      </c>
      <c r="K230" s="38" t="str">
        <f t="shared" si="7"/>
        <v>ZincYoung Poong Seokpo Smelter</v>
      </c>
    </row>
    <row r="231" spans="1:11">
      <c r="A231" s="38" t="s">
        <v>42</v>
      </c>
      <c r="B231" s="38" t="s">
        <v>100</v>
      </c>
      <c r="C231" s="38" t="s">
        <v>100</v>
      </c>
      <c r="D231" s="38" t="s">
        <v>101</v>
      </c>
      <c r="E231" s="38" t="s">
        <v>130</v>
      </c>
      <c r="F231" s="39" t="s">
        <v>90</v>
      </c>
      <c r="H231" s="39" t="s">
        <v>102</v>
      </c>
      <c r="I231" s="38" t="s">
        <v>103</v>
      </c>
      <c r="J231" s="38" t="str">
        <f t="shared" si="6"/>
        <v>ZincYoung Poong Sukpo Smelter</v>
      </c>
      <c r="K231" s="38" t="str">
        <f t="shared" si="7"/>
        <v>ZincYoung Poong Sukpo Smelter</v>
      </c>
    </row>
    <row r="232" spans="1:11">
      <c r="A232" s="38" t="s">
        <v>42</v>
      </c>
      <c r="B232" s="38" t="s">
        <v>106</v>
      </c>
      <c r="J232" s="38" t="str">
        <f t="shared" si="6"/>
        <v>ZincSmelter not listed</v>
      </c>
      <c r="K232" s="38" t="str">
        <f t="shared" si="7"/>
        <v>ZincSmelter not listed</v>
      </c>
    </row>
    <row r="233" spans="1:11">
      <c r="A233" s="38" t="s">
        <v>42</v>
      </c>
      <c r="B233" s="38" t="s">
        <v>83</v>
      </c>
      <c r="C233" s="38" t="s">
        <v>51</v>
      </c>
      <c r="J233" s="38" t="str">
        <f t="shared" si="6"/>
        <v>ZincSmelter not yet identified</v>
      </c>
      <c r="K233" s="38" t="str">
        <f t="shared" si="7"/>
        <v>ZincSmelter not yet identified</v>
      </c>
    </row>
  </sheetData>
  <sheetProtection algorithmName="SHA-512" hashValue="kcKhM1YCuZLaTXhWuGGuBRBvwI9ijuWE7679xn4ZFRQdsOFH5IdpLi8lORyI7PopUgDwmlQZ625lZdpfsA9hFw==" saltValue="gmrRtv/BKYaCPNAi8SvFXA==" spinCount="100000" sheet="1" formatRows="0" autoFilter="0"/>
  <autoFilter xmlns:etc="http://www.wps.cn/officeDocument/2017/etCustomData" ref="A4:I233" etc:filterBottomFollowUsedRange="0">
    <extLst/>
  </autoFilter>
  <mergeCells count="2">
    <mergeCell ref="A1:G1"/>
    <mergeCell ref="A2:I3"/>
  </mergeCells>
  <pageMargins left="0.75" right="0.75" top="1" bottom="1" header="0.3" footer="0.3"/>
  <pageSetup paperSize="1" orientation="portrait"/>
  <headerFooter>
    <oddHeader>&amp;R&amp;"Calibri"&amp;14&amp;KFF0000 L2: Internal use only&amp;1#
</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945"/>
  <sheetViews>
    <sheetView zoomScalePageLayoutView="90" workbookViewId="0">
      <selection activeCell="A2" sqref="A2"/>
    </sheetView>
  </sheetViews>
  <sheetFormatPr defaultColWidth="10.8166666666667" defaultRowHeight="14.25"/>
  <cols>
    <col min="1" max="1" width="17.8166666666667" style="7" customWidth="1"/>
    <col min="2" max="2" width="17.175" style="7" customWidth="1"/>
    <col min="3" max="3" width="7.725" style="7" customWidth="1"/>
    <col min="4" max="4" width="68.8166666666667" style="7" customWidth="1"/>
    <col min="5" max="5" width="65.725" style="8" customWidth="1"/>
    <col min="6" max="6" width="66.175" style="7" customWidth="1"/>
    <col min="7" max="7" width="83.2666666666667" style="7" customWidth="1"/>
    <col min="8" max="8" width="60.175" style="7" customWidth="1"/>
    <col min="9" max="9" width="56.725" style="9" customWidth="1"/>
    <col min="10" max="16384" width="10.8166666666667" style="9"/>
  </cols>
  <sheetData>
    <row r="1" spans="1:9">
      <c r="B1" s="7" t="s">
        <v>607</v>
      </c>
      <c r="C1" s="7" t="s">
        <v>608</v>
      </c>
      <c r="D1" s="7" t="s">
        <v>609</v>
      </c>
      <c r="E1" s="10" t="s">
        <v>32</v>
      </c>
      <c r="F1" s="7" t="s">
        <v>610</v>
      </c>
      <c r="G1" s="7" t="s">
        <v>611</v>
      </c>
      <c r="H1" s="7" t="s">
        <v>612</v>
      </c>
      <c r="I1" s="9" t="s">
        <v>613</v>
      </c>
    </row>
    <row r="2" ht="42.75" spans="1:9">
      <c r="A2" s="7" t="str">
        <f>B2&amp;C2</f>
        <v>InstructionsA1</v>
      </c>
      <c r="B2" s="7" t="s">
        <v>614</v>
      </c>
      <c r="C2" s="7" t="s">
        <v>615</v>
      </c>
      <c r="D2" s="7" t="s">
        <v>616</v>
      </c>
      <c r="E2" s="7" t="s">
        <v>617</v>
      </c>
      <c r="F2" s="7" t="s">
        <v>618</v>
      </c>
      <c r="G2" s="7" t="s">
        <v>619</v>
      </c>
      <c r="H2" s="7" t="s">
        <v>620</v>
      </c>
      <c r="I2" s="7" t="s">
        <v>621</v>
      </c>
    </row>
    <row r="3" spans="1:9">
      <c r="A3" s="7" t="str">
        <f t="shared" ref="A3:A37" si="0">B3&amp;C3</f>
        <v>InstructionsA2</v>
      </c>
      <c r="B3" s="7" t="s">
        <v>614</v>
      </c>
      <c r="C3" s="7" t="s">
        <v>622</v>
      </c>
      <c r="D3" s="7" t="s">
        <v>623</v>
      </c>
      <c r="E3" s="10" t="s">
        <v>624</v>
      </c>
      <c r="F3" s="7" t="s">
        <v>625</v>
      </c>
      <c r="G3" s="7" t="s">
        <v>626</v>
      </c>
      <c r="H3" s="7" t="s">
        <v>623</v>
      </c>
      <c r="I3" s="7" t="s">
        <v>627</v>
      </c>
    </row>
    <row r="4" ht="313.5" spans="1:9">
      <c r="A4" s="7" t="str">
        <f t="shared" si="0"/>
        <v>InstructionsA3</v>
      </c>
      <c r="B4" s="7" t="s">
        <v>614</v>
      </c>
      <c r="C4" s="7" t="s">
        <v>628</v>
      </c>
      <c r="D4" s="7" t="s">
        <v>629</v>
      </c>
      <c r="E4" s="11" t="s">
        <v>630</v>
      </c>
      <c r="F4" s="7" t="s">
        <v>631</v>
      </c>
      <c r="G4" s="7" t="s">
        <v>632</v>
      </c>
      <c r="H4" s="7" t="s">
        <v>633</v>
      </c>
      <c r="I4" s="7" t="s">
        <v>634</v>
      </c>
    </row>
    <row r="5" ht="365.25" customHeight="1" spans="1:9">
      <c r="A5" s="7" t="str">
        <f t="shared" si="0"/>
        <v>InstructionsA4</v>
      </c>
      <c r="B5" s="7" t="s">
        <v>614</v>
      </c>
      <c r="C5" s="7" t="s">
        <v>635</v>
      </c>
      <c r="D5" s="7" t="s">
        <v>636</v>
      </c>
      <c r="E5" s="7" t="s">
        <v>637</v>
      </c>
      <c r="F5" s="7" t="s">
        <v>638</v>
      </c>
      <c r="G5" s="7" t="s">
        <v>639</v>
      </c>
      <c r="H5" s="7" t="s">
        <v>640</v>
      </c>
      <c r="I5" s="7" t="s">
        <v>636</v>
      </c>
    </row>
    <row r="6" ht="42.75" spans="1:9">
      <c r="A6" s="7" t="str">
        <f t="shared" si="0"/>
        <v>InstructionsA5</v>
      </c>
      <c r="B6" s="7" t="s">
        <v>614</v>
      </c>
      <c r="C6" s="7" t="s">
        <v>641</v>
      </c>
      <c r="D6" s="7" t="s">
        <v>642</v>
      </c>
      <c r="E6" s="10" t="s">
        <v>643</v>
      </c>
      <c r="F6" s="7" t="s">
        <v>644</v>
      </c>
      <c r="G6" s="7" t="s">
        <v>645</v>
      </c>
      <c r="H6" s="7" t="s">
        <v>646</v>
      </c>
      <c r="I6" s="7" t="s">
        <v>647</v>
      </c>
    </row>
    <row r="7" ht="28.5" spans="1:9">
      <c r="A7" s="7" t="str">
        <f t="shared" si="0"/>
        <v>InstructionsA6</v>
      </c>
      <c r="B7" s="7" t="s">
        <v>614</v>
      </c>
      <c r="C7" s="7" t="s">
        <v>648</v>
      </c>
      <c r="D7" s="7" t="s">
        <v>649</v>
      </c>
      <c r="E7" s="10" t="s">
        <v>650</v>
      </c>
      <c r="F7" s="7" t="s">
        <v>651</v>
      </c>
      <c r="G7" s="7" t="s">
        <v>652</v>
      </c>
      <c r="H7" s="7" t="s">
        <v>653</v>
      </c>
      <c r="I7" s="7" t="s">
        <v>654</v>
      </c>
    </row>
    <row r="8" ht="86.25" customHeight="1" spans="1:9">
      <c r="A8" s="7" t="str">
        <f t="shared" si="0"/>
        <v>InstructionsA7</v>
      </c>
      <c r="B8" s="7" t="s">
        <v>614</v>
      </c>
      <c r="C8" s="7" t="s">
        <v>655</v>
      </c>
      <c r="D8" s="7" t="s">
        <v>656</v>
      </c>
      <c r="E8" s="11" t="s">
        <v>657</v>
      </c>
      <c r="F8" s="7" t="s">
        <v>658</v>
      </c>
      <c r="G8" s="7" t="s">
        <v>659</v>
      </c>
      <c r="H8" s="7" t="s">
        <v>660</v>
      </c>
      <c r="I8" s="7" t="s">
        <v>661</v>
      </c>
    </row>
    <row r="9" ht="409.5" spans="1:9">
      <c r="A9" s="7" t="str">
        <f t="shared" si="0"/>
        <v>InstructionsA8</v>
      </c>
      <c r="B9" s="7" t="s">
        <v>614</v>
      </c>
      <c r="C9" s="7" t="s">
        <v>662</v>
      </c>
      <c r="D9" s="7" t="s">
        <v>663</v>
      </c>
      <c r="E9" s="11" t="s">
        <v>664</v>
      </c>
      <c r="F9" s="7" t="s">
        <v>665</v>
      </c>
      <c r="G9" s="7" t="s">
        <v>666</v>
      </c>
      <c r="H9" s="7" t="s">
        <v>667</v>
      </c>
      <c r="I9" s="7" t="s">
        <v>668</v>
      </c>
    </row>
    <row r="10" ht="171" spans="1:9">
      <c r="A10" s="7" t="str">
        <f t="shared" ref="A10:A11" si="1">B10&amp;C10</f>
        <v>InstructionsA9</v>
      </c>
      <c r="B10" s="7" t="s">
        <v>614</v>
      </c>
      <c r="C10" s="7" t="s">
        <v>669</v>
      </c>
      <c r="D10" s="7" t="s">
        <v>670</v>
      </c>
      <c r="E10" s="11" t="s">
        <v>671</v>
      </c>
      <c r="F10" s="7" t="s">
        <v>672</v>
      </c>
      <c r="G10" s="7" t="s">
        <v>673</v>
      </c>
      <c r="H10" s="7" t="s">
        <v>674</v>
      </c>
      <c r="I10" s="7" t="s">
        <v>675</v>
      </c>
    </row>
    <row r="11" ht="128.25" spans="1:9">
      <c r="A11" s="7" t="str">
        <f t="shared" si="1"/>
        <v>InstructionsA10</v>
      </c>
      <c r="B11" s="7" t="s">
        <v>614</v>
      </c>
      <c r="C11" s="7" t="s">
        <v>676</v>
      </c>
      <c r="D11" s="7" t="s">
        <v>677</v>
      </c>
      <c r="E11" s="11" t="s">
        <v>678</v>
      </c>
      <c r="F11" s="7" t="s">
        <v>679</v>
      </c>
      <c r="G11" s="7" t="s">
        <v>680</v>
      </c>
      <c r="H11" s="7" t="s">
        <v>681</v>
      </c>
      <c r="I11" s="7" t="s">
        <v>682</v>
      </c>
    </row>
    <row r="12" ht="48.65" customHeight="1" spans="1:9">
      <c r="A12" s="7" t="str">
        <f t="shared" si="0"/>
        <v>InstructionsA11</v>
      </c>
      <c r="B12" s="7" t="s">
        <v>614</v>
      </c>
      <c r="C12" s="7" t="s">
        <v>683</v>
      </c>
      <c r="D12" s="7" t="s">
        <v>684</v>
      </c>
      <c r="E12" s="10" t="s">
        <v>685</v>
      </c>
      <c r="F12" s="7" t="s">
        <v>686</v>
      </c>
      <c r="G12" s="7" t="s">
        <v>687</v>
      </c>
      <c r="H12" s="7" t="s">
        <v>688</v>
      </c>
      <c r="I12" s="7" t="s">
        <v>689</v>
      </c>
    </row>
    <row r="13" ht="28.5" spans="1:9">
      <c r="A13" s="7" t="str">
        <f t="shared" ref="A13" si="2">B13&amp;C13</f>
        <v>InstructionsA12</v>
      </c>
      <c r="B13" s="7" t="s">
        <v>614</v>
      </c>
      <c r="C13" s="7" t="s">
        <v>690</v>
      </c>
      <c r="D13" s="7" t="s">
        <v>691</v>
      </c>
      <c r="E13" s="10" t="s">
        <v>692</v>
      </c>
      <c r="F13" s="7" t="s">
        <v>693</v>
      </c>
      <c r="G13" s="7" t="s">
        <v>694</v>
      </c>
      <c r="H13" s="7" t="s">
        <v>695</v>
      </c>
      <c r="I13" s="7" t="s">
        <v>696</v>
      </c>
    </row>
    <row r="14" ht="28.5" spans="1:9">
      <c r="A14" s="7" t="str">
        <f t="shared" si="0"/>
        <v>InstructionsA13</v>
      </c>
      <c r="B14" s="7" t="s">
        <v>614</v>
      </c>
      <c r="C14" s="7" t="s">
        <v>697</v>
      </c>
      <c r="D14" s="7" t="s">
        <v>698</v>
      </c>
      <c r="E14" s="10" t="s">
        <v>699</v>
      </c>
      <c r="F14" s="7" t="s">
        <v>700</v>
      </c>
      <c r="G14" s="7" t="s">
        <v>701</v>
      </c>
      <c r="H14" s="7" t="s">
        <v>702</v>
      </c>
      <c r="I14" s="7" t="s">
        <v>703</v>
      </c>
    </row>
    <row r="15" ht="28.5" spans="1:9">
      <c r="A15" s="7" t="str">
        <f t="shared" si="0"/>
        <v>InstructionsA14</v>
      </c>
      <c r="B15" s="7" t="s">
        <v>614</v>
      </c>
      <c r="C15" s="7" t="s">
        <v>704</v>
      </c>
      <c r="D15" s="7" t="s">
        <v>705</v>
      </c>
      <c r="E15" s="10" t="s">
        <v>706</v>
      </c>
      <c r="F15" s="7" t="s">
        <v>707</v>
      </c>
      <c r="G15" s="7" t="s">
        <v>708</v>
      </c>
      <c r="H15" s="7" t="s">
        <v>709</v>
      </c>
      <c r="I15" s="7" t="s">
        <v>710</v>
      </c>
    </row>
    <row r="16" ht="71.25" spans="1:9">
      <c r="A16" s="7" t="str">
        <f t="shared" si="0"/>
        <v>InstructionsA15</v>
      </c>
      <c r="B16" s="7" t="s">
        <v>614</v>
      </c>
      <c r="C16" s="7" t="s">
        <v>711</v>
      </c>
      <c r="D16" s="7" t="s">
        <v>712</v>
      </c>
      <c r="E16" s="10" t="s">
        <v>713</v>
      </c>
      <c r="F16" s="7" t="s">
        <v>714</v>
      </c>
      <c r="G16" s="7" t="s">
        <v>715</v>
      </c>
      <c r="H16" s="7" t="s">
        <v>716</v>
      </c>
      <c r="I16" s="7" t="s">
        <v>717</v>
      </c>
    </row>
    <row r="17" ht="28.5" spans="1:9">
      <c r="A17" s="7" t="str">
        <f t="shared" si="0"/>
        <v>InstructionsA16</v>
      </c>
      <c r="B17" s="7" t="s">
        <v>614</v>
      </c>
      <c r="C17" s="7" t="s">
        <v>718</v>
      </c>
      <c r="D17" s="7" t="s">
        <v>719</v>
      </c>
      <c r="E17" s="10" t="s">
        <v>720</v>
      </c>
      <c r="F17" s="7" t="s">
        <v>721</v>
      </c>
      <c r="G17" s="7" t="s">
        <v>722</v>
      </c>
      <c r="H17" s="7" t="s">
        <v>723</v>
      </c>
      <c r="I17" s="7" t="s">
        <v>724</v>
      </c>
    </row>
    <row r="18" ht="85.5" spans="1:9">
      <c r="A18" s="7" t="str">
        <f t="shared" si="0"/>
        <v>InstructionsA17</v>
      </c>
      <c r="B18" s="7" t="s">
        <v>614</v>
      </c>
      <c r="C18" s="7" t="s">
        <v>725</v>
      </c>
      <c r="D18" s="7" t="s">
        <v>726</v>
      </c>
      <c r="E18" s="10" t="s">
        <v>727</v>
      </c>
      <c r="F18" s="7" t="s">
        <v>728</v>
      </c>
      <c r="G18" s="7" t="s">
        <v>729</v>
      </c>
      <c r="H18" s="7" t="s">
        <v>730</v>
      </c>
      <c r="I18" s="7" t="s">
        <v>731</v>
      </c>
    </row>
    <row r="19" ht="28.5" spans="1:9">
      <c r="A19" s="7" t="str">
        <f t="shared" si="0"/>
        <v>InstructionsA18</v>
      </c>
      <c r="B19" s="7" t="s">
        <v>614</v>
      </c>
      <c r="C19" s="7" t="s">
        <v>732</v>
      </c>
      <c r="D19" s="7" t="s">
        <v>733</v>
      </c>
      <c r="E19" s="10" t="s">
        <v>734</v>
      </c>
      <c r="F19" s="7" t="s">
        <v>735</v>
      </c>
      <c r="G19" s="7" t="s">
        <v>736</v>
      </c>
      <c r="H19" s="7" t="s">
        <v>737</v>
      </c>
      <c r="I19" s="7" t="s">
        <v>738</v>
      </c>
    </row>
    <row r="20" ht="71.25" spans="1:9">
      <c r="A20" s="7" t="str">
        <f t="shared" si="0"/>
        <v>InstructionsA19</v>
      </c>
      <c r="B20" s="7" t="s">
        <v>614</v>
      </c>
      <c r="C20" s="7" t="s">
        <v>739</v>
      </c>
      <c r="D20" s="7" t="s">
        <v>740</v>
      </c>
      <c r="E20" s="10" t="s">
        <v>741</v>
      </c>
      <c r="F20" s="7" t="s">
        <v>742</v>
      </c>
      <c r="G20" s="7" t="s">
        <v>743</v>
      </c>
      <c r="H20" s="7" t="s">
        <v>744</v>
      </c>
      <c r="I20" s="7" t="s">
        <v>745</v>
      </c>
    </row>
    <row r="21" ht="75.75" customHeight="1" spans="1:9">
      <c r="A21" s="7" t="str">
        <f t="shared" si="0"/>
        <v>InstructionsA20</v>
      </c>
      <c r="B21" s="7" t="s">
        <v>614</v>
      </c>
      <c r="C21" s="7" t="s">
        <v>746</v>
      </c>
      <c r="D21" s="7" t="s">
        <v>747</v>
      </c>
      <c r="E21" s="7" t="s">
        <v>748</v>
      </c>
      <c r="F21" s="7" t="s">
        <v>749</v>
      </c>
      <c r="G21" s="7" t="s">
        <v>750</v>
      </c>
      <c r="H21" s="7" t="s">
        <v>751</v>
      </c>
      <c r="I21" s="7" t="s">
        <v>752</v>
      </c>
    </row>
    <row r="22" ht="42.75" spans="1:9">
      <c r="A22" s="7" t="str">
        <f t="shared" si="0"/>
        <v>InstructionsA21</v>
      </c>
      <c r="B22" s="7" t="s">
        <v>614</v>
      </c>
      <c r="C22" s="7" t="s">
        <v>753</v>
      </c>
      <c r="D22" s="7" t="s">
        <v>754</v>
      </c>
      <c r="E22" s="10" t="s">
        <v>755</v>
      </c>
      <c r="F22" s="7" t="s">
        <v>756</v>
      </c>
      <c r="G22" s="7" t="s">
        <v>757</v>
      </c>
      <c r="H22" s="7" t="s">
        <v>758</v>
      </c>
      <c r="I22" s="7" t="s">
        <v>759</v>
      </c>
    </row>
    <row r="23" ht="42.75" spans="1:9">
      <c r="A23" s="7" t="str">
        <f t="shared" si="0"/>
        <v>InstructionsA22</v>
      </c>
      <c r="B23" s="7" t="s">
        <v>614</v>
      </c>
      <c r="C23" s="7" t="s">
        <v>760</v>
      </c>
      <c r="D23" s="7" t="s">
        <v>761</v>
      </c>
      <c r="E23" s="10" t="s">
        <v>762</v>
      </c>
      <c r="F23" s="7" t="s">
        <v>763</v>
      </c>
      <c r="G23" s="7" t="s">
        <v>764</v>
      </c>
      <c r="H23" s="7" t="s">
        <v>765</v>
      </c>
      <c r="I23" s="7" t="s">
        <v>766</v>
      </c>
    </row>
    <row r="24" ht="54.75" customHeight="1" spans="1:9">
      <c r="A24" s="7" t="str">
        <f t="shared" si="0"/>
        <v>InstructionsA24</v>
      </c>
      <c r="B24" s="7" t="s">
        <v>614</v>
      </c>
      <c r="C24" s="7" t="s">
        <v>767</v>
      </c>
      <c r="D24" s="7" t="s">
        <v>768</v>
      </c>
      <c r="E24" s="7" t="s">
        <v>769</v>
      </c>
      <c r="F24" s="7" t="s">
        <v>770</v>
      </c>
      <c r="G24" s="7" t="s">
        <v>771</v>
      </c>
      <c r="H24" s="7" t="s">
        <v>772</v>
      </c>
      <c r="I24" s="7" t="s">
        <v>773</v>
      </c>
    </row>
    <row r="25" ht="157.5" spans="1:9">
      <c r="A25" s="7" t="str">
        <f t="shared" si="0"/>
        <v>InstructionsA25</v>
      </c>
      <c r="B25" s="7" t="s">
        <v>614</v>
      </c>
      <c r="C25" s="7" t="s">
        <v>774</v>
      </c>
      <c r="D25" s="7" t="s">
        <v>775</v>
      </c>
      <c r="E25" s="7" t="s">
        <v>776</v>
      </c>
      <c r="F25" s="7" t="s">
        <v>777</v>
      </c>
      <c r="G25" s="7" t="s">
        <v>778</v>
      </c>
      <c r="H25" s="7" t="s">
        <v>779</v>
      </c>
      <c r="I25" s="7" t="s">
        <v>780</v>
      </c>
    </row>
    <row r="26" ht="71.25" spans="1:9">
      <c r="A26" s="7" t="str">
        <f t="shared" si="0"/>
        <v>InstructionsA26</v>
      </c>
      <c r="B26" s="7" t="s">
        <v>614</v>
      </c>
      <c r="C26" s="7" t="s">
        <v>781</v>
      </c>
      <c r="D26" s="7" t="s">
        <v>782</v>
      </c>
      <c r="E26" s="7" t="s">
        <v>783</v>
      </c>
      <c r="F26" s="7" t="s">
        <v>784</v>
      </c>
      <c r="G26" s="7" t="s">
        <v>785</v>
      </c>
      <c r="H26" s="7" t="s">
        <v>786</v>
      </c>
      <c r="I26" s="7" t="s">
        <v>787</v>
      </c>
    </row>
    <row r="27" ht="223.4" customHeight="1" spans="1:9">
      <c r="A27" s="7" t="str">
        <f t="shared" si="0"/>
        <v>InstructionsA27</v>
      </c>
      <c r="B27" s="7" t="s">
        <v>614</v>
      </c>
      <c r="C27" s="7" t="s">
        <v>788</v>
      </c>
      <c r="D27" s="7" t="s">
        <v>789</v>
      </c>
      <c r="E27" s="12" t="s">
        <v>790</v>
      </c>
      <c r="F27" s="7" t="s">
        <v>791</v>
      </c>
      <c r="G27" s="13" t="s">
        <v>792</v>
      </c>
      <c r="H27" s="13" t="s">
        <v>793</v>
      </c>
      <c r="I27" s="7" t="s">
        <v>794</v>
      </c>
    </row>
    <row r="28" ht="114" spans="1:9">
      <c r="A28" s="7" t="str">
        <f t="shared" si="0"/>
        <v>InstructionsA28</v>
      </c>
      <c r="B28" s="7" t="s">
        <v>614</v>
      </c>
      <c r="C28" s="7" t="s">
        <v>795</v>
      </c>
      <c r="D28" s="7" t="s">
        <v>796</v>
      </c>
      <c r="E28" s="11" t="s">
        <v>797</v>
      </c>
      <c r="F28" s="7" t="s">
        <v>798</v>
      </c>
      <c r="G28" s="7" t="s">
        <v>799</v>
      </c>
      <c r="H28" s="7" t="s">
        <v>800</v>
      </c>
      <c r="I28" s="7" t="s">
        <v>801</v>
      </c>
    </row>
    <row r="29" ht="323.5" customHeight="1" spans="1:9">
      <c r="A29" s="7" t="str">
        <f t="shared" si="0"/>
        <v>InstructionsA29</v>
      </c>
      <c r="B29" s="7" t="s">
        <v>614</v>
      </c>
      <c r="C29" s="7" t="s">
        <v>802</v>
      </c>
      <c r="D29" s="7" t="s">
        <v>803</v>
      </c>
      <c r="E29" s="12" t="s">
        <v>804</v>
      </c>
      <c r="F29" s="13" t="s">
        <v>805</v>
      </c>
      <c r="G29" s="13" t="s">
        <v>806</v>
      </c>
      <c r="H29" s="13" t="s">
        <v>807</v>
      </c>
      <c r="I29" s="7" t="s">
        <v>808</v>
      </c>
    </row>
    <row r="30" ht="348" customHeight="1" spans="1:9">
      <c r="A30" s="7" t="str">
        <f t="shared" si="0"/>
        <v>InstructionsA30</v>
      </c>
      <c r="B30" s="7" t="s">
        <v>614</v>
      </c>
      <c r="C30" s="7" t="s">
        <v>809</v>
      </c>
      <c r="D30" s="7" t="s">
        <v>810</v>
      </c>
      <c r="E30" s="7" t="s">
        <v>811</v>
      </c>
      <c r="F30" s="14" t="s">
        <v>812</v>
      </c>
      <c r="G30" s="7" t="s">
        <v>813</v>
      </c>
      <c r="H30" s="7" t="s">
        <v>814</v>
      </c>
      <c r="I30" s="7" t="s">
        <v>815</v>
      </c>
    </row>
    <row r="31" ht="28.5" spans="1:9">
      <c r="A31" s="7" t="str">
        <f t="shared" ref="A31:A34" si="3">B31&amp;C31</f>
        <v>InstructionsA32</v>
      </c>
      <c r="B31" s="7" t="s">
        <v>614</v>
      </c>
      <c r="C31" s="7" t="s">
        <v>816</v>
      </c>
      <c r="D31" s="7" t="s">
        <v>817</v>
      </c>
      <c r="E31" s="10" t="s">
        <v>818</v>
      </c>
      <c r="F31" s="7" t="s">
        <v>819</v>
      </c>
      <c r="G31" s="7" t="s">
        <v>820</v>
      </c>
      <c r="H31" s="7" t="s">
        <v>821</v>
      </c>
      <c r="I31" s="7" t="s">
        <v>822</v>
      </c>
    </row>
    <row r="32" ht="42.75" spans="1:9">
      <c r="A32" s="7" t="str">
        <f t="shared" ref="A32" si="4">B32&amp;C32</f>
        <v>InstructionsA33</v>
      </c>
      <c r="B32" s="7" t="s">
        <v>614</v>
      </c>
      <c r="C32" s="7" t="s">
        <v>823</v>
      </c>
      <c r="D32" s="7" t="s">
        <v>824</v>
      </c>
      <c r="E32" s="10" t="s">
        <v>825</v>
      </c>
      <c r="F32" s="7" t="s">
        <v>826</v>
      </c>
      <c r="G32" s="7" t="s">
        <v>827</v>
      </c>
      <c r="H32" s="7" t="s">
        <v>828</v>
      </c>
      <c r="I32" s="7" t="s">
        <v>829</v>
      </c>
    </row>
    <row r="33" ht="85.5" spans="1:9">
      <c r="A33" s="7" t="str">
        <f t="shared" si="3"/>
        <v>InstructionsA34</v>
      </c>
      <c r="B33" s="7" t="s">
        <v>614</v>
      </c>
      <c r="C33" s="7" t="s">
        <v>830</v>
      </c>
      <c r="D33" s="7" t="s">
        <v>831</v>
      </c>
      <c r="E33" s="11" t="s">
        <v>832</v>
      </c>
      <c r="F33" s="7" t="s">
        <v>833</v>
      </c>
      <c r="G33" s="7" t="s">
        <v>834</v>
      </c>
      <c r="H33" s="7" t="s">
        <v>835</v>
      </c>
      <c r="I33" s="7" t="s">
        <v>836</v>
      </c>
    </row>
    <row r="34" ht="85.5" spans="1:9">
      <c r="A34" s="7" t="str">
        <f t="shared" si="3"/>
        <v>InstructionsA35</v>
      </c>
      <c r="B34" s="7" t="s">
        <v>614</v>
      </c>
      <c r="C34" s="7" t="s">
        <v>837</v>
      </c>
      <c r="D34" s="7" t="s">
        <v>838</v>
      </c>
      <c r="E34" s="14" t="s">
        <v>839</v>
      </c>
      <c r="F34" s="14" t="s">
        <v>840</v>
      </c>
      <c r="G34" s="14" t="s">
        <v>841</v>
      </c>
      <c r="H34" s="14" t="s">
        <v>842</v>
      </c>
      <c r="I34" s="7" t="s">
        <v>843</v>
      </c>
    </row>
    <row r="35" ht="28.5" spans="1:9">
      <c r="A35" s="7" t="str">
        <f t="shared" si="0"/>
        <v>InstructionsA37</v>
      </c>
      <c r="B35" s="7" t="s">
        <v>614</v>
      </c>
      <c r="C35" s="7" t="s">
        <v>844</v>
      </c>
      <c r="D35" s="7" t="s">
        <v>845</v>
      </c>
      <c r="E35" s="10" t="s">
        <v>846</v>
      </c>
      <c r="F35" s="7" t="s">
        <v>847</v>
      </c>
      <c r="G35" s="7" t="s">
        <v>848</v>
      </c>
      <c r="H35" s="7" t="s">
        <v>849</v>
      </c>
      <c r="I35" s="7" t="s">
        <v>850</v>
      </c>
    </row>
    <row r="36" ht="28.5" spans="1:9">
      <c r="A36" s="7" t="str">
        <f t="shared" si="0"/>
        <v>InstructionsA38</v>
      </c>
      <c r="B36" s="7" t="s">
        <v>614</v>
      </c>
      <c r="C36" s="7" t="s">
        <v>851</v>
      </c>
      <c r="D36" s="7" t="s">
        <v>852</v>
      </c>
      <c r="E36" s="10" t="s">
        <v>853</v>
      </c>
      <c r="F36" s="7" t="s">
        <v>854</v>
      </c>
      <c r="G36" s="7" t="s">
        <v>855</v>
      </c>
      <c r="H36" s="7" t="s">
        <v>856</v>
      </c>
      <c r="I36" s="7" t="s">
        <v>857</v>
      </c>
    </row>
    <row r="37" ht="71.25" spans="1:9">
      <c r="A37" s="7" t="str">
        <f t="shared" si="0"/>
        <v>InstructionsA39</v>
      </c>
      <c r="B37" s="7" t="s">
        <v>614</v>
      </c>
      <c r="C37" s="7" t="s">
        <v>858</v>
      </c>
      <c r="D37" s="15" t="s">
        <v>859</v>
      </c>
      <c r="E37" s="16" t="s">
        <v>860</v>
      </c>
      <c r="F37" s="17" t="s">
        <v>861</v>
      </c>
      <c r="G37" s="18" t="s">
        <v>862</v>
      </c>
      <c r="H37" s="19" t="s">
        <v>863</v>
      </c>
      <c r="I37" s="20" t="s">
        <v>864</v>
      </c>
    </row>
    <row r="38" ht="42.75" spans="1:9">
      <c r="A38" s="7" t="str">
        <f t="shared" ref="A38:A79" si="5">B38&amp;C38</f>
        <v>InstructionsA40</v>
      </c>
      <c r="B38" s="7" t="s">
        <v>614</v>
      </c>
      <c r="C38" s="7" t="s">
        <v>865</v>
      </c>
      <c r="D38" s="7" t="s">
        <v>866</v>
      </c>
      <c r="E38" s="11" t="s">
        <v>867</v>
      </c>
      <c r="F38" s="7" t="s">
        <v>868</v>
      </c>
      <c r="G38" s="7" t="s">
        <v>869</v>
      </c>
      <c r="H38" s="7" t="s">
        <v>870</v>
      </c>
      <c r="I38" s="7" t="s">
        <v>871</v>
      </c>
    </row>
    <row r="39" spans="1:9">
      <c r="A39" s="7" t="str">
        <f t="shared" si="5"/>
        <v>InstructionsA41</v>
      </c>
      <c r="B39" s="7" t="s">
        <v>614</v>
      </c>
      <c r="C39" s="7" t="s">
        <v>872</v>
      </c>
      <c r="D39" s="7" t="s">
        <v>873</v>
      </c>
      <c r="E39" s="11" t="s">
        <v>874</v>
      </c>
      <c r="F39" s="7" t="s">
        <v>875</v>
      </c>
      <c r="G39" s="7" t="s">
        <v>876</v>
      </c>
      <c r="H39" s="7" t="s">
        <v>877</v>
      </c>
      <c r="I39" s="7" t="s">
        <v>878</v>
      </c>
    </row>
    <row r="40" ht="42.75" spans="1:9">
      <c r="A40" s="7" t="str">
        <f t="shared" si="5"/>
        <v>InstructionsA42</v>
      </c>
      <c r="B40" s="7" t="s">
        <v>614</v>
      </c>
      <c r="C40" s="7" t="s">
        <v>879</v>
      </c>
      <c r="D40" s="7" t="s">
        <v>880</v>
      </c>
      <c r="E40" s="7" t="s">
        <v>881</v>
      </c>
      <c r="F40" s="7" t="s">
        <v>882</v>
      </c>
      <c r="G40" s="7" t="s">
        <v>883</v>
      </c>
      <c r="H40" s="7" t="s">
        <v>884</v>
      </c>
      <c r="I40" s="7" t="s">
        <v>885</v>
      </c>
    </row>
    <row r="41" ht="114" spans="1:9">
      <c r="A41" s="7" t="str">
        <f t="shared" si="5"/>
        <v>InstructionsA43</v>
      </c>
      <c r="B41" s="7" t="s">
        <v>614</v>
      </c>
      <c r="C41" s="7" t="s">
        <v>886</v>
      </c>
      <c r="D41" s="7" t="s">
        <v>887</v>
      </c>
      <c r="E41" s="7" t="s">
        <v>888</v>
      </c>
      <c r="F41" s="7" t="s">
        <v>889</v>
      </c>
      <c r="G41" s="7" t="s">
        <v>890</v>
      </c>
      <c r="H41" s="7" t="s">
        <v>891</v>
      </c>
      <c r="I41" s="7" t="s">
        <v>892</v>
      </c>
    </row>
    <row r="42" ht="42.75" spans="1:9">
      <c r="A42" s="7" t="str">
        <f t="shared" si="5"/>
        <v>InstructionsA44</v>
      </c>
      <c r="B42" s="7" t="s">
        <v>614</v>
      </c>
      <c r="C42" s="7" t="s">
        <v>893</v>
      </c>
      <c r="D42" s="7" t="s">
        <v>894</v>
      </c>
      <c r="E42" s="7" t="s">
        <v>895</v>
      </c>
      <c r="F42" s="7" t="s">
        <v>896</v>
      </c>
      <c r="G42" s="7" t="s">
        <v>897</v>
      </c>
      <c r="H42" s="7" t="s">
        <v>898</v>
      </c>
      <c r="I42" s="7" t="s">
        <v>899</v>
      </c>
    </row>
    <row r="43" ht="42.75" spans="1:9">
      <c r="A43" s="7" t="str">
        <f t="shared" si="5"/>
        <v>InstructionsA45</v>
      </c>
      <c r="B43" s="7" t="s">
        <v>614</v>
      </c>
      <c r="C43" s="7" t="s">
        <v>900</v>
      </c>
      <c r="D43" s="7" t="s">
        <v>901</v>
      </c>
      <c r="E43" s="7" t="s">
        <v>902</v>
      </c>
      <c r="F43" s="7" t="s">
        <v>903</v>
      </c>
      <c r="G43" s="7" t="s">
        <v>904</v>
      </c>
      <c r="H43" s="7" t="s">
        <v>905</v>
      </c>
      <c r="I43" s="7" t="s">
        <v>906</v>
      </c>
    </row>
    <row r="44" ht="42.75" spans="1:9">
      <c r="A44" s="7" t="str">
        <f t="shared" si="5"/>
        <v>InstructionsA46</v>
      </c>
      <c r="B44" s="7" t="s">
        <v>614</v>
      </c>
      <c r="C44" s="7" t="s">
        <v>907</v>
      </c>
      <c r="D44" s="7" t="s">
        <v>908</v>
      </c>
      <c r="E44" s="7" t="s">
        <v>909</v>
      </c>
      <c r="F44" s="7" t="s">
        <v>910</v>
      </c>
      <c r="G44" s="7" t="s">
        <v>911</v>
      </c>
      <c r="H44" s="7" t="s">
        <v>912</v>
      </c>
      <c r="I44" s="7" t="s">
        <v>913</v>
      </c>
    </row>
    <row r="45" ht="57" spans="1:9">
      <c r="A45" s="7" t="str">
        <f t="shared" si="5"/>
        <v>InstructionsA47</v>
      </c>
      <c r="B45" s="7" t="s">
        <v>614</v>
      </c>
      <c r="C45" s="7" t="s">
        <v>914</v>
      </c>
      <c r="D45" s="7" t="s">
        <v>915</v>
      </c>
      <c r="E45" s="7" t="s">
        <v>916</v>
      </c>
      <c r="F45" s="7" t="s">
        <v>917</v>
      </c>
      <c r="G45" s="7" t="s">
        <v>918</v>
      </c>
      <c r="H45" s="7" t="s">
        <v>919</v>
      </c>
      <c r="I45" s="7" t="s">
        <v>920</v>
      </c>
    </row>
    <row r="46" ht="213.75" spans="1:9">
      <c r="A46" s="7" t="str">
        <f t="shared" si="5"/>
        <v>InstructionsA48</v>
      </c>
      <c r="B46" s="7" t="s">
        <v>614</v>
      </c>
      <c r="C46" s="7" t="s">
        <v>921</v>
      </c>
      <c r="D46" s="7" t="s">
        <v>922</v>
      </c>
      <c r="E46" s="7" t="s">
        <v>923</v>
      </c>
      <c r="F46" s="7" t="s">
        <v>924</v>
      </c>
      <c r="G46" s="21" t="s">
        <v>925</v>
      </c>
      <c r="H46" s="7" t="s">
        <v>926</v>
      </c>
      <c r="I46" s="7" t="s">
        <v>927</v>
      </c>
    </row>
    <row r="47" ht="71.25" spans="1:9">
      <c r="A47" s="7" t="str">
        <f t="shared" si="5"/>
        <v>InstructionsA49</v>
      </c>
      <c r="B47" s="7" t="s">
        <v>614</v>
      </c>
      <c r="C47" s="7" t="s">
        <v>928</v>
      </c>
      <c r="D47" s="7" t="s">
        <v>929</v>
      </c>
      <c r="E47" s="7" t="s">
        <v>930</v>
      </c>
      <c r="F47" s="7" t="s">
        <v>931</v>
      </c>
      <c r="G47" s="7" t="s">
        <v>932</v>
      </c>
      <c r="H47" s="7" t="s">
        <v>933</v>
      </c>
      <c r="I47" s="7" t="s">
        <v>934</v>
      </c>
    </row>
    <row r="48" ht="128.25" spans="1:9">
      <c r="A48" s="7" t="str">
        <f t="shared" si="5"/>
        <v>InstructionsA50</v>
      </c>
      <c r="B48" s="7" t="s">
        <v>614</v>
      </c>
      <c r="C48" s="7" t="s">
        <v>935</v>
      </c>
      <c r="D48" s="7" t="s">
        <v>936</v>
      </c>
      <c r="E48" s="7" t="s">
        <v>937</v>
      </c>
      <c r="F48" s="7" t="s">
        <v>938</v>
      </c>
      <c r="G48" s="7" t="s">
        <v>939</v>
      </c>
      <c r="H48" s="7" t="s">
        <v>940</v>
      </c>
      <c r="I48" s="7" t="s">
        <v>941</v>
      </c>
    </row>
    <row r="49" ht="171" spans="1:9">
      <c r="A49" s="7" t="str">
        <f t="shared" si="5"/>
        <v>InstructionsA51</v>
      </c>
      <c r="B49" s="7" t="s">
        <v>614</v>
      </c>
      <c r="C49" s="7" t="s">
        <v>942</v>
      </c>
      <c r="D49" s="7" t="s">
        <v>943</v>
      </c>
      <c r="E49" s="7" t="s">
        <v>944</v>
      </c>
      <c r="F49" s="7" t="s">
        <v>945</v>
      </c>
      <c r="G49" s="7" t="s">
        <v>946</v>
      </c>
      <c r="H49" s="7" t="s">
        <v>947</v>
      </c>
      <c r="I49" s="7" t="s">
        <v>948</v>
      </c>
    </row>
    <row r="50" ht="185.25" spans="1:9">
      <c r="A50" s="7" t="str">
        <f t="shared" si="5"/>
        <v>InstructionsA52</v>
      </c>
      <c r="B50" s="7" t="s">
        <v>614</v>
      </c>
      <c r="C50" s="7" t="s">
        <v>949</v>
      </c>
      <c r="D50" s="7" t="s">
        <v>950</v>
      </c>
      <c r="E50" s="7" t="s">
        <v>951</v>
      </c>
      <c r="F50" s="7" t="s">
        <v>952</v>
      </c>
      <c r="G50" s="7" t="s">
        <v>953</v>
      </c>
      <c r="H50" s="7" t="s">
        <v>954</v>
      </c>
      <c r="I50" s="7" t="s">
        <v>955</v>
      </c>
    </row>
    <row r="51" ht="114" spans="1:9">
      <c r="A51" s="7" t="str">
        <f t="shared" si="5"/>
        <v>InstructionsA53</v>
      </c>
      <c r="B51" s="7" t="s">
        <v>614</v>
      </c>
      <c r="C51" s="7" t="s">
        <v>956</v>
      </c>
      <c r="D51" s="7" t="s">
        <v>957</v>
      </c>
      <c r="E51" s="7" t="s">
        <v>958</v>
      </c>
      <c r="F51" s="7" t="s">
        <v>959</v>
      </c>
      <c r="G51" s="7" t="s">
        <v>960</v>
      </c>
      <c r="H51" s="7" t="s">
        <v>961</v>
      </c>
      <c r="I51" s="7" t="s">
        <v>962</v>
      </c>
    </row>
    <row r="52" ht="42.75" spans="1:9">
      <c r="A52" s="7" t="str">
        <f t="shared" si="5"/>
        <v>InstructionsA54</v>
      </c>
      <c r="B52" s="7" t="s">
        <v>614</v>
      </c>
      <c r="C52" s="7" t="s">
        <v>963</v>
      </c>
      <c r="D52" s="7" t="s">
        <v>964</v>
      </c>
      <c r="E52" s="7" t="s">
        <v>965</v>
      </c>
      <c r="F52" s="7" t="s">
        <v>966</v>
      </c>
      <c r="G52" s="7" t="s">
        <v>967</v>
      </c>
      <c r="H52" s="7" t="s">
        <v>968</v>
      </c>
      <c r="I52" s="7" t="s">
        <v>969</v>
      </c>
    </row>
    <row r="53" ht="28.5" spans="1:9">
      <c r="A53" s="7" t="str">
        <f t="shared" si="5"/>
        <v>InstructionsA56</v>
      </c>
      <c r="B53" s="7" t="s">
        <v>614</v>
      </c>
      <c r="C53" s="7" t="s">
        <v>970</v>
      </c>
      <c r="D53" s="7" t="s">
        <v>971</v>
      </c>
      <c r="E53" s="10" t="s">
        <v>972</v>
      </c>
      <c r="F53" s="7" t="s">
        <v>973</v>
      </c>
      <c r="G53" s="7" t="s">
        <v>974</v>
      </c>
      <c r="H53" s="7" t="s">
        <v>975</v>
      </c>
      <c r="I53" s="7" t="s">
        <v>976</v>
      </c>
    </row>
    <row r="54" ht="42.75" spans="1:9">
      <c r="A54" s="7" t="str">
        <f t="shared" ref="A54:A67" si="6">B54&amp;C54</f>
        <v>InstructionsA57</v>
      </c>
      <c r="B54" s="7" t="s">
        <v>614</v>
      </c>
      <c r="C54" s="7" t="s">
        <v>977</v>
      </c>
      <c r="D54" s="7" t="s">
        <v>978</v>
      </c>
      <c r="E54" s="11" t="s">
        <v>979</v>
      </c>
      <c r="F54" s="7" t="s">
        <v>980</v>
      </c>
      <c r="G54" s="7" t="s">
        <v>981</v>
      </c>
      <c r="H54" s="7" t="s">
        <v>982</v>
      </c>
      <c r="I54" s="7" t="s">
        <v>983</v>
      </c>
    </row>
    <row r="55" ht="57" spans="1:9">
      <c r="A55" s="7" t="str">
        <f t="shared" si="6"/>
        <v>InstructionsA58</v>
      </c>
      <c r="B55" s="7" t="s">
        <v>614</v>
      </c>
      <c r="C55" s="7" t="s">
        <v>984</v>
      </c>
      <c r="D55" s="7" t="s">
        <v>985</v>
      </c>
      <c r="E55" s="11" t="s">
        <v>986</v>
      </c>
      <c r="F55" s="7" t="s">
        <v>987</v>
      </c>
      <c r="G55" s="7" t="s">
        <v>988</v>
      </c>
      <c r="H55" s="7" t="s">
        <v>989</v>
      </c>
      <c r="I55" s="7" t="s">
        <v>990</v>
      </c>
    </row>
    <row r="56" ht="28.5" spans="1:9">
      <c r="A56" s="7" t="str">
        <f t="shared" si="6"/>
        <v>InstructionsA59</v>
      </c>
      <c r="B56" s="7" t="s">
        <v>614</v>
      </c>
      <c r="C56" s="7" t="s">
        <v>991</v>
      </c>
      <c r="D56" s="7" t="s">
        <v>992</v>
      </c>
      <c r="E56" s="8" t="s">
        <v>993</v>
      </c>
      <c r="F56" s="7" t="s">
        <v>994</v>
      </c>
      <c r="G56" s="7" t="s">
        <v>995</v>
      </c>
      <c r="H56" s="7" t="s">
        <v>996</v>
      </c>
      <c r="I56" s="7" t="s">
        <v>997</v>
      </c>
    </row>
    <row r="57" ht="99.75" spans="1:9">
      <c r="A57" s="7" t="str">
        <f t="shared" si="6"/>
        <v>InstructionsA60</v>
      </c>
      <c r="B57" s="7" t="s">
        <v>614</v>
      </c>
      <c r="C57" s="7" t="s">
        <v>998</v>
      </c>
      <c r="D57" s="7" t="s">
        <v>999</v>
      </c>
      <c r="E57" s="7" t="s">
        <v>1000</v>
      </c>
      <c r="F57" s="7" t="s">
        <v>1001</v>
      </c>
      <c r="G57" s="7" t="s">
        <v>1002</v>
      </c>
      <c r="H57" s="7" t="s">
        <v>1003</v>
      </c>
      <c r="I57" s="7" t="s">
        <v>1004</v>
      </c>
    </row>
    <row r="58" ht="42.75" spans="1:9">
      <c r="A58" s="7" t="str">
        <f t="shared" si="6"/>
        <v>InstructionsA61</v>
      </c>
      <c r="B58" s="7" t="s">
        <v>614</v>
      </c>
      <c r="C58" s="7" t="s">
        <v>1005</v>
      </c>
      <c r="D58" s="7" t="s">
        <v>1006</v>
      </c>
      <c r="E58" s="7" t="s">
        <v>1007</v>
      </c>
      <c r="F58" s="7" t="s">
        <v>1008</v>
      </c>
      <c r="G58" s="7" t="s">
        <v>1009</v>
      </c>
      <c r="H58" s="7" t="s">
        <v>1010</v>
      </c>
      <c r="I58" s="7" t="s">
        <v>1011</v>
      </c>
    </row>
    <row r="59" ht="28.5" spans="1:9">
      <c r="A59" s="7" t="str">
        <f t="shared" si="6"/>
        <v>InstructionsA62</v>
      </c>
      <c r="B59" s="7" t="s">
        <v>614</v>
      </c>
      <c r="C59" s="7" t="s">
        <v>1012</v>
      </c>
      <c r="D59" s="7" t="s">
        <v>1013</v>
      </c>
      <c r="E59" s="7" t="s">
        <v>1014</v>
      </c>
      <c r="F59" s="7" t="s">
        <v>1015</v>
      </c>
      <c r="G59" s="7" t="s">
        <v>1016</v>
      </c>
      <c r="H59" s="7" t="s">
        <v>1017</v>
      </c>
      <c r="I59" s="7" t="s">
        <v>1018</v>
      </c>
    </row>
    <row r="60" ht="42.75" spans="1:9">
      <c r="A60" s="7" t="str">
        <f t="shared" ref="A60" si="7">B60&amp;C60</f>
        <v>InstructionsA63</v>
      </c>
      <c r="B60" s="7" t="s">
        <v>614</v>
      </c>
      <c r="C60" s="7" t="s">
        <v>1019</v>
      </c>
      <c r="D60" s="7" t="s">
        <v>1020</v>
      </c>
      <c r="E60" s="7" t="s">
        <v>1021</v>
      </c>
      <c r="F60" s="7" t="s">
        <v>1022</v>
      </c>
      <c r="G60" s="7" t="s">
        <v>1023</v>
      </c>
      <c r="H60" s="7" t="s">
        <v>1024</v>
      </c>
      <c r="I60" s="7" t="s">
        <v>1025</v>
      </c>
    </row>
    <row r="61" ht="42.75" spans="1:9">
      <c r="A61" s="7" t="str">
        <f t="shared" si="6"/>
        <v>InstructionsA64</v>
      </c>
      <c r="B61" s="7" t="s">
        <v>614</v>
      </c>
      <c r="C61" s="7" t="s">
        <v>1026</v>
      </c>
      <c r="D61" s="7" t="s">
        <v>1027</v>
      </c>
      <c r="E61" s="7" t="s">
        <v>1028</v>
      </c>
      <c r="F61" s="7" t="s">
        <v>1029</v>
      </c>
      <c r="G61" s="7" t="s">
        <v>1030</v>
      </c>
      <c r="H61" s="7" t="s">
        <v>1031</v>
      </c>
      <c r="I61" s="7" t="s">
        <v>1032</v>
      </c>
    </row>
    <row r="62" ht="57" spans="1:9">
      <c r="A62" s="7" t="str">
        <f t="shared" si="6"/>
        <v>InstructionsA65</v>
      </c>
      <c r="B62" s="7" t="s">
        <v>614</v>
      </c>
      <c r="C62" s="7" t="s">
        <v>1033</v>
      </c>
      <c r="D62" s="7" t="s">
        <v>1034</v>
      </c>
      <c r="E62" s="7" t="s">
        <v>1035</v>
      </c>
      <c r="F62" s="7" t="s">
        <v>1036</v>
      </c>
      <c r="G62" s="7" t="s">
        <v>1037</v>
      </c>
      <c r="H62" s="7" t="s">
        <v>1038</v>
      </c>
      <c r="I62" s="7" t="s">
        <v>1039</v>
      </c>
    </row>
    <row r="63" ht="213.75" spans="1:9">
      <c r="A63" s="7" t="str">
        <f t="shared" si="6"/>
        <v>InstructionsA66</v>
      </c>
      <c r="B63" s="7" t="s">
        <v>614</v>
      </c>
      <c r="C63" s="7" t="s">
        <v>1040</v>
      </c>
      <c r="D63" s="7" t="s">
        <v>1041</v>
      </c>
      <c r="E63" s="7" t="s">
        <v>1042</v>
      </c>
      <c r="F63" s="7" t="s">
        <v>1043</v>
      </c>
      <c r="G63" s="21" t="s">
        <v>1044</v>
      </c>
      <c r="H63" s="7" t="s">
        <v>1045</v>
      </c>
      <c r="I63" s="7" t="s">
        <v>1046</v>
      </c>
    </row>
    <row r="64" ht="71.25" spans="1:9">
      <c r="A64" s="7" t="str">
        <f t="shared" si="6"/>
        <v>InstructionsA67</v>
      </c>
      <c r="B64" s="7" t="s">
        <v>614</v>
      </c>
      <c r="C64" s="7" t="s">
        <v>1047</v>
      </c>
      <c r="D64" s="7" t="s">
        <v>1048</v>
      </c>
      <c r="E64" s="7" t="s">
        <v>1049</v>
      </c>
      <c r="F64" s="7" t="s">
        <v>1050</v>
      </c>
      <c r="G64" s="7" t="s">
        <v>1051</v>
      </c>
      <c r="H64" s="7" t="s">
        <v>1052</v>
      </c>
      <c r="I64" s="7" t="s">
        <v>1053</v>
      </c>
    </row>
    <row r="65" ht="128.25" spans="1:9">
      <c r="A65" s="7" t="str">
        <f t="shared" si="6"/>
        <v>InstructionsA68</v>
      </c>
      <c r="B65" s="7" t="s">
        <v>614</v>
      </c>
      <c r="C65" s="7" t="s">
        <v>1054</v>
      </c>
      <c r="D65" s="7" t="s">
        <v>1055</v>
      </c>
      <c r="E65" s="7" t="s">
        <v>1056</v>
      </c>
      <c r="F65" s="7" t="s">
        <v>1057</v>
      </c>
      <c r="G65" s="7" t="s">
        <v>1058</v>
      </c>
      <c r="H65" s="7" t="s">
        <v>1059</v>
      </c>
      <c r="I65" s="7" t="s">
        <v>1060</v>
      </c>
    </row>
    <row r="66" ht="42.75" spans="1:9">
      <c r="A66" s="7" t="str">
        <f t="shared" si="6"/>
        <v>InstructionsA69</v>
      </c>
      <c r="B66" s="7" t="s">
        <v>614</v>
      </c>
      <c r="C66" s="7" t="s">
        <v>1061</v>
      </c>
      <c r="D66" s="7" t="s">
        <v>1062</v>
      </c>
      <c r="E66" s="7" t="s">
        <v>1063</v>
      </c>
      <c r="F66" s="7" t="s">
        <v>1064</v>
      </c>
      <c r="G66" s="7" t="s">
        <v>1065</v>
      </c>
      <c r="H66" s="7" t="s">
        <v>1066</v>
      </c>
      <c r="I66" s="7" t="s">
        <v>1067</v>
      </c>
    </row>
    <row r="67" ht="185.25" spans="1:9">
      <c r="A67" s="7" t="str">
        <f t="shared" si="6"/>
        <v>InstructionsA71</v>
      </c>
      <c r="B67" s="7" t="s">
        <v>614</v>
      </c>
      <c r="C67" s="7" t="s">
        <v>1068</v>
      </c>
      <c r="D67" s="7" t="s">
        <v>1069</v>
      </c>
      <c r="E67" s="7" t="s">
        <v>1070</v>
      </c>
      <c r="F67" s="7" t="s">
        <v>1071</v>
      </c>
      <c r="G67" s="7" t="s">
        <v>1072</v>
      </c>
      <c r="H67" s="7" t="s">
        <v>1073</v>
      </c>
      <c r="I67" s="7" t="s">
        <v>1074</v>
      </c>
    </row>
    <row r="68" spans="1:9">
      <c r="A68" s="7" t="str">
        <f t="shared" si="5"/>
        <v>InstructionsA73</v>
      </c>
      <c r="B68" s="7" t="s">
        <v>614</v>
      </c>
      <c r="C68" s="7" t="s">
        <v>1075</v>
      </c>
      <c r="D68" s="7" t="s">
        <v>1076</v>
      </c>
      <c r="E68" s="10" t="s">
        <v>1077</v>
      </c>
      <c r="F68" s="7" t="s">
        <v>1078</v>
      </c>
      <c r="G68" s="7" t="s">
        <v>1079</v>
      </c>
      <c r="H68" s="7" t="s">
        <v>1080</v>
      </c>
      <c r="I68" s="7" t="s">
        <v>1081</v>
      </c>
    </row>
    <row r="69" ht="242.25" spans="1:9">
      <c r="A69" s="7" t="str">
        <f t="shared" si="5"/>
        <v>InstructionsA74</v>
      </c>
      <c r="B69" s="7" t="s">
        <v>614</v>
      </c>
      <c r="C69" s="7" t="s">
        <v>1082</v>
      </c>
      <c r="D69" s="7" t="s">
        <v>1083</v>
      </c>
      <c r="E69" s="11" t="s">
        <v>1084</v>
      </c>
      <c r="F69" s="7" t="s">
        <v>1085</v>
      </c>
      <c r="G69" s="7" t="s">
        <v>1086</v>
      </c>
      <c r="H69" s="7" t="s">
        <v>1087</v>
      </c>
      <c r="I69" s="7" t="s">
        <v>1088</v>
      </c>
    </row>
    <row r="70" ht="156.75" spans="1:9">
      <c r="A70" s="7" t="str">
        <f t="shared" si="5"/>
        <v>InstructionsA75</v>
      </c>
      <c r="B70" s="7" t="s">
        <v>614</v>
      </c>
      <c r="C70" s="7" t="s">
        <v>1089</v>
      </c>
      <c r="D70" s="7" t="s">
        <v>1090</v>
      </c>
      <c r="E70" s="11" t="s">
        <v>1091</v>
      </c>
      <c r="F70" s="7" t="s">
        <v>1092</v>
      </c>
      <c r="G70" s="7" t="s">
        <v>1093</v>
      </c>
      <c r="H70" s="7" t="s">
        <v>1094</v>
      </c>
      <c r="I70" s="7" t="s">
        <v>1095</v>
      </c>
    </row>
    <row r="71" ht="142.5" spans="1:9">
      <c r="A71" s="7" t="str">
        <f t="shared" si="5"/>
        <v>InstructionsA76</v>
      </c>
      <c r="B71" s="7" t="s">
        <v>614</v>
      </c>
      <c r="C71" s="7" t="s">
        <v>1096</v>
      </c>
      <c r="D71" s="7" t="s">
        <v>1097</v>
      </c>
      <c r="E71" s="11" t="s">
        <v>1098</v>
      </c>
      <c r="F71" s="7" t="s">
        <v>1099</v>
      </c>
      <c r="G71" s="7" t="s">
        <v>1100</v>
      </c>
      <c r="H71" s="7" t="s">
        <v>1101</v>
      </c>
      <c r="I71" s="7" t="s">
        <v>1102</v>
      </c>
    </row>
    <row r="72" ht="299.25" spans="1:9">
      <c r="A72" s="7" t="str">
        <f t="shared" si="5"/>
        <v>InstructionsA77</v>
      </c>
      <c r="B72" s="7" t="s">
        <v>614</v>
      </c>
      <c r="C72" s="7" t="s">
        <v>1103</v>
      </c>
      <c r="D72" s="7" t="s">
        <v>1104</v>
      </c>
      <c r="E72" s="11" t="s">
        <v>1105</v>
      </c>
      <c r="F72" s="7" t="s">
        <v>1106</v>
      </c>
      <c r="G72" s="7" t="s">
        <v>1107</v>
      </c>
      <c r="H72" s="7" t="s">
        <v>1108</v>
      </c>
      <c r="I72" s="7" t="s">
        <v>1109</v>
      </c>
    </row>
    <row r="73" ht="113.5" customHeight="1" spans="1:9">
      <c r="A73" s="7" t="str">
        <f t="shared" si="5"/>
        <v>InstructionsA78</v>
      </c>
      <c r="B73" s="7" t="s">
        <v>614</v>
      </c>
      <c r="C73" s="7" t="s">
        <v>1110</v>
      </c>
      <c r="D73" s="7" t="s">
        <v>1111</v>
      </c>
      <c r="E73" s="11" t="s">
        <v>1112</v>
      </c>
      <c r="F73" s="7" t="s">
        <v>1113</v>
      </c>
      <c r="G73" s="7" t="s">
        <v>1114</v>
      </c>
      <c r="H73" s="7" t="s">
        <v>1115</v>
      </c>
      <c r="I73" s="7" t="s">
        <v>1116</v>
      </c>
    </row>
    <row r="74" spans="1:9">
      <c r="A74" s="7" t="str">
        <f t="shared" si="5"/>
        <v>DefinitionsB2</v>
      </c>
      <c r="B74" s="7" t="s">
        <v>1117</v>
      </c>
      <c r="C74" s="7" t="s">
        <v>1118</v>
      </c>
      <c r="D74" s="7" t="s">
        <v>1119</v>
      </c>
      <c r="E74" s="10" t="s">
        <v>1120</v>
      </c>
      <c r="F74" s="7" t="s">
        <v>1121</v>
      </c>
      <c r="G74" s="7" t="s">
        <v>1122</v>
      </c>
      <c r="H74" s="7" t="s">
        <v>1119</v>
      </c>
      <c r="I74" s="7" t="s">
        <v>1123</v>
      </c>
    </row>
    <row r="75" spans="1:9">
      <c r="A75" s="7" t="str">
        <f t="shared" si="5"/>
        <v>DefinitionsB3</v>
      </c>
      <c r="B75" s="7" t="s">
        <v>1117</v>
      </c>
      <c r="C75" s="7" t="s">
        <v>1124</v>
      </c>
      <c r="D75" s="7" t="s">
        <v>1125</v>
      </c>
      <c r="E75" s="10" t="s">
        <v>1126</v>
      </c>
      <c r="F75" s="7" t="s">
        <v>1127</v>
      </c>
      <c r="G75" s="7" t="s">
        <v>1128</v>
      </c>
      <c r="H75" s="7" t="s">
        <v>1129</v>
      </c>
      <c r="I75" s="22" t="s">
        <v>1130</v>
      </c>
    </row>
    <row r="76" spans="1:9">
      <c r="A76" s="7" t="str">
        <f t="shared" si="5"/>
        <v>DefinitionsB4</v>
      </c>
      <c r="B76" s="7" t="s">
        <v>1117</v>
      </c>
      <c r="C76" s="7" t="s">
        <v>1131</v>
      </c>
      <c r="D76" s="7" t="s">
        <v>1132</v>
      </c>
      <c r="E76" s="10" t="s">
        <v>1133</v>
      </c>
      <c r="F76" s="7" t="s">
        <v>1134</v>
      </c>
      <c r="G76" s="7" t="s">
        <v>1135</v>
      </c>
      <c r="H76" s="7" t="s">
        <v>1136</v>
      </c>
      <c r="I76" s="7" t="s">
        <v>1137</v>
      </c>
    </row>
    <row r="77" spans="1:9">
      <c r="A77" s="7" t="str">
        <f t="shared" si="5"/>
        <v>DefinitionsB5</v>
      </c>
      <c r="B77" s="7" t="s">
        <v>1117</v>
      </c>
      <c r="C77" s="7" t="s">
        <v>1138</v>
      </c>
      <c r="D77" s="7" t="s">
        <v>1139</v>
      </c>
      <c r="E77" s="7" t="s">
        <v>1140</v>
      </c>
      <c r="F77" s="7" t="s">
        <v>1141</v>
      </c>
      <c r="G77" s="7" t="s">
        <v>1142</v>
      </c>
      <c r="H77" s="7" t="s">
        <v>1143</v>
      </c>
      <c r="I77" s="7" t="s">
        <v>1144</v>
      </c>
    </row>
    <row r="78" spans="1:9">
      <c r="A78" s="7" t="str">
        <f t="shared" si="5"/>
        <v>DefinitionsB6</v>
      </c>
      <c r="B78" s="7" t="s">
        <v>1117</v>
      </c>
      <c r="C78" s="7" t="s">
        <v>1145</v>
      </c>
      <c r="D78" s="7" t="s">
        <v>1146</v>
      </c>
      <c r="E78" s="10" t="s">
        <v>1147</v>
      </c>
      <c r="F78" s="7" t="s">
        <v>1148</v>
      </c>
      <c r="G78" s="7" t="s">
        <v>1149</v>
      </c>
      <c r="H78" s="7" t="s">
        <v>1150</v>
      </c>
      <c r="I78" s="22" t="s">
        <v>1151</v>
      </c>
    </row>
    <row r="79" spans="1:9">
      <c r="A79" s="7" t="str">
        <f t="shared" si="5"/>
        <v>DefinitionsB7</v>
      </c>
      <c r="B79" s="7" t="s">
        <v>1117</v>
      </c>
      <c r="C79" s="7" t="s">
        <v>1152</v>
      </c>
      <c r="D79" s="7" t="s">
        <v>1153</v>
      </c>
      <c r="E79" s="10" t="s">
        <v>1154</v>
      </c>
      <c r="F79" s="7" t="s">
        <v>1155</v>
      </c>
      <c r="G79" s="7" t="s">
        <v>1156</v>
      </c>
      <c r="H79" s="7" t="s">
        <v>1157</v>
      </c>
      <c r="I79" s="7" t="s">
        <v>1158</v>
      </c>
    </row>
    <row r="80" spans="1:9">
      <c r="A80" s="7" t="str">
        <f t="shared" ref="A80:A128" si="8">B80&amp;C80</f>
        <v>DefinitionsB8</v>
      </c>
      <c r="B80" s="7" t="s">
        <v>1117</v>
      </c>
      <c r="C80" s="7" t="s">
        <v>1159</v>
      </c>
      <c r="D80" s="7" t="s">
        <v>1160</v>
      </c>
      <c r="E80" s="10" t="s">
        <v>1161</v>
      </c>
      <c r="F80" s="7" t="s">
        <v>1162</v>
      </c>
      <c r="G80" s="7" t="s">
        <v>1163</v>
      </c>
      <c r="H80" s="7" t="s">
        <v>1164</v>
      </c>
      <c r="I80" s="7" t="s">
        <v>1165</v>
      </c>
    </row>
    <row r="81" spans="1:9">
      <c r="A81" s="7" t="str">
        <f t="shared" si="8"/>
        <v>DefinitionsB9</v>
      </c>
      <c r="B81" s="7" t="s">
        <v>1117</v>
      </c>
      <c r="C81" s="7" t="s">
        <v>1166</v>
      </c>
      <c r="D81" s="7" t="s">
        <v>1167</v>
      </c>
      <c r="E81" s="10" t="s">
        <v>1168</v>
      </c>
      <c r="F81" s="7" t="s">
        <v>1169</v>
      </c>
      <c r="G81" s="7" t="s">
        <v>1170</v>
      </c>
      <c r="H81" s="7" t="s">
        <v>1171</v>
      </c>
      <c r="I81" s="7" t="s">
        <v>1172</v>
      </c>
    </row>
    <row r="82" spans="1:9">
      <c r="A82" s="7" t="str">
        <f t="shared" ref="A82" si="9">B82&amp;C82</f>
        <v>DefinitionsB10</v>
      </c>
      <c r="B82" s="7" t="s">
        <v>1117</v>
      </c>
      <c r="C82" s="7" t="s">
        <v>1173</v>
      </c>
      <c r="D82" s="7" t="s">
        <v>1174</v>
      </c>
      <c r="E82" s="10" t="s">
        <v>1175</v>
      </c>
      <c r="F82" s="7" t="s">
        <v>1176</v>
      </c>
      <c r="G82" s="7" t="s">
        <v>1177</v>
      </c>
      <c r="H82" s="7" t="s">
        <v>1178</v>
      </c>
      <c r="I82" s="7" t="s">
        <v>1179</v>
      </c>
    </row>
    <row r="83" spans="1:9">
      <c r="A83" s="7" t="str">
        <f t="shared" si="8"/>
        <v>DefinitionsB11</v>
      </c>
      <c r="B83" s="7" t="s">
        <v>1117</v>
      </c>
      <c r="C83" s="7" t="s">
        <v>1180</v>
      </c>
      <c r="D83" s="7" t="s">
        <v>1181</v>
      </c>
      <c r="E83" s="10" t="s">
        <v>1182</v>
      </c>
      <c r="F83" s="7" t="s">
        <v>1183</v>
      </c>
      <c r="G83" s="7" t="s">
        <v>1184</v>
      </c>
      <c r="H83" s="7" t="s">
        <v>1185</v>
      </c>
      <c r="I83" s="7" t="s">
        <v>1186</v>
      </c>
    </row>
    <row r="84" ht="28.5" spans="1:9">
      <c r="A84" s="7" t="str">
        <f t="shared" ref="A84:A94" si="10">B84&amp;C84</f>
        <v>DefinitionsB12</v>
      </c>
      <c r="B84" s="7" t="s">
        <v>1117</v>
      </c>
      <c r="C84" s="7" t="s">
        <v>1187</v>
      </c>
      <c r="D84" s="7" t="s">
        <v>1188</v>
      </c>
      <c r="E84" s="10" t="s">
        <v>1189</v>
      </c>
      <c r="F84" s="7" t="s">
        <v>1190</v>
      </c>
      <c r="G84" s="7" t="s">
        <v>1188</v>
      </c>
      <c r="H84" s="7" t="s">
        <v>1191</v>
      </c>
      <c r="I84" s="9" t="s">
        <v>1188</v>
      </c>
    </row>
    <row r="85" spans="1:9">
      <c r="A85" s="7" t="str">
        <f t="shared" si="10"/>
        <v>DefinitionsB13</v>
      </c>
      <c r="B85" s="7" t="s">
        <v>1117</v>
      </c>
      <c r="C85" s="7" t="s">
        <v>1192</v>
      </c>
      <c r="D85" s="7" t="s">
        <v>1193</v>
      </c>
      <c r="E85" s="10" t="s">
        <v>1194</v>
      </c>
      <c r="F85" s="7" t="s">
        <v>1195</v>
      </c>
      <c r="G85" s="7" t="s">
        <v>1196</v>
      </c>
      <c r="H85" s="7" t="s">
        <v>1197</v>
      </c>
      <c r="I85" s="7" t="s">
        <v>1198</v>
      </c>
    </row>
    <row r="86" spans="1:9">
      <c r="A86" s="7" t="str">
        <f t="shared" si="10"/>
        <v>DefinitionsB14</v>
      </c>
      <c r="B86" s="7" t="s">
        <v>1117</v>
      </c>
      <c r="C86" s="7" t="s">
        <v>1199</v>
      </c>
      <c r="D86" s="7" t="s">
        <v>1200</v>
      </c>
      <c r="E86" s="10" t="s">
        <v>1201</v>
      </c>
      <c r="F86" s="7" t="s">
        <v>1202</v>
      </c>
      <c r="G86" s="7" t="s">
        <v>1203</v>
      </c>
      <c r="H86" s="7" t="s">
        <v>1204</v>
      </c>
      <c r="I86" s="7" t="s">
        <v>1205</v>
      </c>
    </row>
    <row r="87" spans="1:9">
      <c r="A87" s="7" t="str">
        <f t="shared" si="10"/>
        <v>DefinitionsB15</v>
      </c>
      <c r="B87" s="7" t="s">
        <v>1117</v>
      </c>
      <c r="C87" s="7" t="s">
        <v>1206</v>
      </c>
      <c r="D87" s="7" t="s">
        <v>1207</v>
      </c>
      <c r="E87" s="10" t="s">
        <v>1208</v>
      </c>
      <c r="F87" s="7" t="s">
        <v>1209</v>
      </c>
      <c r="G87" s="7" t="s">
        <v>1210</v>
      </c>
      <c r="H87" s="7" t="s">
        <v>1211</v>
      </c>
      <c r="I87" s="7" t="s">
        <v>1212</v>
      </c>
    </row>
    <row r="88" spans="1:9">
      <c r="A88" s="7" t="str">
        <f t="shared" si="10"/>
        <v>DefinitionsB16</v>
      </c>
      <c r="B88" s="7" t="s">
        <v>1117</v>
      </c>
      <c r="C88" s="7" t="s">
        <v>1213</v>
      </c>
      <c r="D88" s="7" t="s">
        <v>1214</v>
      </c>
      <c r="E88" s="10" t="s">
        <v>1215</v>
      </c>
      <c r="F88" s="7" t="s">
        <v>1216</v>
      </c>
      <c r="G88" s="7" t="s">
        <v>1216</v>
      </c>
      <c r="H88" s="7" t="s">
        <v>1216</v>
      </c>
      <c r="I88" s="7" t="s">
        <v>1214</v>
      </c>
    </row>
    <row r="89" ht="28.5" spans="1:9">
      <c r="A89" s="7" t="str">
        <f t="shared" si="10"/>
        <v>DefinitionsB17</v>
      </c>
      <c r="B89" s="7" t="s">
        <v>1117</v>
      </c>
      <c r="C89" s="7" t="s">
        <v>1217</v>
      </c>
      <c r="D89" s="7" t="s">
        <v>1218</v>
      </c>
      <c r="E89" s="10" t="s">
        <v>1219</v>
      </c>
      <c r="F89" s="7" t="s">
        <v>1220</v>
      </c>
      <c r="G89" s="7" t="s">
        <v>1221</v>
      </c>
      <c r="H89" s="7" t="s">
        <v>1222</v>
      </c>
      <c r="I89" s="7" t="s">
        <v>1218</v>
      </c>
    </row>
    <row r="90" ht="28.5" spans="1:9">
      <c r="A90" s="7" t="str">
        <f t="shared" si="10"/>
        <v>DefinitionsB18</v>
      </c>
      <c r="B90" s="7" t="s">
        <v>1117</v>
      </c>
      <c r="C90" s="7" t="s">
        <v>1223</v>
      </c>
      <c r="D90" s="7" t="s">
        <v>1224</v>
      </c>
      <c r="E90" s="10" t="s">
        <v>1225</v>
      </c>
      <c r="F90" s="7" t="s">
        <v>1226</v>
      </c>
      <c r="G90" s="7" t="s">
        <v>1227</v>
      </c>
      <c r="H90" s="7" t="s">
        <v>1228</v>
      </c>
      <c r="I90" s="7" t="s">
        <v>1229</v>
      </c>
    </row>
    <row r="91" ht="28.5" spans="1:9">
      <c r="A91" s="7" t="str">
        <f t="shared" si="10"/>
        <v>DefinitionsB19</v>
      </c>
      <c r="B91" s="7" t="s">
        <v>1117</v>
      </c>
      <c r="C91" s="7" t="s">
        <v>1230</v>
      </c>
      <c r="D91" s="7" t="s">
        <v>1231</v>
      </c>
      <c r="E91" s="10" t="s">
        <v>1232</v>
      </c>
      <c r="F91" s="7" t="s">
        <v>1233</v>
      </c>
      <c r="G91" s="7" t="s">
        <v>1234</v>
      </c>
      <c r="H91" s="7" t="s">
        <v>1235</v>
      </c>
      <c r="I91" s="7" t="s">
        <v>1236</v>
      </c>
    </row>
    <row r="92" ht="28.5" spans="1:9">
      <c r="A92" s="7" t="str">
        <f t="shared" si="10"/>
        <v>DefinitionsB20</v>
      </c>
      <c r="B92" s="7" t="s">
        <v>1117</v>
      </c>
      <c r="C92" s="7" t="s">
        <v>1237</v>
      </c>
      <c r="D92" s="7" t="s">
        <v>1238</v>
      </c>
      <c r="E92" s="10" t="s">
        <v>1239</v>
      </c>
      <c r="F92" s="7" t="s">
        <v>1240</v>
      </c>
      <c r="G92" s="7" t="s">
        <v>1241</v>
      </c>
      <c r="H92" s="7" t="s">
        <v>1242</v>
      </c>
      <c r="I92" s="7" t="s">
        <v>1243</v>
      </c>
    </row>
    <row r="93" spans="1:9">
      <c r="A93" s="7" t="str">
        <f t="shared" si="10"/>
        <v>DefinitionsB21</v>
      </c>
      <c r="B93" s="7" t="s">
        <v>1117</v>
      </c>
      <c r="C93" s="7" t="s">
        <v>1244</v>
      </c>
      <c r="D93" s="7" t="s">
        <v>1245</v>
      </c>
      <c r="E93" s="10" t="s">
        <v>1246</v>
      </c>
      <c r="F93" s="7" t="s">
        <v>1247</v>
      </c>
      <c r="G93" s="7" t="s">
        <v>1248</v>
      </c>
      <c r="H93" s="7" t="s">
        <v>1249</v>
      </c>
      <c r="I93" s="7" t="s">
        <v>1250</v>
      </c>
    </row>
    <row r="94" spans="1:9">
      <c r="A94" s="7" t="str">
        <f t="shared" si="10"/>
        <v>DefinitionsB22</v>
      </c>
      <c r="B94" s="7" t="s">
        <v>1117</v>
      </c>
      <c r="C94" s="7" t="s">
        <v>1251</v>
      </c>
      <c r="D94" s="7" t="s">
        <v>1252</v>
      </c>
      <c r="E94" s="10" t="s">
        <v>1253</v>
      </c>
      <c r="F94" s="7" t="s">
        <v>1254</v>
      </c>
      <c r="G94" s="7" t="s">
        <v>1255</v>
      </c>
      <c r="H94" s="7" t="s">
        <v>1256</v>
      </c>
      <c r="I94" s="7" t="s">
        <v>1257</v>
      </c>
    </row>
    <row r="95" spans="1:9">
      <c r="A95" s="7" t="str">
        <f t="shared" si="8"/>
        <v>DefinitionsC2</v>
      </c>
      <c r="B95" s="7" t="s">
        <v>1117</v>
      </c>
      <c r="C95" s="7" t="s">
        <v>1258</v>
      </c>
      <c r="D95" s="7" t="s">
        <v>1259</v>
      </c>
      <c r="E95" s="10" t="s">
        <v>1260</v>
      </c>
      <c r="F95" s="7" t="s">
        <v>1261</v>
      </c>
      <c r="G95" s="7" t="s">
        <v>1262</v>
      </c>
      <c r="H95" s="7" t="s">
        <v>1259</v>
      </c>
      <c r="I95" s="7" t="s">
        <v>1263</v>
      </c>
    </row>
    <row r="96" ht="99.75" spans="1:9">
      <c r="A96" s="7" t="str">
        <f t="shared" si="8"/>
        <v>DefinitionsC3</v>
      </c>
      <c r="B96" s="7" t="s">
        <v>1117</v>
      </c>
      <c r="C96" s="7" t="s">
        <v>1264</v>
      </c>
      <c r="D96" s="7" t="s">
        <v>1265</v>
      </c>
      <c r="E96" s="14" t="s">
        <v>1266</v>
      </c>
      <c r="F96" s="14" t="s">
        <v>1267</v>
      </c>
      <c r="G96" s="14" t="s">
        <v>1268</v>
      </c>
      <c r="H96" s="14" t="s">
        <v>1269</v>
      </c>
      <c r="I96" s="7" t="s">
        <v>1270</v>
      </c>
    </row>
    <row r="97" ht="85.5" spans="1:9">
      <c r="A97" s="7" t="str">
        <f t="shared" si="8"/>
        <v>DefinitionsC4</v>
      </c>
      <c r="B97" s="7" t="s">
        <v>1117</v>
      </c>
      <c r="C97" s="7" t="s">
        <v>1271</v>
      </c>
      <c r="D97" s="7" t="s">
        <v>1272</v>
      </c>
      <c r="E97" s="10" t="s">
        <v>1273</v>
      </c>
      <c r="F97" s="7" t="s">
        <v>1274</v>
      </c>
      <c r="G97" s="7" t="s">
        <v>1275</v>
      </c>
      <c r="H97" s="7" t="s">
        <v>1276</v>
      </c>
      <c r="I97" s="7" t="s">
        <v>1277</v>
      </c>
    </row>
    <row r="98" ht="99.75" spans="1:9">
      <c r="A98" s="7" t="str">
        <f t="shared" si="8"/>
        <v>DefinitionsC5</v>
      </c>
      <c r="B98" s="7" t="s">
        <v>1117</v>
      </c>
      <c r="C98" s="7" t="s">
        <v>1278</v>
      </c>
      <c r="D98" s="7" t="s">
        <v>1279</v>
      </c>
      <c r="E98" s="10" t="s">
        <v>1280</v>
      </c>
      <c r="F98" s="7" t="s">
        <v>1281</v>
      </c>
      <c r="G98" s="7" t="s">
        <v>1282</v>
      </c>
      <c r="H98" s="7" t="s">
        <v>1283</v>
      </c>
      <c r="I98" s="7" t="s">
        <v>1284</v>
      </c>
    </row>
    <row r="99" ht="142.5" spans="1:9">
      <c r="A99" s="7" t="str">
        <f t="shared" si="8"/>
        <v>DefinitionsC6</v>
      </c>
      <c r="B99" s="7" t="s">
        <v>1117</v>
      </c>
      <c r="C99" s="7" t="s">
        <v>1285</v>
      </c>
      <c r="D99" s="7" t="s">
        <v>1286</v>
      </c>
      <c r="E99" s="10" t="s">
        <v>1287</v>
      </c>
      <c r="F99" s="7" t="s">
        <v>1288</v>
      </c>
      <c r="G99" s="7" t="s">
        <v>1289</v>
      </c>
      <c r="H99" s="7" t="s">
        <v>1290</v>
      </c>
      <c r="I99" s="7" t="s">
        <v>1291</v>
      </c>
    </row>
    <row r="100" ht="128.25" spans="1:9">
      <c r="A100" s="7" t="str">
        <f t="shared" si="8"/>
        <v>DefinitionsC7</v>
      </c>
      <c r="B100" s="7" t="s">
        <v>1117</v>
      </c>
      <c r="C100" s="7" t="s">
        <v>1292</v>
      </c>
      <c r="D100" s="7" t="s">
        <v>1293</v>
      </c>
      <c r="E100" s="10" t="s">
        <v>1294</v>
      </c>
      <c r="F100" s="7" t="s">
        <v>1295</v>
      </c>
      <c r="G100" s="7" t="s">
        <v>1296</v>
      </c>
      <c r="H100" s="7" t="s">
        <v>1297</v>
      </c>
      <c r="I100" s="7" t="s">
        <v>1298</v>
      </c>
    </row>
    <row r="101" ht="128.25" spans="1:9">
      <c r="A101" s="7" t="str">
        <f t="shared" si="8"/>
        <v>DefinitionsC8</v>
      </c>
      <c r="B101" s="7" t="s">
        <v>1117</v>
      </c>
      <c r="C101" s="7" t="s">
        <v>1299</v>
      </c>
      <c r="D101" s="7" t="s">
        <v>1300</v>
      </c>
      <c r="E101" s="11" t="s">
        <v>1301</v>
      </c>
      <c r="F101" s="7" t="s">
        <v>1302</v>
      </c>
      <c r="G101" s="7" t="s">
        <v>1303</v>
      </c>
      <c r="H101" s="7" t="s">
        <v>1304</v>
      </c>
      <c r="I101" s="7" t="s">
        <v>1305</v>
      </c>
    </row>
    <row r="102" ht="409.5" spans="1:9">
      <c r="A102" s="7" t="str">
        <f t="shared" si="8"/>
        <v>DefinitionsC9</v>
      </c>
      <c r="B102" s="7" t="s">
        <v>1117</v>
      </c>
      <c r="C102" s="7" t="s">
        <v>1306</v>
      </c>
      <c r="D102" s="7" t="s">
        <v>1307</v>
      </c>
      <c r="E102" s="11" t="s">
        <v>1308</v>
      </c>
      <c r="F102" s="7" t="s">
        <v>1309</v>
      </c>
      <c r="G102" s="7" t="s">
        <v>1310</v>
      </c>
      <c r="H102" s="7" t="s">
        <v>1311</v>
      </c>
      <c r="I102" s="7" t="s">
        <v>1312</v>
      </c>
    </row>
    <row r="103" ht="57" spans="1:9">
      <c r="A103" s="7" t="str">
        <f t="shared" si="8"/>
        <v>DefinitionsC10</v>
      </c>
      <c r="B103" s="7" t="s">
        <v>1117</v>
      </c>
      <c r="C103" s="7" t="s">
        <v>1313</v>
      </c>
      <c r="D103" s="7" t="s">
        <v>1314</v>
      </c>
      <c r="E103" s="11" t="s">
        <v>1315</v>
      </c>
      <c r="F103" s="7" t="s">
        <v>1316</v>
      </c>
      <c r="G103" s="7" t="s">
        <v>1317</v>
      </c>
      <c r="H103" s="7" t="s">
        <v>1318</v>
      </c>
      <c r="I103" s="23" t="s">
        <v>1319</v>
      </c>
    </row>
    <row r="104" ht="28.5" spans="1:9">
      <c r="A104" s="7" t="str">
        <f t="shared" ref="A104:A115" si="11">B104&amp;C104</f>
        <v>DefinitionsC11</v>
      </c>
      <c r="B104" s="7" t="s">
        <v>1117</v>
      </c>
      <c r="C104" s="7" t="s">
        <v>1320</v>
      </c>
      <c r="D104" s="7" t="s">
        <v>1321</v>
      </c>
      <c r="E104" s="11" t="s">
        <v>1322</v>
      </c>
      <c r="F104" s="7" t="s">
        <v>1323</v>
      </c>
      <c r="G104" s="7" t="s">
        <v>1324</v>
      </c>
      <c r="H104" s="7" t="s">
        <v>1325</v>
      </c>
      <c r="I104" s="23" t="s">
        <v>1326</v>
      </c>
    </row>
    <row r="105" ht="213.75" spans="1:9">
      <c r="A105" s="7" t="str">
        <f t="shared" si="11"/>
        <v>DefinitionsC12</v>
      </c>
      <c r="B105" s="7" t="s">
        <v>1117</v>
      </c>
      <c r="C105" s="7" t="s">
        <v>1327</v>
      </c>
      <c r="D105" s="7" t="s">
        <v>1328</v>
      </c>
      <c r="E105" s="10" t="s">
        <v>1329</v>
      </c>
      <c r="F105" s="7" t="s">
        <v>1330</v>
      </c>
      <c r="G105" s="7" t="s">
        <v>1331</v>
      </c>
      <c r="H105" s="7" t="s">
        <v>1332</v>
      </c>
      <c r="I105" s="7" t="s">
        <v>1333</v>
      </c>
    </row>
    <row r="106" ht="185.25" spans="1:9">
      <c r="A106" s="7" t="str">
        <f t="shared" si="11"/>
        <v>DefinitionsC13</v>
      </c>
      <c r="B106" s="7" t="s">
        <v>1117</v>
      </c>
      <c r="C106" s="7" t="s">
        <v>1334</v>
      </c>
      <c r="D106" s="7" t="s">
        <v>1335</v>
      </c>
      <c r="E106" s="11" t="s">
        <v>1336</v>
      </c>
      <c r="F106" s="7" t="s">
        <v>1337</v>
      </c>
      <c r="G106" s="7" t="s">
        <v>1338</v>
      </c>
      <c r="H106" s="7" t="s">
        <v>1339</v>
      </c>
      <c r="I106" s="7" t="s">
        <v>1340</v>
      </c>
    </row>
    <row r="107" ht="57" spans="1:9">
      <c r="A107" s="7" t="str">
        <f t="shared" si="11"/>
        <v>DefinitionsC14</v>
      </c>
      <c r="B107" s="7" t="s">
        <v>1117</v>
      </c>
      <c r="C107" s="7" t="s">
        <v>1341</v>
      </c>
      <c r="D107" s="7" t="s">
        <v>1342</v>
      </c>
      <c r="E107" s="10" t="s">
        <v>1343</v>
      </c>
      <c r="F107" s="7" t="s">
        <v>1344</v>
      </c>
      <c r="G107" s="7" t="s">
        <v>1345</v>
      </c>
      <c r="H107" s="7" t="s">
        <v>1346</v>
      </c>
      <c r="I107" s="7" t="s">
        <v>1347</v>
      </c>
    </row>
    <row r="108" ht="85.5" spans="1:9">
      <c r="A108" s="7" t="str">
        <f t="shared" si="11"/>
        <v>DefinitionsC15</v>
      </c>
      <c r="B108" s="7" t="s">
        <v>1117</v>
      </c>
      <c r="C108" s="7" t="s">
        <v>1348</v>
      </c>
      <c r="D108" s="7" t="s">
        <v>1349</v>
      </c>
      <c r="E108" s="11" t="s">
        <v>1350</v>
      </c>
      <c r="F108" s="7" t="s">
        <v>1351</v>
      </c>
      <c r="G108" s="7" t="s">
        <v>1352</v>
      </c>
      <c r="H108" s="7" t="s">
        <v>1353</v>
      </c>
      <c r="I108" s="7" t="s">
        <v>1354</v>
      </c>
    </row>
    <row r="109" ht="57" spans="1:9">
      <c r="A109" s="7" t="str">
        <f t="shared" si="11"/>
        <v>DefinitionsC16</v>
      </c>
      <c r="B109" s="7" t="s">
        <v>1117</v>
      </c>
      <c r="C109" s="7" t="s">
        <v>1355</v>
      </c>
      <c r="D109" s="7" t="s">
        <v>1356</v>
      </c>
      <c r="E109" s="10" t="s">
        <v>1357</v>
      </c>
      <c r="F109" s="7" t="s">
        <v>1358</v>
      </c>
      <c r="G109" s="7" t="s">
        <v>1359</v>
      </c>
      <c r="H109" s="7" t="s">
        <v>1356</v>
      </c>
      <c r="I109" s="7" t="s">
        <v>1360</v>
      </c>
    </row>
    <row r="110" ht="99.75" spans="1:9">
      <c r="A110" s="7" t="str">
        <f t="shared" si="11"/>
        <v>DefinitionsC17</v>
      </c>
      <c r="B110" s="7" t="s">
        <v>1117</v>
      </c>
      <c r="C110" s="7" t="s">
        <v>1361</v>
      </c>
      <c r="D110" s="7" t="s">
        <v>1362</v>
      </c>
      <c r="E110" s="10" t="s">
        <v>1363</v>
      </c>
      <c r="F110" s="7" t="s">
        <v>1364</v>
      </c>
      <c r="G110" s="7" t="s">
        <v>1365</v>
      </c>
      <c r="H110" s="7" t="s">
        <v>1366</v>
      </c>
      <c r="I110" s="7" t="s">
        <v>1367</v>
      </c>
    </row>
    <row r="111" s="5" customFormat="1" ht="270.75" spans="1:9">
      <c r="A111" s="7" t="str">
        <f t="shared" si="11"/>
        <v>DefinitionsC18</v>
      </c>
      <c r="B111" s="7" t="s">
        <v>1117</v>
      </c>
      <c r="C111" s="7" t="s">
        <v>1368</v>
      </c>
      <c r="D111" s="7" t="s">
        <v>1369</v>
      </c>
      <c r="E111" s="11" t="s">
        <v>1370</v>
      </c>
      <c r="F111" s="7" t="s">
        <v>1371</v>
      </c>
      <c r="G111" s="7" t="s">
        <v>1372</v>
      </c>
      <c r="H111" s="7" t="s">
        <v>1373</v>
      </c>
      <c r="I111" s="7" t="s">
        <v>1374</v>
      </c>
    </row>
    <row r="112" ht="228" spans="1:9">
      <c r="A112" s="7" t="str">
        <f t="shared" si="11"/>
        <v>DefinitionsC19</v>
      </c>
      <c r="B112" s="7" t="s">
        <v>1117</v>
      </c>
      <c r="C112" s="7" t="s">
        <v>1375</v>
      </c>
      <c r="D112" s="7" t="s">
        <v>1376</v>
      </c>
      <c r="E112" s="11" t="s">
        <v>1377</v>
      </c>
      <c r="F112" s="7" t="s">
        <v>1378</v>
      </c>
      <c r="G112" s="7" t="s">
        <v>1379</v>
      </c>
      <c r="H112" s="7" t="s">
        <v>1380</v>
      </c>
      <c r="I112" s="7" t="s">
        <v>1381</v>
      </c>
    </row>
    <row r="113" ht="142.5" spans="1:9">
      <c r="A113" s="7" t="str">
        <f t="shared" si="11"/>
        <v>DefinitionsC20</v>
      </c>
      <c r="B113" s="7" t="s">
        <v>1117</v>
      </c>
      <c r="C113" s="7" t="s">
        <v>1382</v>
      </c>
      <c r="D113" s="7" t="s">
        <v>1383</v>
      </c>
      <c r="E113" s="11" t="s">
        <v>1384</v>
      </c>
      <c r="F113" s="7" t="s">
        <v>1385</v>
      </c>
      <c r="G113" s="7" t="s">
        <v>1386</v>
      </c>
      <c r="H113" s="7" t="s">
        <v>1387</v>
      </c>
      <c r="I113" s="7" t="s">
        <v>1388</v>
      </c>
    </row>
    <row r="114" ht="85.5" spans="1:9">
      <c r="A114" s="7" t="str">
        <f t="shared" si="11"/>
        <v>DefinitionsC21</v>
      </c>
      <c r="B114" s="7" t="s">
        <v>1117</v>
      </c>
      <c r="C114" s="7" t="s">
        <v>1389</v>
      </c>
      <c r="D114" s="7" t="s">
        <v>1390</v>
      </c>
      <c r="E114" s="10" t="s">
        <v>1391</v>
      </c>
      <c r="F114" s="7" t="s">
        <v>1392</v>
      </c>
      <c r="G114" s="7" t="s">
        <v>1393</v>
      </c>
      <c r="H114" s="7" t="s">
        <v>1394</v>
      </c>
      <c r="I114" s="7" t="s">
        <v>1395</v>
      </c>
    </row>
    <row r="115" ht="71.25" spans="1:9">
      <c r="A115" s="7" t="str">
        <f t="shared" si="11"/>
        <v>DefinitionsC22</v>
      </c>
      <c r="B115" s="7" t="s">
        <v>1117</v>
      </c>
      <c r="C115" s="7" t="s">
        <v>1396</v>
      </c>
      <c r="D115" s="7" t="s">
        <v>1397</v>
      </c>
      <c r="E115" s="24" t="s">
        <v>1398</v>
      </c>
      <c r="F115" s="7" t="s">
        <v>1399</v>
      </c>
      <c r="G115" s="7" t="s">
        <v>1400</v>
      </c>
      <c r="H115" s="7" t="s">
        <v>1401</v>
      </c>
      <c r="I115" s="7" t="s">
        <v>1402</v>
      </c>
    </row>
    <row r="116" spans="1:9">
      <c r="A116" s="7" t="str">
        <f t="shared" si="8"/>
        <v>DeclarationD2</v>
      </c>
      <c r="B116" s="7" t="s">
        <v>1403</v>
      </c>
      <c r="C116" s="7" t="s">
        <v>1404</v>
      </c>
      <c r="D116" s="7" t="s">
        <v>1405</v>
      </c>
      <c r="E116" s="7" t="s">
        <v>1406</v>
      </c>
      <c r="F116" s="7" t="s">
        <v>1407</v>
      </c>
      <c r="G116" s="7" t="s">
        <v>1408</v>
      </c>
      <c r="H116" s="7" t="s">
        <v>1409</v>
      </c>
      <c r="I116" s="7" t="s">
        <v>1410</v>
      </c>
    </row>
    <row r="117" ht="28.5" spans="1:9">
      <c r="A117" s="7" t="str">
        <f t="shared" si="8"/>
        <v>DeclarationF3</v>
      </c>
      <c r="B117" s="7" t="s">
        <v>1403</v>
      </c>
      <c r="C117" s="7" t="s">
        <v>1411</v>
      </c>
      <c r="D117" s="7" t="s">
        <v>1412</v>
      </c>
      <c r="E117" s="10" t="s">
        <v>1413</v>
      </c>
      <c r="F117" s="7" t="s">
        <v>1414</v>
      </c>
      <c r="G117" s="7" t="s">
        <v>1415</v>
      </c>
      <c r="H117" s="7" t="s">
        <v>1416</v>
      </c>
      <c r="I117" s="7" t="s">
        <v>1417</v>
      </c>
    </row>
    <row r="118" spans="1:9">
      <c r="A118" s="7" t="str">
        <f t="shared" si="8"/>
        <v>DeclarationI3</v>
      </c>
      <c r="B118" s="7" t="s">
        <v>1403</v>
      </c>
      <c r="C118" s="7" t="s">
        <v>1418</v>
      </c>
      <c r="D118" s="7" t="s">
        <v>1419</v>
      </c>
      <c r="E118" s="10" t="s">
        <v>1420</v>
      </c>
      <c r="F118" s="7" t="s">
        <v>1421</v>
      </c>
      <c r="G118" s="7" t="s">
        <v>1422</v>
      </c>
      <c r="H118" s="7" t="s">
        <v>1423</v>
      </c>
      <c r="I118" s="7" t="s">
        <v>1424</v>
      </c>
    </row>
    <row r="119" spans="1:9">
      <c r="A119" s="7" t="str">
        <f t="shared" si="8"/>
        <v>DeclarationI4</v>
      </c>
      <c r="B119" s="7" t="s">
        <v>1403</v>
      </c>
      <c r="C119" s="7" t="s">
        <v>1425</v>
      </c>
      <c r="D119" s="7" t="s">
        <v>1426</v>
      </c>
      <c r="E119" s="10" t="s">
        <v>1427</v>
      </c>
      <c r="F119" s="7" t="s">
        <v>1428</v>
      </c>
      <c r="G119" s="7" t="s">
        <v>1429</v>
      </c>
      <c r="H119" s="7" t="s">
        <v>1430</v>
      </c>
      <c r="I119" s="7" t="s">
        <v>1431</v>
      </c>
    </row>
    <row r="120" ht="42.75" spans="1:9">
      <c r="A120" s="7" t="str">
        <f t="shared" si="8"/>
        <v>DeclarationB4</v>
      </c>
      <c r="B120" s="7" t="s">
        <v>1403</v>
      </c>
      <c r="C120" s="7" t="s">
        <v>1131</v>
      </c>
      <c r="D120" s="7" t="s">
        <v>1432</v>
      </c>
      <c r="E120" s="11" t="s">
        <v>1433</v>
      </c>
      <c r="F120" s="14" t="s">
        <v>1434</v>
      </c>
      <c r="G120" s="7" t="s">
        <v>1435</v>
      </c>
      <c r="H120" s="7" t="s">
        <v>1436</v>
      </c>
      <c r="I120" s="7" t="s">
        <v>1437</v>
      </c>
    </row>
    <row r="121" ht="42.75" spans="1:9">
      <c r="A121" s="7" t="str">
        <f t="shared" si="8"/>
        <v>DeclarationB6</v>
      </c>
      <c r="B121" s="7" t="s">
        <v>1403</v>
      </c>
      <c r="C121" s="7" t="s">
        <v>1145</v>
      </c>
      <c r="D121" s="7" t="s">
        <v>1438</v>
      </c>
      <c r="E121" s="7" t="s">
        <v>1439</v>
      </c>
      <c r="F121" s="13" t="s">
        <v>1440</v>
      </c>
      <c r="G121" s="13" t="s">
        <v>1441</v>
      </c>
      <c r="H121" s="13" t="s">
        <v>1442</v>
      </c>
      <c r="I121" s="7" t="s">
        <v>1443</v>
      </c>
    </row>
    <row r="122" spans="1:9">
      <c r="A122" s="7" t="str">
        <f t="shared" si="8"/>
        <v>DeclarationB7</v>
      </c>
      <c r="B122" s="7" t="s">
        <v>1403</v>
      </c>
      <c r="C122" s="7" t="s">
        <v>1152</v>
      </c>
      <c r="D122" s="7" t="s">
        <v>1444</v>
      </c>
      <c r="E122" s="11" t="s">
        <v>1445</v>
      </c>
      <c r="F122" s="7" t="s">
        <v>1446</v>
      </c>
      <c r="G122" s="7" t="s">
        <v>1447</v>
      </c>
      <c r="H122" s="7" t="s">
        <v>1448</v>
      </c>
      <c r="I122" s="7" t="s">
        <v>1449</v>
      </c>
    </row>
    <row r="123" spans="1:9">
      <c r="A123" s="7" t="str">
        <f t="shared" si="8"/>
        <v>DeclarationB8</v>
      </c>
      <c r="B123" s="7" t="s">
        <v>1403</v>
      </c>
      <c r="C123" s="7" t="s">
        <v>1159</v>
      </c>
      <c r="D123" s="7" t="s">
        <v>1450</v>
      </c>
      <c r="E123" s="10" t="s">
        <v>1451</v>
      </c>
      <c r="F123" s="7" t="s">
        <v>1452</v>
      </c>
      <c r="G123" s="7" t="s">
        <v>1453</v>
      </c>
      <c r="H123" s="7" t="s">
        <v>1454</v>
      </c>
      <c r="I123" s="7" t="s">
        <v>1455</v>
      </c>
    </row>
    <row r="124" spans="1:9">
      <c r="A124" s="7" t="str">
        <f t="shared" si="8"/>
        <v>DeclarationB9</v>
      </c>
      <c r="B124" s="7" t="s">
        <v>1403</v>
      </c>
      <c r="C124" s="7" t="s">
        <v>1166</v>
      </c>
      <c r="D124" s="7" t="s">
        <v>1456</v>
      </c>
      <c r="E124" s="10" t="s">
        <v>1457</v>
      </c>
      <c r="F124" s="7" t="s">
        <v>1458</v>
      </c>
      <c r="G124" s="7" t="s">
        <v>1459</v>
      </c>
      <c r="H124" s="7" t="s">
        <v>1460</v>
      </c>
      <c r="I124" s="7" t="s">
        <v>1461</v>
      </c>
    </row>
    <row r="125" spans="1:9">
      <c r="A125" s="7" t="str">
        <f t="shared" si="8"/>
        <v>DeclarationB10</v>
      </c>
      <c r="B125" s="7" t="s">
        <v>1403</v>
      </c>
      <c r="C125" s="7" t="s">
        <v>1173</v>
      </c>
      <c r="D125" s="7" t="s">
        <v>1462</v>
      </c>
      <c r="E125" s="10" t="s">
        <v>1463</v>
      </c>
      <c r="F125" s="7" t="s">
        <v>1464</v>
      </c>
      <c r="G125" s="7" t="s">
        <v>1465</v>
      </c>
      <c r="H125" s="7" t="s">
        <v>1466</v>
      </c>
      <c r="I125" s="7" t="s">
        <v>1467</v>
      </c>
    </row>
    <row r="126" spans="1:9">
      <c r="A126" s="7" t="str">
        <f t="shared" si="8"/>
        <v>DeclarationB10A</v>
      </c>
      <c r="B126" s="7" t="s">
        <v>1403</v>
      </c>
      <c r="C126" s="7" t="s">
        <v>1468</v>
      </c>
      <c r="D126" s="7" t="s">
        <v>1462</v>
      </c>
      <c r="E126" s="10" t="s">
        <v>1463</v>
      </c>
      <c r="F126" s="7" t="s">
        <v>1464</v>
      </c>
      <c r="G126" s="7" t="s">
        <v>1465</v>
      </c>
      <c r="H126" s="7" t="s">
        <v>1466</v>
      </c>
      <c r="I126" s="7" t="s">
        <v>1467</v>
      </c>
    </row>
    <row r="127" spans="1:9">
      <c r="A127" s="7" t="str">
        <f t="shared" si="8"/>
        <v>DeclarationB10C</v>
      </c>
      <c r="B127" s="7" t="s">
        <v>1403</v>
      </c>
      <c r="C127" s="7" t="s">
        <v>1469</v>
      </c>
      <c r="D127" s="7" t="s">
        <v>1470</v>
      </c>
      <c r="E127" s="10" t="s">
        <v>1471</v>
      </c>
      <c r="F127" s="7" t="s">
        <v>1472</v>
      </c>
      <c r="G127" s="7" t="s">
        <v>1473</v>
      </c>
      <c r="H127" s="7" t="s">
        <v>1474</v>
      </c>
      <c r="I127" s="7" t="s">
        <v>1475</v>
      </c>
    </row>
    <row r="128" ht="28.5" spans="1:9">
      <c r="A128" s="7" t="str">
        <f t="shared" si="8"/>
        <v>DeclarationB10B</v>
      </c>
      <c r="B128" s="7" t="s">
        <v>1403</v>
      </c>
      <c r="C128" s="7" t="s">
        <v>1476</v>
      </c>
      <c r="D128" s="7" t="s">
        <v>1477</v>
      </c>
      <c r="E128" s="11" t="s">
        <v>1478</v>
      </c>
      <c r="F128" s="7" t="s">
        <v>1479</v>
      </c>
      <c r="G128" s="7" t="s">
        <v>1480</v>
      </c>
      <c r="H128" s="7" t="s">
        <v>1481</v>
      </c>
      <c r="I128" s="7" t="s">
        <v>1482</v>
      </c>
    </row>
    <row r="129" ht="28.5" spans="1:9">
      <c r="A129" s="7" t="str">
        <f t="shared" ref="A129:A158" si="12">B129&amp;C129</f>
        <v>DeclarationD11</v>
      </c>
      <c r="B129" s="7" t="s">
        <v>1403</v>
      </c>
      <c r="C129" s="7" t="s">
        <v>1483</v>
      </c>
      <c r="D129" s="7" t="s">
        <v>1484</v>
      </c>
      <c r="E129" s="11" t="s">
        <v>1485</v>
      </c>
      <c r="F129" s="7" t="s">
        <v>1486</v>
      </c>
      <c r="G129" s="7" t="s">
        <v>1487</v>
      </c>
      <c r="H129" s="7" t="s">
        <v>1488</v>
      </c>
      <c r="I129" s="7" t="s">
        <v>1489</v>
      </c>
    </row>
    <row r="130" ht="71.25" spans="1:9">
      <c r="A130" s="7" t="str">
        <f t="shared" ref="A130:A131" si="13">B130&amp;C130</f>
        <v>DeclarationB12</v>
      </c>
      <c r="B130" s="7" t="s">
        <v>1403</v>
      </c>
      <c r="C130" s="7" t="s">
        <v>1187</v>
      </c>
      <c r="D130" s="7" t="s">
        <v>1490</v>
      </c>
      <c r="E130" s="11" t="s">
        <v>1491</v>
      </c>
      <c r="F130" s="7" t="s">
        <v>1492</v>
      </c>
      <c r="G130" s="7" t="s">
        <v>1493</v>
      </c>
      <c r="H130" s="7" t="s">
        <v>1494</v>
      </c>
      <c r="I130" s="7" t="s">
        <v>1495</v>
      </c>
    </row>
    <row r="131" ht="57" spans="1:9">
      <c r="A131" s="7" t="str">
        <f t="shared" si="13"/>
        <v>DeclarationB14</v>
      </c>
      <c r="B131" s="7" t="s">
        <v>1403</v>
      </c>
      <c r="C131" s="7" t="s">
        <v>1199</v>
      </c>
      <c r="D131" s="7" t="s">
        <v>1496</v>
      </c>
      <c r="E131" s="25" t="s">
        <v>1497</v>
      </c>
      <c r="F131" s="26" t="s">
        <v>1498</v>
      </c>
      <c r="G131" s="7" t="s">
        <v>1499</v>
      </c>
      <c r="H131" s="7" t="s">
        <v>1500</v>
      </c>
      <c r="I131" s="7" t="s">
        <v>1501</v>
      </c>
    </row>
    <row r="132" ht="42.75" spans="1:9">
      <c r="A132" s="7" t="str">
        <f t="shared" ref="A132" si="14">B132&amp;C132</f>
        <v>DeclarationB15</v>
      </c>
      <c r="B132" s="7" t="s">
        <v>1403</v>
      </c>
      <c r="C132" s="7" t="s">
        <v>1206</v>
      </c>
      <c r="D132" s="7" t="s">
        <v>1502</v>
      </c>
      <c r="E132" s="11" t="s">
        <v>1503</v>
      </c>
      <c r="F132" s="7" t="s">
        <v>1504</v>
      </c>
      <c r="G132" s="7" t="s">
        <v>1505</v>
      </c>
      <c r="H132" s="7" t="s">
        <v>1506</v>
      </c>
      <c r="I132" s="7" t="s">
        <v>1507</v>
      </c>
    </row>
    <row r="133" ht="28.5" spans="1:9">
      <c r="A133" s="27" t="str">
        <f t="shared" ref="A133" si="15">B133&amp;C133</f>
        <v>Declaration</v>
      </c>
      <c r="B133" s="27" t="s">
        <v>1403</v>
      </c>
      <c r="C133" s="27"/>
      <c r="D133" s="7" t="s">
        <v>1508</v>
      </c>
      <c r="E133" s="28"/>
      <c r="F133" s="27"/>
      <c r="G133" s="27"/>
      <c r="H133" s="27"/>
      <c r="I133" s="7"/>
    </row>
    <row r="134" ht="15" customHeight="1" spans="1:9">
      <c r="A134" s="7" t="str">
        <f t="shared" si="12"/>
        <v>DeclarationB17</v>
      </c>
      <c r="B134" s="7" t="s">
        <v>1403</v>
      </c>
      <c r="C134" s="7" t="s">
        <v>1217</v>
      </c>
      <c r="D134" s="7" t="s">
        <v>1509</v>
      </c>
      <c r="E134" s="11" t="s">
        <v>1510</v>
      </c>
      <c r="F134" s="7" t="s">
        <v>1511</v>
      </c>
      <c r="G134" s="7" t="s">
        <v>1512</v>
      </c>
      <c r="H134" s="7" t="s">
        <v>1513</v>
      </c>
      <c r="I134" s="7" t="s">
        <v>1514</v>
      </c>
    </row>
    <row r="135" spans="1:9">
      <c r="A135" s="7" t="str">
        <f t="shared" si="12"/>
        <v>DeclarationB18</v>
      </c>
      <c r="B135" s="7" t="s">
        <v>1403</v>
      </c>
      <c r="C135" s="7" t="s">
        <v>1223</v>
      </c>
      <c r="D135" s="7" t="s">
        <v>1515</v>
      </c>
      <c r="E135" s="11" t="s">
        <v>1516</v>
      </c>
      <c r="F135" s="7" t="s">
        <v>1517</v>
      </c>
      <c r="G135" s="7" t="s">
        <v>1518</v>
      </c>
      <c r="H135" s="7" t="s">
        <v>1519</v>
      </c>
      <c r="I135" s="7" t="s">
        <v>1520</v>
      </c>
    </row>
    <row r="136" spans="1:9">
      <c r="A136" s="7" t="str">
        <f t="shared" si="12"/>
        <v>DeclarationB19</v>
      </c>
      <c r="B136" s="7" t="s">
        <v>1403</v>
      </c>
      <c r="C136" s="7" t="s">
        <v>1230</v>
      </c>
      <c r="D136" s="7" t="s">
        <v>1521</v>
      </c>
      <c r="E136" s="10" t="s">
        <v>1522</v>
      </c>
      <c r="F136" s="7" t="s">
        <v>1523</v>
      </c>
      <c r="G136" s="7" t="s">
        <v>1524</v>
      </c>
      <c r="H136" s="7" t="s">
        <v>1525</v>
      </c>
      <c r="I136" s="7" t="s">
        <v>1525</v>
      </c>
    </row>
    <row r="137" spans="1:9">
      <c r="A137" s="7" t="str">
        <f t="shared" si="12"/>
        <v>DeclarationB20</v>
      </c>
      <c r="B137" s="7" t="s">
        <v>1403</v>
      </c>
      <c r="C137" s="7" t="s">
        <v>1237</v>
      </c>
      <c r="D137" s="7" t="s">
        <v>1526</v>
      </c>
      <c r="E137" s="10" t="s">
        <v>1527</v>
      </c>
      <c r="F137" s="7" t="s">
        <v>1528</v>
      </c>
      <c r="G137" s="7" t="s">
        <v>1529</v>
      </c>
      <c r="H137" s="7" t="s">
        <v>1530</v>
      </c>
      <c r="I137" s="7" t="s">
        <v>1531</v>
      </c>
    </row>
    <row r="138" spans="1:9">
      <c r="A138" s="7" t="str">
        <f t="shared" si="12"/>
        <v>DeclarationB21</v>
      </c>
      <c r="B138" s="7" t="s">
        <v>1403</v>
      </c>
      <c r="C138" s="7" t="s">
        <v>1244</v>
      </c>
      <c r="D138" s="7" t="s">
        <v>1532</v>
      </c>
      <c r="E138" s="10" t="s">
        <v>1533</v>
      </c>
      <c r="F138" s="7" t="s">
        <v>1534</v>
      </c>
      <c r="G138" s="7" t="s">
        <v>1535</v>
      </c>
      <c r="H138" s="7" t="s">
        <v>1536</v>
      </c>
      <c r="I138" s="7" t="s">
        <v>1537</v>
      </c>
    </row>
    <row r="139" spans="1:9">
      <c r="A139" s="7" t="str">
        <f t="shared" si="12"/>
        <v>DeclarationB22</v>
      </c>
      <c r="B139" s="7" t="s">
        <v>1403</v>
      </c>
      <c r="C139" s="7" t="s">
        <v>1251</v>
      </c>
      <c r="D139" s="7" t="s">
        <v>1538</v>
      </c>
      <c r="E139" s="10" t="s">
        <v>1539</v>
      </c>
      <c r="F139" s="7" t="s">
        <v>1540</v>
      </c>
      <c r="G139" s="7" t="s">
        <v>1541</v>
      </c>
      <c r="H139" s="7" t="s">
        <v>1542</v>
      </c>
      <c r="I139" s="7" t="s">
        <v>1543</v>
      </c>
    </row>
    <row r="140" spans="1:9">
      <c r="A140" s="7" t="str">
        <f t="shared" si="12"/>
        <v>DeclarationB23</v>
      </c>
      <c r="B140" s="7" t="s">
        <v>1403</v>
      </c>
      <c r="C140" s="7" t="s">
        <v>1544</v>
      </c>
      <c r="D140" s="7" t="s">
        <v>1545</v>
      </c>
      <c r="E140" s="10" t="s">
        <v>1546</v>
      </c>
      <c r="F140" s="7" t="s">
        <v>1547</v>
      </c>
      <c r="G140" s="7" t="s">
        <v>1548</v>
      </c>
      <c r="H140" s="7" t="s">
        <v>1549</v>
      </c>
      <c r="I140" s="7" t="s">
        <v>1550</v>
      </c>
    </row>
    <row r="141" spans="1:9">
      <c r="A141" s="7" t="str">
        <f t="shared" si="12"/>
        <v>DeclarationB24</v>
      </c>
      <c r="B141" s="7" t="s">
        <v>1403</v>
      </c>
      <c r="C141" s="7" t="s">
        <v>1551</v>
      </c>
      <c r="D141" s="7" t="s">
        <v>1552</v>
      </c>
      <c r="E141" s="10" t="s">
        <v>1553</v>
      </c>
      <c r="F141" s="7" t="s">
        <v>1554</v>
      </c>
      <c r="G141" s="7" t="s">
        <v>1555</v>
      </c>
      <c r="H141" s="7" t="s">
        <v>1556</v>
      </c>
      <c r="I141" s="7" t="s">
        <v>1557</v>
      </c>
    </row>
    <row r="142" ht="28.5" customHeight="1" spans="1:9">
      <c r="A142" s="7" t="str">
        <f t="shared" si="12"/>
        <v>DeclarationB25</v>
      </c>
      <c r="B142" s="7" t="s">
        <v>1403</v>
      </c>
      <c r="C142" s="7" t="s">
        <v>1558</v>
      </c>
      <c r="D142" s="7" t="s">
        <v>1559</v>
      </c>
      <c r="E142" s="10" t="s">
        <v>1560</v>
      </c>
      <c r="F142" s="7" t="s">
        <v>1561</v>
      </c>
      <c r="G142" s="7" t="s">
        <v>1562</v>
      </c>
      <c r="H142" s="7" t="s">
        <v>1563</v>
      </c>
      <c r="I142" s="7" t="s">
        <v>1564</v>
      </c>
    </row>
    <row r="143" ht="28.5" customHeight="1" spans="1:9">
      <c r="A143" s="7" t="str">
        <f t="shared" si="12"/>
        <v>DeclarationB26</v>
      </c>
      <c r="B143" s="7" t="s">
        <v>1403</v>
      </c>
      <c r="C143" s="7" t="s">
        <v>1565</v>
      </c>
      <c r="D143" s="7" t="s">
        <v>1566</v>
      </c>
      <c r="E143" s="10" t="s">
        <v>1567</v>
      </c>
      <c r="F143" s="7" t="s">
        <v>1568</v>
      </c>
      <c r="G143" s="7" t="s">
        <v>1569</v>
      </c>
      <c r="H143" s="7" t="s">
        <v>1570</v>
      </c>
      <c r="I143" s="7" t="s">
        <v>1571</v>
      </c>
    </row>
    <row r="144" ht="28.5" customHeight="1" spans="1:9">
      <c r="A144" s="7" t="str">
        <f t="shared" si="12"/>
        <v>DeclarationB27</v>
      </c>
      <c r="B144" s="7" t="s">
        <v>1403</v>
      </c>
      <c r="C144" s="7" t="s">
        <v>1572</v>
      </c>
      <c r="D144" s="7" t="s">
        <v>1573</v>
      </c>
      <c r="E144" s="10" t="s">
        <v>1574</v>
      </c>
      <c r="F144" s="7" t="s">
        <v>1575</v>
      </c>
      <c r="G144" s="7" t="s">
        <v>1576</v>
      </c>
      <c r="H144" s="7" t="s">
        <v>1577</v>
      </c>
      <c r="I144" s="7" t="s">
        <v>1578</v>
      </c>
    </row>
    <row r="145" ht="28.5" customHeight="1" spans="1:9">
      <c r="A145" s="7" t="str">
        <f t="shared" si="12"/>
        <v>DeclarationB29</v>
      </c>
      <c r="B145" s="7" t="s">
        <v>1403</v>
      </c>
      <c r="C145" s="7" t="s">
        <v>1579</v>
      </c>
      <c r="D145" s="7" t="s">
        <v>1580</v>
      </c>
      <c r="E145" s="10" t="s">
        <v>1581</v>
      </c>
      <c r="F145" s="7" t="s">
        <v>1582</v>
      </c>
      <c r="G145" s="7" t="s">
        <v>1583</v>
      </c>
      <c r="H145" s="7" t="s">
        <v>1584</v>
      </c>
      <c r="I145" s="7" t="s">
        <v>1585</v>
      </c>
    </row>
    <row r="146" ht="44.25" customHeight="1" spans="1:9">
      <c r="A146" s="7" t="str">
        <f t="shared" si="12"/>
        <v>DeclarationB30</v>
      </c>
      <c r="B146" s="7" t="s">
        <v>1403</v>
      </c>
      <c r="C146" s="7" t="s">
        <v>1586</v>
      </c>
      <c r="D146" s="7" t="s">
        <v>1587</v>
      </c>
      <c r="E146" s="29" t="s">
        <v>1588</v>
      </c>
      <c r="F146" s="13" t="s">
        <v>1589</v>
      </c>
      <c r="G146" s="13" t="s">
        <v>1590</v>
      </c>
      <c r="H146" s="13" t="s">
        <v>1591</v>
      </c>
      <c r="I146" s="7" t="s">
        <v>1592</v>
      </c>
    </row>
    <row r="147" ht="42.65" customHeight="1" spans="1:9">
      <c r="A147" s="7" t="str">
        <f t="shared" si="12"/>
        <v>DeclarationB42</v>
      </c>
      <c r="B147" s="7" t="s">
        <v>1403</v>
      </c>
      <c r="C147" s="7" t="s">
        <v>1593</v>
      </c>
      <c r="D147" s="7" t="s">
        <v>1594</v>
      </c>
      <c r="E147" s="12" t="s">
        <v>1595</v>
      </c>
      <c r="F147" s="13" t="s">
        <v>1596</v>
      </c>
      <c r="G147" s="13" t="s">
        <v>1597</v>
      </c>
      <c r="H147" s="13" t="s">
        <v>1598</v>
      </c>
      <c r="I147" s="7" t="s">
        <v>1599</v>
      </c>
    </row>
    <row r="148" ht="28.5" customHeight="1" spans="1:9">
      <c r="A148" s="7" t="str">
        <f t="shared" si="12"/>
        <v>DeclarationD30</v>
      </c>
      <c r="B148" s="7" t="s">
        <v>1403</v>
      </c>
      <c r="C148" s="7" t="s">
        <v>1600</v>
      </c>
      <c r="D148" s="7" t="s">
        <v>1601</v>
      </c>
      <c r="E148" s="10" t="s">
        <v>1602</v>
      </c>
      <c r="F148" s="7" t="s">
        <v>1602</v>
      </c>
      <c r="G148" s="7" t="s">
        <v>1603</v>
      </c>
      <c r="H148" s="7" t="s">
        <v>1604</v>
      </c>
      <c r="I148" s="7" t="s">
        <v>1605</v>
      </c>
    </row>
    <row r="149" customHeight="1" spans="1:9">
      <c r="A149" s="7" t="str">
        <f t="shared" si="12"/>
        <v>DeclarationG30</v>
      </c>
      <c r="B149" s="7" t="s">
        <v>1403</v>
      </c>
      <c r="C149" s="7" t="s">
        <v>1606</v>
      </c>
      <c r="D149" s="7" t="s">
        <v>1607</v>
      </c>
      <c r="E149" s="10" t="s">
        <v>1608</v>
      </c>
      <c r="F149" s="7" t="s">
        <v>1609</v>
      </c>
      <c r="G149" s="7" t="s">
        <v>1610</v>
      </c>
      <c r="H149" s="7" t="s">
        <v>1611</v>
      </c>
      <c r="I149" s="7" t="s">
        <v>1612</v>
      </c>
    </row>
    <row r="150" ht="42.75" spans="1:9">
      <c r="A150" s="7" t="str">
        <f t="shared" si="12"/>
        <v>Minerals ScopeB5</v>
      </c>
      <c r="B150" s="7" t="s">
        <v>1613</v>
      </c>
      <c r="C150" s="7" t="s">
        <v>1138</v>
      </c>
      <c r="D150" s="7" t="s">
        <v>1614</v>
      </c>
      <c r="E150" s="10" t="s">
        <v>1615</v>
      </c>
      <c r="F150" s="7" t="s">
        <v>1616</v>
      </c>
      <c r="G150" s="7" t="s">
        <v>1617</v>
      </c>
      <c r="H150" s="7" t="s">
        <v>1618</v>
      </c>
      <c r="I150" s="7" t="s">
        <v>1619</v>
      </c>
    </row>
    <row r="151" ht="114" spans="1:9">
      <c r="A151" s="7" t="str">
        <f t="shared" si="12"/>
        <v>Minerals ScopeB6</v>
      </c>
      <c r="B151" s="7" t="s">
        <v>1613</v>
      </c>
      <c r="C151" s="7" t="s">
        <v>1145</v>
      </c>
      <c r="D151" s="7" t="s">
        <v>1620</v>
      </c>
      <c r="E151" s="10" t="s">
        <v>1621</v>
      </c>
      <c r="F151" s="7" t="s">
        <v>1622</v>
      </c>
      <c r="G151" s="7" t="s">
        <v>1623</v>
      </c>
      <c r="H151" s="7" t="s">
        <v>1624</v>
      </c>
      <c r="I151" s="7" t="s">
        <v>1625</v>
      </c>
    </row>
    <row r="152" spans="1:9">
      <c r="A152" s="7" t="str">
        <f t="shared" si="12"/>
        <v>Declaration</v>
      </c>
      <c r="B152" s="7" t="s">
        <v>1403</v>
      </c>
      <c r="D152" s="7" t="s">
        <v>40</v>
      </c>
      <c r="E152" s="10"/>
      <c r="I152" s="7"/>
    </row>
    <row r="153" spans="1:9">
      <c r="A153" s="7" t="str">
        <f t="shared" si="12"/>
        <v>Declaration</v>
      </c>
      <c r="B153" s="7" t="s">
        <v>1403</v>
      </c>
      <c r="D153" s="7" t="s">
        <v>1626</v>
      </c>
      <c r="E153" s="10"/>
      <c r="I153" s="7"/>
    </row>
    <row r="154" spans="1:9">
      <c r="A154" s="7" t="str">
        <f t="shared" si="12"/>
        <v>Declaration</v>
      </c>
      <c r="B154" s="7" t="s">
        <v>1403</v>
      </c>
      <c r="D154" s="7" t="s">
        <v>1627</v>
      </c>
      <c r="E154" s="10"/>
      <c r="I154" s="7"/>
    </row>
    <row r="155" spans="1:9">
      <c r="A155" s="7" t="str">
        <f t="shared" si="12"/>
        <v>Declaration</v>
      </c>
      <c r="B155" s="7" t="s">
        <v>1403</v>
      </c>
      <c r="D155" s="7" t="s">
        <v>1628</v>
      </c>
      <c r="E155" s="10"/>
      <c r="I155" s="7"/>
    </row>
    <row r="156" spans="1:9">
      <c r="A156" s="7" t="str">
        <f t="shared" si="12"/>
        <v>DeclarationAth</v>
      </c>
      <c r="B156" s="7" t="s">
        <v>1403</v>
      </c>
      <c r="C156" s="7" t="s">
        <v>1629</v>
      </c>
      <c r="D156" s="7" t="s">
        <v>1630</v>
      </c>
      <c r="E156" s="10" t="s">
        <v>1631</v>
      </c>
      <c r="F156" s="7" t="s">
        <v>1632</v>
      </c>
      <c r="G156" s="7" t="s">
        <v>1633</v>
      </c>
      <c r="H156" s="7" t="s">
        <v>1634</v>
      </c>
      <c r="I156" s="7" t="s">
        <v>1635</v>
      </c>
    </row>
    <row r="157" ht="409.5" spans="1:9">
      <c r="A157" s="7" t="str">
        <f t="shared" si="12"/>
        <v>Smelter Look-upA1</v>
      </c>
      <c r="B157" s="7" t="s">
        <v>1636</v>
      </c>
      <c r="C157" s="7" t="s">
        <v>615</v>
      </c>
      <c r="D157" s="7" t="s">
        <v>1637</v>
      </c>
      <c r="E157" s="12" t="s">
        <v>1638</v>
      </c>
      <c r="F157" s="13" t="s">
        <v>1639</v>
      </c>
      <c r="G157" s="13" t="s">
        <v>1640</v>
      </c>
      <c r="H157" s="13" t="s">
        <v>1641</v>
      </c>
      <c r="I157" s="7" t="s">
        <v>1642</v>
      </c>
    </row>
    <row r="158" ht="28.5" spans="1:9">
      <c r="A158" s="7" t="str">
        <f t="shared" si="12"/>
        <v>Smelter Look-upA4</v>
      </c>
      <c r="B158" s="7" t="s">
        <v>1636</v>
      </c>
      <c r="C158" s="7" t="s">
        <v>635</v>
      </c>
      <c r="D158" s="7" t="s">
        <v>1643</v>
      </c>
      <c r="E158" s="29" t="s">
        <v>1644</v>
      </c>
      <c r="F158" s="7" t="s">
        <v>1644</v>
      </c>
      <c r="G158" s="7" t="s">
        <v>1645</v>
      </c>
      <c r="H158" s="7" t="s">
        <v>1646</v>
      </c>
      <c r="I158" s="7" t="s">
        <v>1647</v>
      </c>
    </row>
    <row r="159" ht="28.5" spans="1:9">
      <c r="A159" s="7" t="str">
        <f t="shared" ref="A159:A167" si="16">B159&amp;C159</f>
        <v>Smelter Look-upB4</v>
      </c>
      <c r="B159" s="7" t="s">
        <v>1636</v>
      </c>
      <c r="C159" s="7" t="s">
        <v>1131</v>
      </c>
      <c r="D159" s="7" t="s">
        <v>1648</v>
      </c>
      <c r="E159" s="29" t="s">
        <v>1649</v>
      </c>
      <c r="F159" s="13" t="s">
        <v>1650</v>
      </c>
      <c r="G159" s="13" t="s">
        <v>1651</v>
      </c>
      <c r="H159" s="13" t="s">
        <v>1652</v>
      </c>
      <c r="I159" s="7" t="s">
        <v>1653</v>
      </c>
    </row>
    <row r="160" spans="1:9">
      <c r="A160" s="7" t="str">
        <f t="shared" si="16"/>
        <v>Smelter Look-up</v>
      </c>
      <c r="B160" s="7" t="s">
        <v>1636</v>
      </c>
      <c r="D160" s="7" t="s">
        <v>1654</v>
      </c>
      <c r="E160" s="29" t="s">
        <v>1655</v>
      </c>
      <c r="F160" s="7" t="s">
        <v>1656</v>
      </c>
      <c r="G160" s="7" t="s">
        <v>1657</v>
      </c>
      <c r="H160" s="7" t="s">
        <v>1658</v>
      </c>
      <c r="I160" s="7" t="s">
        <v>1659</v>
      </c>
    </row>
    <row r="161" ht="28.5" spans="1:9">
      <c r="A161" s="7" t="str">
        <f t="shared" si="16"/>
        <v>Smelter Look-upC4</v>
      </c>
      <c r="B161" s="7" t="s">
        <v>1636</v>
      </c>
      <c r="C161" s="7" t="s">
        <v>1271</v>
      </c>
      <c r="D161" s="7" t="s">
        <v>1660</v>
      </c>
      <c r="E161" s="10" t="s">
        <v>1661</v>
      </c>
      <c r="F161" s="7" t="s">
        <v>1662</v>
      </c>
      <c r="G161" s="7" t="s">
        <v>1663</v>
      </c>
      <c r="H161" s="7" t="s">
        <v>1664</v>
      </c>
      <c r="I161" s="7" t="s">
        <v>1665</v>
      </c>
    </row>
    <row r="162" ht="103.75" customHeight="1" spans="1:9">
      <c r="A162" s="7" t="str">
        <f t="shared" si="16"/>
        <v>Smelter Look-upD4</v>
      </c>
      <c r="B162" s="7" t="s">
        <v>1636</v>
      </c>
      <c r="C162" s="7" t="s">
        <v>1666</v>
      </c>
      <c r="D162" s="7" t="s">
        <v>1667</v>
      </c>
      <c r="E162" s="10" t="s">
        <v>1668</v>
      </c>
      <c r="F162" s="7" t="s">
        <v>1669</v>
      </c>
      <c r="G162" s="7" t="s">
        <v>1670</v>
      </c>
      <c r="H162" s="7" t="s">
        <v>1671</v>
      </c>
      <c r="I162" s="7" t="s">
        <v>1672</v>
      </c>
    </row>
    <row r="163" ht="28.5" spans="1:9">
      <c r="A163" s="7" t="str">
        <f t="shared" si="16"/>
        <v>Smelter Look-upE4</v>
      </c>
      <c r="B163" s="7" t="s">
        <v>1636</v>
      </c>
      <c r="C163" s="7" t="s">
        <v>1673</v>
      </c>
      <c r="D163" s="7" t="s">
        <v>1674</v>
      </c>
      <c r="E163" s="29" t="s">
        <v>1675</v>
      </c>
      <c r="F163" s="13" t="s">
        <v>1676</v>
      </c>
      <c r="G163" s="13" t="s">
        <v>1677</v>
      </c>
      <c r="H163" s="13" t="s">
        <v>1678</v>
      </c>
      <c r="I163" s="7" t="s">
        <v>1679</v>
      </c>
    </row>
    <row r="164" ht="28.5" spans="1:9">
      <c r="A164" s="7" t="str">
        <f t="shared" si="16"/>
        <v>Smelter Look-upF4</v>
      </c>
      <c r="B164" s="7" t="s">
        <v>1636</v>
      </c>
      <c r="C164" s="7" t="s">
        <v>1680</v>
      </c>
      <c r="D164" s="7" t="s">
        <v>1681</v>
      </c>
      <c r="E164" s="10" t="s">
        <v>1682</v>
      </c>
      <c r="F164" s="7" t="s">
        <v>1683</v>
      </c>
      <c r="G164" s="7" t="s">
        <v>1684</v>
      </c>
      <c r="H164" s="7" t="s">
        <v>1685</v>
      </c>
      <c r="I164" s="7" t="s">
        <v>1686</v>
      </c>
    </row>
    <row r="165" ht="28.5" spans="1:9">
      <c r="A165" s="7" t="str">
        <f t="shared" si="16"/>
        <v>Smelter Look-upG4</v>
      </c>
      <c r="B165" s="7" t="s">
        <v>1636</v>
      </c>
      <c r="C165" s="7" t="s">
        <v>1687</v>
      </c>
      <c r="D165" s="7" t="s">
        <v>1688</v>
      </c>
      <c r="E165" s="10" t="s">
        <v>1689</v>
      </c>
      <c r="F165" s="7" t="s">
        <v>1690</v>
      </c>
      <c r="G165" s="7" t="s">
        <v>1691</v>
      </c>
      <c r="H165" s="7" t="s">
        <v>1692</v>
      </c>
      <c r="I165" s="7" t="s">
        <v>1693</v>
      </c>
    </row>
    <row r="166" ht="28.5" spans="1:9">
      <c r="A166" s="7" t="str">
        <f t="shared" si="16"/>
        <v>Smelter Look-upH4</v>
      </c>
      <c r="B166" s="7" t="s">
        <v>1636</v>
      </c>
      <c r="C166" s="7" t="s">
        <v>1694</v>
      </c>
      <c r="D166" s="7" t="s">
        <v>1695</v>
      </c>
      <c r="E166" s="10" t="s">
        <v>1696</v>
      </c>
      <c r="F166" s="7" t="s">
        <v>1697</v>
      </c>
      <c r="G166" s="7" t="s">
        <v>1698</v>
      </c>
      <c r="H166" s="7" t="s">
        <v>1699</v>
      </c>
      <c r="I166" s="7" t="s">
        <v>1700</v>
      </c>
    </row>
    <row r="167" ht="28.5" spans="1:9">
      <c r="A167" s="7" t="str">
        <f t="shared" si="16"/>
        <v>Smelter Look-upI4</v>
      </c>
      <c r="B167" s="7" t="s">
        <v>1636</v>
      </c>
      <c r="C167" s="7" t="s">
        <v>1425</v>
      </c>
      <c r="D167" s="7" t="s">
        <v>1701</v>
      </c>
      <c r="E167" s="10" t="s">
        <v>1702</v>
      </c>
      <c r="F167" s="7" t="s">
        <v>1703</v>
      </c>
      <c r="G167" s="7" t="s">
        <v>1704</v>
      </c>
      <c r="H167" s="7" t="s">
        <v>1705</v>
      </c>
      <c r="I167" s="7" t="s">
        <v>1706</v>
      </c>
    </row>
    <row r="168" spans="1:9">
      <c r="A168" s="7" t="str">
        <f t="shared" ref="A168" si="17">B168&amp;C168</f>
        <v>Smelter ListA4</v>
      </c>
      <c r="B168" s="7" t="s">
        <v>150</v>
      </c>
      <c r="C168" s="7" t="s">
        <v>635</v>
      </c>
      <c r="D168" s="7" t="s">
        <v>1707</v>
      </c>
      <c r="E168" s="10" t="s">
        <v>1708</v>
      </c>
      <c r="F168" s="7" t="s">
        <v>1709</v>
      </c>
      <c r="G168" s="7" t="s">
        <v>1710</v>
      </c>
      <c r="H168" s="7" t="s">
        <v>1711</v>
      </c>
      <c r="I168" s="7" t="s">
        <v>1712</v>
      </c>
    </row>
    <row r="169" spans="1:9">
      <c r="A169" s="7" t="str">
        <f t="shared" ref="A169:A213" si="18">B169&amp;C169</f>
        <v>Smelter ListB4</v>
      </c>
      <c r="B169" s="7" t="s">
        <v>150</v>
      </c>
      <c r="C169" s="7" t="s">
        <v>1131</v>
      </c>
      <c r="D169" s="7" t="s">
        <v>1713</v>
      </c>
      <c r="E169" s="10" t="s">
        <v>1714</v>
      </c>
      <c r="F169" s="7" t="s">
        <v>1714</v>
      </c>
      <c r="G169" s="7" t="s">
        <v>1715</v>
      </c>
      <c r="H169" s="7" t="s">
        <v>1716</v>
      </c>
      <c r="I169" s="7" t="s">
        <v>1717</v>
      </c>
    </row>
    <row r="170" ht="28.5" customHeight="1" spans="1:9">
      <c r="A170" s="7" t="str">
        <f t="shared" si="18"/>
        <v>Smelter ListC4</v>
      </c>
      <c r="B170" s="7" t="s">
        <v>150</v>
      </c>
      <c r="C170" s="7" t="s">
        <v>1271</v>
      </c>
      <c r="D170" s="13" t="s">
        <v>1648</v>
      </c>
      <c r="E170" s="29" t="s">
        <v>1718</v>
      </c>
      <c r="F170" s="13" t="s">
        <v>1719</v>
      </c>
      <c r="G170" s="13" t="s">
        <v>1720</v>
      </c>
      <c r="H170" s="13" t="s">
        <v>1721</v>
      </c>
      <c r="I170" s="7" t="s">
        <v>1722</v>
      </c>
    </row>
    <row r="171" ht="28.5" customHeight="1" spans="1:9">
      <c r="A171" s="7" t="str">
        <f t="shared" ref="A171" si="19">B171&amp;C171</f>
        <v>Smelter ListD4</v>
      </c>
      <c r="B171" s="7" t="s">
        <v>150</v>
      </c>
      <c r="C171" s="7" t="s">
        <v>1666</v>
      </c>
      <c r="D171" s="13" t="s">
        <v>1723</v>
      </c>
      <c r="E171" s="29" t="s">
        <v>1718</v>
      </c>
      <c r="F171" s="13" t="s">
        <v>1724</v>
      </c>
      <c r="G171" s="13" t="s">
        <v>1725</v>
      </c>
      <c r="H171" s="13" t="s">
        <v>1721</v>
      </c>
      <c r="I171" s="7" t="s">
        <v>1722</v>
      </c>
    </row>
    <row r="172" ht="44.25" customHeight="1" spans="1:9">
      <c r="A172" s="7" t="str">
        <f t="shared" si="18"/>
        <v>Smelter ListE4</v>
      </c>
      <c r="B172" s="7" t="s">
        <v>150</v>
      </c>
      <c r="C172" s="7" t="s">
        <v>1673</v>
      </c>
      <c r="D172" s="7" t="s">
        <v>1726</v>
      </c>
      <c r="E172" s="10" t="s">
        <v>1727</v>
      </c>
      <c r="F172" s="7" t="s">
        <v>1728</v>
      </c>
      <c r="G172" s="7" t="s">
        <v>1729</v>
      </c>
      <c r="H172" s="7" t="s">
        <v>1730</v>
      </c>
      <c r="I172" s="7" t="s">
        <v>1731</v>
      </c>
    </row>
    <row r="173" customHeight="1" spans="1:9">
      <c r="A173" s="7" t="str">
        <f t="shared" si="18"/>
        <v>Smelter ListH4</v>
      </c>
      <c r="B173" s="7" t="s">
        <v>150</v>
      </c>
      <c r="C173" s="7" t="s">
        <v>1694</v>
      </c>
      <c r="D173" s="7" t="s">
        <v>1688</v>
      </c>
      <c r="E173" s="10" t="s">
        <v>1689</v>
      </c>
      <c r="F173" s="7" t="s">
        <v>1690</v>
      </c>
      <c r="G173" s="7" t="s">
        <v>1691</v>
      </c>
      <c r="H173" s="7" t="s">
        <v>1692</v>
      </c>
      <c r="I173" s="7" t="s">
        <v>1693</v>
      </c>
    </row>
    <row r="174" ht="28.5" customHeight="1" spans="1:9">
      <c r="A174" s="7" t="str">
        <f t="shared" si="18"/>
        <v>Smelter ListI4</v>
      </c>
      <c r="B174" s="7" t="s">
        <v>150</v>
      </c>
      <c r="C174" s="7" t="s">
        <v>1425</v>
      </c>
      <c r="D174" s="7" t="s">
        <v>1695</v>
      </c>
      <c r="E174" s="10" t="s">
        <v>1696</v>
      </c>
      <c r="F174" s="7" t="s">
        <v>1697</v>
      </c>
      <c r="G174" s="7" t="s">
        <v>1698</v>
      </c>
      <c r="H174" s="7" t="s">
        <v>1699</v>
      </c>
      <c r="I174" s="7" t="s">
        <v>1700</v>
      </c>
    </row>
    <row r="175" customHeight="1" spans="1:9">
      <c r="A175" s="7" t="str">
        <f t="shared" si="18"/>
        <v>Smelter ListJ4</v>
      </c>
      <c r="B175" s="7" t="s">
        <v>150</v>
      </c>
      <c r="C175" s="7" t="s">
        <v>1732</v>
      </c>
      <c r="D175" s="7" t="s">
        <v>1701</v>
      </c>
      <c r="E175" s="10" t="s">
        <v>1702</v>
      </c>
      <c r="F175" s="7" t="s">
        <v>1703</v>
      </c>
      <c r="G175" s="7" t="s">
        <v>1704</v>
      </c>
      <c r="H175" s="7" t="s">
        <v>1705</v>
      </c>
      <c r="I175" s="7" t="s">
        <v>1706</v>
      </c>
    </row>
    <row r="176" spans="1:9">
      <c r="A176" s="7" t="str">
        <f t="shared" si="18"/>
        <v>Smelter ListK4</v>
      </c>
      <c r="B176" s="7" t="s">
        <v>150</v>
      </c>
      <c r="C176" s="7" t="s">
        <v>1733</v>
      </c>
      <c r="D176" s="7" t="s">
        <v>1734</v>
      </c>
      <c r="E176" s="10" t="s">
        <v>1735</v>
      </c>
      <c r="F176" s="7" t="s">
        <v>1736</v>
      </c>
      <c r="G176" s="7" t="s">
        <v>1737</v>
      </c>
      <c r="H176" s="7" t="s">
        <v>1738</v>
      </c>
      <c r="I176" s="7" t="s">
        <v>1739</v>
      </c>
    </row>
    <row r="177" spans="1:9">
      <c r="A177" s="7" t="str">
        <f t="shared" si="18"/>
        <v>Smelter ListL4</v>
      </c>
      <c r="B177" s="7" t="s">
        <v>150</v>
      </c>
      <c r="C177" s="7" t="s">
        <v>1740</v>
      </c>
      <c r="D177" s="7" t="s">
        <v>1741</v>
      </c>
      <c r="E177" s="10" t="s">
        <v>1742</v>
      </c>
      <c r="F177" s="7" t="s">
        <v>1743</v>
      </c>
      <c r="G177" s="7" t="s">
        <v>1744</v>
      </c>
      <c r="H177" s="7" t="s">
        <v>1745</v>
      </c>
      <c r="I177" s="7" t="s">
        <v>1746</v>
      </c>
    </row>
    <row r="178" spans="1:9">
      <c r="A178" s="7" t="str">
        <f t="shared" si="18"/>
        <v>Smelter ListM4</v>
      </c>
      <c r="B178" s="7" t="s">
        <v>150</v>
      </c>
      <c r="C178" s="7" t="s">
        <v>1747</v>
      </c>
      <c r="D178" s="7" t="s">
        <v>1748</v>
      </c>
      <c r="E178" s="10" t="s">
        <v>1749</v>
      </c>
      <c r="F178" s="7" t="s">
        <v>1750</v>
      </c>
      <c r="G178" s="7" t="s">
        <v>1751</v>
      </c>
      <c r="H178" s="7" t="s">
        <v>1752</v>
      </c>
      <c r="I178" s="7" t="s">
        <v>1753</v>
      </c>
    </row>
    <row r="179" ht="42.75" spans="1:9">
      <c r="A179" s="7" t="str">
        <f t="shared" si="18"/>
        <v>Smelter ListN4</v>
      </c>
      <c r="B179" s="7" t="s">
        <v>150</v>
      </c>
      <c r="C179" s="7" t="s">
        <v>1754</v>
      </c>
      <c r="D179" s="7" t="s">
        <v>1755</v>
      </c>
      <c r="E179" s="10" t="s">
        <v>1756</v>
      </c>
      <c r="F179" s="7" t="s">
        <v>1757</v>
      </c>
      <c r="G179" s="7" t="s">
        <v>1758</v>
      </c>
      <c r="H179" s="7" t="s">
        <v>1759</v>
      </c>
      <c r="I179" s="7" t="s">
        <v>1760</v>
      </c>
    </row>
    <row r="180" ht="42.75" spans="1:9">
      <c r="A180" s="7" t="str">
        <f t="shared" si="18"/>
        <v>Smelter ListO4</v>
      </c>
      <c r="B180" s="7" t="s">
        <v>150</v>
      </c>
      <c r="C180" s="7" t="s">
        <v>1761</v>
      </c>
      <c r="D180" s="7" t="s">
        <v>1762</v>
      </c>
      <c r="E180" s="10" t="s">
        <v>1763</v>
      </c>
      <c r="F180" s="7" t="s">
        <v>1764</v>
      </c>
      <c r="G180" s="7" t="s">
        <v>1765</v>
      </c>
      <c r="H180" s="7" t="s">
        <v>1766</v>
      </c>
      <c r="I180" s="7" t="s">
        <v>1767</v>
      </c>
    </row>
    <row r="181" ht="57" spans="1:9">
      <c r="A181" s="7" t="str">
        <f t="shared" si="18"/>
        <v>Smelter ListP4</v>
      </c>
      <c r="B181" s="7" t="s">
        <v>150</v>
      </c>
      <c r="C181" s="7" t="s">
        <v>1768</v>
      </c>
      <c r="D181" s="7" t="s">
        <v>1769</v>
      </c>
      <c r="E181" s="10" t="s">
        <v>1770</v>
      </c>
      <c r="F181" s="7" t="s">
        <v>1771</v>
      </c>
      <c r="G181" s="7" t="s">
        <v>1772</v>
      </c>
      <c r="H181" s="7" t="s">
        <v>1773</v>
      </c>
      <c r="I181" s="7" t="s">
        <v>1774</v>
      </c>
    </row>
    <row r="182" spans="1:9">
      <c r="A182" s="7" t="str">
        <f t="shared" si="18"/>
        <v>Smelter ListQ4</v>
      </c>
      <c r="B182" s="7" t="s">
        <v>150</v>
      </c>
      <c r="C182" s="7" t="s">
        <v>1775</v>
      </c>
      <c r="D182" s="7" t="s">
        <v>1607</v>
      </c>
      <c r="E182" s="10" t="s">
        <v>1608</v>
      </c>
      <c r="F182" s="7" t="s">
        <v>1609</v>
      </c>
      <c r="G182" s="7" t="s">
        <v>1610</v>
      </c>
      <c r="H182" s="7" t="s">
        <v>1611</v>
      </c>
      <c r="I182" s="7" t="s">
        <v>1612</v>
      </c>
    </row>
    <row r="183" ht="28.5" spans="1:9">
      <c r="A183" s="7" t="str">
        <f t="shared" si="18"/>
        <v>Smelter ListJ2</v>
      </c>
      <c r="B183" s="7" t="s">
        <v>150</v>
      </c>
      <c r="C183" s="7" t="s">
        <v>1776</v>
      </c>
      <c r="D183" s="7" t="s">
        <v>1777</v>
      </c>
      <c r="E183" s="7" t="s">
        <v>1778</v>
      </c>
      <c r="F183" s="7" t="s">
        <v>1779</v>
      </c>
      <c r="G183" s="7" t="s">
        <v>1780</v>
      </c>
      <c r="H183" s="7" t="s">
        <v>1781</v>
      </c>
      <c r="I183" s="30" t="s">
        <v>1782</v>
      </c>
    </row>
    <row r="184" ht="28.5" spans="1:9">
      <c r="A184" s="7" t="str">
        <f t="shared" si="18"/>
        <v>Smelter ListB2</v>
      </c>
      <c r="B184" s="7" t="s">
        <v>150</v>
      </c>
      <c r="C184" s="7" t="s">
        <v>1118</v>
      </c>
      <c r="D184" s="30" t="s">
        <v>1783</v>
      </c>
      <c r="E184" s="7" t="s">
        <v>1784</v>
      </c>
      <c r="F184" s="7" t="s">
        <v>1785</v>
      </c>
      <c r="G184" s="7" t="s">
        <v>1786</v>
      </c>
      <c r="H184" s="7" t="s">
        <v>1787</v>
      </c>
      <c r="I184" s="30" t="s">
        <v>1788</v>
      </c>
    </row>
    <row r="185" ht="409.5" spans="1:9">
      <c r="A185" s="7" t="str">
        <f t="shared" si="18"/>
        <v>Smelter ListB3</v>
      </c>
      <c r="B185" s="7" t="s">
        <v>150</v>
      </c>
      <c r="C185" s="7" t="s">
        <v>1124</v>
      </c>
      <c r="D185" s="31" t="s">
        <v>1789</v>
      </c>
      <c r="E185" s="7" t="s">
        <v>1790</v>
      </c>
      <c r="F185" s="13" t="s">
        <v>1791</v>
      </c>
      <c r="G185" s="13" t="s">
        <v>1792</v>
      </c>
      <c r="H185" s="13" t="s">
        <v>1793</v>
      </c>
      <c r="I185" s="30" t="s">
        <v>1794</v>
      </c>
    </row>
    <row r="186" ht="103.75" customHeight="1" spans="1:9">
      <c r="A186" s="7" t="str">
        <f t="shared" si="18"/>
        <v>Smelter List</v>
      </c>
      <c r="B186" s="7" t="s">
        <v>150</v>
      </c>
      <c r="D186" s="30" t="s">
        <v>1795</v>
      </c>
      <c r="E186" s="7" t="s">
        <v>1796</v>
      </c>
      <c r="F186" s="13" t="s">
        <v>1797</v>
      </c>
      <c r="G186" s="13" t="s">
        <v>1798</v>
      </c>
      <c r="H186" s="13" t="s">
        <v>1799</v>
      </c>
      <c r="I186" s="7" t="s">
        <v>1800</v>
      </c>
    </row>
    <row r="187" spans="1:9">
      <c r="A187" s="7" t="str">
        <f t="shared" si="18"/>
        <v>Smelter ListF4</v>
      </c>
      <c r="B187" s="7" t="s">
        <v>150</v>
      </c>
      <c r="C187" s="7" t="s">
        <v>1680</v>
      </c>
      <c r="D187" s="7" t="s">
        <v>1801</v>
      </c>
      <c r="E187" s="7" t="s">
        <v>1802</v>
      </c>
      <c r="F187" s="7" t="s">
        <v>1247</v>
      </c>
      <c r="G187" s="7" t="s">
        <v>1677</v>
      </c>
      <c r="H187" s="7" t="s">
        <v>1803</v>
      </c>
      <c r="I187" s="7" t="s">
        <v>1804</v>
      </c>
    </row>
    <row r="188" spans="1:9">
      <c r="A188" s="7" t="str">
        <f t="shared" si="18"/>
        <v>Smelter ListG4</v>
      </c>
      <c r="B188" s="7" t="s">
        <v>150</v>
      </c>
      <c r="C188" s="7" t="s">
        <v>1687</v>
      </c>
      <c r="D188" s="7" t="s">
        <v>1681</v>
      </c>
      <c r="E188" s="7" t="s">
        <v>1682</v>
      </c>
      <c r="F188" s="7" t="s">
        <v>1683</v>
      </c>
      <c r="G188" s="7" t="s">
        <v>1684</v>
      </c>
      <c r="H188" s="7" t="s">
        <v>1685</v>
      </c>
      <c r="I188" s="7" t="s">
        <v>1686</v>
      </c>
    </row>
    <row r="189" spans="1:9">
      <c r="A189" s="7" t="str">
        <f t="shared" si="18"/>
        <v>Smelter ListZ2</v>
      </c>
      <c r="B189" s="7" t="s">
        <v>150</v>
      </c>
      <c r="C189" s="7" t="s">
        <v>1805</v>
      </c>
      <c r="D189" s="7" t="s">
        <v>49</v>
      </c>
      <c r="E189" s="7" t="s">
        <v>1806</v>
      </c>
      <c r="F189" s="7" t="s">
        <v>1807</v>
      </c>
      <c r="G189" s="7" t="s">
        <v>1808</v>
      </c>
      <c r="H189" s="7" t="s">
        <v>1809</v>
      </c>
      <c r="I189" s="7" t="s">
        <v>1810</v>
      </c>
    </row>
    <row r="190" spans="1:9">
      <c r="A190" s="7" t="str">
        <f t="shared" si="18"/>
        <v>Smelter ListZ3</v>
      </c>
      <c r="B190" s="7" t="s">
        <v>150</v>
      </c>
      <c r="C190" s="7" t="s">
        <v>1811</v>
      </c>
      <c r="D190" s="7" t="s">
        <v>50</v>
      </c>
      <c r="E190" s="7" t="s">
        <v>104</v>
      </c>
      <c r="F190" s="7" t="s">
        <v>1812</v>
      </c>
      <c r="G190" s="7" t="s">
        <v>1813</v>
      </c>
      <c r="H190" s="7" t="s">
        <v>50</v>
      </c>
      <c r="I190" s="7" t="s">
        <v>1814</v>
      </c>
    </row>
    <row r="191" spans="1:9">
      <c r="A191" s="7" t="str">
        <f t="shared" si="18"/>
        <v>Smelter ListZ4</v>
      </c>
      <c r="B191" s="7" t="s">
        <v>150</v>
      </c>
      <c r="C191" s="7" t="s">
        <v>1815</v>
      </c>
      <c r="D191" s="7" t="s">
        <v>51</v>
      </c>
      <c r="E191" s="7" t="s">
        <v>1816</v>
      </c>
      <c r="F191" s="7" t="s">
        <v>1817</v>
      </c>
      <c r="G191" s="7" t="s">
        <v>1818</v>
      </c>
      <c r="H191" s="7" t="s">
        <v>1819</v>
      </c>
      <c r="I191" s="7" t="s">
        <v>1820</v>
      </c>
    </row>
    <row r="192" spans="1:9">
      <c r="A192" s="7" t="str">
        <f t="shared" ref="A192:A207" si="20">B192&amp;C192</f>
        <v>Mine ListA4</v>
      </c>
      <c r="B192" s="7" t="s">
        <v>1821</v>
      </c>
      <c r="C192" s="7" t="s">
        <v>635</v>
      </c>
      <c r="D192" s="7" t="s">
        <v>1643</v>
      </c>
      <c r="E192" s="10" t="s">
        <v>1644</v>
      </c>
      <c r="F192" s="7" t="s">
        <v>1644</v>
      </c>
      <c r="G192" s="7" t="s">
        <v>1645</v>
      </c>
      <c r="H192" s="7" t="s">
        <v>1646</v>
      </c>
      <c r="I192" s="13" t="s">
        <v>1647</v>
      </c>
    </row>
    <row r="193" ht="28.5" spans="1:9">
      <c r="A193" s="7" t="str">
        <f t="shared" si="20"/>
        <v>Mine ListB4</v>
      </c>
      <c r="B193" s="7" t="s">
        <v>1821</v>
      </c>
      <c r="C193" s="7" t="s">
        <v>1131</v>
      </c>
      <c r="D193" s="13" t="s">
        <v>1822</v>
      </c>
      <c r="E193" s="12" t="s">
        <v>1823</v>
      </c>
      <c r="F193" s="13" t="s">
        <v>1824</v>
      </c>
      <c r="G193" s="13" t="s">
        <v>1825</v>
      </c>
      <c r="H193" s="13" t="s">
        <v>1826</v>
      </c>
      <c r="I193" s="13" t="s">
        <v>1827</v>
      </c>
    </row>
    <row r="194" spans="1:9">
      <c r="A194" s="7" t="str">
        <f t="shared" si="20"/>
        <v>Mine ListC4</v>
      </c>
      <c r="B194" s="7" t="s">
        <v>1821</v>
      </c>
      <c r="C194" s="7" t="s">
        <v>1271</v>
      </c>
      <c r="D194" s="13" t="s">
        <v>1828</v>
      </c>
      <c r="E194" s="10" t="s">
        <v>1829</v>
      </c>
      <c r="F194" s="7" t="s">
        <v>1830</v>
      </c>
      <c r="G194" s="7" t="s">
        <v>1831</v>
      </c>
      <c r="H194" s="7" t="s">
        <v>1832</v>
      </c>
    </row>
    <row r="195" spans="1:9">
      <c r="A195" s="7" t="str">
        <f t="shared" si="20"/>
        <v>Mine ListF4</v>
      </c>
      <c r="B195" s="7" t="s">
        <v>1821</v>
      </c>
      <c r="C195" s="7" t="s">
        <v>1680</v>
      </c>
      <c r="D195" s="7" t="s">
        <v>1833</v>
      </c>
      <c r="E195" s="9" t="s">
        <v>1834</v>
      </c>
      <c r="F195" s="9" t="s">
        <v>1835</v>
      </c>
      <c r="G195" s="7" t="s">
        <v>1836</v>
      </c>
      <c r="H195" s="22" t="s">
        <v>1837</v>
      </c>
      <c r="I195" s="7" t="s">
        <v>1731</v>
      </c>
    </row>
    <row r="196" spans="1:9">
      <c r="A196" s="7" t="str">
        <f t="shared" si="20"/>
        <v>Mine ListG4</v>
      </c>
      <c r="B196" s="7" t="s">
        <v>1821</v>
      </c>
      <c r="C196" s="7" t="s">
        <v>1687</v>
      </c>
      <c r="D196" s="7" t="s">
        <v>1838</v>
      </c>
      <c r="E196" s="10" t="s">
        <v>1839</v>
      </c>
      <c r="F196" s="7" t="s">
        <v>1840</v>
      </c>
      <c r="G196" s="7" t="s">
        <v>1841</v>
      </c>
      <c r="H196" s="7" t="s">
        <v>1842</v>
      </c>
      <c r="I196" s="7" t="s">
        <v>1693</v>
      </c>
    </row>
    <row r="197" spans="1:9">
      <c r="A197" s="7" t="str">
        <f t="shared" si="20"/>
        <v>Mine ListH4</v>
      </c>
      <c r="B197" s="7" t="s">
        <v>1821</v>
      </c>
      <c r="C197" s="7" t="s">
        <v>1694</v>
      </c>
      <c r="D197" s="7" t="s">
        <v>1843</v>
      </c>
      <c r="E197" s="10" t="s">
        <v>1844</v>
      </c>
      <c r="F197" s="7" t="s">
        <v>1845</v>
      </c>
      <c r="G197" s="7" t="s">
        <v>1846</v>
      </c>
      <c r="H197" s="7" t="s">
        <v>1847</v>
      </c>
      <c r="I197" s="7" t="s">
        <v>1700</v>
      </c>
    </row>
    <row r="198" spans="1:9">
      <c r="A198" s="7" t="str">
        <f t="shared" si="20"/>
        <v>Mine ListI4</v>
      </c>
      <c r="B198" s="7" t="s">
        <v>1821</v>
      </c>
      <c r="C198" s="7" t="s">
        <v>1425</v>
      </c>
      <c r="D198" s="7" t="s">
        <v>1848</v>
      </c>
      <c r="E198" s="10" t="s">
        <v>1849</v>
      </c>
      <c r="F198" s="7" t="s">
        <v>1850</v>
      </c>
      <c r="G198" s="7" t="s">
        <v>1851</v>
      </c>
      <c r="H198" s="7" t="s">
        <v>1852</v>
      </c>
      <c r="I198" s="7" t="s">
        <v>1706</v>
      </c>
    </row>
    <row r="199" ht="32.25" customHeight="1" spans="1:9">
      <c r="A199" s="7" t="str">
        <f t="shared" si="20"/>
        <v>Mine ListJ4</v>
      </c>
      <c r="B199" s="7" t="s">
        <v>1821</v>
      </c>
      <c r="C199" s="7" t="s">
        <v>1732</v>
      </c>
      <c r="D199" s="7" t="s">
        <v>1853</v>
      </c>
      <c r="E199" s="10" t="s">
        <v>1854</v>
      </c>
      <c r="F199" s="7" t="s">
        <v>1855</v>
      </c>
      <c r="G199" s="7" t="s">
        <v>1856</v>
      </c>
      <c r="H199" s="7" t="s">
        <v>1857</v>
      </c>
      <c r="I199" s="7" t="s">
        <v>1739</v>
      </c>
    </row>
    <row r="200" ht="32.25" customHeight="1" spans="1:9">
      <c r="A200" s="7" t="str">
        <f t="shared" si="20"/>
        <v>Mine ListK4</v>
      </c>
      <c r="B200" s="7" t="s">
        <v>1821</v>
      </c>
      <c r="C200" s="7" t="s">
        <v>1733</v>
      </c>
      <c r="D200" s="7" t="s">
        <v>1858</v>
      </c>
      <c r="E200" s="10" t="s">
        <v>1859</v>
      </c>
      <c r="F200" s="7" t="s">
        <v>1860</v>
      </c>
      <c r="G200" s="7" t="s">
        <v>1861</v>
      </c>
      <c r="H200" s="7" t="s">
        <v>1862</v>
      </c>
      <c r="I200" s="7" t="s">
        <v>1746</v>
      </c>
    </row>
    <row r="201" ht="32.25" customHeight="1" spans="1:9">
      <c r="A201" s="7" t="str">
        <f t="shared" si="20"/>
        <v>Mine ListL4</v>
      </c>
      <c r="B201" s="7" t="s">
        <v>1821</v>
      </c>
      <c r="C201" s="7" t="s">
        <v>1740</v>
      </c>
      <c r="D201" s="7" t="s">
        <v>1748</v>
      </c>
      <c r="E201" s="10" t="s">
        <v>1749</v>
      </c>
      <c r="F201" s="7" t="s">
        <v>1750</v>
      </c>
      <c r="G201" s="7" t="s">
        <v>1751</v>
      </c>
      <c r="H201" s="7" t="s">
        <v>1752</v>
      </c>
      <c r="I201" s="7" t="s">
        <v>1863</v>
      </c>
    </row>
    <row r="202" ht="32.25" customHeight="1" spans="1:9">
      <c r="A202" s="7" t="str">
        <f t="shared" si="20"/>
        <v>Mine ListM4</v>
      </c>
      <c r="B202" s="7" t="s">
        <v>1821</v>
      </c>
      <c r="C202" s="7" t="s">
        <v>1747</v>
      </c>
      <c r="D202" s="7" t="s">
        <v>1607</v>
      </c>
      <c r="E202" s="10" t="s">
        <v>1608</v>
      </c>
      <c r="F202" s="7" t="s">
        <v>1609</v>
      </c>
      <c r="G202" s="7" t="s">
        <v>1610</v>
      </c>
      <c r="H202" s="7" t="s">
        <v>1611</v>
      </c>
      <c r="I202" s="30" t="s">
        <v>1612</v>
      </c>
    </row>
    <row r="203" ht="28.5" spans="1:9">
      <c r="A203" s="7" t="str">
        <f t="shared" si="20"/>
        <v>Mine ListB2</v>
      </c>
      <c r="B203" s="7" t="s">
        <v>1821</v>
      </c>
      <c r="C203" s="7" t="s">
        <v>1118</v>
      </c>
      <c r="D203" s="30" t="s">
        <v>1783</v>
      </c>
      <c r="E203" s="7" t="s">
        <v>1784</v>
      </c>
      <c r="F203" s="7" t="s">
        <v>1785</v>
      </c>
      <c r="G203" s="7" t="s">
        <v>1786</v>
      </c>
      <c r="H203" s="7" t="s">
        <v>1787</v>
      </c>
      <c r="I203" s="30" t="s">
        <v>1788</v>
      </c>
    </row>
    <row r="204" ht="156.75" spans="1:9">
      <c r="A204" s="7" t="str">
        <f t="shared" si="20"/>
        <v>Mine ListB3</v>
      </c>
      <c r="B204" s="7" t="s">
        <v>1821</v>
      </c>
      <c r="C204" s="7" t="s">
        <v>1124</v>
      </c>
      <c r="D204" s="30" t="s">
        <v>1864</v>
      </c>
      <c r="E204" s="7" t="s">
        <v>1865</v>
      </c>
      <c r="F204" s="13" t="s">
        <v>1866</v>
      </c>
      <c r="G204" s="13" t="s">
        <v>1867</v>
      </c>
      <c r="H204" s="13" t="s">
        <v>1868</v>
      </c>
      <c r="I204" s="30" t="s">
        <v>1869</v>
      </c>
    </row>
    <row r="205" ht="28.5" spans="1:9">
      <c r="A205" s="7" t="str">
        <f t="shared" si="20"/>
        <v>Mine List</v>
      </c>
      <c r="B205" s="7" t="s">
        <v>1821</v>
      </c>
      <c r="D205" s="30" t="s">
        <v>1795</v>
      </c>
      <c r="E205" s="7" t="s">
        <v>1796</v>
      </c>
      <c r="F205" s="13" t="s">
        <v>1797</v>
      </c>
      <c r="G205" s="13" t="s">
        <v>1798</v>
      </c>
      <c r="H205" s="13" t="s">
        <v>1799</v>
      </c>
      <c r="I205" s="7" t="s">
        <v>1800</v>
      </c>
    </row>
    <row r="206" spans="1:9">
      <c r="A206" s="7" t="str">
        <f t="shared" si="20"/>
        <v>Mine ListD4</v>
      </c>
      <c r="B206" s="7" t="s">
        <v>1821</v>
      </c>
      <c r="C206" s="7" t="s">
        <v>1666</v>
      </c>
      <c r="D206" s="7" t="s">
        <v>1870</v>
      </c>
      <c r="E206" s="7" t="s">
        <v>1871</v>
      </c>
      <c r="F206" s="7" t="s">
        <v>1872</v>
      </c>
      <c r="G206" s="7" t="s">
        <v>1873</v>
      </c>
      <c r="H206" s="7" t="s">
        <v>1874</v>
      </c>
      <c r="I206" s="7" t="s">
        <v>1875</v>
      </c>
    </row>
    <row r="207" spans="1:9">
      <c r="A207" s="7" t="str">
        <f t="shared" si="20"/>
        <v>Mine ListE4</v>
      </c>
      <c r="B207" s="7" t="s">
        <v>1821</v>
      </c>
      <c r="C207" s="7" t="s">
        <v>1673</v>
      </c>
      <c r="D207" s="7" t="s">
        <v>1876</v>
      </c>
      <c r="E207" s="7" t="s">
        <v>1682</v>
      </c>
      <c r="F207" s="7" t="s">
        <v>1877</v>
      </c>
      <c r="G207" s="7" t="s">
        <v>1878</v>
      </c>
      <c r="H207" s="7" t="s">
        <v>1879</v>
      </c>
      <c r="I207" s="7" t="s">
        <v>1880</v>
      </c>
    </row>
    <row r="208" ht="42.75" spans="1:9">
      <c r="A208" s="7" t="str">
        <f t="shared" si="18"/>
        <v>CheckerA1</v>
      </c>
      <c r="B208" s="7" t="s">
        <v>1881</v>
      </c>
      <c r="C208" s="7" t="s">
        <v>615</v>
      </c>
      <c r="D208" s="7" t="s">
        <v>1882</v>
      </c>
      <c r="E208" s="7" t="s">
        <v>1883</v>
      </c>
      <c r="F208" s="7" t="s">
        <v>1884</v>
      </c>
      <c r="G208" s="7" t="s">
        <v>1885</v>
      </c>
      <c r="H208" s="7" t="s">
        <v>1886</v>
      </c>
      <c r="I208" s="7" t="s">
        <v>1887</v>
      </c>
    </row>
    <row r="209" spans="1:9">
      <c r="A209" s="7" t="str">
        <f t="shared" si="18"/>
        <v>CheckerD1</v>
      </c>
      <c r="B209" s="7" t="s">
        <v>1881</v>
      </c>
      <c r="C209" s="7" t="s">
        <v>1888</v>
      </c>
      <c r="D209" s="7" t="s">
        <v>1889</v>
      </c>
      <c r="E209" s="7" t="s">
        <v>1890</v>
      </c>
      <c r="F209" s="7" t="s">
        <v>1891</v>
      </c>
      <c r="G209" s="7" t="s">
        <v>1892</v>
      </c>
      <c r="H209" s="7" t="s">
        <v>1893</v>
      </c>
      <c r="I209" s="7" t="s">
        <v>1894</v>
      </c>
    </row>
    <row r="210" spans="1:9">
      <c r="A210" s="7" t="str">
        <f t="shared" si="18"/>
        <v>CheckerA3</v>
      </c>
      <c r="B210" s="7" t="s">
        <v>1881</v>
      </c>
      <c r="C210" s="7" t="s">
        <v>628</v>
      </c>
      <c r="D210" s="7" t="s">
        <v>1895</v>
      </c>
      <c r="E210" s="7" t="s">
        <v>1896</v>
      </c>
      <c r="F210" s="7" t="s">
        <v>1897</v>
      </c>
      <c r="G210" s="7" t="s">
        <v>1898</v>
      </c>
      <c r="H210" s="7" t="s">
        <v>1899</v>
      </c>
      <c r="I210" s="7" t="s">
        <v>1900</v>
      </c>
    </row>
    <row r="211" spans="1:9">
      <c r="A211" s="7" t="str">
        <f t="shared" si="18"/>
        <v>CheckerB3</v>
      </c>
      <c r="B211" s="7" t="s">
        <v>1881</v>
      </c>
      <c r="C211" s="7" t="s">
        <v>1124</v>
      </c>
      <c r="D211" s="7" t="s">
        <v>1901</v>
      </c>
      <c r="E211" s="7" t="s">
        <v>1902</v>
      </c>
      <c r="F211" s="7" t="s">
        <v>1602</v>
      </c>
      <c r="G211" s="7" t="s">
        <v>1903</v>
      </c>
      <c r="H211" s="7" t="s">
        <v>1904</v>
      </c>
      <c r="I211" s="7" t="s">
        <v>1905</v>
      </c>
    </row>
    <row r="212" spans="1:9">
      <c r="A212" s="7" t="str">
        <f t="shared" si="18"/>
        <v>CheckerC3</v>
      </c>
      <c r="B212" s="7" t="s">
        <v>1881</v>
      </c>
      <c r="C212" s="7" t="s">
        <v>1264</v>
      </c>
      <c r="D212" s="7" t="s">
        <v>1906</v>
      </c>
      <c r="E212" s="7" t="s">
        <v>1907</v>
      </c>
      <c r="F212" s="7" t="s">
        <v>1908</v>
      </c>
      <c r="G212" s="7" t="s">
        <v>1909</v>
      </c>
      <c r="H212" s="7" t="s">
        <v>1910</v>
      </c>
      <c r="I212" s="7" t="s">
        <v>1911</v>
      </c>
    </row>
    <row r="213" spans="1:9">
      <c r="A213" s="7" t="str">
        <f t="shared" si="18"/>
        <v>CheckerD3</v>
      </c>
      <c r="B213" s="7" t="s">
        <v>1881</v>
      </c>
      <c r="C213" s="7" t="s">
        <v>1912</v>
      </c>
      <c r="D213" s="7" t="s">
        <v>1913</v>
      </c>
      <c r="E213" s="7" t="s">
        <v>1914</v>
      </c>
      <c r="F213" s="7" t="s">
        <v>1915</v>
      </c>
      <c r="G213" s="7" t="s">
        <v>1916</v>
      </c>
      <c r="H213" s="7" t="s">
        <v>1917</v>
      </c>
      <c r="I213" s="7" t="s">
        <v>1918</v>
      </c>
    </row>
    <row r="214" ht="28.5" spans="1:9">
      <c r="A214" s="7" t="s">
        <v>1919</v>
      </c>
      <c r="B214" s="7" t="s">
        <v>1881</v>
      </c>
      <c r="C214" s="7" t="s">
        <v>1920</v>
      </c>
      <c r="D214" s="7" t="s">
        <v>1921</v>
      </c>
      <c r="E214" s="7" t="s">
        <v>1922</v>
      </c>
      <c r="F214" s="7" t="s">
        <v>1923</v>
      </c>
      <c r="G214" s="7" t="s">
        <v>1924</v>
      </c>
      <c r="H214" s="7" t="s">
        <v>1925</v>
      </c>
      <c r="I214" s="7" t="s">
        <v>1926</v>
      </c>
    </row>
    <row r="215" ht="28.5" spans="1:9">
      <c r="A215" s="7" t="str">
        <f>B215&amp;C215</f>
        <v>CheckerB63</v>
      </c>
      <c r="B215" s="7" t="s">
        <v>1881</v>
      </c>
      <c r="C215" s="7" t="s">
        <v>1927</v>
      </c>
      <c r="D215" s="7" t="s">
        <v>1921</v>
      </c>
      <c r="E215" s="7" t="s">
        <v>1922</v>
      </c>
      <c r="F215" s="7" t="s">
        <v>1923</v>
      </c>
      <c r="G215" s="7" t="s">
        <v>1924</v>
      </c>
      <c r="H215" s="7" t="s">
        <v>1925</v>
      </c>
      <c r="I215" s="7" t="s">
        <v>1926</v>
      </c>
    </row>
    <row r="216" ht="28.5" spans="1:9">
      <c r="A216" s="7" t="str">
        <f>B216&amp;C216</f>
        <v>CheckerB64</v>
      </c>
      <c r="B216" s="7" t="s">
        <v>1881</v>
      </c>
      <c r="C216" s="7" t="s">
        <v>1928</v>
      </c>
      <c r="D216" s="7" t="s">
        <v>1921</v>
      </c>
      <c r="E216" s="7" t="s">
        <v>1922</v>
      </c>
      <c r="F216" s="7" t="s">
        <v>1923</v>
      </c>
      <c r="G216" s="7" t="s">
        <v>1924</v>
      </c>
      <c r="H216" s="7" t="s">
        <v>1925</v>
      </c>
      <c r="I216" s="7" t="s">
        <v>1926</v>
      </c>
    </row>
    <row r="217" ht="28.5" spans="1:9">
      <c r="A217" s="7" t="str">
        <f>B217&amp;C217</f>
        <v>CheckerB65</v>
      </c>
      <c r="B217" s="7" t="s">
        <v>1881</v>
      </c>
      <c r="C217" s="7" t="s">
        <v>1929</v>
      </c>
      <c r="D217" s="7" t="s">
        <v>1921</v>
      </c>
      <c r="E217" s="7" t="s">
        <v>1922</v>
      </c>
      <c r="F217" s="7" t="s">
        <v>1923</v>
      </c>
      <c r="G217" s="7" t="s">
        <v>1924</v>
      </c>
      <c r="H217" s="7" t="s">
        <v>1925</v>
      </c>
      <c r="I217" s="7" t="s">
        <v>1926</v>
      </c>
    </row>
    <row r="218" spans="1:9">
      <c r="A218" s="7" t="str">
        <f t="shared" ref="A218:A264" si="21">B218&amp;C218</f>
        <v>CheckerCOMP</v>
      </c>
      <c r="B218" s="7" t="s">
        <v>1881</v>
      </c>
      <c r="C218" s="7" t="s">
        <v>1930</v>
      </c>
      <c r="D218" s="7" t="s">
        <v>1931</v>
      </c>
      <c r="E218" s="7" t="s">
        <v>1932</v>
      </c>
      <c r="F218" s="7" t="s">
        <v>1933</v>
      </c>
      <c r="G218" s="7" t="s">
        <v>1934</v>
      </c>
      <c r="H218" s="7" t="s">
        <v>1935</v>
      </c>
      <c r="I218" s="7" t="s">
        <v>1936</v>
      </c>
    </row>
    <row r="219" ht="28.5" spans="1:9">
      <c r="A219" s="7" t="str">
        <f t="shared" si="21"/>
        <v>CheckerJ4</v>
      </c>
      <c r="B219" s="7" t="s">
        <v>1881</v>
      </c>
      <c r="C219" s="7" t="s">
        <v>1732</v>
      </c>
      <c r="D219" s="7" t="s">
        <v>1937</v>
      </c>
      <c r="E219" s="7" t="s">
        <v>1938</v>
      </c>
      <c r="F219" s="7" t="s">
        <v>1939</v>
      </c>
      <c r="G219" s="7" t="s">
        <v>1940</v>
      </c>
      <c r="H219" s="7" t="s">
        <v>1941</v>
      </c>
      <c r="I219" s="7" t="s">
        <v>1942</v>
      </c>
    </row>
    <row r="220" ht="28.5" spans="1:9">
      <c r="A220" s="7" t="str">
        <f t="shared" si="21"/>
        <v>CheckerJ5</v>
      </c>
      <c r="B220" s="7" t="s">
        <v>1881</v>
      </c>
      <c r="C220" s="7" t="s">
        <v>1943</v>
      </c>
      <c r="D220" s="7" t="s">
        <v>1944</v>
      </c>
      <c r="E220" s="7" t="s">
        <v>1945</v>
      </c>
      <c r="F220" s="7" t="s">
        <v>1946</v>
      </c>
      <c r="G220" s="7" t="s">
        <v>1947</v>
      </c>
      <c r="H220" s="7" t="s">
        <v>1948</v>
      </c>
      <c r="I220" s="7" t="s">
        <v>1949</v>
      </c>
    </row>
    <row r="221" ht="28.5" spans="1:9">
      <c r="A221" s="7" t="str">
        <f t="shared" si="21"/>
        <v>CheckerJ6</v>
      </c>
      <c r="B221" s="7" t="s">
        <v>1881</v>
      </c>
      <c r="C221" s="7" t="s">
        <v>1950</v>
      </c>
      <c r="D221" s="7" t="s">
        <v>1951</v>
      </c>
      <c r="E221" s="7" t="s">
        <v>1952</v>
      </c>
      <c r="F221" s="7" t="s">
        <v>1953</v>
      </c>
      <c r="G221" s="7" t="s">
        <v>1954</v>
      </c>
      <c r="H221" s="7" t="s">
        <v>1955</v>
      </c>
      <c r="I221" s="7" t="s">
        <v>1956</v>
      </c>
    </row>
    <row r="222" ht="28.5" spans="1:9">
      <c r="A222" s="7" t="str">
        <f t="shared" ref="A222:A223" si="22">B222&amp;C222</f>
        <v>CheckerJ7</v>
      </c>
      <c r="B222" s="7" t="s">
        <v>1881</v>
      </c>
      <c r="C222" s="7" t="s">
        <v>1957</v>
      </c>
      <c r="D222" s="7" t="s">
        <v>1958</v>
      </c>
      <c r="E222" s="7" t="s">
        <v>1959</v>
      </c>
      <c r="F222" s="7" t="s">
        <v>1960</v>
      </c>
      <c r="G222" s="7" t="s">
        <v>1961</v>
      </c>
      <c r="H222" s="7" t="s">
        <v>1962</v>
      </c>
      <c r="I222" s="7" t="s">
        <v>1963</v>
      </c>
    </row>
    <row r="223" ht="42.75" spans="1:9">
      <c r="A223" s="7" t="str">
        <f t="shared" si="22"/>
        <v>CheckerJ8</v>
      </c>
      <c r="B223" s="7" t="s">
        <v>1881</v>
      </c>
      <c r="C223" s="7" t="s">
        <v>1964</v>
      </c>
      <c r="D223" s="7" t="s">
        <v>1965</v>
      </c>
      <c r="E223" s="7" t="s">
        <v>1966</v>
      </c>
      <c r="F223" s="7" t="s">
        <v>1967</v>
      </c>
      <c r="G223" s="7" t="s">
        <v>1968</v>
      </c>
      <c r="H223" s="7" t="s">
        <v>1969</v>
      </c>
      <c r="I223" s="7" t="s">
        <v>1970</v>
      </c>
    </row>
    <row r="224" ht="28.5" spans="1:9">
      <c r="A224" s="7" t="str">
        <f t="shared" si="21"/>
        <v>CheckerJ9</v>
      </c>
      <c r="B224" s="7" t="s">
        <v>1881</v>
      </c>
      <c r="C224" s="7" t="s">
        <v>1971</v>
      </c>
      <c r="D224" s="7" t="s">
        <v>1972</v>
      </c>
      <c r="E224" s="7" t="s">
        <v>1973</v>
      </c>
      <c r="F224" s="7" t="s">
        <v>1974</v>
      </c>
      <c r="G224" s="7" t="s">
        <v>1975</v>
      </c>
      <c r="H224" s="7" t="s">
        <v>1976</v>
      </c>
      <c r="I224" s="7" t="s">
        <v>1977</v>
      </c>
    </row>
    <row r="225" ht="28.5" spans="1:9">
      <c r="A225" s="7" t="str">
        <f t="shared" si="21"/>
        <v>CheckerJ10</v>
      </c>
      <c r="B225" s="7" t="s">
        <v>1881</v>
      </c>
      <c r="C225" s="7" t="s">
        <v>1978</v>
      </c>
      <c r="D225" s="7" t="s">
        <v>1979</v>
      </c>
      <c r="E225" s="7" t="s">
        <v>1980</v>
      </c>
      <c r="F225" s="7" t="s">
        <v>1981</v>
      </c>
      <c r="G225" s="7" t="s">
        <v>1982</v>
      </c>
      <c r="H225" s="7" t="s">
        <v>1983</v>
      </c>
      <c r="I225" s="7" t="s">
        <v>1984</v>
      </c>
    </row>
    <row r="226" ht="28.5" spans="1:9">
      <c r="A226" s="7" t="str">
        <f t="shared" si="21"/>
        <v>CheckerJ11</v>
      </c>
      <c r="B226" s="7" t="s">
        <v>1881</v>
      </c>
      <c r="C226" s="7" t="s">
        <v>1985</v>
      </c>
      <c r="D226" s="7" t="s">
        <v>1986</v>
      </c>
      <c r="E226" s="7" t="s">
        <v>1987</v>
      </c>
      <c r="F226" s="7" t="s">
        <v>1988</v>
      </c>
      <c r="G226" s="7" t="s">
        <v>1989</v>
      </c>
      <c r="H226" s="7" t="s">
        <v>1990</v>
      </c>
      <c r="I226" s="7" t="s">
        <v>1991</v>
      </c>
    </row>
    <row r="227" ht="42.75" spans="1:9">
      <c r="A227" s="7" t="str">
        <f t="shared" si="21"/>
        <v>CheckerJ12</v>
      </c>
      <c r="B227" s="7" t="s">
        <v>1881</v>
      </c>
      <c r="C227" s="7" t="s">
        <v>1992</v>
      </c>
      <c r="D227" s="7" t="s">
        <v>1993</v>
      </c>
      <c r="E227" s="7" t="s">
        <v>1994</v>
      </c>
      <c r="F227" s="7" t="s">
        <v>1995</v>
      </c>
      <c r="G227" s="7" t="s">
        <v>1996</v>
      </c>
      <c r="H227" s="7" t="s">
        <v>1997</v>
      </c>
      <c r="I227" s="7" t="s">
        <v>1998</v>
      </c>
    </row>
    <row r="228" ht="42.75" spans="1:9">
      <c r="A228" s="7" t="str">
        <f t="shared" si="21"/>
        <v>CheckerJ13</v>
      </c>
      <c r="B228" s="7" t="s">
        <v>1881</v>
      </c>
      <c r="C228" s="7" t="s">
        <v>1999</v>
      </c>
      <c r="D228" s="7" t="s">
        <v>2000</v>
      </c>
      <c r="E228" s="7" t="s">
        <v>2001</v>
      </c>
      <c r="F228" s="7" t="s">
        <v>2002</v>
      </c>
      <c r="G228" s="7" t="s">
        <v>2003</v>
      </c>
      <c r="H228" s="7" t="s">
        <v>2004</v>
      </c>
      <c r="I228" s="7" t="s">
        <v>2005</v>
      </c>
    </row>
    <row r="229" ht="60" customHeight="1" spans="1:9">
      <c r="A229" s="7" t="str">
        <f t="shared" si="21"/>
        <v>CheckerJ15</v>
      </c>
      <c r="B229" s="7" t="s">
        <v>1881</v>
      </c>
      <c r="C229" s="7" t="s">
        <v>2006</v>
      </c>
      <c r="D229" s="7" t="s">
        <v>2007</v>
      </c>
      <c r="E229" s="7" t="s">
        <v>2008</v>
      </c>
      <c r="F229" s="7" t="s">
        <v>2009</v>
      </c>
      <c r="G229" s="7" t="s">
        <v>2010</v>
      </c>
      <c r="H229" s="7" t="s">
        <v>2011</v>
      </c>
      <c r="I229" s="7" t="s">
        <v>2012</v>
      </c>
    </row>
    <row r="230" ht="60" customHeight="1" spans="1:9">
      <c r="A230" s="7" t="str">
        <f t="shared" si="21"/>
        <v>CheckerJ18</v>
      </c>
      <c r="B230" s="7" t="s">
        <v>1881</v>
      </c>
      <c r="C230" s="7" t="s">
        <v>2013</v>
      </c>
      <c r="D230" s="7" t="s">
        <v>2014</v>
      </c>
      <c r="E230" s="7" t="s">
        <v>2015</v>
      </c>
      <c r="F230" s="7" t="s">
        <v>2016</v>
      </c>
      <c r="G230" s="7" t="s">
        <v>2017</v>
      </c>
      <c r="H230" s="7" t="s">
        <v>2018</v>
      </c>
      <c r="I230" s="7" t="s">
        <v>2019</v>
      </c>
    </row>
    <row r="231" ht="60" customHeight="1" spans="1:9">
      <c r="A231" s="7" t="str">
        <f t="shared" si="21"/>
        <v>CheckerJ19</v>
      </c>
      <c r="B231" s="7" t="s">
        <v>1881</v>
      </c>
      <c r="C231" s="7" t="s">
        <v>2020</v>
      </c>
      <c r="D231" s="7" t="s">
        <v>2021</v>
      </c>
      <c r="E231" s="7" t="s">
        <v>2022</v>
      </c>
      <c r="F231" s="7" t="s">
        <v>2023</v>
      </c>
      <c r="G231" s="7" t="s">
        <v>2024</v>
      </c>
      <c r="H231" s="7" t="s">
        <v>2025</v>
      </c>
      <c r="I231" s="7" t="s">
        <v>2026</v>
      </c>
    </row>
    <row r="232" ht="60" customHeight="1" spans="1:9">
      <c r="A232" s="7" t="str">
        <f t="shared" si="21"/>
        <v>CheckerJ20</v>
      </c>
      <c r="B232" s="7" t="s">
        <v>1881</v>
      </c>
      <c r="C232" s="7" t="s">
        <v>2027</v>
      </c>
      <c r="D232" s="7" t="s">
        <v>2028</v>
      </c>
      <c r="E232" s="7" t="s">
        <v>2029</v>
      </c>
      <c r="F232" s="7" t="s">
        <v>2030</v>
      </c>
      <c r="G232" s="7" t="s">
        <v>2031</v>
      </c>
      <c r="H232" s="7" t="s">
        <v>2032</v>
      </c>
      <c r="I232" s="7" t="s">
        <v>2033</v>
      </c>
    </row>
    <row r="233" ht="60" customHeight="1" spans="1:9">
      <c r="A233" s="7" t="str">
        <f t="shared" si="21"/>
        <v>CheckerJ21</v>
      </c>
      <c r="B233" s="7" t="s">
        <v>1881</v>
      </c>
      <c r="C233" s="7" t="s">
        <v>2034</v>
      </c>
      <c r="D233" s="7" t="s">
        <v>2035</v>
      </c>
      <c r="E233" s="7" t="s">
        <v>2036</v>
      </c>
      <c r="F233" s="7" t="s">
        <v>2037</v>
      </c>
      <c r="G233" s="7" t="s">
        <v>2038</v>
      </c>
      <c r="H233" s="7" t="s">
        <v>2039</v>
      </c>
      <c r="I233" s="7" t="s">
        <v>2040</v>
      </c>
    </row>
    <row r="234" ht="60" customHeight="1" spans="1:9">
      <c r="A234" s="7" t="str">
        <f t="shared" si="21"/>
        <v>CheckerJ22</v>
      </c>
      <c r="B234" s="7" t="s">
        <v>1881</v>
      </c>
      <c r="C234" s="7" t="s">
        <v>2041</v>
      </c>
      <c r="D234" s="7" t="s">
        <v>2042</v>
      </c>
      <c r="E234" s="7" t="s">
        <v>2043</v>
      </c>
      <c r="F234" s="7" t="s">
        <v>2044</v>
      </c>
      <c r="G234" s="7" t="s">
        <v>2045</v>
      </c>
      <c r="H234" s="7" t="s">
        <v>2046</v>
      </c>
      <c r="I234" s="7" t="s">
        <v>2047</v>
      </c>
    </row>
    <row r="235" ht="60" customHeight="1" spans="1:9">
      <c r="A235" s="7" t="str">
        <f t="shared" si="21"/>
        <v>CheckerJ23</v>
      </c>
      <c r="B235" s="7" t="s">
        <v>1881</v>
      </c>
      <c r="C235" s="7" t="s">
        <v>2048</v>
      </c>
      <c r="D235" s="7" t="s">
        <v>2049</v>
      </c>
      <c r="E235" s="7" t="s">
        <v>2050</v>
      </c>
      <c r="F235" s="7" t="s">
        <v>2051</v>
      </c>
      <c r="G235" s="7" t="s">
        <v>2052</v>
      </c>
      <c r="H235" s="7" t="s">
        <v>2053</v>
      </c>
      <c r="I235" s="7" t="s">
        <v>2054</v>
      </c>
    </row>
    <row r="236" ht="60" customHeight="1" spans="1:9">
      <c r="A236" s="7" t="str">
        <f t="shared" si="21"/>
        <v>CheckerJ24</v>
      </c>
      <c r="B236" s="7" t="s">
        <v>1881</v>
      </c>
      <c r="C236" s="7" t="s">
        <v>2055</v>
      </c>
      <c r="D236" s="7" t="s">
        <v>2056</v>
      </c>
      <c r="E236" s="7" t="s">
        <v>2057</v>
      </c>
      <c r="F236" s="7" t="s">
        <v>2058</v>
      </c>
      <c r="G236" s="7" t="s">
        <v>2059</v>
      </c>
      <c r="H236" s="7" t="s">
        <v>2060</v>
      </c>
      <c r="I236" s="7" t="s">
        <v>2061</v>
      </c>
    </row>
    <row r="237" ht="60" customHeight="1" spans="1:9">
      <c r="A237" s="7" t="str">
        <f t="shared" si="21"/>
        <v>CheckerJ25</v>
      </c>
      <c r="B237" s="7" t="s">
        <v>1881</v>
      </c>
      <c r="C237" s="7" t="s">
        <v>2062</v>
      </c>
      <c r="D237" s="7" t="s">
        <v>2063</v>
      </c>
      <c r="E237" s="7" t="s">
        <v>2064</v>
      </c>
      <c r="F237" s="7" t="s">
        <v>2065</v>
      </c>
      <c r="G237" s="7" t="s">
        <v>2066</v>
      </c>
      <c r="H237" s="7" t="s">
        <v>2067</v>
      </c>
      <c r="I237" s="7" t="s">
        <v>2068</v>
      </c>
    </row>
    <row r="238" ht="60" customHeight="1" spans="1:9">
      <c r="A238" s="7" t="str">
        <f t="shared" si="21"/>
        <v>CheckerJ26</v>
      </c>
      <c r="B238" s="7" t="s">
        <v>1881</v>
      </c>
      <c r="C238" s="7" t="s">
        <v>2069</v>
      </c>
      <c r="D238" s="7" t="s">
        <v>2070</v>
      </c>
      <c r="E238" s="7" t="s">
        <v>2071</v>
      </c>
      <c r="F238" s="7" t="s">
        <v>2072</v>
      </c>
      <c r="G238" s="7" t="s">
        <v>2073</v>
      </c>
      <c r="H238" s="7" t="s">
        <v>2074</v>
      </c>
      <c r="I238" s="7" t="s">
        <v>2075</v>
      </c>
    </row>
    <row r="239" ht="60" customHeight="1" spans="1:9">
      <c r="A239" s="7" t="str">
        <f t="shared" si="21"/>
        <v>CheckerJ27</v>
      </c>
      <c r="B239" s="7" t="s">
        <v>1881</v>
      </c>
      <c r="C239" s="7" t="s">
        <v>2076</v>
      </c>
      <c r="D239" s="7" t="s">
        <v>2077</v>
      </c>
      <c r="E239" s="7" t="s">
        <v>2078</v>
      </c>
      <c r="F239" s="7" t="s">
        <v>2079</v>
      </c>
      <c r="G239" s="7" t="s">
        <v>2080</v>
      </c>
      <c r="H239" s="7" t="s">
        <v>2081</v>
      </c>
      <c r="I239" s="7" t="s">
        <v>2082</v>
      </c>
    </row>
    <row r="240" ht="50.15" customHeight="1" spans="1:9">
      <c r="A240" s="7" t="str">
        <f t="shared" ref="A240:A249" si="23">B240&amp;C240</f>
        <v>CheckerJ29</v>
      </c>
      <c r="B240" s="7" t="s">
        <v>1881</v>
      </c>
      <c r="C240" s="7" t="s">
        <v>2083</v>
      </c>
      <c r="D240" s="7" t="s">
        <v>2084</v>
      </c>
      <c r="E240" s="7" t="s">
        <v>2085</v>
      </c>
      <c r="F240" s="7" t="s">
        <v>2086</v>
      </c>
      <c r="G240" s="7" t="s">
        <v>2087</v>
      </c>
      <c r="H240" s="7" t="s">
        <v>2088</v>
      </c>
      <c r="I240" s="7" t="s">
        <v>2089</v>
      </c>
    </row>
    <row r="241" ht="50.15" customHeight="1" spans="1:9">
      <c r="A241" s="7" t="str">
        <f t="shared" si="23"/>
        <v>CheckerJ30</v>
      </c>
      <c r="B241" s="7" t="s">
        <v>1881</v>
      </c>
      <c r="C241" s="7" t="s">
        <v>2090</v>
      </c>
      <c r="D241" s="7" t="s">
        <v>2091</v>
      </c>
      <c r="E241" s="7" t="s">
        <v>2092</v>
      </c>
      <c r="F241" s="7" t="s">
        <v>2093</v>
      </c>
      <c r="G241" s="7" t="s">
        <v>2094</v>
      </c>
      <c r="H241" s="7" t="s">
        <v>2095</v>
      </c>
      <c r="I241" s="7" t="s">
        <v>2096</v>
      </c>
    </row>
    <row r="242" ht="50.15" customHeight="1" spans="1:9">
      <c r="A242" s="7" t="str">
        <f t="shared" si="23"/>
        <v>CheckerJ31</v>
      </c>
      <c r="B242" s="7" t="s">
        <v>1881</v>
      </c>
      <c r="C242" s="7" t="s">
        <v>2097</v>
      </c>
      <c r="D242" s="7" t="s">
        <v>2098</v>
      </c>
      <c r="E242" s="7" t="s">
        <v>2099</v>
      </c>
      <c r="F242" s="7" t="s">
        <v>2100</v>
      </c>
      <c r="G242" s="7" t="s">
        <v>2101</v>
      </c>
      <c r="H242" s="7" t="s">
        <v>2102</v>
      </c>
      <c r="I242" s="7" t="s">
        <v>2103</v>
      </c>
    </row>
    <row r="243" ht="50.15" customHeight="1" spans="1:9">
      <c r="A243" s="7" t="str">
        <f t="shared" si="23"/>
        <v>CheckerJ32</v>
      </c>
      <c r="B243" s="7" t="s">
        <v>1881</v>
      </c>
      <c r="C243" s="7" t="s">
        <v>2104</v>
      </c>
      <c r="D243" s="7" t="s">
        <v>2105</v>
      </c>
      <c r="E243" s="7" t="s">
        <v>2106</v>
      </c>
      <c r="F243" s="7" t="s">
        <v>2107</v>
      </c>
      <c r="G243" s="7" t="s">
        <v>2108</v>
      </c>
      <c r="H243" s="7" t="s">
        <v>2109</v>
      </c>
      <c r="I243" s="7" t="s">
        <v>2110</v>
      </c>
    </row>
    <row r="244" ht="50.15" customHeight="1" spans="1:9">
      <c r="A244" s="7" t="str">
        <f t="shared" si="23"/>
        <v>CheckerJ33</v>
      </c>
      <c r="B244" s="7" t="s">
        <v>1881</v>
      </c>
      <c r="C244" s="7" t="s">
        <v>2111</v>
      </c>
      <c r="D244" s="7" t="s">
        <v>2112</v>
      </c>
      <c r="E244" s="7" t="s">
        <v>2113</v>
      </c>
      <c r="F244" s="7" t="s">
        <v>2114</v>
      </c>
      <c r="G244" s="7" t="s">
        <v>2115</v>
      </c>
      <c r="H244" s="7" t="s">
        <v>2116</v>
      </c>
      <c r="I244" s="7" t="s">
        <v>2117</v>
      </c>
    </row>
    <row r="245" ht="50.15" customHeight="1" spans="1:9">
      <c r="A245" s="7" t="str">
        <f t="shared" si="23"/>
        <v>CheckerJ34</v>
      </c>
      <c r="B245" s="7" t="s">
        <v>1881</v>
      </c>
      <c r="C245" s="7" t="s">
        <v>2118</v>
      </c>
      <c r="D245" s="7" t="s">
        <v>2119</v>
      </c>
      <c r="E245" s="7" t="s">
        <v>2120</v>
      </c>
      <c r="F245" s="7" t="s">
        <v>2121</v>
      </c>
      <c r="G245" s="7" t="s">
        <v>2122</v>
      </c>
      <c r="H245" s="7" t="s">
        <v>2123</v>
      </c>
      <c r="I245" s="7" t="s">
        <v>2124</v>
      </c>
    </row>
    <row r="246" ht="50.15" customHeight="1" spans="1:9">
      <c r="A246" s="7" t="str">
        <f t="shared" si="23"/>
        <v>CheckerJ35</v>
      </c>
      <c r="B246" s="7" t="s">
        <v>1881</v>
      </c>
      <c r="C246" s="7" t="s">
        <v>2125</v>
      </c>
      <c r="D246" s="7" t="s">
        <v>2126</v>
      </c>
      <c r="E246" s="7" t="s">
        <v>2127</v>
      </c>
      <c r="F246" s="7" t="s">
        <v>2128</v>
      </c>
      <c r="G246" s="7" t="s">
        <v>2129</v>
      </c>
      <c r="H246" s="7" t="s">
        <v>2130</v>
      </c>
      <c r="I246" s="7" t="s">
        <v>2131</v>
      </c>
    </row>
    <row r="247" ht="50.15" customHeight="1" spans="1:9">
      <c r="A247" s="7" t="str">
        <f t="shared" si="23"/>
        <v>CheckerJ36</v>
      </c>
      <c r="B247" s="7" t="s">
        <v>1881</v>
      </c>
      <c r="C247" s="7" t="s">
        <v>2132</v>
      </c>
      <c r="D247" s="7" t="s">
        <v>2133</v>
      </c>
      <c r="E247" s="7" t="s">
        <v>2134</v>
      </c>
      <c r="F247" s="7" t="s">
        <v>2135</v>
      </c>
      <c r="G247" s="7" t="s">
        <v>2136</v>
      </c>
      <c r="H247" s="7" t="s">
        <v>2137</v>
      </c>
      <c r="I247" s="7" t="s">
        <v>2138</v>
      </c>
    </row>
    <row r="248" ht="50.15" customHeight="1" spans="1:9">
      <c r="A248" s="7" t="str">
        <f t="shared" si="23"/>
        <v>CheckerJ37</v>
      </c>
      <c r="B248" s="7" t="s">
        <v>1881</v>
      </c>
      <c r="C248" s="7" t="s">
        <v>2139</v>
      </c>
      <c r="D248" s="7" t="s">
        <v>2140</v>
      </c>
      <c r="E248" s="7" t="s">
        <v>2141</v>
      </c>
      <c r="F248" s="7" t="s">
        <v>2142</v>
      </c>
      <c r="G248" s="7" t="s">
        <v>2143</v>
      </c>
      <c r="H248" s="7" t="s">
        <v>2144</v>
      </c>
      <c r="I248" s="7" t="s">
        <v>2145</v>
      </c>
    </row>
    <row r="249" ht="50.15" customHeight="1" spans="1:9">
      <c r="A249" s="7" t="str">
        <f t="shared" si="23"/>
        <v>CheckerJ38</v>
      </c>
      <c r="B249" s="7" t="s">
        <v>1881</v>
      </c>
      <c r="C249" s="7" t="s">
        <v>2146</v>
      </c>
      <c r="D249" s="7" t="s">
        <v>2147</v>
      </c>
      <c r="E249" s="7" t="s">
        <v>2148</v>
      </c>
      <c r="F249" s="7" t="s">
        <v>2149</v>
      </c>
      <c r="G249" s="7" t="s">
        <v>2150</v>
      </c>
      <c r="H249" s="7" t="s">
        <v>2151</v>
      </c>
      <c r="I249" s="7" t="s">
        <v>2152</v>
      </c>
    </row>
    <row r="250" ht="57" spans="1:9">
      <c r="A250" s="7" t="str">
        <f t="shared" si="21"/>
        <v>CheckerJ39</v>
      </c>
      <c r="B250" s="7" t="s">
        <v>1881</v>
      </c>
      <c r="C250" s="7" t="s">
        <v>2153</v>
      </c>
      <c r="D250" s="7" t="s">
        <v>2154</v>
      </c>
      <c r="E250" s="10" t="s">
        <v>2155</v>
      </c>
      <c r="F250" s="7" t="s">
        <v>2156</v>
      </c>
      <c r="G250" s="7" t="s">
        <v>2157</v>
      </c>
      <c r="H250" s="7" t="s">
        <v>2158</v>
      </c>
      <c r="I250" s="7" t="s">
        <v>2159</v>
      </c>
    </row>
    <row r="251" ht="42.75" spans="1:9">
      <c r="A251" s="7" t="str">
        <f t="shared" ref="A251" si="24">B251&amp;C251</f>
        <v>CheckerJ41</v>
      </c>
      <c r="B251" s="7" t="s">
        <v>1881</v>
      </c>
      <c r="C251" s="7" t="s">
        <v>2160</v>
      </c>
      <c r="D251" s="7" t="s">
        <v>2161</v>
      </c>
      <c r="E251" s="10" t="s">
        <v>2162</v>
      </c>
      <c r="F251" s="7" t="s">
        <v>2163</v>
      </c>
      <c r="G251" s="7" t="s">
        <v>2164</v>
      </c>
      <c r="H251" s="7" t="s">
        <v>2165</v>
      </c>
      <c r="I251" s="7" t="s">
        <v>2166</v>
      </c>
    </row>
    <row r="252" ht="42.75" spans="1:9">
      <c r="A252" s="7" t="str">
        <f t="shared" ref="A252:A260" si="25">B252&amp;C252</f>
        <v>CheckerJ42</v>
      </c>
      <c r="B252" s="7" t="s">
        <v>1881</v>
      </c>
      <c r="C252" s="7" t="s">
        <v>2167</v>
      </c>
      <c r="D252" s="7" t="s">
        <v>2161</v>
      </c>
      <c r="E252" s="10" t="s">
        <v>2162</v>
      </c>
      <c r="F252" s="7" t="s">
        <v>2163</v>
      </c>
      <c r="G252" s="7" t="s">
        <v>2164</v>
      </c>
      <c r="H252" s="7" t="s">
        <v>2165</v>
      </c>
      <c r="I252" s="7" t="s">
        <v>2166</v>
      </c>
    </row>
    <row r="253" ht="42.75" spans="1:9">
      <c r="A253" s="7" t="str">
        <f t="shared" si="25"/>
        <v>CheckerJ43</v>
      </c>
      <c r="B253" s="7" t="s">
        <v>1881</v>
      </c>
      <c r="C253" s="7" t="s">
        <v>2168</v>
      </c>
      <c r="D253" s="7" t="s">
        <v>2161</v>
      </c>
      <c r="E253" s="10" t="s">
        <v>2162</v>
      </c>
      <c r="F253" s="7" t="s">
        <v>2163</v>
      </c>
      <c r="G253" s="7" t="s">
        <v>2164</v>
      </c>
      <c r="H253" s="7" t="s">
        <v>2165</v>
      </c>
      <c r="I253" s="7" t="s">
        <v>2166</v>
      </c>
    </row>
    <row r="254" ht="42.75" spans="1:9">
      <c r="A254" s="7" t="str">
        <f t="shared" si="25"/>
        <v>CheckerJ44</v>
      </c>
      <c r="B254" s="7" t="s">
        <v>1881</v>
      </c>
      <c r="C254" s="7" t="s">
        <v>2169</v>
      </c>
      <c r="D254" s="7" t="s">
        <v>2161</v>
      </c>
      <c r="E254" s="10" t="s">
        <v>2162</v>
      </c>
      <c r="F254" s="7" t="s">
        <v>2163</v>
      </c>
      <c r="G254" s="7" t="s">
        <v>2164</v>
      </c>
      <c r="H254" s="7" t="s">
        <v>2165</v>
      </c>
      <c r="I254" s="7" t="s">
        <v>2166</v>
      </c>
    </row>
    <row r="255" ht="42.75" spans="1:9">
      <c r="A255" s="7" t="str">
        <f t="shared" si="25"/>
        <v>CheckerJ45</v>
      </c>
      <c r="B255" s="7" t="s">
        <v>1881</v>
      </c>
      <c r="C255" s="7" t="s">
        <v>2170</v>
      </c>
      <c r="D255" s="7" t="s">
        <v>2161</v>
      </c>
      <c r="E255" s="10" t="s">
        <v>2162</v>
      </c>
      <c r="F255" s="7" t="s">
        <v>2163</v>
      </c>
      <c r="G255" s="7" t="s">
        <v>2164</v>
      </c>
      <c r="H255" s="7" t="s">
        <v>2165</v>
      </c>
      <c r="I255" s="7" t="s">
        <v>2166</v>
      </c>
    </row>
    <row r="256" ht="42.75" spans="1:9">
      <c r="A256" s="7" t="str">
        <f t="shared" si="25"/>
        <v>CheckerJ46</v>
      </c>
      <c r="B256" s="7" t="s">
        <v>1881</v>
      </c>
      <c r="C256" s="7" t="s">
        <v>2171</v>
      </c>
      <c r="D256" s="7" t="s">
        <v>2161</v>
      </c>
      <c r="E256" s="10" t="s">
        <v>2162</v>
      </c>
      <c r="F256" s="7" t="s">
        <v>2163</v>
      </c>
      <c r="G256" s="7" t="s">
        <v>2164</v>
      </c>
      <c r="H256" s="7" t="s">
        <v>2165</v>
      </c>
      <c r="I256" s="7" t="s">
        <v>2166</v>
      </c>
    </row>
    <row r="257" ht="42.75" spans="1:9">
      <c r="A257" s="7" t="str">
        <f t="shared" si="25"/>
        <v>CheckerJ47</v>
      </c>
      <c r="B257" s="7" t="s">
        <v>1881</v>
      </c>
      <c r="C257" s="7" t="s">
        <v>2172</v>
      </c>
      <c r="D257" s="7" t="s">
        <v>2161</v>
      </c>
      <c r="E257" s="10" t="s">
        <v>2162</v>
      </c>
      <c r="F257" s="7" t="s">
        <v>2163</v>
      </c>
      <c r="G257" s="7" t="s">
        <v>2164</v>
      </c>
      <c r="H257" s="7" t="s">
        <v>2165</v>
      </c>
      <c r="I257" s="7" t="s">
        <v>2166</v>
      </c>
    </row>
    <row r="258" ht="42.75" spans="1:9">
      <c r="A258" s="7" t="str">
        <f t="shared" si="25"/>
        <v>CheckerJ48</v>
      </c>
      <c r="B258" s="7" t="s">
        <v>1881</v>
      </c>
      <c r="C258" s="7" t="s">
        <v>2173</v>
      </c>
      <c r="D258" s="7" t="s">
        <v>2161</v>
      </c>
      <c r="E258" s="10" t="s">
        <v>2162</v>
      </c>
      <c r="F258" s="7" t="s">
        <v>2163</v>
      </c>
      <c r="G258" s="7" t="s">
        <v>2164</v>
      </c>
      <c r="H258" s="7" t="s">
        <v>2165</v>
      </c>
      <c r="I258" s="7" t="s">
        <v>2166</v>
      </c>
    </row>
    <row r="259" ht="42.75" spans="1:9">
      <c r="A259" s="7" t="str">
        <f t="shared" si="25"/>
        <v>CheckerJ49</v>
      </c>
      <c r="B259" s="7" t="s">
        <v>1881</v>
      </c>
      <c r="C259" s="7" t="s">
        <v>2174</v>
      </c>
      <c r="D259" s="7" t="s">
        <v>2161</v>
      </c>
      <c r="E259" s="10" t="s">
        <v>2162</v>
      </c>
      <c r="F259" s="7" t="s">
        <v>2163</v>
      </c>
      <c r="G259" s="7" t="s">
        <v>2164</v>
      </c>
      <c r="H259" s="7" t="s">
        <v>2165</v>
      </c>
      <c r="I259" s="7" t="s">
        <v>2166</v>
      </c>
    </row>
    <row r="260" ht="42.75" spans="1:9">
      <c r="A260" s="7" t="str">
        <f t="shared" si="25"/>
        <v>CheckerJ50</v>
      </c>
      <c r="B260" s="7" t="s">
        <v>1881</v>
      </c>
      <c r="C260" s="7" t="s">
        <v>2175</v>
      </c>
      <c r="D260" s="7" t="s">
        <v>2161</v>
      </c>
      <c r="E260" s="10" t="s">
        <v>2162</v>
      </c>
      <c r="F260" s="7" t="s">
        <v>2163</v>
      </c>
      <c r="G260" s="7" t="s">
        <v>2164</v>
      </c>
      <c r="H260" s="7" t="s">
        <v>2165</v>
      </c>
      <c r="I260" s="7" t="s">
        <v>2166</v>
      </c>
    </row>
    <row r="261" ht="28.5" spans="1:9">
      <c r="A261" s="7" t="str">
        <f t="shared" si="21"/>
        <v>CheckerJ66</v>
      </c>
      <c r="B261" s="7" t="s">
        <v>1881</v>
      </c>
      <c r="C261" s="7" t="s">
        <v>2176</v>
      </c>
      <c r="D261" s="7" t="s">
        <v>2177</v>
      </c>
      <c r="E261" s="10" t="s">
        <v>2178</v>
      </c>
      <c r="F261" s="22" t="s">
        <v>2179</v>
      </c>
      <c r="G261" s="7" t="s">
        <v>2180</v>
      </c>
      <c r="H261" s="7" t="s">
        <v>2181</v>
      </c>
      <c r="I261" s="7" t="s">
        <v>2182</v>
      </c>
    </row>
    <row r="262" ht="28.5" spans="1:9">
      <c r="A262" s="7" t="str">
        <f t="shared" si="21"/>
        <v>CheckerJ67</v>
      </c>
      <c r="B262" s="7" t="s">
        <v>1881</v>
      </c>
      <c r="C262" s="7" t="s">
        <v>2183</v>
      </c>
      <c r="D262" s="7" t="s">
        <v>2177</v>
      </c>
      <c r="E262" s="10" t="s">
        <v>2178</v>
      </c>
      <c r="F262" s="22" t="s">
        <v>2179</v>
      </c>
      <c r="G262" s="7" t="s">
        <v>2180</v>
      </c>
      <c r="H262" s="7" t="s">
        <v>2181</v>
      </c>
      <c r="I262" s="7" t="s">
        <v>2182</v>
      </c>
    </row>
    <row r="263" ht="28.5" spans="1:9">
      <c r="A263" s="7" t="str">
        <f t="shared" si="21"/>
        <v>CheckerJ68</v>
      </c>
      <c r="B263" s="7" t="s">
        <v>1881</v>
      </c>
      <c r="C263" s="7" t="s">
        <v>2184</v>
      </c>
      <c r="D263" s="7" t="s">
        <v>2177</v>
      </c>
      <c r="E263" s="10" t="s">
        <v>2178</v>
      </c>
      <c r="F263" s="22" t="s">
        <v>2179</v>
      </c>
      <c r="G263" s="7" t="s">
        <v>2180</v>
      </c>
      <c r="H263" s="7" t="s">
        <v>2181</v>
      </c>
      <c r="I263" s="7" t="s">
        <v>2182</v>
      </c>
    </row>
    <row r="264" ht="28.5" spans="1:9">
      <c r="A264" s="7" t="str">
        <f t="shared" si="21"/>
        <v>CheckerJ69</v>
      </c>
      <c r="B264" s="7" t="s">
        <v>1881</v>
      </c>
      <c r="C264" s="7" t="s">
        <v>2185</v>
      </c>
      <c r="D264" s="7" t="s">
        <v>2177</v>
      </c>
      <c r="E264" s="10" t="s">
        <v>2178</v>
      </c>
      <c r="F264" s="22" t="s">
        <v>2179</v>
      </c>
      <c r="G264" s="7" t="s">
        <v>2180</v>
      </c>
      <c r="H264" s="7" t="s">
        <v>2181</v>
      </c>
      <c r="I264" s="7" t="s">
        <v>2182</v>
      </c>
    </row>
    <row r="265" ht="42.75" spans="1:9">
      <c r="A265" s="7" t="str">
        <f t="shared" ref="A265:A271" si="26">B265&amp;C265</f>
        <v>Product ListA1</v>
      </c>
      <c r="B265" s="7" t="s">
        <v>149</v>
      </c>
      <c r="C265" s="7" t="s">
        <v>615</v>
      </c>
      <c r="D265" s="32" t="s">
        <v>2186</v>
      </c>
      <c r="E265" s="10" t="s">
        <v>2187</v>
      </c>
      <c r="F265" s="7" t="s">
        <v>2188</v>
      </c>
      <c r="G265" s="7" t="s">
        <v>2189</v>
      </c>
      <c r="H265" s="7" t="s">
        <v>2190</v>
      </c>
      <c r="I265" s="32" t="s">
        <v>2191</v>
      </c>
    </row>
    <row r="266" spans="1:9">
      <c r="A266" s="7" t="str">
        <f t="shared" si="26"/>
        <v>Product ListB5</v>
      </c>
      <c r="B266" s="7" t="s">
        <v>149</v>
      </c>
      <c r="C266" s="7" t="s">
        <v>1138</v>
      </c>
      <c r="D266" s="32" t="s">
        <v>2192</v>
      </c>
      <c r="E266" s="10" t="s">
        <v>2193</v>
      </c>
      <c r="F266" s="7" t="s">
        <v>2194</v>
      </c>
      <c r="G266" s="7" t="s">
        <v>2195</v>
      </c>
      <c r="H266" s="7" t="s">
        <v>2196</v>
      </c>
      <c r="I266" s="32" t="s">
        <v>2197</v>
      </c>
    </row>
    <row r="267" spans="1:9">
      <c r="A267" s="7" t="str">
        <f t="shared" si="26"/>
        <v>Product ListC5</v>
      </c>
      <c r="B267" s="7" t="s">
        <v>149</v>
      </c>
      <c r="C267" s="7" t="s">
        <v>1278</v>
      </c>
      <c r="D267" s="32" t="s">
        <v>2198</v>
      </c>
      <c r="E267" s="10" t="s">
        <v>2199</v>
      </c>
      <c r="F267" s="7" t="s">
        <v>2200</v>
      </c>
      <c r="G267" s="7" t="s">
        <v>2201</v>
      </c>
      <c r="H267" s="7" t="s">
        <v>2202</v>
      </c>
      <c r="I267" s="32" t="s">
        <v>2203</v>
      </c>
    </row>
    <row r="268" s="6" customFormat="1" spans="1:9">
      <c r="A268" s="7" t="str">
        <f t="shared" si="26"/>
        <v>Product ListD5</v>
      </c>
      <c r="B268" s="7" t="s">
        <v>149</v>
      </c>
      <c r="C268" s="7" t="s">
        <v>2204</v>
      </c>
      <c r="D268" s="33" t="s">
        <v>2205</v>
      </c>
      <c r="E268" s="6" t="s">
        <v>2206</v>
      </c>
      <c r="F268" s="6" t="s">
        <v>2207</v>
      </c>
      <c r="G268" s="6" t="s">
        <v>2208</v>
      </c>
      <c r="H268" s="6" t="s">
        <v>2209</v>
      </c>
      <c r="I268" s="6" t="s">
        <v>2210</v>
      </c>
    </row>
    <row r="269" s="6" customFormat="1" spans="1:9">
      <c r="A269" s="7" t="str">
        <f t="shared" ref="A269" si="27">B269&amp;C269</f>
        <v>Product ListE5</v>
      </c>
      <c r="B269" s="7" t="s">
        <v>149</v>
      </c>
      <c r="C269" s="7" t="s">
        <v>2211</v>
      </c>
      <c r="D269" s="33" t="s">
        <v>2212</v>
      </c>
      <c r="E269" s="6" t="s">
        <v>2213</v>
      </c>
      <c r="F269" s="6" t="s">
        <v>2214</v>
      </c>
      <c r="G269" s="6" t="s">
        <v>2215</v>
      </c>
      <c r="H269" s="6" t="s">
        <v>2216</v>
      </c>
      <c r="I269" s="6" t="s">
        <v>2217</v>
      </c>
    </row>
    <row r="270" s="6" customFormat="1" spans="1:9">
      <c r="A270" s="7" t="str">
        <f t="shared" ref="A270" si="28">B270&amp;C270</f>
        <v>Product ListF5</v>
      </c>
      <c r="B270" s="7" t="s">
        <v>149</v>
      </c>
      <c r="C270" s="7" t="s">
        <v>2218</v>
      </c>
      <c r="D270" s="32" t="s">
        <v>1607</v>
      </c>
      <c r="E270" s="10" t="s">
        <v>1608</v>
      </c>
      <c r="F270" s="7" t="s">
        <v>1609</v>
      </c>
      <c r="G270" s="7" t="s">
        <v>1610</v>
      </c>
      <c r="H270" s="7" t="s">
        <v>1611</v>
      </c>
      <c r="I270" s="32" t="s">
        <v>1612</v>
      </c>
    </row>
    <row r="271" s="6" customFormat="1" ht="15" spans="1:9">
      <c r="A271" s="7" t="str">
        <f t="shared" si="26"/>
        <v>GeneralCpy</v>
      </c>
      <c r="B271" s="7" t="s">
        <v>2219</v>
      </c>
      <c r="C271" s="7" t="s">
        <v>2220</v>
      </c>
      <c r="D271" s="7" t="s">
        <v>2221</v>
      </c>
      <c r="E271" s="34" t="s">
        <v>2222</v>
      </c>
      <c r="F271" s="7" t="s">
        <v>2221</v>
      </c>
      <c r="G271" s="7" t="s">
        <v>2221</v>
      </c>
      <c r="H271" s="7" t="s">
        <v>2221</v>
      </c>
      <c r="I271" s="7" t="s">
        <v>2221</v>
      </c>
    </row>
    <row r="272" s="6" customFormat="1" spans="1:9">
      <c r="A272" s="7" t="s">
        <v>2223</v>
      </c>
      <c r="B272" s="7" t="s">
        <v>2219</v>
      </c>
      <c r="C272" s="7"/>
      <c r="D272" s="7"/>
      <c r="E272" s="10"/>
      <c r="F272" s="7"/>
      <c r="G272" s="7"/>
      <c r="H272" s="7"/>
      <c r="I272" s="7"/>
    </row>
    <row r="273" s="6" customFormat="1" spans="1:9">
      <c r="A273" s="7"/>
      <c r="B273" s="7"/>
      <c r="C273" s="7"/>
      <c r="D273" s="7"/>
      <c r="E273" s="8"/>
      <c r="F273" s="7"/>
      <c r="G273" s="7"/>
      <c r="H273" s="7"/>
      <c r="I273" s="7"/>
    </row>
    <row r="274" s="6" customFormat="1" ht="85.5" spans="1:9">
      <c r="A274" s="7" t="s">
        <v>1607</v>
      </c>
      <c r="B274" s="7"/>
      <c r="C274" s="7"/>
      <c r="D274" s="7" t="s">
        <v>2224</v>
      </c>
      <c r="E274" s="10" t="s">
        <v>2225</v>
      </c>
      <c r="F274" s="7" t="s">
        <v>2226</v>
      </c>
      <c r="G274" s="7" t="s">
        <v>2227</v>
      </c>
      <c r="H274" s="7" t="s">
        <v>2228</v>
      </c>
      <c r="I274" s="7" t="s">
        <v>2229</v>
      </c>
    </row>
    <row r="275" s="6" customFormat="1" spans="1:9">
      <c r="A275" s="7" t="s">
        <v>1607</v>
      </c>
      <c r="B275" s="7"/>
      <c r="C275" s="7"/>
      <c r="D275" s="7" t="s">
        <v>2230</v>
      </c>
      <c r="E275" s="10" t="s">
        <v>2231</v>
      </c>
      <c r="F275" s="7" t="s">
        <v>2232</v>
      </c>
      <c r="G275" s="35" t="s">
        <v>2233</v>
      </c>
      <c r="H275" s="7" t="s">
        <v>2234</v>
      </c>
      <c r="I275" s="7" t="s">
        <v>2235</v>
      </c>
    </row>
    <row r="276" s="6" customFormat="1" ht="28.5" spans="1:9">
      <c r="A276" s="7" t="s">
        <v>1607</v>
      </c>
      <c r="B276" s="7"/>
      <c r="C276" s="7"/>
      <c r="D276" s="7" t="s">
        <v>2236</v>
      </c>
      <c r="E276" s="10" t="s">
        <v>2237</v>
      </c>
      <c r="F276" s="7" t="s">
        <v>2238</v>
      </c>
      <c r="G276" s="35" t="s">
        <v>2239</v>
      </c>
      <c r="H276" s="7" t="s">
        <v>2240</v>
      </c>
      <c r="I276" s="7" t="s">
        <v>2241</v>
      </c>
    </row>
    <row r="277" s="6" customFormat="1" ht="57" spans="1:9">
      <c r="A277" s="7" t="s">
        <v>1607</v>
      </c>
      <c r="B277" s="7"/>
      <c r="C277" s="7"/>
      <c r="D277" s="7" t="s">
        <v>2242</v>
      </c>
      <c r="E277" s="10" t="s">
        <v>2243</v>
      </c>
      <c r="F277" s="7" t="s">
        <v>2244</v>
      </c>
      <c r="G277" s="35" t="s">
        <v>2245</v>
      </c>
      <c r="H277" s="7" t="s">
        <v>2246</v>
      </c>
      <c r="I277" s="7" t="s">
        <v>2247</v>
      </c>
    </row>
    <row r="278" s="6" customFormat="1" ht="28.5" spans="1:9">
      <c r="A278" s="7" t="s">
        <v>1607</v>
      </c>
      <c r="B278" s="7"/>
      <c r="C278" s="7"/>
      <c r="D278" s="7" t="s">
        <v>2248</v>
      </c>
      <c r="E278" s="10" t="s">
        <v>2249</v>
      </c>
      <c r="F278" s="7" t="s">
        <v>2250</v>
      </c>
      <c r="G278" s="35" t="s">
        <v>2251</v>
      </c>
      <c r="H278" s="7" t="s">
        <v>2252</v>
      </c>
      <c r="I278" s="7" t="s">
        <v>2253</v>
      </c>
    </row>
    <row r="279" s="6" customFormat="1" ht="28.5" spans="1:9">
      <c r="A279" s="7" t="s">
        <v>1607</v>
      </c>
      <c r="B279" s="7"/>
      <c r="C279" s="7"/>
      <c r="D279" s="7" t="s">
        <v>2254</v>
      </c>
      <c r="E279" s="10" t="s">
        <v>2255</v>
      </c>
      <c r="F279" s="7" t="s">
        <v>2256</v>
      </c>
      <c r="G279" s="35" t="s">
        <v>2257</v>
      </c>
      <c r="H279" s="7" t="s">
        <v>2258</v>
      </c>
      <c r="I279" s="7" t="s">
        <v>2259</v>
      </c>
    </row>
    <row r="280" s="6" customFormat="1" ht="57" spans="1:9">
      <c r="A280" s="7" t="s">
        <v>1607</v>
      </c>
      <c r="B280" s="7"/>
      <c r="C280" s="7"/>
      <c r="D280" s="7" t="s">
        <v>2260</v>
      </c>
      <c r="E280" s="10" t="s">
        <v>2261</v>
      </c>
      <c r="F280" s="7" t="s">
        <v>2262</v>
      </c>
      <c r="G280" s="35" t="s">
        <v>2263</v>
      </c>
      <c r="H280" s="7" t="s">
        <v>2264</v>
      </c>
      <c r="I280" s="7" t="s">
        <v>2265</v>
      </c>
    </row>
    <row r="281" s="6" customFormat="1" spans="1:9">
      <c r="A281" s="7"/>
      <c r="B281" s="7"/>
      <c r="C281" s="7"/>
      <c r="D281" s="7"/>
      <c r="E281" s="8"/>
      <c r="F281" s="7"/>
      <c r="G281" s="7"/>
      <c r="H281" s="7"/>
    </row>
    <row r="282" s="6" customFormat="1" spans="1:9">
      <c r="A282" s="7"/>
      <c r="B282" s="7"/>
      <c r="C282" s="7"/>
      <c r="D282" s="7"/>
      <c r="E282" s="8"/>
      <c r="F282" s="7"/>
      <c r="G282" s="7"/>
      <c r="H282" s="7"/>
    </row>
    <row r="283" s="6" customFormat="1" spans="1:9">
      <c r="A283" s="7"/>
      <c r="B283" s="7"/>
      <c r="C283" s="7"/>
      <c r="D283" s="7"/>
      <c r="E283" s="8"/>
      <c r="F283" s="7"/>
      <c r="G283" s="7"/>
      <c r="H283" s="7"/>
    </row>
    <row r="284" s="6" customFormat="1" spans="1:9">
      <c r="A284" s="7"/>
      <c r="B284" s="7"/>
      <c r="C284" s="7"/>
      <c r="D284" s="7"/>
      <c r="E284" s="8"/>
      <c r="F284" s="7"/>
      <c r="G284" s="7"/>
      <c r="H284" s="7"/>
    </row>
    <row r="285" s="6" customFormat="1" spans="1:9">
      <c r="A285" s="7"/>
      <c r="B285" s="7"/>
      <c r="C285" s="7"/>
      <c r="D285" s="7"/>
      <c r="E285" s="8"/>
      <c r="F285" s="7"/>
      <c r="G285" s="7"/>
      <c r="H285" s="7"/>
    </row>
    <row r="286" s="6" customFormat="1" spans="1:9">
      <c r="A286" s="7"/>
      <c r="B286" s="7"/>
      <c r="C286" s="7"/>
      <c r="D286" s="7"/>
      <c r="E286" s="8"/>
      <c r="F286" s="7"/>
      <c r="G286" s="7"/>
      <c r="H286" s="7"/>
    </row>
    <row r="287" s="6" customFormat="1" spans="1:9">
      <c r="A287" s="7"/>
      <c r="B287" s="7"/>
      <c r="C287" s="7"/>
      <c r="D287" s="7"/>
      <c r="E287" s="8"/>
      <c r="F287" s="7"/>
      <c r="G287" s="7"/>
      <c r="H287" s="7"/>
    </row>
    <row r="288" s="6" customFormat="1" spans="1:9">
      <c r="A288" s="7"/>
      <c r="B288" s="7"/>
      <c r="C288" s="7"/>
      <c r="D288" s="7"/>
      <c r="E288" s="8"/>
      <c r="F288" s="7"/>
      <c r="G288" s="7"/>
      <c r="H288" s="7"/>
    </row>
    <row r="289" s="6" customFormat="1" spans="1:8">
      <c r="A289" s="7"/>
      <c r="B289" s="7"/>
      <c r="C289" s="7"/>
      <c r="D289" s="7"/>
      <c r="E289" s="8"/>
      <c r="F289" s="7"/>
      <c r="G289" s="7"/>
      <c r="H289" s="7"/>
    </row>
    <row r="290" s="6" customFormat="1" spans="1:8">
      <c r="A290" s="7"/>
      <c r="B290" s="7"/>
      <c r="C290" s="7"/>
      <c r="D290" s="7"/>
      <c r="E290" s="8"/>
      <c r="F290" s="7"/>
      <c r="G290" s="7"/>
      <c r="H290" s="7"/>
    </row>
    <row r="291" s="6" customFormat="1" spans="1:8">
      <c r="A291" s="7"/>
      <c r="B291" s="7"/>
      <c r="C291" s="7"/>
      <c r="D291" s="7"/>
      <c r="E291" s="8"/>
      <c r="F291" s="7"/>
      <c r="G291" s="7"/>
      <c r="H291" s="7"/>
    </row>
    <row r="292" s="6" customFormat="1" spans="1:8">
      <c r="A292" s="7"/>
      <c r="B292" s="7"/>
      <c r="C292" s="7"/>
      <c r="D292" s="7"/>
      <c r="E292" s="8"/>
      <c r="F292" s="7"/>
      <c r="G292" s="7"/>
      <c r="H292" s="7"/>
    </row>
    <row r="293" s="6" customFormat="1" spans="1:8">
      <c r="A293" s="7"/>
      <c r="B293" s="7"/>
      <c r="C293" s="7"/>
      <c r="D293" s="7"/>
      <c r="E293" s="8"/>
      <c r="F293" s="7"/>
      <c r="G293" s="7"/>
      <c r="H293" s="7"/>
    </row>
    <row r="294" s="6" customFormat="1" spans="1:8">
      <c r="A294" s="7"/>
      <c r="B294" s="7"/>
      <c r="C294" s="7"/>
      <c r="D294" s="7"/>
      <c r="E294" s="8"/>
      <c r="F294" s="7"/>
      <c r="G294" s="7"/>
      <c r="H294" s="7"/>
    </row>
    <row r="295" s="6" customFormat="1" spans="1:8">
      <c r="A295" s="7"/>
      <c r="B295" s="7"/>
      <c r="C295" s="7"/>
      <c r="D295" s="7"/>
      <c r="E295" s="8"/>
      <c r="F295" s="7"/>
      <c r="G295" s="7"/>
      <c r="H295" s="7"/>
    </row>
    <row r="296" s="6" customFormat="1" spans="1:8">
      <c r="A296" s="7"/>
      <c r="B296" s="7"/>
      <c r="C296" s="7"/>
      <c r="D296" s="7"/>
      <c r="E296" s="8"/>
      <c r="F296" s="7"/>
      <c r="G296" s="7"/>
      <c r="H296" s="7"/>
    </row>
    <row r="297" s="6" customFormat="1" spans="1:8">
      <c r="A297" s="7"/>
      <c r="B297" s="7"/>
      <c r="C297" s="7"/>
      <c r="D297" s="7"/>
      <c r="E297" s="8"/>
      <c r="F297" s="7"/>
      <c r="G297" s="7"/>
      <c r="H297" s="7"/>
    </row>
    <row r="298" s="6" customFormat="1" spans="1:8">
      <c r="A298" s="7"/>
      <c r="B298" s="7"/>
      <c r="C298" s="7"/>
      <c r="D298" s="7"/>
      <c r="E298" s="8"/>
      <c r="F298" s="7"/>
      <c r="G298" s="7"/>
      <c r="H298" s="7"/>
    </row>
    <row r="299" s="6" customFormat="1" spans="1:8">
      <c r="A299" s="7"/>
      <c r="B299" s="7"/>
      <c r="C299" s="7"/>
      <c r="D299" s="7"/>
      <c r="E299" s="8"/>
      <c r="F299" s="7"/>
      <c r="G299" s="7"/>
      <c r="H299" s="7"/>
    </row>
    <row r="300" s="6" customFormat="1" spans="1:8">
      <c r="A300" s="7"/>
      <c r="B300" s="7"/>
      <c r="C300" s="7"/>
      <c r="D300" s="7"/>
      <c r="E300" s="8"/>
      <c r="F300" s="7"/>
      <c r="G300" s="7"/>
      <c r="H300" s="7"/>
    </row>
    <row r="301" s="6" customFormat="1" spans="1:8">
      <c r="A301" s="7"/>
      <c r="B301" s="7"/>
      <c r="C301" s="7"/>
      <c r="D301" s="7"/>
      <c r="E301" s="8"/>
      <c r="F301" s="7"/>
      <c r="G301" s="7"/>
      <c r="H301" s="7"/>
    </row>
    <row r="302" s="6" customFormat="1" spans="1:8">
      <c r="A302" s="7"/>
      <c r="B302" s="7"/>
      <c r="C302" s="7"/>
      <c r="D302" s="7"/>
      <c r="E302" s="8"/>
      <c r="F302" s="7"/>
      <c r="G302" s="7"/>
      <c r="H302" s="7"/>
    </row>
    <row r="303" s="6" customFormat="1" spans="1:8">
      <c r="A303" s="7"/>
      <c r="B303" s="7"/>
      <c r="C303" s="7"/>
      <c r="D303" s="7"/>
      <c r="E303" s="8"/>
      <c r="F303" s="7"/>
      <c r="G303" s="7"/>
      <c r="H303" s="7"/>
    </row>
    <row r="304" s="6" customFormat="1" spans="1:8">
      <c r="A304" s="7"/>
      <c r="B304" s="7"/>
      <c r="C304" s="7"/>
      <c r="D304" s="7"/>
      <c r="E304" s="8"/>
      <c r="F304" s="7"/>
      <c r="G304" s="7"/>
      <c r="H304" s="7"/>
    </row>
    <row r="305" s="6" customFormat="1" spans="1:8">
      <c r="A305" s="7"/>
      <c r="B305" s="7"/>
      <c r="C305" s="7"/>
      <c r="D305" s="7"/>
      <c r="E305" s="8"/>
      <c r="F305" s="7"/>
      <c r="G305" s="7"/>
      <c r="H305" s="7"/>
    </row>
    <row r="306" s="6" customFormat="1" spans="1:8">
      <c r="A306" s="7"/>
      <c r="B306" s="7"/>
      <c r="C306" s="7"/>
      <c r="D306" s="7"/>
      <c r="E306" s="8"/>
      <c r="F306" s="7"/>
      <c r="G306" s="7"/>
      <c r="H306" s="7"/>
    </row>
    <row r="307" s="6" customFormat="1" spans="1:8">
      <c r="A307" s="7"/>
      <c r="B307" s="7"/>
      <c r="C307" s="7"/>
      <c r="D307" s="7"/>
      <c r="E307" s="8"/>
      <c r="F307" s="7"/>
      <c r="G307" s="7"/>
      <c r="H307" s="7"/>
    </row>
    <row r="308" s="6" customFormat="1" spans="1:8">
      <c r="A308" s="7"/>
      <c r="B308" s="7"/>
      <c r="C308" s="7"/>
      <c r="D308" s="7"/>
      <c r="E308" s="8"/>
      <c r="F308" s="7"/>
      <c r="G308" s="7"/>
      <c r="H308" s="7"/>
    </row>
    <row r="309" s="6" customFormat="1" spans="1:8">
      <c r="A309" s="7"/>
      <c r="B309" s="7"/>
      <c r="C309" s="7"/>
      <c r="D309" s="7"/>
      <c r="E309" s="8"/>
      <c r="F309" s="7"/>
      <c r="G309" s="7"/>
      <c r="H309" s="7"/>
    </row>
    <row r="310" s="6" customFormat="1" spans="1:8">
      <c r="A310" s="7"/>
      <c r="B310" s="7"/>
      <c r="C310" s="7"/>
      <c r="D310" s="7"/>
      <c r="E310" s="8"/>
      <c r="F310" s="7"/>
      <c r="G310" s="7"/>
      <c r="H310" s="7"/>
    </row>
    <row r="311" s="6" customFormat="1" spans="1:8">
      <c r="A311" s="7"/>
      <c r="B311" s="7"/>
      <c r="C311" s="7"/>
      <c r="D311" s="7"/>
      <c r="E311" s="8"/>
      <c r="F311" s="7"/>
      <c r="G311" s="7"/>
      <c r="H311" s="7"/>
    </row>
    <row r="312" s="6" customFormat="1" spans="1:8">
      <c r="A312" s="7"/>
      <c r="B312" s="7"/>
      <c r="C312" s="7"/>
      <c r="D312" s="7"/>
      <c r="E312" s="8"/>
      <c r="F312" s="7"/>
      <c r="G312" s="7"/>
      <c r="H312" s="7"/>
    </row>
    <row r="313" s="6" customFormat="1" spans="1:8">
      <c r="A313" s="7"/>
      <c r="B313" s="7"/>
      <c r="C313" s="7"/>
      <c r="D313" s="7"/>
      <c r="E313" s="8"/>
      <c r="F313" s="7"/>
      <c r="G313" s="7"/>
      <c r="H313" s="7"/>
    </row>
    <row r="314" s="6" customFormat="1" spans="1:8">
      <c r="A314" s="7"/>
      <c r="B314" s="7"/>
      <c r="C314" s="7"/>
      <c r="D314" s="7"/>
      <c r="E314" s="8"/>
      <c r="F314" s="7"/>
      <c r="G314" s="7"/>
      <c r="H314" s="7"/>
    </row>
    <row r="315" s="6" customFormat="1" spans="1:8">
      <c r="A315" s="7"/>
      <c r="B315" s="7"/>
      <c r="C315" s="7"/>
      <c r="D315" s="7"/>
      <c r="E315" s="8"/>
      <c r="F315" s="7"/>
      <c r="G315" s="7"/>
      <c r="H315" s="7"/>
    </row>
    <row r="316" s="6" customFormat="1" spans="1:8">
      <c r="A316" s="7"/>
      <c r="B316" s="7"/>
      <c r="C316" s="7"/>
      <c r="D316" s="7"/>
      <c r="E316" s="8"/>
      <c r="F316" s="7"/>
      <c r="G316" s="7"/>
      <c r="H316" s="7"/>
    </row>
    <row r="317" s="6" customFormat="1" spans="1:8">
      <c r="A317" s="7"/>
      <c r="B317" s="7"/>
      <c r="C317" s="7"/>
      <c r="D317" s="7"/>
      <c r="E317" s="8"/>
      <c r="F317" s="7"/>
      <c r="G317" s="7"/>
      <c r="H317" s="7"/>
    </row>
    <row r="318" s="6" customFormat="1" spans="1:8">
      <c r="A318" s="7"/>
      <c r="B318" s="7"/>
      <c r="C318" s="7"/>
      <c r="D318" s="7"/>
      <c r="E318" s="8"/>
      <c r="F318" s="7"/>
      <c r="G318" s="7"/>
      <c r="H318" s="7"/>
    </row>
    <row r="319" s="6" customFormat="1" spans="1:8">
      <c r="A319" s="7"/>
      <c r="B319" s="7"/>
      <c r="C319" s="7"/>
      <c r="D319" s="7"/>
      <c r="E319" s="8"/>
      <c r="F319" s="7"/>
      <c r="G319" s="7"/>
      <c r="H319" s="7"/>
    </row>
    <row r="320" s="6" customFormat="1" spans="1:8">
      <c r="A320" s="7"/>
      <c r="B320" s="7"/>
      <c r="C320" s="7"/>
      <c r="D320" s="7"/>
      <c r="E320" s="8"/>
      <c r="F320" s="7"/>
      <c r="G320" s="7"/>
      <c r="H320" s="7"/>
    </row>
    <row r="321" s="6" customFormat="1" spans="1:8">
      <c r="A321" s="7"/>
      <c r="B321" s="7"/>
      <c r="C321" s="7"/>
      <c r="D321" s="7"/>
      <c r="E321" s="8"/>
      <c r="F321" s="7"/>
      <c r="G321" s="7"/>
      <c r="H321" s="7"/>
    </row>
    <row r="322" s="6" customFormat="1" spans="1:8">
      <c r="A322" s="7"/>
      <c r="B322" s="7"/>
      <c r="C322" s="7"/>
      <c r="D322" s="7"/>
      <c r="E322" s="8"/>
      <c r="F322" s="7"/>
      <c r="G322" s="7"/>
      <c r="H322" s="7"/>
    </row>
    <row r="323" s="6" customFormat="1" spans="1:8">
      <c r="A323" s="7"/>
      <c r="B323" s="7"/>
      <c r="C323" s="7"/>
      <c r="D323" s="7"/>
      <c r="E323" s="8"/>
      <c r="F323" s="7"/>
      <c r="G323" s="7"/>
      <c r="H323" s="7"/>
    </row>
    <row r="324" s="6" customFormat="1" spans="1:8">
      <c r="A324" s="7"/>
      <c r="B324" s="7"/>
      <c r="C324" s="7"/>
      <c r="D324" s="7"/>
      <c r="E324" s="8"/>
      <c r="F324" s="7"/>
      <c r="G324" s="7"/>
      <c r="H324" s="7"/>
    </row>
    <row r="325" s="6" customFormat="1" spans="1:8">
      <c r="A325" s="7"/>
      <c r="B325" s="7"/>
      <c r="C325" s="7"/>
      <c r="D325" s="7"/>
      <c r="E325" s="8"/>
      <c r="F325" s="7"/>
      <c r="G325" s="7"/>
      <c r="H325" s="7"/>
    </row>
    <row r="326" s="6" customFormat="1" spans="1:8">
      <c r="A326" s="7"/>
      <c r="B326" s="7"/>
      <c r="C326" s="7"/>
      <c r="D326" s="7"/>
      <c r="E326" s="8"/>
      <c r="F326" s="7"/>
      <c r="G326" s="7"/>
      <c r="H326" s="7"/>
    </row>
    <row r="327" s="6" customFormat="1" spans="1:8">
      <c r="A327" s="7"/>
      <c r="B327" s="7"/>
      <c r="C327" s="7"/>
      <c r="D327" s="7"/>
      <c r="E327" s="8"/>
      <c r="F327" s="7"/>
      <c r="G327" s="7"/>
      <c r="H327" s="7"/>
    </row>
    <row r="328" s="6" customFormat="1" spans="1:8">
      <c r="A328" s="7"/>
      <c r="B328" s="7"/>
      <c r="C328" s="7"/>
      <c r="D328" s="7"/>
      <c r="E328" s="8"/>
      <c r="F328" s="7"/>
      <c r="G328" s="7"/>
      <c r="H328" s="7"/>
    </row>
    <row r="329" s="6" customFormat="1" spans="1:8">
      <c r="A329" s="7"/>
      <c r="B329" s="7"/>
      <c r="C329" s="7"/>
      <c r="D329" s="7"/>
      <c r="E329" s="8"/>
      <c r="F329" s="7"/>
      <c r="G329" s="7"/>
      <c r="H329" s="7"/>
    </row>
    <row r="330" s="6" customFormat="1" spans="1:8">
      <c r="A330" s="7"/>
      <c r="B330" s="7"/>
      <c r="C330" s="7"/>
      <c r="D330" s="7"/>
      <c r="E330" s="8"/>
      <c r="F330" s="7"/>
      <c r="G330" s="7"/>
      <c r="H330" s="7"/>
    </row>
    <row r="331" s="6" customFormat="1" spans="1:8">
      <c r="A331" s="7"/>
      <c r="B331" s="7"/>
      <c r="C331" s="7"/>
      <c r="D331" s="7"/>
      <c r="E331" s="8"/>
      <c r="F331" s="7"/>
      <c r="G331" s="7"/>
      <c r="H331" s="7"/>
    </row>
    <row r="332" s="6" customFormat="1" spans="1:8">
      <c r="A332" s="7"/>
      <c r="B332" s="7"/>
      <c r="C332" s="7"/>
      <c r="D332" s="7"/>
      <c r="E332" s="8"/>
      <c r="F332" s="7"/>
      <c r="G332" s="7"/>
      <c r="H332" s="7"/>
    </row>
    <row r="333" s="6" customFormat="1" spans="1:8">
      <c r="A333" s="7"/>
      <c r="B333" s="7"/>
      <c r="C333" s="7"/>
      <c r="D333" s="7"/>
      <c r="E333" s="8"/>
      <c r="F333" s="7"/>
      <c r="G333" s="7"/>
      <c r="H333" s="7"/>
    </row>
    <row r="334" s="6" customFormat="1" spans="1:8">
      <c r="A334" s="7"/>
      <c r="B334" s="7"/>
      <c r="C334" s="7"/>
      <c r="D334" s="7"/>
      <c r="E334" s="8"/>
      <c r="F334" s="7"/>
      <c r="G334" s="7"/>
      <c r="H334" s="7"/>
    </row>
    <row r="335" s="6" customFormat="1" spans="1:8">
      <c r="A335" s="7"/>
      <c r="B335" s="7"/>
      <c r="C335" s="7"/>
      <c r="D335" s="7"/>
      <c r="E335" s="8"/>
      <c r="F335" s="7"/>
      <c r="G335" s="7"/>
      <c r="H335" s="7"/>
    </row>
    <row r="336" s="6" customFormat="1" spans="1:8">
      <c r="A336" s="7"/>
      <c r="B336" s="7"/>
      <c r="C336" s="7"/>
      <c r="D336" s="7"/>
      <c r="E336" s="8"/>
      <c r="F336" s="7"/>
      <c r="G336" s="7"/>
      <c r="H336" s="7"/>
    </row>
    <row r="337" s="6" customFormat="1" spans="1:8">
      <c r="A337" s="7"/>
      <c r="B337" s="7"/>
      <c r="C337" s="7"/>
      <c r="D337" s="7"/>
      <c r="E337" s="8"/>
      <c r="F337" s="7"/>
      <c r="G337" s="7"/>
      <c r="H337" s="7"/>
    </row>
    <row r="338" s="6" customFormat="1" spans="1:8">
      <c r="A338" s="7"/>
      <c r="B338" s="7"/>
      <c r="C338" s="7"/>
      <c r="D338" s="7"/>
      <c r="E338" s="8"/>
      <c r="F338" s="7"/>
      <c r="G338" s="7"/>
      <c r="H338" s="7"/>
    </row>
    <row r="339" s="6" customFormat="1" spans="1:8">
      <c r="A339" s="7"/>
      <c r="B339" s="7"/>
      <c r="C339" s="7"/>
      <c r="D339" s="7"/>
      <c r="E339" s="8"/>
      <c r="F339" s="7"/>
      <c r="G339" s="7"/>
      <c r="H339" s="7"/>
    </row>
    <row r="340" s="6" customFormat="1" spans="1:8">
      <c r="A340" s="7"/>
      <c r="B340" s="7"/>
      <c r="C340" s="7"/>
      <c r="D340" s="7"/>
      <c r="E340" s="8"/>
      <c r="F340" s="7"/>
      <c r="G340" s="7"/>
      <c r="H340" s="7"/>
    </row>
    <row r="341" s="6" customFormat="1" spans="1:8">
      <c r="A341" s="7"/>
      <c r="B341" s="7"/>
      <c r="C341" s="7"/>
      <c r="D341" s="7"/>
      <c r="E341" s="8"/>
      <c r="F341" s="7"/>
      <c r="G341" s="7"/>
      <c r="H341" s="7"/>
    </row>
    <row r="342" s="6" customFormat="1" spans="1:8">
      <c r="A342" s="7"/>
      <c r="B342" s="7"/>
      <c r="C342" s="7"/>
      <c r="D342" s="7"/>
      <c r="E342" s="8"/>
      <c r="F342" s="7"/>
      <c r="G342" s="7"/>
      <c r="H342" s="7"/>
    </row>
    <row r="343" s="6" customFormat="1" spans="1:8">
      <c r="A343" s="7"/>
      <c r="B343" s="7"/>
      <c r="C343" s="7"/>
      <c r="D343" s="7"/>
      <c r="E343" s="8"/>
      <c r="F343" s="7"/>
      <c r="G343" s="7"/>
      <c r="H343" s="7"/>
    </row>
    <row r="344" s="6" customFormat="1" spans="1:8">
      <c r="A344" s="7"/>
      <c r="B344" s="7"/>
      <c r="C344" s="7"/>
      <c r="D344" s="7"/>
      <c r="E344" s="8"/>
      <c r="F344" s="7"/>
      <c r="G344" s="7"/>
      <c r="H344" s="7"/>
    </row>
    <row r="345" s="6" customFormat="1" spans="1:8">
      <c r="A345" s="7"/>
      <c r="B345" s="7"/>
      <c r="C345" s="7"/>
      <c r="D345" s="7"/>
      <c r="E345" s="8"/>
      <c r="F345" s="7"/>
      <c r="G345" s="7"/>
      <c r="H345" s="7"/>
    </row>
    <row r="346" s="6" customFormat="1" spans="1:8">
      <c r="A346" s="7"/>
      <c r="B346" s="7"/>
      <c r="C346" s="7"/>
      <c r="D346" s="7"/>
      <c r="E346" s="8"/>
      <c r="F346" s="7"/>
      <c r="G346" s="7"/>
      <c r="H346" s="7"/>
    </row>
    <row r="347" s="6" customFormat="1" spans="1:8">
      <c r="A347" s="7"/>
      <c r="B347" s="7"/>
      <c r="C347" s="7"/>
      <c r="D347" s="7"/>
      <c r="E347" s="8"/>
      <c r="F347" s="7"/>
      <c r="G347" s="7"/>
      <c r="H347" s="7"/>
    </row>
    <row r="348" s="6" customFormat="1" spans="1:8">
      <c r="A348" s="7"/>
      <c r="B348" s="7"/>
      <c r="C348" s="7"/>
      <c r="D348" s="7"/>
      <c r="E348" s="8"/>
      <c r="F348" s="7"/>
      <c r="G348" s="7"/>
      <c r="H348" s="7"/>
    </row>
    <row r="349" s="6" customFormat="1" spans="1:8">
      <c r="A349" s="7"/>
      <c r="B349" s="7"/>
      <c r="C349" s="7"/>
      <c r="D349" s="7"/>
      <c r="E349" s="8"/>
      <c r="F349" s="7"/>
      <c r="G349" s="7"/>
      <c r="H349" s="7"/>
    </row>
    <row r="350" s="6" customFormat="1" spans="1:8">
      <c r="A350" s="7"/>
      <c r="B350" s="7"/>
      <c r="C350" s="7"/>
      <c r="D350" s="7"/>
      <c r="E350" s="8"/>
      <c r="F350" s="7"/>
      <c r="G350" s="7"/>
      <c r="H350" s="7"/>
    </row>
    <row r="351" s="6" customFormat="1" spans="1:8">
      <c r="A351" s="7"/>
      <c r="B351" s="7"/>
      <c r="C351" s="7"/>
      <c r="D351" s="7"/>
      <c r="E351" s="8"/>
      <c r="F351" s="7"/>
      <c r="G351" s="7"/>
      <c r="H351" s="7"/>
    </row>
    <row r="352" s="6" customFormat="1" spans="1:8">
      <c r="A352" s="7"/>
      <c r="B352" s="7"/>
      <c r="C352" s="7"/>
      <c r="D352" s="7"/>
      <c r="E352" s="8"/>
      <c r="F352" s="7"/>
      <c r="G352" s="7"/>
      <c r="H352" s="7"/>
    </row>
    <row r="353" s="6" customFormat="1" spans="1:8">
      <c r="A353" s="7"/>
      <c r="B353" s="7"/>
      <c r="C353" s="7"/>
      <c r="D353" s="7"/>
      <c r="E353" s="8"/>
      <c r="F353" s="7"/>
      <c r="G353" s="7"/>
      <c r="H353" s="7"/>
    </row>
    <row r="354" s="6" customFormat="1" spans="1:8">
      <c r="A354" s="7"/>
      <c r="B354" s="7"/>
      <c r="C354" s="7"/>
      <c r="D354" s="7"/>
      <c r="E354" s="8"/>
      <c r="F354" s="7"/>
      <c r="G354" s="7"/>
      <c r="H354" s="7"/>
    </row>
    <row r="355" s="6" customFormat="1" spans="1:8">
      <c r="A355" s="7"/>
      <c r="B355" s="7"/>
      <c r="C355" s="7"/>
      <c r="D355" s="7"/>
      <c r="E355" s="8"/>
      <c r="F355" s="7"/>
      <c r="G355" s="7"/>
      <c r="H355" s="7"/>
    </row>
    <row r="356" s="6" customFormat="1" spans="1:8">
      <c r="A356" s="7"/>
      <c r="B356" s="7"/>
      <c r="C356" s="7"/>
      <c r="D356" s="7"/>
      <c r="E356" s="8"/>
      <c r="F356" s="7"/>
      <c r="G356" s="7"/>
      <c r="H356" s="7"/>
    </row>
    <row r="357" s="6" customFormat="1" spans="1:8">
      <c r="A357" s="7"/>
      <c r="B357" s="7"/>
      <c r="C357" s="7"/>
      <c r="D357" s="7"/>
      <c r="E357" s="8"/>
      <c r="F357" s="7"/>
      <c r="G357" s="7"/>
      <c r="H357" s="7"/>
    </row>
    <row r="358" s="6" customFormat="1" spans="1:8">
      <c r="A358" s="7"/>
      <c r="B358" s="7"/>
      <c r="C358" s="7"/>
      <c r="D358" s="7"/>
      <c r="E358" s="8"/>
      <c r="F358" s="7"/>
      <c r="G358" s="7"/>
      <c r="H358" s="7"/>
    </row>
    <row r="359" s="6" customFormat="1" spans="1:8">
      <c r="A359" s="7"/>
      <c r="B359" s="7"/>
      <c r="C359" s="7"/>
      <c r="D359" s="7"/>
      <c r="E359" s="8"/>
      <c r="F359" s="7"/>
      <c r="G359" s="7"/>
      <c r="H359" s="7"/>
    </row>
    <row r="360" s="6" customFormat="1" spans="1:8">
      <c r="A360" s="7"/>
      <c r="B360" s="7"/>
      <c r="C360" s="7"/>
      <c r="D360" s="7"/>
      <c r="E360" s="8"/>
      <c r="F360" s="7"/>
      <c r="G360" s="7"/>
      <c r="H360" s="7"/>
    </row>
    <row r="361" s="6" customFormat="1" spans="1:8">
      <c r="A361" s="7"/>
      <c r="B361" s="7"/>
      <c r="C361" s="7"/>
      <c r="D361" s="7"/>
      <c r="E361" s="8"/>
      <c r="F361" s="7"/>
      <c r="G361" s="7"/>
      <c r="H361" s="7"/>
    </row>
    <row r="362" s="6" customFormat="1" spans="1:8">
      <c r="A362" s="7"/>
      <c r="B362" s="7"/>
      <c r="C362" s="7"/>
      <c r="D362" s="7"/>
      <c r="E362" s="8"/>
      <c r="F362" s="7"/>
      <c r="G362" s="7"/>
      <c r="H362" s="7"/>
    </row>
    <row r="363" s="6" customFormat="1" spans="1:8">
      <c r="A363" s="7"/>
      <c r="B363" s="7"/>
      <c r="C363" s="7"/>
      <c r="D363" s="7"/>
      <c r="E363" s="8"/>
      <c r="F363" s="7"/>
      <c r="G363" s="7"/>
      <c r="H363" s="7"/>
    </row>
    <row r="364" s="6" customFormat="1" spans="1:8">
      <c r="A364" s="7"/>
      <c r="B364" s="7"/>
      <c r="C364" s="7"/>
      <c r="D364" s="7"/>
      <c r="E364" s="8"/>
      <c r="F364" s="7"/>
      <c r="G364" s="7"/>
      <c r="H364" s="7"/>
    </row>
    <row r="365" s="6" customFormat="1" spans="1:8">
      <c r="A365" s="7"/>
      <c r="B365" s="7"/>
      <c r="C365" s="7"/>
      <c r="D365" s="7"/>
      <c r="E365" s="8"/>
      <c r="F365" s="7"/>
      <c r="G365" s="7"/>
      <c r="H365" s="7"/>
    </row>
    <row r="366" s="6" customFormat="1" spans="1:8">
      <c r="A366" s="7"/>
      <c r="B366" s="7"/>
      <c r="C366" s="7"/>
      <c r="D366" s="7"/>
      <c r="E366" s="8"/>
      <c r="F366" s="7"/>
      <c r="G366" s="7"/>
      <c r="H366" s="7"/>
    </row>
    <row r="367" s="6" customFormat="1" spans="1:8">
      <c r="A367" s="7"/>
      <c r="B367" s="7"/>
      <c r="C367" s="7"/>
      <c r="D367" s="7"/>
      <c r="E367" s="8"/>
      <c r="F367" s="7"/>
      <c r="G367" s="7"/>
      <c r="H367" s="7"/>
    </row>
    <row r="368" s="6" customFormat="1" spans="1:8">
      <c r="A368" s="7"/>
      <c r="B368" s="7"/>
      <c r="C368" s="7"/>
      <c r="D368" s="7"/>
      <c r="E368" s="8"/>
      <c r="F368" s="7"/>
      <c r="G368" s="7"/>
      <c r="H368" s="7"/>
    </row>
    <row r="369" s="6" customFormat="1" spans="1:8">
      <c r="A369" s="7"/>
      <c r="B369" s="7"/>
      <c r="C369" s="7"/>
      <c r="D369" s="7"/>
      <c r="E369" s="8"/>
      <c r="F369" s="7"/>
      <c r="G369" s="7"/>
      <c r="H369" s="7"/>
    </row>
    <row r="370" s="6" customFormat="1" spans="1:8">
      <c r="A370" s="7"/>
      <c r="B370" s="7"/>
      <c r="C370" s="7"/>
      <c r="D370" s="7"/>
      <c r="E370" s="8"/>
      <c r="F370" s="7"/>
      <c r="G370" s="7"/>
      <c r="H370" s="7"/>
    </row>
    <row r="371" s="6" customFormat="1" spans="1:8">
      <c r="A371" s="7"/>
      <c r="B371" s="7"/>
      <c r="C371" s="7"/>
      <c r="D371" s="7"/>
      <c r="E371" s="8"/>
      <c r="F371" s="7"/>
      <c r="G371" s="7"/>
      <c r="H371" s="7"/>
    </row>
    <row r="372" s="6" customFormat="1" spans="1:8">
      <c r="A372" s="7"/>
      <c r="B372" s="7"/>
      <c r="C372" s="7"/>
      <c r="D372" s="7"/>
      <c r="E372" s="8"/>
      <c r="F372" s="7"/>
      <c r="G372" s="7"/>
      <c r="H372" s="7"/>
    </row>
    <row r="373" s="6" customFormat="1" spans="1:8">
      <c r="A373" s="7"/>
      <c r="B373" s="7"/>
      <c r="C373" s="7"/>
      <c r="D373" s="7"/>
      <c r="E373" s="8"/>
      <c r="F373" s="7"/>
      <c r="G373" s="7"/>
      <c r="H373" s="7"/>
    </row>
    <row r="374" s="6" customFormat="1" spans="1:8">
      <c r="A374" s="7"/>
      <c r="B374" s="7"/>
      <c r="C374" s="7"/>
      <c r="D374" s="7"/>
      <c r="E374" s="8"/>
      <c r="F374" s="7"/>
      <c r="G374" s="7"/>
      <c r="H374" s="7"/>
    </row>
    <row r="375" s="6" customFormat="1" spans="1:8">
      <c r="A375" s="7"/>
      <c r="B375" s="7"/>
      <c r="C375" s="7"/>
      <c r="D375" s="7"/>
      <c r="E375" s="8"/>
      <c r="F375" s="7"/>
      <c r="G375" s="7"/>
      <c r="H375" s="7"/>
    </row>
    <row r="376" s="6" customFormat="1" spans="1:8">
      <c r="A376" s="7"/>
      <c r="B376" s="7"/>
      <c r="C376" s="7"/>
      <c r="D376" s="7"/>
      <c r="E376" s="8"/>
      <c r="F376" s="7"/>
      <c r="G376" s="7"/>
      <c r="H376" s="7"/>
    </row>
    <row r="377" s="6" customFormat="1" spans="1:8">
      <c r="A377" s="7"/>
      <c r="B377" s="7"/>
      <c r="C377" s="7"/>
      <c r="D377" s="7"/>
      <c r="E377" s="8"/>
      <c r="F377" s="7"/>
      <c r="G377" s="7"/>
      <c r="H377" s="7"/>
    </row>
    <row r="378" s="6" customFormat="1" spans="1:8">
      <c r="A378" s="7"/>
      <c r="B378" s="7"/>
      <c r="C378" s="7"/>
      <c r="D378" s="7"/>
      <c r="E378" s="8"/>
      <c r="F378" s="7"/>
      <c r="G378" s="7"/>
      <c r="H378" s="7"/>
    </row>
    <row r="379" s="6" customFormat="1" spans="1:8">
      <c r="A379" s="7"/>
      <c r="B379" s="7"/>
      <c r="C379" s="7"/>
      <c r="D379" s="7"/>
      <c r="E379" s="8"/>
      <c r="F379" s="7"/>
      <c r="G379" s="7"/>
      <c r="H379" s="7"/>
    </row>
    <row r="380" s="6" customFormat="1" spans="1:8">
      <c r="A380" s="7"/>
      <c r="B380" s="7"/>
      <c r="C380" s="7"/>
      <c r="D380" s="7"/>
      <c r="E380" s="8"/>
      <c r="F380" s="7"/>
      <c r="G380" s="7"/>
      <c r="H380" s="7"/>
    </row>
    <row r="381" s="6" customFormat="1" spans="1:8">
      <c r="A381" s="7"/>
      <c r="B381" s="7"/>
      <c r="C381" s="7"/>
      <c r="D381" s="7"/>
      <c r="E381" s="8"/>
      <c r="F381" s="7"/>
      <c r="G381" s="7"/>
      <c r="H381" s="7"/>
    </row>
    <row r="382" s="6" customFormat="1" spans="1:8">
      <c r="A382" s="7"/>
      <c r="B382" s="7"/>
      <c r="C382" s="7"/>
      <c r="D382" s="7"/>
      <c r="E382" s="8"/>
      <c r="F382" s="7"/>
      <c r="G382" s="7"/>
      <c r="H382" s="7"/>
    </row>
    <row r="383" s="6" customFormat="1" spans="1:8">
      <c r="A383" s="7"/>
      <c r="B383" s="7"/>
      <c r="C383" s="7"/>
      <c r="D383" s="7"/>
      <c r="E383" s="8"/>
      <c r="F383" s="7"/>
      <c r="G383" s="7"/>
      <c r="H383" s="7"/>
    </row>
    <row r="384" s="6" customFormat="1" spans="1:8">
      <c r="A384" s="7"/>
      <c r="B384" s="7"/>
      <c r="C384" s="7"/>
      <c r="D384" s="7"/>
      <c r="E384" s="8"/>
      <c r="F384" s="7"/>
      <c r="G384" s="7"/>
      <c r="H384" s="7"/>
    </row>
    <row r="385" s="6" customFormat="1" spans="1:8">
      <c r="A385" s="7"/>
      <c r="B385" s="7"/>
      <c r="C385" s="7"/>
      <c r="D385" s="7"/>
      <c r="E385" s="8"/>
      <c r="F385" s="7"/>
      <c r="G385" s="7"/>
      <c r="H385" s="7"/>
    </row>
    <row r="386" s="6" customFormat="1" spans="1:8">
      <c r="A386" s="7"/>
      <c r="B386" s="7"/>
      <c r="C386" s="7"/>
      <c r="D386" s="7"/>
      <c r="E386" s="8"/>
      <c r="F386" s="7"/>
      <c r="G386" s="7"/>
      <c r="H386" s="7"/>
    </row>
    <row r="387" s="6" customFormat="1" spans="1:8">
      <c r="A387" s="7"/>
      <c r="B387" s="7"/>
      <c r="C387" s="7"/>
      <c r="D387" s="7"/>
      <c r="E387" s="8"/>
      <c r="F387" s="7"/>
      <c r="G387" s="7"/>
      <c r="H387" s="7"/>
    </row>
    <row r="388" s="6" customFormat="1" spans="1:8">
      <c r="A388" s="7"/>
      <c r="B388" s="7"/>
      <c r="C388" s="7"/>
      <c r="D388" s="7"/>
      <c r="E388" s="8"/>
      <c r="F388" s="7"/>
      <c r="G388" s="7"/>
      <c r="H388" s="7"/>
    </row>
    <row r="389" s="6" customFormat="1" spans="1:8">
      <c r="A389" s="7"/>
      <c r="B389" s="7"/>
      <c r="C389" s="7"/>
      <c r="D389" s="7"/>
      <c r="E389" s="8"/>
      <c r="F389" s="7"/>
      <c r="G389" s="7"/>
      <c r="H389" s="7"/>
    </row>
    <row r="390" s="6" customFormat="1" spans="1:8">
      <c r="A390" s="7"/>
      <c r="B390" s="7"/>
      <c r="C390" s="7"/>
      <c r="D390" s="7"/>
      <c r="E390" s="8"/>
      <c r="F390" s="7"/>
      <c r="G390" s="7"/>
      <c r="H390" s="7"/>
    </row>
    <row r="391" s="6" customFormat="1" spans="1:8">
      <c r="A391" s="7"/>
      <c r="B391" s="7"/>
      <c r="C391" s="7"/>
      <c r="D391" s="7"/>
      <c r="E391" s="8"/>
      <c r="F391" s="7"/>
      <c r="G391" s="7"/>
      <c r="H391" s="7"/>
    </row>
    <row r="392" s="6" customFormat="1" spans="1:8">
      <c r="A392" s="7"/>
      <c r="B392" s="7"/>
      <c r="C392" s="7"/>
      <c r="D392" s="7"/>
      <c r="E392" s="8"/>
      <c r="F392" s="7"/>
      <c r="G392" s="7"/>
      <c r="H392" s="7"/>
    </row>
    <row r="393" s="6" customFormat="1" spans="1:8">
      <c r="A393" s="7"/>
      <c r="B393" s="7"/>
      <c r="C393" s="7"/>
      <c r="D393" s="7"/>
      <c r="E393" s="8"/>
      <c r="F393" s="7"/>
      <c r="G393" s="7"/>
      <c r="H393" s="7"/>
    </row>
    <row r="394" s="6" customFormat="1" spans="1:8">
      <c r="A394" s="7"/>
      <c r="B394" s="7"/>
      <c r="C394" s="7"/>
      <c r="D394" s="7"/>
      <c r="E394" s="8"/>
      <c r="F394" s="7"/>
      <c r="G394" s="7"/>
      <c r="H394" s="7"/>
    </row>
    <row r="395" s="6" customFormat="1" spans="1:8">
      <c r="A395" s="7"/>
      <c r="B395" s="7"/>
      <c r="C395" s="7"/>
      <c r="D395" s="7"/>
      <c r="E395" s="8"/>
      <c r="F395" s="7"/>
      <c r="G395" s="7"/>
      <c r="H395" s="7"/>
    </row>
    <row r="396" s="6" customFormat="1" spans="1:8">
      <c r="A396" s="7"/>
      <c r="B396" s="7"/>
      <c r="C396" s="7"/>
      <c r="D396" s="7"/>
      <c r="E396" s="8"/>
      <c r="F396" s="7"/>
      <c r="G396" s="7"/>
      <c r="H396" s="7"/>
    </row>
    <row r="397" s="6" customFormat="1" spans="1:8">
      <c r="A397" s="7"/>
      <c r="B397" s="7"/>
      <c r="C397" s="7"/>
      <c r="D397" s="7"/>
      <c r="E397" s="8"/>
      <c r="F397" s="7"/>
      <c r="G397" s="7"/>
      <c r="H397" s="7"/>
    </row>
    <row r="398" s="6" customFormat="1" spans="1:8">
      <c r="A398" s="7"/>
      <c r="B398" s="7"/>
      <c r="C398" s="7"/>
      <c r="D398" s="7"/>
      <c r="E398" s="8"/>
      <c r="F398" s="7"/>
      <c r="G398" s="7"/>
      <c r="H398" s="7"/>
    </row>
    <row r="399" s="6" customFormat="1" spans="1:8">
      <c r="A399" s="7"/>
      <c r="B399" s="7"/>
      <c r="C399" s="7"/>
      <c r="D399" s="7"/>
      <c r="E399" s="8"/>
      <c r="F399" s="7"/>
      <c r="G399" s="7"/>
      <c r="H399" s="7"/>
    </row>
    <row r="400" s="6" customFormat="1" spans="1:8">
      <c r="A400" s="7"/>
      <c r="B400" s="7"/>
      <c r="C400" s="7"/>
      <c r="D400" s="7"/>
      <c r="E400" s="8"/>
      <c r="F400" s="7"/>
      <c r="G400" s="7"/>
      <c r="H400" s="7"/>
    </row>
    <row r="401" s="6" customFormat="1" spans="1:8">
      <c r="A401" s="7"/>
      <c r="B401" s="7"/>
      <c r="C401" s="7"/>
      <c r="D401" s="7"/>
      <c r="E401" s="8"/>
      <c r="F401" s="7"/>
      <c r="G401" s="7"/>
      <c r="H401" s="7"/>
    </row>
    <row r="402" s="6" customFormat="1" spans="1:8">
      <c r="A402" s="7"/>
      <c r="B402" s="7"/>
      <c r="C402" s="7"/>
      <c r="D402" s="7"/>
      <c r="E402" s="8"/>
      <c r="F402" s="7"/>
      <c r="G402" s="7"/>
      <c r="H402" s="7"/>
    </row>
    <row r="403" s="6" customFormat="1" spans="1:8">
      <c r="A403" s="7"/>
      <c r="B403" s="7"/>
      <c r="C403" s="7"/>
      <c r="D403" s="7"/>
      <c r="E403" s="8"/>
      <c r="F403" s="7"/>
      <c r="G403" s="7"/>
      <c r="H403" s="7"/>
    </row>
    <row r="404" s="6" customFormat="1" spans="1:8">
      <c r="A404" s="7"/>
      <c r="B404" s="7"/>
      <c r="C404" s="7"/>
      <c r="D404" s="7"/>
      <c r="E404" s="8"/>
      <c r="F404" s="7"/>
      <c r="G404" s="7"/>
      <c r="H404" s="7"/>
    </row>
    <row r="405" s="6" customFormat="1" spans="1:8">
      <c r="A405" s="7"/>
      <c r="B405" s="7"/>
      <c r="C405" s="7"/>
      <c r="D405" s="7"/>
      <c r="E405" s="8"/>
      <c r="F405" s="7"/>
      <c r="G405" s="7"/>
      <c r="H405" s="7"/>
    </row>
    <row r="406" s="6" customFormat="1" spans="1:8">
      <c r="A406" s="7"/>
      <c r="B406" s="7"/>
      <c r="C406" s="7"/>
      <c r="D406" s="7"/>
      <c r="E406" s="8"/>
      <c r="F406" s="7"/>
      <c r="G406" s="7"/>
      <c r="H406" s="7"/>
    </row>
    <row r="407" s="6" customFormat="1" spans="1:8">
      <c r="A407" s="7"/>
      <c r="B407" s="7"/>
      <c r="C407" s="7"/>
      <c r="D407" s="7"/>
      <c r="E407" s="8"/>
      <c r="F407" s="7"/>
      <c r="G407" s="7"/>
      <c r="H407" s="7"/>
    </row>
    <row r="408" s="6" customFormat="1" spans="1:8">
      <c r="A408" s="7"/>
      <c r="B408" s="7"/>
      <c r="C408" s="7"/>
      <c r="D408" s="7"/>
      <c r="E408" s="8"/>
      <c r="F408" s="7"/>
      <c r="G408" s="7"/>
      <c r="H408" s="7"/>
    </row>
    <row r="409" s="6" customFormat="1" spans="1:8">
      <c r="A409" s="7"/>
      <c r="B409" s="7"/>
      <c r="C409" s="7"/>
      <c r="D409" s="7"/>
      <c r="E409" s="8"/>
      <c r="F409" s="7"/>
      <c r="G409" s="7"/>
      <c r="H409" s="7"/>
    </row>
    <row r="410" s="6" customFormat="1" spans="1:8">
      <c r="A410" s="7"/>
      <c r="B410" s="7"/>
      <c r="C410" s="7"/>
      <c r="D410" s="7"/>
      <c r="E410" s="8"/>
      <c r="F410" s="7"/>
      <c r="G410" s="7"/>
      <c r="H410" s="7"/>
    </row>
    <row r="411" s="6" customFormat="1" spans="1:8">
      <c r="A411" s="7"/>
      <c r="B411" s="7"/>
      <c r="C411" s="7"/>
      <c r="D411" s="7"/>
      <c r="E411" s="8"/>
      <c r="F411" s="7"/>
      <c r="G411" s="7"/>
      <c r="H411" s="7"/>
    </row>
    <row r="412" s="6" customFormat="1" spans="1:8">
      <c r="A412" s="7"/>
      <c r="B412" s="7"/>
      <c r="C412" s="7"/>
      <c r="D412" s="7"/>
      <c r="E412" s="8"/>
      <c r="F412" s="7"/>
      <c r="G412" s="7"/>
      <c r="H412" s="7"/>
    </row>
    <row r="413" s="6" customFormat="1" spans="1:8">
      <c r="A413" s="7"/>
      <c r="B413" s="7"/>
      <c r="C413" s="7"/>
      <c r="D413" s="7"/>
      <c r="E413" s="8"/>
      <c r="F413" s="7"/>
      <c r="G413" s="7"/>
      <c r="H413" s="7"/>
    </row>
    <row r="414" s="6" customFormat="1" spans="1:8">
      <c r="A414" s="7"/>
      <c r="B414" s="7"/>
      <c r="C414" s="7"/>
      <c r="D414" s="7"/>
      <c r="E414" s="8"/>
      <c r="F414" s="7"/>
      <c r="G414" s="7"/>
      <c r="H414" s="7"/>
    </row>
    <row r="415" s="6" customFormat="1" spans="1:8">
      <c r="A415" s="7"/>
      <c r="B415" s="7"/>
      <c r="C415" s="7"/>
      <c r="D415" s="7"/>
      <c r="E415" s="8"/>
      <c r="F415" s="7"/>
      <c r="G415" s="7"/>
      <c r="H415" s="7"/>
    </row>
    <row r="416" s="6" customFormat="1" spans="1:8">
      <c r="A416" s="7"/>
      <c r="B416" s="7"/>
      <c r="C416" s="7"/>
      <c r="D416" s="7"/>
      <c r="E416" s="8"/>
      <c r="F416" s="7"/>
      <c r="G416" s="7"/>
      <c r="H416" s="7"/>
    </row>
    <row r="417" s="6" customFormat="1" spans="1:8">
      <c r="A417" s="7"/>
      <c r="B417" s="7"/>
      <c r="C417" s="7"/>
      <c r="D417" s="7"/>
      <c r="E417" s="8"/>
      <c r="F417" s="7"/>
      <c r="G417" s="7"/>
      <c r="H417" s="7"/>
    </row>
    <row r="418" s="6" customFormat="1" spans="1:8">
      <c r="A418" s="7"/>
      <c r="B418" s="7"/>
      <c r="C418" s="7"/>
      <c r="D418" s="7"/>
      <c r="E418" s="8"/>
      <c r="F418" s="7"/>
      <c r="G418" s="7"/>
      <c r="H418" s="7"/>
    </row>
    <row r="419" s="6" customFormat="1" spans="1:8">
      <c r="A419" s="7"/>
      <c r="B419" s="7"/>
      <c r="C419" s="7"/>
      <c r="D419" s="7"/>
      <c r="E419" s="8"/>
      <c r="F419" s="7"/>
      <c r="G419" s="7"/>
      <c r="H419" s="7"/>
    </row>
    <row r="420" s="6" customFormat="1" spans="1:8">
      <c r="A420" s="7"/>
      <c r="B420" s="7"/>
      <c r="C420" s="7"/>
      <c r="D420" s="7"/>
      <c r="E420" s="8"/>
      <c r="F420" s="7"/>
      <c r="G420" s="7"/>
      <c r="H420" s="7"/>
    </row>
    <row r="421" s="6" customFormat="1" spans="1:8">
      <c r="A421" s="7"/>
      <c r="B421" s="7"/>
      <c r="C421" s="7"/>
      <c r="D421" s="7"/>
      <c r="E421" s="8"/>
      <c r="F421" s="7"/>
      <c r="G421" s="7"/>
      <c r="H421" s="7"/>
    </row>
    <row r="422" s="6" customFormat="1" spans="1:8">
      <c r="A422" s="7"/>
      <c r="B422" s="7"/>
      <c r="C422" s="7"/>
      <c r="D422" s="7"/>
      <c r="E422" s="8"/>
      <c r="F422" s="7"/>
      <c r="G422" s="7"/>
      <c r="H422" s="7"/>
    </row>
    <row r="423" s="6" customFormat="1" spans="1:8">
      <c r="A423" s="7"/>
      <c r="B423" s="7"/>
      <c r="C423" s="7"/>
      <c r="D423" s="7"/>
      <c r="E423" s="8"/>
      <c r="F423" s="7"/>
      <c r="G423" s="7"/>
      <c r="H423" s="7"/>
    </row>
    <row r="424" s="6" customFormat="1" spans="1:8">
      <c r="A424" s="7"/>
      <c r="B424" s="7"/>
      <c r="C424" s="7"/>
      <c r="D424" s="7"/>
      <c r="E424" s="8"/>
      <c r="F424" s="7"/>
      <c r="G424" s="7"/>
      <c r="H424" s="7"/>
    </row>
    <row r="425" s="6" customFormat="1" spans="1:8">
      <c r="A425" s="7"/>
      <c r="B425" s="7"/>
      <c r="C425" s="7"/>
      <c r="D425" s="7"/>
      <c r="E425" s="8"/>
      <c r="F425" s="7"/>
      <c r="G425" s="7"/>
      <c r="H425" s="7"/>
    </row>
    <row r="426" s="6" customFormat="1" spans="1:8">
      <c r="A426" s="7"/>
      <c r="B426" s="7"/>
      <c r="C426" s="7"/>
      <c r="D426" s="7"/>
      <c r="E426" s="8"/>
      <c r="F426" s="7"/>
      <c r="G426" s="7"/>
      <c r="H426" s="7"/>
    </row>
    <row r="427" s="6" customFormat="1" spans="1:8">
      <c r="A427" s="7"/>
      <c r="B427" s="7"/>
      <c r="C427" s="7"/>
      <c r="D427" s="7"/>
      <c r="E427" s="8"/>
      <c r="F427" s="7"/>
      <c r="G427" s="7"/>
      <c r="H427" s="7"/>
    </row>
    <row r="428" s="6" customFormat="1" spans="1:8">
      <c r="A428" s="7"/>
      <c r="B428" s="7"/>
      <c r="C428" s="7"/>
      <c r="D428" s="7"/>
      <c r="E428" s="8"/>
      <c r="F428" s="7"/>
      <c r="G428" s="7"/>
      <c r="H428" s="7"/>
    </row>
    <row r="429" s="6" customFormat="1" spans="1:8">
      <c r="A429" s="7"/>
      <c r="B429" s="7"/>
      <c r="C429" s="7"/>
      <c r="D429" s="7"/>
      <c r="E429" s="8"/>
      <c r="F429" s="7"/>
      <c r="G429" s="7"/>
      <c r="H429" s="7"/>
    </row>
    <row r="430" s="6" customFormat="1" spans="1:8">
      <c r="A430" s="7"/>
      <c r="B430" s="7"/>
      <c r="C430" s="7"/>
      <c r="D430" s="7"/>
      <c r="E430" s="8"/>
      <c r="F430" s="7"/>
      <c r="G430" s="7"/>
      <c r="H430" s="7"/>
    </row>
    <row r="431" s="6" customFormat="1" spans="1:8">
      <c r="A431" s="7"/>
      <c r="B431" s="7"/>
      <c r="C431" s="7"/>
      <c r="D431" s="7"/>
      <c r="E431" s="8"/>
      <c r="F431" s="7"/>
      <c r="G431" s="7"/>
      <c r="H431" s="7"/>
    </row>
    <row r="432" s="6" customFormat="1" spans="1:8">
      <c r="A432" s="7"/>
      <c r="B432" s="7"/>
      <c r="C432" s="7"/>
      <c r="D432" s="7"/>
      <c r="E432" s="8"/>
      <c r="F432" s="7"/>
      <c r="G432" s="7"/>
      <c r="H432" s="7"/>
    </row>
    <row r="433" s="6" customFormat="1" spans="1:8">
      <c r="A433" s="7"/>
      <c r="B433" s="7"/>
      <c r="C433" s="7"/>
      <c r="D433" s="7"/>
      <c r="E433" s="8"/>
      <c r="F433" s="7"/>
      <c r="G433" s="7"/>
      <c r="H433" s="7"/>
    </row>
    <row r="434" s="6" customFormat="1" spans="1:8">
      <c r="A434" s="7"/>
      <c r="B434" s="7"/>
      <c r="C434" s="7"/>
      <c r="D434" s="7"/>
      <c r="E434" s="8"/>
      <c r="F434" s="7"/>
      <c r="G434" s="7"/>
      <c r="H434" s="7"/>
    </row>
    <row r="435" s="6" customFormat="1" spans="1:8">
      <c r="A435" s="7"/>
      <c r="B435" s="7"/>
      <c r="C435" s="7"/>
      <c r="D435" s="7"/>
      <c r="E435" s="8"/>
      <c r="F435" s="7"/>
      <c r="G435" s="7"/>
      <c r="H435" s="7"/>
    </row>
    <row r="436" s="6" customFormat="1" spans="1:8">
      <c r="A436" s="7"/>
      <c r="B436" s="7"/>
      <c r="C436" s="7"/>
      <c r="D436" s="7"/>
      <c r="E436" s="8"/>
      <c r="F436" s="7"/>
      <c r="G436" s="7"/>
      <c r="H436" s="7"/>
    </row>
    <row r="437" s="6" customFormat="1" spans="1:8">
      <c r="A437" s="7"/>
      <c r="B437" s="7"/>
      <c r="C437" s="7"/>
      <c r="D437" s="7"/>
      <c r="E437" s="8"/>
      <c r="F437" s="7"/>
      <c r="G437" s="7"/>
      <c r="H437" s="7"/>
    </row>
    <row r="438" s="6" customFormat="1" spans="1:8">
      <c r="A438" s="7"/>
      <c r="B438" s="7"/>
      <c r="C438" s="7"/>
      <c r="D438" s="7"/>
      <c r="E438" s="8"/>
      <c r="F438" s="7"/>
      <c r="G438" s="7"/>
      <c r="H438" s="7"/>
    </row>
    <row r="439" s="6" customFormat="1" spans="1:8">
      <c r="A439" s="7"/>
      <c r="B439" s="7"/>
      <c r="C439" s="7"/>
      <c r="D439" s="7"/>
      <c r="E439" s="8"/>
      <c r="F439" s="7"/>
      <c r="G439" s="7"/>
      <c r="H439" s="7"/>
    </row>
    <row r="440" s="6" customFormat="1" spans="1:8">
      <c r="A440" s="7"/>
      <c r="B440" s="7"/>
      <c r="C440" s="7"/>
      <c r="D440" s="7"/>
      <c r="E440" s="8"/>
      <c r="F440" s="7"/>
      <c r="G440" s="7"/>
      <c r="H440" s="7"/>
    </row>
    <row r="441" s="6" customFormat="1" spans="1:8">
      <c r="A441" s="7"/>
      <c r="B441" s="7"/>
      <c r="C441" s="7"/>
      <c r="D441" s="7"/>
      <c r="E441" s="8"/>
      <c r="F441" s="7"/>
      <c r="G441" s="7"/>
      <c r="H441" s="7"/>
    </row>
    <row r="442" s="6" customFormat="1" spans="1:8">
      <c r="A442" s="7"/>
      <c r="B442" s="7"/>
      <c r="C442" s="7"/>
      <c r="D442" s="7"/>
      <c r="E442" s="8"/>
      <c r="F442" s="7"/>
      <c r="G442" s="7"/>
      <c r="H442" s="7"/>
    </row>
    <row r="443" s="6" customFormat="1" spans="1:8">
      <c r="A443" s="7"/>
      <c r="B443" s="7"/>
      <c r="C443" s="7"/>
      <c r="D443" s="7"/>
      <c r="E443" s="8"/>
      <c r="F443" s="7"/>
      <c r="G443" s="7"/>
      <c r="H443" s="7"/>
    </row>
    <row r="444" s="6" customFormat="1" spans="1:8">
      <c r="A444" s="7"/>
      <c r="B444" s="7"/>
      <c r="C444" s="7"/>
      <c r="D444" s="7"/>
      <c r="E444" s="8"/>
      <c r="F444" s="7"/>
      <c r="G444" s="7"/>
      <c r="H444" s="7"/>
    </row>
    <row r="445" s="6" customFormat="1" spans="1:8">
      <c r="A445" s="7"/>
      <c r="B445" s="7"/>
      <c r="C445" s="7"/>
      <c r="D445" s="7"/>
      <c r="E445" s="8"/>
      <c r="F445" s="7"/>
      <c r="G445" s="7"/>
      <c r="H445" s="7"/>
    </row>
    <row r="446" s="6" customFormat="1" spans="1:8">
      <c r="A446" s="7"/>
      <c r="B446" s="7"/>
      <c r="C446" s="7"/>
      <c r="D446" s="7"/>
      <c r="E446" s="8"/>
      <c r="F446" s="7"/>
      <c r="G446" s="7"/>
      <c r="H446" s="7"/>
    </row>
    <row r="447" s="6" customFormat="1" spans="1:8">
      <c r="A447" s="7"/>
      <c r="B447" s="7"/>
      <c r="C447" s="7"/>
      <c r="D447" s="7"/>
      <c r="E447" s="8"/>
      <c r="F447" s="7"/>
      <c r="G447" s="7"/>
      <c r="H447" s="7"/>
    </row>
    <row r="448" s="6" customFormat="1" spans="1:8">
      <c r="A448" s="7"/>
      <c r="B448" s="7"/>
      <c r="C448" s="7"/>
      <c r="D448" s="7"/>
      <c r="E448" s="8"/>
      <c r="F448" s="7"/>
      <c r="G448" s="7"/>
      <c r="H448" s="7"/>
    </row>
    <row r="449" s="6" customFormat="1" spans="1:8">
      <c r="A449" s="7"/>
      <c r="B449" s="7"/>
      <c r="C449" s="7"/>
      <c r="D449" s="7"/>
      <c r="E449" s="8"/>
      <c r="F449" s="7"/>
      <c r="G449" s="7"/>
      <c r="H449" s="7"/>
    </row>
    <row r="450" s="6" customFormat="1" spans="1:8">
      <c r="A450" s="7"/>
      <c r="B450" s="7"/>
      <c r="C450" s="7"/>
      <c r="D450" s="7"/>
      <c r="E450" s="8"/>
      <c r="F450" s="7"/>
      <c r="G450" s="7"/>
      <c r="H450" s="7"/>
    </row>
    <row r="451" s="6" customFormat="1" spans="1:8">
      <c r="A451" s="7"/>
      <c r="B451" s="7"/>
      <c r="C451" s="7"/>
      <c r="D451" s="7"/>
      <c r="E451" s="8"/>
      <c r="F451" s="7"/>
      <c r="G451" s="7"/>
      <c r="H451" s="7"/>
    </row>
    <row r="452" s="6" customFormat="1" spans="1:8">
      <c r="A452" s="7"/>
      <c r="B452" s="7"/>
      <c r="C452" s="7"/>
      <c r="D452" s="7"/>
      <c r="E452" s="8"/>
      <c r="F452" s="7"/>
      <c r="G452" s="7"/>
      <c r="H452" s="7"/>
    </row>
    <row r="453" s="6" customFormat="1" spans="1:8">
      <c r="A453" s="7"/>
      <c r="B453" s="7"/>
      <c r="C453" s="7"/>
      <c r="D453" s="7"/>
      <c r="E453" s="8"/>
      <c r="F453" s="7"/>
      <c r="G453" s="7"/>
      <c r="H453" s="7"/>
    </row>
    <row r="454" s="6" customFormat="1" spans="1:8">
      <c r="A454" s="7"/>
      <c r="B454" s="7"/>
      <c r="C454" s="7"/>
      <c r="D454" s="7"/>
      <c r="E454" s="8"/>
      <c r="F454" s="7"/>
      <c r="G454" s="7"/>
      <c r="H454" s="7"/>
    </row>
    <row r="455" s="6" customFormat="1" spans="1:8">
      <c r="A455" s="7"/>
      <c r="B455" s="7"/>
      <c r="C455" s="7"/>
      <c r="D455" s="7"/>
      <c r="E455" s="8"/>
      <c r="F455" s="7"/>
      <c r="G455" s="7"/>
      <c r="H455" s="7"/>
    </row>
    <row r="456" s="6" customFormat="1" spans="1:8">
      <c r="A456" s="7"/>
      <c r="B456" s="7"/>
      <c r="C456" s="7"/>
      <c r="D456" s="7"/>
      <c r="E456" s="8"/>
      <c r="F456" s="7"/>
      <c r="G456" s="7"/>
      <c r="H456" s="7"/>
    </row>
    <row r="457" s="6" customFormat="1" spans="1:8">
      <c r="A457" s="7"/>
      <c r="B457" s="7"/>
      <c r="C457" s="7"/>
      <c r="D457" s="7"/>
      <c r="E457" s="8"/>
      <c r="F457" s="7"/>
      <c r="G457" s="7"/>
      <c r="H457" s="7"/>
    </row>
    <row r="458" s="6" customFormat="1" spans="1:8">
      <c r="A458" s="7"/>
      <c r="B458" s="7"/>
      <c r="C458" s="7"/>
      <c r="D458" s="7"/>
      <c r="E458" s="8"/>
      <c r="F458" s="7"/>
      <c r="G458" s="7"/>
      <c r="H458" s="7"/>
    </row>
    <row r="459" s="6" customFormat="1" spans="1:8">
      <c r="A459" s="7"/>
      <c r="B459" s="7"/>
      <c r="C459" s="7"/>
      <c r="D459" s="7"/>
      <c r="E459" s="8"/>
      <c r="F459" s="7"/>
      <c r="G459" s="7"/>
      <c r="H459" s="7"/>
    </row>
    <row r="460" s="6" customFormat="1" spans="1:8">
      <c r="A460" s="7"/>
      <c r="B460" s="7"/>
      <c r="C460" s="7"/>
      <c r="D460" s="7"/>
      <c r="E460" s="8"/>
      <c r="F460" s="7"/>
      <c r="G460" s="7"/>
      <c r="H460" s="7"/>
    </row>
    <row r="461" s="6" customFormat="1" spans="1:8">
      <c r="A461" s="7"/>
      <c r="B461" s="7"/>
      <c r="C461" s="7"/>
      <c r="D461" s="7"/>
      <c r="E461" s="8"/>
      <c r="F461" s="7"/>
      <c r="G461" s="7"/>
      <c r="H461" s="7"/>
    </row>
    <row r="462" s="6" customFormat="1" spans="1:8">
      <c r="A462" s="7"/>
      <c r="B462" s="7"/>
      <c r="C462" s="7"/>
      <c r="D462" s="7"/>
      <c r="E462" s="8"/>
      <c r="F462" s="7"/>
      <c r="G462" s="7"/>
      <c r="H462" s="7"/>
    </row>
    <row r="463" s="6" customFormat="1" spans="1:8">
      <c r="A463" s="7"/>
      <c r="B463" s="7"/>
      <c r="C463" s="7"/>
      <c r="D463" s="7"/>
      <c r="E463" s="8"/>
      <c r="F463" s="7"/>
      <c r="G463" s="7"/>
      <c r="H463" s="7"/>
    </row>
    <row r="464" s="6" customFormat="1" spans="1:8">
      <c r="A464" s="7"/>
      <c r="B464" s="7"/>
      <c r="C464" s="7"/>
      <c r="D464" s="7"/>
      <c r="E464" s="8"/>
      <c r="F464" s="7"/>
      <c r="G464" s="7"/>
      <c r="H464" s="7"/>
    </row>
    <row r="465" s="6" customFormat="1" spans="1:8">
      <c r="A465" s="7"/>
      <c r="B465" s="7"/>
      <c r="C465" s="7"/>
      <c r="D465" s="7"/>
      <c r="E465" s="8"/>
      <c r="F465" s="7"/>
      <c r="G465" s="7"/>
      <c r="H465" s="7"/>
    </row>
    <row r="466" s="6" customFormat="1" spans="1:8">
      <c r="A466" s="7"/>
      <c r="B466" s="7"/>
      <c r="C466" s="7"/>
      <c r="D466" s="7"/>
      <c r="E466" s="8"/>
      <c r="F466" s="7"/>
      <c r="G466" s="7"/>
      <c r="H466" s="7"/>
    </row>
    <row r="467" s="6" customFormat="1" spans="1:8">
      <c r="A467" s="7"/>
      <c r="B467" s="7"/>
      <c r="C467" s="7"/>
      <c r="D467" s="7"/>
      <c r="E467" s="8"/>
      <c r="F467" s="7"/>
      <c r="G467" s="7"/>
      <c r="H467" s="7"/>
    </row>
    <row r="468" s="6" customFormat="1" spans="1:8">
      <c r="A468" s="7"/>
      <c r="B468" s="7"/>
      <c r="C468" s="7"/>
      <c r="D468" s="7"/>
      <c r="E468" s="8"/>
      <c r="F468" s="7"/>
      <c r="G468" s="7"/>
      <c r="H468" s="7"/>
    </row>
    <row r="469" s="6" customFormat="1" spans="1:8">
      <c r="A469" s="7"/>
      <c r="B469" s="7"/>
      <c r="C469" s="7"/>
      <c r="D469" s="7"/>
      <c r="E469" s="8"/>
      <c r="F469" s="7"/>
      <c r="G469" s="7"/>
      <c r="H469" s="7"/>
    </row>
    <row r="470" s="6" customFormat="1" spans="1:8">
      <c r="A470" s="7"/>
      <c r="B470" s="7"/>
      <c r="C470" s="7"/>
      <c r="D470" s="7"/>
      <c r="E470" s="8"/>
      <c r="F470" s="7"/>
      <c r="G470" s="7"/>
      <c r="H470" s="7"/>
    </row>
    <row r="471" s="6" customFormat="1" spans="1:8">
      <c r="A471" s="7"/>
      <c r="B471" s="7"/>
      <c r="C471" s="7"/>
      <c r="D471" s="7"/>
      <c r="E471" s="8"/>
      <c r="F471" s="7"/>
      <c r="G471" s="7"/>
      <c r="H471" s="7"/>
    </row>
    <row r="472" s="6" customFormat="1" spans="1:8">
      <c r="A472" s="7"/>
      <c r="B472" s="7"/>
      <c r="C472" s="7"/>
      <c r="D472" s="7"/>
      <c r="E472" s="8"/>
      <c r="F472" s="7"/>
      <c r="G472" s="7"/>
      <c r="H472" s="7"/>
    </row>
    <row r="473" s="6" customFormat="1" spans="1:8">
      <c r="A473" s="7"/>
      <c r="B473" s="7"/>
      <c r="C473" s="7"/>
      <c r="D473" s="7"/>
      <c r="E473" s="8"/>
      <c r="F473" s="7"/>
      <c r="G473" s="7"/>
      <c r="H473" s="7"/>
    </row>
    <row r="474" s="6" customFormat="1" spans="1:8">
      <c r="A474" s="7"/>
      <c r="B474" s="7"/>
      <c r="C474" s="7"/>
      <c r="D474" s="7"/>
      <c r="E474" s="8"/>
      <c r="F474" s="7"/>
      <c r="G474" s="7"/>
      <c r="H474" s="7"/>
    </row>
    <row r="475" s="6" customFormat="1" spans="1:8">
      <c r="A475" s="7"/>
      <c r="B475" s="7"/>
      <c r="C475" s="7"/>
      <c r="D475" s="7"/>
      <c r="E475" s="8"/>
      <c r="F475" s="7"/>
      <c r="G475" s="7"/>
      <c r="H475" s="7"/>
    </row>
    <row r="476" s="6" customFormat="1" spans="1:8">
      <c r="A476" s="7"/>
      <c r="B476" s="7"/>
      <c r="C476" s="7"/>
      <c r="D476" s="7"/>
      <c r="E476" s="8"/>
      <c r="F476" s="7"/>
      <c r="G476" s="7"/>
      <c r="H476" s="7"/>
    </row>
    <row r="477" s="6" customFormat="1" spans="1:8">
      <c r="A477" s="7"/>
      <c r="B477" s="7"/>
      <c r="C477" s="7"/>
      <c r="D477" s="7"/>
      <c r="E477" s="8"/>
      <c r="F477" s="7"/>
      <c r="G477" s="7"/>
      <c r="H477" s="7"/>
    </row>
    <row r="478" s="6" customFormat="1" spans="1:8">
      <c r="A478" s="7"/>
      <c r="B478" s="7"/>
      <c r="C478" s="7"/>
      <c r="D478" s="7"/>
      <c r="E478" s="8"/>
      <c r="F478" s="7"/>
      <c r="G478" s="7"/>
      <c r="H478" s="7"/>
    </row>
    <row r="479" s="6" customFormat="1" spans="1:8">
      <c r="A479" s="7"/>
      <c r="B479" s="7"/>
      <c r="C479" s="7"/>
      <c r="D479" s="7"/>
      <c r="E479" s="8"/>
      <c r="F479" s="7"/>
      <c r="G479" s="7"/>
      <c r="H479" s="7"/>
    </row>
    <row r="480" s="6" customFormat="1" spans="1:8">
      <c r="A480" s="7"/>
      <c r="B480" s="7"/>
      <c r="C480" s="7"/>
      <c r="D480" s="7"/>
      <c r="E480" s="8"/>
      <c r="F480" s="7"/>
      <c r="G480" s="7"/>
      <c r="H480" s="7"/>
    </row>
    <row r="481" s="6" customFormat="1" spans="1:8">
      <c r="A481" s="7"/>
      <c r="B481" s="7"/>
      <c r="C481" s="7"/>
      <c r="D481" s="7"/>
      <c r="E481" s="8"/>
      <c r="F481" s="7"/>
      <c r="G481" s="7"/>
      <c r="H481" s="7"/>
    </row>
    <row r="482" s="6" customFormat="1" spans="1:8">
      <c r="A482" s="7"/>
      <c r="B482" s="7"/>
      <c r="C482" s="7"/>
      <c r="D482" s="7"/>
      <c r="E482" s="8"/>
      <c r="F482" s="7"/>
      <c r="G482" s="7"/>
      <c r="H482" s="7"/>
    </row>
    <row r="483" s="6" customFormat="1" spans="1:8">
      <c r="A483" s="7"/>
      <c r="B483" s="7"/>
      <c r="C483" s="7"/>
      <c r="D483" s="7"/>
      <c r="E483" s="8"/>
      <c r="F483" s="7"/>
      <c r="G483" s="7"/>
      <c r="H483" s="7"/>
    </row>
    <row r="484" s="6" customFormat="1" spans="1:8">
      <c r="A484" s="7"/>
      <c r="B484" s="7"/>
      <c r="C484" s="7"/>
      <c r="D484" s="7"/>
      <c r="E484" s="8"/>
      <c r="F484" s="7"/>
      <c r="G484" s="7"/>
      <c r="H484" s="7"/>
    </row>
    <row r="485" s="6" customFormat="1" spans="1:8">
      <c r="A485" s="7"/>
      <c r="B485" s="7"/>
      <c r="C485" s="7"/>
      <c r="D485" s="7"/>
      <c r="E485" s="8"/>
      <c r="F485" s="7"/>
      <c r="G485" s="7"/>
      <c r="H485" s="7"/>
    </row>
    <row r="486" s="6" customFormat="1" spans="1:8">
      <c r="A486" s="7"/>
      <c r="B486" s="7"/>
      <c r="C486" s="7"/>
      <c r="D486" s="7"/>
      <c r="E486" s="8"/>
      <c r="F486" s="7"/>
      <c r="G486" s="7"/>
      <c r="H486" s="7"/>
    </row>
    <row r="487" s="6" customFormat="1" spans="1:8">
      <c r="A487" s="7"/>
      <c r="B487" s="7"/>
      <c r="C487" s="7"/>
      <c r="D487" s="7"/>
      <c r="E487" s="8"/>
      <c r="F487" s="7"/>
      <c r="G487" s="7"/>
      <c r="H487" s="7"/>
    </row>
    <row r="488" s="6" customFormat="1" spans="1:8">
      <c r="A488" s="7"/>
      <c r="B488" s="7"/>
      <c r="C488" s="7"/>
      <c r="D488" s="7"/>
      <c r="E488" s="8"/>
      <c r="F488" s="7"/>
      <c r="G488" s="7"/>
      <c r="H488" s="7"/>
    </row>
    <row r="489" s="6" customFormat="1" spans="1:8">
      <c r="A489" s="7"/>
      <c r="B489" s="7"/>
      <c r="C489" s="7"/>
      <c r="D489" s="7"/>
      <c r="E489" s="8"/>
      <c r="F489" s="7"/>
      <c r="G489" s="7"/>
      <c r="H489" s="7"/>
    </row>
    <row r="490" s="6" customFormat="1" spans="1:8">
      <c r="A490" s="7"/>
      <c r="B490" s="7"/>
      <c r="C490" s="7"/>
      <c r="D490" s="7"/>
      <c r="E490" s="8"/>
      <c r="F490" s="7"/>
      <c r="G490" s="7"/>
      <c r="H490" s="7"/>
    </row>
    <row r="491" s="6" customFormat="1" spans="1:8">
      <c r="A491" s="7"/>
      <c r="B491" s="7"/>
      <c r="C491" s="7"/>
      <c r="D491" s="7"/>
      <c r="E491" s="8"/>
      <c r="F491" s="7"/>
      <c r="G491" s="7"/>
      <c r="H491" s="7"/>
    </row>
    <row r="492" s="6" customFormat="1" spans="1:8">
      <c r="A492" s="7"/>
      <c r="B492" s="7"/>
      <c r="C492" s="7"/>
      <c r="D492" s="7"/>
      <c r="E492" s="8"/>
      <c r="F492" s="7"/>
      <c r="G492" s="7"/>
      <c r="H492" s="7"/>
    </row>
    <row r="493" s="6" customFormat="1" spans="1:8">
      <c r="A493" s="7"/>
      <c r="B493" s="7"/>
      <c r="C493" s="7"/>
      <c r="D493" s="7"/>
      <c r="E493" s="8"/>
      <c r="F493" s="7"/>
      <c r="G493" s="7"/>
      <c r="H493" s="7"/>
    </row>
    <row r="494" s="6" customFormat="1" spans="1:8">
      <c r="A494" s="7"/>
      <c r="B494" s="7"/>
      <c r="C494" s="7"/>
      <c r="D494" s="7"/>
      <c r="E494" s="8"/>
      <c r="F494" s="7"/>
      <c r="G494" s="7"/>
      <c r="H494" s="7"/>
    </row>
    <row r="495" s="6" customFormat="1" spans="1:8">
      <c r="A495" s="7"/>
      <c r="B495" s="7"/>
      <c r="C495" s="7"/>
      <c r="D495" s="7"/>
      <c r="E495" s="8"/>
      <c r="F495" s="7"/>
      <c r="G495" s="7"/>
      <c r="H495" s="7"/>
    </row>
    <row r="496" s="6" customFormat="1" spans="1:8">
      <c r="A496" s="7"/>
      <c r="B496" s="7"/>
      <c r="C496" s="7"/>
      <c r="D496" s="7"/>
      <c r="E496" s="8"/>
      <c r="F496" s="7"/>
      <c r="G496" s="7"/>
      <c r="H496" s="7"/>
    </row>
    <row r="497" s="6" customFormat="1" spans="1:8">
      <c r="A497" s="7"/>
      <c r="B497" s="7"/>
      <c r="C497" s="7"/>
      <c r="D497" s="7"/>
      <c r="E497" s="8"/>
      <c r="F497" s="7"/>
      <c r="G497" s="7"/>
      <c r="H497" s="7"/>
    </row>
    <row r="498" s="6" customFormat="1" spans="1:8">
      <c r="A498" s="7"/>
      <c r="B498" s="7"/>
      <c r="C498" s="7"/>
      <c r="D498" s="7"/>
      <c r="E498" s="8"/>
      <c r="F498" s="7"/>
      <c r="G498" s="7"/>
      <c r="H498" s="7"/>
    </row>
    <row r="499" s="6" customFormat="1" spans="1:8">
      <c r="A499" s="7"/>
      <c r="B499" s="7"/>
      <c r="C499" s="7"/>
      <c r="D499" s="7"/>
      <c r="E499" s="8"/>
      <c r="F499" s="7"/>
      <c r="G499" s="7"/>
      <c r="H499" s="7"/>
    </row>
    <row r="500" s="6" customFormat="1" spans="1:8">
      <c r="A500" s="7"/>
      <c r="B500" s="7"/>
      <c r="C500" s="7"/>
      <c r="D500" s="7"/>
      <c r="E500" s="8"/>
      <c r="F500" s="7"/>
      <c r="G500" s="7"/>
      <c r="H500" s="7"/>
    </row>
    <row r="501" s="6" customFormat="1" spans="1:8">
      <c r="A501" s="7"/>
      <c r="B501" s="7"/>
      <c r="C501" s="7"/>
      <c r="D501" s="7"/>
      <c r="E501" s="8"/>
      <c r="F501" s="7"/>
      <c r="G501" s="7"/>
      <c r="H501" s="7"/>
    </row>
    <row r="502" s="6" customFormat="1" spans="1:8">
      <c r="A502" s="7"/>
      <c r="B502" s="7"/>
      <c r="C502" s="7"/>
      <c r="D502" s="7"/>
      <c r="E502" s="8"/>
      <c r="F502" s="7"/>
      <c r="G502" s="7"/>
      <c r="H502" s="7"/>
    </row>
    <row r="503" s="6" customFormat="1" spans="1:8">
      <c r="A503" s="7"/>
      <c r="B503" s="7"/>
      <c r="C503" s="7"/>
      <c r="D503" s="7"/>
      <c r="E503" s="8"/>
      <c r="F503" s="7"/>
      <c r="G503" s="7"/>
      <c r="H503" s="7"/>
    </row>
    <row r="504" s="6" customFormat="1" spans="1:8">
      <c r="A504" s="7"/>
      <c r="B504" s="7"/>
      <c r="C504" s="7"/>
      <c r="D504" s="7"/>
      <c r="E504" s="8"/>
      <c r="F504" s="7"/>
      <c r="G504" s="7"/>
      <c r="H504" s="7"/>
    </row>
    <row r="505" s="6" customFormat="1" spans="1:8">
      <c r="A505" s="7"/>
      <c r="B505" s="7"/>
      <c r="C505" s="7"/>
      <c r="D505" s="7"/>
      <c r="E505" s="8"/>
      <c r="F505" s="7"/>
      <c r="G505" s="7"/>
      <c r="H505" s="7"/>
    </row>
    <row r="506" s="6" customFormat="1" spans="1:8">
      <c r="A506" s="7"/>
      <c r="B506" s="7"/>
      <c r="C506" s="7"/>
      <c r="D506" s="7"/>
      <c r="E506" s="8"/>
      <c r="F506" s="7"/>
      <c r="G506" s="7"/>
      <c r="H506" s="7"/>
    </row>
    <row r="507" s="6" customFormat="1" spans="1:8">
      <c r="A507" s="7"/>
      <c r="B507" s="7"/>
      <c r="C507" s="7"/>
      <c r="D507" s="7"/>
      <c r="E507" s="8"/>
      <c r="F507" s="7"/>
      <c r="G507" s="7"/>
      <c r="H507" s="7"/>
    </row>
    <row r="508" s="6" customFormat="1" spans="1:8">
      <c r="A508" s="7"/>
      <c r="B508" s="7"/>
      <c r="C508" s="7"/>
      <c r="D508" s="7"/>
      <c r="E508" s="8"/>
      <c r="F508" s="7"/>
      <c r="G508" s="7"/>
      <c r="H508" s="7"/>
    </row>
    <row r="509" s="6" customFormat="1" spans="1:8">
      <c r="A509" s="7"/>
      <c r="B509" s="7"/>
      <c r="C509" s="7"/>
      <c r="D509" s="7"/>
      <c r="E509" s="8"/>
      <c r="F509" s="7"/>
      <c r="G509" s="7"/>
      <c r="H509" s="7"/>
    </row>
    <row r="510" s="6" customFormat="1" spans="1:8">
      <c r="A510" s="7"/>
      <c r="B510" s="7"/>
      <c r="C510" s="7"/>
      <c r="D510" s="7"/>
      <c r="E510" s="8"/>
      <c r="F510" s="7"/>
      <c r="G510" s="7"/>
      <c r="H510" s="7"/>
    </row>
    <row r="511" s="6" customFormat="1" spans="1:8">
      <c r="A511" s="7"/>
      <c r="B511" s="7"/>
      <c r="C511" s="7"/>
      <c r="D511" s="7"/>
      <c r="E511" s="8"/>
      <c r="F511" s="7"/>
      <c r="G511" s="7"/>
      <c r="H511" s="7"/>
    </row>
    <row r="512" s="6" customFormat="1" spans="1:8">
      <c r="A512" s="7"/>
      <c r="B512" s="7"/>
      <c r="C512" s="7"/>
      <c r="D512" s="7"/>
      <c r="E512" s="8"/>
      <c r="F512" s="7"/>
      <c r="G512" s="7"/>
      <c r="H512" s="7"/>
    </row>
    <row r="513" s="6" customFormat="1" spans="1:8">
      <c r="A513" s="7"/>
      <c r="B513" s="7"/>
      <c r="C513" s="7"/>
      <c r="D513" s="7"/>
      <c r="E513" s="8"/>
      <c r="F513" s="7"/>
      <c r="G513" s="7"/>
      <c r="H513" s="7"/>
    </row>
    <row r="514" s="6" customFormat="1" spans="1:8">
      <c r="A514" s="7"/>
      <c r="B514" s="7"/>
      <c r="C514" s="7"/>
      <c r="D514" s="7"/>
      <c r="E514" s="8"/>
      <c r="F514" s="7"/>
      <c r="G514" s="7"/>
      <c r="H514" s="7"/>
    </row>
    <row r="515" s="6" customFormat="1" spans="1:8">
      <c r="A515" s="7"/>
      <c r="B515" s="7"/>
      <c r="C515" s="7"/>
      <c r="D515" s="7"/>
      <c r="E515" s="8"/>
      <c r="F515" s="7"/>
      <c r="G515" s="7"/>
      <c r="H515" s="7"/>
    </row>
    <row r="516" s="6" customFormat="1" spans="1:8">
      <c r="A516" s="7"/>
      <c r="B516" s="7"/>
      <c r="C516" s="7"/>
      <c r="D516" s="7"/>
      <c r="E516" s="8"/>
      <c r="F516" s="7"/>
      <c r="G516" s="7"/>
      <c r="H516" s="7"/>
    </row>
    <row r="517" s="6" customFormat="1" spans="1:8">
      <c r="A517" s="7"/>
      <c r="B517" s="7"/>
      <c r="C517" s="7"/>
      <c r="D517" s="7"/>
      <c r="E517" s="8"/>
      <c r="F517" s="7"/>
      <c r="G517" s="7"/>
      <c r="H517" s="7"/>
    </row>
    <row r="518" s="6" customFormat="1" spans="1:8">
      <c r="A518" s="7"/>
      <c r="B518" s="7"/>
      <c r="C518" s="7"/>
      <c r="D518" s="7"/>
      <c r="E518" s="8"/>
      <c r="F518" s="7"/>
      <c r="G518" s="7"/>
      <c r="H518" s="7"/>
    </row>
    <row r="519" s="6" customFormat="1" spans="1:8">
      <c r="A519" s="7"/>
      <c r="B519" s="7"/>
      <c r="C519" s="7"/>
      <c r="D519" s="7"/>
      <c r="E519" s="8"/>
      <c r="F519" s="7"/>
      <c r="G519" s="7"/>
      <c r="H519" s="7"/>
    </row>
    <row r="520" s="6" customFormat="1" spans="1:8">
      <c r="A520" s="7"/>
      <c r="B520" s="7"/>
      <c r="C520" s="7"/>
      <c r="D520" s="7"/>
      <c r="E520" s="8"/>
      <c r="F520" s="7"/>
      <c r="G520" s="7"/>
      <c r="H520" s="7"/>
    </row>
    <row r="521" s="6" customFormat="1" spans="1:8">
      <c r="A521" s="7"/>
      <c r="B521" s="7"/>
      <c r="C521" s="7"/>
      <c r="D521" s="7"/>
      <c r="E521" s="8"/>
      <c r="F521" s="7"/>
      <c r="G521" s="7"/>
      <c r="H521" s="7"/>
    </row>
    <row r="522" s="6" customFormat="1" spans="1:8">
      <c r="A522" s="7"/>
      <c r="B522" s="7"/>
      <c r="C522" s="7"/>
      <c r="D522" s="7"/>
      <c r="E522" s="8"/>
      <c r="F522" s="7"/>
      <c r="G522" s="7"/>
      <c r="H522" s="7"/>
    </row>
    <row r="523" s="6" customFormat="1" spans="1:8">
      <c r="A523" s="7"/>
      <c r="B523" s="7"/>
      <c r="C523" s="7"/>
      <c r="D523" s="7"/>
      <c r="E523" s="8"/>
      <c r="F523" s="7"/>
      <c r="G523" s="7"/>
      <c r="H523" s="7"/>
    </row>
    <row r="524" s="6" customFormat="1" spans="1:8">
      <c r="A524" s="7"/>
      <c r="B524" s="7"/>
      <c r="C524" s="7"/>
      <c r="D524" s="7"/>
      <c r="E524" s="8"/>
      <c r="F524" s="7"/>
      <c r="G524" s="7"/>
      <c r="H524" s="7"/>
    </row>
    <row r="525" s="6" customFormat="1" spans="1:8">
      <c r="A525" s="7"/>
      <c r="B525" s="7"/>
      <c r="C525" s="7"/>
      <c r="D525" s="7"/>
      <c r="E525" s="8"/>
      <c r="F525" s="7"/>
      <c r="G525" s="7"/>
      <c r="H525" s="7"/>
    </row>
    <row r="526" s="6" customFormat="1" spans="1:8">
      <c r="A526" s="7"/>
      <c r="B526" s="7"/>
      <c r="C526" s="7"/>
      <c r="D526" s="7"/>
      <c r="E526" s="8"/>
      <c r="F526" s="7"/>
      <c r="G526" s="7"/>
      <c r="H526" s="7"/>
    </row>
    <row r="527" s="6" customFormat="1" spans="1:8">
      <c r="A527" s="7"/>
      <c r="B527" s="7"/>
      <c r="C527" s="7"/>
      <c r="D527" s="7"/>
      <c r="E527" s="8"/>
      <c r="F527" s="7"/>
      <c r="G527" s="7"/>
      <c r="H527" s="7"/>
    </row>
    <row r="528" s="6" customFormat="1" spans="1:8">
      <c r="A528" s="7"/>
      <c r="B528" s="7"/>
      <c r="C528" s="7"/>
      <c r="D528" s="7"/>
      <c r="E528" s="8"/>
      <c r="F528" s="7"/>
      <c r="G528" s="7"/>
      <c r="H528" s="7"/>
    </row>
    <row r="529" s="6" customFormat="1" spans="1:8">
      <c r="A529" s="7"/>
      <c r="B529" s="7"/>
      <c r="C529" s="7"/>
      <c r="D529" s="7"/>
      <c r="E529" s="8"/>
      <c r="F529" s="7"/>
      <c r="G529" s="7"/>
      <c r="H529" s="7"/>
    </row>
    <row r="530" s="6" customFormat="1" spans="1:8">
      <c r="A530" s="7"/>
      <c r="B530" s="7"/>
      <c r="C530" s="7"/>
      <c r="D530" s="7"/>
      <c r="E530" s="8"/>
      <c r="F530" s="7"/>
      <c r="G530" s="7"/>
      <c r="H530" s="7"/>
    </row>
    <row r="531" s="6" customFormat="1" spans="1:8">
      <c r="A531" s="7"/>
      <c r="B531" s="7"/>
      <c r="C531" s="7"/>
      <c r="D531" s="7"/>
      <c r="E531" s="8"/>
      <c r="F531" s="7"/>
      <c r="G531" s="7"/>
      <c r="H531" s="7"/>
    </row>
    <row r="532" s="6" customFormat="1" spans="1:8">
      <c r="A532" s="7"/>
      <c r="B532" s="7"/>
      <c r="C532" s="7"/>
      <c r="D532" s="7"/>
      <c r="E532" s="8"/>
      <c r="F532" s="7"/>
      <c r="G532" s="7"/>
      <c r="H532" s="7"/>
    </row>
    <row r="533" s="6" customFormat="1" spans="1:8">
      <c r="A533" s="7"/>
      <c r="B533" s="7"/>
      <c r="C533" s="7"/>
      <c r="D533" s="7"/>
      <c r="E533" s="8"/>
      <c r="F533" s="7"/>
      <c r="G533" s="7"/>
      <c r="H533" s="7"/>
    </row>
    <row r="534" s="6" customFormat="1" spans="1:8">
      <c r="A534" s="7"/>
      <c r="B534" s="7"/>
      <c r="C534" s="7"/>
      <c r="D534" s="7"/>
      <c r="E534" s="8"/>
      <c r="F534" s="7"/>
      <c r="G534" s="7"/>
      <c r="H534" s="7"/>
    </row>
    <row r="535" s="6" customFormat="1" spans="1:8">
      <c r="A535" s="7"/>
      <c r="B535" s="7"/>
      <c r="C535" s="7"/>
      <c r="D535" s="7"/>
      <c r="E535" s="8"/>
      <c r="F535" s="7"/>
      <c r="G535" s="7"/>
      <c r="H535" s="7"/>
    </row>
    <row r="536" s="6" customFormat="1" spans="1:8">
      <c r="A536" s="7"/>
      <c r="B536" s="7"/>
      <c r="C536" s="7"/>
      <c r="D536" s="7"/>
      <c r="E536" s="8"/>
      <c r="F536" s="7"/>
      <c r="G536" s="7"/>
      <c r="H536" s="7"/>
    </row>
    <row r="537" s="6" customFormat="1" spans="1:8">
      <c r="A537" s="7"/>
      <c r="B537" s="7"/>
      <c r="C537" s="7"/>
      <c r="D537" s="7"/>
      <c r="E537" s="8"/>
      <c r="F537" s="7"/>
      <c r="G537" s="7"/>
      <c r="H537" s="7"/>
    </row>
    <row r="538" s="6" customFormat="1" spans="1:8">
      <c r="A538" s="7"/>
      <c r="B538" s="7"/>
      <c r="C538" s="7"/>
      <c r="D538" s="7"/>
      <c r="E538" s="8"/>
      <c r="F538" s="7"/>
      <c r="G538" s="7"/>
      <c r="H538" s="7"/>
    </row>
    <row r="539" s="6" customFormat="1" spans="1:8">
      <c r="A539" s="7"/>
      <c r="B539" s="7"/>
      <c r="C539" s="7"/>
      <c r="D539" s="7"/>
      <c r="E539" s="8"/>
      <c r="F539" s="7"/>
      <c r="G539" s="7"/>
      <c r="H539" s="7"/>
    </row>
    <row r="540" s="6" customFormat="1" spans="1:8">
      <c r="A540" s="7"/>
      <c r="B540" s="7"/>
      <c r="C540" s="7"/>
      <c r="D540" s="7"/>
      <c r="E540" s="8"/>
      <c r="F540" s="7"/>
      <c r="G540" s="7"/>
      <c r="H540" s="7"/>
    </row>
    <row r="541" s="6" customFormat="1" spans="1:8">
      <c r="A541" s="7"/>
      <c r="B541" s="7"/>
      <c r="C541" s="7"/>
      <c r="D541" s="7"/>
      <c r="E541" s="8"/>
      <c r="F541" s="7"/>
      <c r="G541" s="7"/>
      <c r="H541" s="7"/>
    </row>
    <row r="542" s="6" customFormat="1" spans="1:8">
      <c r="A542" s="7"/>
      <c r="B542" s="7"/>
      <c r="C542" s="7"/>
      <c r="D542" s="7"/>
      <c r="E542" s="8"/>
      <c r="F542" s="7"/>
      <c r="G542" s="7"/>
      <c r="H542" s="7"/>
    </row>
    <row r="543" s="6" customFormat="1" spans="1:8">
      <c r="A543" s="7"/>
      <c r="B543" s="7"/>
      <c r="C543" s="7"/>
      <c r="D543" s="7"/>
      <c r="E543" s="8"/>
      <c r="F543" s="7"/>
      <c r="G543" s="7"/>
      <c r="H543" s="7"/>
    </row>
    <row r="544" s="6" customFormat="1" spans="1:8">
      <c r="A544" s="7"/>
      <c r="B544" s="7"/>
      <c r="C544" s="7"/>
      <c r="D544" s="7"/>
      <c r="E544" s="8"/>
      <c r="F544" s="7"/>
      <c r="G544" s="7"/>
      <c r="H544" s="7"/>
    </row>
    <row r="545" s="6" customFormat="1" spans="1:8">
      <c r="A545" s="7"/>
      <c r="B545" s="7"/>
      <c r="C545" s="7"/>
      <c r="D545" s="7"/>
      <c r="E545" s="8"/>
      <c r="F545" s="7"/>
      <c r="G545" s="7"/>
      <c r="H545" s="7"/>
    </row>
    <row r="546" s="6" customFormat="1" spans="1:8">
      <c r="A546" s="7"/>
      <c r="B546" s="7"/>
      <c r="C546" s="7"/>
      <c r="D546" s="7"/>
      <c r="E546" s="8"/>
      <c r="F546" s="7"/>
      <c r="G546" s="7"/>
      <c r="H546" s="7"/>
    </row>
    <row r="547" s="6" customFormat="1" spans="1:8">
      <c r="A547" s="7"/>
      <c r="B547" s="7"/>
      <c r="C547" s="7"/>
      <c r="D547" s="7"/>
      <c r="E547" s="8"/>
      <c r="F547" s="7"/>
      <c r="G547" s="7"/>
      <c r="H547" s="7"/>
    </row>
    <row r="548" s="6" customFormat="1" spans="1:8">
      <c r="A548" s="7"/>
      <c r="B548" s="7"/>
      <c r="C548" s="7"/>
      <c r="D548" s="7"/>
      <c r="E548" s="8"/>
      <c r="F548" s="7"/>
      <c r="G548" s="7"/>
      <c r="H548" s="7"/>
    </row>
    <row r="549" s="6" customFormat="1" spans="1:8">
      <c r="A549" s="7"/>
      <c r="B549" s="7"/>
      <c r="C549" s="7"/>
      <c r="D549" s="7"/>
      <c r="E549" s="8"/>
      <c r="F549" s="7"/>
      <c r="G549" s="7"/>
      <c r="H549" s="7"/>
    </row>
    <row r="550" s="6" customFormat="1" spans="1:8">
      <c r="A550" s="7"/>
      <c r="B550" s="7"/>
      <c r="C550" s="7"/>
      <c r="D550" s="7"/>
      <c r="E550" s="8"/>
      <c r="F550" s="7"/>
      <c r="G550" s="7"/>
      <c r="H550" s="7"/>
    </row>
    <row r="551" s="6" customFormat="1" spans="1:8">
      <c r="A551" s="7"/>
      <c r="B551" s="7"/>
      <c r="C551" s="7"/>
      <c r="D551" s="7"/>
      <c r="E551" s="8"/>
      <c r="F551" s="7"/>
      <c r="G551" s="7"/>
      <c r="H551" s="7"/>
    </row>
    <row r="552" s="6" customFormat="1" spans="1:8">
      <c r="A552" s="7"/>
      <c r="B552" s="7"/>
      <c r="C552" s="7"/>
      <c r="D552" s="7"/>
      <c r="E552" s="8"/>
      <c r="F552" s="7"/>
      <c r="G552" s="7"/>
      <c r="H552" s="7"/>
    </row>
    <row r="553" s="6" customFormat="1" spans="1:8">
      <c r="A553" s="7"/>
      <c r="B553" s="7"/>
      <c r="C553" s="7"/>
      <c r="D553" s="7"/>
      <c r="E553" s="8"/>
      <c r="F553" s="7"/>
      <c r="G553" s="7"/>
      <c r="H553" s="7"/>
    </row>
    <row r="554" s="6" customFormat="1" spans="1:8">
      <c r="A554" s="7"/>
      <c r="B554" s="7"/>
      <c r="C554" s="7"/>
      <c r="D554" s="7"/>
      <c r="E554" s="8"/>
      <c r="F554" s="7"/>
      <c r="G554" s="7"/>
      <c r="H554" s="7"/>
    </row>
    <row r="555" s="6" customFormat="1" spans="1:8">
      <c r="A555" s="7"/>
      <c r="B555" s="7"/>
      <c r="C555" s="7"/>
      <c r="D555" s="7"/>
      <c r="E555" s="8"/>
      <c r="F555" s="7"/>
      <c r="G555" s="7"/>
      <c r="H555" s="7"/>
    </row>
    <row r="556" s="6" customFormat="1" spans="1:8">
      <c r="A556" s="7"/>
      <c r="B556" s="7"/>
      <c r="C556" s="7"/>
      <c r="D556" s="7"/>
      <c r="E556" s="8"/>
      <c r="F556" s="7"/>
      <c r="G556" s="7"/>
      <c r="H556" s="7"/>
    </row>
    <row r="557" s="6" customFormat="1" spans="1:8">
      <c r="A557" s="7"/>
      <c r="B557" s="7"/>
      <c r="C557" s="7"/>
      <c r="D557" s="7"/>
      <c r="E557" s="8"/>
      <c r="F557" s="7"/>
      <c r="G557" s="7"/>
      <c r="H557" s="7"/>
    </row>
    <row r="558" s="6" customFormat="1" spans="1:8">
      <c r="A558" s="7"/>
      <c r="B558" s="7"/>
      <c r="C558" s="7"/>
      <c r="D558" s="7"/>
      <c r="E558" s="8"/>
      <c r="F558" s="7"/>
      <c r="G558" s="7"/>
      <c r="H558" s="7"/>
    </row>
    <row r="559" s="6" customFormat="1" spans="1:8">
      <c r="A559" s="7"/>
      <c r="B559" s="7"/>
      <c r="C559" s="7"/>
      <c r="D559" s="7"/>
      <c r="E559" s="8"/>
      <c r="F559" s="7"/>
      <c r="G559" s="7"/>
      <c r="H559" s="7"/>
    </row>
    <row r="560" s="6" customFormat="1" spans="1:8">
      <c r="A560" s="7"/>
      <c r="B560" s="7"/>
      <c r="C560" s="7"/>
      <c r="D560" s="7"/>
      <c r="E560" s="8"/>
      <c r="F560" s="7"/>
      <c r="G560" s="7"/>
      <c r="H560" s="7"/>
    </row>
    <row r="561" s="6" customFormat="1" spans="1:8">
      <c r="A561" s="7"/>
      <c r="B561" s="7"/>
      <c r="C561" s="7"/>
      <c r="D561" s="7"/>
      <c r="E561" s="8"/>
      <c r="F561" s="7"/>
      <c r="G561" s="7"/>
      <c r="H561" s="7"/>
    </row>
    <row r="562" s="6" customFormat="1" spans="1:8">
      <c r="A562" s="7"/>
      <c r="B562" s="7"/>
      <c r="C562" s="7"/>
      <c r="D562" s="7"/>
      <c r="E562" s="8"/>
      <c r="F562" s="7"/>
      <c r="G562" s="7"/>
      <c r="H562" s="7"/>
    </row>
    <row r="563" s="6" customFormat="1" spans="1:8">
      <c r="A563" s="7"/>
      <c r="B563" s="7"/>
      <c r="C563" s="7"/>
      <c r="D563" s="7"/>
      <c r="E563" s="8"/>
      <c r="F563" s="7"/>
      <c r="G563" s="7"/>
      <c r="H563" s="7"/>
    </row>
    <row r="564" s="6" customFormat="1" spans="1:8">
      <c r="A564" s="7"/>
      <c r="B564" s="7"/>
      <c r="C564" s="7"/>
      <c r="D564" s="7"/>
      <c r="E564" s="8"/>
      <c r="F564" s="7"/>
      <c r="G564" s="7"/>
      <c r="H564" s="7"/>
    </row>
    <row r="565" s="6" customFormat="1" spans="1:8">
      <c r="A565" s="7"/>
      <c r="B565" s="7"/>
      <c r="C565" s="7"/>
      <c r="D565" s="7"/>
      <c r="E565" s="8"/>
      <c r="F565" s="7"/>
      <c r="G565" s="7"/>
      <c r="H565" s="7"/>
    </row>
    <row r="566" s="6" customFormat="1" spans="1:8">
      <c r="A566" s="7"/>
      <c r="B566" s="7"/>
      <c r="C566" s="7"/>
      <c r="D566" s="7"/>
      <c r="E566" s="8"/>
      <c r="F566" s="7"/>
      <c r="G566" s="7"/>
      <c r="H566" s="7"/>
    </row>
    <row r="567" s="6" customFormat="1" spans="1:8">
      <c r="A567" s="7"/>
      <c r="B567" s="7"/>
      <c r="C567" s="7"/>
      <c r="D567" s="7"/>
      <c r="E567" s="8"/>
      <c r="F567" s="7"/>
      <c r="G567" s="7"/>
      <c r="H567" s="7"/>
    </row>
    <row r="568" s="6" customFormat="1" spans="1:8">
      <c r="A568" s="7"/>
      <c r="B568" s="7"/>
      <c r="C568" s="7"/>
      <c r="D568" s="7"/>
      <c r="E568" s="8"/>
      <c r="F568" s="7"/>
      <c r="G568" s="7"/>
      <c r="H568" s="7"/>
    </row>
    <row r="569" s="6" customFormat="1" spans="1:8">
      <c r="A569" s="7"/>
      <c r="B569" s="7"/>
      <c r="C569" s="7"/>
      <c r="D569" s="7"/>
      <c r="E569" s="8"/>
      <c r="F569" s="7"/>
      <c r="G569" s="7"/>
      <c r="H569" s="7"/>
    </row>
    <row r="570" s="6" customFormat="1" spans="1:8">
      <c r="A570" s="7"/>
      <c r="B570" s="7"/>
      <c r="C570" s="7"/>
      <c r="D570" s="7"/>
      <c r="E570" s="8"/>
      <c r="F570" s="7"/>
      <c r="G570" s="7"/>
      <c r="H570" s="7"/>
    </row>
    <row r="571" s="6" customFormat="1" spans="1:8">
      <c r="A571" s="7"/>
      <c r="B571" s="7"/>
      <c r="C571" s="7"/>
      <c r="D571" s="7"/>
      <c r="E571" s="8"/>
      <c r="F571" s="7"/>
      <c r="G571" s="7"/>
      <c r="H571" s="7"/>
    </row>
    <row r="572" s="6" customFormat="1" spans="1:8">
      <c r="A572" s="7"/>
      <c r="B572" s="7"/>
      <c r="C572" s="7"/>
      <c r="D572" s="7"/>
      <c r="E572" s="8"/>
      <c r="F572" s="7"/>
      <c r="G572" s="7"/>
      <c r="H572" s="7"/>
    </row>
    <row r="573" s="6" customFormat="1" spans="1:8">
      <c r="A573" s="7"/>
      <c r="B573" s="7"/>
      <c r="C573" s="7"/>
      <c r="D573" s="7"/>
      <c r="E573" s="8"/>
      <c r="F573" s="7"/>
      <c r="G573" s="7"/>
      <c r="H573" s="7"/>
    </row>
    <row r="574" s="6" customFormat="1" spans="1:8">
      <c r="A574" s="7"/>
      <c r="B574" s="7"/>
      <c r="C574" s="7"/>
      <c r="D574" s="7"/>
      <c r="E574" s="8"/>
      <c r="F574" s="7"/>
      <c r="G574" s="7"/>
      <c r="H574" s="7"/>
    </row>
    <row r="575" s="6" customFormat="1" spans="1:8">
      <c r="A575" s="7"/>
      <c r="B575" s="7"/>
      <c r="C575" s="7"/>
      <c r="D575" s="7"/>
      <c r="E575" s="8"/>
      <c r="F575" s="7"/>
      <c r="G575" s="7"/>
      <c r="H575" s="7"/>
    </row>
    <row r="576" s="6" customFormat="1" spans="1:8">
      <c r="A576" s="7"/>
      <c r="B576" s="7"/>
      <c r="C576" s="7"/>
      <c r="D576" s="7"/>
      <c r="E576" s="8"/>
      <c r="F576" s="7"/>
      <c r="G576" s="7"/>
      <c r="H576" s="7"/>
    </row>
    <row r="577" s="6" customFormat="1" spans="1:8">
      <c r="A577" s="7"/>
      <c r="B577" s="7"/>
      <c r="C577" s="7"/>
      <c r="D577" s="7"/>
      <c r="E577" s="8"/>
      <c r="F577" s="7"/>
      <c r="G577" s="7"/>
      <c r="H577" s="7"/>
    </row>
    <row r="578" s="6" customFormat="1" spans="1:8">
      <c r="A578" s="7"/>
      <c r="B578" s="7"/>
      <c r="C578" s="7"/>
      <c r="D578" s="7"/>
      <c r="E578" s="8"/>
      <c r="F578" s="7"/>
      <c r="G578" s="7"/>
      <c r="H578" s="7"/>
    </row>
    <row r="579" s="6" customFormat="1" spans="1:8">
      <c r="A579" s="7"/>
      <c r="B579" s="7"/>
      <c r="C579" s="7"/>
      <c r="D579" s="7"/>
      <c r="E579" s="8"/>
      <c r="F579" s="7"/>
      <c r="G579" s="7"/>
      <c r="H579" s="7"/>
    </row>
    <row r="580" s="6" customFormat="1" spans="1:8">
      <c r="A580" s="7"/>
      <c r="B580" s="7"/>
      <c r="C580" s="7"/>
      <c r="D580" s="7"/>
      <c r="E580" s="8"/>
      <c r="F580" s="7"/>
      <c r="G580" s="7"/>
      <c r="H580" s="7"/>
    </row>
    <row r="581" s="6" customFormat="1" spans="1:8">
      <c r="A581" s="7"/>
      <c r="B581" s="7"/>
      <c r="C581" s="7"/>
      <c r="D581" s="7"/>
      <c r="E581" s="8"/>
      <c r="F581" s="7"/>
      <c r="G581" s="7"/>
      <c r="H581" s="7"/>
    </row>
    <row r="582" s="6" customFormat="1" spans="1:8">
      <c r="A582" s="7"/>
      <c r="B582" s="7"/>
      <c r="C582" s="7"/>
      <c r="D582" s="7"/>
      <c r="E582" s="8"/>
      <c r="F582" s="7"/>
      <c r="G582" s="7"/>
      <c r="H582" s="7"/>
    </row>
    <row r="583" s="6" customFormat="1" spans="1:8">
      <c r="A583" s="7"/>
      <c r="B583" s="7"/>
      <c r="C583" s="7"/>
      <c r="D583" s="7"/>
      <c r="E583" s="8"/>
      <c r="F583" s="7"/>
      <c r="G583" s="7"/>
      <c r="H583" s="7"/>
    </row>
    <row r="584" s="6" customFormat="1" spans="1:8">
      <c r="A584" s="7"/>
      <c r="B584" s="7"/>
      <c r="C584" s="7"/>
      <c r="D584" s="7"/>
      <c r="E584" s="8"/>
      <c r="F584" s="7"/>
      <c r="G584" s="7"/>
      <c r="H584" s="7"/>
    </row>
    <row r="585" s="6" customFormat="1" spans="1:8">
      <c r="A585" s="7"/>
      <c r="B585" s="7"/>
      <c r="C585" s="7"/>
      <c r="D585" s="7"/>
      <c r="E585" s="8"/>
      <c r="F585" s="7"/>
      <c r="G585" s="7"/>
      <c r="H585" s="7"/>
    </row>
    <row r="586" s="6" customFormat="1" spans="1:8">
      <c r="A586" s="7"/>
      <c r="B586" s="7"/>
      <c r="C586" s="7"/>
      <c r="D586" s="7"/>
      <c r="E586" s="8"/>
      <c r="F586" s="7"/>
      <c r="G586" s="7"/>
      <c r="H586" s="7"/>
    </row>
    <row r="587" s="6" customFormat="1" spans="1:8">
      <c r="A587" s="7"/>
      <c r="B587" s="7"/>
      <c r="C587" s="7"/>
      <c r="D587" s="7"/>
      <c r="E587" s="8"/>
      <c r="F587" s="7"/>
      <c r="G587" s="7"/>
      <c r="H587" s="7"/>
    </row>
    <row r="588" s="6" customFormat="1" spans="1:8">
      <c r="A588" s="7"/>
      <c r="B588" s="7"/>
      <c r="C588" s="7"/>
      <c r="D588" s="7"/>
      <c r="E588" s="8"/>
      <c r="F588" s="7"/>
      <c r="G588" s="7"/>
      <c r="H588" s="7"/>
    </row>
    <row r="589" s="6" customFormat="1" spans="1:8">
      <c r="A589" s="7"/>
      <c r="B589" s="7"/>
      <c r="C589" s="7"/>
      <c r="D589" s="7"/>
      <c r="E589" s="8"/>
      <c r="F589" s="7"/>
      <c r="G589" s="7"/>
      <c r="H589" s="7"/>
    </row>
    <row r="590" s="6" customFormat="1" spans="1:8">
      <c r="A590" s="7"/>
      <c r="B590" s="7"/>
      <c r="C590" s="7"/>
      <c r="D590" s="7"/>
      <c r="E590" s="8"/>
      <c r="F590" s="7"/>
      <c r="G590" s="7"/>
      <c r="H590" s="7"/>
    </row>
    <row r="591" s="6" customFormat="1" spans="1:8">
      <c r="A591" s="7"/>
      <c r="B591" s="7"/>
      <c r="C591" s="7"/>
      <c r="D591" s="7"/>
      <c r="E591" s="8"/>
      <c r="F591" s="7"/>
      <c r="G591" s="7"/>
      <c r="H591" s="7"/>
    </row>
    <row r="592" s="6" customFormat="1" spans="1:8">
      <c r="A592" s="7"/>
      <c r="B592" s="7"/>
      <c r="C592" s="7"/>
      <c r="D592" s="7"/>
      <c r="E592" s="8"/>
      <c r="F592" s="7"/>
      <c r="G592" s="7"/>
      <c r="H592" s="7"/>
    </row>
    <row r="593" s="6" customFormat="1" spans="1:8">
      <c r="A593" s="7"/>
      <c r="B593" s="7"/>
      <c r="C593" s="7"/>
      <c r="D593" s="7"/>
      <c r="E593" s="8"/>
      <c r="F593" s="7"/>
      <c r="G593" s="7"/>
      <c r="H593" s="7"/>
    </row>
    <row r="594" s="6" customFormat="1" spans="1:8">
      <c r="A594" s="7"/>
      <c r="B594" s="7"/>
      <c r="C594" s="7"/>
      <c r="D594" s="7"/>
      <c r="E594" s="8"/>
      <c r="F594" s="7"/>
      <c r="G594" s="7"/>
      <c r="H594" s="7"/>
    </row>
    <row r="595" s="6" customFormat="1" spans="1:8">
      <c r="A595" s="7"/>
      <c r="B595" s="7"/>
      <c r="C595" s="7"/>
      <c r="D595" s="7"/>
      <c r="E595" s="8"/>
      <c r="F595" s="7"/>
      <c r="G595" s="7"/>
      <c r="H595" s="7"/>
    </row>
    <row r="596" s="6" customFormat="1" spans="1:8">
      <c r="A596" s="7"/>
      <c r="B596" s="7"/>
      <c r="C596" s="7"/>
      <c r="D596" s="7"/>
      <c r="E596" s="8"/>
      <c r="F596" s="7"/>
      <c r="G596" s="7"/>
      <c r="H596" s="7"/>
    </row>
    <row r="597" s="6" customFormat="1" spans="1:8">
      <c r="A597" s="7"/>
      <c r="B597" s="7"/>
      <c r="C597" s="7"/>
      <c r="D597" s="7"/>
      <c r="E597" s="8"/>
      <c r="F597" s="7"/>
      <c r="G597" s="7"/>
      <c r="H597" s="7"/>
    </row>
    <row r="598" s="6" customFormat="1" spans="1:8">
      <c r="A598" s="7"/>
      <c r="B598" s="7"/>
      <c r="C598" s="7"/>
      <c r="D598" s="7"/>
      <c r="E598" s="8"/>
      <c r="F598" s="7"/>
      <c r="G598" s="7"/>
      <c r="H598" s="7"/>
    </row>
    <row r="599" s="6" customFormat="1" spans="1:8">
      <c r="A599" s="7"/>
      <c r="B599" s="7"/>
      <c r="C599" s="7"/>
      <c r="D599" s="7"/>
      <c r="E599" s="8"/>
      <c r="F599" s="7"/>
      <c r="G599" s="7"/>
      <c r="H599" s="7"/>
    </row>
    <row r="600" s="6" customFormat="1" spans="1:8">
      <c r="A600" s="7"/>
      <c r="B600" s="7"/>
      <c r="C600" s="7"/>
      <c r="D600" s="7"/>
      <c r="E600" s="8"/>
      <c r="F600" s="7"/>
      <c r="G600" s="7"/>
      <c r="H600" s="7"/>
    </row>
    <row r="601" s="6" customFormat="1" spans="1:8">
      <c r="A601" s="7"/>
      <c r="B601" s="7"/>
      <c r="C601" s="7"/>
      <c r="D601" s="7"/>
      <c r="E601" s="8"/>
      <c r="F601" s="7"/>
      <c r="G601" s="7"/>
      <c r="H601" s="7"/>
    </row>
    <row r="602" s="6" customFormat="1" spans="1:8">
      <c r="A602" s="7"/>
      <c r="B602" s="7"/>
      <c r="C602" s="7"/>
      <c r="D602" s="7"/>
      <c r="E602" s="8"/>
      <c r="F602" s="7"/>
      <c r="G602" s="7"/>
      <c r="H602" s="7"/>
    </row>
    <row r="603" s="6" customFormat="1" spans="1:8">
      <c r="A603" s="7"/>
      <c r="B603" s="7"/>
      <c r="C603" s="7"/>
      <c r="D603" s="7"/>
      <c r="E603" s="8"/>
      <c r="F603" s="7"/>
      <c r="G603" s="7"/>
      <c r="H603" s="7"/>
    </row>
    <row r="604" s="6" customFormat="1" spans="1:8">
      <c r="A604" s="7"/>
      <c r="B604" s="7"/>
      <c r="C604" s="7"/>
      <c r="D604" s="7"/>
      <c r="E604" s="8"/>
      <c r="F604" s="7"/>
      <c r="G604" s="7"/>
      <c r="H604" s="7"/>
    </row>
    <row r="605" s="6" customFormat="1" spans="1:8">
      <c r="A605" s="7"/>
      <c r="B605" s="7"/>
      <c r="C605" s="7"/>
      <c r="D605" s="7"/>
      <c r="E605" s="8"/>
      <c r="F605" s="7"/>
      <c r="G605" s="7"/>
      <c r="H605" s="7"/>
    </row>
    <row r="606" s="6" customFormat="1" spans="1:8">
      <c r="A606" s="7"/>
      <c r="B606" s="7"/>
      <c r="C606" s="7"/>
      <c r="D606" s="7"/>
      <c r="E606" s="8"/>
      <c r="F606" s="7"/>
      <c r="G606" s="7"/>
      <c r="H606" s="7"/>
    </row>
    <row r="607" s="6" customFormat="1" spans="1:8">
      <c r="A607" s="7"/>
      <c r="B607" s="7"/>
      <c r="C607" s="7"/>
      <c r="D607" s="7"/>
      <c r="E607" s="8"/>
      <c r="F607" s="7"/>
      <c r="G607" s="7"/>
      <c r="H607" s="7"/>
    </row>
    <row r="608" s="6" customFormat="1" spans="1:8">
      <c r="A608" s="7"/>
      <c r="B608" s="7"/>
      <c r="C608" s="7"/>
      <c r="D608" s="7"/>
      <c r="E608" s="8"/>
      <c r="F608" s="7"/>
      <c r="G608" s="7"/>
      <c r="H608" s="7"/>
    </row>
    <row r="609" s="6" customFormat="1" spans="1:8">
      <c r="A609" s="7"/>
      <c r="B609" s="7"/>
      <c r="C609" s="7"/>
      <c r="D609" s="7"/>
      <c r="E609" s="8"/>
      <c r="F609" s="7"/>
      <c r="G609" s="7"/>
      <c r="H609" s="7"/>
    </row>
    <row r="610" s="6" customFormat="1" spans="1:8">
      <c r="A610" s="7"/>
      <c r="B610" s="7"/>
      <c r="C610" s="7"/>
      <c r="D610" s="7"/>
      <c r="E610" s="8"/>
      <c r="F610" s="7"/>
      <c r="G610" s="7"/>
      <c r="H610" s="7"/>
    </row>
    <row r="611" s="6" customFormat="1" spans="1:8">
      <c r="A611" s="7"/>
      <c r="B611" s="7"/>
      <c r="C611" s="7"/>
      <c r="D611" s="7"/>
      <c r="E611" s="8"/>
      <c r="F611" s="7"/>
      <c r="G611" s="7"/>
      <c r="H611" s="7"/>
    </row>
    <row r="612" s="6" customFormat="1" spans="1:8">
      <c r="A612" s="7"/>
      <c r="B612" s="7"/>
      <c r="C612" s="7"/>
      <c r="D612" s="7"/>
      <c r="E612" s="8"/>
      <c r="F612" s="7"/>
      <c r="G612" s="7"/>
      <c r="H612" s="7"/>
    </row>
    <row r="613" s="6" customFormat="1" spans="1:8">
      <c r="A613" s="7"/>
      <c r="B613" s="7"/>
      <c r="C613" s="7"/>
      <c r="D613" s="7"/>
      <c r="E613" s="8"/>
      <c r="F613" s="7"/>
      <c r="G613" s="7"/>
      <c r="H613" s="7"/>
    </row>
    <row r="614" s="6" customFormat="1" spans="1:8">
      <c r="A614" s="7"/>
      <c r="B614" s="7"/>
      <c r="C614" s="7"/>
      <c r="D614" s="7"/>
      <c r="E614" s="8"/>
      <c r="F614" s="7"/>
      <c r="G614" s="7"/>
      <c r="H614" s="7"/>
    </row>
    <row r="615" s="6" customFormat="1" spans="1:8">
      <c r="A615" s="7"/>
      <c r="B615" s="7"/>
      <c r="C615" s="7"/>
      <c r="D615" s="7"/>
      <c r="E615" s="8"/>
      <c r="F615" s="7"/>
      <c r="G615" s="7"/>
      <c r="H615" s="7"/>
    </row>
    <row r="616" s="6" customFormat="1" spans="1:8">
      <c r="A616" s="7"/>
      <c r="B616" s="7"/>
      <c r="C616" s="7"/>
      <c r="D616" s="7"/>
      <c r="E616" s="8"/>
      <c r="F616" s="7"/>
      <c r="G616" s="7"/>
      <c r="H616" s="7"/>
    </row>
    <row r="617" s="6" customFormat="1" spans="1:8">
      <c r="A617" s="7"/>
      <c r="B617" s="7"/>
      <c r="C617" s="7"/>
      <c r="D617" s="7"/>
      <c r="E617" s="8"/>
      <c r="F617" s="7"/>
      <c r="G617" s="7"/>
      <c r="H617" s="7"/>
    </row>
    <row r="618" s="6" customFormat="1" spans="1:8">
      <c r="A618" s="7"/>
      <c r="B618" s="7"/>
      <c r="C618" s="7"/>
      <c r="D618" s="7"/>
      <c r="E618" s="8"/>
      <c r="F618" s="7"/>
      <c r="G618" s="7"/>
      <c r="H618" s="7"/>
    </row>
    <row r="619" s="6" customFormat="1" spans="1:8">
      <c r="A619" s="7"/>
      <c r="B619" s="7"/>
      <c r="C619" s="7"/>
      <c r="D619" s="7"/>
      <c r="E619" s="8"/>
      <c r="F619" s="7"/>
      <c r="G619" s="7"/>
      <c r="H619" s="7"/>
    </row>
    <row r="620" s="6" customFormat="1" spans="1:8">
      <c r="A620" s="7"/>
      <c r="B620" s="7"/>
      <c r="C620" s="7"/>
      <c r="D620" s="7"/>
      <c r="E620" s="8"/>
      <c r="F620" s="7"/>
      <c r="G620" s="7"/>
      <c r="H620" s="7"/>
    </row>
    <row r="621" s="6" customFormat="1" spans="1:8">
      <c r="A621" s="7"/>
      <c r="B621" s="7"/>
      <c r="C621" s="7"/>
      <c r="D621" s="7"/>
      <c r="E621" s="8"/>
      <c r="F621" s="7"/>
      <c r="G621" s="7"/>
      <c r="H621" s="7"/>
    </row>
    <row r="622" s="6" customFormat="1" spans="1:8">
      <c r="A622" s="7"/>
      <c r="B622" s="7"/>
      <c r="C622" s="7"/>
      <c r="D622" s="7"/>
      <c r="E622" s="8"/>
      <c r="F622" s="7"/>
      <c r="G622" s="7"/>
      <c r="H622" s="7"/>
    </row>
    <row r="623" s="6" customFormat="1" spans="1:8">
      <c r="A623" s="7"/>
      <c r="B623" s="7"/>
      <c r="C623" s="7"/>
      <c r="D623" s="7"/>
      <c r="E623" s="8"/>
      <c r="F623" s="7"/>
      <c r="G623" s="7"/>
      <c r="H623" s="7"/>
    </row>
    <row r="624" s="6" customFormat="1" spans="1:8">
      <c r="A624" s="7"/>
      <c r="B624" s="7"/>
      <c r="C624" s="7"/>
      <c r="D624" s="7"/>
      <c r="E624" s="8"/>
      <c r="F624" s="7"/>
      <c r="G624" s="7"/>
      <c r="H624" s="7"/>
    </row>
    <row r="625" s="6" customFormat="1" spans="1:8">
      <c r="A625" s="7"/>
      <c r="B625" s="7"/>
      <c r="C625" s="7"/>
      <c r="D625" s="7"/>
      <c r="E625" s="8"/>
      <c r="F625" s="7"/>
      <c r="G625" s="7"/>
      <c r="H625" s="7"/>
    </row>
    <row r="626" s="6" customFormat="1" spans="1:8">
      <c r="A626" s="7"/>
      <c r="B626" s="7"/>
      <c r="C626" s="7"/>
      <c r="D626" s="7"/>
      <c r="E626" s="8"/>
      <c r="F626" s="7"/>
      <c r="G626" s="7"/>
      <c r="H626" s="7"/>
    </row>
    <row r="627" s="6" customFormat="1" spans="1:8">
      <c r="A627" s="7"/>
      <c r="B627" s="7"/>
      <c r="C627" s="7"/>
      <c r="D627" s="7"/>
      <c r="E627" s="8"/>
      <c r="F627" s="7"/>
      <c r="G627" s="7"/>
      <c r="H627" s="7"/>
    </row>
    <row r="628" s="6" customFormat="1" spans="1:8">
      <c r="A628" s="7"/>
      <c r="B628" s="7"/>
      <c r="C628" s="7"/>
      <c r="D628" s="7"/>
      <c r="E628" s="8"/>
      <c r="F628" s="7"/>
      <c r="G628" s="7"/>
      <c r="H628" s="7"/>
    </row>
    <row r="629" s="6" customFormat="1" spans="1:8">
      <c r="A629" s="7"/>
      <c r="B629" s="7"/>
      <c r="C629" s="7"/>
      <c r="D629" s="7"/>
      <c r="E629" s="8"/>
      <c r="F629" s="7"/>
      <c r="G629" s="7"/>
      <c r="H629" s="7"/>
    </row>
    <row r="630" s="6" customFormat="1" spans="1:8">
      <c r="A630" s="7"/>
      <c r="B630" s="7"/>
      <c r="C630" s="7"/>
      <c r="D630" s="7"/>
      <c r="E630" s="8"/>
      <c r="F630" s="7"/>
      <c r="G630" s="7"/>
      <c r="H630" s="7"/>
    </row>
    <row r="631" s="6" customFormat="1" spans="1:8">
      <c r="A631" s="7"/>
      <c r="B631" s="7"/>
      <c r="C631" s="7"/>
      <c r="D631" s="7"/>
      <c r="E631" s="8"/>
      <c r="F631" s="7"/>
      <c r="G631" s="7"/>
      <c r="H631" s="7"/>
    </row>
    <row r="632" s="6" customFormat="1" spans="1:8">
      <c r="A632" s="7"/>
      <c r="B632" s="7"/>
      <c r="C632" s="7"/>
      <c r="D632" s="7"/>
      <c r="E632" s="8"/>
      <c r="F632" s="7"/>
      <c r="G632" s="7"/>
      <c r="H632" s="7"/>
    </row>
    <row r="633" s="6" customFormat="1" spans="1:8">
      <c r="A633" s="7"/>
      <c r="B633" s="7"/>
      <c r="C633" s="7"/>
      <c r="D633" s="7"/>
      <c r="E633" s="8"/>
      <c r="F633" s="7"/>
      <c r="G633" s="7"/>
      <c r="H633" s="7"/>
    </row>
    <row r="634" s="6" customFormat="1" spans="1:8">
      <c r="A634" s="7"/>
      <c r="B634" s="7"/>
      <c r="C634" s="7"/>
      <c r="D634" s="7"/>
      <c r="E634" s="8"/>
      <c r="F634" s="7"/>
      <c r="G634" s="7"/>
      <c r="H634" s="7"/>
    </row>
    <row r="635" s="6" customFormat="1" spans="1:8">
      <c r="A635" s="7"/>
      <c r="B635" s="7"/>
      <c r="C635" s="7"/>
      <c r="D635" s="7"/>
      <c r="E635" s="8"/>
      <c r="F635" s="7"/>
      <c r="G635" s="7"/>
      <c r="H635" s="7"/>
    </row>
    <row r="636" s="6" customFormat="1" spans="1:8">
      <c r="A636" s="7"/>
      <c r="B636" s="7"/>
      <c r="C636" s="7"/>
      <c r="D636" s="7"/>
      <c r="E636" s="8"/>
      <c r="F636" s="7"/>
      <c r="G636" s="7"/>
      <c r="H636" s="7"/>
    </row>
    <row r="637" s="6" customFormat="1" spans="1:8">
      <c r="A637" s="7"/>
      <c r="B637" s="7"/>
      <c r="C637" s="7"/>
      <c r="D637" s="7"/>
      <c r="E637" s="8"/>
      <c r="F637" s="7"/>
      <c r="G637" s="7"/>
      <c r="H637" s="7"/>
    </row>
    <row r="638" s="6" customFormat="1" spans="1:8">
      <c r="A638" s="7"/>
      <c r="B638" s="7"/>
      <c r="C638" s="7"/>
      <c r="D638" s="7"/>
      <c r="E638" s="8"/>
      <c r="F638" s="7"/>
      <c r="G638" s="7"/>
      <c r="H638" s="7"/>
    </row>
    <row r="639" s="6" customFormat="1" spans="1:8">
      <c r="A639" s="7"/>
      <c r="B639" s="7"/>
      <c r="C639" s="7"/>
      <c r="D639" s="7"/>
      <c r="E639" s="8"/>
      <c r="F639" s="7"/>
      <c r="G639" s="7"/>
      <c r="H639" s="7"/>
    </row>
    <row r="640" s="6" customFormat="1" spans="1:8">
      <c r="A640" s="7"/>
      <c r="B640" s="7"/>
      <c r="C640" s="7"/>
      <c r="D640" s="7"/>
      <c r="E640" s="8"/>
      <c r="F640" s="7"/>
      <c r="G640" s="7"/>
      <c r="H640" s="7"/>
    </row>
    <row r="641" s="6" customFormat="1" spans="1:8">
      <c r="A641" s="7"/>
      <c r="B641" s="7"/>
      <c r="C641" s="7"/>
      <c r="D641" s="7"/>
      <c r="E641" s="8"/>
      <c r="F641" s="7"/>
      <c r="G641" s="7"/>
      <c r="H641" s="7"/>
    </row>
    <row r="642" s="6" customFormat="1" spans="1:8">
      <c r="A642" s="7"/>
      <c r="B642" s="7"/>
      <c r="C642" s="7"/>
      <c r="D642" s="7"/>
      <c r="E642" s="8"/>
      <c r="F642" s="7"/>
      <c r="G642" s="7"/>
      <c r="H642" s="7"/>
    </row>
    <row r="643" s="6" customFormat="1" spans="1:8">
      <c r="A643" s="7"/>
      <c r="B643" s="7"/>
      <c r="C643" s="7"/>
      <c r="D643" s="7"/>
      <c r="E643" s="8"/>
      <c r="F643" s="7"/>
      <c r="G643" s="7"/>
      <c r="H643" s="7"/>
    </row>
    <row r="644" s="6" customFormat="1" spans="1:8">
      <c r="A644" s="7"/>
      <c r="B644" s="7"/>
      <c r="C644" s="7"/>
      <c r="D644" s="7"/>
      <c r="E644" s="8"/>
      <c r="F644" s="7"/>
      <c r="G644" s="7"/>
      <c r="H644" s="7"/>
    </row>
    <row r="645" s="6" customFormat="1" spans="1:8">
      <c r="A645" s="7"/>
      <c r="B645" s="7"/>
      <c r="C645" s="7"/>
      <c r="D645" s="7"/>
      <c r="E645" s="8"/>
      <c r="F645" s="7"/>
      <c r="G645" s="7"/>
      <c r="H645" s="7"/>
    </row>
    <row r="646" s="6" customFormat="1" spans="1:8">
      <c r="A646" s="7"/>
      <c r="B646" s="7"/>
      <c r="C646" s="7"/>
      <c r="D646" s="7"/>
      <c r="E646" s="8"/>
      <c r="F646" s="7"/>
      <c r="G646" s="7"/>
      <c r="H646" s="7"/>
    </row>
    <row r="647" s="6" customFormat="1" spans="1:8">
      <c r="A647" s="7"/>
      <c r="B647" s="7"/>
      <c r="C647" s="7"/>
      <c r="D647" s="7"/>
      <c r="E647" s="8"/>
      <c r="F647" s="7"/>
      <c r="G647" s="7"/>
      <c r="H647" s="7"/>
    </row>
    <row r="648" s="6" customFormat="1" spans="1:8">
      <c r="A648" s="7"/>
      <c r="B648" s="7"/>
      <c r="C648" s="7"/>
      <c r="D648" s="7"/>
      <c r="E648" s="8"/>
      <c r="F648" s="7"/>
      <c r="G648" s="7"/>
      <c r="H648" s="7"/>
    </row>
    <row r="649" s="6" customFormat="1" spans="1:8">
      <c r="A649" s="7"/>
      <c r="B649" s="7"/>
      <c r="C649" s="7"/>
      <c r="D649" s="7"/>
      <c r="E649" s="8"/>
      <c r="F649" s="7"/>
      <c r="G649" s="7"/>
      <c r="H649" s="7"/>
    </row>
    <row r="650" s="6" customFormat="1" spans="1:8">
      <c r="A650" s="7"/>
      <c r="B650" s="7"/>
      <c r="C650" s="7"/>
      <c r="D650" s="7"/>
      <c r="E650" s="8"/>
      <c r="F650" s="7"/>
      <c r="G650" s="7"/>
      <c r="H650" s="7"/>
    </row>
    <row r="651" s="6" customFormat="1" spans="1:8">
      <c r="A651" s="7"/>
      <c r="B651" s="7"/>
      <c r="C651" s="7"/>
      <c r="D651" s="7"/>
      <c r="E651" s="8"/>
      <c r="F651" s="7"/>
      <c r="G651" s="7"/>
      <c r="H651" s="7"/>
    </row>
    <row r="652" s="6" customFormat="1" spans="1:8">
      <c r="A652" s="7"/>
      <c r="B652" s="7"/>
      <c r="C652" s="7"/>
      <c r="D652" s="7"/>
      <c r="E652" s="8"/>
      <c r="F652" s="7"/>
      <c r="G652" s="7"/>
      <c r="H652" s="7"/>
    </row>
    <row r="653" s="6" customFormat="1" spans="1:8">
      <c r="A653" s="7"/>
      <c r="B653" s="7"/>
      <c r="C653" s="7"/>
      <c r="D653" s="7"/>
      <c r="E653" s="8"/>
      <c r="F653" s="7"/>
      <c r="G653" s="7"/>
      <c r="H653" s="7"/>
    </row>
    <row r="654" s="6" customFormat="1" spans="1:8">
      <c r="A654" s="7"/>
      <c r="B654" s="7"/>
      <c r="C654" s="7"/>
      <c r="D654" s="7"/>
      <c r="E654" s="8"/>
      <c r="F654" s="7"/>
      <c r="G654" s="7"/>
      <c r="H654" s="7"/>
    </row>
    <row r="655" s="6" customFormat="1" spans="1:8">
      <c r="A655" s="7"/>
      <c r="B655" s="7"/>
      <c r="C655" s="7"/>
      <c r="D655" s="7"/>
      <c r="E655" s="8"/>
      <c r="F655" s="7"/>
      <c r="G655" s="7"/>
      <c r="H655" s="7"/>
    </row>
    <row r="656" s="6" customFormat="1" spans="1:8">
      <c r="A656" s="7"/>
      <c r="B656" s="7"/>
      <c r="C656" s="7"/>
      <c r="D656" s="7"/>
      <c r="E656" s="8"/>
      <c r="F656" s="7"/>
      <c r="G656" s="7"/>
      <c r="H656" s="7"/>
    </row>
    <row r="657" s="6" customFormat="1" spans="1:8">
      <c r="A657" s="7"/>
      <c r="B657" s="7"/>
      <c r="C657" s="7"/>
      <c r="D657" s="7"/>
      <c r="E657" s="8"/>
      <c r="F657" s="7"/>
      <c r="G657" s="7"/>
      <c r="H657" s="7"/>
    </row>
    <row r="658" s="6" customFormat="1" spans="1:8">
      <c r="A658" s="7"/>
      <c r="B658" s="7"/>
      <c r="C658" s="7"/>
      <c r="D658" s="7"/>
      <c r="E658" s="8"/>
      <c r="F658" s="7"/>
      <c r="G658" s="7"/>
      <c r="H658" s="7"/>
    </row>
    <row r="659" s="6" customFormat="1" spans="1:8">
      <c r="A659" s="7"/>
      <c r="B659" s="7"/>
      <c r="C659" s="7"/>
      <c r="D659" s="7"/>
      <c r="E659" s="8"/>
      <c r="F659" s="7"/>
      <c r="G659" s="7"/>
      <c r="H659" s="7"/>
    </row>
    <row r="660" s="6" customFormat="1" spans="1:8">
      <c r="A660" s="7"/>
      <c r="B660" s="7"/>
      <c r="C660" s="7"/>
      <c r="D660" s="7"/>
      <c r="E660" s="8"/>
      <c r="F660" s="7"/>
      <c r="G660" s="7"/>
      <c r="H660" s="7"/>
    </row>
    <row r="661" s="6" customFormat="1" spans="1:8">
      <c r="A661" s="7"/>
      <c r="B661" s="7"/>
      <c r="C661" s="7"/>
      <c r="D661" s="7"/>
      <c r="E661" s="8"/>
      <c r="F661" s="7"/>
      <c r="G661" s="7"/>
      <c r="H661" s="7"/>
    </row>
    <row r="662" s="6" customFormat="1" spans="1:8">
      <c r="A662" s="7"/>
      <c r="B662" s="7"/>
      <c r="C662" s="7"/>
      <c r="D662" s="7"/>
      <c r="E662" s="8"/>
      <c r="F662" s="7"/>
      <c r="G662" s="7"/>
      <c r="H662" s="7"/>
    </row>
    <row r="663" s="6" customFormat="1" spans="1:8">
      <c r="A663" s="7"/>
      <c r="B663" s="7"/>
      <c r="C663" s="7"/>
      <c r="D663" s="7"/>
      <c r="E663" s="8"/>
      <c r="F663" s="7"/>
      <c r="G663" s="7"/>
      <c r="H663" s="7"/>
    </row>
    <row r="664" s="6" customFormat="1" spans="1:8">
      <c r="A664" s="7"/>
      <c r="B664" s="7"/>
      <c r="C664" s="7"/>
      <c r="D664" s="7"/>
      <c r="E664" s="8"/>
      <c r="F664" s="7"/>
      <c r="G664" s="7"/>
      <c r="H664" s="7"/>
    </row>
    <row r="665" s="6" customFormat="1" spans="1:8">
      <c r="A665" s="7"/>
      <c r="B665" s="7"/>
      <c r="C665" s="7"/>
      <c r="D665" s="7"/>
      <c r="E665" s="8"/>
      <c r="F665" s="7"/>
      <c r="G665" s="7"/>
      <c r="H665" s="7"/>
    </row>
    <row r="666" s="6" customFormat="1" spans="1:8">
      <c r="A666" s="7"/>
      <c r="B666" s="7"/>
      <c r="C666" s="7"/>
      <c r="D666" s="7"/>
      <c r="E666" s="8"/>
      <c r="F666" s="7"/>
      <c r="G666" s="7"/>
      <c r="H666" s="7"/>
    </row>
    <row r="667" s="6" customFormat="1" spans="1:8">
      <c r="A667" s="7"/>
      <c r="B667" s="7"/>
      <c r="C667" s="7"/>
      <c r="D667" s="7"/>
      <c r="E667" s="8"/>
      <c r="F667" s="7"/>
      <c r="G667" s="7"/>
      <c r="H667" s="7"/>
    </row>
    <row r="668" s="6" customFormat="1" spans="1:8">
      <c r="A668" s="7"/>
      <c r="B668" s="7"/>
      <c r="C668" s="7"/>
      <c r="D668" s="7"/>
      <c r="E668" s="8"/>
      <c r="F668" s="7"/>
      <c r="G668" s="7"/>
      <c r="H668" s="7"/>
    </row>
    <row r="669" s="6" customFormat="1" spans="1:8">
      <c r="A669" s="7"/>
      <c r="B669" s="7"/>
      <c r="C669" s="7"/>
      <c r="D669" s="7"/>
      <c r="E669" s="8"/>
      <c r="F669" s="7"/>
      <c r="G669" s="7"/>
      <c r="H669" s="7"/>
    </row>
    <row r="670" s="6" customFormat="1" spans="1:8">
      <c r="A670" s="7"/>
      <c r="B670" s="7"/>
      <c r="C670" s="7"/>
      <c r="D670" s="7"/>
      <c r="E670" s="8"/>
      <c r="F670" s="7"/>
      <c r="G670" s="7"/>
      <c r="H670" s="7"/>
    </row>
    <row r="671" s="6" customFormat="1" spans="1:8">
      <c r="A671" s="7"/>
      <c r="B671" s="7"/>
      <c r="C671" s="7"/>
      <c r="D671" s="7"/>
      <c r="E671" s="8"/>
      <c r="F671" s="7"/>
      <c r="G671" s="7"/>
      <c r="H671" s="7"/>
    </row>
    <row r="672" s="6" customFormat="1" spans="1:8">
      <c r="A672" s="7"/>
      <c r="B672" s="7"/>
      <c r="C672" s="7"/>
      <c r="D672" s="7"/>
      <c r="E672" s="8"/>
      <c r="F672" s="7"/>
      <c r="G672" s="7"/>
      <c r="H672" s="7"/>
    </row>
    <row r="673" s="6" customFormat="1" spans="1:8">
      <c r="A673" s="7"/>
      <c r="B673" s="7"/>
      <c r="C673" s="7"/>
      <c r="D673" s="7"/>
      <c r="E673" s="8"/>
      <c r="F673" s="7"/>
      <c r="G673" s="7"/>
      <c r="H673" s="7"/>
    </row>
    <row r="674" s="6" customFormat="1" spans="1:8">
      <c r="A674" s="7"/>
      <c r="B674" s="7"/>
      <c r="C674" s="7"/>
      <c r="D674" s="7"/>
      <c r="E674" s="8"/>
      <c r="F674" s="7"/>
      <c r="G674" s="7"/>
      <c r="H674" s="7"/>
    </row>
    <row r="675" s="6" customFormat="1" spans="1:8">
      <c r="A675" s="7"/>
      <c r="B675" s="7"/>
      <c r="C675" s="7"/>
      <c r="D675" s="7"/>
      <c r="E675" s="8"/>
      <c r="F675" s="7"/>
      <c r="G675" s="7"/>
      <c r="H675" s="7"/>
    </row>
    <row r="676" s="6" customFormat="1" spans="1:8">
      <c r="A676" s="7"/>
      <c r="B676" s="7"/>
      <c r="C676" s="7"/>
      <c r="D676" s="7"/>
      <c r="E676" s="8"/>
      <c r="F676" s="7"/>
      <c r="G676" s="7"/>
      <c r="H676" s="7"/>
    </row>
    <row r="677" s="6" customFormat="1" spans="1:8">
      <c r="A677" s="7"/>
      <c r="B677" s="7"/>
      <c r="C677" s="7"/>
      <c r="D677" s="7"/>
      <c r="E677" s="8"/>
      <c r="F677" s="7"/>
      <c r="G677" s="7"/>
      <c r="H677" s="7"/>
    </row>
    <row r="678" s="6" customFormat="1" spans="1:8">
      <c r="A678" s="7"/>
      <c r="B678" s="7"/>
      <c r="C678" s="7"/>
      <c r="D678" s="7"/>
      <c r="E678" s="8"/>
      <c r="F678" s="7"/>
      <c r="G678" s="7"/>
      <c r="H678" s="7"/>
    </row>
    <row r="679" s="6" customFormat="1" spans="1:8">
      <c r="A679" s="7"/>
      <c r="B679" s="7"/>
      <c r="C679" s="7"/>
      <c r="D679" s="7"/>
      <c r="E679" s="8"/>
      <c r="F679" s="7"/>
      <c r="G679" s="7"/>
      <c r="H679" s="7"/>
    </row>
    <row r="680" s="6" customFormat="1" spans="1:8">
      <c r="A680" s="7"/>
      <c r="B680" s="7"/>
      <c r="C680" s="7"/>
      <c r="D680" s="7"/>
      <c r="E680" s="8"/>
      <c r="F680" s="7"/>
      <c r="G680" s="7"/>
      <c r="H680" s="7"/>
    </row>
    <row r="681" s="6" customFormat="1" spans="1:8">
      <c r="A681" s="7"/>
      <c r="B681" s="7"/>
      <c r="C681" s="7"/>
      <c r="D681" s="7"/>
      <c r="E681" s="8"/>
      <c r="F681" s="7"/>
      <c r="G681" s="7"/>
      <c r="H681" s="7"/>
    </row>
    <row r="682" s="6" customFormat="1" spans="1:8">
      <c r="A682" s="7"/>
      <c r="B682" s="7"/>
      <c r="C682" s="7"/>
      <c r="D682" s="7"/>
      <c r="E682" s="8"/>
      <c r="F682" s="7"/>
      <c r="G682" s="7"/>
      <c r="H682" s="7"/>
    </row>
    <row r="683" s="6" customFormat="1" spans="1:8">
      <c r="A683" s="7"/>
      <c r="B683" s="7"/>
      <c r="C683" s="7"/>
      <c r="D683" s="7"/>
      <c r="E683" s="8"/>
      <c r="F683" s="7"/>
      <c r="G683" s="7"/>
      <c r="H683" s="7"/>
    </row>
    <row r="684" s="6" customFormat="1" spans="1:8">
      <c r="A684" s="7"/>
      <c r="B684" s="7"/>
      <c r="C684" s="7"/>
      <c r="D684" s="7"/>
      <c r="E684" s="8"/>
      <c r="F684" s="7"/>
      <c r="G684" s="7"/>
      <c r="H684" s="7"/>
    </row>
    <row r="685" s="6" customFormat="1" spans="1:8">
      <c r="A685" s="7"/>
      <c r="B685" s="7"/>
      <c r="C685" s="7"/>
      <c r="D685" s="7"/>
      <c r="E685" s="8"/>
      <c r="F685" s="7"/>
      <c r="G685" s="7"/>
      <c r="H685" s="7"/>
    </row>
    <row r="686" s="6" customFormat="1" spans="1:8">
      <c r="A686" s="7"/>
      <c r="B686" s="7"/>
      <c r="C686" s="7"/>
      <c r="D686" s="7"/>
      <c r="E686" s="8"/>
      <c r="F686" s="7"/>
      <c r="G686" s="7"/>
      <c r="H686" s="7"/>
    </row>
    <row r="687" s="6" customFormat="1" spans="1:8">
      <c r="A687" s="7"/>
      <c r="B687" s="7"/>
      <c r="C687" s="7"/>
      <c r="D687" s="7"/>
      <c r="E687" s="8"/>
      <c r="F687" s="7"/>
      <c r="G687" s="7"/>
      <c r="H687" s="7"/>
    </row>
    <row r="688" s="6" customFormat="1" spans="1:8">
      <c r="A688" s="7"/>
      <c r="B688" s="7"/>
      <c r="C688" s="7"/>
      <c r="D688" s="7"/>
      <c r="E688" s="8"/>
      <c r="F688" s="7"/>
      <c r="G688" s="7"/>
      <c r="H688" s="7"/>
    </row>
    <row r="689" s="6" customFormat="1" spans="1:8">
      <c r="A689" s="7"/>
      <c r="B689" s="7"/>
      <c r="C689" s="7"/>
      <c r="D689" s="7"/>
      <c r="E689" s="8"/>
      <c r="F689" s="7"/>
      <c r="G689" s="7"/>
      <c r="H689" s="7"/>
    </row>
    <row r="690" s="6" customFormat="1" spans="1:8">
      <c r="A690" s="7"/>
      <c r="B690" s="7"/>
      <c r="C690" s="7"/>
      <c r="D690" s="7"/>
      <c r="E690" s="8"/>
      <c r="F690" s="7"/>
      <c r="G690" s="7"/>
      <c r="H690" s="7"/>
    </row>
    <row r="691" s="6" customFormat="1" spans="1:8">
      <c r="A691" s="7"/>
      <c r="B691" s="7"/>
      <c r="C691" s="7"/>
      <c r="D691" s="7"/>
      <c r="E691" s="8"/>
      <c r="F691" s="7"/>
      <c r="G691" s="7"/>
      <c r="H691" s="7"/>
    </row>
    <row r="692" s="6" customFormat="1" spans="1:8">
      <c r="A692" s="7"/>
      <c r="B692" s="7"/>
      <c r="C692" s="7"/>
      <c r="D692" s="7"/>
      <c r="E692" s="8"/>
      <c r="F692" s="7"/>
      <c r="G692" s="7"/>
      <c r="H692" s="7"/>
    </row>
    <row r="693" s="6" customFormat="1" spans="1:8">
      <c r="A693" s="7"/>
      <c r="B693" s="7"/>
      <c r="C693" s="7"/>
      <c r="D693" s="7"/>
      <c r="E693" s="8"/>
      <c r="F693" s="7"/>
      <c r="G693" s="7"/>
      <c r="H693" s="7"/>
    </row>
    <row r="694" s="6" customFormat="1" spans="1:8">
      <c r="A694" s="7"/>
      <c r="B694" s="7"/>
      <c r="C694" s="7"/>
      <c r="D694" s="7"/>
      <c r="E694" s="8"/>
      <c r="F694" s="7"/>
      <c r="G694" s="7"/>
      <c r="H694" s="7"/>
    </row>
    <row r="695" s="6" customFormat="1" spans="1:8">
      <c r="A695" s="7"/>
      <c r="B695" s="7"/>
      <c r="C695" s="7"/>
      <c r="D695" s="7"/>
      <c r="E695" s="8"/>
      <c r="F695" s="7"/>
      <c r="G695" s="7"/>
      <c r="H695" s="7"/>
    </row>
    <row r="696" s="6" customFormat="1" spans="1:8">
      <c r="A696" s="7"/>
      <c r="B696" s="7"/>
      <c r="C696" s="7"/>
      <c r="D696" s="7"/>
      <c r="E696" s="8"/>
      <c r="F696" s="7"/>
      <c r="G696" s="7"/>
      <c r="H696" s="7"/>
    </row>
    <row r="697" s="6" customFormat="1" spans="1:8">
      <c r="A697" s="7"/>
      <c r="B697" s="7"/>
      <c r="C697" s="7"/>
      <c r="D697" s="7"/>
      <c r="E697" s="8"/>
      <c r="F697" s="7"/>
      <c r="G697" s="7"/>
      <c r="H697" s="7"/>
    </row>
    <row r="698" s="6" customFormat="1" spans="1:8">
      <c r="A698" s="7"/>
      <c r="B698" s="7"/>
      <c r="C698" s="7"/>
      <c r="D698" s="7"/>
      <c r="E698" s="8"/>
      <c r="F698" s="7"/>
      <c r="G698" s="7"/>
      <c r="H698" s="7"/>
    </row>
    <row r="699" s="6" customFormat="1" spans="1:8">
      <c r="A699" s="7"/>
      <c r="B699" s="7"/>
      <c r="C699" s="7"/>
      <c r="D699" s="7"/>
      <c r="E699" s="8"/>
      <c r="F699" s="7"/>
      <c r="G699" s="7"/>
      <c r="H699" s="7"/>
    </row>
    <row r="700" s="6" customFormat="1" spans="1:8">
      <c r="A700" s="7"/>
      <c r="B700" s="7"/>
      <c r="C700" s="7"/>
      <c r="D700" s="7"/>
      <c r="E700" s="8"/>
      <c r="F700" s="7"/>
      <c r="G700" s="7"/>
      <c r="H700" s="7"/>
    </row>
    <row r="701" s="6" customFormat="1" spans="1:8">
      <c r="A701" s="7"/>
      <c r="B701" s="7"/>
      <c r="C701" s="7"/>
      <c r="D701" s="7"/>
      <c r="E701" s="8"/>
      <c r="F701" s="7"/>
      <c r="G701" s="7"/>
      <c r="H701" s="7"/>
    </row>
    <row r="702" s="6" customFormat="1" spans="1:8">
      <c r="A702" s="7"/>
      <c r="B702" s="7"/>
      <c r="C702" s="7"/>
      <c r="D702" s="7"/>
      <c r="E702" s="8"/>
      <c r="F702" s="7"/>
      <c r="G702" s="7"/>
      <c r="H702" s="7"/>
    </row>
    <row r="703" s="6" customFormat="1" spans="1:8">
      <c r="A703" s="7"/>
      <c r="B703" s="7"/>
      <c r="C703" s="7"/>
      <c r="D703" s="7"/>
      <c r="E703" s="8"/>
      <c r="F703" s="7"/>
      <c r="G703" s="7"/>
      <c r="H703" s="7"/>
    </row>
    <row r="704" s="6" customFormat="1" spans="1:8">
      <c r="A704" s="7"/>
      <c r="B704" s="7"/>
      <c r="C704" s="7"/>
      <c r="D704" s="7"/>
      <c r="E704" s="8"/>
      <c r="F704" s="7"/>
      <c r="G704" s="7"/>
      <c r="H704" s="7"/>
    </row>
    <row r="705" s="6" customFormat="1" spans="1:8">
      <c r="A705" s="7"/>
      <c r="B705" s="7"/>
      <c r="C705" s="7"/>
      <c r="D705" s="7"/>
      <c r="E705" s="8"/>
      <c r="F705" s="7"/>
      <c r="G705" s="7"/>
      <c r="H705" s="7"/>
    </row>
    <row r="706" s="6" customFormat="1" spans="1:8">
      <c r="A706" s="7"/>
      <c r="B706" s="7"/>
      <c r="C706" s="7"/>
      <c r="D706" s="7"/>
      <c r="E706" s="8"/>
      <c r="F706" s="7"/>
      <c r="G706" s="7"/>
      <c r="H706" s="7"/>
    </row>
    <row r="707" s="6" customFormat="1" spans="1:8">
      <c r="A707" s="7"/>
      <c r="B707" s="7"/>
      <c r="C707" s="7"/>
      <c r="D707" s="7"/>
      <c r="E707" s="8"/>
      <c r="F707" s="7"/>
      <c r="G707" s="7"/>
      <c r="H707" s="7"/>
    </row>
    <row r="708" s="6" customFormat="1" spans="1:8">
      <c r="A708" s="7"/>
      <c r="B708" s="7"/>
      <c r="C708" s="7"/>
      <c r="D708" s="7"/>
      <c r="E708" s="8"/>
      <c r="F708" s="7"/>
      <c r="G708" s="7"/>
      <c r="H708" s="7"/>
    </row>
    <row r="709" s="6" customFormat="1" spans="1:8">
      <c r="A709" s="7"/>
      <c r="B709" s="7"/>
      <c r="C709" s="7"/>
      <c r="D709" s="7"/>
      <c r="E709" s="8"/>
      <c r="F709" s="7"/>
      <c r="G709" s="7"/>
      <c r="H709" s="7"/>
    </row>
    <row r="710" s="6" customFormat="1" spans="1:8">
      <c r="A710" s="7"/>
      <c r="B710" s="7"/>
      <c r="C710" s="7"/>
      <c r="D710" s="7"/>
      <c r="E710" s="8"/>
      <c r="F710" s="7"/>
      <c r="G710" s="7"/>
      <c r="H710" s="7"/>
    </row>
    <row r="711" s="6" customFormat="1" spans="1:8">
      <c r="A711" s="7"/>
      <c r="B711" s="7"/>
      <c r="C711" s="7"/>
      <c r="D711" s="7"/>
      <c r="E711" s="8"/>
      <c r="F711" s="7"/>
      <c r="G711" s="7"/>
      <c r="H711" s="7"/>
    </row>
    <row r="712" s="6" customFormat="1" spans="1:8">
      <c r="A712" s="7"/>
      <c r="B712" s="7"/>
      <c r="C712" s="7"/>
      <c r="D712" s="7"/>
      <c r="E712" s="8"/>
      <c r="F712" s="7"/>
      <c r="G712" s="7"/>
      <c r="H712" s="7"/>
    </row>
    <row r="713" s="6" customFormat="1" spans="1:8">
      <c r="A713" s="7"/>
      <c r="B713" s="7"/>
      <c r="C713" s="7"/>
      <c r="D713" s="7"/>
      <c r="E713" s="8"/>
      <c r="F713" s="7"/>
      <c r="G713" s="7"/>
      <c r="H713" s="7"/>
    </row>
    <row r="714" s="6" customFormat="1" spans="1:8">
      <c r="A714" s="7"/>
      <c r="B714" s="7"/>
      <c r="C714" s="7"/>
      <c r="D714" s="7"/>
      <c r="E714" s="8"/>
      <c r="F714" s="7"/>
      <c r="G714" s="7"/>
      <c r="H714" s="7"/>
    </row>
    <row r="715" s="6" customFormat="1" spans="1:8">
      <c r="A715" s="7"/>
      <c r="B715" s="7"/>
      <c r="C715" s="7"/>
      <c r="D715" s="7"/>
      <c r="E715" s="8"/>
      <c r="F715" s="7"/>
      <c r="G715" s="7"/>
      <c r="H715" s="7"/>
    </row>
    <row r="716" s="6" customFormat="1" spans="1:8">
      <c r="A716" s="7"/>
      <c r="B716" s="7"/>
      <c r="C716" s="7"/>
      <c r="D716" s="7"/>
      <c r="E716" s="8"/>
      <c r="F716" s="7"/>
      <c r="G716" s="7"/>
      <c r="H716" s="7"/>
    </row>
    <row r="717" s="6" customFormat="1" spans="1:8">
      <c r="A717" s="7"/>
      <c r="B717" s="7"/>
      <c r="C717" s="7"/>
      <c r="D717" s="7"/>
      <c r="E717" s="8"/>
      <c r="F717" s="7"/>
      <c r="G717" s="7"/>
      <c r="H717" s="7"/>
    </row>
    <row r="718" s="6" customFormat="1" spans="1:8">
      <c r="A718" s="7"/>
      <c r="B718" s="7"/>
      <c r="C718" s="7"/>
      <c r="D718" s="7"/>
      <c r="E718" s="8"/>
      <c r="F718" s="7"/>
      <c r="G718" s="7"/>
      <c r="H718" s="7"/>
    </row>
    <row r="719" s="6" customFormat="1" spans="1:8">
      <c r="A719" s="7"/>
      <c r="B719" s="7"/>
      <c r="C719" s="7"/>
      <c r="D719" s="7"/>
      <c r="E719" s="8"/>
      <c r="F719" s="7"/>
      <c r="G719" s="7"/>
      <c r="H719" s="7"/>
    </row>
    <row r="720" s="6" customFormat="1" spans="1:8">
      <c r="A720" s="7"/>
      <c r="B720" s="7"/>
      <c r="C720" s="7"/>
      <c r="D720" s="7"/>
      <c r="E720" s="8"/>
      <c r="F720" s="7"/>
      <c r="G720" s="7"/>
      <c r="H720" s="7"/>
    </row>
    <row r="721" s="6" customFormat="1" spans="1:8">
      <c r="A721" s="7"/>
      <c r="B721" s="7"/>
      <c r="C721" s="7"/>
      <c r="D721" s="7"/>
      <c r="E721" s="8"/>
      <c r="F721" s="7"/>
      <c r="G721" s="7"/>
      <c r="H721" s="7"/>
    </row>
    <row r="722" s="6" customFormat="1" spans="1:8">
      <c r="A722" s="7"/>
      <c r="B722" s="7"/>
      <c r="C722" s="7"/>
      <c r="D722" s="7"/>
      <c r="E722" s="8"/>
      <c r="F722" s="7"/>
      <c r="G722" s="7"/>
      <c r="H722" s="7"/>
    </row>
    <row r="723" s="6" customFormat="1" spans="1:8">
      <c r="A723" s="7"/>
      <c r="B723" s="7"/>
      <c r="C723" s="7"/>
      <c r="D723" s="7"/>
      <c r="E723" s="8"/>
      <c r="F723" s="7"/>
      <c r="G723" s="7"/>
      <c r="H723" s="7"/>
    </row>
    <row r="724" s="6" customFormat="1" spans="1:8">
      <c r="A724" s="7"/>
      <c r="B724" s="7"/>
      <c r="C724" s="7"/>
      <c r="D724" s="7"/>
      <c r="E724" s="8"/>
      <c r="F724" s="7"/>
      <c r="G724" s="7"/>
      <c r="H724" s="7"/>
    </row>
    <row r="725" s="6" customFormat="1" spans="1:8">
      <c r="A725" s="7"/>
      <c r="B725" s="7"/>
      <c r="C725" s="7"/>
      <c r="D725" s="7"/>
      <c r="E725" s="8"/>
      <c r="F725" s="7"/>
      <c r="G725" s="7"/>
      <c r="H725" s="7"/>
    </row>
    <row r="726" s="6" customFormat="1" spans="1:8">
      <c r="A726" s="7"/>
      <c r="B726" s="7"/>
      <c r="C726" s="7"/>
      <c r="D726" s="7"/>
      <c r="E726" s="8"/>
      <c r="F726" s="7"/>
      <c r="G726" s="7"/>
      <c r="H726" s="7"/>
    </row>
    <row r="727" s="6" customFormat="1" spans="1:8">
      <c r="A727" s="7"/>
      <c r="B727" s="7"/>
      <c r="C727" s="7"/>
      <c r="D727" s="7"/>
      <c r="E727" s="8"/>
      <c r="F727" s="7"/>
      <c r="G727" s="7"/>
      <c r="H727" s="7"/>
    </row>
    <row r="728" s="6" customFormat="1" spans="1:8">
      <c r="A728" s="7"/>
      <c r="B728" s="7"/>
      <c r="C728" s="7"/>
      <c r="D728" s="7"/>
      <c r="E728" s="8"/>
      <c r="F728" s="7"/>
      <c r="G728" s="7"/>
      <c r="H728" s="7"/>
    </row>
    <row r="729" s="6" customFormat="1" spans="1:8">
      <c r="A729" s="7"/>
      <c r="B729" s="7"/>
      <c r="C729" s="7"/>
      <c r="D729" s="7"/>
      <c r="E729" s="8"/>
      <c r="F729" s="7"/>
      <c r="G729" s="7"/>
      <c r="H729" s="7"/>
    </row>
    <row r="730" s="6" customFormat="1" spans="1:8">
      <c r="A730" s="7"/>
      <c r="B730" s="7"/>
      <c r="C730" s="7"/>
      <c r="D730" s="7"/>
      <c r="E730" s="8"/>
      <c r="F730" s="7"/>
      <c r="G730" s="7"/>
      <c r="H730" s="7"/>
    </row>
    <row r="731" s="6" customFormat="1" spans="1:8">
      <c r="A731" s="7"/>
      <c r="B731" s="7"/>
      <c r="C731" s="7"/>
      <c r="D731" s="7"/>
      <c r="E731" s="8"/>
      <c r="F731" s="7"/>
      <c r="G731" s="7"/>
      <c r="H731" s="7"/>
    </row>
    <row r="732" s="6" customFormat="1" spans="1:8">
      <c r="A732" s="7"/>
      <c r="B732" s="7"/>
      <c r="C732" s="7"/>
      <c r="D732" s="7"/>
      <c r="E732" s="8"/>
      <c r="F732" s="7"/>
      <c r="G732" s="7"/>
      <c r="H732" s="7"/>
    </row>
    <row r="733" s="6" customFormat="1" spans="1:8">
      <c r="A733" s="7"/>
      <c r="B733" s="7"/>
      <c r="C733" s="7"/>
      <c r="D733" s="7"/>
      <c r="E733" s="8"/>
      <c r="F733" s="7"/>
      <c r="G733" s="7"/>
      <c r="H733" s="7"/>
    </row>
    <row r="734" s="6" customFormat="1" spans="1:8">
      <c r="A734" s="7"/>
      <c r="B734" s="7"/>
      <c r="C734" s="7"/>
      <c r="D734" s="7"/>
      <c r="E734" s="8"/>
      <c r="F734" s="7"/>
      <c r="G734" s="7"/>
      <c r="H734" s="7"/>
    </row>
    <row r="735" s="6" customFormat="1" spans="1:8">
      <c r="A735" s="7"/>
      <c r="B735" s="7"/>
      <c r="C735" s="7"/>
      <c r="D735" s="7"/>
      <c r="E735" s="8"/>
      <c r="F735" s="7"/>
      <c r="G735" s="7"/>
      <c r="H735" s="7"/>
    </row>
    <row r="736" s="6" customFormat="1" spans="1:8">
      <c r="A736" s="7"/>
      <c r="B736" s="7"/>
      <c r="C736" s="7"/>
      <c r="D736" s="7"/>
      <c r="E736" s="8"/>
      <c r="F736" s="7"/>
      <c r="G736" s="7"/>
      <c r="H736" s="7"/>
    </row>
    <row r="737" s="6" customFormat="1" spans="1:8">
      <c r="A737" s="7"/>
      <c r="B737" s="7"/>
      <c r="C737" s="7"/>
      <c r="D737" s="7"/>
      <c r="E737" s="8"/>
      <c r="F737" s="7"/>
      <c r="G737" s="7"/>
      <c r="H737" s="7"/>
    </row>
    <row r="738" s="6" customFormat="1" spans="1:8">
      <c r="A738" s="7"/>
      <c r="B738" s="7"/>
      <c r="C738" s="7"/>
      <c r="D738" s="7"/>
      <c r="E738" s="8"/>
      <c r="F738" s="7"/>
      <c r="G738" s="7"/>
      <c r="H738" s="7"/>
    </row>
    <row r="739" s="6" customFormat="1" spans="1:8">
      <c r="A739" s="7"/>
      <c r="B739" s="7"/>
      <c r="C739" s="7"/>
      <c r="D739" s="7"/>
      <c r="E739" s="8"/>
      <c r="F739" s="7"/>
      <c r="G739" s="7"/>
      <c r="H739" s="7"/>
    </row>
    <row r="740" s="6" customFormat="1" spans="1:8">
      <c r="A740" s="7"/>
      <c r="B740" s="7"/>
      <c r="C740" s="7"/>
      <c r="D740" s="7"/>
      <c r="E740" s="8"/>
      <c r="F740" s="7"/>
      <c r="G740" s="7"/>
      <c r="H740" s="7"/>
    </row>
    <row r="741" s="6" customFormat="1" spans="1:8">
      <c r="A741" s="7"/>
      <c r="B741" s="7"/>
      <c r="C741" s="7"/>
      <c r="D741" s="7"/>
      <c r="E741" s="8"/>
      <c r="F741" s="7"/>
      <c r="G741" s="7"/>
      <c r="H741" s="7"/>
    </row>
    <row r="742" s="6" customFormat="1" spans="1:8">
      <c r="A742" s="7"/>
      <c r="B742" s="7"/>
      <c r="C742" s="7"/>
      <c r="D742" s="7"/>
      <c r="E742" s="8"/>
      <c r="F742" s="7"/>
      <c r="G742" s="7"/>
      <c r="H742" s="7"/>
    </row>
    <row r="743" s="6" customFormat="1" spans="1:8">
      <c r="A743" s="7"/>
      <c r="B743" s="7"/>
      <c r="C743" s="7"/>
      <c r="D743" s="7"/>
      <c r="E743" s="8"/>
      <c r="F743" s="7"/>
      <c r="G743" s="7"/>
      <c r="H743" s="7"/>
    </row>
    <row r="744" s="6" customFormat="1" spans="1:8">
      <c r="A744" s="7"/>
      <c r="B744" s="7"/>
      <c r="C744" s="7"/>
      <c r="D744" s="7"/>
      <c r="E744" s="8"/>
      <c r="F744" s="7"/>
      <c r="G744" s="7"/>
      <c r="H744" s="7"/>
    </row>
    <row r="745" s="6" customFormat="1" spans="1:8">
      <c r="A745" s="7"/>
      <c r="B745" s="7"/>
      <c r="C745" s="7"/>
      <c r="D745" s="7"/>
      <c r="E745" s="8"/>
      <c r="F745" s="7"/>
      <c r="G745" s="7"/>
      <c r="H745" s="7"/>
    </row>
    <row r="746" s="6" customFormat="1" spans="1:8">
      <c r="A746" s="7"/>
      <c r="B746" s="7"/>
      <c r="C746" s="7"/>
      <c r="D746" s="7"/>
      <c r="E746" s="8"/>
      <c r="F746" s="7"/>
      <c r="G746" s="7"/>
      <c r="H746" s="7"/>
    </row>
    <row r="747" s="6" customFormat="1" spans="1:8">
      <c r="A747" s="7"/>
      <c r="B747" s="7"/>
      <c r="C747" s="7"/>
      <c r="D747" s="7"/>
      <c r="E747" s="8"/>
      <c r="F747" s="7"/>
      <c r="G747" s="7"/>
      <c r="H747" s="7"/>
    </row>
    <row r="748" s="6" customFormat="1" spans="1:8">
      <c r="A748" s="7"/>
      <c r="B748" s="7"/>
      <c r="C748" s="7"/>
      <c r="D748" s="7"/>
      <c r="E748" s="8"/>
      <c r="F748" s="7"/>
      <c r="G748" s="7"/>
      <c r="H748" s="7"/>
    </row>
    <row r="749" s="6" customFormat="1" spans="1:8">
      <c r="A749" s="7"/>
      <c r="B749" s="7"/>
      <c r="C749" s="7"/>
      <c r="D749" s="7"/>
      <c r="E749" s="8"/>
      <c r="F749" s="7"/>
      <c r="G749" s="7"/>
      <c r="H749" s="7"/>
    </row>
    <row r="750" s="6" customFormat="1" spans="1:8">
      <c r="A750" s="7"/>
      <c r="B750" s="7"/>
      <c r="C750" s="7"/>
      <c r="D750" s="7"/>
      <c r="E750" s="8"/>
      <c r="F750" s="7"/>
      <c r="G750" s="7"/>
      <c r="H750" s="7"/>
    </row>
    <row r="751" s="6" customFormat="1" spans="1:8">
      <c r="A751" s="7"/>
      <c r="B751" s="7"/>
      <c r="C751" s="7"/>
      <c r="D751" s="7"/>
      <c r="E751" s="8"/>
      <c r="F751" s="7"/>
      <c r="G751" s="7"/>
      <c r="H751" s="7"/>
    </row>
    <row r="752" s="6" customFormat="1" spans="1:8">
      <c r="A752" s="7"/>
      <c r="B752" s="7"/>
      <c r="C752" s="7"/>
      <c r="D752" s="7"/>
      <c r="E752" s="8"/>
      <c r="F752" s="7"/>
      <c r="G752" s="7"/>
      <c r="H752" s="7"/>
    </row>
    <row r="753" s="6" customFormat="1" spans="1:8">
      <c r="A753" s="7"/>
      <c r="B753" s="7"/>
      <c r="C753" s="7"/>
      <c r="D753" s="7"/>
      <c r="E753" s="8"/>
      <c r="F753" s="7"/>
      <c r="G753" s="7"/>
      <c r="H753" s="7"/>
    </row>
    <row r="754" s="6" customFormat="1" spans="1:8">
      <c r="A754" s="7"/>
      <c r="B754" s="7"/>
      <c r="C754" s="7"/>
      <c r="D754" s="7"/>
      <c r="E754" s="8"/>
      <c r="F754" s="7"/>
      <c r="G754" s="7"/>
      <c r="H754" s="7"/>
    </row>
    <row r="755" s="6" customFormat="1" spans="1:8">
      <c r="A755" s="7"/>
      <c r="B755" s="7"/>
      <c r="C755" s="7"/>
      <c r="D755" s="7"/>
      <c r="E755" s="8"/>
      <c r="F755" s="7"/>
      <c r="G755" s="7"/>
      <c r="H755" s="7"/>
    </row>
    <row r="756" s="6" customFormat="1" spans="1:8">
      <c r="A756" s="7"/>
      <c r="B756" s="7"/>
      <c r="C756" s="7"/>
      <c r="D756" s="7"/>
      <c r="E756" s="8"/>
      <c r="F756" s="7"/>
      <c r="G756" s="7"/>
      <c r="H756" s="7"/>
    </row>
    <row r="757" s="6" customFormat="1" spans="1:8">
      <c r="A757" s="7"/>
      <c r="B757" s="7"/>
      <c r="C757" s="7"/>
      <c r="D757" s="7"/>
      <c r="E757" s="8"/>
      <c r="F757" s="7"/>
      <c r="G757" s="7"/>
      <c r="H757" s="7"/>
    </row>
    <row r="758" s="6" customFormat="1" spans="1:8">
      <c r="A758" s="7"/>
      <c r="B758" s="7"/>
      <c r="C758" s="7"/>
      <c r="D758" s="7"/>
      <c r="E758" s="8"/>
      <c r="F758" s="7"/>
      <c r="G758" s="7"/>
      <c r="H758" s="7"/>
    </row>
    <row r="759" s="6" customFormat="1" spans="1:8">
      <c r="A759" s="7"/>
      <c r="B759" s="7"/>
      <c r="C759" s="7"/>
      <c r="D759" s="7"/>
      <c r="E759" s="8"/>
      <c r="F759" s="7"/>
      <c r="G759" s="7"/>
      <c r="H759" s="7"/>
    </row>
    <row r="760" s="6" customFormat="1" spans="1:8">
      <c r="A760" s="7"/>
      <c r="B760" s="7"/>
      <c r="C760" s="7"/>
      <c r="D760" s="7"/>
      <c r="E760" s="8"/>
      <c r="F760" s="7"/>
      <c r="G760" s="7"/>
      <c r="H760" s="7"/>
    </row>
    <row r="761" s="6" customFormat="1" spans="1:8">
      <c r="A761" s="7"/>
      <c r="B761" s="7"/>
      <c r="C761" s="7"/>
      <c r="D761" s="7"/>
      <c r="E761" s="8"/>
      <c r="F761" s="7"/>
      <c r="G761" s="7"/>
      <c r="H761" s="7"/>
    </row>
    <row r="762" s="6" customFormat="1" spans="1:8">
      <c r="A762" s="7"/>
      <c r="B762" s="7"/>
      <c r="C762" s="7"/>
      <c r="D762" s="7"/>
      <c r="E762" s="8"/>
      <c r="F762" s="7"/>
      <c r="G762" s="7"/>
      <c r="H762" s="7"/>
    </row>
    <row r="763" s="6" customFormat="1" spans="1:8">
      <c r="A763" s="7"/>
      <c r="B763" s="7"/>
      <c r="C763" s="7"/>
      <c r="D763" s="7"/>
      <c r="E763" s="8"/>
      <c r="F763" s="7"/>
      <c r="G763" s="7"/>
      <c r="H763" s="7"/>
    </row>
    <row r="764" s="6" customFormat="1" spans="1:8">
      <c r="A764" s="7"/>
      <c r="B764" s="7"/>
      <c r="C764" s="7"/>
      <c r="D764" s="7"/>
      <c r="E764" s="8"/>
      <c r="F764" s="7"/>
      <c r="G764" s="7"/>
      <c r="H764" s="7"/>
    </row>
    <row r="765" s="6" customFormat="1" spans="1:8">
      <c r="A765" s="7"/>
      <c r="B765" s="7"/>
      <c r="C765" s="7"/>
      <c r="D765" s="7"/>
      <c r="E765" s="8"/>
      <c r="F765" s="7"/>
      <c r="G765" s="7"/>
      <c r="H765" s="7"/>
    </row>
    <row r="766" s="6" customFormat="1" spans="1:8">
      <c r="A766" s="7"/>
      <c r="B766" s="7"/>
      <c r="C766" s="7"/>
      <c r="D766" s="7"/>
      <c r="E766" s="8"/>
      <c r="F766" s="7"/>
      <c r="G766" s="7"/>
      <c r="H766" s="7"/>
    </row>
    <row r="767" s="6" customFormat="1" spans="1:8">
      <c r="A767" s="7"/>
      <c r="B767" s="7"/>
      <c r="C767" s="7"/>
      <c r="D767" s="7"/>
      <c r="E767" s="8"/>
      <c r="F767" s="7"/>
      <c r="G767" s="7"/>
      <c r="H767" s="7"/>
    </row>
    <row r="768" s="6" customFormat="1" spans="1:8">
      <c r="A768" s="7"/>
      <c r="B768" s="7"/>
      <c r="C768" s="7"/>
      <c r="D768" s="7"/>
      <c r="E768" s="8"/>
      <c r="F768" s="7"/>
      <c r="G768" s="7"/>
      <c r="H768" s="7"/>
    </row>
    <row r="769" s="6" customFormat="1" spans="1:8">
      <c r="A769" s="7"/>
      <c r="B769" s="7"/>
      <c r="C769" s="7"/>
      <c r="D769" s="7"/>
      <c r="E769" s="8"/>
      <c r="F769" s="7"/>
      <c r="G769" s="7"/>
      <c r="H769" s="7"/>
    </row>
    <row r="770" s="6" customFormat="1" spans="1:8">
      <c r="A770" s="7"/>
      <c r="B770" s="7"/>
      <c r="C770" s="7"/>
      <c r="D770" s="7"/>
      <c r="E770" s="8"/>
      <c r="F770" s="7"/>
      <c r="G770" s="7"/>
      <c r="H770" s="7"/>
    </row>
    <row r="771" s="6" customFormat="1" spans="1:8">
      <c r="A771" s="7"/>
      <c r="B771" s="7"/>
      <c r="C771" s="7"/>
      <c r="D771" s="7"/>
      <c r="E771" s="8"/>
      <c r="F771" s="7"/>
      <c r="G771" s="7"/>
      <c r="H771" s="7"/>
    </row>
    <row r="772" s="6" customFormat="1" spans="1:8">
      <c r="A772" s="7"/>
      <c r="B772" s="7"/>
      <c r="C772" s="7"/>
      <c r="D772" s="7"/>
      <c r="E772" s="8"/>
      <c r="F772" s="7"/>
      <c r="G772" s="7"/>
      <c r="H772" s="7"/>
    </row>
    <row r="773" s="6" customFormat="1" spans="1:8">
      <c r="A773" s="7"/>
      <c r="B773" s="7"/>
      <c r="C773" s="7"/>
      <c r="D773" s="7"/>
      <c r="E773" s="8"/>
      <c r="F773" s="7"/>
      <c r="G773" s="7"/>
      <c r="H773" s="7"/>
    </row>
    <row r="774" s="6" customFormat="1" spans="1:8">
      <c r="A774" s="7"/>
      <c r="B774" s="7"/>
      <c r="C774" s="7"/>
      <c r="D774" s="7"/>
      <c r="E774" s="8"/>
      <c r="F774" s="7"/>
      <c r="G774" s="7"/>
      <c r="H774" s="7"/>
    </row>
    <row r="775" s="6" customFormat="1" spans="1:8">
      <c r="A775" s="7"/>
      <c r="B775" s="7"/>
      <c r="C775" s="7"/>
      <c r="D775" s="7"/>
      <c r="E775" s="8"/>
      <c r="F775" s="7"/>
      <c r="G775" s="7"/>
      <c r="H775" s="7"/>
    </row>
    <row r="776" s="6" customFormat="1" spans="1:8">
      <c r="A776" s="7"/>
      <c r="B776" s="7"/>
      <c r="C776" s="7"/>
      <c r="D776" s="7"/>
      <c r="E776" s="8"/>
      <c r="F776" s="7"/>
      <c r="G776" s="7"/>
      <c r="H776" s="7"/>
    </row>
    <row r="777" s="6" customFormat="1" spans="1:8">
      <c r="A777" s="7"/>
      <c r="B777" s="7"/>
      <c r="C777" s="7"/>
      <c r="D777" s="7"/>
      <c r="E777" s="8"/>
      <c r="F777" s="7"/>
      <c r="G777" s="7"/>
      <c r="H777" s="7"/>
    </row>
    <row r="778" s="6" customFormat="1" spans="1:8">
      <c r="A778" s="7"/>
      <c r="B778" s="7"/>
      <c r="C778" s="7"/>
      <c r="D778" s="7"/>
      <c r="E778" s="8"/>
      <c r="F778" s="7"/>
      <c r="G778" s="7"/>
      <c r="H778" s="7"/>
    </row>
    <row r="779" s="6" customFormat="1" spans="1:8">
      <c r="A779" s="7"/>
      <c r="B779" s="7"/>
      <c r="C779" s="7"/>
      <c r="D779" s="7"/>
      <c r="E779" s="8"/>
      <c r="F779" s="7"/>
      <c r="G779" s="7"/>
      <c r="H779" s="7"/>
    </row>
    <row r="780" s="6" customFormat="1" spans="1:8">
      <c r="A780" s="7"/>
      <c r="B780" s="7"/>
      <c r="C780" s="7"/>
      <c r="D780" s="7"/>
      <c r="E780" s="8"/>
      <c r="F780" s="7"/>
      <c r="G780" s="7"/>
      <c r="H780" s="7"/>
    </row>
    <row r="781" s="6" customFormat="1" spans="1:8">
      <c r="A781" s="7"/>
      <c r="B781" s="7"/>
      <c r="C781" s="7"/>
      <c r="D781" s="7"/>
      <c r="E781" s="8"/>
      <c r="F781" s="7"/>
      <c r="G781" s="7"/>
      <c r="H781" s="7"/>
    </row>
    <row r="782" s="6" customFormat="1" spans="1:8">
      <c r="A782" s="7"/>
      <c r="B782" s="7"/>
      <c r="C782" s="7"/>
      <c r="D782" s="7"/>
      <c r="E782" s="8"/>
      <c r="F782" s="7"/>
      <c r="G782" s="7"/>
      <c r="H782" s="7"/>
    </row>
    <row r="783" s="6" customFormat="1" spans="1:8">
      <c r="A783" s="7"/>
      <c r="B783" s="7"/>
      <c r="C783" s="7"/>
      <c r="D783" s="7"/>
      <c r="E783" s="8"/>
      <c r="F783" s="7"/>
      <c r="G783" s="7"/>
      <c r="H783" s="7"/>
    </row>
    <row r="784" s="6" customFormat="1" spans="1:8">
      <c r="A784" s="7"/>
      <c r="B784" s="7"/>
      <c r="C784" s="7"/>
      <c r="D784" s="7"/>
      <c r="E784" s="8"/>
      <c r="F784" s="7"/>
      <c r="G784" s="7"/>
      <c r="H784" s="7"/>
    </row>
    <row r="785" s="6" customFormat="1" spans="1:8">
      <c r="A785" s="7"/>
      <c r="B785" s="7"/>
      <c r="C785" s="7"/>
      <c r="D785" s="7"/>
      <c r="E785" s="8"/>
      <c r="F785" s="7"/>
      <c r="G785" s="7"/>
      <c r="H785" s="7"/>
    </row>
    <row r="786" s="6" customFormat="1" spans="1:8">
      <c r="A786" s="7"/>
      <c r="B786" s="7"/>
      <c r="C786" s="7"/>
      <c r="D786" s="7"/>
      <c r="E786" s="8"/>
      <c r="F786" s="7"/>
      <c r="G786" s="7"/>
      <c r="H786" s="7"/>
    </row>
    <row r="787" s="6" customFormat="1" spans="1:8">
      <c r="A787" s="7"/>
      <c r="B787" s="7"/>
      <c r="C787" s="7"/>
      <c r="D787" s="7"/>
      <c r="E787" s="8"/>
      <c r="F787" s="7"/>
      <c r="G787" s="7"/>
      <c r="H787" s="7"/>
    </row>
    <row r="788" s="6" customFormat="1" spans="1:8">
      <c r="A788" s="7"/>
      <c r="B788" s="7"/>
      <c r="C788" s="7"/>
      <c r="D788" s="7"/>
      <c r="E788" s="8"/>
      <c r="F788" s="7"/>
      <c r="G788" s="7"/>
      <c r="H788" s="7"/>
    </row>
    <row r="789" s="6" customFormat="1" spans="1:8">
      <c r="A789" s="7"/>
      <c r="B789" s="7"/>
      <c r="C789" s="7"/>
      <c r="D789" s="7"/>
      <c r="E789" s="8"/>
      <c r="F789" s="7"/>
      <c r="G789" s="7"/>
      <c r="H789" s="7"/>
    </row>
    <row r="790" s="6" customFormat="1" spans="1:8">
      <c r="A790" s="7"/>
      <c r="B790" s="7"/>
      <c r="C790" s="7"/>
      <c r="D790" s="7"/>
      <c r="E790" s="8"/>
      <c r="F790" s="7"/>
      <c r="G790" s="7"/>
      <c r="H790" s="7"/>
    </row>
    <row r="791" s="6" customFormat="1" spans="1:8">
      <c r="A791" s="7"/>
      <c r="B791" s="7"/>
      <c r="C791" s="7"/>
      <c r="D791" s="7"/>
      <c r="E791" s="8"/>
      <c r="F791" s="7"/>
      <c r="G791" s="7"/>
      <c r="H791" s="7"/>
    </row>
    <row r="792" s="6" customFormat="1" spans="1:8">
      <c r="A792" s="7"/>
      <c r="B792" s="7"/>
      <c r="C792" s="7"/>
      <c r="D792" s="7"/>
      <c r="E792" s="8"/>
      <c r="F792" s="7"/>
      <c r="G792" s="7"/>
      <c r="H792" s="7"/>
    </row>
    <row r="793" s="6" customFormat="1" spans="1:8">
      <c r="A793" s="7"/>
      <c r="B793" s="7"/>
      <c r="C793" s="7"/>
      <c r="D793" s="7"/>
      <c r="E793" s="8"/>
      <c r="F793" s="7"/>
      <c r="G793" s="7"/>
      <c r="H793" s="7"/>
    </row>
    <row r="794" s="6" customFormat="1" spans="1:8">
      <c r="A794" s="7"/>
      <c r="B794" s="7"/>
      <c r="C794" s="7"/>
      <c r="D794" s="7"/>
      <c r="E794" s="8"/>
      <c r="F794" s="7"/>
      <c r="G794" s="7"/>
      <c r="H794" s="7"/>
    </row>
    <row r="795" s="6" customFormat="1" spans="1:8">
      <c r="A795" s="7"/>
      <c r="B795" s="7"/>
      <c r="C795" s="7"/>
      <c r="D795" s="7"/>
      <c r="E795" s="8"/>
      <c r="F795" s="7"/>
      <c r="G795" s="7"/>
      <c r="H795" s="7"/>
    </row>
    <row r="796" s="6" customFormat="1" spans="1:8">
      <c r="A796" s="7"/>
      <c r="B796" s="7"/>
      <c r="C796" s="7"/>
      <c r="D796" s="7"/>
      <c r="E796" s="8"/>
      <c r="F796" s="7"/>
      <c r="G796" s="7"/>
      <c r="H796" s="7"/>
    </row>
    <row r="797" s="6" customFormat="1" spans="1:8">
      <c r="A797" s="7"/>
      <c r="B797" s="7"/>
      <c r="C797" s="7"/>
      <c r="D797" s="7"/>
      <c r="E797" s="8"/>
      <c r="F797" s="7"/>
      <c r="G797" s="7"/>
      <c r="H797" s="7"/>
    </row>
    <row r="798" s="6" customFormat="1" spans="1:8">
      <c r="A798" s="7"/>
      <c r="B798" s="7"/>
      <c r="C798" s="7"/>
      <c r="D798" s="7"/>
      <c r="E798" s="8"/>
      <c r="F798" s="7"/>
      <c r="G798" s="7"/>
      <c r="H798" s="7"/>
    </row>
    <row r="799" s="6" customFormat="1" spans="1:8">
      <c r="A799" s="7"/>
      <c r="B799" s="7"/>
      <c r="C799" s="7"/>
      <c r="D799" s="7"/>
      <c r="E799" s="8"/>
      <c r="F799" s="7"/>
      <c r="G799" s="7"/>
      <c r="H799" s="7"/>
    </row>
    <row r="800" s="6" customFormat="1" spans="1:8">
      <c r="A800" s="7"/>
      <c r="B800" s="7"/>
      <c r="C800" s="7"/>
      <c r="D800" s="7"/>
      <c r="E800" s="8"/>
      <c r="F800" s="7"/>
      <c r="G800" s="7"/>
      <c r="H800" s="7"/>
    </row>
    <row r="801" s="6" customFormat="1" spans="1:8">
      <c r="A801" s="7"/>
      <c r="B801" s="7"/>
      <c r="C801" s="7"/>
      <c r="D801" s="7"/>
      <c r="E801" s="8"/>
      <c r="F801" s="7"/>
      <c r="G801" s="7"/>
      <c r="H801" s="7"/>
    </row>
    <row r="802" s="6" customFormat="1" spans="1:8">
      <c r="A802" s="7"/>
      <c r="B802" s="7"/>
      <c r="C802" s="7"/>
      <c r="D802" s="7"/>
      <c r="E802" s="8"/>
      <c r="F802" s="7"/>
      <c r="G802" s="7"/>
      <c r="H802" s="7"/>
    </row>
    <row r="803" s="6" customFormat="1" spans="1:8">
      <c r="A803" s="7"/>
      <c r="B803" s="7"/>
      <c r="C803" s="7"/>
      <c r="D803" s="7"/>
      <c r="E803" s="8"/>
      <c r="F803" s="7"/>
      <c r="G803" s="7"/>
      <c r="H803" s="7"/>
    </row>
    <row r="804" s="6" customFormat="1" spans="1:8">
      <c r="A804" s="7"/>
      <c r="B804" s="7"/>
      <c r="C804" s="7"/>
      <c r="D804" s="7"/>
      <c r="E804" s="8"/>
      <c r="F804" s="7"/>
      <c r="G804" s="7"/>
      <c r="H804" s="7"/>
    </row>
    <row r="805" s="6" customFormat="1" spans="1:8">
      <c r="A805" s="7"/>
      <c r="B805" s="7"/>
      <c r="C805" s="7"/>
      <c r="D805" s="7"/>
      <c r="E805" s="8"/>
      <c r="F805" s="7"/>
      <c r="G805" s="7"/>
      <c r="H805" s="7"/>
    </row>
    <row r="806" s="6" customFormat="1" spans="1:8">
      <c r="A806" s="7"/>
      <c r="B806" s="7"/>
      <c r="C806" s="7"/>
      <c r="D806" s="7"/>
      <c r="E806" s="8"/>
      <c r="F806" s="7"/>
      <c r="G806" s="7"/>
      <c r="H806" s="7"/>
    </row>
    <row r="807" s="6" customFormat="1" spans="1:8">
      <c r="A807" s="7"/>
      <c r="B807" s="7"/>
      <c r="C807" s="7"/>
      <c r="D807" s="7"/>
      <c r="E807" s="8"/>
      <c r="F807" s="7"/>
      <c r="G807" s="7"/>
      <c r="H807" s="7"/>
    </row>
    <row r="808" s="6" customFormat="1" spans="1:8">
      <c r="A808" s="7"/>
      <c r="B808" s="7"/>
      <c r="C808" s="7"/>
      <c r="D808" s="7"/>
      <c r="E808" s="8"/>
      <c r="F808" s="7"/>
      <c r="G808" s="7"/>
      <c r="H808" s="7"/>
    </row>
    <row r="809" s="6" customFormat="1" spans="1:8">
      <c r="A809" s="7"/>
      <c r="B809" s="7"/>
      <c r="C809" s="7"/>
      <c r="D809" s="7"/>
      <c r="E809" s="8"/>
      <c r="F809" s="7"/>
      <c r="G809" s="7"/>
      <c r="H809" s="7"/>
    </row>
    <row r="810" s="6" customFormat="1" spans="1:8">
      <c r="A810" s="7"/>
      <c r="B810" s="7"/>
      <c r="C810" s="7"/>
      <c r="D810" s="7"/>
      <c r="E810" s="8"/>
      <c r="F810" s="7"/>
      <c r="G810" s="7"/>
      <c r="H810" s="7"/>
    </row>
    <row r="811" s="6" customFormat="1" spans="1:8">
      <c r="A811" s="7"/>
      <c r="B811" s="7"/>
      <c r="C811" s="7"/>
      <c r="D811" s="7"/>
      <c r="E811" s="8"/>
      <c r="F811" s="7"/>
      <c r="G811" s="7"/>
      <c r="H811" s="7"/>
    </row>
    <row r="812" s="6" customFormat="1" spans="1:8">
      <c r="A812" s="7"/>
      <c r="B812" s="7"/>
      <c r="C812" s="7"/>
      <c r="D812" s="7"/>
      <c r="E812" s="8"/>
      <c r="F812" s="7"/>
      <c r="G812" s="7"/>
      <c r="H812" s="7"/>
    </row>
    <row r="813" s="6" customFormat="1" spans="1:8">
      <c r="A813" s="7"/>
      <c r="B813" s="7"/>
      <c r="C813" s="7"/>
      <c r="D813" s="7"/>
      <c r="E813" s="8"/>
      <c r="F813" s="7"/>
      <c r="G813" s="7"/>
      <c r="H813" s="7"/>
    </row>
    <row r="814" s="6" customFormat="1" spans="1:8">
      <c r="A814" s="7"/>
      <c r="B814" s="7"/>
      <c r="C814" s="7"/>
      <c r="D814" s="7"/>
      <c r="E814" s="8"/>
      <c r="F814" s="7"/>
      <c r="G814" s="7"/>
      <c r="H814" s="7"/>
    </row>
    <row r="815" s="6" customFormat="1" spans="1:8">
      <c r="A815" s="7"/>
      <c r="B815" s="7"/>
      <c r="C815" s="7"/>
      <c r="D815" s="7"/>
      <c r="E815" s="8"/>
      <c r="F815" s="7"/>
      <c r="G815" s="7"/>
      <c r="H815" s="7"/>
    </row>
    <row r="816" s="6" customFormat="1" spans="1:8">
      <c r="A816" s="7"/>
      <c r="B816" s="7"/>
      <c r="C816" s="7"/>
      <c r="D816" s="7"/>
      <c r="E816" s="8"/>
      <c r="F816" s="7"/>
      <c r="G816" s="7"/>
      <c r="H816" s="7"/>
    </row>
    <row r="817" s="6" customFormat="1" spans="1:8">
      <c r="A817" s="7"/>
      <c r="B817" s="7"/>
      <c r="C817" s="7"/>
      <c r="D817" s="7"/>
      <c r="E817" s="8"/>
      <c r="F817" s="7"/>
      <c r="G817" s="7"/>
      <c r="H817" s="7"/>
    </row>
    <row r="818" s="6" customFormat="1" spans="1:8">
      <c r="A818" s="7"/>
      <c r="B818" s="7"/>
      <c r="C818" s="7"/>
      <c r="D818" s="7"/>
      <c r="E818" s="8"/>
      <c r="F818" s="7"/>
      <c r="G818" s="7"/>
      <c r="H818" s="7"/>
    </row>
    <row r="819" s="6" customFormat="1" spans="1:8">
      <c r="A819" s="7"/>
      <c r="B819" s="7"/>
      <c r="C819" s="7"/>
      <c r="D819" s="7"/>
      <c r="E819" s="8"/>
      <c r="F819" s="7"/>
      <c r="G819" s="7"/>
      <c r="H819" s="7"/>
    </row>
    <row r="820" s="6" customFormat="1" spans="1:8">
      <c r="A820" s="7"/>
      <c r="B820" s="7"/>
      <c r="C820" s="7"/>
      <c r="D820" s="7"/>
      <c r="E820" s="8"/>
      <c r="F820" s="7"/>
      <c r="G820" s="7"/>
      <c r="H820" s="7"/>
    </row>
    <row r="821" s="6" customFormat="1" spans="1:8">
      <c r="A821" s="7"/>
      <c r="B821" s="7"/>
      <c r="C821" s="7"/>
      <c r="D821" s="7"/>
      <c r="E821" s="8"/>
      <c r="F821" s="7"/>
      <c r="G821" s="7"/>
      <c r="H821" s="7"/>
    </row>
    <row r="822" s="6" customFormat="1" spans="1:8">
      <c r="A822" s="7"/>
      <c r="B822" s="7"/>
      <c r="C822" s="7"/>
      <c r="D822" s="7"/>
      <c r="E822" s="8"/>
      <c r="F822" s="7"/>
      <c r="G822" s="7"/>
      <c r="H822" s="7"/>
    </row>
    <row r="823" s="6" customFormat="1" spans="1:8">
      <c r="A823" s="7"/>
      <c r="B823" s="7"/>
      <c r="C823" s="7"/>
      <c r="D823" s="7"/>
      <c r="E823" s="8"/>
      <c r="F823" s="7"/>
      <c r="G823" s="7"/>
      <c r="H823" s="7"/>
    </row>
    <row r="824" s="6" customFormat="1" spans="1:8">
      <c r="A824" s="7"/>
      <c r="B824" s="7"/>
      <c r="C824" s="7"/>
      <c r="D824" s="7"/>
      <c r="E824" s="8"/>
      <c r="F824" s="7"/>
      <c r="G824" s="7"/>
      <c r="H824" s="7"/>
    </row>
    <row r="825" s="6" customFormat="1" spans="1:8">
      <c r="A825" s="7"/>
      <c r="B825" s="7"/>
      <c r="C825" s="7"/>
      <c r="D825" s="7"/>
      <c r="E825" s="8"/>
      <c r="F825" s="7"/>
      <c r="G825" s="7"/>
      <c r="H825" s="7"/>
    </row>
    <row r="826" s="6" customFormat="1" spans="1:8">
      <c r="A826" s="7"/>
      <c r="B826" s="7"/>
      <c r="C826" s="7"/>
      <c r="D826" s="7"/>
      <c r="E826" s="8"/>
      <c r="F826" s="7"/>
      <c r="G826" s="7"/>
      <c r="H826" s="7"/>
    </row>
    <row r="827" s="6" customFormat="1" spans="1:8">
      <c r="A827" s="7"/>
      <c r="B827" s="7"/>
      <c r="C827" s="7"/>
      <c r="D827" s="7"/>
      <c r="E827" s="8"/>
      <c r="F827" s="7"/>
      <c r="G827" s="7"/>
      <c r="H827" s="7"/>
    </row>
    <row r="828" s="6" customFormat="1" spans="1:8">
      <c r="A828" s="7"/>
      <c r="B828" s="7"/>
      <c r="C828" s="7"/>
      <c r="D828" s="7"/>
      <c r="E828" s="8"/>
      <c r="F828" s="7"/>
      <c r="G828" s="7"/>
      <c r="H828" s="7"/>
    </row>
    <row r="829" s="6" customFormat="1" spans="1:8">
      <c r="A829" s="7"/>
      <c r="B829" s="7"/>
      <c r="C829" s="7"/>
      <c r="D829" s="7"/>
      <c r="E829" s="8"/>
      <c r="F829" s="7"/>
      <c r="G829" s="7"/>
      <c r="H829" s="7"/>
    </row>
    <row r="830" s="6" customFormat="1" spans="1:8">
      <c r="A830" s="7"/>
      <c r="B830" s="7"/>
      <c r="C830" s="7"/>
      <c r="D830" s="7"/>
      <c r="E830" s="8"/>
      <c r="F830" s="7"/>
      <c r="G830" s="7"/>
      <c r="H830" s="7"/>
    </row>
    <row r="831" s="6" customFormat="1" spans="1:8">
      <c r="A831" s="7"/>
      <c r="B831" s="7"/>
      <c r="C831" s="7"/>
      <c r="D831" s="7"/>
      <c r="E831" s="8"/>
      <c r="F831" s="7"/>
      <c r="G831" s="7"/>
      <c r="H831" s="7"/>
    </row>
    <row r="832" s="6" customFormat="1" spans="1:8">
      <c r="A832" s="7"/>
      <c r="B832" s="7"/>
      <c r="C832" s="7"/>
      <c r="D832" s="7"/>
      <c r="E832" s="8"/>
      <c r="F832" s="7"/>
      <c r="G832" s="7"/>
      <c r="H832" s="7"/>
    </row>
    <row r="833" s="6" customFormat="1" spans="1:8">
      <c r="A833" s="7"/>
      <c r="B833" s="7"/>
      <c r="C833" s="7"/>
      <c r="D833" s="7"/>
      <c r="E833" s="8"/>
      <c r="F833" s="7"/>
      <c r="G833" s="7"/>
      <c r="H833" s="7"/>
    </row>
    <row r="834" s="6" customFormat="1" spans="1:8">
      <c r="A834" s="7"/>
      <c r="B834" s="7"/>
      <c r="C834" s="7"/>
      <c r="D834" s="7"/>
      <c r="E834" s="8"/>
      <c r="F834" s="7"/>
      <c r="G834" s="7"/>
      <c r="H834" s="7"/>
    </row>
    <row r="835" s="6" customFormat="1" spans="1:8">
      <c r="A835" s="7"/>
      <c r="B835" s="7"/>
      <c r="C835" s="7"/>
      <c r="D835" s="7"/>
      <c r="E835" s="8"/>
      <c r="F835" s="7"/>
      <c r="G835" s="7"/>
      <c r="H835" s="7"/>
    </row>
    <row r="836" s="6" customFormat="1" spans="1:8">
      <c r="A836" s="7"/>
      <c r="B836" s="7"/>
      <c r="C836" s="7"/>
      <c r="D836" s="7"/>
      <c r="E836" s="8"/>
      <c r="F836" s="7"/>
      <c r="G836" s="7"/>
      <c r="H836" s="7"/>
    </row>
    <row r="837" s="6" customFormat="1" spans="1:8">
      <c r="A837" s="7"/>
      <c r="B837" s="7"/>
      <c r="C837" s="7"/>
      <c r="D837" s="7"/>
      <c r="E837" s="8"/>
      <c r="F837" s="7"/>
      <c r="G837" s="7"/>
      <c r="H837" s="7"/>
    </row>
    <row r="838" s="6" customFormat="1" spans="1:8">
      <c r="A838" s="7"/>
      <c r="B838" s="7"/>
      <c r="C838" s="7"/>
      <c r="D838" s="7"/>
      <c r="E838" s="8"/>
      <c r="F838" s="7"/>
      <c r="G838" s="7"/>
      <c r="H838" s="7"/>
    </row>
    <row r="839" s="6" customFormat="1" spans="1:8">
      <c r="A839" s="7"/>
      <c r="B839" s="7"/>
      <c r="C839" s="7"/>
      <c r="D839" s="7"/>
      <c r="E839" s="8"/>
      <c r="F839" s="7"/>
      <c r="G839" s="7"/>
      <c r="H839" s="7"/>
    </row>
    <row r="840" s="6" customFormat="1" spans="1:8">
      <c r="A840" s="7"/>
      <c r="B840" s="7"/>
      <c r="C840" s="7"/>
      <c r="D840" s="7"/>
      <c r="E840" s="8"/>
      <c r="F840" s="7"/>
      <c r="G840" s="7"/>
      <c r="H840" s="7"/>
    </row>
    <row r="841" s="6" customFormat="1" spans="1:8">
      <c r="A841" s="7"/>
      <c r="B841" s="7"/>
      <c r="C841" s="7"/>
      <c r="D841" s="7"/>
      <c r="E841" s="8"/>
      <c r="F841" s="7"/>
      <c r="G841" s="7"/>
      <c r="H841" s="7"/>
    </row>
    <row r="842" s="6" customFormat="1" spans="1:8">
      <c r="A842" s="7"/>
      <c r="B842" s="7"/>
      <c r="C842" s="7"/>
      <c r="D842" s="7"/>
      <c r="E842" s="8"/>
      <c r="F842" s="7"/>
      <c r="G842" s="7"/>
      <c r="H842" s="7"/>
    </row>
    <row r="843" s="6" customFormat="1" spans="1:8">
      <c r="A843" s="7"/>
      <c r="B843" s="7"/>
      <c r="C843" s="7"/>
      <c r="D843" s="7"/>
      <c r="E843" s="8"/>
      <c r="F843" s="7"/>
      <c r="G843" s="7"/>
      <c r="H843" s="7"/>
    </row>
    <row r="844" s="6" customFormat="1" spans="1:8">
      <c r="A844" s="7"/>
      <c r="B844" s="7"/>
      <c r="C844" s="7"/>
      <c r="D844" s="7"/>
      <c r="E844" s="8"/>
      <c r="F844" s="7"/>
      <c r="G844" s="7"/>
      <c r="H844" s="7"/>
    </row>
    <row r="845" s="6" customFormat="1" spans="1:8">
      <c r="A845" s="7"/>
      <c r="B845" s="7"/>
      <c r="C845" s="7"/>
      <c r="D845" s="7"/>
      <c r="E845" s="8"/>
      <c r="F845" s="7"/>
      <c r="G845" s="7"/>
      <c r="H845" s="7"/>
    </row>
    <row r="846" s="6" customFormat="1" spans="1:8">
      <c r="A846" s="7"/>
      <c r="B846" s="7"/>
      <c r="C846" s="7"/>
      <c r="D846" s="7"/>
      <c r="E846" s="8"/>
      <c r="F846" s="7"/>
      <c r="G846" s="7"/>
      <c r="H846" s="7"/>
    </row>
    <row r="847" s="6" customFormat="1" spans="1:8">
      <c r="A847" s="7"/>
      <c r="B847" s="7"/>
      <c r="C847" s="7"/>
      <c r="D847" s="7"/>
      <c r="E847" s="8"/>
      <c r="F847" s="7"/>
      <c r="G847" s="7"/>
      <c r="H847" s="7"/>
    </row>
    <row r="848" s="6" customFormat="1" spans="1:8">
      <c r="A848" s="7"/>
      <c r="B848" s="7"/>
      <c r="C848" s="7"/>
      <c r="D848" s="7"/>
      <c r="E848" s="8"/>
      <c r="F848" s="7"/>
      <c r="G848" s="7"/>
      <c r="H848" s="7"/>
    </row>
    <row r="849" s="6" customFormat="1" spans="1:8">
      <c r="A849" s="7"/>
      <c r="B849" s="7"/>
      <c r="C849" s="7"/>
      <c r="D849" s="7"/>
      <c r="E849" s="8"/>
      <c r="F849" s="7"/>
      <c r="G849" s="7"/>
      <c r="H849" s="7"/>
    </row>
    <row r="850" s="6" customFormat="1" spans="1:8">
      <c r="A850" s="7"/>
      <c r="B850" s="7"/>
      <c r="C850" s="7"/>
      <c r="D850" s="7"/>
      <c r="E850" s="8"/>
      <c r="F850" s="7"/>
      <c r="G850" s="7"/>
      <c r="H850" s="7"/>
    </row>
    <row r="851" s="6" customFormat="1" spans="1:8">
      <c r="A851" s="7"/>
      <c r="B851" s="7"/>
      <c r="C851" s="7"/>
      <c r="D851" s="7"/>
      <c r="E851" s="8"/>
      <c r="F851" s="7"/>
      <c r="G851" s="7"/>
      <c r="H851" s="7"/>
    </row>
    <row r="852" s="6" customFormat="1" spans="1:8">
      <c r="A852" s="7"/>
      <c r="B852" s="7"/>
      <c r="C852" s="7"/>
      <c r="D852" s="7"/>
      <c r="E852" s="8"/>
      <c r="F852" s="7"/>
      <c r="G852" s="7"/>
      <c r="H852" s="7"/>
    </row>
    <row r="853" s="6" customFormat="1" spans="1:8">
      <c r="A853" s="7"/>
      <c r="B853" s="7"/>
      <c r="C853" s="7"/>
      <c r="D853" s="7"/>
      <c r="E853" s="8"/>
      <c r="F853" s="7"/>
      <c r="G853" s="7"/>
      <c r="H853" s="7"/>
    </row>
    <row r="854" s="6" customFormat="1" spans="1:8">
      <c r="A854" s="7"/>
      <c r="B854" s="7"/>
      <c r="C854" s="7"/>
      <c r="D854" s="7"/>
      <c r="E854" s="8"/>
      <c r="F854" s="7"/>
      <c r="G854" s="7"/>
      <c r="H854" s="7"/>
    </row>
    <row r="855" s="6" customFormat="1" spans="1:8">
      <c r="A855" s="7"/>
      <c r="B855" s="7"/>
      <c r="C855" s="7"/>
      <c r="D855" s="7"/>
      <c r="E855" s="8"/>
      <c r="F855" s="7"/>
      <c r="G855" s="7"/>
      <c r="H855" s="7"/>
    </row>
    <row r="856" s="6" customFormat="1" spans="1:8">
      <c r="A856" s="7"/>
      <c r="B856" s="7"/>
      <c r="C856" s="7"/>
      <c r="D856" s="7"/>
      <c r="E856" s="8"/>
      <c r="F856" s="7"/>
      <c r="G856" s="7"/>
      <c r="H856" s="7"/>
    </row>
    <row r="857" s="6" customFormat="1" spans="1:8">
      <c r="A857" s="7"/>
      <c r="B857" s="7"/>
      <c r="C857" s="7"/>
      <c r="D857" s="7"/>
      <c r="E857" s="8"/>
      <c r="F857" s="7"/>
      <c r="G857" s="7"/>
      <c r="H857" s="7"/>
    </row>
    <row r="858" s="6" customFormat="1" spans="1:8">
      <c r="A858" s="7"/>
      <c r="B858" s="7"/>
      <c r="C858" s="7"/>
      <c r="D858" s="7"/>
      <c r="E858" s="8"/>
      <c r="F858" s="7"/>
      <c r="G858" s="7"/>
      <c r="H858" s="7"/>
    </row>
    <row r="859" s="6" customFormat="1" spans="1:8">
      <c r="A859" s="7"/>
      <c r="B859" s="7"/>
      <c r="C859" s="7"/>
      <c r="D859" s="7"/>
      <c r="E859" s="8"/>
      <c r="F859" s="7"/>
      <c r="G859" s="7"/>
      <c r="H859" s="7"/>
    </row>
    <row r="860" s="6" customFormat="1" spans="1:8">
      <c r="A860" s="7"/>
      <c r="B860" s="7"/>
      <c r="C860" s="7"/>
      <c r="D860" s="7"/>
      <c r="E860" s="8"/>
      <c r="F860" s="7"/>
      <c r="G860" s="7"/>
      <c r="H860" s="7"/>
    </row>
    <row r="861" s="6" customFormat="1" spans="1:8">
      <c r="A861" s="7"/>
      <c r="B861" s="7"/>
      <c r="C861" s="7"/>
      <c r="D861" s="7"/>
      <c r="E861" s="8"/>
      <c r="F861" s="7"/>
      <c r="G861" s="7"/>
      <c r="H861" s="7"/>
    </row>
    <row r="862" s="6" customFormat="1" spans="1:8">
      <c r="A862" s="7"/>
      <c r="B862" s="7"/>
      <c r="C862" s="7"/>
      <c r="D862" s="7"/>
      <c r="E862" s="8"/>
      <c r="F862" s="7"/>
      <c r="G862" s="7"/>
      <c r="H862" s="7"/>
    </row>
    <row r="863" s="6" customFormat="1" spans="1:8">
      <c r="A863" s="7"/>
      <c r="B863" s="7"/>
      <c r="C863" s="7"/>
      <c r="D863" s="7"/>
      <c r="E863" s="8"/>
      <c r="F863" s="7"/>
      <c r="G863" s="7"/>
      <c r="H863" s="7"/>
    </row>
    <row r="864" s="6" customFormat="1" spans="1:8">
      <c r="A864" s="7"/>
      <c r="B864" s="7"/>
      <c r="C864" s="7"/>
      <c r="D864" s="7"/>
      <c r="E864" s="8"/>
      <c r="F864" s="7"/>
      <c r="G864" s="7"/>
      <c r="H864" s="7"/>
    </row>
    <row r="865" s="6" customFormat="1" spans="1:8">
      <c r="A865" s="7"/>
      <c r="B865" s="7"/>
      <c r="C865" s="7"/>
      <c r="D865" s="7"/>
      <c r="E865" s="8"/>
      <c r="F865" s="7"/>
      <c r="G865" s="7"/>
      <c r="H865" s="7"/>
    </row>
    <row r="866" s="6" customFormat="1" spans="1:8">
      <c r="A866" s="7"/>
      <c r="B866" s="7"/>
      <c r="C866" s="7"/>
      <c r="D866" s="7"/>
      <c r="E866" s="8"/>
      <c r="F866" s="7"/>
      <c r="G866" s="7"/>
      <c r="H866" s="7"/>
    </row>
    <row r="867" s="6" customFormat="1" spans="1:8">
      <c r="A867" s="7"/>
      <c r="B867" s="7"/>
      <c r="C867" s="7"/>
      <c r="D867" s="7"/>
      <c r="E867" s="8"/>
      <c r="F867" s="7"/>
      <c r="G867" s="7"/>
      <c r="H867" s="7"/>
    </row>
    <row r="868" s="6" customFormat="1" spans="1:8">
      <c r="A868" s="7"/>
      <c r="B868" s="7"/>
      <c r="C868" s="7"/>
      <c r="D868" s="7"/>
      <c r="E868" s="8"/>
      <c r="F868" s="7"/>
      <c r="G868" s="7"/>
      <c r="H868" s="7"/>
    </row>
    <row r="869" s="6" customFormat="1" spans="1:8">
      <c r="A869" s="7"/>
      <c r="B869" s="7"/>
      <c r="C869" s="7"/>
      <c r="D869" s="7"/>
      <c r="E869" s="8"/>
      <c r="F869" s="7"/>
      <c r="G869" s="7"/>
      <c r="H869" s="7"/>
    </row>
    <row r="870" s="6" customFormat="1" spans="1:8">
      <c r="A870" s="7"/>
      <c r="B870" s="7"/>
      <c r="C870" s="7"/>
      <c r="D870" s="7"/>
      <c r="E870" s="8"/>
      <c r="F870" s="7"/>
      <c r="G870" s="7"/>
      <c r="H870" s="7"/>
    </row>
    <row r="871" s="6" customFormat="1" spans="1:8">
      <c r="A871" s="7"/>
      <c r="B871" s="7"/>
      <c r="C871" s="7"/>
      <c r="D871" s="7"/>
      <c r="E871" s="8"/>
      <c r="F871" s="7"/>
      <c r="G871" s="7"/>
      <c r="H871" s="7"/>
    </row>
    <row r="872" s="6" customFormat="1" spans="1:8">
      <c r="A872" s="7"/>
      <c r="B872" s="7"/>
      <c r="C872" s="7"/>
      <c r="D872" s="7"/>
      <c r="E872" s="8"/>
      <c r="F872" s="7"/>
      <c r="G872" s="7"/>
      <c r="H872" s="7"/>
    </row>
    <row r="873" s="6" customFormat="1" spans="1:8">
      <c r="A873" s="7"/>
      <c r="B873" s="7"/>
      <c r="C873" s="7"/>
      <c r="D873" s="7"/>
      <c r="E873" s="8"/>
      <c r="F873" s="7"/>
      <c r="G873" s="7"/>
      <c r="H873" s="7"/>
    </row>
    <row r="874" s="6" customFormat="1" spans="1:8">
      <c r="A874" s="7"/>
      <c r="B874" s="7"/>
      <c r="C874" s="7"/>
      <c r="D874" s="7"/>
      <c r="E874" s="8"/>
      <c r="F874" s="7"/>
      <c r="G874" s="7"/>
      <c r="H874" s="7"/>
    </row>
    <row r="875" s="6" customFormat="1" spans="1:8">
      <c r="A875" s="7"/>
      <c r="B875" s="7"/>
      <c r="C875" s="7"/>
      <c r="D875" s="7"/>
      <c r="E875" s="8"/>
      <c r="F875" s="7"/>
      <c r="G875" s="7"/>
      <c r="H875" s="7"/>
    </row>
    <row r="876" s="6" customFormat="1" spans="1:8">
      <c r="A876" s="7"/>
      <c r="B876" s="7"/>
      <c r="C876" s="7"/>
      <c r="D876" s="7"/>
      <c r="E876" s="8"/>
      <c r="F876" s="7"/>
      <c r="G876" s="7"/>
      <c r="H876" s="7"/>
    </row>
    <row r="877" s="6" customFormat="1" spans="1:8">
      <c r="A877" s="7"/>
      <c r="B877" s="7"/>
      <c r="C877" s="7"/>
      <c r="D877" s="7"/>
      <c r="E877" s="8"/>
      <c r="F877" s="7"/>
      <c r="G877" s="7"/>
      <c r="H877" s="7"/>
    </row>
    <row r="878" s="6" customFormat="1" spans="1:8">
      <c r="A878" s="7"/>
      <c r="B878" s="7"/>
      <c r="C878" s="7"/>
      <c r="D878" s="7"/>
      <c r="E878" s="8"/>
      <c r="F878" s="7"/>
      <c r="G878" s="7"/>
      <c r="H878" s="7"/>
    </row>
    <row r="879" s="6" customFormat="1" spans="1:8">
      <c r="A879" s="7"/>
      <c r="B879" s="7"/>
      <c r="C879" s="7"/>
      <c r="D879" s="7"/>
      <c r="E879" s="8"/>
      <c r="F879" s="7"/>
      <c r="G879" s="7"/>
      <c r="H879" s="7"/>
    </row>
    <row r="880" s="6" customFormat="1" spans="1:8">
      <c r="A880" s="7"/>
      <c r="B880" s="7"/>
      <c r="C880" s="7"/>
      <c r="D880" s="7"/>
      <c r="E880" s="8"/>
      <c r="F880" s="7"/>
      <c r="G880" s="7"/>
      <c r="H880" s="7"/>
    </row>
    <row r="881" s="6" customFormat="1" spans="1:8">
      <c r="A881" s="7"/>
      <c r="B881" s="7"/>
      <c r="C881" s="7"/>
      <c r="D881" s="7"/>
      <c r="E881" s="8"/>
      <c r="F881" s="7"/>
      <c r="G881" s="7"/>
      <c r="H881" s="7"/>
    </row>
    <row r="882" s="6" customFormat="1" spans="1:8">
      <c r="A882" s="7"/>
      <c r="B882" s="7"/>
      <c r="C882" s="7"/>
      <c r="D882" s="7"/>
      <c r="E882" s="8"/>
      <c r="F882" s="7"/>
      <c r="G882" s="7"/>
      <c r="H882" s="7"/>
    </row>
    <row r="883" s="6" customFormat="1" spans="1:8">
      <c r="A883" s="7"/>
      <c r="B883" s="7"/>
      <c r="C883" s="7"/>
      <c r="D883" s="7"/>
      <c r="E883" s="8"/>
      <c r="F883" s="7"/>
      <c r="G883" s="7"/>
      <c r="H883" s="7"/>
    </row>
    <row r="884" s="6" customFormat="1" spans="1:8">
      <c r="A884" s="7"/>
      <c r="B884" s="7"/>
      <c r="C884" s="7"/>
      <c r="D884" s="7"/>
      <c r="E884" s="8"/>
      <c r="F884" s="7"/>
      <c r="G884" s="7"/>
      <c r="H884" s="7"/>
    </row>
    <row r="885" s="6" customFormat="1" spans="1:8">
      <c r="A885" s="7"/>
      <c r="B885" s="7"/>
      <c r="C885" s="7"/>
      <c r="D885" s="7"/>
      <c r="E885" s="8"/>
      <c r="F885" s="7"/>
      <c r="G885" s="7"/>
      <c r="H885" s="7"/>
    </row>
    <row r="886" s="6" customFormat="1" spans="1:8">
      <c r="A886" s="7"/>
      <c r="B886" s="7"/>
      <c r="C886" s="7"/>
      <c r="D886" s="7"/>
      <c r="E886" s="8"/>
      <c r="F886" s="7"/>
      <c r="G886" s="7"/>
      <c r="H886" s="7"/>
    </row>
    <row r="887" s="6" customFormat="1" spans="1:8">
      <c r="A887" s="7"/>
      <c r="B887" s="7"/>
      <c r="C887" s="7"/>
      <c r="D887" s="7"/>
      <c r="E887" s="8"/>
      <c r="F887" s="7"/>
      <c r="G887" s="7"/>
      <c r="H887" s="7"/>
    </row>
    <row r="888" s="6" customFormat="1" spans="1:8">
      <c r="A888" s="7"/>
      <c r="B888" s="7"/>
      <c r="C888" s="7"/>
      <c r="D888" s="7"/>
      <c r="E888" s="8"/>
      <c r="F888" s="7"/>
      <c r="G888" s="7"/>
      <c r="H888" s="7"/>
    </row>
    <row r="889" s="6" customFormat="1" spans="1:8">
      <c r="A889" s="7"/>
      <c r="B889" s="7"/>
      <c r="C889" s="7"/>
      <c r="D889" s="7"/>
      <c r="E889" s="8"/>
      <c r="F889" s="7"/>
      <c r="G889" s="7"/>
      <c r="H889" s="7"/>
    </row>
    <row r="890" s="6" customFormat="1" spans="1:8">
      <c r="A890" s="7"/>
      <c r="B890" s="7"/>
      <c r="C890" s="7"/>
      <c r="D890" s="7"/>
      <c r="E890" s="8"/>
      <c r="F890" s="7"/>
      <c r="G890" s="7"/>
      <c r="H890" s="7"/>
    </row>
    <row r="891" s="6" customFormat="1" spans="1:8">
      <c r="A891" s="7"/>
      <c r="B891" s="7"/>
      <c r="C891" s="7"/>
      <c r="D891" s="7"/>
      <c r="E891" s="8"/>
      <c r="F891" s="7"/>
      <c r="G891" s="7"/>
      <c r="H891" s="7"/>
    </row>
    <row r="892" s="6" customFormat="1" spans="1:8">
      <c r="A892" s="7"/>
      <c r="B892" s="7"/>
      <c r="C892" s="7"/>
      <c r="D892" s="7"/>
      <c r="E892" s="8"/>
      <c r="F892" s="7"/>
      <c r="G892" s="7"/>
      <c r="H892" s="7"/>
    </row>
    <row r="893" s="6" customFormat="1" spans="1:8">
      <c r="A893" s="7"/>
      <c r="B893" s="7"/>
      <c r="C893" s="7"/>
      <c r="D893" s="7"/>
      <c r="E893" s="8"/>
      <c r="F893" s="7"/>
      <c r="G893" s="7"/>
      <c r="H893" s="7"/>
    </row>
    <row r="894" s="6" customFormat="1" spans="1:8">
      <c r="A894" s="7"/>
      <c r="B894" s="7"/>
      <c r="C894" s="7"/>
      <c r="D894" s="7"/>
      <c r="E894" s="8"/>
      <c r="F894" s="7"/>
      <c r="G894" s="7"/>
      <c r="H894" s="7"/>
    </row>
    <row r="895" s="6" customFormat="1" spans="1:8">
      <c r="A895" s="7"/>
      <c r="B895" s="7"/>
      <c r="C895" s="7"/>
      <c r="D895" s="7"/>
      <c r="E895" s="8"/>
      <c r="F895" s="7"/>
      <c r="G895" s="7"/>
      <c r="H895" s="7"/>
    </row>
    <row r="896" s="6" customFormat="1" spans="1:8">
      <c r="A896" s="7"/>
      <c r="B896" s="7"/>
      <c r="C896" s="7"/>
      <c r="D896" s="7"/>
      <c r="E896" s="8"/>
      <c r="F896" s="7"/>
      <c r="G896" s="7"/>
      <c r="H896" s="7"/>
    </row>
    <row r="897" s="6" customFormat="1" spans="1:8">
      <c r="A897" s="7"/>
      <c r="B897" s="7"/>
      <c r="C897" s="7"/>
      <c r="D897" s="7"/>
      <c r="E897" s="8"/>
      <c r="F897" s="7"/>
      <c r="G897" s="7"/>
      <c r="H897" s="7"/>
    </row>
    <row r="898" s="6" customFormat="1" spans="1:8">
      <c r="A898" s="7"/>
      <c r="B898" s="7"/>
      <c r="C898" s="7"/>
      <c r="D898" s="7"/>
      <c r="E898" s="8"/>
      <c r="F898" s="7"/>
      <c r="G898" s="7"/>
      <c r="H898" s="7"/>
    </row>
    <row r="899" s="6" customFormat="1" spans="1:8">
      <c r="A899" s="7"/>
      <c r="B899" s="7"/>
      <c r="C899" s="7"/>
      <c r="D899" s="7"/>
      <c r="E899" s="8"/>
      <c r="F899" s="7"/>
      <c r="G899" s="7"/>
      <c r="H899" s="7"/>
    </row>
    <row r="900" s="6" customFormat="1" spans="1:8">
      <c r="A900" s="7"/>
      <c r="B900" s="7"/>
      <c r="C900" s="7"/>
      <c r="D900" s="7"/>
      <c r="E900" s="8"/>
      <c r="F900" s="7"/>
      <c r="G900" s="7"/>
      <c r="H900" s="7"/>
    </row>
    <row r="901" s="6" customFormat="1" spans="1:8">
      <c r="A901" s="7"/>
      <c r="B901" s="7"/>
      <c r="C901" s="7"/>
      <c r="D901" s="7"/>
      <c r="E901" s="8"/>
      <c r="F901" s="7"/>
      <c r="G901" s="7"/>
      <c r="H901" s="7"/>
    </row>
    <row r="902" s="6" customFormat="1" spans="1:8">
      <c r="A902" s="7"/>
      <c r="B902" s="7"/>
      <c r="C902" s="7"/>
      <c r="D902" s="7"/>
      <c r="E902" s="8"/>
      <c r="F902" s="7"/>
      <c r="G902" s="7"/>
      <c r="H902" s="7"/>
    </row>
    <row r="903" s="6" customFormat="1" spans="1:8">
      <c r="A903" s="7"/>
      <c r="B903" s="7"/>
      <c r="C903" s="7"/>
      <c r="D903" s="7"/>
      <c r="E903" s="8"/>
      <c r="F903" s="7"/>
      <c r="G903" s="7"/>
      <c r="H903" s="7"/>
    </row>
    <row r="904" s="6" customFormat="1" spans="1:8">
      <c r="A904" s="7"/>
      <c r="B904" s="7"/>
      <c r="C904" s="7"/>
      <c r="D904" s="7"/>
      <c r="E904" s="8"/>
      <c r="F904" s="7"/>
      <c r="G904" s="7"/>
      <c r="H904" s="7"/>
    </row>
    <row r="905" s="6" customFormat="1" spans="1:8">
      <c r="A905" s="7"/>
      <c r="B905" s="7"/>
      <c r="C905" s="7"/>
      <c r="D905" s="7"/>
      <c r="E905" s="8"/>
      <c r="F905" s="7"/>
      <c r="G905" s="7"/>
      <c r="H905" s="7"/>
    </row>
    <row r="906" s="6" customFormat="1" spans="1:8">
      <c r="A906" s="7"/>
      <c r="B906" s="7"/>
      <c r="C906" s="7"/>
      <c r="D906" s="7"/>
      <c r="E906" s="8"/>
      <c r="F906" s="7"/>
      <c r="G906" s="7"/>
      <c r="H906" s="7"/>
    </row>
    <row r="907" s="6" customFormat="1" spans="1:8">
      <c r="A907" s="7"/>
      <c r="B907" s="7"/>
      <c r="C907" s="7"/>
      <c r="D907" s="7"/>
      <c r="E907" s="8"/>
      <c r="F907" s="7"/>
      <c r="G907" s="7"/>
      <c r="H907" s="7"/>
    </row>
    <row r="908" s="6" customFormat="1" spans="1:8">
      <c r="A908" s="7"/>
      <c r="B908" s="7"/>
      <c r="C908" s="7"/>
      <c r="D908" s="7"/>
      <c r="E908" s="8"/>
      <c r="F908" s="7"/>
      <c r="G908" s="7"/>
      <c r="H908" s="7"/>
    </row>
    <row r="909" s="6" customFormat="1" spans="1:8">
      <c r="A909" s="7"/>
      <c r="B909" s="7"/>
      <c r="C909" s="7"/>
      <c r="D909" s="7"/>
      <c r="E909" s="8"/>
      <c r="F909" s="7"/>
      <c r="G909" s="7"/>
      <c r="H909" s="7"/>
    </row>
    <row r="910" s="6" customFormat="1" spans="1:8">
      <c r="A910" s="7"/>
      <c r="B910" s="7"/>
      <c r="C910" s="7"/>
      <c r="D910" s="7"/>
      <c r="E910" s="8"/>
      <c r="F910" s="7"/>
      <c r="G910" s="7"/>
      <c r="H910" s="7"/>
    </row>
    <row r="911" s="6" customFormat="1" spans="1:8">
      <c r="A911" s="7"/>
      <c r="B911" s="7"/>
      <c r="C911" s="7"/>
      <c r="D911" s="7"/>
      <c r="E911" s="8"/>
      <c r="F911" s="7"/>
      <c r="G911" s="7"/>
      <c r="H911" s="7"/>
    </row>
    <row r="912" s="6" customFormat="1" spans="1:8">
      <c r="A912" s="7"/>
      <c r="B912" s="7"/>
      <c r="C912" s="7"/>
      <c r="D912" s="7"/>
      <c r="E912" s="8"/>
      <c r="F912" s="7"/>
      <c r="G912" s="7"/>
      <c r="H912" s="7"/>
    </row>
    <row r="913" s="6" customFormat="1" spans="1:8">
      <c r="A913" s="7"/>
      <c r="B913" s="7"/>
      <c r="C913" s="7"/>
      <c r="D913" s="7"/>
      <c r="E913" s="8"/>
      <c r="F913" s="7"/>
      <c r="G913" s="7"/>
      <c r="H913" s="7"/>
    </row>
    <row r="914" s="6" customFormat="1" spans="1:8">
      <c r="A914" s="7"/>
      <c r="B914" s="7"/>
      <c r="C914" s="7"/>
      <c r="D914" s="7"/>
      <c r="E914" s="8"/>
      <c r="F914" s="7"/>
      <c r="G914" s="7"/>
      <c r="H914" s="7"/>
    </row>
    <row r="915" s="6" customFormat="1" spans="1:8">
      <c r="A915" s="7"/>
      <c r="B915" s="7"/>
      <c r="C915" s="7"/>
      <c r="D915" s="7"/>
      <c r="E915" s="8"/>
      <c r="F915" s="7"/>
      <c r="G915" s="7"/>
      <c r="H915" s="7"/>
    </row>
    <row r="916" s="6" customFormat="1" spans="1:8">
      <c r="A916" s="7"/>
      <c r="B916" s="7"/>
      <c r="C916" s="7"/>
      <c r="D916" s="7"/>
      <c r="E916" s="8"/>
      <c r="F916" s="7"/>
      <c r="G916" s="7"/>
      <c r="H916" s="7"/>
    </row>
    <row r="917" s="6" customFormat="1" spans="1:8">
      <c r="A917" s="7"/>
      <c r="B917" s="7"/>
      <c r="C917" s="7"/>
      <c r="D917" s="7"/>
      <c r="E917" s="8"/>
      <c r="F917" s="7"/>
      <c r="G917" s="7"/>
      <c r="H917" s="7"/>
    </row>
    <row r="918" s="6" customFormat="1" spans="1:8">
      <c r="A918" s="7"/>
      <c r="B918" s="7"/>
      <c r="C918" s="7"/>
      <c r="D918" s="7"/>
      <c r="E918" s="8"/>
      <c r="F918" s="7"/>
      <c r="G918" s="7"/>
      <c r="H918" s="7"/>
    </row>
    <row r="919" s="6" customFormat="1" spans="1:8">
      <c r="A919" s="7"/>
      <c r="B919" s="7"/>
      <c r="C919" s="7"/>
      <c r="D919" s="7"/>
      <c r="E919" s="8"/>
      <c r="F919" s="7"/>
      <c r="G919" s="7"/>
      <c r="H919" s="7"/>
    </row>
    <row r="920" s="6" customFormat="1" spans="1:8">
      <c r="A920" s="7"/>
      <c r="B920" s="7"/>
      <c r="C920" s="7"/>
      <c r="D920" s="7"/>
      <c r="E920" s="8"/>
      <c r="F920" s="7"/>
      <c r="G920" s="7"/>
      <c r="H920" s="7"/>
    </row>
    <row r="921" s="6" customFormat="1" spans="1:8">
      <c r="A921" s="7"/>
      <c r="B921" s="7"/>
      <c r="C921" s="7"/>
      <c r="D921" s="7"/>
      <c r="E921" s="8"/>
      <c r="F921" s="7"/>
      <c r="G921" s="7"/>
      <c r="H921" s="7"/>
    </row>
    <row r="922" s="6" customFormat="1" spans="1:8">
      <c r="A922" s="7"/>
      <c r="B922" s="7"/>
      <c r="C922" s="7"/>
      <c r="D922" s="7"/>
      <c r="E922" s="8"/>
      <c r="F922" s="7"/>
      <c r="G922" s="7"/>
      <c r="H922" s="7"/>
    </row>
    <row r="923" s="6" customFormat="1" spans="1:8">
      <c r="A923" s="7"/>
      <c r="B923" s="7"/>
      <c r="C923" s="7"/>
      <c r="D923" s="7"/>
      <c r="E923" s="8"/>
      <c r="F923" s="7"/>
      <c r="G923" s="7"/>
      <c r="H923" s="7"/>
    </row>
    <row r="924" s="6" customFormat="1" spans="1:8">
      <c r="A924" s="7"/>
      <c r="B924" s="7"/>
      <c r="C924" s="7"/>
      <c r="D924" s="7"/>
      <c r="E924" s="8"/>
      <c r="F924" s="7"/>
      <c r="G924" s="7"/>
      <c r="H924" s="7"/>
    </row>
    <row r="925" s="6" customFormat="1" spans="1:8">
      <c r="A925" s="7"/>
      <c r="B925" s="7"/>
      <c r="C925" s="7"/>
      <c r="D925" s="7"/>
      <c r="E925" s="8"/>
      <c r="F925" s="7"/>
      <c r="G925" s="7"/>
      <c r="H925" s="7"/>
    </row>
    <row r="926" s="6" customFormat="1" spans="1:8">
      <c r="A926" s="7"/>
      <c r="B926" s="7"/>
      <c r="C926" s="7"/>
      <c r="D926" s="7"/>
      <c r="E926" s="8"/>
      <c r="F926" s="7"/>
      <c r="G926" s="7"/>
      <c r="H926" s="7"/>
    </row>
    <row r="927" s="6" customFormat="1" spans="1:8">
      <c r="A927" s="7"/>
      <c r="B927" s="7"/>
      <c r="C927" s="7"/>
      <c r="D927" s="7"/>
      <c r="E927" s="8"/>
      <c r="F927" s="7"/>
      <c r="G927" s="7"/>
      <c r="H927" s="7"/>
    </row>
    <row r="928" s="6" customFormat="1" spans="1:8">
      <c r="A928" s="7"/>
      <c r="B928" s="7"/>
      <c r="C928" s="7"/>
      <c r="D928" s="7"/>
      <c r="E928" s="8"/>
      <c r="F928" s="7"/>
      <c r="G928" s="7"/>
      <c r="H928" s="7"/>
    </row>
    <row r="929" s="6" customFormat="1" spans="1:8">
      <c r="A929" s="7"/>
      <c r="B929" s="7"/>
      <c r="C929" s="7"/>
      <c r="D929" s="7"/>
      <c r="E929" s="8"/>
      <c r="F929" s="7"/>
      <c r="G929" s="7"/>
      <c r="H929" s="7"/>
    </row>
    <row r="930" s="6" customFormat="1" spans="1:8">
      <c r="A930" s="7"/>
      <c r="B930" s="7"/>
      <c r="C930" s="7"/>
      <c r="D930" s="7"/>
      <c r="E930" s="8"/>
      <c r="F930" s="7"/>
      <c r="G930" s="7"/>
      <c r="H930" s="7"/>
    </row>
    <row r="931" s="6" customFormat="1" spans="1:8">
      <c r="A931" s="7"/>
      <c r="B931" s="7"/>
      <c r="C931" s="7"/>
      <c r="D931" s="7"/>
      <c r="E931" s="8"/>
      <c r="F931" s="7"/>
      <c r="G931" s="7"/>
      <c r="H931" s="7"/>
    </row>
    <row r="932" s="6" customFormat="1" spans="1:8">
      <c r="A932" s="7"/>
      <c r="B932" s="7"/>
      <c r="C932" s="7"/>
      <c r="D932" s="7"/>
      <c r="E932" s="8"/>
      <c r="F932" s="7"/>
      <c r="G932" s="7"/>
      <c r="H932" s="7"/>
    </row>
    <row r="933" s="6" customFormat="1" spans="1:8">
      <c r="A933" s="7"/>
      <c r="B933" s="7"/>
      <c r="C933" s="7"/>
      <c r="D933" s="7"/>
      <c r="E933" s="8"/>
      <c r="F933" s="7"/>
      <c r="G933" s="7"/>
      <c r="H933" s="7"/>
    </row>
    <row r="934" s="6" customFormat="1" spans="1:8">
      <c r="A934" s="7"/>
      <c r="B934" s="7"/>
      <c r="C934" s="7"/>
      <c r="D934" s="7"/>
      <c r="E934" s="8"/>
      <c r="F934" s="7"/>
      <c r="G934" s="7"/>
      <c r="H934" s="7"/>
    </row>
    <row r="935" s="6" customFormat="1" spans="1:8">
      <c r="A935" s="7"/>
      <c r="B935" s="7"/>
      <c r="C935" s="7"/>
      <c r="D935" s="7"/>
      <c r="E935" s="8"/>
      <c r="F935" s="7"/>
      <c r="G935" s="7"/>
      <c r="H935" s="7"/>
    </row>
    <row r="936" s="6" customFormat="1" spans="1:8">
      <c r="A936" s="7"/>
      <c r="B936" s="7"/>
      <c r="C936" s="7"/>
      <c r="D936" s="7"/>
      <c r="E936" s="8"/>
      <c r="F936" s="7"/>
      <c r="G936" s="7"/>
      <c r="H936" s="7"/>
    </row>
    <row r="937" s="6" customFormat="1" spans="1:8">
      <c r="A937" s="7"/>
      <c r="B937" s="7"/>
      <c r="C937" s="7"/>
      <c r="D937" s="7"/>
      <c r="E937" s="8"/>
      <c r="F937" s="7"/>
      <c r="G937" s="7"/>
      <c r="H937" s="7"/>
    </row>
    <row r="938" s="6" customFormat="1" spans="1:8">
      <c r="A938" s="7"/>
      <c r="B938" s="7"/>
      <c r="C938" s="7"/>
      <c r="D938" s="7"/>
      <c r="E938" s="8"/>
      <c r="F938" s="7"/>
      <c r="G938" s="7"/>
      <c r="H938" s="7"/>
    </row>
    <row r="939" s="6" customFormat="1" spans="1:8">
      <c r="A939" s="7"/>
      <c r="B939" s="7"/>
      <c r="C939" s="7"/>
      <c r="D939" s="7"/>
      <c r="E939" s="8"/>
      <c r="F939" s="7"/>
      <c r="G939" s="7"/>
      <c r="H939" s="7"/>
    </row>
    <row r="940" s="6" customFormat="1" spans="1:8">
      <c r="A940" s="7"/>
      <c r="B940" s="7"/>
      <c r="C940" s="7"/>
      <c r="D940" s="7"/>
      <c r="E940" s="8"/>
      <c r="F940" s="7"/>
      <c r="G940" s="7"/>
      <c r="H940" s="7"/>
    </row>
    <row r="941" s="6" customFormat="1" spans="1:8">
      <c r="A941" s="7"/>
      <c r="B941" s="7"/>
      <c r="C941" s="7"/>
      <c r="D941" s="7"/>
      <c r="E941" s="8"/>
      <c r="F941" s="7"/>
      <c r="G941" s="7"/>
      <c r="H941" s="7"/>
    </row>
    <row r="942" s="6" customFormat="1" spans="1:8">
      <c r="A942" s="7"/>
      <c r="B942" s="7"/>
      <c r="C942" s="7"/>
      <c r="D942" s="7"/>
      <c r="E942" s="8"/>
      <c r="F942" s="7"/>
      <c r="G942" s="7"/>
      <c r="H942" s="7"/>
    </row>
    <row r="943" s="6" customFormat="1" spans="1:8">
      <c r="A943" s="7"/>
      <c r="B943" s="7"/>
      <c r="C943" s="7"/>
      <c r="D943" s="7"/>
      <c r="E943" s="8"/>
      <c r="F943" s="7"/>
      <c r="G943" s="7"/>
      <c r="H943" s="7"/>
    </row>
    <row r="944" s="6" customFormat="1" spans="1:8">
      <c r="A944" s="7"/>
      <c r="B944" s="7"/>
      <c r="C944" s="7"/>
      <c r="D944" s="7"/>
      <c r="E944" s="8"/>
      <c r="F944" s="7"/>
      <c r="G944" s="7"/>
      <c r="H944" s="7"/>
    </row>
    <row r="945" s="6" customFormat="1" spans="1:8">
      <c r="A945" s="7"/>
      <c r="B945" s="7"/>
      <c r="C945" s="7"/>
      <c r="D945" s="7"/>
      <c r="E945" s="8"/>
      <c r="F945" s="7"/>
      <c r="G945" s="7"/>
      <c r="H945" s="7"/>
    </row>
  </sheetData>
  <pageMargins left="0.7" right="0.7" top="0.75" bottom="0.75" header="0.3" footer="0.3"/>
  <pageSetup paperSize="9" orientation="portrait"/>
  <headerFooter>
    <oddHeader>&amp;R&amp;"Calibri"&amp;14&amp;KFF0000 L2: Internal use only&amp;1#
</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1"/>
  <sheetViews>
    <sheetView workbookViewId="0">
      <selection activeCell="A2" sqref="A2"/>
    </sheetView>
  </sheetViews>
  <sheetFormatPr defaultColWidth="10.8166666666667" defaultRowHeight="12.75" outlineLevelCol="1"/>
  <cols>
    <col min="1" max="1" width="25.175" style="3" customWidth="1"/>
    <col min="2" max="2" width="69.8166666666667" style="3" customWidth="1"/>
    <col min="3" max="16384" width="10.8166666666667" style="3"/>
  </cols>
  <sheetData>
    <row r="1" spans="1:2">
      <c r="A1" s="4" t="s">
        <v>2266</v>
      </c>
      <c r="B1" s="4" t="s">
        <v>2267</v>
      </c>
    </row>
    <row r="2" spans="1:2">
      <c r="A2" s="1" t="s">
        <v>2268</v>
      </c>
      <c r="B2" s="1" t="s">
        <v>2269</v>
      </c>
    </row>
    <row r="3" spans="1:2">
      <c r="A3" s="1" t="s">
        <v>2270</v>
      </c>
      <c r="B3" s="1" t="s">
        <v>2271</v>
      </c>
    </row>
    <row r="4" spans="1:2">
      <c r="A4" s="1" t="s">
        <v>2272</v>
      </c>
      <c r="B4" s="1" t="s">
        <v>2273</v>
      </c>
    </row>
    <row r="5" spans="1:2">
      <c r="A5" s="1" t="s">
        <v>2274</v>
      </c>
      <c r="B5" s="1" t="s">
        <v>2275</v>
      </c>
    </row>
    <row r="6" spans="1:2">
      <c r="A6" s="1" t="s">
        <v>2276</v>
      </c>
      <c r="B6" s="1" t="s">
        <v>2277</v>
      </c>
    </row>
    <row r="7" spans="1:2">
      <c r="A7" s="1" t="s">
        <v>2278</v>
      </c>
      <c r="B7" s="1" t="s">
        <v>2279</v>
      </c>
    </row>
    <row r="8" spans="1:2">
      <c r="A8" s="1" t="s">
        <v>2280</v>
      </c>
      <c r="B8" s="1" t="s">
        <v>2281</v>
      </c>
    </row>
    <row r="9" spans="1:2">
      <c r="A9" s="1" t="s">
        <v>2282</v>
      </c>
      <c r="B9" s="1" t="s">
        <v>2283</v>
      </c>
    </row>
    <row r="10" spans="1:2">
      <c r="A10" s="1" t="s">
        <v>2284</v>
      </c>
      <c r="B10" s="1" t="s">
        <v>2285</v>
      </c>
    </row>
    <row r="11" spans="1:2">
      <c r="A11" s="1" t="s">
        <v>2286</v>
      </c>
      <c r="B11" s="1" t="s">
        <v>2287</v>
      </c>
    </row>
    <row r="12" spans="1:2">
      <c r="A12" s="1" t="s">
        <v>2288</v>
      </c>
      <c r="B12" s="1" t="s">
        <v>514</v>
      </c>
    </row>
    <row r="13" spans="1:2">
      <c r="A13" s="1" t="s">
        <v>2289</v>
      </c>
      <c r="B13" s="1" t="s">
        <v>2290</v>
      </c>
    </row>
    <row r="14" spans="1:2">
      <c r="A14" s="1" t="s">
        <v>2291</v>
      </c>
      <c r="B14" s="1" t="s">
        <v>2292</v>
      </c>
    </row>
    <row r="15" spans="1:2">
      <c r="A15" s="1" t="s">
        <v>2293</v>
      </c>
      <c r="B15" s="1" t="s">
        <v>360</v>
      </c>
    </row>
    <row r="16" spans="1:2">
      <c r="A16" s="1" t="s">
        <v>2294</v>
      </c>
      <c r="B16" s="1" t="s">
        <v>2295</v>
      </c>
    </row>
    <row r="17" spans="1:2">
      <c r="A17" s="1" t="s">
        <v>2296</v>
      </c>
      <c r="B17" s="1" t="s">
        <v>2297</v>
      </c>
    </row>
    <row r="18" spans="1:2">
      <c r="A18" s="1" t="s">
        <v>2298</v>
      </c>
      <c r="B18" s="1" t="s">
        <v>2299</v>
      </c>
    </row>
    <row r="19" spans="1:2">
      <c r="A19" s="1" t="s">
        <v>2300</v>
      </c>
      <c r="B19" s="1" t="s">
        <v>161</v>
      </c>
    </row>
    <row r="20" spans="1:2">
      <c r="A20" s="1" t="s">
        <v>2301</v>
      </c>
      <c r="B20" s="1" t="s">
        <v>2302</v>
      </c>
    </row>
    <row r="21" spans="1:2">
      <c r="A21" s="1" t="s">
        <v>2303</v>
      </c>
      <c r="B21" s="1" t="s">
        <v>2304</v>
      </c>
    </row>
    <row r="22" spans="1:2">
      <c r="A22" s="1" t="s">
        <v>2305</v>
      </c>
      <c r="B22" s="1" t="s">
        <v>2306</v>
      </c>
    </row>
    <row r="23" spans="1:2">
      <c r="A23" s="1" t="s">
        <v>2307</v>
      </c>
      <c r="B23" s="1" t="s">
        <v>423</v>
      </c>
    </row>
    <row r="24" spans="1:2">
      <c r="A24" s="1" t="s">
        <v>2308</v>
      </c>
      <c r="B24" s="1" t="s">
        <v>2309</v>
      </c>
    </row>
    <row r="25" spans="1:2">
      <c r="A25" s="1" t="s">
        <v>2310</v>
      </c>
      <c r="B25" s="1" t="s">
        <v>2311</v>
      </c>
    </row>
    <row r="26" spans="1:2">
      <c r="A26" s="1" t="s">
        <v>2312</v>
      </c>
      <c r="B26" s="1" t="s">
        <v>2313</v>
      </c>
    </row>
    <row r="27" spans="1:2">
      <c r="A27" s="1" t="s">
        <v>2314</v>
      </c>
      <c r="B27" s="1" t="s">
        <v>2315</v>
      </c>
    </row>
    <row r="28" spans="1:2">
      <c r="A28" s="1" t="s">
        <v>2316</v>
      </c>
      <c r="B28" s="1" t="s">
        <v>2317</v>
      </c>
    </row>
    <row r="29" spans="1:2">
      <c r="A29" s="1" t="s">
        <v>2318</v>
      </c>
      <c r="B29" s="1" t="s">
        <v>2319</v>
      </c>
    </row>
    <row r="30" spans="1:2">
      <c r="A30" s="1" t="s">
        <v>2320</v>
      </c>
      <c r="B30" s="1" t="s">
        <v>2321</v>
      </c>
    </row>
    <row r="31" spans="1:2">
      <c r="A31" s="1" t="s">
        <v>2322</v>
      </c>
      <c r="B31" s="1" t="s">
        <v>2323</v>
      </c>
    </row>
    <row r="32" spans="1:2">
      <c r="A32" s="1" t="s">
        <v>2324</v>
      </c>
      <c r="B32" s="1" t="s">
        <v>2325</v>
      </c>
    </row>
    <row r="33" spans="1:2">
      <c r="A33" s="1" t="s">
        <v>2326</v>
      </c>
      <c r="B33" s="1" t="s">
        <v>186</v>
      </c>
    </row>
    <row r="34" spans="1:2">
      <c r="A34" s="1" t="s">
        <v>2327</v>
      </c>
      <c r="B34" s="1" t="s">
        <v>2328</v>
      </c>
    </row>
    <row r="35" spans="1:2">
      <c r="A35" s="1" t="s">
        <v>2329</v>
      </c>
      <c r="B35" s="1" t="s">
        <v>2330</v>
      </c>
    </row>
    <row r="36" spans="1:2">
      <c r="A36" s="1" t="s">
        <v>2331</v>
      </c>
      <c r="B36" s="1" t="s">
        <v>2332</v>
      </c>
    </row>
    <row r="37" spans="1:2">
      <c r="A37" s="1" t="s">
        <v>2333</v>
      </c>
      <c r="B37" s="1" t="s">
        <v>2334</v>
      </c>
    </row>
    <row r="38" spans="1:2">
      <c r="A38" s="1" t="s">
        <v>2335</v>
      </c>
      <c r="B38" s="1" t="s">
        <v>2336</v>
      </c>
    </row>
    <row r="39" spans="1:2">
      <c r="A39" s="1" t="s">
        <v>2337</v>
      </c>
      <c r="B39" s="1" t="s">
        <v>2338</v>
      </c>
    </row>
    <row r="40" spans="1:2">
      <c r="A40" s="1" t="s">
        <v>2339</v>
      </c>
      <c r="B40" s="1" t="s">
        <v>2340</v>
      </c>
    </row>
    <row r="41" spans="1:2">
      <c r="A41" s="1" t="s">
        <v>2341</v>
      </c>
      <c r="B41" s="1" t="s">
        <v>2342</v>
      </c>
    </row>
    <row r="42" spans="1:2">
      <c r="A42" s="1" t="s">
        <v>2343</v>
      </c>
      <c r="B42" s="1" t="s">
        <v>156</v>
      </c>
    </row>
    <row r="43" spans="1:2">
      <c r="A43" s="1" t="s">
        <v>2344</v>
      </c>
      <c r="B43" s="1" t="s">
        <v>2345</v>
      </c>
    </row>
    <row r="44" spans="1:2">
      <c r="A44" s="1" t="s">
        <v>2346</v>
      </c>
      <c r="B44" s="1" t="s">
        <v>2347</v>
      </c>
    </row>
    <row r="45" spans="1:2">
      <c r="A45" s="1" t="s">
        <v>2348</v>
      </c>
      <c r="B45" s="1" t="s">
        <v>2349</v>
      </c>
    </row>
    <row r="46" spans="1:2">
      <c r="A46" s="1" t="s">
        <v>2350</v>
      </c>
      <c r="B46" s="1" t="s">
        <v>345</v>
      </c>
    </row>
    <row r="47" spans="1:2">
      <c r="A47" s="1" t="s">
        <v>2351</v>
      </c>
      <c r="B47" s="1" t="s">
        <v>89</v>
      </c>
    </row>
    <row r="48" spans="1:2">
      <c r="A48" s="1" t="s">
        <v>2352</v>
      </c>
      <c r="B48" s="1" t="s">
        <v>2353</v>
      </c>
    </row>
    <row r="49" spans="1:2">
      <c r="A49" s="1" t="s">
        <v>2354</v>
      </c>
      <c r="B49" s="1" t="s">
        <v>2355</v>
      </c>
    </row>
    <row r="50" spans="1:2">
      <c r="A50" s="1" t="s">
        <v>2356</v>
      </c>
      <c r="B50" s="1" t="s">
        <v>2357</v>
      </c>
    </row>
    <row r="51" spans="1:2">
      <c r="A51" s="1" t="s">
        <v>2358</v>
      </c>
      <c r="B51" s="1" t="s">
        <v>2359</v>
      </c>
    </row>
    <row r="52" spans="1:2">
      <c r="A52" s="1" t="s">
        <v>2360</v>
      </c>
      <c r="B52" s="1" t="s">
        <v>2361</v>
      </c>
    </row>
    <row r="53" spans="1:2">
      <c r="A53" s="1" t="s">
        <v>2362</v>
      </c>
      <c r="B53" s="1" t="s">
        <v>599</v>
      </c>
    </row>
    <row r="54" spans="1:2">
      <c r="A54" s="1" t="s">
        <v>2363</v>
      </c>
      <c r="B54" s="1" t="s">
        <v>2364</v>
      </c>
    </row>
    <row r="55" spans="1:2">
      <c r="A55" s="1" t="s">
        <v>2365</v>
      </c>
      <c r="B55" s="1" t="s">
        <v>2366</v>
      </c>
    </row>
    <row r="56" spans="1:2">
      <c r="A56" s="1" t="s">
        <v>2367</v>
      </c>
      <c r="B56" s="1" t="s">
        <v>2368</v>
      </c>
    </row>
    <row r="57" spans="1:2">
      <c r="A57" s="1" t="s">
        <v>2369</v>
      </c>
      <c r="B57" s="1" t="s">
        <v>2370</v>
      </c>
    </row>
    <row r="58" spans="1:2">
      <c r="A58" s="1" t="s">
        <v>2371</v>
      </c>
      <c r="B58" s="1" t="s">
        <v>2372</v>
      </c>
    </row>
    <row r="59" spans="1:2">
      <c r="A59" s="1" t="s">
        <v>2373</v>
      </c>
      <c r="B59" s="1" t="s">
        <v>2374</v>
      </c>
    </row>
    <row r="60" spans="1:2">
      <c r="A60" s="1" t="s">
        <v>2375</v>
      </c>
      <c r="B60" s="1" t="s">
        <v>2376</v>
      </c>
    </row>
    <row r="61" spans="1:2">
      <c r="A61" s="1" t="s">
        <v>2377</v>
      </c>
      <c r="B61" s="1" t="s">
        <v>2378</v>
      </c>
    </row>
    <row r="62" spans="1:2">
      <c r="A62" s="1" t="s">
        <v>2379</v>
      </c>
      <c r="B62" s="1" t="s">
        <v>2380</v>
      </c>
    </row>
    <row r="63" spans="1:2">
      <c r="A63" s="1" t="s">
        <v>2381</v>
      </c>
      <c r="B63" s="1" t="s">
        <v>2382</v>
      </c>
    </row>
    <row r="64" spans="1:2">
      <c r="A64" s="1" t="s">
        <v>2383</v>
      </c>
      <c r="B64" s="1" t="s">
        <v>2384</v>
      </c>
    </row>
    <row r="65" spans="1:2">
      <c r="A65" s="1" t="s">
        <v>2385</v>
      </c>
      <c r="B65" s="1" t="s">
        <v>2386</v>
      </c>
    </row>
    <row r="66" spans="1:2">
      <c r="A66" s="1" t="s">
        <v>2387</v>
      </c>
      <c r="B66" s="1" t="s">
        <v>2388</v>
      </c>
    </row>
    <row r="67" spans="1:2">
      <c r="A67" s="1" t="s">
        <v>2389</v>
      </c>
      <c r="B67" s="1" t="s">
        <v>2390</v>
      </c>
    </row>
    <row r="68" spans="1:2">
      <c r="A68" s="1" t="s">
        <v>2391</v>
      </c>
      <c r="B68" s="1" t="s">
        <v>2392</v>
      </c>
    </row>
    <row r="69" spans="1:2">
      <c r="A69" s="1" t="s">
        <v>2393</v>
      </c>
      <c r="B69" s="1" t="s">
        <v>2394</v>
      </c>
    </row>
    <row r="70" spans="1:2">
      <c r="A70" s="1" t="s">
        <v>2395</v>
      </c>
      <c r="B70" s="1" t="s">
        <v>2396</v>
      </c>
    </row>
    <row r="71" spans="1:2">
      <c r="A71" s="1" t="s">
        <v>2397</v>
      </c>
      <c r="B71" s="1" t="s">
        <v>2398</v>
      </c>
    </row>
    <row r="72" spans="1:2">
      <c r="A72" s="1" t="s">
        <v>2399</v>
      </c>
      <c r="B72" s="1" t="s">
        <v>2400</v>
      </c>
    </row>
    <row r="73" spans="1:2">
      <c r="A73" s="1" t="s">
        <v>2401</v>
      </c>
      <c r="B73" s="1" t="s">
        <v>2402</v>
      </c>
    </row>
    <row r="74" spans="1:2">
      <c r="A74" s="1" t="s">
        <v>2403</v>
      </c>
      <c r="B74" s="1" t="s">
        <v>2404</v>
      </c>
    </row>
    <row r="75" spans="1:2">
      <c r="A75" s="1" t="s">
        <v>2405</v>
      </c>
      <c r="B75" s="1" t="s">
        <v>2406</v>
      </c>
    </row>
    <row r="76" spans="1:2">
      <c r="A76" s="1" t="s">
        <v>2407</v>
      </c>
      <c r="B76" s="1" t="s">
        <v>2408</v>
      </c>
    </row>
    <row r="77" spans="1:2">
      <c r="A77" s="1" t="s">
        <v>2409</v>
      </c>
      <c r="B77" s="1" t="s">
        <v>278</v>
      </c>
    </row>
    <row r="78" spans="1:2">
      <c r="A78" s="1" t="s">
        <v>2410</v>
      </c>
      <c r="B78" s="1" t="s">
        <v>166</v>
      </c>
    </row>
    <row r="79" spans="1:2">
      <c r="A79" s="1" t="s">
        <v>2411</v>
      </c>
      <c r="B79" s="1" t="s">
        <v>2412</v>
      </c>
    </row>
    <row r="80" spans="1:2">
      <c r="A80" s="1" t="s">
        <v>2413</v>
      </c>
      <c r="B80" s="1" t="s">
        <v>2414</v>
      </c>
    </row>
    <row r="81" spans="1:2">
      <c r="A81" s="1" t="s">
        <v>2415</v>
      </c>
      <c r="B81" s="1" t="s">
        <v>2416</v>
      </c>
    </row>
    <row r="82" spans="1:2">
      <c r="A82" s="1" t="s">
        <v>2417</v>
      </c>
      <c r="B82" s="1" t="s">
        <v>2418</v>
      </c>
    </row>
    <row r="83" spans="1:2">
      <c r="A83" s="1" t="s">
        <v>2419</v>
      </c>
      <c r="B83" s="1" t="s">
        <v>2420</v>
      </c>
    </row>
    <row r="84" spans="1:2">
      <c r="A84" s="1" t="s">
        <v>2421</v>
      </c>
      <c r="B84" s="1" t="s">
        <v>2422</v>
      </c>
    </row>
    <row r="85" spans="1:2">
      <c r="A85" s="1" t="s">
        <v>2423</v>
      </c>
      <c r="B85" s="1" t="s">
        <v>272</v>
      </c>
    </row>
    <row r="86" spans="1:2">
      <c r="A86" s="1" t="s">
        <v>2424</v>
      </c>
      <c r="B86" s="1" t="s">
        <v>2425</v>
      </c>
    </row>
    <row r="87" spans="1:2">
      <c r="A87" s="1" t="s">
        <v>2426</v>
      </c>
      <c r="B87" s="1" t="s">
        <v>2427</v>
      </c>
    </row>
    <row r="88" spans="1:2">
      <c r="A88" s="1" t="s">
        <v>2428</v>
      </c>
      <c r="B88" s="1" t="s">
        <v>210</v>
      </c>
    </row>
    <row r="89" spans="1:2">
      <c r="A89" s="1" t="s">
        <v>2429</v>
      </c>
      <c r="B89" s="1" t="s">
        <v>2430</v>
      </c>
    </row>
    <row r="90" spans="1:2">
      <c r="A90" s="1" t="s">
        <v>2431</v>
      </c>
      <c r="B90" s="1" t="s">
        <v>2432</v>
      </c>
    </row>
    <row r="91" spans="1:2">
      <c r="A91" s="1" t="s">
        <v>2433</v>
      </c>
      <c r="B91" s="1" t="s">
        <v>2434</v>
      </c>
    </row>
    <row r="92" spans="1:2">
      <c r="A92" s="1" t="s">
        <v>2435</v>
      </c>
      <c r="B92" s="1" t="s">
        <v>2436</v>
      </c>
    </row>
    <row r="93" spans="1:2">
      <c r="A93" s="1" t="s">
        <v>2437</v>
      </c>
      <c r="B93" s="1" t="s">
        <v>2438</v>
      </c>
    </row>
    <row r="94" spans="1:2">
      <c r="A94" s="1" t="s">
        <v>2439</v>
      </c>
      <c r="B94" s="1" t="s">
        <v>2440</v>
      </c>
    </row>
    <row r="95" spans="1:2">
      <c r="A95" s="1" t="s">
        <v>2441</v>
      </c>
      <c r="B95" s="1" t="s">
        <v>2442</v>
      </c>
    </row>
    <row r="96" spans="1:2">
      <c r="A96" s="1" t="s">
        <v>2443</v>
      </c>
      <c r="B96" s="1" t="s">
        <v>2444</v>
      </c>
    </row>
    <row r="97" spans="1:2">
      <c r="A97" s="1" t="s">
        <v>2445</v>
      </c>
      <c r="B97" s="1" t="s">
        <v>2446</v>
      </c>
    </row>
    <row r="98" spans="1:2">
      <c r="A98" s="1" t="s">
        <v>2447</v>
      </c>
      <c r="B98" s="1" t="s">
        <v>2448</v>
      </c>
    </row>
    <row r="99" spans="1:2">
      <c r="A99" s="1" t="s">
        <v>2449</v>
      </c>
      <c r="B99" s="1" t="s">
        <v>2450</v>
      </c>
    </row>
    <row r="100" spans="1:2">
      <c r="A100" s="1" t="s">
        <v>2451</v>
      </c>
      <c r="B100" s="1" t="s">
        <v>2452</v>
      </c>
    </row>
    <row r="101" spans="1:2">
      <c r="A101" s="1" t="s">
        <v>2453</v>
      </c>
      <c r="B101" s="1" t="s">
        <v>2454</v>
      </c>
    </row>
    <row r="102" spans="1:2">
      <c r="A102" s="1" t="s">
        <v>2455</v>
      </c>
      <c r="B102" s="1" t="s">
        <v>2456</v>
      </c>
    </row>
    <row r="103" spans="1:2">
      <c r="A103" s="1" t="s">
        <v>2457</v>
      </c>
      <c r="B103" s="1" t="s">
        <v>2458</v>
      </c>
    </row>
    <row r="104" spans="1:2">
      <c r="A104" s="1" t="s">
        <v>2459</v>
      </c>
      <c r="B104" s="1" t="s">
        <v>181</v>
      </c>
    </row>
    <row r="105" spans="1:2">
      <c r="A105" s="1" t="s">
        <v>2460</v>
      </c>
      <c r="B105" s="1" t="s">
        <v>176</v>
      </c>
    </row>
    <row r="106" spans="1:2">
      <c r="A106" s="1" t="s">
        <v>2461</v>
      </c>
      <c r="B106" s="1" t="s">
        <v>215</v>
      </c>
    </row>
    <row r="107" spans="1:2">
      <c r="A107" s="1" t="s">
        <v>2462</v>
      </c>
      <c r="B107" s="1" t="s">
        <v>2463</v>
      </c>
    </row>
    <row r="108" spans="1:2">
      <c r="A108" s="1" t="s">
        <v>2464</v>
      </c>
      <c r="B108" s="1" t="s">
        <v>2465</v>
      </c>
    </row>
    <row r="109" spans="1:2">
      <c r="A109" s="1" t="s">
        <v>2466</v>
      </c>
      <c r="B109" s="1" t="s">
        <v>2467</v>
      </c>
    </row>
    <row r="110" spans="1:2">
      <c r="A110" s="1" t="s">
        <v>2468</v>
      </c>
      <c r="B110" s="1" t="s">
        <v>2469</v>
      </c>
    </row>
    <row r="111" spans="1:2">
      <c r="A111" s="1" t="s">
        <v>2470</v>
      </c>
      <c r="B111" s="1" t="s">
        <v>2471</v>
      </c>
    </row>
    <row r="112" spans="1:2">
      <c r="A112" s="1" t="s">
        <v>2472</v>
      </c>
      <c r="B112" s="1" t="s">
        <v>2473</v>
      </c>
    </row>
    <row r="113" spans="1:2">
      <c r="A113" s="1" t="s">
        <v>2474</v>
      </c>
      <c r="B113" s="1" t="s">
        <v>2475</v>
      </c>
    </row>
    <row r="114" spans="1:2">
      <c r="A114" s="1" t="s">
        <v>2476</v>
      </c>
      <c r="B114" s="1" t="s">
        <v>140</v>
      </c>
    </row>
    <row r="115" spans="1:2">
      <c r="A115" s="1" t="s">
        <v>2477</v>
      </c>
      <c r="B115" s="1" t="s">
        <v>2478</v>
      </c>
    </row>
    <row r="116" spans="1:2">
      <c r="A116" s="1" t="s">
        <v>2479</v>
      </c>
      <c r="B116" s="1" t="s">
        <v>2480</v>
      </c>
    </row>
    <row r="117" spans="1:2">
      <c r="A117" s="1" t="s">
        <v>2481</v>
      </c>
      <c r="B117" s="1" t="s">
        <v>123</v>
      </c>
    </row>
    <row r="118" spans="1:2">
      <c r="A118" s="1" t="s">
        <v>2482</v>
      </c>
      <c r="B118" s="1" t="s">
        <v>2483</v>
      </c>
    </row>
    <row r="119" spans="1:2">
      <c r="A119" s="1" t="s">
        <v>2484</v>
      </c>
      <c r="B119" s="1" t="s">
        <v>2485</v>
      </c>
    </row>
    <row r="120" spans="1:2">
      <c r="A120" s="1" t="s">
        <v>2486</v>
      </c>
      <c r="B120" s="1" t="s">
        <v>2487</v>
      </c>
    </row>
    <row r="121" spans="1:2">
      <c r="A121" s="1" t="s">
        <v>2488</v>
      </c>
      <c r="B121" s="1" t="s">
        <v>101</v>
      </c>
    </row>
    <row r="122" spans="1:2">
      <c r="A122" s="1" t="s">
        <v>2489</v>
      </c>
      <c r="B122" s="1" t="s">
        <v>2490</v>
      </c>
    </row>
    <row r="123" spans="1:2">
      <c r="A123" s="1" t="s">
        <v>2491</v>
      </c>
      <c r="B123" s="1" t="s">
        <v>2492</v>
      </c>
    </row>
    <row r="124" spans="1:2">
      <c r="A124" s="1" t="s">
        <v>2493</v>
      </c>
      <c r="B124" s="1" t="s">
        <v>2494</v>
      </c>
    </row>
    <row r="125" spans="1:2">
      <c r="A125" s="1" t="s">
        <v>2495</v>
      </c>
      <c r="B125" s="1" t="s">
        <v>2496</v>
      </c>
    </row>
    <row r="126" spans="1:2">
      <c r="A126" s="1" t="s">
        <v>2497</v>
      </c>
      <c r="B126" s="1" t="s">
        <v>2498</v>
      </c>
    </row>
    <row r="127" spans="1:2">
      <c r="A127" s="1" t="s">
        <v>2499</v>
      </c>
      <c r="B127" s="1" t="s">
        <v>2500</v>
      </c>
    </row>
    <row r="128" spans="1:2">
      <c r="A128" s="1" t="s">
        <v>2501</v>
      </c>
      <c r="B128" s="1" t="s">
        <v>2502</v>
      </c>
    </row>
    <row r="129" spans="1:2">
      <c r="A129" s="1" t="s">
        <v>2503</v>
      </c>
      <c r="B129" s="1" t="s">
        <v>2504</v>
      </c>
    </row>
    <row r="130" spans="1:2">
      <c r="A130" s="1" t="s">
        <v>2505</v>
      </c>
      <c r="B130" s="1" t="s">
        <v>2506</v>
      </c>
    </row>
    <row r="131" spans="1:2">
      <c r="A131" s="1" t="s">
        <v>2507</v>
      </c>
      <c r="B131" s="1" t="s">
        <v>2508</v>
      </c>
    </row>
    <row r="132" spans="1:2">
      <c r="A132" s="1" t="s">
        <v>2509</v>
      </c>
      <c r="B132" s="1" t="s">
        <v>2510</v>
      </c>
    </row>
    <row r="133" spans="1:2">
      <c r="A133" s="1" t="s">
        <v>2511</v>
      </c>
      <c r="B133" s="1" t="s">
        <v>2512</v>
      </c>
    </row>
    <row r="134" spans="1:2">
      <c r="A134" s="1" t="s">
        <v>2513</v>
      </c>
      <c r="B134" s="1" t="s">
        <v>2514</v>
      </c>
    </row>
    <row r="135" spans="1:2">
      <c r="A135" s="1" t="s">
        <v>2515</v>
      </c>
      <c r="B135" s="1" t="s">
        <v>2516</v>
      </c>
    </row>
    <row r="136" spans="1:2">
      <c r="A136" s="1" t="s">
        <v>2517</v>
      </c>
      <c r="B136" s="1" t="s">
        <v>2518</v>
      </c>
    </row>
    <row r="137" spans="1:2">
      <c r="A137" s="1" t="s">
        <v>2519</v>
      </c>
      <c r="B137" s="1" t="s">
        <v>2520</v>
      </c>
    </row>
    <row r="138" spans="1:2">
      <c r="A138" s="1" t="s">
        <v>2521</v>
      </c>
      <c r="B138" s="1" t="s">
        <v>2522</v>
      </c>
    </row>
    <row r="139" spans="1:2">
      <c r="A139" s="1" t="s">
        <v>2523</v>
      </c>
      <c r="B139" s="1" t="s">
        <v>2524</v>
      </c>
    </row>
    <row r="140" spans="1:2">
      <c r="A140" s="1" t="s">
        <v>2525</v>
      </c>
      <c r="B140" s="1" t="s">
        <v>2526</v>
      </c>
    </row>
    <row r="141" spans="1:2">
      <c r="A141" s="1" t="s">
        <v>2527</v>
      </c>
      <c r="B141" s="1" t="s">
        <v>2528</v>
      </c>
    </row>
    <row r="142" spans="1:2">
      <c r="A142" s="1" t="s">
        <v>2529</v>
      </c>
      <c r="B142" s="1" t="s">
        <v>2530</v>
      </c>
    </row>
    <row r="143" spans="1:2">
      <c r="A143" s="1" t="s">
        <v>2531</v>
      </c>
      <c r="B143" s="1" t="s">
        <v>2532</v>
      </c>
    </row>
    <row r="144" spans="1:2">
      <c r="A144" s="1" t="s">
        <v>2533</v>
      </c>
      <c r="B144" s="1" t="s">
        <v>2534</v>
      </c>
    </row>
    <row r="145" spans="1:2">
      <c r="A145" s="1" t="s">
        <v>2535</v>
      </c>
      <c r="B145" s="1" t="s">
        <v>355</v>
      </c>
    </row>
    <row r="146" spans="1:2">
      <c r="A146" s="1" t="s">
        <v>2536</v>
      </c>
      <c r="B146" s="1" t="s">
        <v>2537</v>
      </c>
    </row>
    <row r="147" spans="1:2">
      <c r="A147" s="1" t="s">
        <v>2538</v>
      </c>
      <c r="B147" s="1" t="s">
        <v>2539</v>
      </c>
    </row>
    <row r="148" spans="1:2">
      <c r="A148" s="1" t="s">
        <v>2540</v>
      </c>
      <c r="B148" s="1" t="s">
        <v>2541</v>
      </c>
    </row>
    <row r="149" spans="1:2">
      <c r="A149" s="1" t="s">
        <v>2542</v>
      </c>
      <c r="B149" s="1" t="s">
        <v>2543</v>
      </c>
    </row>
    <row r="150" spans="1:2">
      <c r="A150" s="1" t="s">
        <v>2544</v>
      </c>
      <c r="B150" s="1" t="s">
        <v>2545</v>
      </c>
    </row>
    <row r="151" spans="1:2">
      <c r="A151" s="1" t="s">
        <v>2546</v>
      </c>
      <c r="B151" s="1" t="s">
        <v>2547</v>
      </c>
    </row>
    <row r="152" spans="1:2">
      <c r="A152" s="1" t="s">
        <v>2548</v>
      </c>
      <c r="B152" s="1" t="s">
        <v>2549</v>
      </c>
    </row>
    <row r="153" spans="1:2">
      <c r="A153" s="1" t="s">
        <v>2550</v>
      </c>
      <c r="B153" s="1" t="s">
        <v>2551</v>
      </c>
    </row>
    <row r="154" spans="1:2">
      <c r="A154" s="1" t="s">
        <v>2552</v>
      </c>
      <c r="B154" s="1" t="s">
        <v>2553</v>
      </c>
    </row>
    <row r="155" spans="1:2">
      <c r="A155" s="1" t="s">
        <v>2554</v>
      </c>
      <c r="B155" s="1" t="s">
        <v>2555</v>
      </c>
    </row>
    <row r="156" spans="1:2">
      <c r="A156" s="1" t="s">
        <v>2556</v>
      </c>
      <c r="B156" s="1" t="s">
        <v>2557</v>
      </c>
    </row>
    <row r="157" spans="1:2">
      <c r="A157" s="1" t="s">
        <v>2558</v>
      </c>
      <c r="B157" s="1" t="s">
        <v>2559</v>
      </c>
    </row>
    <row r="158" spans="1:2">
      <c r="A158" s="1" t="s">
        <v>2560</v>
      </c>
      <c r="B158" s="1" t="s">
        <v>2561</v>
      </c>
    </row>
    <row r="159" spans="1:2">
      <c r="A159" s="1" t="s">
        <v>2562</v>
      </c>
      <c r="B159" s="1" t="s">
        <v>2563</v>
      </c>
    </row>
    <row r="160" spans="1:2">
      <c r="A160" s="1" t="s">
        <v>2564</v>
      </c>
      <c r="B160" s="1" t="s">
        <v>2565</v>
      </c>
    </row>
    <row r="161" spans="1:2">
      <c r="A161" s="1" t="s">
        <v>2566</v>
      </c>
      <c r="B161" s="1" t="s">
        <v>2567</v>
      </c>
    </row>
    <row r="162" spans="1:2">
      <c r="A162" s="1" t="s">
        <v>2568</v>
      </c>
      <c r="B162" s="1" t="s">
        <v>2569</v>
      </c>
    </row>
    <row r="163" spans="1:2">
      <c r="A163" s="1" t="s">
        <v>2570</v>
      </c>
      <c r="B163" s="1" t="s">
        <v>2571</v>
      </c>
    </row>
    <row r="164" spans="1:2">
      <c r="A164" s="1" t="s">
        <v>2572</v>
      </c>
      <c r="B164" s="1" t="s">
        <v>2573</v>
      </c>
    </row>
    <row r="165" spans="1:2">
      <c r="A165" s="1" t="s">
        <v>2574</v>
      </c>
      <c r="B165" s="1" t="s">
        <v>2575</v>
      </c>
    </row>
    <row r="166" spans="1:2">
      <c r="A166" s="1" t="s">
        <v>2576</v>
      </c>
      <c r="B166" s="1" t="s">
        <v>2577</v>
      </c>
    </row>
    <row r="167" spans="1:2">
      <c r="A167" s="1" t="s">
        <v>2578</v>
      </c>
      <c r="B167" s="1" t="s">
        <v>2579</v>
      </c>
    </row>
    <row r="168" spans="1:2">
      <c r="A168" s="1" t="s">
        <v>2580</v>
      </c>
      <c r="B168" s="1" t="s">
        <v>261</v>
      </c>
    </row>
    <row r="169" spans="1:2">
      <c r="A169" s="1" t="s">
        <v>2581</v>
      </c>
      <c r="B169" s="1" t="s">
        <v>2582</v>
      </c>
    </row>
    <row r="170" spans="1:2">
      <c r="A170" s="1" t="s">
        <v>2583</v>
      </c>
      <c r="B170" s="1" t="s">
        <v>2584</v>
      </c>
    </row>
    <row r="171" spans="1:2">
      <c r="A171" s="1" t="s">
        <v>2585</v>
      </c>
      <c r="B171" s="1" t="s">
        <v>2586</v>
      </c>
    </row>
    <row r="172" spans="1:2">
      <c r="A172" s="1" t="s">
        <v>2587</v>
      </c>
      <c r="B172" s="1" t="s">
        <v>2588</v>
      </c>
    </row>
    <row r="173" spans="1:2">
      <c r="A173" s="1" t="s">
        <v>2589</v>
      </c>
      <c r="B173" s="1" t="s">
        <v>2590</v>
      </c>
    </row>
    <row r="174" spans="1:2">
      <c r="A174" s="1" t="s">
        <v>2591</v>
      </c>
      <c r="B174" s="1" t="s">
        <v>2592</v>
      </c>
    </row>
    <row r="175" spans="1:2">
      <c r="A175" s="1" t="s">
        <v>2593</v>
      </c>
      <c r="B175" s="1" t="s">
        <v>2594</v>
      </c>
    </row>
    <row r="176" spans="1:2">
      <c r="A176" s="1" t="s">
        <v>2595</v>
      </c>
      <c r="B176" s="1" t="s">
        <v>371</v>
      </c>
    </row>
    <row r="177" spans="1:2">
      <c r="A177" s="1" t="s">
        <v>2596</v>
      </c>
      <c r="B177" s="1" t="s">
        <v>2597</v>
      </c>
    </row>
    <row r="178" spans="1:2">
      <c r="A178" s="1" t="s">
        <v>2598</v>
      </c>
      <c r="B178" s="1" t="s">
        <v>2599</v>
      </c>
    </row>
    <row r="179" spans="1:2">
      <c r="A179" s="1" t="s">
        <v>2600</v>
      </c>
      <c r="B179" s="1" t="s">
        <v>308</v>
      </c>
    </row>
    <row r="180" spans="1:2">
      <c r="A180" s="1" t="s">
        <v>2601</v>
      </c>
      <c r="B180" s="1" t="s">
        <v>191</v>
      </c>
    </row>
    <row r="181" spans="1:2">
      <c r="A181" s="1" t="s">
        <v>2602</v>
      </c>
      <c r="B181" s="1" t="s">
        <v>2603</v>
      </c>
    </row>
    <row r="182" spans="1:2">
      <c r="A182" s="1" t="s">
        <v>2604</v>
      </c>
      <c r="B182" s="1" t="s">
        <v>2605</v>
      </c>
    </row>
    <row r="183" spans="1:2">
      <c r="A183" s="1" t="s">
        <v>2606</v>
      </c>
      <c r="B183" s="1" t="s">
        <v>2607</v>
      </c>
    </row>
    <row r="184" spans="1:2">
      <c r="A184" s="1" t="s">
        <v>2608</v>
      </c>
      <c r="B184" s="1" t="s">
        <v>220</v>
      </c>
    </row>
    <row r="185" spans="1:2">
      <c r="A185" s="1" t="s">
        <v>2609</v>
      </c>
      <c r="B185" s="1" t="s">
        <v>227</v>
      </c>
    </row>
    <row r="186" spans="1:2">
      <c r="A186" s="1" t="s">
        <v>2610</v>
      </c>
      <c r="B186" s="1" t="s">
        <v>2611</v>
      </c>
    </row>
    <row r="187" spans="1:2">
      <c r="A187" s="1" t="s">
        <v>2612</v>
      </c>
      <c r="B187" s="1" t="s">
        <v>2613</v>
      </c>
    </row>
    <row r="188" spans="1:2">
      <c r="A188" s="1" t="s">
        <v>2614</v>
      </c>
      <c r="B188" s="1" t="s">
        <v>2615</v>
      </c>
    </row>
    <row r="189" spans="1:2">
      <c r="A189" s="1" t="s">
        <v>2616</v>
      </c>
      <c r="B189" s="1" t="s">
        <v>2617</v>
      </c>
    </row>
    <row r="190" spans="1:2">
      <c r="A190" s="1" t="s">
        <v>2618</v>
      </c>
      <c r="B190" s="1" t="s">
        <v>2619</v>
      </c>
    </row>
    <row r="191" spans="1:2">
      <c r="A191" s="1" t="s">
        <v>2620</v>
      </c>
      <c r="B191" s="1" t="s">
        <v>2621</v>
      </c>
    </row>
    <row r="192" spans="1:2">
      <c r="A192" s="1" t="s">
        <v>2622</v>
      </c>
      <c r="B192" s="1" t="s">
        <v>2623</v>
      </c>
    </row>
    <row r="193" spans="1:2">
      <c r="A193" s="1" t="s">
        <v>2624</v>
      </c>
      <c r="B193" s="1" t="s">
        <v>2625</v>
      </c>
    </row>
    <row r="194" spans="1:2">
      <c r="A194" s="1" t="s">
        <v>2626</v>
      </c>
      <c r="B194" s="1" t="s">
        <v>2627</v>
      </c>
    </row>
    <row r="195" spans="1:2">
      <c r="A195" s="1" t="s">
        <v>2628</v>
      </c>
      <c r="B195" s="1" t="s">
        <v>2629</v>
      </c>
    </row>
    <row r="196" spans="1:2">
      <c r="A196" s="1" t="s">
        <v>2630</v>
      </c>
      <c r="B196" s="1" t="s">
        <v>2631</v>
      </c>
    </row>
    <row r="197" spans="1:2">
      <c r="A197" s="1" t="s">
        <v>2632</v>
      </c>
      <c r="B197" s="1" t="s">
        <v>2633</v>
      </c>
    </row>
    <row r="198" spans="1:2">
      <c r="A198" s="1" t="s">
        <v>2634</v>
      </c>
      <c r="B198" s="1" t="s">
        <v>2635</v>
      </c>
    </row>
    <row r="199" spans="1:2">
      <c r="A199" s="1" t="s">
        <v>2636</v>
      </c>
      <c r="B199" s="1" t="s">
        <v>2637</v>
      </c>
    </row>
    <row r="200" spans="1:2">
      <c r="A200" s="1" t="s">
        <v>2638</v>
      </c>
      <c r="B200" s="1" t="s">
        <v>2639</v>
      </c>
    </row>
    <row r="201" spans="1:2">
      <c r="A201" s="1" t="s">
        <v>2640</v>
      </c>
      <c r="B201" s="1" t="s">
        <v>2641</v>
      </c>
    </row>
    <row r="202" spans="1:2">
      <c r="A202" s="1" t="s">
        <v>2642</v>
      </c>
      <c r="B202" s="1" t="s">
        <v>2643</v>
      </c>
    </row>
    <row r="203" spans="1:2">
      <c r="A203" s="1" t="s">
        <v>2644</v>
      </c>
      <c r="B203" s="1" t="s">
        <v>2645</v>
      </c>
    </row>
    <row r="204" spans="1:2">
      <c r="A204" s="1" t="s">
        <v>2646</v>
      </c>
      <c r="B204" s="1" t="s">
        <v>2647</v>
      </c>
    </row>
    <row r="205" spans="1:2">
      <c r="A205" s="1" t="s">
        <v>2648</v>
      </c>
      <c r="B205" s="1" t="s">
        <v>2649</v>
      </c>
    </row>
    <row r="206" spans="1:2">
      <c r="A206" s="1" t="s">
        <v>2650</v>
      </c>
      <c r="B206" s="1" t="s">
        <v>2651</v>
      </c>
    </row>
    <row r="207" spans="1:2">
      <c r="A207" s="1" t="s">
        <v>2652</v>
      </c>
      <c r="B207" s="1" t="s">
        <v>2653</v>
      </c>
    </row>
    <row r="208" spans="1:2">
      <c r="A208" s="1" t="s">
        <v>2654</v>
      </c>
      <c r="B208" s="1" t="s">
        <v>266</v>
      </c>
    </row>
    <row r="209" spans="1:2">
      <c r="A209" s="1" t="s">
        <v>2655</v>
      </c>
      <c r="B209" s="1" t="s">
        <v>2656</v>
      </c>
    </row>
    <row r="210" spans="1:2">
      <c r="A210" s="1" t="s">
        <v>2657</v>
      </c>
      <c r="B210" s="1" t="s">
        <v>2658</v>
      </c>
    </row>
    <row r="211" spans="1:2">
      <c r="A211" s="1" t="s">
        <v>2659</v>
      </c>
      <c r="B211" s="1" t="s">
        <v>531</v>
      </c>
    </row>
    <row r="212" spans="1:2">
      <c r="A212" s="1" t="s">
        <v>2660</v>
      </c>
      <c r="B212" s="1" t="s">
        <v>2661</v>
      </c>
    </row>
    <row r="213" spans="1:2">
      <c r="A213" s="1" t="s">
        <v>2662</v>
      </c>
      <c r="B213" s="1" t="s">
        <v>2663</v>
      </c>
    </row>
    <row r="214" spans="1:2">
      <c r="A214" s="1" t="s">
        <v>2664</v>
      </c>
      <c r="B214" s="1" t="s">
        <v>2665</v>
      </c>
    </row>
    <row r="215" spans="1:2">
      <c r="A215" s="1" t="s">
        <v>2666</v>
      </c>
      <c r="B215" s="1" t="s">
        <v>2667</v>
      </c>
    </row>
    <row r="216" spans="1:2">
      <c r="A216" s="1" t="s">
        <v>2668</v>
      </c>
      <c r="B216" s="1" t="s">
        <v>287</v>
      </c>
    </row>
    <row r="217" spans="1:2">
      <c r="A217" s="1" t="s">
        <v>2669</v>
      </c>
      <c r="B217" s="1" t="s">
        <v>2670</v>
      </c>
    </row>
    <row r="218" spans="1:2">
      <c r="A218" s="1" t="s">
        <v>2671</v>
      </c>
      <c r="B218" s="1" t="s">
        <v>2672</v>
      </c>
    </row>
    <row r="219" spans="1:2">
      <c r="A219" s="1" t="s">
        <v>2673</v>
      </c>
      <c r="B219" s="1" t="s">
        <v>2674</v>
      </c>
    </row>
    <row r="220" spans="1:2">
      <c r="A220" s="1" t="s">
        <v>2675</v>
      </c>
      <c r="B220" s="1" t="s">
        <v>2676</v>
      </c>
    </row>
    <row r="221" spans="1:2">
      <c r="A221" s="1" t="s">
        <v>2677</v>
      </c>
      <c r="B221" s="1" t="s">
        <v>2678</v>
      </c>
    </row>
    <row r="222" spans="1:2">
      <c r="A222" s="1" t="s">
        <v>2679</v>
      </c>
      <c r="B222" s="1" t="s">
        <v>2680</v>
      </c>
    </row>
    <row r="223" spans="1:2">
      <c r="A223" s="1" t="s">
        <v>2681</v>
      </c>
      <c r="B223" s="1" t="s">
        <v>2682</v>
      </c>
    </row>
    <row r="224" spans="1:2">
      <c r="A224" s="1" t="s">
        <v>2683</v>
      </c>
      <c r="B224" s="1" t="s">
        <v>2684</v>
      </c>
    </row>
    <row r="225" spans="1:2">
      <c r="A225" s="1" t="s">
        <v>2685</v>
      </c>
      <c r="B225" s="1" t="s">
        <v>2686</v>
      </c>
    </row>
    <row r="226" spans="1:2">
      <c r="A226" s="1" t="s">
        <v>2687</v>
      </c>
      <c r="B226" s="1" t="s">
        <v>2688</v>
      </c>
    </row>
    <row r="227" spans="1:2">
      <c r="A227" s="1" t="s">
        <v>2689</v>
      </c>
      <c r="B227" s="1" t="s">
        <v>2690</v>
      </c>
    </row>
    <row r="228" spans="1:2">
      <c r="A228" s="1" t="s">
        <v>2691</v>
      </c>
      <c r="B228" s="1" t="s">
        <v>2692</v>
      </c>
    </row>
    <row r="229" spans="1:2">
      <c r="A229" s="1" t="s">
        <v>2693</v>
      </c>
      <c r="B229" s="1" t="s">
        <v>2694</v>
      </c>
    </row>
    <row r="230" spans="1:2">
      <c r="A230" s="1" t="s">
        <v>2695</v>
      </c>
      <c r="B230" s="1" t="s">
        <v>2696</v>
      </c>
    </row>
    <row r="231" spans="1:2">
      <c r="A231" s="1" t="s">
        <v>2697</v>
      </c>
      <c r="B231" s="1" t="s">
        <v>2698</v>
      </c>
    </row>
    <row r="232" spans="1:2">
      <c r="A232" s="1" t="s">
        <v>2699</v>
      </c>
      <c r="B232" s="1" t="s">
        <v>2700</v>
      </c>
    </row>
    <row r="233" spans="1:2">
      <c r="A233" s="1" t="s">
        <v>2701</v>
      </c>
      <c r="B233" s="1" t="s">
        <v>2702</v>
      </c>
    </row>
    <row r="234" spans="1:2">
      <c r="A234" s="1" t="s">
        <v>2703</v>
      </c>
      <c r="B234" s="1" t="s">
        <v>2704</v>
      </c>
    </row>
    <row r="235" spans="1:2">
      <c r="A235" s="1" t="s">
        <v>2705</v>
      </c>
      <c r="B235" s="1" t="s">
        <v>509</v>
      </c>
    </row>
    <row r="236" spans="1:2">
      <c r="A236" s="1" t="s">
        <v>2706</v>
      </c>
      <c r="B236" s="1" t="s">
        <v>171</v>
      </c>
    </row>
    <row r="237" spans="1:2">
      <c r="A237" s="1" t="s">
        <v>2707</v>
      </c>
      <c r="B237" s="1" t="s">
        <v>2708</v>
      </c>
    </row>
    <row r="238" spans="1:2">
      <c r="A238" s="1" t="s">
        <v>2709</v>
      </c>
      <c r="B238" s="1" t="s">
        <v>298</v>
      </c>
    </row>
    <row r="239" spans="1:2">
      <c r="A239" s="1" t="s">
        <v>2710</v>
      </c>
      <c r="B239" s="1" t="s">
        <v>2711</v>
      </c>
    </row>
    <row r="240" spans="1:2">
      <c r="A240" s="1" t="s">
        <v>2712</v>
      </c>
      <c r="B240" s="1" t="s">
        <v>2713</v>
      </c>
    </row>
    <row r="241" spans="1:2">
      <c r="A241" s="1" t="s">
        <v>2714</v>
      </c>
      <c r="B241" s="1" t="s">
        <v>2715</v>
      </c>
    </row>
    <row r="242" spans="1:2">
      <c r="A242" s="1" t="s">
        <v>2716</v>
      </c>
      <c r="B242" s="1" t="s">
        <v>2717</v>
      </c>
    </row>
    <row r="243" spans="1:2">
      <c r="A243" s="1" t="s">
        <v>2718</v>
      </c>
      <c r="B243" s="1" t="s">
        <v>2719</v>
      </c>
    </row>
    <row r="244" spans="1:2">
      <c r="A244" s="1" t="s">
        <v>2720</v>
      </c>
      <c r="B244" s="1" t="s">
        <v>2721</v>
      </c>
    </row>
    <row r="245" spans="1:2">
      <c r="A245" s="1" t="s">
        <v>2722</v>
      </c>
      <c r="B245" s="1" t="s">
        <v>2723</v>
      </c>
    </row>
    <row r="246" spans="1:2">
      <c r="A246" s="1" t="s">
        <v>2724</v>
      </c>
      <c r="B246" s="1" t="s">
        <v>2725</v>
      </c>
    </row>
    <row r="247" spans="1:2">
      <c r="A247" s="1" t="s">
        <v>2726</v>
      </c>
      <c r="B247" s="1" t="s">
        <v>2727</v>
      </c>
    </row>
    <row r="248" spans="1:2">
      <c r="A248" s="1" t="s">
        <v>2728</v>
      </c>
      <c r="B248" s="1" t="s">
        <v>2729</v>
      </c>
    </row>
    <row r="249" spans="1:2">
      <c r="A249" s="1" t="s">
        <v>2730</v>
      </c>
      <c r="B249" s="1" t="s">
        <v>2731</v>
      </c>
    </row>
    <row r="250" spans="1:2">
      <c r="A250" s="1" t="s">
        <v>2732</v>
      </c>
      <c r="B250" s="1" t="s">
        <v>2733</v>
      </c>
    </row>
    <row r="251" spans="1:2">
      <c r="A251" s="3" t="s">
        <v>2734</v>
      </c>
      <c r="B251" s="3" t="s">
        <v>2735</v>
      </c>
    </row>
  </sheetData>
  <autoFilter xmlns:etc="http://www.wps.cn/officeDocument/2017/etCustomData" ref="A1:B251" etc:filterBottomFollowUsedRange="0">
    <extLst/>
  </autoFilter>
  <pageMargins left="0.7" right="0.7" top="0.75" bottom="0.75" header="0.3" footer="0.3"/>
  <pageSetup paperSize="9" orientation="portrait"/>
  <headerFooter>
    <oddHeader>&amp;R&amp;"Calibri"&amp;14&amp;KFF0000 L2: Internal use only&amp;1#
</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261"/>
  <sheetViews>
    <sheetView workbookViewId="0">
      <selection activeCell="A2" sqref="A2"/>
    </sheetView>
  </sheetViews>
  <sheetFormatPr defaultColWidth="10.8166666666667" defaultRowHeight="12.75" outlineLevelCol="2"/>
  <cols>
    <col min="1" max="1" width="13.725" style="1" customWidth="1"/>
    <col min="2" max="2" width="31.2666666666667" style="1" customWidth="1"/>
    <col min="3" max="3" width="32.175" style="1" customWidth="1"/>
    <col min="4" max="16384" width="10.8166666666667" style="1"/>
  </cols>
  <sheetData>
    <row r="1" spans="1:3">
      <c r="A1" s="1" t="s">
        <v>2736</v>
      </c>
      <c r="B1" s="1" t="s">
        <v>2737</v>
      </c>
      <c r="C1" s="2" t="s">
        <v>2738</v>
      </c>
    </row>
    <row r="2" spans="1:3">
      <c r="A2" s="1" t="s">
        <v>2739</v>
      </c>
      <c r="B2" s="1" t="s">
        <v>2740</v>
      </c>
      <c r="C2" s="1" t="s">
        <v>2741</v>
      </c>
    </row>
    <row r="3" spans="1:3">
      <c r="A3" s="1" t="s">
        <v>2742</v>
      </c>
      <c r="B3" s="1" t="s">
        <v>2743</v>
      </c>
      <c r="C3" s="1" t="s">
        <v>2744</v>
      </c>
    </row>
    <row r="4" spans="1:3">
      <c r="A4" s="1" t="s">
        <v>2745</v>
      </c>
      <c r="B4" s="1" t="s">
        <v>2746</v>
      </c>
      <c r="C4" s="1" t="s">
        <v>2747</v>
      </c>
    </row>
    <row r="5" spans="1:3">
      <c r="A5" s="1" t="s">
        <v>2748</v>
      </c>
      <c r="B5" s="1" t="s">
        <v>2749</v>
      </c>
      <c r="C5" s="1" t="s">
        <v>2750</v>
      </c>
    </row>
    <row r="6" spans="1:3">
      <c r="A6" s="1" t="s">
        <v>2751</v>
      </c>
      <c r="B6" s="1" t="s">
        <v>2752</v>
      </c>
      <c r="C6" s="1" t="s">
        <v>2753</v>
      </c>
    </row>
    <row r="7" spans="1:3">
      <c r="A7" s="1" t="s">
        <v>2754</v>
      </c>
      <c r="B7" s="1" t="s">
        <v>2755</v>
      </c>
      <c r="C7" s="1" t="s">
        <v>2756</v>
      </c>
    </row>
    <row r="8" spans="1:3">
      <c r="A8" s="1" t="s">
        <v>2757</v>
      </c>
      <c r="B8" s="1" t="s">
        <v>2758</v>
      </c>
      <c r="C8" s="1" t="s">
        <v>2759</v>
      </c>
    </row>
    <row r="9" spans="1:3">
      <c r="A9" s="1" t="s">
        <v>2760</v>
      </c>
      <c r="B9" s="1" t="s">
        <v>2761</v>
      </c>
      <c r="C9" s="1" t="s">
        <v>2762</v>
      </c>
    </row>
    <row r="10" spans="1:3">
      <c r="A10" s="1" t="s">
        <v>2763</v>
      </c>
      <c r="B10" s="1" t="s">
        <v>2764</v>
      </c>
      <c r="C10" s="1" t="s">
        <v>2765</v>
      </c>
    </row>
    <row r="11" spans="1:3">
      <c r="A11" s="1" t="s">
        <v>2766</v>
      </c>
      <c r="B11" s="1" t="s">
        <v>512</v>
      </c>
      <c r="C11" s="1" t="s">
        <v>2767</v>
      </c>
    </row>
    <row r="12" spans="1:3">
      <c r="A12" s="1" t="s">
        <v>2768</v>
      </c>
      <c r="B12" s="1" t="s">
        <v>2769</v>
      </c>
      <c r="C12" s="1" t="s">
        <v>2770</v>
      </c>
    </row>
    <row r="13" spans="1:3">
      <c r="A13" s="1" t="s">
        <v>2771</v>
      </c>
      <c r="B13" s="1" t="s">
        <v>2772</v>
      </c>
      <c r="C13" s="1" t="s">
        <v>2773</v>
      </c>
    </row>
    <row r="14" spans="1:3">
      <c r="A14" s="1" t="s">
        <v>2774</v>
      </c>
      <c r="B14" s="1" t="s">
        <v>2775</v>
      </c>
      <c r="C14" s="1" t="s">
        <v>2776</v>
      </c>
    </row>
    <row r="15" spans="1:3">
      <c r="A15" s="1" t="s">
        <v>2777</v>
      </c>
      <c r="B15" s="1" t="s">
        <v>2778</v>
      </c>
      <c r="C15" s="1" t="s">
        <v>2779</v>
      </c>
    </row>
    <row r="16" spans="1:3">
      <c r="A16" s="1" t="s">
        <v>2780</v>
      </c>
      <c r="B16" s="1" t="s">
        <v>2781</v>
      </c>
      <c r="C16" s="1" t="s">
        <v>2782</v>
      </c>
    </row>
    <row r="17" spans="1:3">
      <c r="A17" s="1" t="s">
        <v>2780</v>
      </c>
      <c r="B17" s="1" t="s">
        <v>2781</v>
      </c>
      <c r="C17" s="1" t="s">
        <v>2782</v>
      </c>
    </row>
    <row r="18" spans="1:3">
      <c r="A18" s="1" t="s">
        <v>2783</v>
      </c>
      <c r="B18" s="1" t="s">
        <v>2784</v>
      </c>
      <c r="C18" s="1" t="s">
        <v>2785</v>
      </c>
    </row>
    <row r="19" spans="1:3">
      <c r="A19" s="1" t="s">
        <v>2783</v>
      </c>
      <c r="B19" s="1" t="s">
        <v>2784</v>
      </c>
      <c r="C19" s="1" t="s">
        <v>2785</v>
      </c>
    </row>
    <row r="20" spans="1:3">
      <c r="A20" s="1" t="s">
        <v>2786</v>
      </c>
      <c r="B20" s="1" t="s">
        <v>2787</v>
      </c>
      <c r="C20" s="1" t="s">
        <v>2788</v>
      </c>
    </row>
    <row r="21" spans="1:3">
      <c r="A21" s="1" t="s">
        <v>2786</v>
      </c>
      <c r="B21" s="1" t="s">
        <v>2787</v>
      </c>
      <c r="C21" s="1" t="s">
        <v>2788</v>
      </c>
    </row>
    <row r="22" spans="1:3">
      <c r="A22" s="1" t="s">
        <v>2789</v>
      </c>
      <c r="B22" s="1" t="s">
        <v>2790</v>
      </c>
      <c r="C22" s="1" t="s">
        <v>2791</v>
      </c>
    </row>
    <row r="23" spans="1:3">
      <c r="A23" s="1" t="s">
        <v>2789</v>
      </c>
      <c r="B23" s="1" t="s">
        <v>2790</v>
      </c>
      <c r="C23" s="1" t="s">
        <v>2791</v>
      </c>
    </row>
    <row r="24" spans="1:3">
      <c r="A24" s="1" t="s">
        <v>2792</v>
      </c>
      <c r="B24" s="1" t="s">
        <v>2793</v>
      </c>
      <c r="C24" s="1" t="s">
        <v>2794</v>
      </c>
    </row>
    <row r="25" spans="1:3">
      <c r="A25" s="1" t="s">
        <v>2792</v>
      </c>
      <c r="B25" s="1" t="s">
        <v>2793</v>
      </c>
      <c r="C25" s="1" t="s">
        <v>2794</v>
      </c>
    </row>
    <row r="26" spans="1:3">
      <c r="A26" s="1" t="s">
        <v>2795</v>
      </c>
      <c r="B26" s="1" t="s">
        <v>2796</v>
      </c>
      <c r="C26" s="1" t="s">
        <v>2797</v>
      </c>
    </row>
    <row r="27" spans="1:3">
      <c r="A27" s="1" t="s">
        <v>2795</v>
      </c>
      <c r="B27" s="1" t="s">
        <v>2796</v>
      </c>
      <c r="C27" s="1" t="s">
        <v>2797</v>
      </c>
    </row>
    <row r="28" spans="1:3">
      <c r="A28" s="1" t="s">
        <v>2798</v>
      </c>
      <c r="B28" s="1" t="s">
        <v>2799</v>
      </c>
      <c r="C28" s="1" t="s">
        <v>2800</v>
      </c>
    </row>
    <row r="29" spans="1:3">
      <c r="A29" s="1" t="s">
        <v>2798</v>
      </c>
      <c r="B29" s="1" t="s">
        <v>2799</v>
      </c>
      <c r="C29" s="1" t="s">
        <v>2800</v>
      </c>
    </row>
    <row r="30" spans="1:3">
      <c r="A30" s="1" t="s">
        <v>2801</v>
      </c>
      <c r="B30" s="1" t="s">
        <v>2802</v>
      </c>
      <c r="C30" s="1" t="s">
        <v>2803</v>
      </c>
    </row>
    <row r="31" spans="1:3">
      <c r="A31" s="1" t="s">
        <v>2801</v>
      </c>
      <c r="B31" s="1" t="s">
        <v>2802</v>
      </c>
      <c r="C31" s="1" t="s">
        <v>2803</v>
      </c>
    </row>
    <row r="32" spans="1:3">
      <c r="A32" s="1" t="s">
        <v>2804</v>
      </c>
      <c r="B32" s="1" t="s">
        <v>2805</v>
      </c>
      <c r="C32" s="1" t="s">
        <v>2806</v>
      </c>
    </row>
    <row r="33" spans="1:3">
      <c r="A33" s="1" t="s">
        <v>2804</v>
      </c>
      <c r="B33" s="1" t="s">
        <v>2805</v>
      </c>
      <c r="C33" s="1" t="s">
        <v>2806</v>
      </c>
    </row>
    <row r="34" spans="1:3">
      <c r="A34" s="1" t="s">
        <v>2807</v>
      </c>
      <c r="B34" s="1" t="s">
        <v>2808</v>
      </c>
      <c r="C34" s="1" t="s">
        <v>2809</v>
      </c>
    </row>
    <row r="35" spans="1:3">
      <c r="A35" s="1" t="s">
        <v>2807</v>
      </c>
      <c r="B35" s="1" t="s">
        <v>2808</v>
      </c>
      <c r="C35" s="1" t="s">
        <v>2809</v>
      </c>
    </row>
    <row r="36" spans="1:3">
      <c r="A36" s="1" t="s">
        <v>2810</v>
      </c>
      <c r="B36" s="1" t="s">
        <v>2811</v>
      </c>
      <c r="C36" s="1" t="s">
        <v>2812</v>
      </c>
    </row>
    <row r="37" spans="1:3">
      <c r="A37" s="1" t="s">
        <v>2810</v>
      </c>
      <c r="B37" s="1" t="s">
        <v>2811</v>
      </c>
      <c r="C37" s="1" t="s">
        <v>2812</v>
      </c>
    </row>
    <row r="38" spans="1:3">
      <c r="A38" s="1" t="s">
        <v>2813</v>
      </c>
      <c r="B38" s="1" t="s">
        <v>2814</v>
      </c>
      <c r="C38" s="1" t="s">
        <v>2815</v>
      </c>
    </row>
    <row r="39" spans="1:3">
      <c r="A39" s="1" t="s">
        <v>2813</v>
      </c>
      <c r="B39" s="1" t="s">
        <v>2814</v>
      </c>
      <c r="C39" s="1" t="s">
        <v>2815</v>
      </c>
    </row>
    <row r="40" spans="1:3">
      <c r="A40" s="1" t="s">
        <v>2816</v>
      </c>
      <c r="B40" s="1" t="s">
        <v>2817</v>
      </c>
      <c r="C40" s="1" t="s">
        <v>2818</v>
      </c>
    </row>
    <row r="41" spans="1:3">
      <c r="A41" s="1" t="s">
        <v>2816</v>
      </c>
      <c r="B41" s="1" t="s">
        <v>2817</v>
      </c>
      <c r="C41" s="1" t="s">
        <v>2818</v>
      </c>
    </row>
    <row r="42" spans="1:3">
      <c r="A42" s="1" t="s">
        <v>2819</v>
      </c>
      <c r="B42" s="1" t="s">
        <v>2820</v>
      </c>
      <c r="C42" s="1" t="s">
        <v>2821</v>
      </c>
    </row>
    <row r="43" spans="1:3">
      <c r="A43" s="1" t="s">
        <v>2819</v>
      </c>
      <c r="B43" s="1" t="s">
        <v>2820</v>
      </c>
      <c r="C43" s="1" t="s">
        <v>2821</v>
      </c>
    </row>
    <row r="44" spans="1:3">
      <c r="A44" s="1" t="s">
        <v>2822</v>
      </c>
      <c r="B44" s="1" t="s">
        <v>2823</v>
      </c>
      <c r="C44" s="1" t="s">
        <v>2824</v>
      </c>
    </row>
    <row r="45" spans="1:3">
      <c r="A45" s="1" t="s">
        <v>2822</v>
      </c>
      <c r="B45" s="1" t="s">
        <v>2823</v>
      </c>
      <c r="C45" s="1" t="s">
        <v>2824</v>
      </c>
    </row>
    <row r="46" spans="1:3">
      <c r="A46" s="1" t="s">
        <v>2825</v>
      </c>
      <c r="B46" s="1" t="s">
        <v>2826</v>
      </c>
      <c r="C46" s="1" t="s">
        <v>2827</v>
      </c>
    </row>
    <row r="47" spans="1:3">
      <c r="A47" s="1" t="s">
        <v>2825</v>
      </c>
      <c r="B47" s="1" t="s">
        <v>2826</v>
      </c>
      <c r="C47" s="1" t="s">
        <v>2827</v>
      </c>
    </row>
    <row r="48" spans="1:3">
      <c r="A48" s="1" t="s">
        <v>2828</v>
      </c>
      <c r="B48" s="1" t="s">
        <v>2829</v>
      </c>
      <c r="C48" s="1" t="s">
        <v>2830</v>
      </c>
    </row>
    <row r="49" spans="1:3">
      <c r="A49" s="1" t="s">
        <v>2828</v>
      </c>
      <c r="B49" s="1" t="s">
        <v>2829</v>
      </c>
      <c r="C49" s="1" t="s">
        <v>2830</v>
      </c>
    </row>
    <row r="50" spans="1:3">
      <c r="A50" s="1" t="s">
        <v>2831</v>
      </c>
      <c r="B50" s="1" t="s">
        <v>2832</v>
      </c>
      <c r="C50" s="1" t="s">
        <v>2833</v>
      </c>
    </row>
    <row r="51" spans="1:3">
      <c r="A51" s="1" t="s">
        <v>2831</v>
      </c>
      <c r="B51" s="1" t="s">
        <v>2832</v>
      </c>
      <c r="C51" s="1" t="s">
        <v>2833</v>
      </c>
    </row>
    <row r="52" spans="1:3">
      <c r="A52" s="1" t="s">
        <v>2834</v>
      </c>
      <c r="B52" s="1" t="s">
        <v>2835</v>
      </c>
      <c r="C52" s="1" t="s">
        <v>2836</v>
      </c>
    </row>
    <row r="53" spans="1:3">
      <c r="A53" s="1" t="s">
        <v>2834</v>
      </c>
      <c r="B53" s="1" t="s">
        <v>2835</v>
      </c>
      <c r="C53" s="1" t="s">
        <v>2836</v>
      </c>
    </row>
    <row r="54" spans="1:3">
      <c r="A54" s="1" t="s">
        <v>2837</v>
      </c>
      <c r="B54" s="1" t="s">
        <v>2838</v>
      </c>
      <c r="C54" s="1" t="s">
        <v>2839</v>
      </c>
    </row>
    <row r="55" spans="1:3">
      <c r="A55" s="1" t="s">
        <v>2837</v>
      </c>
      <c r="B55" s="1" t="s">
        <v>2838</v>
      </c>
      <c r="C55" s="1" t="s">
        <v>2839</v>
      </c>
    </row>
    <row r="56" spans="1:3">
      <c r="A56" s="1" t="s">
        <v>2840</v>
      </c>
      <c r="B56" s="1" t="s">
        <v>2841</v>
      </c>
      <c r="C56" s="1" t="s">
        <v>2842</v>
      </c>
    </row>
    <row r="57" spans="1:3">
      <c r="A57" s="1" t="s">
        <v>2840</v>
      </c>
      <c r="B57" s="1" t="s">
        <v>2841</v>
      </c>
      <c r="C57" s="1" t="s">
        <v>2842</v>
      </c>
    </row>
    <row r="58" spans="1:3">
      <c r="A58" s="1" t="s">
        <v>2843</v>
      </c>
      <c r="B58" s="1" t="s">
        <v>2844</v>
      </c>
      <c r="C58" s="1" t="s">
        <v>2845</v>
      </c>
    </row>
    <row r="59" spans="1:3">
      <c r="A59" s="1" t="s">
        <v>2843</v>
      </c>
      <c r="B59" s="1" t="s">
        <v>2844</v>
      </c>
      <c r="C59" s="1" t="s">
        <v>2845</v>
      </c>
    </row>
    <row r="60" spans="1:3">
      <c r="A60" s="1" t="s">
        <v>2846</v>
      </c>
      <c r="B60" s="1" t="s">
        <v>2847</v>
      </c>
      <c r="C60" s="1" t="s">
        <v>2848</v>
      </c>
    </row>
    <row r="61" spans="1:3">
      <c r="A61" s="1" t="s">
        <v>2846</v>
      </c>
      <c r="B61" s="1" t="s">
        <v>2847</v>
      </c>
      <c r="C61" s="1" t="s">
        <v>2848</v>
      </c>
    </row>
    <row r="62" spans="1:3">
      <c r="A62" s="1" t="s">
        <v>2849</v>
      </c>
      <c r="B62" s="1" t="s">
        <v>2850</v>
      </c>
      <c r="C62" s="1" t="s">
        <v>2851</v>
      </c>
    </row>
    <row r="63" spans="1:3">
      <c r="A63" s="1" t="s">
        <v>2849</v>
      </c>
      <c r="B63" s="1" t="s">
        <v>2850</v>
      </c>
      <c r="C63" s="1" t="s">
        <v>2851</v>
      </c>
    </row>
    <row r="64" spans="1:3">
      <c r="A64" s="1" t="s">
        <v>2852</v>
      </c>
      <c r="B64" s="1" t="s">
        <v>2853</v>
      </c>
      <c r="C64" s="1" t="s">
        <v>2854</v>
      </c>
    </row>
    <row r="65" spans="1:3">
      <c r="A65" s="1" t="s">
        <v>2852</v>
      </c>
      <c r="B65" s="1" t="s">
        <v>2853</v>
      </c>
      <c r="C65" s="1" t="s">
        <v>2854</v>
      </c>
    </row>
    <row r="66" spans="1:3">
      <c r="A66" s="1" t="s">
        <v>2855</v>
      </c>
      <c r="B66" s="1" t="s">
        <v>2856</v>
      </c>
      <c r="C66" s="1" t="s">
        <v>2857</v>
      </c>
    </row>
    <row r="67" spans="1:3">
      <c r="A67" s="1" t="s">
        <v>2855</v>
      </c>
      <c r="B67" s="1" t="s">
        <v>2856</v>
      </c>
      <c r="C67" s="1" t="s">
        <v>2857</v>
      </c>
    </row>
    <row r="68" spans="1:3">
      <c r="A68" s="1" t="s">
        <v>2858</v>
      </c>
      <c r="B68" s="1" t="s">
        <v>2859</v>
      </c>
      <c r="C68" s="1" t="s">
        <v>2860</v>
      </c>
    </row>
    <row r="69" spans="1:3">
      <c r="A69" s="1" t="s">
        <v>2858</v>
      </c>
      <c r="B69" s="1" t="s">
        <v>2859</v>
      </c>
      <c r="C69" s="1" t="s">
        <v>2860</v>
      </c>
    </row>
    <row r="70" spans="1:3">
      <c r="A70" s="1" t="s">
        <v>2861</v>
      </c>
      <c r="B70" s="1" t="s">
        <v>2862</v>
      </c>
      <c r="C70" s="1" t="s">
        <v>2863</v>
      </c>
    </row>
    <row r="71" spans="1:3">
      <c r="A71" s="1" t="s">
        <v>2861</v>
      </c>
      <c r="B71" s="1" t="s">
        <v>2862</v>
      </c>
      <c r="C71" s="1" t="s">
        <v>2863</v>
      </c>
    </row>
    <row r="72" spans="1:3">
      <c r="A72" s="1" t="s">
        <v>2864</v>
      </c>
      <c r="B72" s="1" t="s">
        <v>2865</v>
      </c>
      <c r="C72" s="1" t="s">
        <v>2866</v>
      </c>
    </row>
    <row r="73" spans="1:3">
      <c r="A73" s="1" t="s">
        <v>2864</v>
      </c>
      <c r="B73" s="1" t="s">
        <v>2865</v>
      </c>
      <c r="C73" s="1" t="s">
        <v>2866</v>
      </c>
    </row>
    <row r="74" spans="1:3">
      <c r="A74" s="1" t="s">
        <v>2867</v>
      </c>
      <c r="B74" s="1" t="s">
        <v>2868</v>
      </c>
      <c r="C74" s="1" t="s">
        <v>2869</v>
      </c>
    </row>
    <row r="75" spans="1:3">
      <c r="A75" s="1" t="s">
        <v>2867</v>
      </c>
      <c r="B75" s="1" t="s">
        <v>2868</v>
      </c>
      <c r="C75" s="1" t="s">
        <v>2869</v>
      </c>
    </row>
    <row r="76" spans="1:3">
      <c r="A76" s="1" t="s">
        <v>2870</v>
      </c>
      <c r="B76" s="1" t="s">
        <v>2871</v>
      </c>
      <c r="C76" s="1" t="s">
        <v>2872</v>
      </c>
    </row>
    <row r="77" spans="1:3">
      <c r="A77" s="1" t="s">
        <v>2870</v>
      </c>
      <c r="B77" s="1" t="s">
        <v>2871</v>
      </c>
      <c r="C77" s="1" t="s">
        <v>2872</v>
      </c>
    </row>
    <row r="78" spans="1:3">
      <c r="A78" s="1" t="s">
        <v>2873</v>
      </c>
      <c r="B78" s="1" t="s">
        <v>2874</v>
      </c>
      <c r="C78" s="1" t="s">
        <v>2875</v>
      </c>
    </row>
    <row r="79" spans="1:3">
      <c r="A79" s="1" t="s">
        <v>2873</v>
      </c>
      <c r="B79" s="1" t="s">
        <v>2874</v>
      </c>
      <c r="C79" s="1" t="s">
        <v>2875</v>
      </c>
    </row>
    <row r="80" spans="1:3">
      <c r="A80" s="1" t="s">
        <v>2876</v>
      </c>
      <c r="B80" s="1" t="s">
        <v>2877</v>
      </c>
      <c r="C80" s="1" t="s">
        <v>2878</v>
      </c>
    </row>
    <row r="81" spans="1:3">
      <c r="A81" s="1" t="s">
        <v>2876</v>
      </c>
      <c r="B81" s="1" t="s">
        <v>2877</v>
      </c>
      <c r="C81" s="1" t="s">
        <v>2878</v>
      </c>
    </row>
    <row r="82" spans="1:3">
      <c r="A82" s="1" t="s">
        <v>2879</v>
      </c>
      <c r="B82" s="1" t="s">
        <v>2880</v>
      </c>
      <c r="C82" s="1" t="s">
        <v>2881</v>
      </c>
    </row>
    <row r="83" spans="1:3">
      <c r="A83" s="1" t="s">
        <v>2879</v>
      </c>
      <c r="B83" s="1" t="s">
        <v>2880</v>
      </c>
      <c r="C83" s="1" t="s">
        <v>2881</v>
      </c>
    </row>
    <row r="84" spans="1:3">
      <c r="A84" s="1" t="s">
        <v>2882</v>
      </c>
      <c r="B84" s="1" t="s">
        <v>2883</v>
      </c>
      <c r="C84" s="1" t="s">
        <v>2884</v>
      </c>
    </row>
    <row r="85" spans="1:3">
      <c r="A85" s="1" t="s">
        <v>2885</v>
      </c>
      <c r="B85" s="1" t="s">
        <v>2886</v>
      </c>
      <c r="C85" s="1" t="s">
        <v>2887</v>
      </c>
    </row>
    <row r="86" spans="1:3">
      <c r="A86" s="1" t="s">
        <v>2888</v>
      </c>
      <c r="B86" s="1" t="s">
        <v>2889</v>
      </c>
      <c r="C86" s="1" t="s">
        <v>2890</v>
      </c>
    </row>
    <row r="87" spans="1:3">
      <c r="A87" s="1" t="s">
        <v>2891</v>
      </c>
      <c r="B87" s="1" t="s">
        <v>2892</v>
      </c>
      <c r="C87" s="1" t="s">
        <v>2893</v>
      </c>
    </row>
    <row r="88" spans="1:3">
      <c r="A88" s="1" t="s">
        <v>2894</v>
      </c>
      <c r="B88" s="1" t="s">
        <v>2895</v>
      </c>
      <c r="C88" s="1" t="s">
        <v>2896</v>
      </c>
    </row>
    <row r="89" spans="1:3">
      <c r="A89" s="1" t="s">
        <v>2897</v>
      </c>
      <c r="B89" s="1" t="s">
        <v>2898</v>
      </c>
      <c r="C89" s="1" t="s">
        <v>2899</v>
      </c>
    </row>
    <row r="90" spans="1:3">
      <c r="A90" s="1" t="s">
        <v>2900</v>
      </c>
      <c r="B90" s="1" t="s">
        <v>2901</v>
      </c>
      <c r="C90" s="1" t="s">
        <v>2902</v>
      </c>
    </row>
    <row r="91" spans="1:3">
      <c r="A91" s="1" t="s">
        <v>2903</v>
      </c>
      <c r="B91" s="1" t="s">
        <v>2904</v>
      </c>
      <c r="C91" s="1" t="s">
        <v>2905</v>
      </c>
    </row>
    <row r="92" spans="1:3">
      <c r="A92" s="1" t="s">
        <v>2906</v>
      </c>
      <c r="B92" s="1" t="s">
        <v>2907</v>
      </c>
      <c r="C92" s="1" t="s">
        <v>2908</v>
      </c>
    </row>
    <row r="93" spans="1:3">
      <c r="A93" s="1" t="s">
        <v>2909</v>
      </c>
      <c r="B93" s="1" t="s">
        <v>2910</v>
      </c>
      <c r="C93" s="1" t="s">
        <v>2911</v>
      </c>
    </row>
    <row r="94" spans="1:3">
      <c r="A94" s="1" t="s">
        <v>2912</v>
      </c>
      <c r="B94" s="1" t="s">
        <v>2913</v>
      </c>
      <c r="C94" s="1" t="s">
        <v>2914</v>
      </c>
    </row>
    <row r="95" spans="1:3">
      <c r="A95" s="1" t="s">
        <v>2915</v>
      </c>
      <c r="B95" s="1" t="s">
        <v>2916</v>
      </c>
      <c r="C95" s="1" t="s">
        <v>2917</v>
      </c>
    </row>
    <row r="96" spans="1:3">
      <c r="A96" s="1" t="s">
        <v>2918</v>
      </c>
      <c r="B96" s="1" t="s">
        <v>2919</v>
      </c>
      <c r="C96" s="1" t="s">
        <v>2920</v>
      </c>
    </row>
    <row r="97" spans="1:3">
      <c r="A97" s="1" t="s">
        <v>2921</v>
      </c>
      <c r="B97" s="1" t="s">
        <v>2922</v>
      </c>
      <c r="C97" s="1" t="s">
        <v>2923</v>
      </c>
    </row>
    <row r="98" spans="1:3">
      <c r="A98" s="1" t="s">
        <v>2924</v>
      </c>
      <c r="B98" s="1" t="s">
        <v>2925</v>
      </c>
      <c r="C98" s="1" t="s">
        <v>2926</v>
      </c>
    </row>
    <row r="99" spans="1:3">
      <c r="A99" s="1" t="s">
        <v>2927</v>
      </c>
      <c r="B99" s="1" t="s">
        <v>2928</v>
      </c>
      <c r="C99" s="1" t="s">
        <v>2929</v>
      </c>
    </row>
    <row r="100" spans="1:3">
      <c r="A100" s="1" t="s">
        <v>2930</v>
      </c>
      <c r="B100" s="1" t="s">
        <v>2931</v>
      </c>
      <c r="C100" s="1" t="s">
        <v>2932</v>
      </c>
    </row>
    <row r="101" spans="1:3">
      <c r="A101" s="1" t="s">
        <v>2933</v>
      </c>
      <c r="B101" s="1" t="s">
        <v>2934</v>
      </c>
      <c r="C101" s="1" t="s">
        <v>2935</v>
      </c>
    </row>
    <row r="102" spans="1:3">
      <c r="A102" s="1" t="s">
        <v>2936</v>
      </c>
      <c r="B102" s="1" t="s">
        <v>2937</v>
      </c>
      <c r="C102" s="1" t="s">
        <v>2938</v>
      </c>
    </row>
    <row r="103" spans="1:3">
      <c r="A103" s="1" t="s">
        <v>2939</v>
      </c>
      <c r="B103" s="1" t="s">
        <v>2940</v>
      </c>
      <c r="C103" s="1" t="s">
        <v>2941</v>
      </c>
    </row>
    <row r="104" spans="1:3">
      <c r="A104" s="1" t="s">
        <v>2942</v>
      </c>
      <c r="B104" s="1" t="s">
        <v>2943</v>
      </c>
      <c r="C104" s="1" t="s">
        <v>2944</v>
      </c>
    </row>
    <row r="105" spans="1:3">
      <c r="A105" s="1" t="s">
        <v>2945</v>
      </c>
      <c r="B105" s="1" t="s">
        <v>2946</v>
      </c>
      <c r="C105" s="1" t="s">
        <v>2947</v>
      </c>
    </row>
    <row r="106" spans="1:3">
      <c r="A106" s="1" t="s">
        <v>2948</v>
      </c>
      <c r="B106" s="1" t="s">
        <v>2949</v>
      </c>
      <c r="C106" s="1" t="s">
        <v>2950</v>
      </c>
    </row>
    <row r="107" spans="1:3">
      <c r="A107" s="1" t="s">
        <v>2951</v>
      </c>
      <c r="B107" s="1" t="s">
        <v>2952</v>
      </c>
      <c r="C107" s="1" t="s">
        <v>2953</v>
      </c>
    </row>
    <row r="108" spans="1:3">
      <c r="A108" s="1" t="s">
        <v>2954</v>
      </c>
      <c r="B108" s="1" t="s">
        <v>2955</v>
      </c>
      <c r="C108" s="1" t="s">
        <v>2956</v>
      </c>
    </row>
    <row r="109" spans="1:3">
      <c r="A109" s="1" t="s">
        <v>2957</v>
      </c>
      <c r="B109" s="1" t="s">
        <v>2958</v>
      </c>
      <c r="C109" s="1" t="s">
        <v>2959</v>
      </c>
    </row>
    <row r="110" spans="1:3">
      <c r="A110" s="1" t="s">
        <v>2960</v>
      </c>
      <c r="B110" s="1" t="s">
        <v>2961</v>
      </c>
      <c r="C110" s="1" t="s">
        <v>2962</v>
      </c>
    </row>
    <row r="111" spans="1:3">
      <c r="A111" s="1" t="s">
        <v>2963</v>
      </c>
      <c r="B111" s="1" t="s">
        <v>2964</v>
      </c>
      <c r="C111" s="1" t="s">
        <v>2965</v>
      </c>
    </row>
    <row r="112" spans="1:3">
      <c r="A112" s="1" t="s">
        <v>2966</v>
      </c>
      <c r="B112" s="1" t="s">
        <v>2967</v>
      </c>
      <c r="C112" s="1" t="s">
        <v>2968</v>
      </c>
    </row>
    <row r="113" spans="1:3">
      <c r="A113" s="1" t="s">
        <v>2969</v>
      </c>
      <c r="B113" s="1" t="s">
        <v>2970</v>
      </c>
      <c r="C113" s="1" t="s">
        <v>2971</v>
      </c>
    </row>
    <row r="114" spans="1:3">
      <c r="A114" s="1" t="s">
        <v>2972</v>
      </c>
      <c r="B114" s="1" t="s">
        <v>2973</v>
      </c>
      <c r="C114" s="1" t="s">
        <v>2974</v>
      </c>
    </row>
    <row r="115" spans="1:3">
      <c r="A115" s="1" t="s">
        <v>2975</v>
      </c>
      <c r="B115" s="1" t="s">
        <v>2976</v>
      </c>
      <c r="C115" s="1" t="s">
        <v>2977</v>
      </c>
    </row>
    <row r="116" spans="1:3">
      <c r="A116" s="1" t="s">
        <v>2978</v>
      </c>
      <c r="B116" s="1" t="s">
        <v>2979</v>
      </c>
      <c r="C116" s="1" t="s">
        <v>2980</v>
      </c>
    </row>
    <row r="117" spans="1:3">
      <c r="A117" s="1" t="s">
        <v>2981</v>
      </c>
      <c r="B117" s="1" t="s">
        <v>2982</v>
      </c>
      <c r="C117" s="1" t="s">
        <v>2983</v>
      </c>
    </row>
    <row r="118" spans="1:3">
      <c r="A118" s="1" t="s">
        <v>2984</v>
      </c>
      <c r="B118" s="1" t="s">
        <v>2985</v>
      </c>
      <c r="C118" s="1" t="s">
        <v>2986</v>
      </c>
    </row>
    <row r="119" spans="1:3">
      <c r="A119" s="1" t="s">
        <v>2987</v>
      </c>
      <c r="B119" s="1" t="s">
        <v>2988</v>
      </c>
      <c r="C119" s="1" t="s">
        <v>2989</v>
      </c>
    </row>
    <row r="120" spans="1:3">
      <c r="A120" s="1" t="s">
        <v>2990</v>
      </c>
      <c r="B120" s="1" t="s">
        <v>2991</v>
      </c>
      <c r="C120" s="1" t="s">
        <v>2992</v>
      </c>
    </row>
    <row r="121" spans="1:3">
      <c r="A121" s="1" t="s">
        <v>2993</v>
      </c>
      <c r="B121" s="1" t="s">
        <v>2994</v>
      </c>
      <c r="C121" s="1" t="s">
        <v>2995</v>
      </c>
    </row>
    <row r="122" spans="1:3">
      <c r="A122" s="1" t="s">
        <v>2996</v>
      </c>
      <c r="B122" s="1" t="s">
        <v>2997</v>
      </c>
      <c r="C122" s="1" t="s">
        <v>2998</v>
      </c>
    </row>
    <row r="123" spans="1:3">
      <c r="A123" s="1" t="s">
        <v>2999</v>
      </c>
      <c r="B123" s="1" t="s">
        <v>3000</v>
      </c>
      <c r="C123" s="1" t="s">
        <v>3001</v>
      </c>
    </row>
    <row r="124" spans="1:3">
      <c r="A124" s="1" t="s">
        <v>3002</v>
      </c>
      <c r="B124" s="1" t="s">
        <v>3003</v>
      </c>
      <c r="C124" s="1" t="s">
        <v>3004</v>
      </c>
    </row>
    <row r="125" spans="1:3">
      <c r="A125" s="1" t="s">
        <v>3005</v>
      </c>
      <c r="B125" s="1" t="s">
        <v>3006</v>
      </c>
      <c r="C125" s="1" t="s">
        <v>3007</v>
      </c>
    </row>
    <row r="126" spans="1:3">
      <c r="A126" s="1" t="s">
        <v>3008</v>
      </c>
      <c r="B126" s="1" t="s">
        <v>3009</v>
      </c>
      <c r="C126" s="1" t="s">
        <v>3010</v>
      </c>
    </row>
    <row r="127" spans="1:3">
      <c r="A127" s="1" t="s">
        <v>3011</v>
      </c>
      <c r="B127" s="1" t="s">
        <v>3012</v>
      </c>
      <c r="C127" s="1" t="s">
        <v>3013</v>
      </c>
    </row>
    <row r="128" spans="1:3">
      <c r="A128" s="1" t="s">
        <v>3014</v>
      </c>
      <c r="B128" s="1" t="s">
        <v>3015</v>
      </c>
      <c r="C128" s="1" t="s">
        <v>3016</v>
      </c>
    </row>
    <row r="129" spans="1:3">
      <c r="A129" s="1" t="s">
        <v>3017</v>
      </c>
      <c r="B129" s="1" t="s">
        <v>3018</v>
      </c>
      <c r="C129" s="1" t="s">
        <v>3019</v>
      </c>
    </row>
    <row r="130" spans="1:3">
      <c r="A130" s="1" t="s">
        <v>3020</v>
      </c>
      <c r="B130" s="1" t="s">
        <v>3021</v>
      </c>
      <c r="C130" s="1" t="s">
        <v>3022</v>
      </c>
    </row>
    <row r="131" spans="1:3">
      <c r="A131" s="1" t="s">
        <v>3023</v>
      </c>
      <c r="B131" s="1" t="s">
        <v>3024</v>
      </c>
      <c r="C131" s="1" t="s">
        <v>3025</v>
      </c>
    </row>
    <row r="132" spans="1:3">
      <c r="A132" s="1" t="s">
        <v>3026</v>
      </c>
      <c r="B132" s="1" t="s">
        <v>3027</v>
      </c>
      <c r="C132" s="1" t="s">
        <v>3028</v>
      </c>
    </row>
    <row r="133" spans="1:3">
      <c r="A133" s="1" t="s">
        <v>3029</v>
      </c>
      <c r="B133" s="1" t="s">
        <v>3030</v>
      </c>
      <c r="C133" s="1" t="s">
        <v>3031</v>
      </c>
    </row>
    <row r="134" spans="1:3">
      <c r="A134" s="1" t="s">
        <v>3032</v>
      </c>
      <c r="B134" s="1" t="s">
        <v>3033</v>
      </c>
      <c r="C134" s="1" t="s">
        <v>3034</v>
      </c>
    </row>
    <row r="135" spans="1:3">
      <c r="A135" s="1" t="s">
        <v>3035</v>
      </c>
      <c r="B135" s="1" t="s">
        <v>3036</v>
      </c>
      <c r="C135" s="1" t="s">
        <v>3037</v>
      </c>
    </row>
    <row r="136" spans="1:3">
      <c r="A136" s="1" t="s">
        <v>3038</v>
      </c>
      <c r="B136" s="1" t="s">
        <v>3039</v>
      </c>
      <c r="C136" s="1" t="s">
        <v>3040</v>
      </c>
    </row>
    <row r="137" spans="1:3">
      <c r="A137" s="1" t="s">
        <v>3041</v>
      </c>
      <c r="B137" s="1" t="s">
        <v>3042</v>
      </c>
      <c r="C137" s="1" t="s">
        <v>3043</v>
      </c>
    </row>
    <row r="138" spans="1:3">
      <c r="A138" s="1" t="s">
        <v>3044</v>
      </c>
      <c r="B138" s="1" t="s">
        <v>3045</v>
      </c>
      <c r="C138" s="1" t="s">
        <v>3046</v>
      </c>
    </row>
    <row r="139" spans="1:3">
      <c r="A139" s="1" t="s">
        <v>3047</v>
      </c>
      <c r="B139" s="1" t="s">
        <v>3048</v>
      </c>
      <c r="C139" s="1" t="s">
        <v>3049</v>
      </c>
    </row>
    <row r="140" spans="1:3">
      <c r="A140" s="1" t="s">
        <v>3050</v>
      </c>
      <c r="B140" s="1" t="s">
        <v>3051</v>
      </c>
      <c r="C140" s="1" t="s">
        <v>3052</v>
      </c>
    </row>
    <row r="141" spans="1:3">
      <c r="A141" s="1" t="s">
        <v>3053</v>
      </c>
      <c r="B141" s="1" t="s">
        <v>517</v>
      </c>
      <c r="C141" s="1" t="s">
        <v>3054</v>
      </c>
    </row>
    <row r="142" spans="1:3">
      <c r="A142" s="1" t="s">
        <v>3055</v>
      </c>
      <c r="B142" s="1" t="s">
        <v>3056</v>
      </c>
      <c r="C142" s="1" t="s">
        <v>3057</v>
      </c>
    </row>
    <row r="143" spans="1:3">
      <c r="A143" s="1" t="s">
        <v>3058</v>
      </c>
      <c r="B143" s="1" t="s">
        <v>3059</v>
      </c>
      <c r="C143" s="1" t="s">
        <v>3060</v>
      </c>
    </row>
    <row r="144" spans="1:3">
      <c r="A144" s="1" t="s">
        <v>3061</v>
      </c>
      <c r="B144" s="1" t="s">
        <v>3062</v>
      </c>
      <c r="C144" s="1" t="s">
        <v>3063</v>
      </c>
    </row>
    <row r="145" spans="1:3">
      <c r="A145" s="1" t="s">
        <v>3064</v>
      </c>
      <c r="B145" s="1" t="s">
        <v>3065</v>
      </c>
      <c r="C145" s="1" t="s">
        <v>3066</v>
      </c>
    </row>
    <row r="146" spans="1:3">
      <c r="A146" s="1" t="s">
        <v>3067</v>
      </c>
      <c r="B146" s="1" t="s">
        <v>3068</v>
      </c>
      <c r="C146" s="1" t="s">
        <v>3069</v>
      </c>
    </row>
    <row r="147" spans="1:3">
      <c r="A147" s="1" t="s">
        <v>3070</v>
      </c>
      <c r="B147" s="1" t="s">
        <v>3071</v>
      </c>
      <c r="C147" s="1" t="s">
        <v>3072</v>
      </c>
    </row>
    <row r="148" spans="1:3">
      <c r="A148" s="1" t="s">
        <v>3073</v>
      </c>
      <c r="B148" s="1" t="s">
        <v>3074</v>
      </c>
      <c r="C148" s="1" t="s">
        <v>3075</v>
      </c>
    </row>
    <row r="149" spans="1:3">
      <c r="A149" s="1" t="s">
        <v>3076</v>
      </c>
      <c r="B149" s="1" t="s">
        <v>3077</v>
      </c>
      <c r="C149" s="1" t="s">
        <v>3078</v>
      </c>
    </row>
    <row r="150" spans="1:3">
      <c r="A150" s="1" t="s">
        <v>3079</v>
      </c>
      <c r="B150" s="1" t="s">
        <v>3080</v>
      </c>
      <c r="C150" s="1" t="s">
        <v>3081</v>
      </c>
    </row>
    <row r="151" spans="1:3">
      <c r="A151" s="1" t="s">
        <v>3082</v>
      </c>
      <c r="B151" s="1" t="s">
        <v>3083</v>
      </c>
      <c r="C151" s="1" t="s">
        <v>3084</v>
      </c>
    </row>
    <row r="152" spans="1:3">
      <c r="A152" s="1" t="s">
        <v>3085</v>
      </c>
      <c r="B152" s="1" t="s">
        <v>3086</v>
      </c>
      <c r="C152" s="1" t="s">
        <v>3087</v>
      </c>
    </row>
    <row r="153" spans="1:3">
      <c r="A153" s="1" t="s">
        <v>3088</v>
      </c>
      <c r="B153" s="1" t="s">
        <v>3089</v>
      </c>
      <c r="C153" s="1" t="s">
        <v>3090</v>
      </c>
    </row>
    <row r="154" spans="1:3">
      <c r="A154" s="1" t="s">
        <v>3091</v>
      </c>
      <c r="B154" s="1" t="s">
        <v>3092</v>
      </c>
      <c r="C154" s="1" t="s">
        <v>3093</v>
      </c>
    </row>
    <row r="155" spans="1:3">
      <c r="A155" s="1" t="s">
        <v>3094</v>
      </c>
      <c r="B155" s="1" t="s">
        <v>3095</v>
      </c>
      <c r="C155" s="1" t="s">
        <v>3096</v>
      </c>
    </row>
    <row r="156" spans="1:3">
      <c r="A156" s="1" t="s">
        <v>3097</v>
      </c>
      <c r="B156" s="1" t="s">
        <v>3098</v>
      </c>
      <c r="C156" s="1" t="s">
        <v>3099</v>
      </c>
    </row>
    <row r="157" spans="1:3">
      <c r="A157" s="1" t="s">
        <v>3100</v>
      </c>
      <c r="B157" s="1" t="s">
        <v>3101</v>
      </c>
      <c r="C157" s="1" t="s">
        <v>3102</v>
      </c>
    </row>
    <row r="158" spans="1:3">
      <c r="A158" s="1" t="s">
        <v>3103</v>
      </c>
      <c r="B158" s="1" t="s">
        <v>3104</v>
      </c>
      <c r="C158" s="1" t="s">
        <v>3105</v>
      </c>
    </row>
    <row r="159" spans="1:3">
      <c r="A159" s="1" t="s">
        <v>3106</v>
      </c>
      <c r="B159" s="1" t="s">
        <v>3107</v>
      </c>
      <c r="C159" s="1" t="s">
        <v>3108</v>
      </c>
    </row>
    <row r="160" spans="1:3">
      <c r="A160" s="1" t="s">
        <v>3109</v>
      </c>
      <c r="B160" s="1" t="s">
        <v>3110</v>
      </c>
      <c r="C160" s="1" t="s">
        <v>3111</v>
      </c>
    </row>
    <row r="161" spans="1:3">
      <c r="A161" s="1" t="s">
        <v>3112</v>
      </c>
      <c r="B161" s="1" t="s">
        <v>3113</v>
      </c>
      <c r="C161" s="1" t="s">
        <v>3114</v>
      </c>
    </row>
    <row r="162" spans="1:3">
      <c r="A162" s="1" t="s">
        <v>3115</v>
      </c>
      <c r="B162" s="1" t="s">
        <v>3116</v>
      </c>
      <c r="C162" s="1" t="s">
        <v>3117</v>
      </c>
    </row>
    <row r="163" spans="1:3">
      <c r="A163" s="1" t="s">
        <v>3118</v>
      </c>
      <c r="B163" s="1" t="s">
        <v>3119</v>
      </c>
      <c r="C163" s="1" t="s">
        <v>3120</v>
      </c>
    </row>
    <row r="164" spans="1:3">
      <c r="A164" s="1" t="s">
        <v>3121</v>
      </c>
      <c r="B164" s="1" t="s">
        <v>3122</v>
      </c>
      <c r="C164" s="1" t="s">
        <v>3123</v>
      </c>
    </row>
    <row r="165" spans="1:3">
      <c r="A165" s="1" t="s">
        <v>3124</v>
      </c>
      <c r="B165" s="1" t="s">
        <v>3125</v>
      </c>
      <c r="C165" s="1" t="s">
        <v>3126</v>
      </c>
    </row>
    <row r="166" spans="1:3">
      <c r="A166" s="1" t="s">
        <v>3127</v>
      </c>
      <c r="B166" s="1" t="s">
        <v>3128</v>
      </c>
      <c r="C166" s="1" t="s">
        <v>3129</v>
      </c>
    </row>
    <row r="167" spans="1:3">
      <c r="A167" s="1" t="s">
        <v>3130</v>
      </c>
      <c r="B167" s="1" t="s">
        <v>3131</v>
      </c>
      <c r="C167" s="1" t="s">
        <v>3132</v>
      </c>
    </row>
    <row r="168" spans="1:3">
      <c r="A168" s="1" t="s">
        <v>3133</v>
      </c>
      <c r="B168" s="1" t="s">
        <v>363</v>
      </c>
      <c r="C168" s="1" t="s">
        <v>3134</v>
      </c>
    </row>
    <row r="169" spans="1:3">
      <c r="A169" s="1" t="s">
        <v>3135</v>
      </c>
      <c r="B169" s="1" t="s">
        <v>3136</v>
      </c>
      <c r="C169" s="1" t="s">
        <v>3137</v>
      </c>
    </row>
    <row r="170" spans="1:3">
      <c r="A170" s="1" t="s">
        <v>3138</v>
      </c>
      <c r="B170" s="1" t="s">
        <v>3139</v>
      </c>
      <c r="C170" s="1" t="s">
        <v>3140</v>
      </c>
    </row>
    <row r="171" spans="1:3">
      <c r="A171" s="1" t="s">
        <v>3141</v>
      </c>
      <c r="B171" s="1" t="s">
        <v>597</v>
      </c>
      <c r="C171" s="1" t="s">
        <v>3142</v>
      </c>
    </row>
    <row r="172" spans="1:3">
      <c r="A172" s="1" t="s">
        <v>3143</v>
      </c>
      <c r="B172" s="1" t="s">
        <v>3144</v>
      </c>
      <c r="C172" s="1" t="s">
        <v>3145</v>
      </c>
    </row>
    <row r="173" spans="1:3">
      <c r="A173" s="1" t="s">
        <v>3146</v>
      </c>
      <c r="B173" s="1" t="s">
        <v>467</v>
      </c>
      <c r="C173" s="1" t="s">
        <v>3147</v>
      </c>
    </row>
    <row r="174" spans="1:3">
      <c r="A174" s="1" t="s">
        <v>3148</v>
      </c>
      <c r="B174" s="1" t="s">
        <v>3149</v>
      </c>
      <c r="C174" s="1" t="s">
        <v>3150</v>
      </c>
    </row>
    <row r="175" spans="1:3">
      <c r="A175" s="1" t="s">
        <v>3151</v>
      </c>
      <c r="B175" s="1" t="s">
        <v>3152</v>
      </c>
      <c r="C175" s="1" t="s">
        <v>3153</v>
      </c>
    </row>
    <row r="176" spans="1:3">
      <c r="A176" s="1" t="s">
        <v>3154</v>
      </c>
      <c r="B176" s="1" t="s">
        <v>3155</v>
      </c>
      <c r="C176" s="1" t="s">
        <v>3156</v>
      </c>
    </row>
    <row r="177" spans="1:3">
      <c r="A177" s="1" t="s">
        <v>3157</v>
      </c>
      <c r="B177" s="1" t="s">
        <v>3158</v>
      </c>
      <c r="C177" s="1" t="s">
        <v>3159</v>
      </c>
    </row>
    <row r="178" spans="1:3">
      <c r="A178" s="1" t="s">
        <v>3160</v>
      </c>
      <c r="B178" s="1" t="s">
        <v>3161</v>
      </c>
      <c r="C178" s="1" t="s">
        <v>3162</v>
      </c>
    </row>
    <row r="179" spans="1:3">
      <c r="A179" s="1" t="s">
        <v>3163</v>
      </c>
      <c r="B179" s="1" t="s">
        <v>3164</v>
      </c>
      <c r="C179" s="1" t="s">
        <v>3165</v>
      </c>
    </row>
    <row r="180" spans="1:3">
      <c r="A180" s="1" t="s">
        <v>3166</v>
      </c>
      <c r="B180" s="1" t="s">
        <v>3167</v>
      </c>
      <c r="C180" s="1" t="s">
        <v>3168</v>
      </c>
    </row>
    <row r="181" spans="1:3">
      <c r="A181" s="1" t="s">
        <v>3169</v>
      </c>
      <c r="B181" s="1" t="s">
        <v>3170</v>
      </c>
      <c r="C181" s="1" t="s">
        <v>3171</v>
      </c>
    </row>
    <row r="182" spans="1:3">
      <c r="A182" s="1" t="s">
        <v>3172</v>
      </c>
      <c r="B182" s="1" t="s">
        <v>3173</v>
      </c>
      <c r="C182" s="1" t="s">
        <v>3174</v>
      </c>
    </row>
    <row r="183" spans="1:3">
      <c r="A183" s="1" t="s">
        <v>3175</v>
      </c>
      <c r="B183" s="1" t="s">
        <v>3176</v>
      </c>
      <c r="C183" s="1" t="s">
        <v>3177</v>
      </c>
    </row>
    <row r="184" spans="1:3">
      <c r="A184" s="1" t="s">
        <v>3178</v>
      </c>
      <c r="B184" s="1" t="s">
        <v>3179</v>
      </c>
      <c r="C184" s="1" t="s">
        <v>3180</v>
      </c>
    </row>
    <row r="185" spans="1:3">
      <c r="A185" s="1" t="s">
        <v>3181</v>
      </c>
      <c r="B185" s="1" t="s">
        <v>3182</v>
      </c>
      <c r="C185" s="1" t="s">
        <v>3183</v>
      </c>
    </row>
    <row r="186" spans="1:3">
      <c r="A186" s="1" t="s">
        <v>3184</v>
      </c>
      <c r="B186" s="1" t="s">
        <v>3185</v>
      </c>
      <c r="C186" s="1" t="s">
        <v>3186</v>
      </c>
    </row>
    <row r="187" spans="1:3">
      <c r="A187" s="1" t="s">
        <v>3187</v>
      </c>
      <c r="B187" s="1" t="s">
        <v>3188</v>
      </c>
      <c r="C187" s="1" t="s">
        <v>3189</v>
      </c>
    </row>
    <row r="188" spans="1:3">
      <c r="A188" s="1" t="s">
        <v>3190</v>
      </c>
      <c r="B188" s="1" t="s">
        <v>3191</v>
      </c>
      <c r="C188" s="1" t="s">
        <v>3192</v>
      </c>
    </row>
    <row r="189" spans="1:3">
      <c r="A189" s="1" t="s">
        <v>3193</v>
      </c>
      <c r="B189" s="1" t="s">
        <v>3194</v>
      </c>
      <c r="C189" s="1" t="s">
        <v>3195</v>
      </c>
    </row>
    <row r="190" spans="1:3">
      <c r="A190" s="1" t="s">
        <v>3196</v>
      </c>
      <c r="B190" s="1" t="s">
        <v>3197</v>
      </c>
      <c r="C190" s="1" t="s">
        <v>3198</v>
      </c>
    </row>
    <row r="191" spans="1:3">
      <c r="A191" s="1" t="s">
        <v>3199</v>
      </c>
      <c r="B191" s="1" t="s">
        <v>3200</v>
      </c>
      <c r="C191" s="1" t="s">
        <v>3201</v>
      </c>
    </row>
    <row r="192" spans="1:3">
      <c r="A192" s="1" t="s">
        <v>3202</v>
      </c>
      <c r="B192" s="1" t="s">
        <v>3203</v>
      </c>
      <c r="C192" s="1" t="s">
        <v>3204</v>
      </c>
    </row>
    <row r="193" spans="1:3">
      <c r="A193" s="1" t="s">
        <v>3205</v>
      </c>
      <c r="B193" s="1" t="s">
        <v>3206</v>
      </c>
      <c r="C193" s="1" t="s">
        <v>3207</v>
      </c>
    </row>
    <row r="194" spans="1:3">
      <c r="A194" s="1" t="s">
        <v>3208</v>
      </c>
      <c r="B194" s="1" t="s">
        <v>3209</v>
      </c>
      <c r="C194" s="1" t="s">
        <v>3210</v>
      </c>
    </row>
    <row r="195" spans="1:3">
      <c r="A195" s="1" t="s">
        <v>3211</v>
      </c>
      <c r="B195" s="1" t="s">
        <v>3212</v>
      </c>
      <c r="C195" s="1" t="s">
        <v>3213</v>
      </c>
    </row>
    <row r="196" spans="1:3">
      <c r="A196" s="1" t="s">
        <v>3214</v>
      </c>
      <c r="B196" s="1" t="s">
        <v>3215</v>
      </c>
      <c r="C196" s="1" t="s">
        <v>3216</v>
      </c>
    </row>
    <row r="197" spans="1:3">
      <c r="A197" s="1" t="s">
        <v>3217</v>
      </c>
      <c r="B197" s="1" t="s">
        <v>3218</v>
      </c>
      <c r="C197" s="1" t="s">
        <v>3219</v>
      </c>
    </row>
    <row r="198" spans="1:3">
      <c r="A198" s="1" t="s">
        <v>3220</v>
      </c>
      <c r="B198" s="1" t="s">
        <v>3221</v>
      </c>
      <c r="C198" s="1" t="s">
        <v>3222</v>
      </c>
    </row>
    <row r="199" spans="1:3">
      <c r="A199" s="1" t="s">
        <v>3223</v>
      </c>
      <c r="B199" s="1" t="s">
        <v>3224</v>
      </c>
      <c r="C199" s="1" t="s">
        <v>3225</v>
      </c>
    </row>
    <row r="200" spans="1:3">
      <c r="A200" s="1" t="s">
        <v>3226</v>
      </c>
      <c r="B200" s="1" t="s">
        <v>3227</v>
      </c>
      <c r="C200" s="1" t="s">
        <v>3228</v>
      </c>
    </row>
    <row r="201" spans="1:3">
      <c r="A201" s="1" t="s">
        <v>3229</v>
      </c>
      <c r="B201" s="1" t="s">
        <v>3230</v>
      </c>
      <c r="C201" s="1" t="s">
        <v>3231</v>
      </c>
    </row>
    <row r="202" spans="1:3">
      <c r="A202" s="1" t="s">
        <v>3232</v>
      </c>
      <c r="B202" s="1" t="s">
        <v>3233</v>
      </c>
      <c r="C202" s="1" t="s">
        <v>3234</v>
      </c>
    </row>
    <row r="203" spans="1:3">
      <c r="A203" s="1" t="s">
        <v>3235</v>
      </c>
      <c r="B203" s="1" t="s">
        <v>3236</v>
      </c>
      <c r="C203" s="1" t="s">
        <v>3237</v>
      </c>
    </row>
    <row r="204" spans="1:3">
      <c r="A204" s="1" t="s">
        <v>3238</v>
      </c>
      <c r="B204" s="1" t="s">
        <v>3239</v>
      </c>
      <c r="C204" s="1" t="s">
        <v>3240</v>
      </c>
    </row>
    <row r="205" spans="1:3">
      <c r="A205" s="1" t="s">
        <v>3241</v>
      </c>
      <c r="B205" s="1" t="s">
        <v>3242</v>
      </c>
      <c r="C205" s="1" t="s">
        <v>3243</v>
      </c>
    </row>
    <row r="206" spans="1:3">
      <c r="A206" s="1" t="s">
        <v>3244</v>
      </c>
      <c r="B206" s="1" t="s">
        <v>3245</v>
      </c>
      <c r="C206" s="1" t="s">
        <v>3246</v>
      </c>
    </row>
    <row r="207" spans="1:3">
      <c r="A207" s="1" t="s">
        <v>3247</v>
      </c>
      <c r="B207" s="1" t="s">
        <v>3248</v>
      </c>
      <c r="C207" s="1" t="s">
        <v>3249</v>
      </c>
    </row>
    <row r="208" spans="1:3">
      <c r="A208" s="1" t="s">
        <v>3250</v>
      </c>
      <c r="B208" s="1" t="s">
        <v>3251</v>
      </c>
      <c r="C208" s="1" t="s">
        <v>3252</v>
      </c>
    </row>
    <row r="209" spans="1:3">
      <c r="A209" s="1" t="s">
        <v>3253</v>
      </c>
      <c r="B209" s="1" t="s">
        <v>3155</v>
      </c>
      <c r="C209" s="1" t="s">
        <v>3156</v>
      </c>
    </row>
    <row r="210" spans="1:3">
      <c r="A210" s="1" t="s">
        <v>3254</v>
      </c>
      <c r="B210" s="1" t="s">
        <v>3255</v>
      </c>
      <c r="C210" s="1" t="s">
        <v>3256</v>
      </c>
    </row>
    <row r="211" spans="1:3">
      <c r="A211" s="1" t="s">
        <v>3257</v>
      </c>
      <c r="B211" s="1" t="s">
        <v>3258</v>
      </c>
      <c r="C211" s="1" t="s">
        <v>3259</v>
      </c>
    </row>
    <row r="212" spans="1:3">
      <c r="A212" s="1" t="s">
        <v>3260</v>
      </c>
      <c r="B212" s="1" t="s">
        <v>3261</v>
      </c>
      <c r="C212" s="1" t="s">
        <v>3262</v>
      </c>
    </row>
    <row r="213" spans="1:3">
      <c r="A213" s="1" t="s">
        <v>3263</v>
      </c>
      <c r="B213" s="1" t="s">
        <v>3264</v>
      </c>
      <c r="C213" s="1" t="s">
        <v>3265</v>
      </c>
    </row>
    <row r="214" spans="1:3">
      <c r="A214" s="1" t="s">
        <v>3266</v>
      </c>
      <c r="B214" s="1" t="s">
        <v>3267</v>
      </c>
      <c r="C214" s="1" t="s">
        <v>3268</v>
      </c>
    </row>
    <row r="215" spans="1:3">
      <c r="A215" s="1" t="s">
        <v>3269</v>
      </c>
      <c r="B215" s="1" t="s">
        <v>3270</v>
      </c>
      <c r="C215" s="1" t="s">
        <v>3271</v>
      </c>
    </row>
    <row r="216" spans="1:3">
      <c r="A216" s="1" t="s">
        <v>3272</v>
      </c>
      <c r="B216" s="1" t="s">
        <v>3273</v>
      </c>
      <c r="C216" s="1" t="s">
        <v>3274</v>
      </c>
    </row>
    <row r="217" spans="1:3">
      <c r="A217" s="1" t="s">
        <v>3275</v>
      </c>
      <c r="B217" s="1" t="s">
        <v>3276</v>
      </c>
      <c r="C217" s="1" t="s">
        <v>3277</v>
      </c>
    </row>
    <row r="218" spans="1:3">
      <c r="A218" s="1" t="s">
        <v>3278</v>
      </c>
      <c r="B218" s="1" t="s">
        <v>3279</v>
      </c>
      <c r="C218" s="1" t="s">
        <v>3280</v>
      </c>
    </row>
    <row r="219" spans="1:3">
      <c r="A219" s="1" t="s">
        <v>3281</v>
      </c>
      <c r="B219" s="1" t="s">
        <v>3282</v>
      </c>
      <c r="C219" s="1" t="s">
        <v>3283</v>
      </c>
    </row>
    <row r="220" spans="1:3">
      <c r="A220" s="1" t="s">
        <v>3284</v>
      </c>
      <c r="B220" s="1" t="s">
        <v>3285</v>
      </c>
      <c r="C220" s="1" t="s">
        <v>3286</v>
      </c>
    </row>
    <row r="221" spans="1:3">
      <c r="A221" s="1" t="s">
        <v>3287</v>
      </c>
      <c r="B221" s="1" t="s">
        <v>3288</v>
      </c>
      <c r="C221" s="1" t="s">
        <v>3289</v>
      </c>
    </row>
    <row r="222" spans="1:3">
      <c r="A222" s="1" t="s">
        <v>3290</v>
      </c>
      <c r="B222" s="1" t="s">
        <v>3164</v>
      </c>
      <c r="C222" s="1" t="s">
        <v>3165</v>
      </c>
    </row>
    <row r="223" spans="1:3">
      <c r="A223" s="1" t="s">
        <v>3291</v>
      </c>
      <c r="B223" s="1" t="s">
        <v>3292</v>
      </c>
      <c r="C223" s="1" t="s">
        <v>3293</v>
      </c>
    </row>
    <row r="224" spans="1:3">
      <c r="A224" s="1" t="s">
        <v>3294</v>
      </c>
      <c r="B224" s="1" t="s">
        <v>3295</v>
      </c>
      <c r="C224" s="1" t="s">
        <v>3296</v>
      </c>
    </row>
    <row r="225" spans="1:3">
      <c r="A225" s="1" t="s">
        <v>3297</v>
      </c>
      <c r="B225" s="1" t="s">
        <v>3298</v>
      </c>
      <c r="C225" s="1" t="s">
        <v>3299</v>
      </c>
    </row>
    <row r="226" spans="1:3">
      <c r="A226" s="1" t="s">
        <v>3300</v>
      </c>
      <c r="B226" s="1" t="s">
        <v>3301</v>
      </c>
      <c r="C226" s="1" t="s">
        <v>3302</v>
      </c>
    </row>
    <row r="227" spans="1:3">
      <c r="A227" s="1" t="s">
        <v>3303</v>
      </c>
      <c r="B227" s="1" t="s">
        <v>3304</v>
      </c>
      <c r="C227" s="1" t="s">
        <v>3305</v>
      </c>
    </row>
    <row r="228" spans="1:3">
      <c r="A228" s="1" t="s">
        <v>3306</v>
      </c>
      <c r="B228" s="1" t="s">
        <v>3307</v>
      </c>
      <c r="C228" s="1" t="s">
        <v>3308</v>
      </c>
    </row>
    <row r="229" spans="1:3">
      <c r="A229" s="1" t="s">
        <v>3309</v>
      </c>
      <c r="B229" s="1" t="s">
        <v>3310</v>
      </c>
      <c r="C229" s="1" t="s">
        <v>3311</v>
      </c>
    </row>
    <row r="230" spans="1:3">
      <c r="A230" s="1" t="s">
        <v>3312</v>
      </c>
      <c r="B230" s="1" t="s">
        <v>3313</v>
      </c>
      <c r="C230" s="1" t="s">
        <v>3314</v>
      </c>
    </row>
    <row r="231" spans="1:3">
      <c r="A231" s="1" t="s">
        <v>3315</v>
      </c>
      <c r="B231" s="1" t="s">
        <v>3316</v>
      </c>
      <c r="C231" s="1" t="s">
        <v>3317</v>
      </c>
    </row>
    <row r="232" spans="1:3">
      <c r="A232" s="1" t="s">
        <v>3318</v>
      </c>
      <c r="B232" s="1" t="s">
        <v>3319</v>
      </c>
      <c r="C232" s="1" t="s">
        <v>3320</v>
      </c>
    </row>
    <row r="233" spans="1:3">
      <c r="A233" s="1" t="s">
        <v>3321</v>
      </c>
      <c r="B233" s="1" t="s">
        <v>3322</v>
      </c>
      <c r="C233" s="1" t="s">
        <v>3323</v>
      </c>
    </row>
    <row r="234" spans="1:3">
      <c r="A234" s="1" t="s">
        <v>3324</v>
      </c>
      <c r="B234" s="1" t="s">
        <v>3325</v>
      </c>
      <c r="C234" s="1" t="s">
        <v>3326</v>
      </c>
    </row>
    <row r="235" spans="1:3">
      <c r="A235" s="1" t="s">
        <v>3327</v>
      </c>
      <c r="B235" s="1" t="s">
        <v>3328</v>
      </c>
      <c r="C235" s="1" t="s">
        <v>3329</v>
      </c>
    </row>
    <row r="236" spans="1:3">
      <c r="A236" s="1" t="s">
        <v>3330</v>
      </c>
      <c r="B236" s="1" t="s">
        <v>3331</v>
      </c>
      <c r="C236" s="1" t="s">
        <v>3332</v>
      </c>
    </row>
    <row r="237" spans="1:3">
      <c r="A237" s="1" t="s">
        <v>3333</v>
      </c>
      <c r="B237" s="1" t="s">
        <v>3334</v>
      </c>
      <c r="C237" s="1" t="s">
        <v>3335</v>
      </c>
    </row>
    <row r="238" spans="1:3">
      <c r="A238" s="1" t="s">
        <v>3336</v>
      </c>
      <c r="B238" s="1" t="s">
        <v>3337</v>
      </c>
      <c r="C238" s="1" t="s">
        <v>3338</v>
      </c>
    </row>
    <row r="239" spans="1:3">
      <c r="A239" s="1" t="s">
        <v>3339</v>
      </c>
      <c r="B239" s="1" t="s">
        <v>3176</v>
      </c>
      <c r="C239" s="1" t="s">
        <v>3177</v>
      </c>
    </row>
    <row r="240" spans="1:3">
      <c r="A240" s="1" t="s">
        <v>3340</v>
      </c>
      <c r="B240" s="1" t="s">
        <v>3341</v>
      </c>
      <c r="C240" s="1" t="s">
        <v>3342</v>
      </c>
    </row>
    <row r="241" spans="1:3">
      <c r="A241" s="1" t="s">
        <v>3343</v>
      </c>
      <c r="B241" s="1" t="s">
        <v>3344</v>
      </c>
      <c r="C241" s="1" t="s">
        <v>3345</v>
      </c>
    </row>
    <row r="242" spans="1:3">
      <c r="A242" s="1" t="s">
        <v>3346</v>
      </c>
      <c r="B242" s="1" t="s">
        <v>3347</v>
      </c>
      <c r="C242" s="1" t="s">
        <v>3348</v>
      </c>
    </row>
    <row r="243" spans="1:3">
      <c r="A243" s="1" t="s">
        <v>3349</v>
      </c>
      <c r="B243" s="1" t="s">
        <v>3350</v>
      </c>
      <c r="C243" s="1" t="s">
        <v>3351</v>
      </c>
    </row>
    <row r="244" spans="1:3">
      <c r="A244" s="1" t="s">
        <v>3352</v>
      </c>
      <c r="B244" s="1" t="s">
        <v>3350</v>
      </c>
      <c r="C244" s="1" t="s">
        <v>3351</v>
      </c>
    </row>
    <row r="245" spans="1:3">
      <c r="A245" s="1" t="s">
        <v>3353</v>
      </c>
      <c r="B245" s="1" t="s">
        <v>3354</v>
      </c>
      <c r="C245" s="1" t="s">
        <v>3355</v>
      </c>
    </row>
    <row r="246" spans="1:3">
      <c r="A246" s="1" t="s">
        <v>3356</v>
      </c>
      <c r="B246" s="1" t="s">
        <v>3357</v>
      </c>
      <c r="C246" s="1" t="s">
        <v>3358</v>
      </c>
    </row>
    <row r="247" spans="1:3">
      <c r="A247" s="1" t="s">
        <v>3359</v>
      </c>
      <c r="B247" s="1" t="s">
        <v>3360</v>
      </c>
      <c r="C247" s="1" t="s">
        <v>3361</v>
      </c>
    </row>
    <row r="248" spans="1:3">
      <c r="A248" s="1" t="s">
        <v>3362</v>
      </c>
      <c r="B248" s="1" t="s">
        <v>3363</v>
      </c>
      <c r="C248" s="1" t="s">
        <v>3364</v>
      </c>
    </row>
    <row r="249" spans="1:3">
      <c r="A249" s="1" t="s">
        <v>3365</v>
      </c>
      <c r="B249" s="1" t="s">
        <v>3366</v>
      </c>
      <c r="C249" s="1" t="s">
        <v>3367</v>
      </c>
    </row>
    <row r="250" spans="1:3">
      <c r="A250" s="1" t="s">
        <v>3368</v>
      </c>
      <c r="B250" s="1" t="s">
        <v>3369</v>
      </c>
      <c r="C250" s="1" t="s">
        <v>3370</v>
      </c>
    </row>
    <row r="251" spans="1:3">
      <c r="A251" s="1" t="s">
        <v>3371</v>
      </c>
      <c r="B251" s="1" t="s">
        <v>3372</v>
      </c>
      <c r="C251" s="1" t="s">
        <v>3373</v>
      </c>
    </row>
    <row r="252" spans="1:3">
      <c r="A252" s="1" t="s">
        <v>3374</v>
      </c>
      <c r="B252" s="1" t="s">
        <v>3375</v>
      </c>
      <c r="C252" s="1" t="s">
        <v>3376</v>
      </c>
    </row>
    <row r="253" spans="1:3">
      <c r="A253" s="1" t="s">
        <v>3374</v>
      </c>
      <c r="B253" s="1" t="s">
        <v>3375</v>
      </c>
      <c r="C253" s="1" t="s">
        <v>3376</v>
      </c>
    </row>
    <row r="254" spans="1:3">
      <c r="A254" s="1" t="s">
        <v>3374</v>
      </c>
      <c r="B254" s="1" t="s">
        <v>3375</v>
      </c>
      <c r="C254" s="1" t="s">
        <v>3376</v>
      </c>
    </row>
    <row r="255" spans="1:3">
      <c r="A255" s="1" t="s">
        <v>3377</v>
      </c>
      <c r="B255" s="1" t="s">
        <v>3378</v>
      </c>
      <c r="C255" s="1" t="s">
        <v>3379</v>
      </c>
    </row>
    <row r="256" spans="1:3">
      <c r="A256" s="1" t="s">
        <v>3377</v>
      </c>
      <c r="B256" s="1" t="s">
        <v>3378</v>
      </c>
      <c r="C256" s="1" t="s">
        <v>3379</v>
      </c>
    </row>
    <row r="257" spans="1:3">
      <c r="A257" s="1" t="s">
        <v>3377</v>
      </c>
      <c r="B257" s="1" t="s">
        <v>3378</v>
      </c>
      <c r="C257" s="1" t="s">
        <v>3379</v>
      </c>
    </row>
    <row r="258" spans="1:3">
      <c r="A258" s="1" t="s">
        <v>3380</v>
      </c>
      <c r="B258" s="1" t="s">
        <v>3381</v>
      </c>
      <c r="C258" s="1" t="s">
        <v>3382</v>
      </c>
    </row>
    <row r="259" spans="1:3">
      <c r="A259" s="1" t="s">
        <v>3380</v>
      </c>
      <c r="B259" s="1" t="s">
        <v>3381</v>
      </c>
      <c r="C259" s="1" t="s">
        <v>3382</v>
      </c>
    </row>
    <row r="260" spans="1:3">
      <c r="A260" s="1" t="s">
        <v>3380</v>
      </c>
      <c r="B260" s="1" t="s">
        <v>3381</v>
      </c>
      <c r="C260" s="1" t="s">
        <v>3382</v>
      </c>
    </row>
    <row r="261" spans="1:3">
      <c r="A261" s="1" t="s">
        <v>3383</v>
      </c>
      <c r="B261" s="1" t="s">
        <v>3384</v>
      </c>
      <c r="C261" s="1" t="s">
        <v>3385</v>
      </c>
    </row>
    <row r="262" spans="1:3">
      <c r="A262" s="1" t="s">
        <v>3386</v>
      </c>
      <c r="B262" s="1" t="s">
        <v>3387</v>
      </c>
      <c r="C262" s="1" t="s">
        <v>3388</v>
      </c>
    </row>
    <row r="263" spans="1:3">
      <c r="A263" s="1" t="s">
        <v>3389</v>
      </c>
      <c r="B263" s="1" t="s">
        <v>2889</v>
      </c>
      <c r="C263" s="1" t="s">
        <v>3390</v>
      </c>
    </row>
    <row r="264" spans="1:3">
      <c r="A264" s="1" t="s">
        <v>3391</v>
      </c>
      <c r="B264" s="1" t="s">
        <v>3392</v>
      </c>
      <c r="C264" s="1" t="s">
        <v>3393</v>
      </c>
    </row>
    <row r="265" spans="1:3">
      <c r="A265" s="1" t="s">
        <v>3394</v>
      </c>
      <c r="B265" s="1" t="s">
        <v>2892</v>
      </c>
      <c r="C265" s="1" t="s">
        <v>3395</v>
      </c>
    </row>
    <row r="266" spans="1:3">
      <c r="A266" s="1" t="s">
        <v>3396</v>
      </c>
      <c r="B266" s="1" t="s">
        <v>3397</v>
      </c>
      <c r="C266" s="1" t="s">
        <v>3398</v>
      </c>
    </row>
    <row r="267" spans="1:3">
      <c r="A267" s="1" t="s">
        <v>3399</v>
      </c>
      <c r="B267" s="1" t="s">
        <v>3400</v>
      </c>
      <c r="C267" s="1" t="s">
        <v>3401</v>
      </c>
    </row>
    <row r="268" spans="1:3">
      <c r="A268" s="1" t="s">
        <v>3402</v>
      </c>
      <c r="B268" s="1" t="s">
        <v>3403</v>
      </c>
      <c r="C268" s="1" t="s">
        <v>3404</v>
      </c>
    </row>
    <row r="269" spans="1:3">
      <c r="A269" s="1" t="s">
        <v>3405</v>
      </c>
      <c r="B269" s="1" t="s">
        <v>2901</v>
      </c>
      <c r="C269" s="1" t="s">
        <v>3406</v>
      </c>
    </row>
    <row r="270" spans="1:3">
      <c r="A270" s="1" t="s">
        <v>3407</v>
      </c>
      <c r="B270" s="1" t="s">
        <v>2904</v>
      </c>
      <c r="C270" s="1" t="s">
        <v>3408</v>
      </c>
    </row>
    <row r="271" spans="1:3">
      <c r="A271" s="1" t="s">
        <v>3409</v>
      </c>
      <c r="B271" s="1" t="s">
        <v>3410</v>
      </c>
      <c r="C271" s="1" t="s">
        <v>3411</v>
      </c>
    </row>
    <row r="272" spans="1:3">
      <c r="A272" s="1" t="s">
        <v>3412</v>
      </c>
      <c r="B272" s="1" t="s">
        <v>3413</v>
      </c>
      <c r="C272" s="1" t="s">
        <v>3414</v>
      </c>
    </row>
    <row r="273" spans="1:3">
      <c r="A273" s="1" t="s">
        <v>3415</v>
      </c>
      <c r="B273" s="1" t="s">
        <v>3416</v>
      </c>
      <c r="C273" s="1" t="s">
        <v>3417</v>
      </c>
    </row>
    <row r="274" spans="1:3">
      <c r="A274" s="1" t="s">
        <v>3418</v>
      </c>
      <c r="B274" s="1" t="s">
        <v>3413</v>
      </c>
      <c r="C274" s="1" t="s">
        <v>3414</v>
      </c>
    </row>
    <row r="275" spans="1:3">
      <c r="A275" s="1" t="s">
        <v>3419</v>
      </c>
      <c r="B275" s="1" t="s">
        <v>3420</v>
      </c>
      <c r="C275" s="1" t="s">
        <v>3421</v>
      </c>
    </row>
    <row r="276" spans="1:3">
      <c r="A276" s="1" t="s">
        <v>3422</v>
      </c>
      <c r="B276" s="1" t="s">
        <v>3423</v>
      </c>
      <c r="C276" s="1" t="s">
        <v>3424</v>
      </c>
    </row>
    <row r="277" spans="1:3">
      <c r="A277" s="1" t="s">
        <v>3425</v>
      </c>
      <c r="B277" s="1" t="s">
        <v>3426</v>
      </c>
      <c r="C277" s="1" t="s">
        <v>3427</v>
      </c>
    </row>
    <row r="278" spans="1:3">
      <c r="A278" s="1" t="s">
        <v>3428</v>
      </c>
      <c r="B278" s="1" t="s">
        <v>3429</v>
      </c>
      <c r="C278" s="1" t="s">
        <v>3430</v>
      </c>
    </row>
    <row r="279" spans="1:3">
      <c r="A279" s="1" t="s">
        <v>3431</v>
      </c>
      <c r="B279" s="1" t="s">
        <v>3432</v>
      </c>
      <c r="C279" s="1" t="s">
        <v>3433</v>
      </c>
    </row>
    <row r="280" spans="1:3">
      <c r="A280" s="1" t="s">
        <v>3434</v>
      </c>
      <c r="B280" s="1" t="s">
        <v>3435</v>
      </c>
      <c r="C280" s="1" t="s">
        <v>3436</v>
      </c>
    </row>
    <row r="281" spans="1:3">
      <c r="A281" s="1" t="s">
        <v>3437</v>
      </c>
      <c r="B281" s="1" t="s">
        <v>3438</v>
      </c>
      <c r="C281" s="1" t="s">
        <v>3439</v>
      </c>
    </row>
    <row r="282" spans="1:3">
      <c r="A282" s="1" t="s">
        <v>3440</v>
      </c>
      <c r="B282" s="1" t="s">
        <v>3441</v>
      </c>
      <c r="C282" s="1" t="s">
        <v>3442</v>
      </c>
    </row>
    <row r="283" spans="1:3">
      <c r="A283" s="1" t="s">
        <v>3443</v>
      </c>
      <c r="B283" s="1" t="s">
        <v>3444</v>
      </c>
      <c r="C283" s="1" t="s">
        <v>3445</v>
      </c>
    </row>
    <row r="284" spans="1:3">
      <c r="A284" s="1" t="s">
        <v>3446</v>
      </c>
      <c r="B284" s="1" t="s">
        <v>3432</v>
      </c>
      <c r="C284" s="1" t="s">
        <v>3433</v>
      </c>
    </row>
    <row r="285" spans="1:3">
      <c r="A285" s="1" t="s">
        <v>3447</v>
      </c>
      <c r="B285" s="1" t="s">
        <v>3448</v>
      </c>
      <c r="C285" s="1" t="s">
        <v>3449</v>
      </c>
    </row>
    <row r="286" spans="1:3">
      <c r="A286" s="1" t="s">
        <v>3450</v>
      </c>
      <c r="B286" s="1" t="s">
        <v>3451</v>
      </c>
      <c r="C286" s="1" t="s">
        <v>3452</v>
      </c>
    </row>
    <row r="287" spans="1:3">
      <c r="A287" s="1" t="s">
        <v>3453</v>
      </c>
      <c r="B287" s="1" t="s">
        <v>3454</v>
      </c>
      <c r="C287" s="1" t="s">
        <v>3455</v>
      </c>
    </row>
    <row r="288" spans="1:3">
      <c r="A288" s="1" t="s">
        <v>3456</v>
      </c>
      <c r="B288" s="1" t="s">
        <v>3457</v>
      </c>
      <c r="C288" s="1" t="s">
        <v>3458</v>
      </c>
    </row>
    <row r="289" spans="1:3">
      <c r="A289" s="1" t="s">
        <v>3459</v>
      </c>
      <c r="B289" s="1" t="s">
        <v>3460</v>
      </c>
      <c r="C289" s="1" t="s">
        <v>3461</v>
      </c>
    </row>
    <row r="290" spans="1:3">
      <c r="A290" s="1" t="s">
        <v>3462</v>
      </c>
      <c r="B290" s="1" t="s">
        <v>3463</v>
      </c>
      <c r="C290" s="1" t="s">
        <v>3464</v>
      </c>
    </row>
    <row r="291" spans="1:3">
      <c r="A291" s="1" t="s">
        <v>3465</v>
      </c>
      <c r="B291" s="1" t="s">
        <v>3466</v>
      </c>
      <c r="C291" s="1" t="s">
        <v>3467</v>
      </c>
    </row>
    <row r="292" spans="1:3">
      <c r="A292" s="1" t="s">
        <v>3468</v>
      </c>
      <c r="B292" s="1" t="s">
        <v>3466</v>
      </c>
      <c r="C292" s="1" t="s">
        <v>3467</v>
      </c>
    </row>
    <row r="293" spans="1:3">
      <c r="A293" s="1" t="s">
        <v>3469</v>
      </c>
      <c r="B293" s="1" t="s">
        <v>3470</v>
      </c>
      <c r="C293" s="1" t="s">
        <v>3471</v>
      </c>
    </row>
    <row r="294" spans="1:3">
      <c r="A294" s="1" t="s">
        <v>3472</v>
      </c>
      <c r="B294" s="1" t="s">
        <v>3473</v>
      </c>
      <c r="C294" s="1" t="s">
        <v>3474</v>
      </c>
    </row>
    <row r="295" spans="1:3">
      <c r="A295" s="1" t="s">
        <v>3475</v>
      </c>
      <c r="B295" s="1" t="s">
        <v>3476</v>
      </c>
      <c r="C295" s="1" t="s">
        <v>3477</v>
      </c>
    </row>
    <row r="296" spans="1:3">
      <c r="A296" s="1" t="s">
        <v>3478</v>
      </c>
      <c r="B296" s="1" t="s">
        <v>3479</v>
      </c>
      <c r="C296" s="1" t="s">
        <v>3480</v>
      </c>
    </row>
    <row r="297" spans="1:3">
      <c r="A297" s="1" t="s">
        <v>3481</v>
      </c>
      <c r="B297" s="1" t="s">
        <v>3482</v>
      </c>
      <c r="C297" s="1" t="s">
        <v>3483</v>
      </c>
    </row>
    <row r="298" spans="1:3">
      <c r="A298" s="1" t="s">
        <v>3484</v>
      </c>
      <c r="B298" s="1" t="s">
        <v>3485</v>
      </c>
      <c r="C298" s="1" t="s">
        <v>3486</v>
      </c>
    </row>
    <row r="299" spans="1:3">
      <c r="A299" s="1" t="s">
        <v>3487</v>
      </c>
      <c r="B299" s="1" t="s">
        <v>3488</v>
      </c>
      <c r="C299" s="1" t="s">
        <v>3489</v>
      </c>
    </row>
    <row r="300" spans="1:3">
      <c r="A300" s="1" t="s">
        <v>3490</v>
      </c>
      <c r="B300" s="1" t="s">
        <v>3491</v>
      </c>
      <c r="C300" s="1" t="s">
        <v>3492</v>
      </c>
    </row>
    <row r="301" spans="1:3">
      <c r="A301" s="1" t="s">
        <v>3493</v>
      </c>
      <c r="B301" s="1" t="s">
        <v>3494</v>
      </c>
      <c r="C301" s="1" t="s">
        <v>3495</v>
      </c>
    </row>
    <row r="302" spans="1:3">
      <c r="A302" s="1" t="s">
        <v>3496</v>
      </c>
      <c r="B302" s="1" t="s">
        <v>3497</v>
      </c>
      <c r="C302" s="1" t="s">
        <v>3498</v>
      </c>
    </row>
    <row r="303" spans="1:3">
      <c r="A303" s="1" t="s">
        <v>3499</v>
      </c>
      <c r="B303" s="1" t="s">
        <v>3500</v>
      </c>
      <c r="C303" s="1" t="s">
        <v>3501</v>
      </c>
    </row>
    <row r="304" spans="1:3">
      <c r="A304" s="1" t="s">
        <v>3502</v>
      </c>
      <c r="B304" s="1" t="s">
        <v>3503</v>
      </c>
      <c r="C304" s="1" t="s">
        <v>3504</v>
      </c>
    </row>
    <row r="305" spans="1:3">
      <c r="A305" s="1" t="s">
        <v>3505</v>
      </c>
      <c r="B305" s="1" t="s">
        <v>3506</v>
      </c>
      <c r="C305" s="1" t="s">
        <v>3507</v>
      </c>
    </row>
    <row r="306" spans="1:3">
      <c r="A306" s="1" t="s">
        <v>3508</v>
      </c>
      <c r="B306" s="1" t="s">
        <v>3509</v>
      </c>
      <c r="C306" s="1" t="s">
        <v>3510</v>
      </c>
    </row>
    <row r="307" spans="1:3">
      <c r="A307" s="1" t="s">
        <v>3511</v>
      </c>
      <c r="B307" s="1" t="s">
        <v>3512</v>
      </c>
      <c r="C307" s="1" t="s">
        <v>3513</v>
      </c>
    </row>
    <row r="308" spans="1:3">
      <c r="A308" s="1" t="s">
        <v>3514</v>
      </c>
      <c r="B308" s="1" t="s">
        <v>3515</v>
      </c>
      <c r="C308" s="1" t="s">
        <v>3516</v>
      </c>
    </row>
    <row r="309" spans="1:3">
      <c r="A309" s="1" t="s">
        <v>3517</v>
      </c>
      <c r="B309" s="1" t="s">
        <v>3518</v>
      </c>
      <c r="C309" s="1" t="s">
        <v>3519</v>
      </c>
    </row>
    <row r="310" spans="1:3">
      <c r="A310" s="1" t="s">
        <v>3520</v>
      </c>
      <c r="B310" s="1" t="s">
        <v>3506</v>
      </c>
      <c r="C310" s="1" t="s">
        <v>3507</v>
      </c>
    </row>
    <row r="311" spans="1:3">
      <c r="A311" s="1" t="s">
        <v>3521</v>
      </c>
      <c r="B311" s="1" t="s">
        <v>3522</v>
      </c>
      <c r="C311" s="1" t="s">
        <v>3523</v>
      </c>
    </row>
    <row r="312" spans="1:3">
      <c r="A312" s="1" t="s">
        <v>3524</v>
      </c>
      <c r="B312" s="1" t="s">
        <v>3525</v>
      </c>
      <c r="C312" s="1" t="s">
        <v>3526</v>
      </c>
    </row>
    <row r="313" spans="1:3">
      <c r="A313" s="1" t="s">
        <v>3527</v>
      </c>
      <c r="B313" s="1" t="s">
        <v>3528</v>
      </c>
      <c r="C313" s="1" t="s">
        <v>3529</v>
      </c>
    </row>
    <row r="314" spans="1:3">
      <c r="A314" s="1" t="s">
        <v>3530</v>
      </c>
      <c r="B314" s="1" t="s">
        <v>3531</v>
      </c>
      <c r="C314" s="1" t="s">
        <v>3532</v>
      </c>
    </row>
    <row r="315" spans="1:3">
      <c r="A315" s="1" t="s">
        <v>3533</v>
      </c>
      <c r="B315" s="1" t="s">
        <v>3534</v>
      </c>
      <c r="C315" s="1" t="s">
        <v>3535</v>
      </c>
    </row>
    <row r="316" spans="1:3">
      <c r="A316" s="1" t="s">
        <v>3536</v>
      </c>
      <c r="B316" s="1" t="s">
        <v>3537</v>
      </c>
      <c r="C316" s="1" t="s">
        <v>3538</v>
      </c>
    </row>
    <row r="317" spans="1:3">
      <c r="A317" s="1" t="s">
        <v>3539</v>
      </c>
      <c r="B317" s="1" t="s">
        <v>3540</v>
      </c>
      <c r="C317" s="1" t="s">
        <v>3541</v>
      </c>
    </row>
    <row r="318" spans="1:3">
      <c r="A318" s="1" t="s">
        <v>3542</v>
      </c>
      <c r="B318" s="1" t="s">
        <v>3543</v>
      </c>
      <c r="C318" s="1" t="s">
        <v>3544</v>
      </c>
    </row>
    <row r="319" spans="1:3">
      <c r="A319" s="1" t="s">
        <v>3545</v>
      </c>
      <c r="B319" s="1" t="s">
        <v>3546</v>
      </c>
      <c r="C319" s="1" t="s">
        <v>3547</v>
      </c>
    </row>
    <row r="320" spans="1:3">
      <c r="A320" s="1" t="s">
        <v>3548</v>
      </c>
      <c r="B320" s="1" t="s">
        <v>3549</v>
      </c>
      <c r="C320" s="1" t="s">
        <v>3550</v>
      </c>
    </row>
    <row r="321" spans="1:3">
      <c r="A321" s="1" t="s">
        <v>3551</v>
      </c>
      <c r="B321" s="1" t="s">
        <v>3552</v>
      </c>
      <c r="C321" s="1" t="s">
        <v>3553</v>
      </c>
    </row>
    <row r="322" spans="1:3">
      <c r="A322" s="1" t="s">
        <v>3554</v>
      </c>
      <c r="B322" s="1" t="s">
        <v>3555</v>
      </c>
      <c r="C322" s="1" t="s">
        <v>3556</v>
      </c>
    </row>
    <row r="323" spans="1:3">
      <c r="A323" s="1" t="s">
        <v>3557</v>
      </c>
      <c r="B323" s="1" t="s">
        <v>3537</v>
      </c>
      <c r="C323" s="1" t="s">
        <v>3538</v>
      </c>
    </row>
    <row r="324" spans="1:3">
      <c r="A324" s="1" t="s">
        <v>3558</v>
      </c>
      <c r="B324" s="1" t="s">
        <v>3559</v>
      </c>
      <c r="C324" s="1" t="s">
        <v>3560</v>
      </c>
    </row>
    <row r="325" spans="1:3">
      <c r="A325" s="1" t="s">
        <v>3561</v>
      </c>
      <c r="B325" s="1" t="s">
        <v>3562</v>
      </c>
      <c r="C325" s="1" t="s">
        <v>3563</v>
      </c>
    </row>
    <row r="326" spans="1:3">
      <c r="A326" s="1" t="s">
        <v>3564</v>
      </c>
      <c r="B326" s="1" t="s">
        <v>3565</v>
      </c>
      <c r="C326" s="1" t="s">
        <v>3566</v>
      </c>
    </row>
    <row r="327" spans="1:3">
      <c r="A327" s="1" t="s">
        <v>3567</v>
      </c>
      <c r="B327" s="1" t="s">
        <v>3568</v>
      </c>
      <c r="C327" s="1" t="s">
        <v>3569</v>
      </c>
    </row>
    <row r="328" spans="1:3">
      <c r="A328" s="1" t="s">
        <v>3570</v>
      </c>
      <c r="B328" s="1" t="s">
        <v>3571</v>
      </c>
      <c r="C328" s="1" t="s">
        <v>3572</v>
      </c>
    </row>
    <row r="329" spans="1:3">
      <c r="A329" s="1" t="s">
        <v>3573</v>
      </c>
      <c r="B329" s="1" t="s">
        <v>3574</v>
      </c>
      <c r="C329" s="1" t="s">
        <v>3575</v>
      </c>
    </row>
    <row r="330" spans="1:3">
      <c r="A330" s="1" t="s">
        <v>3576</v>
      </c>
      <c r="B330" s="1" t="s">
        <v>3577</v>
      </c>
      <c r="C330" s="1" t="s">
        <v>3578</v>
      </c>
    </row>
    <row r="331" spans="1:3">
      <c r="A331" s="1" t="s">
        <v>3579</v>
      </c>
      <c r="B331" s="1" t="s">
        <v>3580</v>
      </c>
      <c r="C331" s="1" t="s">
        <v>3581</v>
      </c>
    </row>
    <row r="332" spans="1:3">
      <c r="A332" s="1" t="s">
        <v>3582</v>
      </c>
      <c r="B332" s="1" t="s">
        <v>3562</v>
      </c>
      <c r="C332" s="1" t="s">
        <v>3563</v>
      </c>
    </row>
    <row r="333" spans="1:3">
      <c r="A333" s="1" t="s">
        <v>3583</v>
      </c>
      <c r="B333" s="1" t="s">
        <v>3584</v>
      </c>
      <c r="C333" s="1" t="s">
        <v>3585</v>
      </c>
    </row>
    <row r="334" spans="1:3">
      <c r="A334" s="1" t="s">
        <v>3586</v>
      </c>
      <c r="B334" s="1" t="s">
        <v>3587</v>
      </c>
      <c r="C334" s="1" t="s">
        <v>3588</v>
      </c>
    </row>
    <row r="335" spans="1:3">
      <c r="A335" s="1" t="s">
        <v>3589</v>
      </c>
      <c r="B335" s="1" t="s">
        <v>3590</v>
      </c>
      <c r="C335" s="1" t="s">
        <v>3591</v>
      </c>
    </row>
    <row r="336" spans="1:3">
      <c r="A336" s="1" t="s">
        <v>3592</v>
      </c>
      <c r="B336" s="1" t="s">
        <v>3593</v>
      </c>
      <c r="C336" s="1" t="s">
        <v>3594</v>
      </c>
    </row>
    <row r="337" spans="1:3">
      <c r="A337" s="1" t="s">
        <v>3595</v>
      </c>
      <c r="B337" s="1" t="s">
        <v>3587</v>
      </c>
      <c r="C337" s="1" t="s">
        <v>3588</v>
      </c>
    </row>
    <row r="338" spans="1:3">
      <c r="A338" s="1" t="s">
        <v>3596</v>
      </c>
      <c r="B338" s="1" t="s">
        <v>3597</v>
      </c>
      <c r="C338" s="1" t="s">
        <v>3598</v>
      </c>
    </row>
    <row r="339" spans="1:3">
      <c r="A339" s="1" t="s">
        <v>3599</v>
      </c>
      <c r="B339" s="1" t="s">
        <v>3600</v>
      </c>
      <c r="C339" s="1" t="s">
        <v>3601</v>
      </c>
    </row>
    <row r="340" spans="1:3">
      <c r="A340" s="1" t="s">
        <v>3602</v>
      </c>
      <c r="B340" s="1" t="s">
        <v>3603</v>
      </c>
      <c r="C340" s="1" t="s">
        <v>3604</v>
      </c>
    </row>
    <row r="341" spans="1:3">
      <c r="A341" s="1" t="s">
        <v>3605</v>
      </c>
      <c r="B341" s="1" t="s">
        <v>3600</v>
      </c>
      <c r="C341" s="1" t="s">
        <v>3601</v>
      </c>
    </row>
    <row r="342" spans="1:3">
      <c r="A342" s="1" t="s">
        <v>3606</v>
      </c>
      <c r="B342" s="1" t="s">
        <v>3607</v>
      </c>
      <c r="C342" s="1" t="s">
        <v>3608</v>
      </c>
    </row>
    <row r="343" spans="1:3">
      <c r="A343" s="1" t="s">
        <v>3609</v>
      </c>
      <c r="B343" s="1" t="s">
        <v>3610</v>
      </c>
      <c r="C343" s="1" t="s">
        <v>3611</v>
      </c>
    </row>
    <row r="344" spans="1:3">
      <c r="A344" s="1" t="s">
        <v>3612</v>
      </c>
      <c r="B344" s="1" t="s">
        <v>3613</v>
      </c>
      <c r="C344" s="1" t="s">
        <v>3614</v>
      </c>
    </row>
    <row r="345" spans="1:3">
      <c r="A345" s="1" t="s">
        <v>3612</v>
      </c>
      <c r="B345" s="1" t="s">
        <v>3615</v>
      </c>
      <c r="C345" s="1" t="s">
        <v>3616</v>
      </c>
    </row>
    <row r="346" spans="1:3">
      <c r="A346" s="1" t="s">
        <v>3617</v>
      </c>
      <c r="B346" s="1" t="s">
        <v>3618</v>
      </c>
      <c r="C346" s="1" t="s">
        <v>3619</v>
      </c>
    </row>
    <row r="347" spans="1:3">
      <c r="A347" s="1" t="s">
        <v>3620</v>
      </c>
      <c r="B347" s="1" t="s">
        <v>541</v>
      </c>
      <c r="C347" s="1" t="s">
        <v>3621</v>
      </c>
    </row>
    <row r="348" spans="1:3">
      <c r="A348" s="1" t="s">
        <v>3622</v>
      </c>
      <c r="B348" s="1" t="s">
        <v>3623</v>
      </c>
      <c r="C348" s="1" t="s">
        <v>3624</v>
      </c>
    </row>
    <row r="349" spans="1:3">
      <c r="A349" s="1" t="s">
        <v>3625</v>
      </c>
      <c r="B349" s="1" t="s">
        <v>3626</v>
      </c>
      <c r="C349" s="1" t="s">
        <v>3627</v>
      </c>
    </row>
    <row r="350" spans="1:3">
      <c r="A350" s="1" t="s">
        <v>3628</v>
      </c>
      <c r="B350" s="1" t="s">
        <v>426</v>
      </c>
      <c r="C350" s="1" t="s">
        <v>3629</v>
      </c>
    </row>
    <row r="351" spans="1:3">
      <c r="A351" s="1" t="s">
        <v>3630</v>
      </c>
      <c r="B351" s="1" t="s">
        <v>3631</v>
      </c>
      <c r="C351" s="1" t="s">
        <v>3632</v>
      </c>
    </row>
    <row r="352" spans="1:3">
      <c r="A352" s="1" t="s">
        <v>3633</v>
      </c>
      <c r="B352" s="1" t="s">
        <v>3634</v>
      </c>
      <c r="C352" s="1" t="s">
        <v>3635</v>
      </c>
    </row>
    <row r="353" spans="1:3">
      <c r="A353" s="1" t="s">
        <v>3636</v>
      </c>
      <c r="B353" s="1" t="s">
        <v>3637</v>
      </c>
      <c r="C353" s="1" t="s">
        <v>3638</v>
      </c>
    </row>
    <row r="354" spans="1:3">
      <c r="A354" s="1" t="s">
        <v>3639</v>
      </c>
      <c r="B354" s="1" t="s">
        <v>3640</v>
      </c>
      <c r="C354" s="1" t="s">
        <v>3641</v>
      </c>
    </row>
    <row r="355" spans="1:3">
      <c r="A355" s="1" t="s">
        <v>3642</v>
      </c>
      <c r="B355" s="1" t="s">
        <v>3643</v>
      </c>
      <c r="C355" s="1" t="s">
        <v>3644</v>
      </c>
    </row>
    <row r="356" spans="1:3">
      <c r="A356" s="1" t="s">
        <v>3645</v>
      </c>
      <c r="B356" s="1" t="s">
        <v>3646</v>
      </c>
      <c r="C356" s="1" t="s">
        <v>3647</v>
      </c>
    </row>
    <row r="357" spans="1:3">
      <c r="A357" s="1" t="s">
        <v>3648</v>
      </c>
      <c r="B357" s="1" t="s">
        <v>3649</v>
      </c>
      <c r="C357" s="1" t="s">
        <v>3650</v>
      </c>
    </row>
    <row r="358" spans="1:3">
      <c r="A358" s="1" t="s">
        <v>3651</v>
      </c>
      <c r="B358" s="1" t="s">
        <v>3652</v>
      </c>
      <c r="C358" s="1" t="s">
        <v>3653</v>
      </c>
    </row>
    <row r="359" spans="1:3">
      <c r="A359" s="1" t="s">
        <v>3654</v>
      </c>
      <c r="B359" s="1" t="s">
        <v>3655</v>
      </c>
      <c r="C359" s="1" t="s">
        <v>3656</v>
      </c>
    </row>
    <row r="360" spans="1:3">
      <c r="A360" s="1" t="s">
        <v>3657</v>
      </c>
      <c r="B360" s="1" t="s">
        <v>3658</v>
      </c>
      <c r="C360" s="1" t="s">
        <v>3659</v>
      </c>
    </row>
    <row r="361" spans="1:3">
      <c r="A361" s="1" t="s">
        <v>3660</v>
      </c>
      <c r="B361" s="1" t="s">
        <v>3661</v>
      </c>
      <c r="C361" s="1" t="s">
        <v>3662</v>
      </c>
    </row>
    <row r="362" spans="1:3">
      <c r="A362" s="1" t="s">
        <v>3663</v>
      </c>
      <c r="B362" s="1" t="s">
        <v>3664</v>
      </c>
      <c r="C362" s="1" t="s">
        <v>3665</v>
      </c>
    </row>
    <row r="363" spans="1:3">
      <c r="A363" s="1" t="s">
        <v>3666</v>
      </c>
      <c r="B363" s="1" t="s">
        <v>3667</v>
      </c>
      <c r="C363" s="1" t="s">
        <v>3668</v>
      </c>
    </row>
    <row r="364" spans="1:3">
      <c r="A364" s="1" t="s">
        <v>3669</v>
      </c>
      <c r="B364" s="1" t="s">
        <v>3670</v>
      </c>
      <c r="C364" s="1" t="s">
        <v>3671</v>
      </c>
    </row>
    <row r="365" spans="1:3">
      <c r="A365" s="1" t="s">
        <v>3672</v>
      </c>
      <c r="B365" s="1" t="s">
        <v>3673</v>
      </c>
      <c r="C365" s="1" t="s">
        <v>3674</v>
      </c>
    </row>
    <row r="366" spans="1:3">
      <c r="A366" s="1" t="s">
        <v>3675</v>
      </c>
      <c r="B366" s="1" t="s">
        <v>3676</v>
      </c>
      <c r="C366" s="1" t="s">
        <v>3677</v>
      </c>
    </row>
    <row r="367" spans="1:3">
      <c r="A367" s="1" t="s">
        <v>3678</v>
      </c>
      <c r="B367" s="1" t="s">
        <v>3679</v>
      </c>
      <c r="C367" s="1" t="s">
        <v>3680</v>
      </c>
    </row>
    <row r="368" spans="1:3">
      <c r="A368" s="1" t="s">
        <v>3681</v>
      </c>
      <c r="B368" s="1" t="s">
        <v>3682</v>
      </c>
      <c r="C368" s="1" t="s">
        <v>3683</v>
      </c>
    </row>
    <row r="369" spans="1:3">
      <c r="A369" s="1" t="s">
        <v>3684</v>
      </c>
      <c r="B369" s="1" t="s">
        <v>3685</v>
      </c>
      <c r="C369" s="1" t="s">
        <v>3686</v>
      </c>
    </row>
    <row r="370" spans="1:3">
      <c r="A370" s="1" t="s">
        <v>3687</v>
      </c>
      <c r="B370" s="1" t="s">
        <v>3688</v>
      </c>
      <c r="C370" s="1" t="s">
        <v>3689</v>
      </c>
    </row>
    <row r="371" spans="1:3">
      <c r="A371" s="1" t="s">
        <v>3690</v>
      </c>
      <c r="B371" s="1" t="s">
        <v>3691</v>
      </c>
      <c r="C371" s="1" t="s">
        <v>3692</v>
      </c>
    </row>
    <row r="372" spans="1:3">
      <c r="A372" s="1" t="s">
        <v>3693</v>
      </c>
      <c r="B372" s="1" t="s">
        <v>3694</v>
      </c>
      <c r="C372" s="1" t="s">
        <v>3695</v>
      </c>
    </row>
    <row r="373" spans="1:3">
      <c r="A373" s="1" t="s">
        <v>3696</v>
      </c>
      <c r="B373" s="1" t="s">
        <v>3697</v>
      </c>
      <c r="C373" s="1" t="s">
        <v>3698</v>
      </c>
    </row>
    <row r="374" spans="1:3">
      <c r="A374" s="1" t="s">
        <v>3699</v>
      </c>
      <c r="B374" s="1" t="s">
        <v>3700</v>
      </c>
      <c r="C374" s="1" t="s">
        <v>3701</v>
      </c>
    </row>
    <row r="375" spans="1:3">
      <c r="A375" s="1" t="s">
        <v>3702</v>
      </c>
      <c r="B375" s="1" t="s">
        <v>3703</v>
      </c>
      <c r="C375" s="1" t="s">
        <v>3704</v>
      </c>
    </row>
    <row r="376" spans="1:3">
      <c r="A376" s="1" t="s">
        <v>3705</v>
      </c>
      <c r="B376" s="1" t="s">
        <v>3706</v>
      </c>
      <c r="C376" s="1" t="s">
        <v>3707</v>
      </c>
    </row>
    <row r="377" spans="1:3">
      <c r="A377" s="1" t="s">
        <v>3708</v>
      </c>
      <c r="B377" s="1" t="s">
        <v>3709</v>
      </c>
      <c r="C377" s="1" t="s">
        <v>3710</v>
      </c>
    </row>
    <row r="378" spans="1:3">
      <c r="A378" s="1" t="s">
        <v>3711</v>
      </c>
      <c r="B378" s="1" t="s">
        <v>3712</v>
      </c>
      <c r="C378" s="1" t="s">
        <v>3713</v>
      </c>
    </row>
    <row r="379" spans="1:3">
      <c r="A379" s="1" t="s">
        <v>3714</v>
      </c>
      <c r="B379" s="1" t="s">
        <v>3715</v>
      </c>
      <c r="C379" s="1" t="s">
        <v>3716</v>
      </c>
    </row>
    <row r="380" spans="1:3">
      <c r="A380" s="1" t="s">
        <v>3717</v>
      </c>
      <c r="B380" s="1" t="s">
        <v>3718</v>
      </c>
      <c r="C380" s="1" t="s">
        <v>3719</v>
      </c>
    </row>
    <row r="381" spans="1:3">
      <c r="A381" s="1" t="s">
        <v>3720</v>
      </c>
      <c r="B381" s="1" t="s">
        <v>3721</v>
      </c>
      <c r="C381" s="1" t="s">
        <v>3722</v>
      </c>
    </row>
    <row r="382" spans="1:3">
      <c r="A382" s="1" t="s">
        <v>3723</v>
      </c>
      <c r="B382" s="1" t="s">
        <v>3724</v>
      </c>
      <c r="C382" s="1" t="s">
        <v>3725</v>
      </c>
    </row>
    <row r="383" spans="1:3">
      <c r="A383" s="1" t="s">
        <v>3726</v>
      </c>
      <c r="B383" s="1" t="s">
        <v>3727</v>
      </c>
      <c r="C383" s="1" t="s">
        <v>3728</v>
      </c>
    </row>
    <row r="384" spans="1:3">
      <c r="A384" s="1" t="s">
        <v>3729</v>
      </c>
      <c r="B384" s="1" t="s">
        <v>3730</v>
      </c>
      <c r="C384" s="1" t="s">
        <v>3731</v>
      </c>
    </row>
    <row r="385" spans="1:3">
      <c r="A385" s="1" t="s">
        <v>3732</v>
      </c>
      <c r="B385" s="1" t="s">
        <v>3733</v>
      </c>
      <c r="C385" s="1" t="s">
        <v>3734</v>
      </c>
    </row>
    <row r="386" spans="1:3">
      <c r="A386" s="1" t="s">
        <v>3735</v>
      </c>
      <c r="B386" s="1" t="s">
        <v>3736</v>
      </c>
      <c r="C386" s="1" t="s">
        <v>3737</v>
      </c>
    </row>
    <row r="387" spans="1:3">
      <c r="A387" s="1" t="s">
        <v>3738</v>
      </c>
      <c r="B387" s="1" t="s">
        <v>3739</v>
      </c>
      <c r="C387" s="1" t="s">
        <v>3740</v>
      </c>
    </row>
    <row r="388" spans="1:3">
      <c r="A388" s="1" t="s">
        <v>3741</v>
      </c>
      <c r="B388" s="1" t="s">
        <v>3742</v>
      </c>
      <c r="C388" s="1" t="s">
        <v>3743</v>
      </c>
    </row>
    <row r="389" spans="1:3">
      <c r="A389" s="1" t="s">
        <v>3744</v>
      </c>
      <c r="B389" s="1" t="s">
        <v>3745</v>
      </c>
      <c r="C389" s="1" t="s">
        <v>3746</v>
      </c>
    </row>
    <row r="390" spans="1:3">
      <c r="A390" s="1" t="s">
        <v>3747</v>
      </c>
      <c r="B390" s="1" t="s">
        <v>3748</v>
      </c>
      <c r="C390" s="1" t="s">
        <v>3749</v>
      </c>
    </row>
    <row r="391" spans="1:3">
      <c r="A391" s="1" t="s">
        <v>3750</v>
      </c>
      <c r="B391" s="1" t="s">
        <v>3751</v>
      </c>
      <c r="C391" s="1" t="s">
        <v>3752</v>
      </c>
    </row>
    <row r="392" spans="1:3">
      <c r="A392" s="1" t="s">
        <v>3753</v>
      </c>
      <c r="B392" s="1" t="s">
        <v>3754</v>
      </c>
      <c r="C392" s="1" t="s">
        <v>3755</v>
      </c>
    </row>
    <row r="393" spans="1:3">
      <c r="A393" s="1" t="s">
        <v>3756</v>
      </c>
      <c r="B393" s="1" t="s">
        <v>3757</v>
      </c>
      <c r="C393" s="1" t="s">
        <v>3758</v>
      </c>
    </row>
    <row r="394" spans="1:3">
      <c r="A394" s="1" t="s">
        <v>3759</v>
      </c>
      <c r="B394" s="1" t="s">
        <v>3760</v>
      </c>
      <c r="C394" s="1" t="s">
        <v>3761</v>
      </c>
    </row>
    <row r="395" spans="1:3">
      <c r="A395" s="1" t="s">
        <v>3762</v>
      </c>
      <c r="B395" s="1" t="s">
        <v>3763</v>
      </c>
      <c r="C395" s="1" t="s">
        <v>3764</v>
      </c>
    </row>
    <row r="396" spans="1:3">
      <c r="A396" s="1" t="s">
        <v>3765</v>
      </c>
      <c r="B396" s="1" t="s">
        <v>3766</v>
      </c>
      <c r="C396" s="1" t="s">
        <v>3767</v>
      </c>
    </row>
    <row r="397" spans="1:3">
      <c r="A397" s="1" t="s">
        <v>3768</v>
      </c>
      <c r="B397" s="1" t="s">
        <v>3769</v>
      </c>
      <c r="C397" s="1" t="s">
        <v>3770</v>
      </c>
    </row>
    <row r="398" spans="1:3">
      <c r="A398" s="1" t="s">
        <v>3771</v>
      </c>
      <c r="B398" s="1" t="s">
        <v>3772</v>
      </c>
      <c r="C398" s="1" t="s">
        <v>3773</v>
      </c>
    </row>
    <row r="399" spans="1:3">
      <c r="A399" s="1" t="s">
        <v>3774</v>
      </c>
      <c r="B399" s="1" t="s">
        <v>3775</v>
      </c>
      <c r="C399" s="1" t="s">
        <v>3776</v>
      </c>
    </row>
    <row r="400" spans="1:3">
      <c r="A400" s="1" t="s">
        <v>3777</v>
      </c>
      <c r="B400" s="1" t="s">
        <v>3778</v>
      </c>
      <c r="C400" s="1" t="s">
        <v>3779</v>
      </c>
    </row>
    <row r="401" spans="1:3">
      <c r="A401" s="1" t="s">
        <v>3780</v>
      </c>
      <c r="B401" s="1" t="s">
        <v>3781</v>
      </c>
      <c r="C401" s="1" t="s">
        <v>3782</v>
      </c>
    </row>
    <row r="402" spans="1:3">
      <c r="A402" s="1" t="s">
        <v>3783</v>
      </c>
      <c r="B402" s="1" t="s">
        <v>3784</v>
      </c>
      <c r="C402" s="1" t="s">
        <v>3785</v>
      </c>
    </row>
    <row r="403" spans="1:3">
      <c r="A403" s="1" t="s">
        <v>3786</v>
      </c>
      <c r="B403" s="1" t="s">
        <v>3787</v>
      </c>
      <c r="C403" s="1" t="s">
        <v>3788</v>
      </c>
    </row>
    <row r="404" spans="1:3">
      <c r="A404" s="1" t="s">
        <v>3789</v>
      </c>
      <c r="B404" s="1" t="s">
        <v>3790</v>
      </c>
      <c r="C404" s="1" t="s">
        <v>3791</v>
      </c>
    </row>
    <row r="405" spans="1:3">
      <c r="A405" s="1" t="s">
        <v>3792</v>
      </c>
      <c r="B405" s="1" t="s">
        <v>3793</v>
      </c>
      <c r="C405" s="1" t="s">
        <v>3794</v>
      </c>
    </row>
    <row r="406" spans="1:3">
      <c r="A406" s="1" t="s">
        <v>3795</v>
      </c>
      <c r="B406" s="1" t="s">
        <v>3796</v>
      </c>
      <c r="C406" s="1" t="s">
        <v>3797</v>
      </c>
    </row>
    <row r="407" spans="1:3">
      <c r="A407" s="1" t="s">
        <v>3798</v>
      </c>
      <c r="B407" s="1" t="s">
        <v>3799</v>
      </c>
      <c r="C407" s="1" t="s">
        <v>3800</v>
      </c>
    </row>
    <row r="408" spans="1:3">
      <c r="A408" s="1" t="s">
        <v>3801</v>
      </c>
      <c r="B408" s="1" t="s">
        <v>3802</v>
      </c>
      <c r="C408" s="1" t="s">
        <v>3803</v>
      </c>
    </row>
    <row r="409" spans="1:3">
      <c r="A409" s="1" t="s">
        <v>3804</v>
      </c>
      <c r="B409" s="1" t="s">
        <v>3805</v>
      </c>
      <c r="C409" s="1" t="s">
        <v>3806</v>
      </c>
    </row>
    <row r="410" spans="1:3">
      <c r="A410" s="1" t="s">
        <v>3807</v>
      </c>
      <c r="B410" s="1" t="s">
        <v>3808</v>
      </c>
      <c r="C410" s="1" t="s">
        <v>3809</v>
      </c>
    </row>
    <row r="411" spans="1:3">
      <c r="A411" s="1" t="s">
        <v>3810</v>
      </c>
      <c r="B411" s="1" t="s">
        <v>3811</v>
      </c>
      <c r="C411" s="1" t="s">
        <v>3812</v>
      </c>
    </row>
    <row r="412" spans="1:3">
      <c r="A412" s="1" t="s">
        <v>3813</v>
      </c>
      <c r="B412" s="1" t="s">
        <v>3814</v>
      </c>
      <c r="C412" s="1" t="s">
        <v>3815</v>
      </c>
    </row>
    <row r="413" spans="1:3">
      <c r="A413" s="1" t="s">
        <v>3816</v>
      </c>
      <c r="B413" s="1" t="s">
        <v>3817</v>
      </c>
      <c r="C413" s="1" t="s">
        <v>3818</v>
      </c>
    </row>
    <row r="414" spans="1:3">
      <c r="A414" s="1" t="s">
        <v>3819</v>
      </c>
      <c r="B414" s="1" t="s">
        <v>3820</v>
      </c>
      <c r="C414" s="1" t="s">
        <v>3821</v>
      </c>
    </row>
    <row r="415" spans="1:3">
      <c r="A415" s="1" t="s">
        <v>3822</v>
      </c>
      <c r="B415" s="1" t="s">
        <v>3823</v>
      </c>
      <c r="C415" s="1" t="s">
        <v>3824</v>
      </c>
    </row>
    <row r="416" spans="1:3">
      <c r="A416" s="1" t="s">
        <v>3825</v>
      </c>
      <c r="B416" s="1" t="s">
        <v>3826</v>
      </c>
      <c r="C416" s="1" t="s">
        <v>3827</v>
      </c>
    </row>
    <row r="417" spans="1:3">
      <c r="A417" s="1" t="s">
        <v>3828</v>
      </c>
      <c r="B417" s="1" t="s">
        <v>3829</v>
      </c>
      <c r="C417" s="1" t="s">
        <v>3830</v>
      </c>
    </row>
    <row r="418" spans="1:3">
      <c r="A418" s="1" t="s">
        <v>3831</v>
      </c>
      <c r="B418" s="1" t="s">
        <v>3832</v>
      </c>
      <c r="C418" s="1" t="s">
        <v>3833</v>
      </c>
    </row>
    <row r="419" spans="1:3">
      <c r="A419" s="1" t="s">
        <v>3834</v>
      </c>
      <c r="B419" s="1" t="s">
        <v>3835</v>
      </c>
      <c r="C419" s="1" t="s">
        <v>3836</v>
      </c>
    </row>
    <row r="420" spans="1:3">
      <c r="A420" s="1" t="s">
        <v>3837</v>
      </c>
      <c r="B420" s="1" t="s">
        <v>3838</v>
      </c>
      <c r="C420" s="1" t="s">
        <v>3839</v>
      </c>
    </row>
    <row r="421" spans="1:3">
      <c r="A421" s="1" t="s">
        <v>3840</v>
      </c>
      <c r="B421" s="1" t="s">
        <v>3841</v>
      </c>
      <c r="C421" s="1" t="s">
        <v>3842</v>
      </c>
    </row>
    <row r="422" spans="1:3">
      <c r="A422" s="1" t="s">
        <v>3843</v>
      </c>
      <c r="B422" s="1" t="s">
        <v>3844</v>
      </c>
      <c r="C422" s="1" t="s">
        <v>3845</v>
      </c>
    </row>
    <row r="423" spans="1:3">
      <c r="A423" s="1" t="s">
        <v>3846</v>
      </c>
      <c r="B423" s="1" t="s">
        <v>3847</v>
      </c>
      <c r="C423" s="1" t="s">
        <v>3848</v>
      </c>
    </row>
    <row r="424" spans="1:3">
      <c r="A424" s="1" t="s">
        <v>3849</v>
      </c>
      <c r="B424" s="1" t="s">
        <v>3850</v>
      </c>
      <c r="C424" s="1" t="s">
        <v>3851</v>
      </c>
    </row>
    <row r="425" spans="1:3">
      <c r="A425" s="1" t="s">
        <v>3852</v>
      </c>
      <c r="B425" s="1" t="s">
        <v>3853</v>
      </c>
      <c r="C425" s="1" t="s">
        <v>3854</v>
      </c>
    </row>
    <row r="426" spans="1:3">
      <c r="A426" s="1" t="s">
        <v>3855</v>
      </c>
      <c r="B426" s="1" t="s">
        <v>3856</v>
      </c>
      <c r="C426" s="1" t="s">
        <v>3857</v>
      </c>
    </row>
    <row r="427" spans="1:3">
      <c r="A427" s="1" t="s">
        <v>3858</v>
      </c>
      <c r="B427" s="1" t="s">
        <v>3859</v>
      </c>
      <c r="C427" s="1" t="s">
        <v>3860</v>
      </c>
    </row>
    <row r="428" spans="1:3">
      <c r="A428" s="1" t="s">
        <v>3861</v>
      </c>
      <c r="B428" s="1" t="s">
        <v>3862</v>
      </c>
      <c r="C428" s="1" t="s">
        <v>3863</v>
      </c>
    </row>
    <row r="429" spans="1:3">
      <c r="A429" s="1" t="s">
        <v>3864</v>
      </c>
      <c r="B429" s="1" t="s">
        <v>3865</v>
      </c>
      <c r="C429" s="1" t="s">
        <v>3866</v>
      </c>
    </row>
    <row r="430" spans="1:3">
      <c r="A430" s="1" t="s">
        <v>3867</v>
      </c>
      <c r="B430" s="1" t="s">
        <v>3868</v>
      </c>
      <c r="C430" s="1" t="s">
        <v>3869</v>
      </c>
    </row>
    <row r="431" spans="1:3">
      <c r="A431" s="1" t="s">
        <v>3870</v>
      </c>
      <c r="B431" s="1" t="s">
        <v>3871</v>
      </c>
      <c r="C431" s="1" t="s">
        <v>3872</v>
      </c>
    </row>
    <row r="432" spans="1:3">
      <c r="A432" s="1" t="s">
        <v>3873</v>
      </c>
      <c r="B432" s="1" t="s">
        <v>3874</v>
      </c>
      <c r="C432" s="1" t="s">
        <v>3875</v>
      </c>
    </row>
    <row r="433" spans="1:3">
      <c r="A433" s="1" t="s">
        <v>3876</v>
      </c>
      <c r="B433" s="1" t="s">
        <v>3877</v>
      </c>
      <c r="C433" s="1" t="s">
        <v>3878</v>
      </c>
    </row>
    <row r="434" spans="1:3">
      <c r="A434" s="1" t="s">
        <v>3879</v>
      </c>
      <c r="B434" s="1" t="s">
        <v>3880</v>
      </c>
      <c r="C434" s="1" t="s">
        <v>3881</v>
      </c>
    </row>
    <row r="435" spans="1:3">
      <c r="A435" s="1" t="s">
        <v>3882</v>
      </c>
      <c r="B435" s="1" t="s">
        <v>3883</v>
      </c>
      <c r="C435" s="1" t="s">
        <v>3884</v>
      </c>
    </row>
    <row r="436" spans="1:3">
      <c r="A436" s="1" t="s">
        <v>3885</v>
      </c>
      <c r="B436" s="1" t="s">
        <v>3886</v>
      </c>
      <c r="C436" s="1" t="s">
        <v>3887</v>
      </c>
    </row>
    <row r="437" spans="1:3">
      <c r="A437" s="1" t="s">
        <v>3888</v>
      </c>
      <c r="B437" s="1" t="s">
        <v>3889</v>
      </c>
      <c r="C437" s="1" t="s">
        <v>3890</v>
      </c>
    </row>
    <row r="438" spans="1:3">
      <c r="A438" s="1" t="s">
        <v>3891</v>
      </c>
      <c r="B438" s="1" t="s">
        <v>3892</v>
      </c>
      <c r="C438" s="1" t="s">
        <v>3893</v>
      </c>
    </row>
    <row r="439" spans="1:3">
      <c r="A439" s="1" t="s">
        <v>3894</v>
      </c>
      <c r="B439" s="1" t="s">
        <v>3895</v>
      </c>
      <c r="C439" s="1" t="s">
        <v>3896</v>
      </c>
    </row>
    <row r="440" spans="1:3">
      <c r="A440" s="1" t="s">
        <v>3897</v>
      </c>
      <c r="B440" s="1" t="s">
        <v>3898</v>
      </c>
      <c r="C440" s="1" t="s">
        <v>3899</v>
      </c>
    </row>
    <row r="441" spans="1:3">
      <c r="A441" s="1" t="s">
        <v>3900</v>
      </c>
      <c r="B441" s="1" t="s">
        <v>3901</v>
      </c>
      <c r="C441" s="1" t="s">
        <v>3902</v>
      </c>
    </row>
    <row r="442" spans="1:3">
      <c r="A442" s="1" t="s">
        <v>3903</v>
      </c>
      <c r="B442" s="1" t="s">
        <v>3904</v>
      </c>
      <c r="C442" s="1" t="s">
        <v>3905</v>
      </c>
    </row>
    <row r="443" spans="1:3">
      <c r="A443" s="1" t="s">
        <v>3906</v>
      </c>
      <c r="B443" s="1" t="s">
        <v>3907</v>
      </c>
      <c r="C443" s="1" t="s">
        <v>3908</v>
      </c>
    </row>
    <row r="444" spans="1:3">
      <c r="A444" s="1" t="s">
        <v>3909</v>
      </c>
      <c r="B444" s="1" t="s">
        <v>164</v>
      </c>
      <c r="C444" s="1" t="s">
        <v>3910</v>
      </c>
    </row>
    <row r="445" spans="1:3">
      <c r="A445" s="1" t="s">
        <v>3911</v>
      </c>
      <c r="B445" s="1" t="s">
        <v>3912</v>
      </c>
      <c r="C445" s="1" t="s">
        <v>3913</v>
      </c>
    </row>
    <row r="446" spans="1:3">
      <c r="A446" s="1" t="s">
        <v>3914</v>
      </c>
      <c r="B446" s="1" t="s">
        <v>3915</v>
      </c>
      <c r="C446" s="1" t="s">
        <v>3916</v>
      </c>
    </row>
    <row r="447" spans="1:3">
      <c r="A447" s="1" t="s">
        <v>3917</v>
      </c>
      <c r="B447" s="1" t="s">
        <v>3918</v>
      </c>
      <c r="C447" s="1" t="s">
        <v>3919</v>
      </c>
    </row>
    <row r="448" spans="1:3">
      <c r="A448" s="1" t="s">
        <v>3920</v>
      </c>
      <c r="B448" s="1" t="s">
        <v>3921</v>
      </c>
      <c r="C448" s="1" t="s">
        <v>3922</v>
      </c>
    </row>
    <row r="449" spans="1:3">
      <c r="A449" s="1" t="s">
        <v>3920</v>
      </c>
      <c r="B449" s="1" t="s">
        <v>3921</v>
      </c>
      <c r="C449" s="1" t="s">
        <v>3922</v>
      </c>
    </row>
    <row r="450" spans="1:3">
      <c r="A450" s="1" t="s">
        <v>3923</v>
      </c>
      <c r="B450" s="1" t="s">
        <v>3924</v>
      </c>
      <c r="C450" s="1" t="s">
        <v>3925</v>
      </c>
    </row>
    <row r="451" spans="1:3">
      <c r="A451" s="1" t="s">
        <v>3923</v>
      </c>
      <c r="B451" s="1" t="s">
        <v>3924</v>
      </c>
      <c r="C451" s="1" t="s">
        <v>3925</v>
      </c>
    </row>
    <row r="452" spans="1:3">
      <c r="A452" s="1" t="s">
        <v>3926</v>
      </c>
      <c r="B452" s="1" t="s">
        <v>3927</v>
      </c>
      <c r="C452" s="1" t="s">
        <v>3928</v>
      </c>
    </row>
    <row r="453" spans="1:3">
      <c r="A453" s="1" t="s">
        <v>3926</v>
      </c>
      <c r="B453" s="1" t="s">
        <v>3927</v>
      </c>
      <c r="C453" s="1" t="s">
        <v>3928</v>
      </c>
    </row>
    <row r="454" spans="1:3">
      <c r="A454" s="1" t="s">
        <v>3929</v>
      </c>
      <c r="B454" s="1" t="s">
        <v>3930</v>
      </c>
      <c r="C454" s="1" t="s">
        <v>3931</v>
      </c>
    </row>
    <row r="455" spans="1:3">
      <c r="A455" s="1" t="s">
        <v>3929</v>
      </c>
      <c r="B455" s="1" t="s">
        <v>3930</v>
      </c>
      <c r="C455" s="1" t="s">
        <v>3931</v>
      </c>
    </row>
    <row r="456" spans="1:3">
      <c r="A456" s="1" t="s">
        <v>3932</v>
      </c>
      <c r="B456" s="1" t="s">
        <v>3933</v>
      </c>
      <c r="C456" s="1" t="s">
        <v>3934</v>
      </c>
    </row>
    <row r="457" spans="1:3">
      <c r="A457" s="1" t="s">
        <v>3932</v>
      </c>
      <c r="B457" s="1" t="s">
        <v>3933</v>
      </c>
      <c r="C457" s="1" t="s">
        <v>3934</v>
      </c>
    </row>
    <row r="458" spans="1:3">
      <c r="A458" s="1" t="s">
        <v>3935</v>
      </c>
      <c r="B458" s="1" t="s">
        <v>3936</v>
      </c>
      <c r="C458" s="1" t="s">
        <v>3937</v>
      </c>
    </row>
    <row r="459" spans="1:3">
      <c r="A459" s="1" t="s">
        <v>3935</v>
      </c>
      <c r="B459" s="1" t="s">
        <v>3936</v>
      </c>
      <c r="C459" s="1" t="s">
        <v>3937</v>
      </c>
    </row>
    <row r="460" spans="1:3">
      <c r="A460" s="1" t="s">
        <v>3938</v>
      </c>
      <c r="B460" s="1" t="s">
        <v>3939</v>
      </c>
      <c r="C460" s="1" t="s">
        <v>3940</v>
      </c>
    </row>
    <row r="461" spans="1:3">
      <c r="A461" s="1" t="s">
        <v>3938</v>
      </c>
      <c r="B461" s="1" t="s">
        <v>3939</v>
      </c>
      <c r="C461" s="1" t="s">
        <v>3940</v>
      </c>
    </row>
    <row r="462" spans="1:3">
      <c r="A462" s="1" t="s">
        <v>3941</v>
      </c>
      <c r="B462" s="1" t="s">
        <v>3942</v>
      </c>
      <c r="C462" s="1" t="s">
        <v>3943</v>
      </c>
    </row>
    <row r="463" spans="1:3">
      <c r="A463" s="1" t="s">
        <v>3941</v>
      </c>
      <c r="B463" s="1" t="s">
        <v>3942</v>
      </c>
      <c r="C463" s="1" t="s">
        <v>3943</v>
      </c>
    </row>
    <row r="464" spans="1:3">
      <c r="A464" s="1" t="s">
        <v>3944</v>
      </c>
      <c r="B464" s="1" t="s">
        <v>3945</v>
      </c>
      <c r="C464" s="1" t="s">
        <v>3946</v>
      </c>
    </row>
    <row r="465" spans="1:3">
      <c r="A465" s="1" t="s">
        <v>3944</v>
      </c>
      <c r="B465" s="1" t="s">
        <v>3945</v>
      </c>
      <c r="C465" s="1" t="s">
        <v>3946</v>
      </c>
    </row>
    <row r="466" spans="1:3">
      <c r="A466" s="1" t="s">
        <v>3947</v>
      </c>
      <c r="B466" s="1" t="s">
        <v>3948</v>
      </c>
      <c r="C466" s="1" t="s">
        <v>3949</v>
      </c>
    </row>
    <row r="467" spans="1:3">
      <c r="A467" s="1" t="s">
        <v>3947</v>
      </c>
      <c r="B467" s="1" t="s">
        <v>3948</v>
      </c>
      <c r="C467" s="1" t="s">
        <v>3949</v>
      </c>
    </row>
    <row r="468" spans="1:3">
      <c r="A468" s="1" t="s">
        <v>3950</v>
      </c>
      <c r="B468" s="1" t="s">
        <v>3951</v>
      </c>
      <c r="C468" s="1" t="s">
        <v>3952</v>
      </c>
    </row>
    <row r="469" spans="1:3">
      <c r="A469" s="1" t="s">
        <v>3950</v>
      </c>
      <c r="B469" s="1" t="s">
        <v>3951</v>
      </c>
      <c r="C469" s="1" t="s">
        <v>3952</v>
      </c>
    </row>
    <row r="470" spans="1:3">
      <c r="A470" s="1" t="s">
        <v>3953</v>
      </c>
      <c r="B470" s="1" t="s">
        <v>3954</v>
      </c>
      <c r="C470" s="1" t="s">
        <v>3955</v>
      </c>
    </row>
    <row r="471" spans="1:3">
      <c r="A471" s="1" t="s">
        <v>3953</v>
      </c>
      <c r="B471" s="1" t="s">
        <v>3954</v>
      </c>
      <c r="C471" s="1" t="s">
        <v>3955</v>
      </c>
    </row>
    <row r="472" spans="1:3">
      <c r="A472" s="1" t="s">
        <v>3956</v>
      </c>
      <c r="B472" s="1" t="s">
        <v>3957</v>
      </c>
      <c r="C472" s="1" t="s">
        <v>3958</v>
      </c>
    </row>
    <row r="473" spans="1:3">
      <c r="A473" s="1" t="s">
        <v>3956</v>
      </c>
      <c r="B473" s="1" t="s">
        <v>3957</v>
      </c>
      <c r="C473" s="1" t="s">
        <v>3958</v>
      </c>
    </row>
    <row r="474" spans="1:3">
      <c r="A474" s="1" t="s">
        <v>3959</v>
      </c>
      <c r="B474" s="1" t="s">
        <v>3960</v>
      </c>
      <c r="C474" s="1" t="s">
        <v>3961</v>
      </c>
    </row>
    <row r="475" spans="1:3">
      <c r="A475" s="1" t="s">
        <v>3959</v>
      </c>
      <c r="B475" s="1" t="s">
        <v>3960</v>
      </c>
      <c r="C475" s="1" t="s">
        <v>3961</v>
      </c>
    </row>
    <row r="476" spans="1:3">
      <c r="A476" s="1" t="s">
        <v>3962</v>
      </c>
      <c r="B476" s="1" t="s">
        <v>3963</v>
      </c>
      <c r="C476" s="1" t="s">
        <v>3964</v>
      </c>
    </row>
    <row r="477" spans="1:3">
      <c r="A477" s="1" t="s">
        <v>3962</v>
      </c>
      <c r="B477" s="1" t="s">
        <v>3963</v>
      </c>
      <c r="C477" s="1" t="s">
        <v>3964</v>
      </c>
    </row>
    <row r="478" spans="1:3">
      <c r="A478" s="1" t="s">
        <v>3965</v>
      </c>
      <c r="B478" s="1" t="s">
        <v>3966</v>
      </c>
      <c r="C478" s="1" t="s">
        <v>3967</v>
      </c>
    </row>
    <row r="479" spans="1:3">
      <c r="A479" s="1" t="s">
        <v>3965</v>
      </c>
      <c r="B479" s="1" t="s">
        <v>3966</v>
      </c>
      <c r="C479" s="1" t="s">
        <v>3967</v>
      </c>
    </row>
    <row r="480" spans="1:3">
      <c r="A480" s="1" t="s">
        <v>3968</v>
      </c>
      <c r="B480" s="1" t="s">
        <v>3969</v>
      </c>
      <c r="C480" s="1" t="s">
        <v>3970</v>
      </c>
    </row>
    <row r="481" spans="1:3">
      <c r="A481" s="1" t="s">
        <v>3968</v>
      </c>
      <c r="B481" s="1" t="s">
        <v>3969</v>
      </c>
      <c r="C481" s="1" t="s">
        <v>3970</v>
      </c>
    </row>
    <row r="482" spans="1:3">
      <c r="A482" s="1" t="s">
        <v>3971</v>
      </c>
      <c r="B482" s="1" t="s">
        <v>3972</v>
      </c>
      <c r="C482" s="1" t="s">
        <v>3973</v>
      </c>
    </row>
    <row r="483" spans="1:3">
      <c r="A483" s="1" t="s">
        <v>3971</v>
      </c>
      <c r="B483" s="1" t="s">
        <v>3972</v>
      </c>
      <c r="C483" s="1" t="s">
        <v>3973</v>
      </c>
    </row>
    <row r="484" spans="1:3">
      <c r="A484" s="1" t="s">
        <v>3974</v>
      </c>
      <c r="B484" s="1" t="s">
        <v>3975</v>
      </c>
      <c r="C484" s="1" t="s">
        <v>3976</v>
      </c>
    </row>
    <row r="485" spans="1:3">
      <c r="A485" s="1" t="s">
        <v>3977</v>
      </c>
      <c r="B485" s="1" t="s">
        <v>3978</v>
      </c>
      <c r="C485" s="1" t="s">
        <v>3979</v>
      </c>
    </row>
    <row r="486" spans="1:3">
      <c r="A486" s="1" t="s">
        <v>3980</v>
      </c>
      <c r="B486" s="1" t="s">
        <v>3981</v>
      </c>
      <c r="C486" s="1" t="s">
        <v>3982</v>
      </c>
    </row>
    <row r="487" spans="1:3">
      <c r="A487" s="1" t="s">
        <v>3983</v>
      </c>
      <c r="B487" s="1" t="s">
        <v>3984</v>
      </c>
      <c r="C487" s="1" t="s">
        <v>3985</v>
      </c>
    </row>
    <row r="488" spans="1:3">
      <c r="A488" s="1" t="s">
        <v>3986</v>
      </c>
      <c r="B488" s="1" t="s">
        <v>3987</v>
      </c>
      <c r="C488" s="1" t="s">
        <v>3988</v>
      </c>
    </row>
    <row r="489" spans="1:3">
      <c r="A489" s="1" t="s">
        <v>3989</v>
      </c>
      <c r="B489" s="1" t="s">
        <v>3990</v>
      </c>
      <c r="C489" s="1" t="s">
        <v>3991</v>
      </c>
    </row>
    <row r="490" spans="1:3">
      <c r="A490" s="1" t="s">
        <v>3992</v>
      </c>
      <c r="B490" s="1" t="s">
        <v>3993</v>
      </c>
      <c r="C490" s="1" t="s">
        <v>3994</v>
      </c>
    </row>
    <row r="491" spans="1:3">
      <c r="A491" s="1" t="s">
        <v>3995</v>
      </c>
      <c r="B491" s="1" t="s">
        <v>3996</v>
      </c>
      <c r="C491" s="1" t="s">
        <v>3997</v>
      </c>
    </row>
    <row r="492" spans="1:3">
      <c r="A492" s="1" t="s">
        <v>3998</v>
      </c>
      <c r="B492" s="1" t="s">
        <v>3999</v>
      </c>
      <c r="C492" s="1" t="s">
        <v>4000</v>
      </c>
    </row>
    <row r="493" spans="1:3">
      <c r="A493" s="1" t="s">
        <v>4001</v>
      </c>
      <c r="B493" s="1" t="s">
        <v>4002</v>
      </c>
      <c r="C493" s="1" t="s">
        <v>4003</v>
      </c>
    </row>
    <row r="494" spans="1:3">
      <c r="A494" s="1" t="s">
        <v>4004</v>
      </c>
      <c r="B494" s="1" t="s">
        <v>4005</v>
      </c>
      <c r="C494" s="1" t="s">
        <v>4006</v>
      </c>
    </row>
    <row r="495" spans="1:3">
      <c r="A495" s="1" t="s">
        <v>4007</v>
      </c>
      <c r="B495" s="1" t="s">
        <v>4008</v>
      </c>
      <c r="C495" s="1" t="s">
        <v>4009</v>
      </c>
    </row>
    <row r="496" spans="1:3">
      <c r="A496" s="1" t="s">
        <v>4010</v>
      </c>
      <c r="B496" s="1" t="s">
        <v>4011</v>
      </c>
      <c r="C496" s="1" t="s">
        <v>4012</v>
      </c>
    </row>
    <row r="497" spans="1:3">
      <c r="A497" s="1" t="s">
        <v>4010</v>
      </c>
      <c r="B497" s="1" t="s">
        <v>4011</v>
      </c>
      <c r="C497" s="1" t="s">
        <v>4012</v>
      </c>
    </row>
    <row r="498" spans="1:3">
      <c r="A498" s="1" t="s">
        <v>4013</v>
      </c>
      <c r="B498" s="1" t="s">
        <v>4014</v>
      </c>
      <c r="C498" s="1" t="s">
        <v>4015</v>
      </c>
    </row>
    <row r="499" spans="1:3">
      <c r="A499" s="1" t="s">
        <v>4013</v>
      </c>
      <c r="B499" s="1" t="s">
        <v>4016</v>
      </c>
      <c r="C499" s="1" t="s">
        <v>4017</v>
      </c>
    </row>
    <row r="500" spans="1:3">
      <c r="A500" s="1" t="s">
        <v>4018</v>
      </c>
      <c r="B500" s="1" t="s">
        <v>4019</v>
      </c>
      <c r="C500" s="1" t="s">
        <v>4020</v>
      </c>
    </row>
    <row r="501" spans="1:3">
      <c r="A501" s="1" t="s">
        <v>4018</v>
      </c>
      <c r="B501" s="1" t="s">
        <v>4019</v>
      </c>
      <c r="C501" s="1" t="s">
        <v>4020</v>
      </c>
    </row>
    <row r="502" spans="1:3">
      <c r="A502" s="1" t="s">
        <v>4021</v>
      </c>
      <c r="B502" s="1" t="s">
        <v>4022</v>
      </c>
      <c r="C502" s="1" t="s">
        <v>4023</v>
      </c>
    </row>
    <row r="503" spans="1:3">
      <c r="A503" s="1" t="s">
        <v>4021</v>
      </c>
      <c r="B503" s="1" t="s">
        <v>4022</v>
      </c>
      <c r="C503" s="1" t="s">
        <v>4023</v>
      </c>
    </row>
    <row r="504" spans="1:3">
      <c r="A504" s="1" t="s">
        <v>4024</v>
      </c>
      <c r="B504" s="1" t="s">
        <v>4025</v>
      </c>
      <c r="C504" s="1" t="s">
        <v>4026</v>
      </c>
    </row>
    <row r="505" spans="1:3">
      <c r="A505" s="1" t="s">
        <v>4027</v>
      </c>
      <c r="B505" s="1" t="s">
        <v>4028</v>
      </c>
      <c r="C505" s="1" t="s">
        <v>4029</v>
      </c>
    </row>
    <row r="506" spans="1:3">
      <c r="A506" s="1" t="s">
        <v>4030</v>
      </c>
      <c r="B506" s="1" t="s">
        <v>4031</v>
      </c>
      <c r="C506" s="1" t="s">
        <v>4032</v>
      </c>
    </row>
    <row r="507" spans="1:3">
      <c r="A507" s="1" t="s">
        <v>4033</v>
      </c>
      <c r="B507" s="1" t="s">
        <v>4034</v>
      </c>
      <c r="C507" s="1" t="s">
        <v>4035</v>
      </c>
    </row>
    <row r="508" spans="1:3">
      <c r="A508" s="1" t="s">
        <v>4036</v>
      </c>
      <c r="B508" s="1" t="s">
        <v>4037</v>
      </c>
      <c r="C508" s="1" t="s">
        <v>4038</v>
      </c>
    </row>
    <row r="509" spans="1:3">
      <c r="A509" s="1" t="s">
        <v>4039</v>
      </c>
      <c r="B509" s="1" t="s">
        <v>4040</v>
      </c>
      <c r="C509" s="1" t="s">
        <v>4041</v>
      </c>
    </row>
    <row r="510" spans="1:3">
      <c r="A510" s="1" t="s">
        <v>4042</v>
      </c>
      <c r="B510" s="1" t="s">
        <v>492</v>
      </c>
      <c r="C510" s="1" t="s">
        <v>4043</v>
      </c>
    </row>
    <row r="511" spans="1:3">
      <c r="A511" s="1" t="s">
        <v>4044</v>
      </c>
      <c r="B511" s="1" t="s">
        <v>3095</v>
      </c>
      <c r="C511" s="1" t="s">
        <v>4045</v>
      </c>
    </row>
    <row r="512" spans="1:3">
      <c r="A512" s="1" t="s">
        <v>4046</v>
      </c>
      <c r="B512" s="1" t="s">
        <v>4047</v>
      </c>
      <c r="C512" s="1" t="s">
        <v>4048</v>
      </c>
    </row>
    <row r="513" spans="1:3">
      <c r="A513" s="1" t="s">
        <v>4049</v>
      </c>
      <c r="B513" s="1" t="s">
        <v>4050</v>
      </c>
      <c r="C513" s="1" t="s">
        <v>4051</v>
      </c>
    </row>
    <row r="514" spans="1:3">
      <c r="A514" s="1" t="s">
        <v>4049</v>
      </c>
      <c r="B514" s="1" t="s">
        <v>4050</v>
      </c>
      <c r="C514" s="1" t="s">
        <v>4051</v>
      </c>
    </row>
    <row r="515" spans="1:3">
      <c r="A515" s="1" t="s">
        <v>4049</v>
      </c>
      <c r="B515" s="1" t="s">
        <v>4052</v>
      </c>
      <c r="C515" s="1" t="s">
        <v>4053</v>
      </c>
    </row>
    <row r="516" spans="1:3">
      <c r="A516" s="1" t="s">
        <v>4054</v>
      </c>
      <c r="B516" s="1" t="s">
        <v>4055</v>
      </c>
      <c r="C516" s="1" t="s">
        <v>4056</v>
      </c>
    </row>
    <row r="517" spans="1:3">
      <c r="A517" s="1" t="s">
        <v>4054</v>
      </c>
      <c r="B517" s="1" t="s">
        <v>4055</v>
      </c>
      <c r="C517" s="1" t="s">
        <v>4056</v>
      </c>
    </row>
    <row r="518" spans="1:3">
      <c r="A518" s="1" t="s">
        <v>4054</v>
      </c>
      <c r="B518" s="1" t="s">
        <v>4055</v>
      </c>
      <c r="C518" s="1" t="s">
        <v>4056</v>
      </c>
    </row>
    <row r="519" spans="1:3">
      <c r="A519" s="1" t="s">
        <v>4057</v>
      </c>
      <c r="B519" s="1" t="s">
        <v>4058</v>
      </c>
      <c r="C519" s="1" t="s">
        <v>4059</v>
      </c>
    </row>
    <row r="520" spans="1:3">
      <c r="A520" s="1" t="s">
        <v>4057</v>
      </c>
      <c r="B520" s="1" t="s">
        <v>4058</v>
      </c>
      <c r="C520" s="1" t="s">
        <v>4059</v>
      </c>
    </row>
    <row r="521" spans="1:3">
      <c r="A521" s="1" t="s">
        <v>4057</v>
      </c>
      <c r="B521" s="1" t="s">
        <v>4058</v>
      </c>
      <c r="C521" s="1" t="s">
        <v>4059</v>
      </c>
    </row>
    <row r="522" spans="1:3">
      <c r="A522" s="1" t="s">
        <v>4060</v>
      </c>
      <c r="B522" s="1" t="s">
        <v>4061</v>
      </c>
      <c r="C522" s="1" t="s">
        <v>4062</v>
      </c>
    </row>
    <row r="523" spans="1:3">
      <c r="A523" s="1" t="s">
        <v>4063</v>
      </c>
      <c r="B523" s="1" t="s">
        <v>4064</v>
      </c>
      <c r="C523" s="1" t="s">
        <v>4065</v>
      </c>
    </row>
    <row r="524" spans="1:3">
      <c r="A524" s="1" t="s">
        <v>4066</v>
      </c>
      <c r="B524" s="1" t="s">
        <v>488</v>
      </c>
      <c r="C524" s="1" t="s">
        <v>4067</v>
      </c>
    </row>
    <row r="525" spans="1:3">
      <c r="A525" s="1" t="s">
        <v>4068</v>
      </c>
      <c r="B525" s="1" t="s">
        <v>4069</v>
      </c>
      <c r="C525" s="1" t="s">
        <v>4070</v>
      </c>
    </row>
    <row r="526" spans="1:3">
      <c r="A526" s="1" t="s">
        <v>4071</v>
      </c>
      <c r="B526" s="1" t="s">
        <v>4072</v>
      </c>
      <c r="C526" s="1" t="s">
        <v>4073</v>
      </c>
    </row>
    <row r="527" spans="1:3">
      <c r="A527" s="1" t="s">
        <v>4074</v>
      </c>
      <c r="B527" s="1" t="s">
        <v>4075</v>
      </c>
      <c r="C527" s="1" t="s">
        <v>4076</v>
      </c>
    </row>
    <row r="528" spans="1:3">
      <c r="A528" s="1" t="s">
        <v>4077</v>
      </c>
      <c r="B528" s="1" t="s">
        <v>4078</v>
      </c>
      <c r="C528" s="1" t="s">
        <v>4079</v>
      </c>
    </row>
    <row r="529" spans="1:3">
      <c r="A529" s="1" t="s">
        <v>4080</v>
      </c>
      <c r="B529" s="1" t="s">
        <v>4081</v>
      </c>
      <c r="C529" s="1" t="s">
        <v>4082</v>
      </c>
    </row>
    <row r="530" spans="1:3">
      <c r="A530" s="1" t="s">
        <v>4083</v>
      </c>
      <c r="B530" s="1" t="s">
        <v>4084</v>
      </c>
      <c r="C530" s="1" t="s">
        <v>4085</v>
      </c>
    </row>
    <row r="531" spans="1:3">
      <c r="A531" s="1" t="s">
        <v>4086</v>
      </c>
      <c r="B531" s="1" t="s">
        <v>577</v>
      </c>
      <c r="C531" s="1" t="s">
        <v>4087</v>
      </c>
    </row>
    <row r="532" spans="1:3">
      <c r="A532" s="1" t="s">
        <v>4088</v>
      </c>
      <c r="B532" s="1" t="s">
        <v>4089</v>
      </c>
      <c r="C532" s="1" t="s">
        <v>4090</v>
      </c>
    </row>
    <row r="533" spans="1:3">
      <c r="A533" s="1" t="s">
        <v>4091</v>
      </c>
      <c r="B533" s="1" t="s">
        <v>4092</v>
      </c>
      <c r="C533" s="1" t="s">
        <v>4093</v>
      </c>
    </row>
    <row r="534" spans="1:3">
      <c r="A534" s="1" t="s">
        <v>4094</v>
      </c>
      <c r="B534" s="1" t="s">
        <v>4095</v>
      </c>
      <c r="C534" s="1" t="s">
        <v>4096</v>
      </c>
    </row>
    <row r="535" spans="1:3">
      <c r="A535" s="1" t="s">
        <v>4097</v>
      </c>
      <c r="B535" s="1" t="s">
        <v>4098</v>
      </c>
      <c r="C535" s="1" t="s">
        <v>4099</v>
      </c>
    </row>
    <row r="536" spans="1:3">
      <c r="A536" s="1" t="s">
        <v>4100</v>
      </c>
      <c r="B536" s="1" t="s">
        <v>4101</v>
      </c>
      <c r="C536" s="1" t="s">
        <v>4102</v>
      </c>
    </row>
    <row r="537" spans="1:3">
      <c r="A537" s="1" t="s">
        <v>4103</v>
      </c>
      <c r="B537" s="1" t="s">
        <v>4104</v>
      </c>
      <c r="C537" s="1" t="s">
        <v>4105</v>
      </c>
    </row>
    <row r="538" spans="1:3">
      <c r="A538" s="1" t="s">
        <v>4106</v>
      </c>
      <c r="B538" s="1" t="s">
        <v>4107</v>
      </c>
      <c r="C538" s="1" t="s">
        <v>4108</v>
      </c>
    </row>
    <row r="539" spans="1:3">
      <c r="A539" s="1" t="s">
        <v>4109</v>
      </c>
      <c r="B539" s="1" t="s">
        <v>4110</v>
      </c>
      <c r="C539" s="1" t="s">
        <v>4111</v>
      </c>
    </row>
    <row r="540" spans="1:3">
      <c r="A540" s="1" t="s">
        <v>4112</v>
      </c>
      <c r="B540" s="1" t="s">
        <v>4113</v>
      </c>
      <c r="C540" s="1" t="s">
        <v>4114</v>
      </c>
    </row>
    <row r="541" spans="1:3">
      <c r="A541" s="1" t="s">
        <v>4115</v>
      </c>
      <c r="B541" s="1" t="s">
        <v>4116</v>
      </c>
      <c r="C541" s="1" t="s">
        <v>4117</v>
      </c>
    </row>
    <row r="542" spans="1:3">
      <c r="A542" s="1" t="s">
        <v>4118</v>
      </c>
      <c r="B542" s="1" t="s">
        <v>4119</v>
      </c>
      <c r="C542" s="1" t="s">
        <v>4120</v>
      </c>
    </row>
    <row r="543" spans="1:3">
      <c r="A543" s="1" t="s">
        <v>4121</v>
      </c>
      <c r="B543" s="1" t="s">
        <v>4122</v>
      </c>
      <c r="C543" s="1" t="s">
        <v>4123</v>
      </c>
    </row>
    <row r="544" spans="1:3">
      <c r="A544" s="1" t="s">
        <v>4124</v>
      </c>
      <c r="B544" s="1" t="s">
        <v>4125</v>
      </c>
      <c r="C544" s="1" t="s">
        <v>4126</v>
      </c>
    </row>
    <row r="545" spans="1:3">
      <c r="A545" s="1" t="s">
        <v>4127</v>
      </c>
      <c r="B545" s="1" t="s">
        <v>4128</v>
      </c>
      <c r="C545" s="1" t="s">
        <v>4129</v>
      </c>
    </row>
    <row r="546" spans="1:3">
      <c r="A546" s="1" t="s">
        <v>4130</v>
      </c>
      <c r="B546" s="1" t="s">
        <v>189</v>
      </c>
      <c r="C546" s="1" t="s">
        <v>4131</v>
      </c>
    </row>
    <row r="547" spans="1:3">
      <c r="A547" s="1" t="s">
        <v>4132</v>
      </c>
      <c r="B547" s="1" t="s">
        <v>4133</v>
      </c>
      <c r="C547" s="1" t="s">
        <v>4134</v>
      </c>
    </row>
    <row r="548" spans="1:3">
      <c r="A548" s="1" t="s">
        <v>4135</v>
      </c>
      <c r="B548" s="1" t="s">
        <v>4136</v>
      </c>
      <c r="C548" s="1" t="s">
        <v>4137</v>
      </c>
    </row>
    <row r="549" spans="1:3">
      <c r="A549" s="1" t="s">
        <v>4138</v>
      </c>
      <c r="B549" s="1" t="s">
        <v>4139</v>
      </c>
      <c r="C549" s="1" t="s">
        <v>4140</v>
      </c>
    </row>
    <row r="550" spans="1:3">
      <c r="A550" s="1" t="s">
        <v>4141</v>
      </c>
      <c r="B550" s="1" t="s">
        <v>4142</v>
      </c>
      <c r="C550" s="1" t="s">
        <v>4143</v>
      </c>
    </row>
    <row r="551" spans="1:3">
      <c r="A551" s="1" t="s">
        <v>4144</v>
      </c>
      <c r="B551" s="1" t="s">
        <v>4145</v>
      </c>
      <c r="C551" s="1" t="s">
        <v>4146</v>
      </c>
    </row>
    <row r="552" spans="1:3">
      <c r="A552" s="1" t="s">
        <v>4147</v>
      </c>
      <c r="B552" s="1" t="s">
        <v>4148</v>
      </c>
      <c r="C552" s="1" t="s">
        <v>4149</v>
      </c>
    </row>
    <row r="553" spans="1:3">
      <c r="A553" s="1" t="s">
        <v>4150</v>
      </c>
      <c r="B553" s="1" t="s">
        <v>4151</v>
      </c>
      <c r="C553" s="1" t="s">
        <v>4152</v>
      </c>
    </row>
    <row r="554" spans="1:3">
      <c r="A554" s="1" t="s">
        <v>4153</v>
      </c>
      <c r="B554" s="1" t="s">
        <v>4154</v>
      </c>
      <c r="C554" s="1" t="s">
        <v>4155</v>
      </c>
    </row>
    <row r="555" spans="1:3">
      <c r="A555" s="1" t="s">
        <v>4156</v>
      </c>
      <c r="B555" s="1" t="s">
        <v>4157</v>
      </c>
      <c r="C555" s="1" t="s">
        <v>4158</v>
      </c>
    </row>
    <row r="556" spans="1:3">
      <c r="A556" s="1" t="s">
        <v>4159</v>
      </c>
      <c r="B556" s="1" t="s">
        <v>4160</v>
      </c>
      <c r="C556" s="1" t="s">
        <v>4161</v>
      </c>
    </row>
    <row r="557" spans="1:3">
      <c r="A557" s="1" t="s">
        <v>4162</v>
      </c>
      <c r="B557" s="1" t="s">
        <v>4163</v>
      </c>
      <c r="C557" s="1" t="s">
        <v>4164</v>
      </c>
    </row>
    <row r="558" spans="1:3">
      <c r="A558" s="1" t="s">
        <v>4165</v>
      </c>
      <c r="B558" s="1" t="s">
        <v>4166</v>
      </c>
      <c r="C558" s="1" t="s">
        <v>4167</v>
      </c>
    </row>
    <row r="559" spans="1:3">
      <c r="A559" s="1" t="s">
        <v>4168</v>
      </c>
      <c r="B559" s="1" t="s">
        <v>4169</v>
      </c>
      <c r="C559" s="1" t="s">
        <v>4170</v>
      </c>
    </row>
    <row r="560" spans="1:3">
      <c r="A560" s="1" t="s">
        <v>4171</v>
      </c>
      <c r="B560" s="1" t="s">
        <v>4172</v>
      </c>
      <c r="C560" s="1" t="s">
        <v>4173</v>
      </c>
    </row>
    <row r="561" spans="1:3">
      <c r="A561" s="1" t="s">
        <v>4174</v>
      </c>
      <c r="B561" s="1" t="s">
        <v>4175</v>
      </c>
      <c r="C561" s="1" t="s">
        <v>4176</v>
      </c>
    </row>
    <row r="562" spans="1:3">
      <c r="A562" s="1" t="s">
        <v>4177</v>
      </c>
      <c r="B562" s="1" t="s">
        <v>4178</v>
      </c>
      <c r="C562" s="1" t="s">
        <v>4179</v>
      </c>
    </row>
    <row r="563" spans="1:3">
      <c r="A563" s="1" t="s">
        <v>4180</v>
      </c>
      <c r="B563" s="1" t="s">
        <v>4181</v>
      </c>
      <c r="C563" s="1" t="s">
        <v>4182</v>
      </c>
    </row>
    <row r="564" spans="1:3">
      <c r="A564" s="1" t="s">
        <v>4183</v>
      </c>
      <c r="B564" s="1" t="s">
        <v>4184</v>
      </c>
      <c r="C564" s="1" t="s">
        <v>4185</v>
      </c>
    </row>
    <row r="565" spans="1:3">
      <c r="A565" s="1" t="s">
        <v>4186</v>
      </c>
      <c r="B565" s="1" t="s">
        <v>4187</v>
      </c>
      <c r="C565" s="1" t="s">
        <v>4188</v>
      </c>
    </row>
    <row r="566" spans="1:3">
      <c r="A566" s="1" t="s">
        <v>4189</v>
      </c>
      <c r="B566" s="1" t="s">
        <v>4190</v>
      </c>
      <c r="C566" s="1" t="s">
        <v>4191</v>
      </c>
    </row>
    <row r="567" spans="1:3">
      <c r="A567" s="1" t="s">
        <v>4192</v>
      </c>
      <c r="B567" s="1" t="s">
        <v>4193</v>
      </c>
      <c r="C567" s="1" t="s">
        <v>4194</v>
      </c>
    </row>
    <row r="568" spans="1:3">
      <c r="A568" s="1" t="s">
        <v>4195</v>
      </c>
      <c r="B568" s="1" t="s">
        <v>4196</v>
      </c>
      <c r="C568" s="1" t="s">
        <v>4197</v>
      </c>
    </row>
    <row r="569" spans="1:3">
      <c r="A569" s="1" t="s">
        <v>4198</v>
      </c>
      <c r="B569" s="1" t="s">
        <v>4199</v>
      </c>
      <c r="C569" s="1" t="s">
        <v>4200</v>
      </c>
    </row>
    <row r="570" spans="1:3">
      <c r="A570" s="1" t="s">
        <v>4201</v>
      </c>
      <c r="B570" s="1" t="s">
        <v>4202</v>
      </c>
      <c r="C570" s="1" t="s">
        <v>4203</v>
      </c>
    </row>
    <row r="571" spans="1:3">
      <c r="A571" s="1" t="s">
        <v>4204</v>
      </c>
      <c r="B571" s="1" t="s">
        <v>4205</v>
      </c>
      <c r="C571" s="1" t="s">
        <v>4206</v>
      </c>
    </row>
    <row r="572" spans="1:3">
      <c r="A572" s="1" t="s">
        <v>4207</v>
      </c>
      <c r="B572" s="1" t="s">
        <v>4208</v>
      </c>
      <c r="C572" s="1" t="s">
        <v>4209</v>
      </c>
    </row>
    <row r="573" spans="1:3">
      <c r="A573" s="1" t="s">
        <v>4210</v>
      </c>
      <c r="B573" s="1" t="s">
        <v>4211</v>
      </c>
      <c r="C573" s="1" t="s">
        <v>4212</v>
      </c>
    </row>
    <row r="574" spans="1:3">
      <c r="A574" s="1" t="s">
        <v>4213</v>
      </c>
      <c r="B574" s="1" t="s">
        <v>4214</v>
      </c>
      <c r="C574" s="1" t="s">
        <v>4215</v>
      </c>
    </row>
    <row r="575" spans="1:3">
      <c r="A575" s="1" t="s">
        <v>4216</v>
      </c>
      <c r="B575" s="1" t="s">
        <v>4217</v>
      </c>
      <c r="C575" s="1" t="s">
        <v>4218</v>
      </c>
    </row>
    <row r="576" spans="1:3">
      <c r="A576" s="1" t="s">
        <v>4219</v>
      </c>
      <c r="B576" s="1" t="s">
        <v>4220</v>
      </c>
      <c r="C576" s="1" t="s">
        <v>4221</v>
      </c>
    </row>
    <row r="577" spans="1:3">
      <c r="A577" s="1" t="s">
        <v>4222</v>
      </c>
      <c r="B577" s="1" t="s">
        <v>4223</v>
      </c>
      <c r="C577" s="1" t="s">
        <v>4224</v>
      </c>
    </row>
    <row r="578" spans="1:3">
      <c r="A578" s="1" t="s">
        <v>4225</v>
      </c>
      <c r="B578" s="1" t="s">
        <v>4226</v>
      </c>
      <c r="C578" s="1" t="s">
        <v>4227</v>
      </c>
    </row>
    <row r="579" spans="1:3">
      <c r="A579" s="1" t="s">
        <v>4228</v>
      </c>
      <c r="B579" s="1" t="s">
        <v>4229</v>
      </c>
      <c r="C579" s="1" t="s">
        <v>4230</v>
      </c>
    </row>
    <row r="580" spans="1:3">
      <c r="A580" s="1" t="s">
        <v>4231</v>
      </c>
      <c r="B580" s="1" t="s">
        <v>4232</v>
      </c>
      <c r="C580" s="1" t="s">
        <v>4233</v>
      </c>
    </row>
    <row r="581" spans="1:3">
      <c r="A581" s="1" t="s">
        <v>4234</v>
      </c>
      <c r="B581" s="1" t="s">
        <v>4235</v>
      </c>
      <c r="C581" s="1" t="s">
        <v>4236</v>
      </c>
    </row>
    <row r="582" spans="1:3">
      <c r="A582" s="1" t="s">
        <v>4237</v>
      </c>
      <c r="B582" s="1" t="s">
        <v>4238</v>
      </c>
      <c r="C582" s="1" t="s">
        <v>4239</v>
      </c>
    </row>
    <row r="583" spans="1:3">
      <c r="A583" s="1" t="s">
        <v>4240</v>
      </c>
      <c r="B583" s="1" t="s">
        <v>4241</v>
      </c>
      <c r="C583" s="1" t="s">
        <v>4242</v>
      </c>
    </row>
    <row r="584" spans="1:3">
      <c r="A584" s="1" t="s">
        <v>4243</v>
      </c>
      <c r="B584" s="1" t="s">
        <v>4244</v>
      </c>
      <c r="C584" s="1" t="s">
        <v>4245</v>
      </c>
    </row>
    <row r="585" spans="1:3">
      <c r="A585" s="1" t="s">
        <v>4246</v>
      </c>
      <c r="B585" s="1" t="s">
        <v>4247</v>
      </c>
      <c r="C585" s="1" t="s">
        <v>4248</v>
      </c>
    </row>
    <row r="586" spans="1:3">
      <c r="A586" s="1" t="s">
        <v>4249</v>
      </c>
      <c r="B586" s="1" t="s">
        <v>4250</v>
      </c>
      <c r="C586" s="1" t="s">
        <v>4251</v>
      </c>
    </row>
    <row r="587" spans="1:3">
      <c r="A587" s="1" t="s">
        <v>4252</v>
      </c>
      <c r="B587" s="1" t="s">
        <v>4253</v>
      </c>
      <c r="C587" s="1" t="s">
        <v>4254</v>
      </c>
    </row>
    <row r="588" spans="1:3">
      <c r="A588" s="1" t="s">
        <v>4255</v>
      </c>
      <c r="B588" s="1" t="s">
        <v>4256</v>
      </c>
      <c r="C588" s="1" t="s">
        <v>4257</v>
      </c>
    </row>
    <row r="589" spans="1:3">
      <c r="A589" s="1" t="s">
        <v>4258</v>
      </c>
      <c r="B589" s="1" t="s">
        <v>4259</v>
      </c>
      <c r="C589" s="1" t="s">
        <v>4260</v>
      </c>
    </row>
    <row r="590" spans="1:3">
      <c r="A590" s="1" t="s">
        <v>4261</v>
      </c>
      <c r="B590" s="1" t="s">
        <v>4262</v>
      </c>
      <c r="C590" s="1" t="s">
        <v>4263</v>
      </c>
    </row>
    <row r="591" spans="1:3">
      <c r="A591" s="1" t="s">
        <v>4264</v>
      </c>
      <c r="B591" s="1" t="s">
        <v>4265</v>
      </c>
      <c r="C591" s="1" t="s">
        <v>4266</v>
      </c>
    </row>
    <row r="592" spans="1:3">
      <c r="A592" s="1" t="s">
        <v>4267</v>
      </c>
      <c r="B592" s="1" t="s">
        <v>4268</v>
      </c>
      <c r="C592" s="1" t="s">
        <v>4269</v>
      </c>
    </row>
    <row r="593" spans="1:3">
      <c r="A593" s="1" t="s">
        <v>4270</v>
      </c>
      <c r="B593" s="1" t="s">
        <v>4271</v>
      </c>
      <c r="C593" s="1" t="s">
        <v>4272</v>
      </c>
    </row>
    <row r="594" spans="1:3">
      <c r="A594" s="1" t="s">
        <v>4273</v>
      </c>
      <c r="B594" s="1" t="s">
        <v>4274</v>
      </c>
      <c r="C594" s="1" t="s">
        <v>4275</v>
      </c>
    </row>
    <row r="595" spans="1:3">
      <c r="A595" s="1" t="s">
        <v>4276</v>
      </c>
      <c r="B595" s="1" t="s">
        <v>4277</v>
      </c>
      <c r="C595" s="1" t="s">
        <v>4278</v>
      </c>
    </row>
    <row r="596" spans="1:3">
      <c r="A596" s="1" t="s">
        <v>4279</v>
      </c>
      <c r="B596" s="1" t="s">
        <v>4280</v>
      </c>
      <c r="C596" s="1" t="s">
        <v>4281</v>
      </c>
    </row>
    <row r="597" spans="1:3">
      <c r="A597" s="1" t="s">
        <v>4282</v>
      </c>
      <c r="B597" s="1" t="s">
        <v>4283</v>
      </c>
      <c r="C597" s="1" t="s">
        <v>4284</v>
      </c>
    </row>
    <row r="598" spans="1:3">
      <c r="A598" s="1" t="s">
        <v>4285</v>
      </c>
      <c r="B598" s="1" t="s">
        <v>4286</v>
      </c>
      <c r="C598" s="1" t="s">
        <v>4287</v>
      </c>
    </row>
    <row r="599" spans="1:3">
      <c r="A599" s="1" t="s">
        <v>4288</v>
      </c>
      <c r="B599" s="1" t="s">
        <v>4289</v>
      </c>
      <c r="C599" s="1" t="s">
        <v>4290</v>
      </c>
    </row>
    <row r="600" spans="1:3">
      <c r="A600" s="1" t="s">
        <v>4291</v>
      </c>
      <c r="B600" s="1" t="s">
        <v>4292</v>
      </c>
      <c r="C600" s="1" t="s">
        <v>4293</v>
      </c>
    </row>
    <row r="601" spans="1:3">
      <c r="A601" s="1" t="s">
        <v>4294</v>
      </c>
      <c r="B601" s="1" t="s">
        <v>4295</v>
      </c>
      <c r="C601" s="1" t="s">
        <v>4296</v>
      </c>
    </row>
    <row r="602" spans="1:3">
      <c r="A602" s="1" t="s">
        <v>4297</v>
      </c>
      <c r="B602" s="1" t="s">
        <v>4298</v>
      </c>
      <c r="C602" s="1" t="s">
        <v>4299</v>
      </c>
    </row>
    <row r="603" spans="1:3">
      <c r="A603" s="1" t="s">
        <v>4300</v>
      </c>
      <c r="B603" s="1" t="s">
        <v>4301</v>
      </c>
      <c r="C603" s="1" t="s">
        <v>4302</v>
      </c>
    </row>
    <row r="604" spans="1:3">
      <c r="A604" s="1" t="s">
        <v>4303</v>
      </c>
      <c r="B604" s="1" t="s">
        <v>4304</v>
      </c>
      <c r="C604" s="1" t="s">
        <v>4305</v>
      </c>
    </row>
    <row r="605" spans="1:3">
      <c r="A605" s="1" t="s">
        <v>4306</v>
      </c>
      <c r="B605" s="1" t="s">
        <v>4307</v>
      </c>
      <c r="C605" s="1" t="s">
        <v>4308</v>
      </c>
    </row>
    <row r="606" spans="1:3">
      <c r="A606" s="1" t="s">
        <v>4309</v>
      </c>
      <c r="B606" s="1" t="s">
        <v>4310</v>
      </c>
      <c r="C606" s="1" t="s">
        <v>4311</v>
      </c>
    </row>
    <row r="607" spans="1:3">
      <c r="A607" s="1" t="s">
        <v>4312</v>
      </c>
      <c r="B607" s="1" t="s">
        <v>4313</v>
      </c>
      <c r="C607" s="1" t="s">
        <v>4314</v>
      </c>
    </row>
    <row r="608" spans="1:3">
      <c r="A608" s="1" t="s">
        <v>4315</v>
      </c>
      <c r="B608" s="1" t="s">
        <v>4316</v>
      </c>
      <c r="C608" s="1" t="s">
        <v>4317</v>
      </c>
    </row>
    <row r="609" spans="1:3">
      <c r="A609" s="1" t="s">
        <v>4318</v>
      </c>
      <c r="B609" s="1" t="s">
        <v>4319</v>
      </c>
      <c r="C609" s="1" t="s">
        <v>4320</v>
      </c>
    </row>
    <row r="610" spans="1:3">
      <c r="A610" s="1" t="s">
        <v>4321</v>
      </c>
      <c r="B610" s="1" t="s">
        <v>4322</v>
      </c>
      <c r="C610" s="1" t="s">
        <v>4323</v>
      </c>
    </row>
    <row r="611" spans="1:3">
      <c r="A611" s="1" t="s">
        <v>4324</v>
      </c>
      <c r="B611" s="1" t="s">
        <v>4325</v>
      </c>
      <c r="C611" s="1" t="s">
        <v>4326</v>
      </c>
    </row>
    <row r="612" spans="1:3">
      <c r="A612" s="1" t="s">
        <v>4327</v>
      </c>
      <c r="B612" s="1" t="s">
        <v>4328</v>
      </c>
      <c r="C612" s="1" t="s">
        <v>4329</v>
      </c>
    </row>
    <row r="613" spans="1:3">
      <c r="A613" s="1" t="s">
        <v>4330</v>
      </c>
      <c r="B613" s="1" t="s">
        <v>4331</v>
      </c>
      <c r="C613" s="1" t="s">
        <v>4332</v>
      </c>
    </row>
    <row r="614" spans="1:3">
      <c r="A614" s="1" t="s">
        <v>4333</v>
      </c>
      <c r="B614" s="1" t="s">
        <v>4334</v>
      </c>
      <c r="C614" s="1" t="s">
        <v>4335</v>
      </c>
    </row>
    <row r="615" spans="1:3">
      <c r="A615" s="1" t="s">
        <v>4336</v>
      </c>
      <c r="B615" s="1" t="s">
        <v>4337</v>
      </c>
      <c r="C615" s="1" t="s">
        <v>4338</v>
      </c>
    </row>
    <row r="616" spans="1:3">
      <c r="A616" s="1" t="s">
        <v>4339</v>
      </c>
      <c r="B616" s="1" t="s">
        <v>4340</v>
      </c>
      <c r="C616" s="1" t="s">
        <v>4341</v>
      </c>
    </row>
    <row r="617" spans="1:3">
      <c r="A617" s="1" t="s">
        <v>4342</v>
      </c>
      <c r="B617" s="1" t="s">
        <v>4343</v>
      </c>
      <c r="C617" s="1" t="s">
        <v>4344</v>
      </c>
    </row>
    <row r="618" spans="1:3">
      <c r="A618" s="1" t="s">
        <v>4342</v>
      </c>
      <c r="B618" s="1" t="s">
        <v>4343</v>
      </c>
      <c r="C618" s="1" t="s">
        <v>4344</v>
      </c>
    </row>
    <row r="619" spans="1:3">
      <c r="A619" s="1" t="s">
        <v>4342</v>
      </c>
      <c r="B619" s="1" t="s">
        <v>4345</v>
      </c>
      <c r="C619" s="1" t="s">
        <v>4346</v>
      </c>
    </row>
    <row r="620" spans="1:3">
      <c r="A620" s="1" t="s">
        <v>4342</v>
      </c>
      <c r="B620" s="1" t="s">
        <v>4345</v>
      </c>
      <c r="C620" s="1" t="s">
        <v>4346</v>
      </c>
    </row>
    <row r="621" spans="1:3">
      <c r="A621" s="1" t="s">
        <v>4347</v>
      </c>
      <c r="B621" s="1" t="s">
        <v>4348</v>
      </c>
      <c r="C621" s="1" t="s">
        <v>4349</v>
      </c>
    </row>
    <row r="622" spans="1:3">
      <c r="A622" s="1" t="s">
        <v>4347</v>
      </c>
      <c r="B622" s="1" t="s">
        <v>4350</v>
      </c>
      <c r="C622" s="1" t="s">
        <v>4351</v>
      </c>
    </row>
    <row r="623" spans="1:3">
      <c r="A623" s="1" t="s">
        <v>4347</v>
      </c>
      <c r="B623" s="1" t="s">
        <v>4352</v>
      </c>
      <c r="C623" s="1" t="s">
        <v>4353</v>
      </c>
    </row>
    <row r="624" spans="1:3">
      <c r="A624" s="1" t="s">
        <v>4347</v>
      </c>
      <c r="B624" s="1" t="s">
        <v>4354</v>
      </c>
      <c r="C624" s="1" t="s">
        <v>4355</v>
      </c>
    </row>
    <row r="625" spans="1:3">
      <c r="A625" s="1" t="s">
        <v>4356</v>
      </c>
      <c r="B625" s="1" t="s">
        <v>4357</v>
      </c>
      <c r="C625" s="1" t="s">
        <v>4358</v>
      </c>
    </row>
    <row r="626" spans="1:3">
      <c r="A626" s="1" t="s">
        <v>4356</v>
      </c>
      <c r="B626" s="1" t="s">
        <v>4359</v>
      </c>
      <c r="C626" s="1" t="s">
        <v>4360</v>
      </c>
    </row>
    <row r="627" spans="1:3">
      <c r="A627" s="1" t="s">
        <v>4356</v>
      </c>
      <c r="B627" s="1" t="s">
        <v>4361</v>
      </c>
      <c r="C627" s="1" t="s">
        <v>4362</v>
      </c>
    </row>
    <row r="628" spans="1:3">
      <c r="A628" s="1" t="s">
        <v>4356</v>
      </c>
      <c r="B628" s="1" t="s">
        <v>4363</v>
      </c>
      <c r="C628" s="1" t="s">
        <v>4364</v>
      </c>
    </row>
    <row r="629" spans="1:3">
      <c r="A629" s="1" t="s">
        <v>4365</v>
      </c>
      <c r="B629" s="1" t="s">
        <v>4366</v>
      </c>
      <c r="C629" s="1" t="s">
        <v>4367</v>
      </c>
    </row>
    <row r="630" spans="1:3">
      <c r="A630" s="1" t="s">
        <v>4365</v>
      </c>
      <c r="B630" s="1" t="s">
        <v>4368</v>
      </c>
      <c r="C630" s="1" t="s">
        <v>4369</v>
      </c>
    </row>
    <row r="631" spans="1:3">
      <c r="A631" s="1" t="s">
        <v>4365</v>
      </c>
      <c r="B631" s="1" t="s">
        <v>4370</v>
      </c>
      <c r="C631" s="1" t="s">
        <v>4371</v>
      </c>
    </row>
    <row r="632" spans="1:3">
      <c r="A632" s="1" t="s">
        <v>4365</v>
      </c>
      <c r="B632" s="1" t="s">
        <v>4372</v>
      </c>
      <c r="C632" s="1" t="s">
        <v>4373</v>
      </c>
    </row>
    <row r="633" spans="1:3">
      <c r="A633" s="1" t="s">
        <v>4374</v>
      </c>
      <c r="B633" s="1" t="s">
        <v>4375</v>
      </c>
      <c r="C633" s="1" t="s">
        <v>4376</v>
      </c>
    </row>
    <row r="634" spans="1:3">
      <c r="A634" s="1" t="s">
        <v>4374</v>
      </c>
      <c r="B634" s="1" t="s">
        <v>4377</v>
      </c>
      <c r="C634" s="1" t="s">
        <v>4378</v>
      </c>
    </row>
    <row r="635" spans="1:3">
      <c r="A635" s="1" t="s">
        <v>4374</v>
      </c>
      <c r="B635" s="1" t="s">
        <v>4379</v>
      </c>
      <c r="C635" s="1" t="s">
        <v>4380</v>
      </c>
    </row>
    <row r="636" spans="1:3">
      <c r="A636" s="1" t="s">
        <v>4374</v>
      </c>
      <c r="B636" s="1" t="s">
        <v>4381</v>
      </c>
      <c r="C636" s="1" t="s">
        <v>4382</v>
      </c>
    </row>
    <row r="637" spans="1:3">
      <c r="A637" s="1" t="s">
        <v>4383</v>
      </c>
      <c r="B637" s="1" t="s">
        <v>4384</v>
      </c>
      <c r="C637" s="1" t="s">
        <v>4385</v>
      </c>
    </row>
    <row r="638" spans="1:3">
      <c r="A638" s="1" t="s">
        <v>4383</v>
      </c>
      <c r="B638" s="1" t="s">
        <v>4386</v>
      </c>
      <c r="C638" s="1" t="s">
        <v>4387</v>
      </c>
    </row>
    <row r="639" spans="1:3">
      <c r="A639" s="1" t="s">
        <v>4383</v>
      </c>
      <c r="B639" s="1" t="s">
        <v>4388</v>
      </c>
      <c r="C639" s="1" t="s">
        <v>4389</v>
      </c>
    </row>
    <row r="640" spans="1:3">
      <c r="A640" s="1" t="s">
        <v>4383</v>
      </c>
      <c r="B640" s="1" t="s">
        <v>4390</v>
      </c>
      <c r="C640" s="1" t="s">
        <v>4391</v>
      </c>
    </row>
    <row r="641" spans="1:3">
      <c r="A641" s="1" t="s">
        <v>4392</v>
      </c>
      <c r="B641" s="1" t="s">
        <v>4393</v>
      </c>
      <c r="C641" s="1" t="s">
        <v>4394</v>
      </c>
    </row>
    <row r="642" spans="1:3">
      <c r="A642" s="1" t="s">
        <v>4392</v>
      </c>
      <c r="B642" s="1" t="s">
        <v>4395</v>
      </c>
      <c r="C642" s="1" t="s">
        <v>4396</v>
      </c>
    </row>
    <row r="643" spans="1:3">
      <c r="A643" s="1" t="s">
        <v>4392</v>
      </c>
      <c r="B643" s="1" t="s">
        <v>4397</v>
      </c>
      <c r="C643" s="1" t="s">
        <v>4398</v>
      </c>
    </row>
    <row r="644" spans="1:3">
      <c r="A644" s="1" t="s">
        <v>4392</v>
      </c>
      <c r="B644" s="1" t="s">
        <v>4399</v>
      </c>
      <c r="C644" s="1" t="s">
        <v>4400</v>
      </c>
    </row>
    <row r="645" spans="1:3">
      <c r="A645" s="1" t="s">
        <v>4401</v>
      </c>
      <c r="B645" s="1" t="s">
        <v>4402</v>
      </c>
      <c r="C645" s="1" t="s">
        <v>4403</v>
      </c>
    </row>
    <row r="646" spans="1:3">
      <c r="A646" s="1" t="s">
        <v>4404</v>
      </c>
      <c r="B646" s="1" t="s">
        <v>4405</v>
      </c>
      <c r="C646" s="1" t="s">
        <v>4406</v>
      </c>
    </row>
    <row r="647" spans="1:3">
      <c r="A647" s="1" t="s">
        <v>4407</v>
      </c>
      <c r="B647" s="1" t="s">
        <v>4408</v>
      </c>
      <c r="C647" s="1" t="s">
        <v>4409</v>
      </c>
    </row>
    <row r="648" spans="1:3">
      <c r="A648" s="1" t="s">
        <v>4410</v>
      </c>
      <c r="B648" s="1" t="s">
        <v>4411</v>
      </c>
      <c r="C648" s="1" t="s">
        <v>4412</v>
      </c>
    </row>
    <row r="649" spans="1:3">
      <c r="A649" s="1" t="s">
        <v>4413</v>
      </c>
      <c r="B649" s="1" t="s">
        <v>4414</v>
      </c>
      <c r="C649" s="1" t="s">
        <v>4415</v>
      </c>
    </row>
    <row r="650" spans="1:3">
      <c r="A650" s="1" t="s">
        <v>4416</v>
      </c>
      <c r="B650" s="1" t="s">
        <v>4417</v>
      </c>
      <c r="C650" s="1" t="s">
        <v>4418</v>
      </c>
    </row>
    <row r="651" spans="1:3">
      <c r="A651" s="1" t="s">
        <v>4419</v>
      </c>
      <c r="B651" s="1" t="s">
        <v>4420</v>
      </c>
      <c r="C651" s="1" t="s">
        <v>4421</v>
      </c>
    </row>
    <row r="652" spans="1:3">
      <c r="A652" s="1" t="s">
        <v>4419</v>
      </c>
      <c r="B652" s="1" t="s">
        <v>4422</v>
      </c>
      <c r="C652" s="1" t="s">
        <v>4423</v>
      </c>
    </row>
    <row r="653" spans="1:3">
      <c r="A653" s="1" t="s">
        <v>4424</v>
      </c>
      <c r="B653" s="1" t="s">
        <v>4425</v>
      </c>
      <c r="C653" s="1" t="s">
        <v>4426</v>
      </c>
    </row>
    <row r="654" spans="1:3">
      <c r="A654" s="1" t="s">
        <v>4424</v>
      </c>
      <c r="B654" s="1" t="s">
        <v>4425</v>
      </c>
      <c r="C654" s="1" t="s">
        <v>4426</v>
      </c>
    </row>
    <row r="655" spans="1:3">
      <c r="A655" s="1" t="s">
        <v>4427</v>
      </c>
      <c r="B655" s="1" t="s">
        <v>4428</v>
      </c>
      <c r="C655" s="1" t="s">
        <v>4429</v>
      </c>
    </row>
    <row r="656" spans="1:3">
      <c r="A656" s="1" t="s">
        <v>4427</v>
      </c>
      <c r="B656" s="1" t="s">
        <v>4428</v>
      </c>
      <c r="C656" s="1" t="s">
        <v>4429</v>
      </c>
    </row>
    <row r="657" spans="1:3">
      <c r="A657" s="1" t="s">
        <v>4430</v>
      </c>
      <c r="B657" s="1" t="s">
        <v>4431</v>
      </c>
      <c r="C657" s="1" t="s">
        <v>4432</v>
      </c>
    </row>
    <row r="658" spans="1:3">
      <c r="A658" s="1" t="s">
        <v>4430</v>
      </c>
      <c r="B658" s="1" t="s">
        <v>4431</v>
      </c>
      <c r="C658" s="1" t="s">
        <v>4432</v>
      </c>
    </row>
    <row r="659" spans="1:3">
      <c r="A659" s="1" t="s">
        <v>4433</v>
      </c>
      <c r="B659" s="1" t="s">
        <v>606</v>
      </c>
      <c r="C659" s="1" t="s">
        <v>4434</v>
      </c>
    </row>
    <row r="660" spans="1:3">
      <c r="A660" s="1" t="s">
        <v>4433</v>
      </c>
      <c r="B660" s="1" t="s">
        <v>4435</v>
      </c>
      <c r="C660" s="1" t="s">
        <v>4436</v>
      </c>
    </row>
    <row r="661" spans="1:3">
      <c r="A661" s="1" t="s">
        <v>4437</v>
      </c>
      <c r="B661" s="1" t="s">
        <v>4438</v>
      </c>
      <c r="C661" s="1" t="s">
        <v>4439</v>
      </c>
    </row>
    <row r="662" spans="1:3">
      <c r="A662" s="1" t="s">
        <v>4437</v>
      </c>
      <c r="B662" s="1" t="s">
        <v>4438</v>
      </c>
      <c r="C662" s="1" t="s">
        <v>4439</v>
      </c>
    </row>
    <row r="663" spans="1:3">
      <c r="A663" s="1" t="s">
        <v>4440</v>
      </c>
      <c r="B663" s="1" t="s">
        <v>4441</v>
      </c>
      <c r="C663" s="1" t="s">
        <v>4442</v>
      </c>
    </row>
    <row r="664" spans="1:3">
      <c r="A664" s="1" t="s">
        <v>4440</v>
      </c>
      <c r="B664" s="1" t="s">
        <v>4443</v>
      </c>
      <c r="C664" s="1" t="s">
        <v>4444</v>
      </c>
    </row>
    <row r="665" spans="1:3">
      <c r="A665" s="1" t="s">
        <v>4445</v>
      </c>
      <c r="B665" s="1" t="s">
        <v>4446</v>
      </c>
      <c r="C665" s="1" t="s">
        <v>4447</v>
      </c>
    </row>
    <row r="666" spans="1:3">
      <c r="A666" s="1" t="s">
        <v>4445</v>
      </c>
      <c r="B666" s="1" t="s">
        <v>4448</v>
      </c>
      <c r="C666" s="1" t="s">
        <v>4449</v>
      </c>
    </row>
    <row r="667" spans="1:3">
      <c r="A667" s="1" t="s">
        <v>4450</v>
      </c>
      <c r="B667" s="1" t="s">
        <v>4451</v>
      </c>
      <c r="C667" s="1" t="s">
        <v>4452</v>
      </c>
    </row>
    <row r="668" spans="1:3">
      <c r="A668" s="1" t="s">
        <v>4450</v>
      </c>
      <c r="B668" s="1" t="s">
        <v>4453</v>
      </c>
      <c r="C668" s="1" t="s">
        <v>4454</v>
      </c>
    </row>
    <row r="669" spans="1:3">
      <c r="A669" s="1" t="s">
        <v>4455</v>
      </c>
      <c r="B669" s="1" t="s">
        <v>4456</v>
      </c>
      <c r="C669" s="1" t="s">
        <v>4457</v>
      </c>
    </row>
    <row r="670" spans="1:3">
      <c r="A670" s="1" t="s">
        <v>4455</v>
      </c>
      <c r="B670" s="1" t="s">
        <v>4456</v>
      </c>
      <c r="C670" s="1" t="s">
        <v>4457</v>
      </c>
    </row>
    <row r="671" spans="1:3">
      <c r="A671" s="1" t="s">
        <v>4458</v>
      </c>
      <c r="B671" s="1" t="s">
        <v>4459</v>
      </c>
      <c r="C671" s="1" t="s">
        <v>4460</v>
      </c>
    </row>
    <row r="672" spans="1:3">
      <c r="A672" s="1" t="s">
        <v>4458</v>
      </c>
      <c r="B672" s="1" t="s">
        <v>4461</v>
      </c>
      <c r="C672" s="1" t="s">
        <v>4462</v>
      </c>
    </row>
    <row r="673" spans="1:3">
      <c r="A673" s="1" t="s">
        <v>4463</v>
      </c>
      <c r="B673" s="1" t="s">
        <v>4464</v>
      </c>
      <c r="C673" s="1" t="s">
        <v>4465</v>
      </c>
    </row>
    <row r="674" spans="1:3">
      <c r="A674" s="1" t="s">
        <v>4463</v>
      </c>
      <c r="B674" s="1" t="s">
        <v>159</v>
      </c>
      <c r="C674" s="1" t="s">
        <v>4466</v>
      </c>
    </row>
    <row r="675" spans="1:3">
      <c r="A675" s="1" t="s">
        <v>4467</v>
      </c>
      <c r="B675" s="1" t="s">
        <v>4468</v>
      </c>
      <c r="C675" s="1" t="s">
        <v>4469</v>
      </c>
    </row>
    <row r="676" spans="1:3">
      <c r="A676" s="1" t="s">
        <v>4467</v>
      </c>
      <c r="B676" s="1" t="s">
        <v>4468</v>
      </c>
      <c r="C676" s="1" t="s">
        <v>4469</v>
      </c>
    </row>
    <row r="677" spans="1:3">
      <c r="A677" s="1" t="s">
        <v>4470</v>
      </c>
      <c r="B677" s="1" t="s">
        <v>4471</v>
      </c>
      <c r="C677" s="1" t="s">
        <v>4472</v>
      </c>
    </row>
    <row r="678" spans="1:3">
      <c r="A678" s="1" t="s">
        <v>4473</v>
      </c>
      <c r="B678" s="1" t="s">
        <v>4474</v>
      </c>
      <c r="C678" s="1" t="s">
        <v>4475</v>
      </c>
    </row>
    <row r="679" spans="1:3">
      <c r="A679" s="1" t="s">
        <v>4476</v>
      </c>
      <c r="B679" s="1" t="s">
        <v>4477</v>
      </c>
      <c r="C679" s="1" t="s">
        <v>4478</v>
      </c>
    </row>
    <row r="680" spans="1:3">
      <c r="A680" s="1" t="s">
        <v>4479</v>
      </c>
      <c r="B680" s="1" t="s">
        <v>602</v>
      </c>
      <c r="C680" s="1" t="s">
        <v>4480</v>
      </c>
    </row>
    <row r="681" spans="1:3">
      <c r="A681" s="1" t="s">
        <v>4481</v>
      </c>
      <c r="B681" s="1" t="s">
        <v>4482</v>
      </c>
      <c r="C681" s="1" t="s">
        <v>4483</v>
      </c>
    </row>
    <row r="682" spans="1:3">
      <c r="A682" s="1" t="s">
        <v>4484</v>
      </c>
      <c r="B682" s="1" t="s">
        <v>4485</v>
      </c>
      <c r="C682" s="1" t="s">
        <v>4486</v>
      </c>
    </row>
    <row r="683" spans="1:3">
      <c r="A683" s="1" t="s">
        <v>4487</v>
      </c>
      <c r="B683" s="1" t="s">
        <v>4488</v>
      </c>
      <c r="C683" s="1" t="s">
        <v>4489</v>
      </c>
    </row>
    <row r="684" spans="1:3">
      <c r="A684" s="1" t="s">
        <v>4490</v>
      </c>
      <c r="B684" s="1" t="s">
        <v>4491</v>
      </c>
      <c r="C684" s="1" t="s">
        <v>4492</v>
      </c>
    </row>
    <row r="685" spans="1:3">
      <c r="A685" s="1" t="s">
        <v>4493</v>
      </c>
      <c r="B685" s="1" t="s">
        <v>4494</v>
      </c>
      <c r="C685" s="1" t="s">
        <v>4495</v>
      </c>
    </row>
    <row r="686" spans="1:3">
      <c r="A686" s="1" t="s">
        <v>4496</v>
      </c>
      <c r="B686" s="1" t="s">
        <v>4497</v>
      </c>
      <c r="C686" s="1" t="s">
        <v>4498</v>
      </c>
    </row>
    <row r="687" spans="1:3">
      <c r="A687" s="1" t="s">
        <v>4499</v>
      </c>
      <c r="B687" s="1" t="s">
        <v>4500</v>
      </c>
      <c r="C687" s="1" t="s">
        <v>4501</v>
      </c>
    </row>
    <row r="688" spans="1:3">
      <c r="A688" s="1" t="s">
        <v>4502</v>
      </c>
      <c r="B688" s="1" t="s">
        <v>4503</v>
      </c>
      <c r="C688" s="1" t="s">
        <v>4504</v>
      </c>
    </row>
    <row r="689" spans="1:3">
      <c r="A689" s="1" t="s">
        <v>4505</v>
      </c>
      <c r="B689" s="1" t="s">
        <v>4506</v>
      </c>
      <c r="C689" s="1" t="s">
        <v>4507</v>
      </c>
    </row>
    <row r="690" spans="1:3">
      <c r="A690" s="1" t="s">
        <v>4508</v>
      </c>
      <c r="B690" s="1" t="s">
        <v>4509</v>
      </c>
      <c r="C690" s="1" t="s">
        <v>4510</v>
      </c>
    </row>
    <row r="691" spans="1:3">
      <c r="A691" s="1" t="s">
        <v>4511</v>
      </c>
      <c r="B691" s="1" t="s">
        <v>4512</v>
      </c>
      <c r="C691" s="1" t="s">
        <v>4513</v>
      </c>
    </row>
    <row r="692" spans="1:3">
      <c r="A692" s="1" t="s">
        <v>4514</v>
      </c>
      <c r="B692" s="1" t="s">
        <v>4515</v>
      </c>
      <c r="C692" s="1" t="s">
        <v>4516</v>
      </c>
    </row>
    <row r="693" spans="1:3">
      <c r="A693" s="1" t="s">
        <v>4517</v>
      </c>
      <c r="B693" s="1" t="s">
        <v>4518</v>
      </c>
      <c r="C693" s="1" t="s">
        <v>4519</v>
      </c>
    </row>
    <row r="694" spans="1:3">
      <c r="A694" s="1" t="s">
        <v>4520</v>
      </c>
      <c r="B694" s="1" t="s">
        <v>4521</v>
      </c>
      <c r="C694" s="1" t="s">
        <v>4522</v>
      </c>
    </row>
    <row r="695" spans="1:3">
      <c r="A695" s="1" t="s">
        <v>4523</v>
      </c>
      <c r="B695" s="1" t="s">
        <v>4524</v>
      </c>
      <c r="C695" s="1" t="s">
        <v>4525</v>
      </c>
    </row>
    <row r="696" spans="1:3">
      <c r="A696" s="1" t="s">
        <v>4526</v>
      </c>
      <c r="B696" s="1" t="s">
        <v>4527</v>
      </c>
      <c r="C696" s="1" t="s">
        <v>4528</v>
      </c>
    </row>
    <row r="697" spans="1:3">
      <c r="A697" s="1" t="s">
        <v>4529</v>
      </c>
      <c r="B697" s="1" t="s">
        <v>4530</v>
      </c>
      <c r="C697" s="1" t="s">
        <v>4531</v>
      </c>
    </row>
    <row r="698" spans="1:3">
      <c r="A698" s="1" t="s">
        <v>4532</v>
      </c>
      <c r="B698" s="1" t="s">
        <v>4533</v>
      </c>
      <c r="C698" s="1" t="s">
        <v>4534</v>
      </c>
    </row>
    <row r="699" spans="1:3">
      <c r="A699" s="1" t="s">
        <v>4535</v>
      </c>
      <c r="B699" s="1" t="s">
        <v>4536</v>
      </c>
      <c r="C699" s="1" t="s">
        <v>4537</v>
      </c>
    </row>
    <row r="700" spans="1:3">
      <c r="A700" s="1" t="s">
        <v>4538</v>
      </c>
      <c r="B700" s="1" t="s">
        <v>4539</v>
      </c>
      <c r="C700" s="1" t="s">
        <v>4540</v>
      </c>
    </row>
    <row r="701" spans="1:3">
      <c r="A701" s="1" t="s">
        <v>4541</v>
      </c>
      <c r="B701" s="1" t="s">
        <v>4542</v>
      </c>
      <c r="C701" s="1" t="s">
        <v>4543</v>
      </c>
    </row>
    <row r="702" spans="1:3">
      <c r="A702" s="1" t="s">
        <v>4544</v>
      </c>
      <c r="B702" s="1" t="s">
        <v>4545</v>
      </c>
      <c r="C702" s="1" t="s">
        <v>4546</v>
      </c>
    </row>
    <row r="703" spans="1:3">
      <c r="A703" s="1" t="s">
        <v>4547</v>
      </c>
      <c r="B703" s="1" t="s">
        <v>4548</v>
      </c>
      <c r="C703" s="1" t="s">
        <v>4549</v>
      </c>
    </row>
    <row r="704" spans="1:3">
      <c r="A704" s="1" t="s">
        <v>4547</v>
      </c>
      <c r="B704" s="1" t="s">
        <v>4550</v>
      </c>
      <c r="C704" s="1" t="s">
        <v>4551</v>
      </c>
    </row>
    <row r="705" spans="1:3">
      <c r="A705" s="1" t="s">
        <v>4552</v>
      </c>
      <c r="B705" s="1" t="s">
        <v>4553</v>
      </c>
      <c r="C705" s="1" t="s">
        <v>4554</v>
      </c>
    </row>
    <row r="706" spans="1:3">
      <c r="A706" s="1" t="s">
        <v>4552</v>
      </c>
      <c r="B706" s="1" t="s">
        <v>4555</v>
      </c>
      <c r="C706" s="1" t="s">
        <v>4556</v>
      </c>
    </row>
    <row r="707" spans="1:3">
      <c r="A707" s="1" t="s">
        <v>4557</v>
      </c>
      <c r="B707" s="1" t="s">
        <v>4558</v>
      </c>
      <c r="C707" s="1" t="s">
        <v>4559</v>
      </c>
    </row>
    <row r="708" spans="1:3">
      <c r="A708" s="1" t="s">
        <v>4557</v>
      </c>
      <c r="B708" s="1" t="s">
        <v>4560</v>
      </c>
      <c r="C708" s="1" t="s">
        <v>4561</v>
      </c>
    </row>
    <row r="709" spans="1:3">
      <c r="A709" s="1" t="s">
        <v>4562</v>
      </c>
      <c r="B709" s="1" t="s">
        <v>4563</v>
      </c>
      <c r="C709" s="1" t="s">
        <v>4564</v>
      </c>
    </row>
    <row r="710" spans="1:3">
      <c r="A710" s="1" t="s">
        <v>4562</v>
      </c>
      <c r="B710" s="1" t="s">
        <v>4565</v>
      </c>
      <c r="C710" s="1" t="s">
        <v>4566</v>
      </c>
    </row>
    <row r="711" spans="1:3">
      <c r="A711" s="1" t="s">
        <v>4567</v>
      </c>
      <c r="B711" s="1" t="s">
        <v>4568</v>
      </c>
      <c r="C711" s="1" t="s">
        <v>4569</v>
      </c>
    </row>
    <row r="712" spans="1:3">
      <c r="A712" s="1" t="s">
        <v>4567</v>
      </c>
      <c r="B712" s="1" t="s">
        <v>4570</v>
      </c>
      <c r="C712" s="1" t="s">
        <v>4571</v>
      </c>
    </row>
    <row r="713" spans="1:3">
      <c r="A713" s="1" t="s">
        <v>4572</v>
      </c>
      <c r="B713" s="1" t="s">
        <v>4573</v>
      </c>
      <c r="C713" s="1" t="s">
        <v>4574</v>
      </c>
    </row>
    <row r="714" spans="1:3">
      <c r="A714" s="1" t="s">
        <v>4572</v>
      </c>
      <c r="B714" s="1" t="s">
        <v>4575</v>
      </c>
      <c r="C714" s="1" t="s">
        <v>4576</v>
      </c>
    </row>
    <row r="715" spans="1:3">
      <c r="A715" s="1" t="s">
        <v>4577</v>
      </c>
      <c r="B715" s="1" t="s">
        <v>4578</v>
      </c>
      <c r="C715" s="1" t="s">
        <v>4579</v>
      </c>
    </row>
    <row r="716" spans="1:3">
      <c r="A716" s="1" t="s">
        <v>4577</v>
      </c>
      <c r="B716" s="1" t="s">
        <v>4580</v>
      </c>
      <c r="C716" s="1" t="s">
        <v>4581</v>
      </c>
    </row>
    <row r="717" spans="1:3">
      <c r="A717" s="1" t="s">
        <v>4582</v>
      </c>
      <c r="B717" s="1" t="s">
        <v>4583</v>
      </c>
      <c r="C717" s="1" t="s">
        <v>4584</v>
      </c>
    </row>
    <row r="718" spans="1:3">
      <c r="A718" s="1" t="s">
        <v>4582</v>
      </c>
      <c r="B718" s="1" t="s">
        <v>4585</v>
      </c>
      <c r="C718" s="1" t="s">
        <v>4586</v>
      </c>
    </row>
    <row r="719" spans="1:3">
      <c r="A719" s="1" t="s">
        <v>4587</v>
      </c>
      <c r="B719" s="1" t="s">
        <v>4588</v>
      </c>
      <c r="C719" s="1" t="s">
        <v>4589</v>
      </c>
    </row>
    <row r="720" spans="1:3">
      <c r="A720" s="1" t="s">
        <v>4587</v>
      </c>
      <c r="B720" s="1" t="s">
        <v>4590</v>
      </c>
      <c r="C720" s="1" t="s">
        <v>4591</v>
      </c>
    </row>
    <row r="721" spans="1:3">
      <c r="A721" s="1" t="s">
        <v>4592</v>
      </c>
      <c r="B721" s="1" t="s">
        <v>4593</v>
      </c>
      <c r="C721" s="1" t="s">
        <v>4594</v>
      </c>
    </row>
    <row r="722" spans="1:3">
      <c r="A722" s="1" t="s">
        <v>4592</v>
      </c>
      <c r="B722" s="1" t="s">
        <v>4595</v>
      </c>
      <c r="C722" s="1" t="s">
        <v>4596</v>
      </c>
    </row>
    <row r="723" spans="1:3">
      <c r="A723" s="1" t="s">
        <v>4597</v>
      </c>
      <c r="B723" s="1" t="s">
        <v>4598</v>
      </c>
      <c r="C723" s="1" t="s">
        <v>4599</v>
      </c>
    </row>
    <row r="724" spans="1:3">
      <c r="A724" s="1" t="s">
        <v>4597</v>
      </c>
      <c r="B724" s="1" t="s">
        <v>4600</v>
      </c>
      <c r="C724" s="1" t="s">
        <v>4601</v>
      </c>
    </row>
    <row r="725" spans="1:3">
      <c r="A725" s="1" t="s">
        <v>4602</v>
      </c>
      <c r="B725" s="1" t="s">
        <v>4603</v>
      </c>
      <c r="C725" s="1" t="s">
        <v>4604</v>
      </c>
    </row>
    <row r="726" spans="1:3">
      <c r="A726" s="1" t="s">
        <v>4602</v>
      </c>
      <c r="B726" s="1" t="s">
        <v>4605</v>
      </c>
      <c r="C726" s="1" t="s">
        <v>4606</v>
      </c>
    </row>
    <row r="727" spans="1:3">
      <c r="A727" s="1" t="s">
        <v>4607</v>
      </c>
      <c r="B727" s="1" t="s">
        <v>4608</v>
      </c>
      <c r="C727" s="1" t="s">
        <v>4609</v>
      </c>
    </row>
    <row r="728" spans="1:3">
      <c r="A728" s="1" t="s">
        <v>4607</v>
      </c>
      <c r="B728" s="1" t="s">
        <v>4610</v>
      </c>
      <c r="C728" s="1" t="s">
        <v>4611</v>
      </c>
    </row>
    <row r="729" spans="1:3">
      <c r="A729" s="1" t="s">
        <v>4612</v>
      </c>
      <c r="B729" s="1" t="s">
        <v>4613</v>
      </c>
      <c r="C729" s="1" t="s">
        <v>4614</v>
      </c>
    </row>
    <row r="730" spans="1:3">
      <c r="A730" s="1" t="s">
        <v>4612</v>
      </c>
      <c r="B730" s="1" t="s">
        <v>4615</v>
      </c>
      <c r="C730" s="1" t="s">
        <v>4616</v>
      </c>
    </row>
    <row r="731" spans="1:3">
      <c r="A731" s="1" t="s">
        <v>4617</v>
      </c>
      <c r="B731" s="1" t="s">
        <v>4618</v>
      </c>
      <c r="C731" s="1" t="s">
        <v>4619</v>
      </c>
    </row>
    <row r="732" spans="1:3">
      <c r="A732" s="1" t="s">
        <v>4617</v>
      </c>
      <c r="B732" s="1" t="s">
        <v>4620</v>
      </c>
      <c r="C732" s="1" t="s">
        <v>4621</v>
      </c>
    </row>
    <row r="733" spans="1:3">
      <c r="A733" s="1" t="s">
        <v>4622</v>
      </c>
      <c r="B733" s="1" t="s">
        <v>4623</v>
      </c>
      <c r="C733" s="1" t="s">
        <v>4624</v>
      </c>
    </row>
    <row r="734" spans="1:3">
      <c r="A734" s="1" t="s">
        <v>4622</v>
      </c>
      <c r="B734" s="1" t="s">
        <v>4623</v>
      </c>
      <c r="C734" s="1" t="s">
        <v>4624</v>
      </c>
    </row>
    <row r="735" spans="1:3">
      <c r="A735" s="1" t="s">
        <v>4625</v>
      </c>
      <c r="B735" s="1" t="s">
        <v>4626</v>
      </c>
      <c r="C735" s="1" t="s">
        <v>4627</v>
      </c>
    </row>
    <row r="736" spans="1:3">
      <c r="A736" s="1" t="s">
        <v>4625</v>
      </c>
      <c r="B736" s="1" t="s">
        <v>4628</v>
      </c>
      <c r="C736" s="1" t="s">
        <v>4629</v>
      </c>
    </row>
    <row r="737" spans="1:3">
      <c r="A737" s="1" t="s">
        <v>4630</v>
      </c>
      <c r="B737" s="1" t="s">
        <v>4631</v>
      </c>
      <c r="C737" s="1" t="s">
        <v>4632</v>
      </c>
    </row>
    <row r="738" spans="1:3">
      <c r="A738" s="1" t="s">
        <v>4633</v>
      </c>
      <c r="B738" s="1" t="s">
        <v>4634</v>
      </c>
      <c r="C738" s="1" t="s">
        <v>4635</v>
      </c>
    </row>
    <row r="739" spans="1:3">
      <c r="A739" s="1" t="s">
        <v>4636</v>
      </c>
      <c r="B739" s="1" t="s">
        <v>4553</v>
      </c>
      <c r="C739" s="1" t="s">
        <v>4637</v>
      </c>
    </row>
    <row r="740" spans="1:3">
      <c r="A740" s="1" t="s">
        <v>4638</v>
      </c>
      <c r="B740" s="1" t="s">
        <v>4639</v>
      </c>
      <c r="C740" s="1" t="s">
        <v>4640</v>
      </c>
    </row>
    <row r="741" spans="1:3">
      <c r="A741" s="1" t="s">
        <v>4641</v>
      </c>
      <c r="B741" s="1" t="s">
        <v>4642</v>
      </c>
      <c r="C741" s="1" t="s">
        <v>4643</v>
      </c>
    </row>
    <row r="742" spans="1:3">
      <c r="A742" s="1" t="s">
        <v>4644</v>
      </c>
      <c r="B742" s="1" t="s">
        <v>4645</v>
      </c>
      <c r="C742" s="1" t="s">
        <v>4646</v>
      </c>
    </row>
    <row r="743" spans="1:3">
      <c r="A743" s="1" t="s">
        <v>4647</v>
      </c>
      <c r="B743" s="1" t="s">
        <v>4648</v>
      </c>
      <c r="C743" s="1" t="s">
        <v>4649</v>
      </c>
    </row>
    <row r="744" spans="1:3">
      <c r="A744" s="1" t="s">
        <v>4650</v>
      </c>
      <c r="B744" s="1" t="s">
        <v>4651</v>
      </c>
      <c r="C744" s="1" t="s">
        <v>4652</v>
      </c>
    </row>
    <row r="745" spans="1:3">
      <c r="A745" s="1" t="s">
        <v>4653</v>
      </c>
      <c r="B745" s="1" t="s">
        <v>4654</v>
      </c>
      <c r="C745" s="1" t="s">
        <v>4655</v>
      </c>
    </row>
    <row r="746" spans="1:3">
      <c r="A746" s="1" t="s">
        <v>4656</v>
      </c>
      <c r="B746" s="1" t="s">
        <v>4657</v>
      </c>
      <c r="C746" s="1" t="s">
        <v>4658</v>
      </c>
    </row>
    <row r="747" spans="1:3">
      <c r="A747" s="1" t="s">
        <v>4659</v>
      </c>
      <c r="B747" s="1" t="s">
        <v>4660</v>
      </c>
      <c r="C747" s="1" t="s">
        <v>4661</v>
      </c>
    </row>
    <row r="748" spans="1:3">
      <c r="A748" s="1" t="s">
        <v>4662</v>
      </c>
      <c r="B748" s="1" t="s">
        <v>4663</v>
      </c>
      <c r="C748" s="1" t="s">
        <v>4664</v>
      </c>
    </row>
    <row r="749" spans="1:3">
      <c r="A749" s="1" t="s">
        <v>4665</v>
      </c>
      <c r="B749" s="1" t="s">
        <v>4666</v>
      </c>
      <c r="C749" s="1" t="s">
        <v>4667</v>
      </c>
    </row>
    <row r="750" spans="1:3">
      <c r="A750" s="1" t="s">
        <v>4668</v>
      </c>
      <c r="B750" s="1" t="s">
        <v>4669</v>
      </c>
      <c r="C750" s="1" t="s">
        <v>4670</v>
      </c>
    </row>
    <row r="751" spans="1:3">
      <c r="A751" s="1" t="s">
        <v>4671</v>
      </c>
      <c r="B751" s="1" t="s">
        <v>4672</v>
      </c>
      <c r="C751" s="1" t="s">
        <v>4673</v>
      </c>
    </row>
    <row r="752" spans="1:3">
      <c r="A752" s="1" t="s">
        <v>4674</v>
      </c>
      <c r="B752" s="1" t="s">
        <v>4675</v>
      </c>
      <c r="C752" s="1" t="s">
        <v>4676</v>
      </c>
    </row>
    <row r="753" spans="1:3">
      <c r="A753" s="1" t="s">
        <v>4674</v>
      </c>
      <c r="B753" s="1" t="s">
        <v>4677</v>
      </c>
      <c r="C753" s="1" t="s">
        <v>4678</v>
      </c>
    </row>
    <row r="754" spans="1:3">
      <c r="A754" s="1" t="s">
        <v>4679</v>
      </c>
      <c r="B754" s="1" t="s">
        <v>4680</v>
      </c>
      <c r="C754" s="1" t="s">
        <v>4681</v>
      </c>
    </row>
    <row r="755" spans="1:3">
      <c r="A755" s="1" t="s">
        <v>4682</v>
      </c>
      <c r="B755" s="1" t="s">
        <v>4683</v>
      </c>
      <c r="C755" s="1" t="s">
        <v>4684</v>
      </c>
    </row>
    <row r="756" spans="1:3">
      <c r="A756" s="1" t="s">
        <v>4685</v>
      </c>
      <c r="B756" s="1" t="s">
        <v>4686</v>
      </c>
      <c r="C756" s="1" t="s">
        <v>4687</v>
      </c>
    </row>
    <row r="757" spans="1:3">
      <c r="A757" s="1" t="s">
        <v>4685</v>
      </c>
      <c r="B757" s="1" t="s">
        <v>4688</v>
      </c>
      <c r="C757" s="1" t="s">
        <v>4689</v>
      </c>
    </row>
    <row r="758" spans="1:3">
      <c r="A758" s="1" t="s">
        <v>4690</v>
      </c>
      <c r="B758" s="1" t="s">
        <v>4691</v>
      </c>
      <c r="C758" s="1" t="s">
        <v>4692</v>
      </c>
    </row>
    <row r="759" spans="1:3">
      <c r="A759" s="1" t="s">
        <v>4693</v>
      </c>
      <c r="B759" s="1" t="s">
        <v>4694</v>
      </c>
      <c r="C759" s="1" t="s">
        <v>4695</v>
      </c>
    </row>
    <row r="760" spans="1:3">
      <c r="A760" s="1" t="s">
        <v>4696</v>
      </c>
      <c r="B760" s="1" t="s">
        <v>4697</v>
      </c>
      <c r="C760" s="1" t="s">
        <v>4698</v>
      </c>
    </row>
    <row r="761" spans="1:3">
      <c r="A761" s="1" t="s">
        <v>4696</v>
      </c>
      <c r="B761" s="1" t="s">
        <v>4699</v>
      </c>
      <c r="C761" s="1" t="s">
        <v>4700</v>
      </c>
    </row>
    <row r="762" spans="1:3">
      <c r="A762" s="1" t="s">
        <v>4696</v>
      </c>
      <c r="B762" s="1" t="s">
        <v>4701</v>
      </c>
      <c r="C762" s="1" t="s">
        <v>4702</v>
      </c>
    </row>
    <row r="763" spans="1:3">
      <c r="A763" s="1" t="s">
        <v>4703</v>
      </c>
      <c r="B763" s="1" t="s">
        <v>4704</v>
      </c>
      <c r="C763" s="1" t="s">
        <v>4705</v>
      </c>
    </row>
    <row r="764" spans="1:3">
      <c r="A764" s="1" t="s">
        <v>4706</v>
      </c>
      <c r="B764" s="1" t="s">
        <v>4707</v>
      </c>
      <c r="C764" s="1" t="s">
        <v>4708</v>
      </c>
    </row>
    <row r="765" spans="1:3">
      <c r="A765" s="1" t="s">
        <v>4709</v>
      </c>
      <c r="B765" s="1" t="s">
        <v>4710</v>
      </c>
      <c r="C765" s="1" t="s">
        <v>4711</v>
      </c>
    </row>
    <row r="766" spans="1:3">
      <c r="A766" s="1" t="s">
        <v>4712</v>
      </c>
      <c r="B766" s="1" t="s">
        <v>4713</v>
      </c>
      <c r="C766" s="1" t="s">
        <v>4714</v>
      </c>
    </row>
    <row r="767" spans="1:3">
      <c r="A767" s="1" t="s">
        <v>4715</v>
      </c>
      <c r="B767" s="1" t="s">
        <v>4716</v>
      </c>
      <c r="C767" s="1" t="s">
        <v>4717</v>
      </c>
    </row>
    <row r="768" spans="1:3">
      <c r="A768" s="1" t="s">
        <v>4718</v>
      </c>
      <c r="B768" s="1" t="s">
        <v>4719</v>
      </c>
      <c r="C768" s="1" t="s">
        <v>4720</v>
      </c>
    </row>
    <row r="769" spans="1:3">
      <c r="A769" s="1" t="s">
        <v>4721</v>
      </c>
      <c r="B769" s="1" t="s">
        <v>4722</v>
      </c>
      <c r="C769" s="1" t="s">
        <v>4723</v>
      </c>
    </row>
    <row r="770" spans="1:3">
      <c r="A770" s="1" t="s">
        <v>4724</v>
      </c>
      <c r="B770" s="1" t="s">
        <v>4725</v>
      </c>
      <c r="C770" s="1" t="s">
        <v>4726</v>
      </c>
    </row>
    <row r="771" spans="1:3">
      <c r="A771" s="1" t="s">
        <v>4727</v>
      </c>
      <c r="B771" s="1" t="s">
        <v>4728</v>
      </c>
      <c r="C771" s="1" t="s">
        <v>4729</v>
      </c>
    </row>
    <row r="772" spans="1:3">
      <c r="A772" s="1" t="s">
        <v>4730</v>
      </c>
      <c r="B772" s="1" t="s">
        <v>4731</v>
      </c>
      <c r="C772" s="1" t="s">
        <v>4732</v>
      </c>
    </row>
    <row r="773" spans="1:3">
      <c r="A773" s="1" t="s">
        <v>4733</v>
      </c>
      <c r="B773" s="1" t="s">
        <v>4734</v>
      </c>
      <c r="C773" s="1" t="s">
        <v>4735</v>
      </c>
    </row>
    <row r="774" spans="1:3">
      <c r="A774" s="1" t="s">
        <v>4736</v>
      </c>
      <c r="B774" s="1" t="s">
        <v>4737</v>
      </c>
      <c r="C774" s="1" t="s">
        <v>4738</v>
      </c>
    </row>
    <row r="775" spans="1:3">
      <c r="A775" s="1" t="s">
        <v>4739</v>
      </c>
      <c r="B775" s="1" t="s">
        <v>4740</v>
      </c>
      <c r="C775" s="1" t="s">
        <v>4741</v>
      </c>
    </row>
    <row r="776" spans="1:3">
      <c r="A776" s="1" t="s">
        <v>4742</v>
      </c>
      <c r="B776" s="1" t="s">
        <v>4743</v>
      </c>
      <c r="C776" s="1" t="s">
        <v>4744</v>
      </c>
    </row>
    <row r="777" spans="1:3">
      <c r="A777" s="1" t="s">
        <v>4742</v>
      </c>
      <c r="B777" s="1" t="s">
        <v>4745</v>
      </c>
      <c r="C777" s="1" t="s">
        <v>4746</v>
      </c>
    </row>
    <row r="778" spans="1:3">
      <c r="A778" s="1" t="s">
        <v>4747</v>
      </c>
      <c r="B778" s="1" t="s">
        <v>4748</v>
      </c>
      <c r="C778" s="1" t="s">
        <v>4749</v>
      </c>
    </row>
    <row r="779" spans="1:3">
      <c r="A779" s="1" t="s">
        <v>4750</v>
      </c>
      <c r="B779" s="1" t="s">
        <v>4751</v>
      </c>
      <c r="C779" s="1" t="s">
        <v>4752</v>
      </c>
    </row>
    <row r="780" spans="1:3">
      <c r="A780" s="1" t="s">
        <v>4753</v>
      </c>
      <c r="B780" s="1" t="s">
        <v>4754</v>
      </c>
      <c r="C780" s="1" t="s">
        <v>4755</v>
      </c>
    </row>
    <row r="781" spans="1:3">
      <c r="A781" s="1" t="s">
        <v>4756</v>
      </c>
      <c r="B781" s="1" t="s">
        <v>4757</v>
      </c>
      <c r="C781" s="1" t="s">
        <v>4758</v>
      </c>
    </row>
    <row r="782" spans="1:3">
      <c r="A782" s="1" t="s">
        <v>4759</v>
      </c>
      <c r="B782" s="1" t="s">
        <v>4760</v>
      </c>
      <c r="C782" s="1" t="s">
        <v>4761</v>
      </c>
    </row>
    <row r="783" spans="1:3">
      <c r="A783" s="1" t="s">
        <v>4762</v>
      </c>
      <c r="B783" s="1" t="s">
        <v>3676</v>
      </c>
      <c r="C783" s="1" t="s">
        <v>4763</v>
      </c>
    </row>
    <row r="784" spans="1:3">
      <c r="A784" s="1" t="s">
        <v>4764</v>
      </c>
      <c r="B784" s="1" t="s">
        <v>4765</v>
      </c>
      <c r="C784" s="1" t="s">
        <v>4766</v>
      </c>
    </row>
    <row r="785" spans="1:3">
      <c r="A785" s="1" t="s">
        <v>4767</v>
      </c>
      <c r="B785" s="1" t="s">
        <v>4768</v>
      </c>
      <c r="C785" s="1" t="s">
        <v>4769</v>
      </c>
    </row>
    <row r="786" spans="1:3">
      <c r="A786" s="1" t="s">
        <v>4770</v>
      </c>
      <c r="B786" s="1" t="s">
        <v>4771</v>
      </c>
      <c r="C786" s="1" t="s">
        <v>4772</v>
      </c>
    </row>
    <row r="787" spans="1:3">
      <c r="A787" s="1" t="s">
        <v>4773</v>
      </c>
      <c r="B787" s="1" t="s">
        <v>4774</v>
      </c>
      <c r="C787" s="1" t="s">
        <v>4775</v>
      </c>
    </row>
    <row r="788" spans="1:3">
      <c r="A788" s="1" t="s">
        <v>4776</v>
      </c>
      <c r="B788" s="1" t="s">
        <v>4777</v>
      </c>
      <c r="C788" s="1" t="s">
        <v>4778</v>
      </c>
    </row>
    <row r="789" spans="1:3">
      <c r="A789" s="1" t="s">
        <v>4779</v>
      </c>
      <c r="B789" s="1" t="s">
        <v>4780</v>
      </c>
      <c r="C789" s="1" t="s">
        <v>4781</v>
      </c>
    </row>
    <row r="790" spans="1:3">
      <c r="A790" s="1" t="s">
        <v>4782</v>
      </c>
      <c r="B790" s="1" t="s">
        <v>4783</v>
      </c>
      <c r="C790" s="1" t="s">
        <v>4784</v>
      </c>
    </row>
    <row r="791" spans="1:3">
      <c r="A791" s="1" t="s">
        <v>4785</v>
      </c>
      <c r="B791" s="1" t="s">
        <v>4786</v>
      </c>
      <c r="C791" s="1" t="s">
        <v>4787</v>
      </c>
    </row>
    <row r="792" spans="1:3">
      <c r="A792" s="1" t="s">
        <v>4788</v>
      </c>
      <c r="B792" s="1" t="s">
        <v>4789</v>
      </c>
      <c r="C792" s="1" t="s">
        <v>4790</v>
      </c>
    </row>
    <row r="793" spans="1:3">
      <c r="A793" s="1" t="s">
        <v>4791</v>
      </c>
      <c r="B793" s="1" t="s">
        <v>4792</v>
      </c>
      <c r="C793" s="1" t="s">
        <v>4793</v>
      </c>
    </row>
    <row r="794" spans="1:3">
      <c r="A794" s="1" t="s">
        <v>4794</v>
      </c>
      <c r="B794" s="1" t="s">
        <v>4795</v>
      </c>
      <c r="C794" s="1" t="s">
        <v>4796</v>
      </c>
    </row>
    <row r="795" spans="1:3">
      <c r="A795" s="1" t="s">
        <v>4797</v>
      </c>
      <c r="B795" s="1" t="s">
        <v>378</v>
      </c>
      <c r="C795" s="1" t="s">
        <v>4798</v>
      </c>
    </row>
    <row r="796" spans="1:3">
      <c r="A796" s="1" t="s">
        <v>4799</v>
      </c>
      <c r="B796" s="1" t="s">
        <v>4800</v>
      </c>
      <c r="C796" s="1" t="s">
        <v>4801</v>
      </c>
    </row>
    <row r="797" spans="1:3">
      <c r="A797" s="1" t="s">
        <v>4802</v>
      </c>
      <c r="B797" s="1" t="s">
        <v>4803</v>
      </c>
      <c r="C797" s="1" t="s">
        <v>4804</v>
      </c>
    </row>
    <row r="798" spans="1:3">
      <c r="A798" s="1" t="s">
        <v>4805</v>
      </c>
      <c r="B798" s="1" t="s">
        <v>368</v>
      </c>
      <c r="C798" s="1" t="s">
        <v>4806</v>
      </c>
    </row>
    <row r="799" spans="1:3">
      <c r="A799" s="1" t="s">
        <v>4807</v>
      </c>
      <c r="B799" s="1" t="s">
        <v>4808</v>
      </c>
      <c r="C799" s="1" t="s">
        <v>4809</v>
      </c>
    </row>
    <row r="800" spans="1:3">
      <c r="A800" s="1" t="s">
        <v>4810</v>
      </c>
      <c r="B800" s="1" t="s">
        <v>4811</v>
      </c>
      <c r="C800" s="1" t="s">
        <v>4812</v>
      </c>
    </row>
    <row r="801" spans="1:3">
      <c r="A801" s="1" t="s">
        <v>4813</v>
      </c>
      <c r="B801" s="1" t="s">
        <v>386</v>
      </c>
      <c r="C801" s="1" t="s">
        <v>4814</v>
      </c>
    </row>
    <row r="802" spans="1:3">
      <c r="A802" s="1" t="s">
        <v>4815</v>
      </c>
      <c r="B802" s="1" t="s">
        <v>4816</v>
      </c>
      <c r="C802" s="1" t="s">
        <v>4817</v>
      </c>
    </row>
    <row r="803" spans="1:3">
      <c r="A803" s="1" t="s">
        <v>4818</v>
      </c>
      <c r="B803" s="1" t="s">
        <v>4819</v>
      </c>
      <c r="C803" s="1" t="s">
        <v>4820</v>
      </c>
    </row>
    <row r="804" spans="1:3">
      <c r="A804" s="1" t="s">
        <v>4821</v>
      </c>
      <c r="B804" s="1" t="s">
        <v>4822</v>
      </c>
      <c r="C804" s="1" t="s">
        <v>4823</v>
      </c>
    </row>
    <row r="805" spans="1:3">
      <c r="A805" s="1" t="s">
        <v>4824</v>
      </c>
      <c r="B805" s="1" t="s">
        <v>4825</v>
      </c>
      <c r="C805" s="1" t="s">
        <v>4826</v>
      </c>
    </row>
    <row r="806" spans="1:3">
      <c r="A806" s="1" t="s">
        <v>4827</v>
      </c>
      <c r="B806" s="1" t="s">
        <v>4828</v>
      </c>
      <c r="C806" s="1" t="s">
        <v>4829</v>
      </c>
    </row>
    <row r="807" spans="1:3">
      <c r="A807" s="1" t="s">
        <v>4830</v>
      </c>
      <c r="B807" s="1" t="s">
        <v>348</v>
      </c>
      <c r="C807" s="1" t="s">
        <v>4831</v>
      </c>
    </row>
    <row r="808" spans="1:3">
      <c r="A808" s="1" t="s">
        <v>4832</v>
      </c>
      <c r="B808" s="1" t="s">
        <v>4833</v>
      </c>
      <c r="C808" s="1" t="s">
        <v>4834</v>
      </c>
    </row>
    <row r="809" spans="1:3">
      <c r="A809" s="1" t="s">
        <v>4835</v>
      </c>
      <c r="B809" s="1" t="s">
        <v>4836</v>
      </c>
      <c r="C809" s="1" t="s">
        <v>4837</v>
      </c>
    </row>
    <row r="810" spans="1:3">
      <c r="A810" s="1" t="s">
        <v>4838</v>
      </c>
      <c r="B810" s="1" t="s">
        <v>4839</v>
      </c>
      <c r="C810" s="1" t="s">
        <v>4840</v>
      </c>
    </row>
    <row r="811" spans="1:3">
      <c r="A811" s="1" t="s">
        <v>4838</v>
      </c>
      <c r="B811" s="1" t="s">
        <v>4839</v>
      </c>
      <c r="C811" s="1" t="s">
        <v>4840</v>
      </c>
    </row>
    <row r="812" spans="1:3">
      <c r="A812" s="1" t="s">
        <v>4841</v>
      </c>
      <c r="B812" s="1" t="s">
        <v>3682</v>
      </c>
      <c r="C812" s="1" t="s">
        <v>4842</v>
      </c>
    </row>
    <row r="813" spans="1:3">
      <c r="A813" s="1" t="s">
        <v>4841</v>
      </c>
      <c r="B813" s="1" t="s">
        <v>3682</v>
      </c>
      <c r="C813" s="1" t="s">
        <v>4842</v>
      </c>
    </row>
    <row r="814" spans="1:3">
      <c r="A814" s="1" t="s">
        <v>4843</v>
      </c>
      <c r="B814" s="1" t="s">
        <v>4844</v>
      </c>
      <c r="C814" s="1" t="s">
        <v>4845</v>
      </c>
    </row>
    <row r="815" spans="1:3">
      <c r="A815" s="1" t="s">
        <v>4843</v>
      </c>
      <c r="B815" s="1" t="s">
        <v>4846</v>
      </c>
      <c r="C815" s="1" t="s">
        <v>4847</v>
      </c>
    </row>
    <row r="816" spans="1:3">
      <c r="A816" s="1" t="s">
        <v>4848</v>
      </c>
      <c r="B816" s="1" t="s">
        <v>4849</v>
      </c>
      <c r="C816" s="1" t="s">
        <v>4850</v>
      </c>
    </row>
    <row r="817" spans="1:3">
      <c r="A817" s="1" t="s">
        <v>4848</v>
      </c>
      <c r="B817" s="1" t="s">
        <v>3739</v>
      </c>
      <c r="C817" s="1" t="s">
        <v>4851</v>
      </c>
    </row>
    <row r="818" spans="1:3">
      <c r="A818" s="1" t="s">
        <v>4852</v>
      </c>
      <c r="B818" s="1" t="s">
        <v>3996</v>
      </c>
      <c r="C818" s="1" t="s">
        <v>4853</v>
      </c>
    </row>
    <row r="819" spans="1:3">
      <c r="A819" s="1" t="s">
        <v>4852</v>
      </c>
      <c r="B819" s="1" t="s">
        <v>3996</v>
      </c>
      <c r="C819" s="1" t="s">
        <v>4853</v>
      </c>
    </row>
    <row r="820" spans="1:3">
      <c r="A820" s="1" t="s">
        <v>4854</v>
      </c>
      <c r="B820" s="1" t="s">
        <v>4855</v>
      </c>
      <c r="C820" s="1" t="s">
        <v>4856</v>
      </c>
    </row>
    <row r="821" spans="1:3">
      <c r="A821" s="1" t="s">
        <v>4854</v>
      </c>
      <c r="B821" s="1" t="s">
        <v>3769</v>
      </c>
      <c r="C821" s="1" t="s">
        <v>4857</v>
      </c>
    </row>
    <row r="822" spans="1:3">
      <c r="A822" s="1" t="s">
        <v>4858</v>
      </c>
      <c r="B822" s="1" t="s">
        <v>4859</v>
      </c>
      <c r="C822" s="1" t="s">
        <v>4860</v>
      </c>
    </row>
    <row r="823" spans="1:3">
      <c r="A823" s="1" t="s">
        <v>4858</v>
      </c>
      <c r="B823" s="1" t="s">
        <v>4861</v>
      </c>
      <c r="C823" s="1" t="s">
        <v>4862</v>
      </c>
    </row>
    <row r="824" spans="1:3">
      <c r="A824" s="1" t="s">
        <v>4863</v>
      </c>
      <c r="B824" s="1" t="s">
        <v>4864</v>
      </c>
      <c r="C824" s="1" t="s">
        <v>4865</v>
      </c>
    </row>
    <row r="825" spans="1:3">
      <c r="A825" s="1" t="s">
        <v>4863</v>
      </c>
      <c r="B825" s="1" t="s">
        <v>4866</v>
      </c>
      <c r="C825" s="1" t="s">
        <v>4867</v>
      </c>
    </row>
    <row r="826" spans="1:3">
      <c r="A826" s="1" t="s">
        <v>4868</v>
      </c>
      <c r="B826" s="1" t="s">
        <v>4869</v>
      </c>
      <c r="C826" s="1" t="s">
        <v>4870</v>
      </c>
    </row>
    <row r="827" spans="1:3">
      <c r="A827" s="1" t="s">
        <v>4868</v>
      </c>
      <c r="B827" s="1" t="s">
        <v>4871</v>
      </c>
      <c r="C827" s="1" t="s">
        <v>4872</v>
      </c>
    </row>
    <row r="828" spans="1:3">
      <c r="A828" s="1" t="s">
        <v>4873</v>
      </c>
      <c r="B828" s="1" t="s">
        <v>4874</v>
      </c>
      <c r="C828" s="1" t="s">
        <v>4875</v>
      </c>
    </row>
    <row r="829" spans="1:3">
      <c r="A829" s="1" t="s">
        <v>4873</v>
      </c>
      <c r="B829" s="1" t="s">
        <v>3811</v>
      </c>
      <c r="C829" s="1" t="s">
        <v>4876</v>
      </c>
    </row>
    <row r="830" spans="1:3">
      <c r="A830" s="1" t="s">
        <v>4877</v>
      </c>
      <c r="B830" s="1" t="s">
        <v>4878</v>
      </c>
      <c r="C830" s="1" t="s">
        <v>4879</v>
      </c>
    </row>
    <row r="831" spans="1:3">
      <c r="A831" s="1" t="s">
        <v>4880</v>
      </c>
      <c r="B831" s="1" t="s">
        <v>463</v>
      </c>
      <c r="C831" s="1" t="s">
        <v>4881</v>
      </c>
    </row>
    <row r="832" spans="1:3">
      <c r="A832" s="1" t="s">
        <v>4882</v>
      </c>
      <c r="B832" s="1" t="s">
        <v>4883</v>
      </c>
      <c r="C832" s="1" t="s">
        <v>4884</v>
      </c>
    </row>
    <row r="833" spans="1:3">
      <c r="A833" s="1" t="s">
        <v>4885</v>
      </c>
      <c r="B833" s="1" t="s">
        <v>4886</v>
      </c>
      <c r="C833" s="1" t="s">
        <v>4887</v>
      </c>
    </row>
    <row r="834" spans="1:3">
      <c r="A834" s="1" t="s">
        <v>4888</v>
      </c>
      <c r="B834" s="1" t="s">
        <v>4889</v>
      </c>
      <c r="C834" s="1" t="s">
        <v>4890</v>
      </c>
    </row>
    <row r="835" spans="1:3">
      <c r="A835" s="1" t="s">
        <v>4891</v>
      </c>
      <c r="B835" s="1" t="s">
        <v>4892</v>
      </c>
      <c r="C835" s="1" t="s">
        <v>4893</v>
      </c>
    </row>
    <row r="836" spans="1:3">
      <c r="A836" s="1" t="s">
        <v>4894</v>
      </c>
      <c r="B836" s="1" t="s">
        <v>343</v>
      </c>
      <c r="C836" s="1" t="s">
        <v>4895</v>
      </c>
    </row>
    <row r="837" spans="1:3">
      <c r="A837" s="1" t="s">
        <v>4896</v>
      </c>
      <c r="B837" s="1" t="s">
        <v>4897</v>
      </c>
      <c r="C837" s="1" t="s">
        <v>4898</v>
      </c>
    </row>
    <row r="838" spans="1:3">
      <c r="A838" s="1" t="s">
        <v>4899</v>
      </c>
      <c r="B838" s="1" t="s">
        <v>4900</v>
      </c>
      <c r="C838" s="1" t="s">
        <v>4901</v>
      </c>
    </row>
    <row r="839" spans="1:3">
      <c r="A839" s="1" t="s">
        <v>4902</v>
      </c>
      <c r="B839" s="1" t="s">
        <v>4903</v>
      </c>
      <c r="C839" s="1" t="s">
        <v>4904</v>
      </c>
    </row>
    <row r="840" spans="1:3">
      <c r="A840" s="1" t="s">
        <v>4905</v>
      </c>
      <c r="B840" s="1" t="s">
        <v>339</v>
      </c>
      <c r="C840" s="1" t="s">
        <v>4906</v>
      </c>
    </row>
    <row r="841" spans="1:3">
      <c r="A841" s="1" t="s">
        <v>4907</v>
      </c>
      <c r="B841" s="1" t="s">
        <v>4908</v>
      </c>
      <c r="C841" s="1" t="s">
        <v>4909</v>
      </c>
    </row>
    <row r="842" spans="1:3">
      <c r="A842" s="1" t="s">
        <v>4910</v>
      </c>
      <c r="B842" s="1" t="s">
        <v>333</v>
      </c>
      <c r="C842" s="1" t="s">
        <v>4911</v>
      </c>
    </row>
    <row r="843" spans="1:3">
      <c r="A843" s="1" t="s">
        <v>4912</v>
      </c>
      <c r="B843" s="1" t="s">
        <v>4913</v>
      </c>
      <c r="C843" s="1" t="s">
        <v>4914</v>
      </c>
    </row>
    <row r="844" spans="1:3">
      <c r="A844" s="1" t="s">
        <v>4915</v>
      </c>
      <c r="B844" s="1" t="s">
        <v>4916</v>
      </c>
      <c r="C844" s="1" t="s">
        <v>4917</v>
      </c>
    </row>
    <row r="845" spans="1:3">
      <c r="A845" s="1" t="s">
        <v>4918</v>
      </c>
      <c r="B845" s="1" t="s">
        <v>4919</v>
      </c>
      <c r="C845" s="1" t="s">
        <v>4920</v>
      </c>
    </row>
    <row r="846" spans="1:3">
      <c r="A846" s="1" t="s">
        <v>4921</v>
      </c>
      <c r="B846" s="1" t="s">
        <v>4922</v>
      </c>
      <c r="C846" s="1" t="s">
        <v>4923</v>
      </c>
    </row>
    <row r="847" spans="1:3">
      <c r="A847" s="1" t="s">
        <v>4924</v>
      </c>
      <c r="B847" s="1" t="s">
        <v>4925</v>
      </c>
      <c r="C847" s="1" t="s">
        <v>4926</v>
      </c>
    </row>
    <row r="848" spans="1:3">
      <c r="A848" s="1" t="s">
        <v>4927</v>
      </c>
      <c r="B848" s="1" t="s">
        <v>4928</v>
      </c>
      <c r="C848" s="1" t="s">
        <v>4929</v>
      </c>
    </row>
    <row r="849" spans="1:3">
      <c r="A849" s="1" t="s">
        <v>4930</v>
      </c>
      <c r="B849" s="1" t="s">
        <v>4931</v>
      </c>
      <c r="C849" s="1" t="s">
        <v>4932</v>
      </c>
    </row>
    <row r="850" spans="1:3">
      <c r="A850" s="1" t="s">
        <v>4933</v>
      </c>
      <c r="B850" s="1" t="s">
        <v>4934</v>
      </c>
      <c r="C850" s="1" t="s">
        <v>4935</v>
      </c>
    </row>
    <row r="851" spans="1:3">
      <c r="A851" s="1" t="s">
        <v>4936</v>
      </c>
      <c r="B851" s="1" t="s">
        <v>4937</v>
      </c>
      <c r="C851" s="1" t="s">
        <v>4938</v>
      </c>
    </row>
    <row r="852" spans="1:3">
      <c r="A852" s="1" t="s">
        <v>4939</v>
      </c>
      <c r="B852" s="1" t="s">
        <v>4940</v>
      </c>
      <c r="C852" s="1" t="s">
        <v>4941</v>
      </c>
    </row>
    <row r="853" spans="1:3">
      <c r="A853" s="1" t="s">
        <v>4942</v>
      </c>
      <c r="B853" s="1" t="s">
        <v>4943</v>
      </c>
      <c r="C853" s="1" t="s">
        <v>4944</v>
      </c>
    </row>
    <row r="854" spans="1:3">
      <c r="A854" s="1" t="s">
        <v>4945</v>
      </c>
      <c r="B854" s="1" t="s">
        <v>4946</v>
      </c>
      <c r="C854" s="1" t="s">
        <v>4947</v>
      </c>
    </row>
    <row r="855" spans="1:3">
      <c r="A855" s="1" t="s">
        <v>4948</v>
      </c>
      <c r="B855" s="1" t="s">
        <v>4949</v>
      </c>
      <c r="C855" s="1" t="s">
        <v>4950</v>
      </c>
    </row>
    <row r="856" spans="1:3">
      <c r="A856" s="1" t="s">
        <v>4951</v>
      </c>
      <c r="B856" s="1" t="s">
        <v>4952</v>
      </c>
      <c r="C856" s="1" t="s">
        <v>4953</v>
      </c>
    </row>
    <row r="857" spans="1:3">
      <c r="A857" s="1" t="s">
        <v>4954</v>
      </c>
      <c r="B857" s="1" t="s">
        <v>4955</v>
      </c>
      <c r="C857" s="1" t="s">
        <v>4956</v>
      </c>
    </row>
    <row r="858" spans="1:3">
      <c r="A858" s="1" t="s">
        <v>4957</v>
      </c>
      <c r="B858" s="1" t="s">
        <v>4958</v>
      </c>
      <c r="C858" s="1" t="s">
        <v>4959</v>
      </c>
    </row>
    <row r="859" spans="1:3">
      <c r="A859" s="1" t="s">
        <v>4957</v>
      </c>
      <c r="B859" s="1" t="s">
        <v>4960</v>
      </c>
      <c r="C859" s="1" t="s">
        <v>4961</v>
      </c>
    </row>
    <row r="860" spans="1:3">
      <c r="A860" s="1" t="s">
        <v>4962</v>
      </c>
      <c r="B860" s="1" t="s">
        <v>4963</v>
      </c>
      <c r="C860" s="1" t="s">
        <v>4964</v>
      </c>
    </row>
    <row r="861" spans="1:3">
      <c r="A861" s="1" t="s">
        <v>4962</v>
      </c>
      <c r="B861" s="1" t="s">
        <v>4965</v>
      </c>
      <c r="C861" s="1" t="s">
        <v>4966</v>
      </c>
    </row>
    <row r="862" spans="1:3">
      <c r="A862" s="1" t="s">
        <v>4962</v>
      </c>
      <c r="B862" s="1" t="s">
        <v>4967</v>
      </c>
      <c r="C862" s="1" t="s">
        <v>4968</v>
      </c>
    </row>
    <row r="863" spans="1:3">
      <c r="A863" s="1" t="s">
        <v>4969</v>
      </c>
      <c r="B863" s="1" t="s">
        <v>4970</v>
      </c>
      <c r="C863" s="1" t="s">
        <v>4971</v>
      </c>
    </row>
    <row r="864" spans="1:3">
      <c r="A864" s="1" t="s">
        <v>4972</v>
      </c>
      <c r="B864" s="1" t="s">
        <v>4973</v>
      </c>
      <c r="C864" s="1" t="s">
        <v>4974</v>
      </c>
    </row>
    <row r="865" spans="1:3">
      <c r="A865" s="1" t="s">
        <v>4975</v>
      </c>
      <c r="B865" s="1" t="s">
        <v>4976</v>
      </c>
      <c r="C865" s="1" t="s">
        <v>4977</v>
      </c>
    </row>
    <row r="866" spans="1:3">
      <c r="A866" s="1" t="s">
        <v>4978</v>
      </c>
      <c r="B866" s="1" t="s">
        <v>4979</v>
      </c>
      <c r="C866" s="1" t="s">
        <v>4980</v>
      </c>
    </row>
    <row r="867" spans="1:3">
      <c r="A867" s="1" t="s">
        <v>4981</v>
      </c>
      <c r="B867" s="1" t="s">
        <v>488</v>
      </c>
      <c r="C867" s="1" t="s">
        <v>4982</v>
      </c>
    </row>
    <row r="868" spans="1:3">
      <c r="A868" s="1" t="s">
        <v>4983</v>
      </c>
      <c r="B868" s="1" t="s">
        <v>4984</v>
      </c>
      <c r="C868" s="1" t="s">
        <v>4985</v>
      </c>
    </row>
    <row r="869" spans="1:3">
      <c r="A869" s="1" t="s">
        <v>4986</v>
      </c>
      <c r="B869" s="1" t="s">
        <v>4987</v>
      </c>
      <c r="C869" s="1" t="s">
        <v>4988</v>
      </c>
    </row>
    <row r="870" spans="1:3">
      <c r="A870" s="1" t="s">
        <v>4989</v>
      </c>
      <c r="B870" s="1" t="s">
        <v>4990</v>
      </c>
      <c r="C870" s="1" t="s">
        <v>4991</v>
      </c>
    </row>
    <row r="871" spans="1:3">
      <c r="A871" s="1" t="s">
        <v>4992</v>
      </c>
      <c r="B871" s="1" t="s">
        <v>4993</v>
      </c>
      <c r="C871" s="1" t="s">
        <v>4994</v>
      </c>
    </row>
    <row r="872" spans="1:3">
      <c r="A872" s="1" t="s">
        <v>4995</v>
      </c>
      <c r="B872" s="1" t="s">
        <v>4996</v>
      </c>
      <c r="C872" s="1" t="s">
        <v>4997</v>
      </c>
    </row>
    <row r="873" spans="1:3">
      <c r="A873" s="1" t="s">
        <v>4998</v>
      </c>
      <c r="B873" s="1" t="s">
        <v>4999</v>
      </c>
      <c r="C873" s="1" t="s">
        <v>5000</v>
      </c>
    </row>
    <row r="874" spans="1:3">
      <c r="A874" s="1" t="s">
        <v>5001</v>
      </c>
      <c r="B874" s="1" t="s">
        <v>5002</v>
      </c>
      <c r="C874" s="1" t="s">
        <v>5003</v>
      </c>
    </row>
    <row r="875" spans="1:3">
      <c r="A875" s="1" t="s">
        <v>5004</v>
      </c>
      <c r="B875" s="1" t="s">
        <v>5005</v>
      </c>
      <c r="C875" s="1" t="s">
        <v>5006</v>
      </c>
    </row>
    <row r="876" spans="1:3">
      <c r="A876" s="1" t="s">
        <v>5007</v>
      </c>
      <c r="B876" s="1" t="s">
        <v>5008</v>
      </c>
      <c r="C876" s="1" t="s">
        <v>5009</v>
      </c>
    </row>
    <row r="877" spans="1:3">
      <c r="A877" s="1" t="s">
        <v>5010</v>
      </c>
      <c r="B877" s="1" t="s">
        <v>5011</v>
      </c>
      <c r="C877" s="1" t="s">
        <v>5012</v>
      </c>
    </row>
    <row r="878" spans="1:3">
      <c r="A878" s="1" t="s">
        <v>5013</v>
      </c>
      <c r="B878" s="1" t="s">
        <v>5014</v>
      </c>
      <c r="C878" s="1" t="s">
        <v>5015</v>
      </c>
    </row>
    <row r="879" spans="1:3">
      <c r="A879" s="1" t="s">
        <v>5016</v>
      </c>
      <c r="B879" s="1" t="s">
        <v>3089</v>
      </c>
      <c r="C879" s="1" t="s">
        <v>5017</v>
      </c>
    </row>
    <row r="880" spans="1:3">
      <c r="A880" s="1" t="s">
        <v>5018</v>
      </c>
      <c r="B880" s="1" t="s">
        <v>5019</v>
      </c>
      <c r="C880" s="1" t="s">
        <v>5020</v>
      </c>
    </row>
    <row r="881" spans="1:3">
      <c r="A881" s="1" t="s">
        <v>5021</v>
      </c>
      <c r="B881" s="1" t="s">
        <v>5022</v>
      </c>
      <c r="C881" s="1" t="s">
        <v>5023</v>
      </c>
    </row>
    <row r="882" spans="1:3">
      <c r="A882" s="1" t="s">
        <v>5024</v>
      </c>
      <c r="B882" s="1" t="s">
        <v>5025</v>
      </c>
      <c r="C882" s="1" t="s">
        <v>5026</v>
      </c>
    </row>
    <row r="883" spans="1:3">
      <c r="A883" s="1" t="s">
        <v>5027</v>
      </c>
      <c r="B883" s="1" t="s">
        <v>5028</v>
      </c>
      <c r="C883" s="1" t="s">
        <v>5029</v>
      </c>
    </row>
    <row r="884" spans="1:3">
      <c r="A884" s="1" t="s">
        <v>5030</v>
      </c>
      <c r="B884" s="1" t="s">
        <v>5031</v>
      </c>
      <c r="C884" s="1" t="s">
        <v>5032</v>
      </c>
    </row>
    <row r="885" spans="1:3">
      <c r="A885" s="1" t="s">
        <v>5033</v>
      </c>
      <c r="B885" s="1" t="s">
        <v>5034</v>
      </c>
      <c r="C885" s="1" t="s">
        <v>5035</v>
      </c>
    </row>
    <row r="886" spans="1:3">
      <c r="A886" s="1" t="s">
        <v>5036</v>
      </c>
      <c r="B886" s="1" t="s">
        <v>5037</v>
      </c>
      <c r="C886" s="1" t="s">
        <v>5038</v>
      </c>
    </row>
    <row r="887" spans="1:3">
      <c r="A887" s="1" t="s">
        <v>5039</v>
      </c>
      <c r="B887" s="1" t="s">
        <v>5040</v>
      </c>
      <c r="C887" s="1" t="s">
        <v>5041</v>
      </c>
    </row>
    <row r="888" spans="1:3">
      <c r="A888" s="1" t="s">
        <v>5042</v>
      </c>
      <c r="B888" s="1" t="s">
        <v>5043</v>
      </c>
      <c r="C888" s="1" t="s">
        <v>5044</v>
      </c>
    </row>
    <row r="889" spans="1:3">
      <c r="A889" s="1" t="s">
        <v>5045</v>
      </c>
      <c r="B889" s="1" t="s">
        <v>5046</v>
      </c>
      <c r="C889" s="1" t="s">
        <v>5047</v>
      </c>
    </row>
    <row r="890" spans="1:3">
      <c r="A890" s="1" t="s">
        <v>5048</v>
      </c>
      <c r="B890" s="1" t="s">
        <v>5049</v>
      </c>
      <c r="C890" s="1" t="s">
        <v>5050</v>
      </c>
    </row>
    <row r="891" spans="1:3">
      <c r="A891" s="1" t="s">
        <v>5051</v>
      </c>
      <c r="B891" s="1" t="s">
        <v>5052</v>
      </c>
      <c r="C891" s="1" t="s">
        <v>5053</v>
      </c>
    </row>
    <row r="892" spans="1:3">
      <c r="A892" s="1" t="s">
        <v>5054</v>
      </c>
      <c r="B892" s="1" t="s">
        <v>5055</v>
      </c>
      <c r="C892" s="1" t="s">
        <v>5056</v>
      </c>
    </row>
    <row r="893" spans="1:3">
      <c r="A893" s="1" t="s">
        <v>5057</v>
      </c>
      <c r="B893" s="1" t="s">
        <v>5058</v>
      </c>
      <c r="C893" s="1" t="s">
        <v>5059</v>
      </c>
    </row>
    <row r="894" spans="1:3">
      <c r="A894" s="1" t="s">
        <v>5060</v>
      </c>
      <c r="B894" s="1" t="s">
        <v>5061</v>
      </c>
      <c r="C894" s="1" t="s">
        <v>5062</v>
      </c>
    </row>
    <row r="895" spans="1:3">
      <c r="A895" s="1" t="s">
        <v>5063</v>
      </c>
      <c r="B895" s="1" t="s">
        <v>5064</v>
      </c>
      <c r="C895" s="1" t="s">
        <v>5065</v>
      </c>
    </row>
    <row r="896" spans="1:3">
      <c r="A896" s="1" t="s">
        <v>5066</v>
      </c>
      <c r="B896" s="1" t="s">
        <v>5067</v>
      </c>
      <c r="C896" s="1" t="s">
        <v>5068</v>
      </c>
    </row>
    <row r="897" spans="1:3">
      <c r="A897" s="1" t="s">
        <v>5069</v>
      </c>
      <c r="B897" s="1" t="s">
        <v>5070</v>
      </c>
      <c r="C897" s="1" t="s">
        <v>5071</v>
      </c>
    </row>
    <row r="898" spans="1:3">
      <c r="A898" s="1" t="s">
        <v>5072</v>
      </c>
      <c r="B898" s="1" t="s">
        <v>5073</v>
      </c>
      <c r="C898" s="1" t="s">
        <v>5074</v>
      </c>
    </row>
    <row r="899" spans="1:3">
      <c r="A899" s="1" t="s">
        <v>5075</v>
      </c>
      <c r="B899" s="1" t="s">
        <v>5076</v>
      </c>
      <c r="C899" s="1" t="s">
        <v>5077</v>
      </c>
    </row>
    <row r="900" spans="1:3">
      <c r="A900" s="1" t="s">
        <v>5078</v>
      </c>
      <c r="B900" s="1" t="s">
        <v>5079</v>
      </c>
      <c r="C900" s="1" t="s">
        <v>5080</v>
      </c>
    </row>
    <row r="901" spans="1:3">
      <c r="A901" s="1" t="s">
        <v>5081</v>
      </c>
      <c r="B901" s="1" t="s">
        <v>5082</v>
      </c>
      <c r="C901" s="1" t="s">
        <v>5083</v>
      </c>
    </row>
    <row r="902" spans="1:3">
      <c r="A902" s="1" t="s">
        <v>5084</v>
      </c>
      <c r="B902" s="1" t="s">
        <v>5085</v>
      </c>
      <c r="C902" s="1" t="s">
        <v>5086</v>
      </c>
    </row>
    <row r="903" spans="1:3">
      <c r="A903" s="1" t="s">
        <v>5087</v>
      </c>
      <c r="B903" s="1" t="s">
        <v>5088</v>
      </c>
      <c r="C903" s="1" t="s">
        <v>5089</v>
      </c>
    </row>
    <row r="904" spans="1:3">
      <c r="A904" s="1" t="s">
        <v>5090</v>
      </c>
      <c r="B904" s="1" t="s">
        <v>5091</v>
      </c>
      <c r="C904" s="1" t="s">
        <v>5092</v>
      </c>
    </row>
    <row r="905" spans="1:3">
      <c r="A905" s="1" t="s">
        <v>5093</v>
      </c>
      <c r="B905" s="1" t="s">
        <v>5094</v>
      </c>
      <c r="C905" s="1" t="s">
        <v>5095</v>
      </c>
    </row>
    <row r="906" spans="1:3">
      <c r="A906" s="1" t="s">
        <v>5096</v>
      </c>
      <c r="B906" s="1" t="s">
        <v>5097</v>
      </c>
      <c r="C906" s="1" t="s">
        <v>5098</v>
      </c>
    </row>
    <row r="907" spans="1:3">
      <c r="A907" s="1" t="s">
        <v>5099</v>
      </c>
      <c r="B907" s="1" t="s">
        <v>5100</v>
      </c>
      <c r="C907" s="1" t="s">
        <v>5101</v>
      </c>
    </row>
    <row r="908" spans="1:3">
      <c r="A908" s="1" t="s">
        <v>5102</v>
      </c>
      <c r="B908" s="1" t="s">
        <v>5103</v>
      </c>
      <c r="C908" s="1" t="s">
        <v>5104</v>
      </c>
    </row>
    <row r="909" spans="1:3">
      <c r="A909" s="1" t="s">
        <v>5105</v>
      </c>
      <c r="B909" s="1" t="s">
        <v>5106</v>
      </c>
      <c r="C909" s="1" t="s">
        <v>5107</v>
      </c>
    </row>
    <row r="910" spans="1:3">
      <c r="A910" s="1" t="s">
        <v>5108</v>
      </c>
      <c r="B910" s="1" t="s">
        <v>5109</v>
      </c>
      <c r="C910" s="1" t="s">
        <v>5110</v>
      </c>
    </row>
    <row r="911" spans="1:3">
      <c r="A911" s="1" t="s">
        <v>5111</v>
      </c>
      <c r="B911" s="1" t="s">
        <v>5112</v>
      </c>
      <c r="C911" s="1" t="s">
        <v>5113</v>
      </c>
    </row>
    <row r="912" spans="1:3">
      <c r="A912" s="1" t="s">
        <v>5114</v>
      </c>
      <c r="B912" s="1" t="s">
        <v>5115</v>
      </c>
      <c r="C912" s="1" t="s">
        <v>5116</v>
      </c>
    </row>
    <row r="913" spans="1:3">
      <c r="A913" s="1" t="s">
        <v>5117</v>
      </c>
      <c r="B913" s="1" t="s">
        <v>5118</v>
      </c>
      <c r="C913" s="1" t="s">
        <v>5119</v>
      </c>
    </row>
    <row r="914" spans="1:3">
      <c r="A914" s="1" t="s">
        <v>5120</v>
      </c>
      <c r="B914" s="1" t="s">
        <v>5121</v>
      </c>
      <c r="C914" s="1" t="s">
        <v>5122</v>
      </c>
    </row>
    <row r="915" spans="1:3">
      <c r="A915" s="1" t="s">
        <v>5123</v>
      </c>
      <c r="B915" s="1" t="s">
        <v>5124</v>
      </c>
      <c r="C915" s="1" t="s">
        <v>5125</v>
      </c>
    </row>
    <row r="916" spans="1:3">
      <c r="A916" s="1" t="s">
        <v>5126</v>
      </c>
      <c r="B916" s="1" t="s">
        <v>5127</v>
      </c>
      <c r="C916" s="1" t="s">
        <v>5128</v>
      </c>
    </row>
    <row r="917" spans="1:3">
      <c r="A917" s="1" t="s">
        <v>5129</v>
      </c>
      <c r="B917" s="1" t="s">
        <v>5130</v>
      </c>
      <c r="C917" s="1" t="s">
        <v>5131</v>
      </c>
    </row>
    <row r="918" spans="1:3">
      <c r="A918" s="1" t="s">
        <v>5132</v>
      </c>
      <c r="B918" s="1" t="s">
        <v>5133</v>
      </c>
      <c r="C918" s="1" t="s">
        <v>5134</v>
      </c>
    </row>
    <row r="919" spans="1:3">
      <c r="A919" s="1" t="s">
        <v>5135</v>
      </c>
      <c r="B919" s="1" t="s">
        <v>5136</v>
      </c>
      <c r="C919" s="1" t="s">
        <v>5137</v>
      </c>
    </row>
    <row r="920" spans="1:3">
      <c r="A920" s="1" t="s">
        <v>5138</v>
      </c>
      <c r="B920" s="1" t="s">
        <v>5139</v>
      </c>
      <c r="C920" s="1" t="s">
        <v>5140</v>
      </c>
    </row>
    <row r="921" spans="1:3">
      <c r="A921" s="1" t="s">
        <v>5141</v>
      </c>
      <c r="B921" s="1" t="s">
        <v>5142</v>
      </c>
      <c r="C921" s="1" t="s">
        <v>5143</v>
      </c>
    </row>
    <row r="922" spans="1:3">
      <c r="A922" s="1" t="s">
        <v>5144</v>
      </c>
      <c r="B922" s="1" t="s">
        <v>5145</v>
      </c>
      <c r="C922" s="1" t="s">
        <v>5146</v>
      </c>
    </row>
    <row r="923" spans="1:3">
      <c r="A923" s="1" t="s">
        <v>5147</v>
      </c>
      <c r="B923" s="1" t="s">
        <v>5148</v>
      </c>
      <c r="C923" s="1" t="s">
        <v>5149</v>
      </c>
    </row>
    <row r="924" spans="1:3">
      <c r="A924" s="1" t="s">
        <v>5150</v>
      </c>
      <c r="B924" s="1" t="s">
        <v>5151</v>
      </c>
      <c r="C924" s="1" t="s">
        <v>5152</v>
      </c>
    </row>
    <row r="925" spans="1:3">
      <c r="A925" s="1" t="s">
        <v>5153</v>
      </c>
      <c r="B925" s="1" t="s">
        <v>5154</v>
      </c>
      <c r="C925" s="1" t="s">
        <v>5155</v>
      </c>
    </row>
    <row r="926" spans="1:3">
      <c r="A926" s="1" t="s">
        <v>5156</v>
      </c>
      <c r="B926" s="1" t="s">
        <v>5157</v>
      </c>
      <c r="C926" s="1" t="s">
        <v>5158</v>
      </c>
    </row>
    <row r="927" spans="1:3">
      <c r="A927" s="1" t="s">
        <v>5159</v>
      </c>
      <c r="B927" s="1" t="s">
        <v>5160</v>
      </c>
      <c r="C927" s="1" t="s">
        <v>5161</v>
      </c>
    </row>
    <row r="928" spans="1:3">
      <c r="A928" s="1" t="s">
        <v>5162</v>
      </c>
      <c r="B928" s="1" t="s">
        <v>5163</v>
      </c>
      <c r="C928" s="1" t="s">
        <v>5164</v>
      </c>
    </row>
    <row r="929" spans="1:3">
      <c r="A929" s="1" t="s">
        <v>5165</v>
      </c>
      <c r="B929" s="1" t="s">
        <v>5166</v>
      </c>
      <c r="C929" s="1" t="s">
        <v>5167</v>
      </c>
    </row>
    <row r="930" spans="1:3">
      <c r="A930" s="1" t="s">
        <v>5168</v>
      </c>
      <c r="B930" s="1" t="s">
        <v>5169</v>
      </c>
      <c r="C930" s="1" t="s">
        <v>5170</v>
      </c>
    </row>
    <row r="931" spans="1:3">
      <c r="A931" s="1" t="s">
        <v>5171</v>
      </c>
      <c r="B931" s="1" t="s">
        <v>5172</v>
      </c>
      <c r="C931" s="1" t="s">
        <v>5173</v>
      </c>
    </row>
    <row r="932" spans="1:3">
      <c r="A932" s="1" t="s">
        <v>5174</v>
      </c>
      <c r="B932" s="1" t="s">
        <v>5175</v>
      </c>
      <c r="C932" s="1" t="s">
        <v>5176</v>
      </c>
    </row>
    <row r="933" spans="1:3">
      <c r="A933" s="1" t="s">
        <v>5177</v>
      </c>
      <c r="B933" s="1" t="s">
        <v>5178</v>
      </c>
      <c r="C933" s="1" t="s">
        <v>5179</v>
      </c>
    </row>
    <row r="934" spans="1:3">
      <c r="A934" s="1" t="s">
        <v>5180</v>
      </c>
      <c r="B934" s="1" t="s">
        <v>4125</v>
      </c>
      <c r="C934" s="1" t="s">
        <v>5181</v>
      </c>
    </row>
    <row r="935" spans="1:3">
      <c r="A935" s="1" t="s">
        <v>5182</v>
      </c>
      <c r="B935" s="1" t="s">
        <v>5183</v>
      </c>
      <c r="C935" s="1" t="s">
        <v>5184</v>
      </c>
    </row>
    <row r="936" spans="1:3">
      <c r="A936" s="1" t="s">
        <v>5185</v>
      </c>
      <c r="B936" s="1" t="s">
        <v>3095</v>
      </c>
      <c r="C936" s="1" t="s">
        <v>5186</v>
      </c>
    </row>
    <row r="937" spans="1:3">
      <c r="A937" s="1" t="s">
        <v>5187</v>
      </c>
      <c r="B937" s="1" t="s">
        <v>5188</v>
      </c>
      <c r="C937" s="1" t="s">
        <v>5189</v>
      </c>
    </row>
    <row r="938" spans="1:3">
      <c r="A938" s="1" t="s">
        <v>5190</v>
      </c>
      <c r="B938" s="1" t="s">
        <v>5191</v>
      </c>
      <c r="C938" s="1" t="s">
        <v>5192</v>
      </c>
    </row>
    <row r="939" spans="1:3">
      <c r="A939" s="1" t="s">
        <v>5193</v>
      </c>
      <c r="B939" s="1" t="s">
        <v>5194</v>
      </c>
      <c r="C939" s="1" t="s">
        <v>5195</v>
      </c>
    </row>
    <row r="940" spans="1:3">
      <c r="A940" s="1" t="s">
        <v>5196</v>
      </c>
      <c r="B940" s="1" t="s">
        <v>5197</v>
      </c>
      <c r="C940" s="1" t="s">
        <v>5198</v>
      </c>
    </row>
    <row r="941" spans="1:3">
      <c r="A941" s="1" t="s">
        <v>5199</v>
      </c>
      <c r="B941" s="1" t="s">
        <v>5200</v>
      </c>
      <c r="C941" s="1" t="s">
        <v>5201</v>
      </c>
    </row>
    <row r="942" spans="1:3">
      <c r="A942" s="1" t="s">
        <v>5202</v>
      </c>
      <c r="B942" s="1" t="s">
        <v>5203</v>
      </c>
      <c r="C942" s="1" t="s">
        <v>5204</v>
      </c>
    </row>
    <row r="943" spans="1:3">
      <c r="A943" s="1" t="s">
        <v>5205</v>
      </c>
      <c r="B943" s="1" t="s">
        <v>5206</v>
      </c>
      <c r="C943" s="1" t="s">
        <v>5207</v>
      </c>
    </row>
    <row r="944" spans="1:3">
      <c r="A944" s="1" t="s">
        <v>5208</v>
      </c>
      <c r="B944" s="1" t="s">
        <v>5209</v>
      </c>
      <c r="C944" s="1" t="s">
        <v>5210</v>
      </c>
    </row>
    <row r="945" spans="1:3">
      <c r="A945" s="1" t="s">
        <v>5211</v>
      </c>
      <c r="B945" s="1" t="s">
        <v>5212</v>
      </c>
      <c r="C945" s="1" t="s">
        <v>5213</v>
      </c>
    </row>
    <row r="946" spans="1:3">
      <c r="A946" s="1" t="s">
        <v>5214</v>
      </c>
      <c r="B946" s="1" t="s">
        <v>5215</v>
      </c>
      <c r="C946" s="1" t="s">
        <v>5216</v>
      </c>
    </row>
    <row r="947" spans="1:3">
      <c r="A947" s="1" t="s">
        <v>5217</v>
      </c>
      <c r="B947" s="1" t="s">
        <v>5218</v>
      </c>
      <c r="C947" s="1" t="s">
        <v>5219</v>
      </c>
    </row>
    <row r="948" spans="1:3">
      <c r="A948" s="1" t="s">
        <v>5217</v>
      </c>
      <c r="B948" s="1" t="s">
        <v>5220</v>
      </c>
      <c r="C948" s="1" t="s">
        <v>5221</v>
      </c>
    </row>
    <row r="949" spans="1:3">
      <c r="A949" s="1" t="s">
        <v>5222</v>
      </c>
      <c r="B949" s="1" t="s">
        <v>5223</v>
      </c>
      <c r="C949" s="1" t="s">
        <v>5224</v>
      </c>
    </row>
    <row r="950" spans="1:3">
      <c r="A950" s="1" t="s">
        <v>5222</v>
      </c>
      <c r="B950" s="1" t="s">
        <v>5225</v>
      </c>
      <c r="C950" s="1" t="s">
        <v>5226</v>
      </c>
    </row>
    <row r="951" spans="1:3">
      <c r="A951" s="1" t="s">
        <v>5227</v>
      </c>
      <c r="B951" s="1" t="s">
        <v>5228</v>
      </c>
      <c r="C951" s="1" t="s">
        <v>5229</v>
      </c>
    </row>
    <row r="952" spans="1:3">
      <c r="A952" s="1" t="s">
        <v>5227</v>
      </c>
      <c r="B952" s="1" t="s">
        <v>5228</v>
      </c>
      <c r="C952" s="1" t="s">
        <v>5229</v>
      </c>
    </row>
    <row r="953" spans="1:3">
      <c r="A953" s="1" t="s">
        <v>5230</v>
      </c>
      <c r="B953" s="1" t="s">
        <v>5231</v>
      </c>
      <c r="C953" s="1" t="s">
        <v>5232</v>
      </c>
    </row>
    <row r="954" spans="1:3">
      <c r="A954" s="1" t="s">
        <v>5230</v>
      </c>
      <c r="B954" s="1" t="s">
        <v>5233</v>
      </c>
      <c r="C954" s="1" t="s">
        <v>5234</v>
      </c>
    </row>
    <row r="955" spans="1:3">
      <c r="A955" s="1" t="s">
        <v>5235</v>
      </c>
      <c r="B955" s="1" t="s">
        <v>5236</v>
      </c>
      <c r="C955" s="1" t="s">
        <v>5237</v>
      </c>
    </row>
    <row r="956" spans="1:3">
      <c r="A956" s="1" t="s">
        <v>5235</v>
      </c>
      <c r="B956" s="1" t="s">
        <v>5238</v>
      </c>
      <c r="C956" s="1" t="s">
        <v>5239</v>
      </c>
    </row>
    <row r="957" spans="1:3">
      <c r="A957" s="1" t="s">
        <v>5240</v>
      </c>
      <c r="B957" s="1" t="s">
        <v>5241</v>
      </c>
      <c r="C957" s="1" t="s">
        <v>5242</v>
      </c>
    </row>
    <row r="958" spans="1:3">
      <c r="A958" s="1" t="s">
        <v>5240</v>
      </c>
      <c r="B958" s="1" t="s">
        <v>5243</v>
      </c>
      <c r="C958" s="1" t="s">
        <v>5244</v>
      </c>
    </row>
    <row r="959" spans="1:3">
      <c r="A959" s="1" t="s">
        <v>5245</v>
      </c>
      <c r="B959" s="1" t="s">
        <v>5246</v>
      </c>
      <c r="C959" s="1" t="s">
        <v>5247</v>
      </c>
    </row>
    <row r="960" spans="1:3">
      <c r="A960" s="1" t="s">
        <v>5248</v>
      </c>
      <c r="B960" s="1" t="s">
        <v>5249</v>
      </c>
      <c r="C960" s="1" t="s">
        <v>5250</v>
      </c>
    </row>
    <row r="961" spans="1:3">
      <c r="A961" s="1" t="s">
        <v>5251</v>
      </c>
      <c r="B961" s="1" t="s">
        <v>5252</v>
      </c>
      <c r="C961" s="1" t="s">
        <v>5253</v>
      </c>
    </row>
    <row r="962" spans="1:3">
      <c r="A962" s="1" t="s">
        <v>5254</v>
      </c>
      <c r="B962" s="1" t="s">
        <v>5255</v>
      </c>
      <c r="C962" s="1" t="s">
        <v>5256</v>
      </c>
    </row>
    <row r="963" spans="1:3">
      <c r="A963" s="1" t="s">
        <v>5257</v>
      </c>
      <c r="B963" s="1" t="s">
        <v>5258</v>
      </c>
      <c r="C963" s="1" t="s">
        <v>5259</v>
      </c>
    </row>
    <row r="964" spans="1:3">
      <c r="A964" s="1" t="s">
        <v>5260</v>
      </c>
      <c r="B964" s="1" t="s">
        <v>5261</v>
      </c>
      <c r="C964" s="1" t="s">
        <v>5262</v>
      </c>
    </row>
    <row r="965" spans="1:3">
      <c r="A965" s="1" t="s">
        <v>5263</v>
      </c>
      <c r="B965" s="1" t="s">
        <v>5264</v>
      </c>
      <c r="C965" s="1" t="s">
        <v>5265</v>
      </c>
    </row>
    <row r="966" spans="1:3">
      <c r="A966" s="1" t="s">
        <v>5266</v>
      </c>
      <c r="B966" s="1" t="s">
        <v>5267</v>
      </c>
      <c r="C966" s="1" t="s">
        <v>5268</v>
      </c>
    </row>
    <row r="967" spans="1:3">
      <c r="A967" s="1" t="s">
        <v>5269</v>
      </c>
      <c r="B967" s="1" t="s">
        <v>5270</v>
      </c>
      <c r="C967" s="1" t="s">
        <v>5271</v>
      </c>
    </row>
    <row r="968" spans="1:3">
      <c r="A968" s="1" t="s">
        <v>5272</v>
      </c>
      <c r="B968" s="1" t="s">
        <v>5273</v>
      </c>
      <c r="C968" s="1" t="s">
        <v>5274</v>
      </c>
    </row>
    <row r="969" spans="1:3">
      <c r="A969" s="1" t="s">
        <v>5275</v>
      </c>
      <c r="B969" s="1" t="s">
        <v>5276</v>
      </c>
      <c r="C969" s="1" t="s">
        <v>5277</v>
      </c>
    </row>
    <row r="970" spans="1:3">
      <c r="A970" s="1" t="s">
        <v>5278</v>
      </c>
      <c r="B970" s="1" t="s">
        <v>5279</v>
      </c>
      <c r="C970" s="1" t="s">
        <v>5280</v>
      </c>
    </row>
    <row r="971" spans="1:3">
      <c r="A971" s="1" t="s">
        <v>5281</v>
      </c>
      <c r="B971" s="1" t="s">
        <v>5282</v>
      </c>
      <c r="C971" s="1" t="s">
        <v>5283</v>
      </c>
    </row>
    <row r="972" spans="1:3">
      <c r="A972" s="1" t="s">
        <v>5284</v>
      </c>
      <c r="B972" s="1" t="s">
        <v>5285</v>
      </c>
      <c r="C972" s="1" t="s">
        <v>5286</v>
      </c>
    </row>
    <row r="973" spans="1:3">
      <c r="A973" s="1" t="s">
        <v>5287</v>
      </c>
      <c r="B973" s="1" t="s">
        <v>5288</v>
      </c>
      <c r="C973" s="1" t="s">
        <v>5289</v>
      </c>
    </row>
    <row r="974" spans="1:3">
      <c r="A974" s="1" t="s">
        <v>5290</v>
      </c>
      <c r="B974" s="1" t="s">
        <v>5291</v>
      </c>
      <c r="C974" s="1" t="s">
        <v>5292</v>
      </c>
    </row>
    <row r="975" spans="1:3">
      <c r="A975" s="1" t="s">
        <v>5293</v>
      </c>
      <c r="B975" s="1" t="s">
        <v>5294</v>
      </c>
      <c r="C975" s="1" t="s">
        <v>5295</v>
      </c>
    </row>
    <row r="976" spans="1:3">
      <c r="A976" s="1" t="s">
        <v>5296</v>
      </c>
      <c r="B976" s="1" t="s">
        <v>5297</v>
      </c>
      <c r="C976" s="1" t="s">
        <v>5298</v>
      </c>
    </row>
    <row r="977" spans="1:3">
      <c r="A977" s="1" t="s">
        <v>5299</v>
      </c>
      <c r="B977" s="1" t="s">
        <v>5300</v>
      </c>
      <c r="C977" s="1" t="s">
        <v>5301</v>
      </c>
    </row>
    <row r="978" spans="1:3">
      <c r="A978" s="1" t="s">
        <v>5302</v>
      </c>
      <c r="B978" s="1" t="s">
        <v>5303</v>
      </c>
      <c r="C978" s="1" t="s">
        <v>5304</v>
      </c>
    </row>
    <row r="979" spans="1:3">
      <c r="A979" s="1" t="s">
        <v>5305</v>
      </c>
      <c r="B979" s="1" t="s">
        <v>5306</v>
      </c>
      <c r="C979" s="1" t="s">
        <v>5307</v>
      </c>
    </row>
    <row r="980" spans="1:3">
      <c r="A980" s="1" t="s">
        <v>5308</v>
      </c>
      <c r="B980" s="1" t="s">
        <v>5309</v>
      </c>
      <c r="C980" s="1" t="s">
        <v>5310</v>
      </c>
    </row>
    <row r="981" spans="1:3">
      <c r="A981" s="1" t="s">
        <v>5311</v>
      </c>
      <c r="B981" s="1" t="s">
        <v>5312</v>
      </c>
      <c r="C981" s="1" t="s">
        <v>5313</v>
      </c>
    </row>
    <row r="982" spans="1:3">
      <c r="A982" s="1" t="s">
        <v>5314</v>
      </c>
      <c r="B982" s="1" t="s">
        <v>5315</v>
      </c>
      <c r="C982" s="1" t="s">
        <v>5316</v>
      </c>
    </row>
    <row r="983" spans="1:3">
      <c r="A983" s="1" t="s">
        <v>5317</v>
      </c>
      <c r="B983" s="1" t="s">
        <v>5318</v>
      </c>
      <c r="C983" s="1" t="s">
        <v>5319</v>
      </c>
    </row>
    <row r="984" spans="1:3">
      <c r="A984" s="1" t="s">
        <v>5320</v>
      </c>
      <c r="B984" s="1" t="s">
        <v>5321</v>
      </c>
      <c r="C984" s="1" t="s">
        <v>5322</v>
      </c>
    </row>
    <row r="985" spans="1:3">
      <c r="A985" s="1" t="s">
        <v>5323</v>
      </c>
      <c r="B985" s="1" t="s">
        <v>5324</v>
      </c>
      <c r="C985" s="1" t="s">
        <v>5325</v>
      </c>
    </row>
    <row r="986" spans="1:3">
      <c r="A986" s="1" t="s">
        <v>5326</v>
      </c>
      <c r="B986" s="1" t="s">
        <v>5327</v>
      </c>
      <c r="C986" s="1" t="s">
        <v>5328</v>
      </c>
    </row>
    <row r="987" spans="1:3">
      <c r="A987" s="1" t="s">
        <v>5329</v>
      </c>
      <c r="B987" s="1" t="s">
        <v>5330</v>
      </c>
      <c r="C987" s="1" t="s">
        <v>5331</v>
      </c>
    </row>
    <row r="988" spans="1:3">
      <c r="A988" s="1" t="s">
        <v>5332</v>
      </c>
      <c r="B988" s="1" t="s">
        <v>5333</v>
      </c>
      <c r="C988" s="1" t="s">
        <v>5334</v>
      </c>
    </row>
    <row r="989" spans="1:3">
      <c r="A989" s="1" t="s">
        <v>5335</v>
      </c>
      <c r="B989" s="1" t="s">
        <v>5336</v>
      </c>
      <c r="C989" s="1" t="s">
        <v>5337</v>
      </c>
    </row>
    <row r="990" spans="1:3">
      <c r="A990" s="1" t="s">
        <v>5338</v>
      </c>
      <c r="B990" s="1" t="s">
        <v>5339</v>
      </c>
      <c r="C990" s="1" t="s">
        <v>5340</v>
      </c>
    </row>
    <row r="991" spans="1:3">
      <c r="A991" s="1" t="s">
        <v>5341</v>
      </c>
      <c r="B991" s="1" t="s">
        <v>5342</v>
      </c>
      <c r="C991" s="1" t="s">
        <v>5343</v>
      </c>
    </row>
    <row r="992" spans="1:3">
      <c r="A992" s="1" t="s">
        <v>5344</v>
      </c>
      <c r="B992" s="1" t="s">
        <v>5345</v>
      </c>
      <c r="C992" s="1" t="s">
        <v>5346</v>
      </c>
    </row>
    <row r="993" spans="1:3">
      <c r="A993" s="1" t="s">
        <v>5347</v>
      </c>
      <c r="B993" s="1" t="s">
        <v>5348</v>
      </c>
      <c r="C993" s="1" t="s">
        <v>5349</v>
      </c>
    </row>
    <row r="994" spans="1:3">
      <c r="A994" s="1" t="s">
        <v>5350</v>
      </c>
      <c r="B994" s="1" t="s">
        <v>5351</v>
      </c>
      <c r="C994" s="1" t="s">
        <v>5352</v>
      </c>
    </row>
    <row r="995" spans="1:3">
      <c r="A995" s="1" t="s">
        <v>5353</v>
      </c>
      <c r="B995" s="1" t="s">
        <v>5354</v>
      </c>
      <c r="C995" s="1" t="s">
        <v>5355</v>
      </c>
    </row>
    <row r="996" spans="1:3">
      <c r="A996" s="1" t="s">
        <v>5356</v>
      </c>
      <c r="B996" s="1" t="s">
        <v>5357</v>
      </c>
      <c r="C996" s="1" t="s">
        <v>5358</v>
      </c>
    </row>
    <row r="997" spans="1:3">
      <c r="A997" s="1" t="s">
        <v>5359</v>
      </c>
      <c r="B997" s="1" t="s">
        <v>5360</v>
      </c>
      <c r="C997" s="1" t="s">
        <v>5361</v>
      </c>
    </row>
    <row r="998" spans="1:3">
      <c r="A998" s="1" t="s">
        <v>5362</v>
      </c>
      <c r="B998" s="1" t="s">
        <v>5363</v>
      </c>
      <c r="C998" s="1" t="s">
        <v>5364</v>
      </c>
    </row>
    <row r="999" spans="1:3">
      <c r="A999" s="1" t="s">
        <v>5365</v>
      </c>
      <c r="B999" s="1" t="s">
        <v>5366</v>
      </c>
      <c r="C999" s="1" t="s">
        <v>5367</v>
      </c>
    </row>
    <row r="1000" spans="1:3">
      <c r="A1000" s="1" t="s">
        <v>5368</v>
      </c>
      <c r="B1000" s="1" t="s">
        <v>5369</v>
      </c>
      <c r="C1000" s="1" t="s">
        <v>5370</v>
      </c>
    </row>
    <row r="1001" spans="1:3">
      <c r="A1001" s="1" t="s">
        <v>5371</v>
      </c>
      <c r="B1001" s="1" t="s">
        <v>5372</v>
      </c>
      <c r="C1001" s="1" t="s">
        <v>5373</v>
      </c>
    </row>
    <row r="1002" spans="1:3">
      <c r="A1002" s="1" t="s">
        <v>5374</v>
      </c>
      <c r="B1002" s="1" t="s">
        <v>5375</v>
      </c>
      <c r="C1002" s="1" t="s">
        <v>5376</v>
      </c>
    </row>
    <row r="1003" spans="1:3">
      <c r="A1003" s="1" t="s">
        <v>5377</v>
      </c>
      <c r="B1003" s="1" t="s">
        <v>5378</v>
      </c>
      <c r="C1003" s="1" t="s">
        <v>5379</v>
      </c>
    </row>
    <row r="1004" spans="1:3">
      <c r="A1004" s="1" t="s">
        <v>5380</v>
      </c>
      <c r="B1004" s="1" t="s">
        <v>5381</v>
      </c>
      <c r="C1004" s="1" t="s">
        <v>5382</v>
      </c>
    </row>
    <row r="1005" spans="1:3">
      <c r="A1005" s="1" t="s">
        <v>5383</v>
      </c>
      <c r="B1005" s="1" t="s">
        <v>5384</v>
      </c>
      <c r="C1005" s="1" t="s">
        <v>5385</v>
      </c>
    </row>
    <row r="1006" spans="1:3">
      <c r="A1006" s="1" t="s">
        <v>5386</v>
      </c>
      <c r="B1006" s="1" t="s">
        <v>5387</v>
      </c>
      <c r="C1006" s="1" t="s">
        <v>5388</v>
      </c>
    </row>
    <row r="1007" spans="1:3">
      <c r="A1007" s="1" t="s">
        <v>5389</v>
      </c>
      <c r="B1007" s="1" t="s">
        <v>5390</v>
      </c>
      <c r="C1007" s="1" t="s">
        <v>5391</v>
      </c>
    </row>
    <row r="1008" spans="1:3">
      <c r="A1008" s="1" t="s">
        <v>5392</v>
      </c>
      <c r="B1008" s="1" t="s">
        <v>5393</v>
      </c>
      <c r="C1008" s="1" t="s">
        <v>5394</v>
      </c>
    </row>
    <row r="1009" spans="1:3">
      <c r="A1009" s="1" t="s">
        <v>5395</v>
      </c>
      <c r="B1009" s="1" t="s">
        <v>5396</v>
      </c>
      <c r="C1009" s="1" t="s">
        <v>5397</v>
      </c>
    </row>
    <row r="1010" spans="1:3">
      <c r="A1010" s="1" t="s">
        <v>5398</v>
      </c>
      <c r="B1010" s="1" t="s">
        <v>5399</v>
      </c>
      <c r="C1010" s="1" t="s">
        <v>5400</v>
      </c>
    </row>
    <row r="1011" spans="1:3">
      <c r="A1011" s="1" t="s">
        <v>5401</v>
      </c>
      <c r="B1011" s="1" t="s">
        <v>5402</v>
      </c>
      <c r="C1011" s="1" t="s">
        <v>5403</v>
      </c>
    </row>
    <row r="1012" spans="1:3">
      <c r="A1012" s="1" t="s">
        <v>5404</v>
      </c>
      <c r="B1012" s="1" t="s">
        <v>5405</v>
      </c>
      <c r="C1012" s="1" t="s">
        <v>5406</v>
      </c>
    </row>
    <row r="1013" spans="1:3">
      <c r="A1013" s="1" t="s">
        <v>5407</v>
      </c>
      <c r="B1013" s="1" t="s">
        <v>5408</v>
      </c>
      <c r="C1013" s="1" t="s">
        <v>5409</v>
      </c>
    </row>
    <row r="1014" spans="1:3">
      <c r="A1014" s="1" t="s">
        <v>5410</v>
      </c>
      <c r="B1014" s="1" t="s">
        <v>5411</v>
      </c>
      <c r="C1014" s="1" t="s">
        <v>5412</v>
      </c>
    </row>
    <row r="1015" spans="1:3">
      <c r="A1015" s="1" t="s">
        <v>5413</v>
      </c>
      <c r="B1015" s="1" t="s">
        <v>5414</v>
      </c>
      <c r="C1015" s="1" t="s">
        <v>5415</v>
      </c>
    </row>
    <row r="1016" spans="1:3">
      <c r="A1016" s="1" t="s">
        <v>5416</v>
      </c>
      <c r="B1016" s="1" t="s">
        <v>5417</v>
      </c>
      <c r="C1016" s="1" t="s">
        <v>5418</v>
      </c>
    </row>
    <row r="1017" spans="1:3">
      <c r="A1017" s="1" t="s">
        <v>5419</v>
      </c>
      <c r="B1017" s="1" t="s">
        <v>5420</v>
      </c>
      <c r="C1017" s="1" t="s">
        <v>5421</v>
      </c>
    </row>
    <row r="1018" spans="1:3">
      <c r="A1018" s="1" t="s">
        <v>5422</v>
      </c>
      <c r="B1018" s="1" t="s">
        <v>5423</v>
      </c>
      <c r="C1018" s="1" t="s">
        <v>5424</v>
      </c>
    </row>
    <row r="1019" spans="1:3">
      <c r="A1019" s="1" t="s">
        <v>5425</v>
      </c>
      <c r="B1019" s="1" t="s">
        <v>5426</v>
      </c>
      <c r="C1019" s="1" t="s">
        <v>5427</v>
      </c>
    </row>
    <row r="1020" spans="1:3">
      <c r="A1020" s="1" t="s">
        <v>5428</v>
      </c>
      <c r="B1020" s="1" t="s">
        <v>5429</v>
      </c>
      <c r="C1020" s="1" t="s">
        <v>5430</v>
      </c>
    </row>
    <row r="1021" spans="1:3">
      <c r="A1021" s="1" t="s">
        <v>5431</v>
      </c>
      <c r="B1021" s="1" t="s">
        <v>5432</v>
      </c>
      <c r="C1021" s="1" t="s">
        <v>5433</v>
      </c>
    </row>
    <row r="1022" spans="1:3">
      <c r="A1022" s="1" t="s">
        <v>5434</v>
      </c>
      <c r="B1022" s="1" t="s">
        <v>5435</v>
      </c>
      <c r="C1022" s="1" t="s">
        <v>5436</v>
      </c>
    </row>
    <row r="1023" spans="1:3">
      <c r="A1023" s="1" t="s">
        <v>5437</v>
      </c>
      <c r="B1023" s="1" t="s">
        <v>5438</v>
      </c>
      <c r="C1023" s="1" t="s">
        <v>5439</v>
      </c>
    </row>
    <row r="1024" spans="1:3">
      <c r="A1024" s="1" t="s">
        <v>5440</v>
      </c>
      <c r="B1024" s="1" t="s">
        <v>5441</v>
      </c>
      <c r="C1024" s="1" t="s">
        <v>5442</v>
      </c>
    </row>
    <row r="1025" spans="1:3">
      <c r="A1025" s="1" t="s">
        <v>5443</v>
      </c>
      <c r="B1025" s="1" t="s">
        <v>5444</v>
      </c>
      <c r="C1025" s="1" t="s">
        <v>5445</v>
      </c>
    </row>
    <row r="1026" spans="1:3">
      <c r="A1026" s="1" t="s">
        <v>5446</v>
      </c>
      <c r="B1026" s="1" t="s">
        <v>5447</v>
      </c>
      <c r="C1026" s="1" t="s">
        <v>5448</v>
      </c>
    </row>
    <row r="1027" spans="1:3">
      <c r="A1027" s="1" t="s">
        <v>5449</v>
      </c>
      <c r="B1027" s="1" t="s">
        <v>5450</v>
      </c>
      <c r="C1027" s="1" t="s">
        <v>5451</v>
      </c>
    </row>
    <row r="1028" spans="1:3">
      <c r="A1028" s="1" t="s">
        <v>5452</v>
      </c>
      <c r="B1028" s="1" t="s">
        <v>5453</v>
      </c>
      <c r="C1028" s="1" t="s">
        <v>5454</v>
      </c>
    </row>
    <row r="1029" spans="1:3">
      <c r="A1029" s="1" t="s">
        <v>5455</v>
      </c>
      <c r="B1029" s="1" t="s">
        <v>5456</v>
      </c>
      <c r="C1029" s="1" t="s">
        <v>5457</v>
      </c>
    </row>
    <row r="1030" spans="1:3">
      <c r="A1030" s="1" t="s">
        <v>5458</v>
      </c>
      <c r="B1030" s="1" t="s">
        <v>5459</v>
      </c>
      <c r="C1030" s="1" t="s">
        <v>5460</v>
      </c>
    </row>
    <row r="1031" spans="1:3">
      <c r="A1031" s="1" t="s">
        <v>5461</v>
      </c>
      <c r="B1031" s="1" t="s">
        <v>5462</v>
      </c>
      <c r="C1031" s="1" t="s">
        <v>5463</v>
      </c>
    </row>
    <row r="1032" spans="1:3">
      <c r="A1032" s="1" t="s">
        <v>5464</v>
      </c>
      <c r="B1032" s="1" t="s">
        <v>5465</v>
      </c>
      <c r="C1032" s="1" t="s">
        <v>5466</v>
      </c>
    </row>
    <row r="1033" spans="1:3">
      <c r="A1033" s="1" t="s">
        <v>5467</v>
      </c>
      <c r="B1033" s="1" t="s">
        <v>5468</v>
      </c>
      <c r="C1033" s="1" t="s">
        <v>5469</v>
      </c>
    </row>
    <row r="1034" spans="1:3">
      <c r="A1034" s="1" t="s">
        <v>5470</v>
      </c>
      <c r="B1034" s="1" t="s">
        <v>5471</v>
      </c>
      <c r="C1034" s="1" t="s">
        <v>5472</v>
      </c>
    </row>
    <row r="1035" spans="1:3">
      <c r="A1035" s="1" t="s">
        <v>5473</v>
      </c>
      <c r="B1035" s="1" t="s">
        <v>5474</v>
      </c>
      <c r="C1035" s="1" t="s">
        <v>5475</v>
      </c>
    </row>
    <row r="1036" spans="1:3">
      <c r="A1036" s="1" t="s">
        <v>5476</v>
      </c>
      <c r="B1036" s="1" t="s">
        <v>5477</v>
      </c>
      <c r="C1036" s="1" t="s">
        <v>5478</v>
      </c>
    </row>
    <row r="1037" spans="1:3">
      <c r="A1037" s="1" t="s">
        <v>5479</v>
      </c>
      <c r="B1037" s="1" t="s">
        <v>5480</v>
      </c>
      <c r="C1037" s="1" t="s">
        <v>5481</v>
      </c>
    </row>
    <row r="1038" spans="1:3">
      <c r="A1038" s="1" t="s">
        <v>5482</v>
      </c>
      <c r="B1038" s="1" t="s">
        <v>5483</v>
      </c>
      <c r="C1038" s="1" t="s">
        <v>5484</v>
      </c>
    </row>
    <row r="1039" spans="1:3">
      <c r="A1039" s="1" t="s">
        <v>5485</v>
      </c>
      <c r="B1039" s="1" t="s">
        <v>5486</v>
      </c>
      <c r="C1039" s="1" t="s">
        <v>5487</v>
      </c>
    </row>
    <row r="1040" spans="1:3">
      <c r="A1040" s="1" t="s">
        <v>5488</v>
      </c>
      <c r="B1040" s="1" t="s">
        <v>5489</v>
      </c>
      <c r="C1040" s="1" t="s">
        <v>5490</v>
      </c>
    </row>
    <row r="1041" spans="1:3">
      <c r="A1041" s="1" t="s">
        <v>5491</v>
      </c>
      <c r="B1041" s="1" t="s">
        <v>5492</v>
      </c>
      <c r="C1041" s="1" t="s">
        <v>5493</v>
      </c>
    </row>
    <row r="1042" spans="1:3">
      <c r="A1042" s="1" t="s">
        <v>5494</v>
      </c>
      <c r="B1042" s="1" t="s">
        <v>5495</v>
      </c>
      <c r="C1042" s="1" t="s">
        <v>5496</v>
      </c>
    </row>
    <row r="1043" spans="1:3">
      <c r="A1043" s="1" t="s">
        <v>5497</v>
      </c>
      <c r="B1043" s="1" t="s">
        <v>5498</v>
      </c>
      <c r="C1043" s="1" t="s">
        <v>5499</v>
      </c>
    </row>
    <row r="1044" spans="1:3">
      <c r="A1044" s="1" t="s">
        <v>5500</v>
      </c>
      <c r="B1044" s="1" t="s">
        <v>5501</v>
      </c>
      <c r="C1044" s="1" t="s">
        <v>5502</v>
      </c>
    </row>
    <row r="1045" spans="1:3">
      <c r="A1045" s="1" t="s">
        <v>5503</v>
      </c>
      <c r="B1045" s="1" t="s">
        <v>5504</v>
      </c>
      <c r="C1045" s="1" t="s">
        <v>5505</v>
      </c>
    </row>
    <row r="1046" spans="1:3">
      <c r="A1046" s="1" t="s">
        <v>5506</v>
      </c>
      <c r="B1046" s="1" t="s">
        <v>5507</v>
      </c>
      <c r="C1046" s="1" t="s">
        <v>5508</v>
      </c>
    </row>
    <row r="1047" spans="1:3">
      <c r="A1047" s="1" t="s">
        <v>5509</v>
      </c>
      <c r="B1047" s="1" t="s">
        <v>5510</v>
      </c>
      <c r="C1047" s="1" t="s">
        <v>5511</v>
      </c>
    </row>
    <row r="1048" spans="1:3">
      <c r="A1048" s="1" t="s">
        <v>5512</v>
      </c>
      <c r="B1048" s="1" t="s">
        <v>5513</v>
      </c>
      <c r="C1048" s="1" t="s">
        <v>5514</v>
      </c>
    </row>
    <row r="1049" spans="1:3">
      <c r="A1049" s="1" t="s">
        <v>5515</v>
      </c>
      <c r="B1049" s="1" t="s">
        <v>5516</v>
      </c>
      <c r="C1049" s="1" t="s">
        <v>5517</v>
      </c>
    </row>
    <row r="1050" spans="1:3">
      <c r="A1050" s="1" t="s">
        <v>5518</v>
      </c>
      <c r="B1050" s="1" t="s">
        <v>5519</v>
      </c>
      <c r="C1050" s="1" t="s">
        <v>5520</v>
      </c>
    </row>
    <row r="1051" spans="1:3">
      <c r="A1051" s="1" t="s">
        <v>5521</v>
      </c>
      <c r="B1051" s="1" t="s">
        <v>5522</v>
      </c>
      <c r="C1051" s="1" t="s">
        <v>5523</v>
      </c>
    </row>
    <row r="1052" spans="1:3">
      <c r="A1052" s="1" t="s">
        <v>5524</v>
      </c>
      <c r="B1052" s="1" t="s">
        <v>5525</v>
      </c>
      <c r="C1052" s="1" t="s">
        <v>5526</v>
      </c>
    </row>
    <row r="1053" spans="1:3">
      <c r="A1053" s="1" t="s">
        <v>5527</v>
      </c>
      <c r="B1053" s="1" t="s">
        <v>5528</v>
      </c>
      <c r="C1053" s="1" t="s">
        <v>5529</v>
      </c>
    </row>
    <row r="1054" spans="1:3">
      <c r="A1054" s="1" t="s">
        <v>5530</v>
      </c>
      <c r="B1054" s="1" t="s">
        <v>5531</v>
      </c>
      <c r="C1054" s="1" t="s">
        <v>5532</v>
      </c>
    </row>
    <row r="1055" spans="1:3">
      <c r="A1055" s="1" t="s">
        <v>5533</v>
      </c>
      <c r="B1055" s="1" t="s">
        <v>274</v>
      </c>
      <c r="C1055" s="1" t="s">
        <v>5534</v>
      </c>
    </row>
    <row r="1056" spans="1:3">
      <c r="A1056" s="1" t="s">
        <v>5535</v>
      </c>
      <c r="B1056" s="1" t="s">
        <v>5536</v>
      </c>
      <c r="C1056" s="1" t="s">
        <v>5537</v>
      </c>
    </row>
    <row r="1057" spans="1:3">
      <c r="A1057" s="1" t="s">
        <v>5538</v>
      </c>
      <c r="B1057" s="1" t="s">
        <v>5539</v>
      </c>
      <c r="C1057" s="1" t="s">
        <v>5540</v>
      </c>
    </row>
    <row r="1058" spans="1:3">
      <c r="A1058" s="1" t="s">
        <v>5541</v>
      </c>
      <c r="B1058" s="1" t="s">
        <v>321</v>
      </c>
      <c r="C1058" s="1" t="s">
        <v>5542</v>
      </c>
    </row>
    <row r="1059" spans="1:3">
      <c r="A1059" s="1" t="s">
        <v>5543</v>
      </c>
      <c r="B1059" s="1" t="s">
        <v>5544</v>
      </c>
      <c r="C1059" s="1" t="s">
        <v>5545</v>
      </c>
    </row>
    <row r="1060" spans="1:3">
      <c r="A1060" s="1" t="s">
        <v>5546</v>
      </c>
      <c r="B1060" s="1" t="s">
        <v>5547</v>
      </c>
      <c r="C1060" s="1" t="s">
        <v>5548</v>
      </c>
    </row>
    <row r="1061" spans="1:3">
      <c r="A1061" s="1" t="s">
        <v>5549</v>
      </c>
      <c r="B1061" s="1" t="s">
        <v>5550</v>
      </c>
      <c r="C1061" s="1" t="s">
        <v>5551</v>
      </c>
    </row>
    <row r="1062" spans="1:3">
      <c r="A1062" s="1" t="s">
        <v>5552</v>
      </c>
      <c r="B1062" s="1" t="s">
        <v>5553</v>
      </c>
      <c r="C1062" s="1" t="s">
        <v>5554</v>
      </c>
    </row>
    <row r="1063" spans="1:3">
      <c r="A1063" s="1" t="s">
        <v>5555</v>
      </c>
      <c r="B1063" s="1" t="s">
        <v>5556</v>
      </c>
      <c r="C1063" s="1" t="s">
        <v>5557</v>
      </c>
    </row>
    <row r="1064" spans="1:3">
      <c r="A1064" s="1" t="s">
        <v>5558</v>
      </c>
      <c r="B1064" s="1" t="s">
        <v>5559</v>
      </c>
      <c r="C1064" s="1" t="s">
        <v>5560</v>
      </c>
    </row>
    <row r="1065" spans="1:3">
      <c r="A1065" s="1" t="s">
        <v>5561</v>
      </c>
      <c r="B1065" s="1" t="s">
        <v>5562</v>
      </c>
      <c r="C1065" s="1" t="s">
        <v>5563</v>
      </c>
    </row>
    <row r="1066" spans="1:3">
      <c r="A1066" s="1" t="s">
        <v>5561</v>
      </c>
      <c r="B1066" s="1" t="s">
        <v>5564</v>
      </c>
      <c r="C1066" s="1" t="s">
        <v>5565</v>
      </c>
    </row>
    <row r="1067" spans="1:3">
      <c r="A1067" s="1" t="s">
        <v>5566</v>
      </c>
      <c r="B1067" s="1" t="s">
        <v>5567</v>
      </c>
      <c r="C1067" s="1" t="s">
        <v>5568</v>
      </c>
    </row>
    <row r="1068" spans="1:3">
      <c r="A1068" s="1" t="s">
        <v>5566</v>
      </c>
      <c r="B1068" s="1" t="s">
        <v>5569</v>
      </c>
      <c r="C1068" s="1" t="s">
        <v>5570</v>
      </c>
    </row>
    <row r="1069" spans="1:3">
      <c r="A1069" s="1" t="s">
        <v>5571</v>
      </c>
      <c r="B1069" s="1" t="s">
        <v>5572</v>
      </c>
      <c r="C1069" s="1" t="s">
        <v>5573</v>
      </c>
    </row>
    <row r="1070" spans="1:3">
      <c r="A1070" s="1" t="s">
        <v>5571</v>
      </c>
      <c r="B1070" s="1" t="s">
        <v>5574</v>
      </c>
      <c r="C1070" s="1" t="s">
        <v>5575</v>
      </c>
    </row>
    <row r="1071" spans="1:3">
      <c r="A1071" s="1" t="s">
        <v>5576</v>
      </c>
      <c r="B1071" s="1" t="s">
        <v>5577</v>
      </c>
      <c r="C1071" s="1" t="s">
        <v>5578</v>
      </c>
    </row>
    <row r="1072" spans="1:3">
      <c r="A1072" s="1" t="s">
        <v>5576</v>
      </c>
      <c r="B1072" s="1" t="s">
        <v>5579</v>
      </c>
      <c r="C1072" s="1" t="s">
        <v>5580</v>
      </c>
    </row>
    <row r="1073" spans="1:3">
      <c r="A1073" s="1" t="s">
        <v>5581</v>
      </c>
      <c r="B1073" s="1" t="s">
        <v>5582</v>
      </c>
      <c r="C1073" s="1" t="s">
        <v>5583</v>
      </c>
    </row>
    <row r="1074" spans="1:3">
      <c r="A1074" s="1" t="s">
        <v>5581</v>
      </c>
      <c r="B1074" s="1" t="s">
        <v>5584</v>
      </c>
      <c r="C1074" s="1" t="s">
        <v>5585</v>
      </c>
    </row>
    <row r="1075" spans="1:3">
      <c r="A1075" s="1" t="s">
        <v>5586</v>
      </c>
      <c r="B1075" s="1" t="s">
        <v>5587</v>
      </c>
      <c r="C1075" s="1" t="s">
        <v>5588</v>
      </c>
    </row>
    <row r="1076" spans="1:3">
      <c r="A1076" s="1" t="s">
        <v>5586</v>
      </c>
      <c r="B1076" s="1" t="s">
        <v>5589</v>
      </c>
      <c r="C1076" s="1" t="s">
        <v>5590</v>
      </c>
    </row>
    <row r="1077" spans="1:3">
      <c r="A1077" s="1" t="s">
        <v>5591</v>
      </c>
      <c r="B1077" s="1" t="s">
        <v>5592</v>
      </c>
      <c r="C1077" s="1" t="s">
        <v>5593</v>
      </c>
    </row>
    <row r="1078" spans="1:3">
      <c r="A1078" s="1" t="s">
        <v>5594</v>
      </c>
      <c r="B1078" s="1" t="s">
        <v>5595</v>
      </c>
      <c r="C1078" s="1" t="s">
        <v>5596</v>
      </c>
    </row>
    <row r="1079" spans="1:3">
      <c r="A1079" s="1" t="s">
        <v>5597</v>
      </c>
      <c r="B1079" s="1" t="s">
        <v>5598</v>
      </c>
      <c r="C1079" s="1" t="s">
        <v>5599</v>
      </c>
    </row>
    <row r="1080" spans="1:3">
      <c r="A1080" s="1" t="s">
        <v>5600</v>
      </c>
      <c r="B1080" s="1" t="s">
        <v>5601</v>
      </c>
      <c r="C1080" s="1" t="s">
        <v>5602</v>
      </c>
    </row>
    <row r="1081" spans="1:3">
      <c r="A1081" s="1" t="s">
        <v>5603</v>
      </c>
      <c r="B1081" s="1" t="s">
        <v>5604</v>
      </c>
      <c r="C1081" s="1" t="s">
        <v>5605</v>
      </c>
    </row>
    <row r="1082" spans="1:3">
      <c r="A1082" s="1" t="s">
        <v>5606</v>
      </c>
      <c r="B1082" s="1" t="s">
        <v>3387</v>
      </c>
      <c r="C1082" s="1" t="s">
        <v>5607</v>
      </c>
    </row>
    <row r="1083" spans="1:3">
      <c r="A1083" s="1" t="s">
        <v>5608</v>
      </c>
      <c r="B1083" s="1" t="s">
        <v>5609</v>
      </c>
      <c r="C1083" s="1" t="s">
        <v>5610</v>
      </c>
    </row>
    <row r="1084" spans="1:3">
      <c r="A1084" s="1" t="s">
        <v>5611</v>
      </c>
      <c r="B1084" s="1" t="s">
        <v>2889</v>
      </c>
      <c r="C1084" s="1" t="s">
        <v>5612</v>
      </c>
    </row>
    <row r="1085" spans="1:3">
      <c r="A1085" s="1" t="s">
        <v>5613</v>
      </c>
      <c r="B1085" s="1" t="s">
        <v>2892</v>
      </c>
      <c r="C1085" s="1" t="s">
        <v>5614</v>
      </c>
    </row>
    <row r="1086" spans="1:3">
      <c r="A1086" s="1" t="s">
        <v>5615</v>
      </c>
      <c r="B1086" s="1" t="s">
        <v>3397</v>
      </c>
      <c r="C1086" s="1" t="s">
        <v>5616</v>
      </c>
    </row>
    <row r="1087" spans="1:3">
      <c r="A1087" s="1" t="s">
        <v>5617</v>
      </c>
      <c r="B1087" s="1" t="s">
        <v>5618</v>
      </c>
      <c r="C1087" s="1" t="s">
        <v>5619</v>
      </c>
    </row>
    <row r="1088" spans="1:3">
      <c r="A1088" s="1" t="s">
        <v>5620</v>
      </c>
      <c r="B1088" s="1" t="s">
        <v>5621</v>
      </c>
      <c r="C1088" s="1" t="s">
        <v>5622</v>
      </c>
    </row>
    <row r="1089" spans="1:3">
      <c r="A1089" s="1" t="s">
        <v>5623</v>
      </c>
      <c r="B1089" s="1" t="s">
        <v>5624</v>
      </c>
      <c r="C1089" s="1" t="s">
        <v>5625</v>
      </c>
    </row>
    <row r="1090" spans="1:3">
      <c r="A1090" s="1" t="s">
        <v>5626</v>
      </c>
      <c r="B1090" s="1" t="s">
        <v>2898</v>
      </c>
      <c r="C1090" s="1" t="s">
        <v>5627</v>
      </c>
    </row>
    <row r="1091" spans="1:3">
      <c r="A1091" s="1" t="s">
        <v>5628</v>
      </c>
      <c r="B1091" s="1" t="s">
        <v>2901</v>
      </c>
      <c r="C1091" s="1" t="s">
        <v>5629</v>
      </c>
    </row>
    <row r="1092" spans="1:3">
      <c r="A1092" s="1" t="s">
        <v>5630</v>
      </c>
      <c r="B1092" s="1" t="s">
        <v>5631</v>
      </c>
      <c r="C1092" s="1" t="s">
        <v>5632</v>
      </c>
    </row>
    <row r="1093" spans="1:3">
      <c r="A1093" s="1" t="s">
        <v>5633</v>
      </c>
      <c r="B1093" s="1" t="s">
        <v>5634</v>
      </c>
      <c r="C1093" s="1" t="s">
        <v>5635</v>
      </c>
    </row>
    <row r="1094" spans="1:3">
      <c r="A1094" s="1" t="s">
        <v>5636</v>
      </c>
      <c r="B1094" s="1" t="s">
        <v>5637</v>
      </c>
      <c r="C1094" s="1" t="s">
        <v>5638</v>
      </c>
    </row>
    <row r="1095" spans="1:3">
      <c r="A1095" s="1" t="s">
        <v>5639</v>
      </c>
      <c r="B1095" s="1" t="s">
        <v>5640</v>
      </c>
      <c r="C1095" s="1" t="s">
        <v>5641</v>
      </c>
    </row>
    <row r="1096" spans="1:3">
      <c r="A1096" s="1" t="s">
        <v>5642</v>
      </c>
      <c r="B1096" s="1" t="s">
        <v>5643</v>
      </c>
      <c r="C1096" s="1" t="s">
        <v>5644</v>
      </c>
    </row>
    <row r="1097" spans="1:3">
      <c r="A1097" s="1" t="s">
        <v>5645</v>
      </c>
      <c r="B1097" s="1" t="s">
        <v>5646</v>
      </c>
      <c r="C1097" s="1" t="s">
        <v>5647</v>
      </c>
    </row>
    <row r="1098" spans="1:3">
      <c r="A1098" s="1" t="s">
        <v>5648</v>
      </c>
      <c r="B1098" s="1" t="s">
        <v>5649</v>
      </c>
      <c r="C1098" s="1" t="s">
        <v>5650</v>
      </c>
    </row>
    <row r="1099" spans="1:3">
      <c r="A1099" s="1" t="s">
        <v>5651</v>
      </c>
      <c r="B1099" s="1" t="s">
        <v>5652</v>
      </c>
      <c r="C1099" s="1" t="s">
        <v>5653</v>
      </c>
    </row>
    <row r="1100" spans="1:3">
      <c r="A1100" s="1" t="s">
        <v>5654</v>
      </c>
      <c r="B1100" s="1" t="s">
        <v>5655</v>
      </c>
      <c r="C1100" s="1" t="s">
        <v>5656</v>
      </c>
    </row>
    <row r="1101" spans="1:3">
      <c r="A1101" s="1" t="s">
        <v>5657</v>
      </c>
      <c r="B1101" s="1" t="s">
        <v>5658</v>
      </c>
      <c r="C1101" s="1" t="s">
        <v>5659</v>
      </c>
    </row>
    <row r="1102" spans="1:3">
      <c r="A1102" s="1" t="s">
        <v>5660</v>
      </c>
      <c r="B1102" s="1" t="s">
        <v>5661</v>
      </c>
      <c r="C1102" s="1" t="s">
        <v>5662</v>
      </c>
    </row>
    <row r="1103" spans="1:3">
      <c r="A1103" s="1" t="s">
        <v>5663</v>
      </c>
      <c r="B1103" s="1" t="s">
        <v>5664</v>
      </c>
      <c r="C1103" s="1" t="s">
        <v>5665</v>
      </c>
    </row>
    <row r="1104" spans="1:3">
      <c r="A1104" s="1" t="s">
        <v>5666</v>
      </c>
      <c r="B1104" s="1" t="s">
        <v>5667</v>
      </c>
      <c r="C1104" s="1" t="s">
        <v>5668</v>
      </c>
    </row>
    <row r="1105" spans="1:3">
      <c r="A1105" s="1" t="s">
        <v>5669</v>
      </c>
      <c r="B1105" s="1" t="s">
        <v>347</v>
      </c>
      <c r="C1105" s="1" t="s">
        <v>5670</v>
      </c>
    </row>
    <row r="1106" spans="1:3">
      <c r="A1106" s="1" t="s">
        <v>5671</v>
      </c>
      <c r="B1106" s="1" t="s">
        <v>5672</v>
      </c>
      <c r="C1106" s="1" t="s">
        <v>5673</v>
      </c>
    </row>
    <row r="1107" spans="1:3">
      <c r="A1107" s="1" t="s">
        <v>5674</v>
      </c>
      <c r="B1107" s="1" t="s">
        <v>5675</v>
      </c>
      <c r="C1107" s="1" t="s">
        <v>5676</v>
      </c>
    </row>
    <row r="1108" spans="1:3">
      <c r="A1108" s="1" t="s">
        <v>5677</v>
      </c>
      <c r="B1108" s="1" t="s">
        <v>5678</v>
      </c>
      <c r="C1108" s="1" t="s">
        <v>5679</v>
      </c>
    </row>
    <row r="1109" spans="1:3">
      <c r="A1109" s="1" t="s">
        <v>5680</v>
      </c>
      <c r="B1109" s="1" t="s">
        <v>5681</v>
      </c>
      <c r="C1109" s="1" t="s">
        <v>5682</v>
      </c>
    </row>
    <row r="1110" spans="1:3">
      <c r="A1110" s="1" t="s">
        <v>5683</v>
      </c>
      <c r="B1110" s="1" t="s">
        <v>5684</v>
      </c>
      <c r="C1110" s="1" t="s">
        <v>5685</v>
      </c>
    </row>
    <row r="1111" spans="1:3">
      <c r="A1111" s="1" t="s">
        <v>5686</v>
      </c>
      <c r="B1111" s="1" t="s">
        <v>5687</v>
      </c>
      <c r="C1111" s="1" t="s">
        <v>5688</v>
      </c>
    </row>
    <row r="1112" spans="1:3">
      <c r="A1112" s="1" t="s">
        <v>5689</v>
      </c>
      <c r="B1112" s="1" t="s">
        <v>3051</v>
      </c>
      <c r="C1112" s="1" t="s">
        <v>5690</v>
      </c>
    </row>
    <row r="1113" spans="1:3">
      <c r="A1113" s="1" t="s">
        <v>5691</v>
      </c>
      <c r="B1113" s="1" t="s">
        <v>5692</v>
      </c>
      <c r="C1113" s="1" t="s">
        <v>5693</v>
      </c>
    </row>
    <row r="1114" spans="1:3">
      <c r="A1114" s="1" t="s">
        <v>5694</v>
      </c>
      <c r="B1114" s="1" t="s">
        <v>5695</v>
      </c>
      <c r="C1114" s="1" t="s">
        <v>5696</v>
      </c>
    </row>
    <row r="1115" spans="1:3">
      <c r="A1115" s="1" t="s">
        <v>5697</v>
      </c>
      <c r="B1115" s="1" t="s">
        <v>5698</v>
      </c>
      <c r="C1115" s="1" t="s">
        <v>5699</v>
      </c>
    </row>
    <row r="1116" spans="1:3">
      <c r="A1116" s="1" t="s">
        <v>5700</v>
      </c>
      <c r="B1116" s="1" t="s">
        <v>5701</v>
      </c>
      <c r="C1116" s="1" t="s">
        <v>5702</v>
      </c>
    </row>
    <row r="1117" spans="1:3">
      <c r="A1117" s="1" t="s">
        <v>5703</v>
      </c>
      <c r="B1117" s="1" t="s">
        <v>5704</v>
      </c>
      <c r="C1117" s="1" t="s">
        <v>5705</v>
      </c>
    </row>
    <row r="1118" spans="1:3">
      <c r="A1118" s="1" t="s">
        <v>5706</v>
      </c>
      <c r="B1118" s="1" t="s">
        <v>5707</v>
      </c>
      <c r="C1118" s="1" t="s">
        <v>5708</v>
      </c>
    </row>
    <row r="1119" spans="1:3">
      <c r="A1119" s="1" t="s">
        <v>5709</v>
      </c>
      <c r="B1119" s="1" t="s">
        <v>5710</v>
      </c>
      <c r="C1119" s="1" t="s">
        <v>5711</v>
      </c>
    </row>
    <row r="1120" spans="1:3">
      <c r="A1120" s="1" t="s">
        <v>5712</v>
      </c>
      <c r="B1120" s="1" t="s">
        <v>5713</v>
      </c>
      <c r="C1120" s="1" t="s">
        <v>5714</v>
      </c>
    </row>
    <row r="1121" spans="1:3">
      <c r="A1121" s="1" t="s">
        <v>5715</v>
      </c>
      <c r="B1121" s="1" t="s">
        <v>5716</v>
      </c>
      <c r="C1121" s="1" t="s">
        <v>5717</v>
      </c>
    </row>
    <row r="1122" spans="1:3">
      <c r="A1122" s="1" t="s">
        <v>5718</v>
      </c>
      <c r="B1122" s="1" t="s">
        <v>5719</v>
      </c>
      <c r="C1122" s="1" t="s">
        <v>5720</v>
      </c>
    </row>
    <row r="1123" spans="1:3">
      <c r="A1123" s="1" t="s">
        <v>5721</v>
      </c>
      <c r="B1123" s="1" t="s">
        <v>5722</v>
      </c>
      <c r="C1123" s="1" t="s">
        <v>5723</v>
      </c>
    </row>
    <row r="1124" spans="1:3">
      <c r="A1124" s="1" t="s">
        <v>5724</v>
      </c>
      <c r="B1124" s="1" t="s">
        <v>5725</v>
      </c>
      <c r="C1124" s="1" t="s">
        <v>5726</v>
      </c>
    </row>
    <row r="1125" spans="1:3">
      <c r="A1125" s="1" t="s">
        <v>5727</v>
      </c>
      <c r="B1125" s="1" t="s">
        <v>5728</v>
      </c>
      <c r="C1125" s="1" t="s">
        <v>5729</v>
      </c>
    </row>
    <row r="1126" spans="1:3">
      <c r="A1126" s="1" t="s">
        <v>5730</v>
      </c>
      <c r="B1126" s="1" t="s">
        <v>5731</v>
      </c>
      <c r="C1126" s="1" t="s">
        <v>5732</v>
      </c>
    </row>
    <row r="1127" spans="1:3">
      <c r="A1127" s="1" t="s">
        <v>5733</v>
      </c>
      <c r="B1127" s="1" t="s">
        <v>5734</v>
      </c>
      <c r="C1127" s="1" t="s">
        <v>5735</v>
      </c>
    </row>
    <row r="1128" spans="1:3">
      <c r="A1128" s="1" t="s">
        <v>5736</v>
      </c>
      <c r="B1128" s="1" t="s">
        <v>5737</v>
      </c>
      <c r="C1128" s="1" t="s">
        <v>5738</v>
      </c>
    </row>
    <row r="1129" spans="1:3">
      <c r="A1129" s="1" t="s">
        <v>5739</v>
      </c>
      <c r="B1129" s="1" t="s">
        <v>5740</v>
      </c>
      <c r="C1129" s="1" t="s">
        <v>5741</v>
      </c>
    </row>
    <row r="1130" spans="1:3">
      <c r="A1130" s="1" t="s">
        <v>5742</v>
      </c>
      <c r="B1130" s="1" t="s">
        <v>5743</v>
      </c>
      <c r="C1130" s="1" t="s">
        <v>5744</v>
      </c>
    </row>
    <row r="1131" spans="1:3">
      <c r="A1131" s="1" t="s">
        <v>5745</v>
      </c>
      <c r="B1131" s="1" t="s">
        <v>5746</v>
      </c>
      <c r="C1131" s="1" t="s">
        <v>5747</v>
      </c>
    </row>
    <row r="1132" spans="1:3">
      <c r="A1132" s="1" t="s">
        <v>5748</v>
      </c>
      <c r="B1132" s="1" t="s">
        <v>5749</v>
      </c>
      <c r="C1132" s="1" t="s">
        <v>5750</v>
      </c>
    </row>
    <row r="1133" spans="1:3">
      <c r="A1133" s="1" t="s">
        <v>5751</v>
      </c>
      <c r="B1133" s="1" t="s">
        <v>5752</v>
      </c>
      <c r="C1133" s="1" t="s">
        <v>5753</v>
      </c>
    </row>
    <row r="1134" spans="1:3">
      <c r="A1134" s="1" t="s">
        <v>5754</v>
      </c>
      <c r="B1134" s="1" t="s">
        <v>5755</v>
      </c>
      <c r="C1134" s="1" t="s">
        <v>5756</v>
      </c>
    </row>
    <row r="1135" spans="1:3">
      <c r="A1135" s="1" t="s">
        <v>5757</v>
      </c>
      <c r="B1135" s="1" t="s">
        <v>5758</v>
      </c>
      <c r="C1135" s="1" t="s">
        <v>5759</v>
      </c>
    </row>
    <row r="1136" spans="1:3">
      <c r="A1136" s="1" t="s">
        <v>5760</v>
      </c>
      <c r="B1136" s="1" t="s">
        <v>5761</v>
      </c>
      <c r="C1136" s="1" t="s">
        <v>5762</v>
      </c>
    </row>
    <row r="1137" spans="1:3">
      <c r="A1137" s="1" t="s">
        <v>5763</v>
      </c>
      <c r="B1137" s="1" t="s">
        <v>5764</v>
      </c>
      <c r="C1137" s="1" t="s">
        <v>5765</v>
      </c>
    </row>
    <row r="1138" spans="1:3">
      <c r="A1138" s="1" t="s">
        <v>5766</v>
      </c>
      <c r="B1138" s="1" t="s">
        <v>5767</v>
      </c>
      <c r="C1138" s="1" t="s">
        <v>5768</v>
      </c>
    </row>
    <row r="1139" spans="1:3">
      <c r="A1139" s="1" t="s">
        <v>5769</v>
      </c>
      <c r="B1139" s="1" t="s">
        <v>5770</v>
      </c>
      <c r="C1139" s="1" t="s">
        <v>5771</v>
      </c>
    </row>
    <row r="1140" spans="1:3">
      <c r="A1140" s="1" t="s">
        <v>5772</v>
      </c>
      <c r="B1140" s="1" t="s">
        <v>5773</v>
      </c>
      <c r="C1140" s="1" t="s">
        <v>5774</v>
      </c>
    </row>
    <row r="1141" spans="1:3">
      <c r="A1141" s="1" t="s">
        <v>5775</v>
      </c>
      <c r="B1141" s="1" t="s">
        <v>5776</v>
      </c>
      <c r="C1141" s="1" t="s">
        <v>5777</v>
      </c>
    </row>
    <row r="1142" spans="1:3">
      <c r="A1142" s="1" t="s">
        <v>5778</v>
      </c>
      <c r="B1142" s="1" t="s">
        <v>5779</v>
      </c>
      <c r="C1142" s="1" t="s">
        <v>5780</v>
      </c>
    </row>
    <row r="1143" spans="1:3">
      <c r="A1143" s="1" t="s">
        <v>5781</v>
      </c>
      <c r="B1143" s="1" t="s">
        <v>5782</v>
      </c>
      <c r="C1143" s="1" t="s">
        <v>5783</v>
      </c>
    </row>
    <row r="1144" spans="1:3">
      <c r="A1144" s="1" t="s">
        <v>5784</v>
      </c>
      <c r="B1144" s="1" t="s">
        <v>5785</v>
      </c>
      <c r="C1144" s="1" t="s">
        <v>5786</v>
      </c>
    </row>
    <row r="1145" spans="1:3">
      <c r="A1145" s="1" t="s">
        <v>5787</v>
      </c>
      <c r="B1145" s="1" t="s">
        <v>5788</v>
      </c>
      <c r="C1145" s="1" t="s">
        <v>5789</v>
      </c>
    </row>
    <row r="1146" spans="1:3">
      <c r="A1146" s="1" t="s">
        <v>5790</v>
      </c>
      <c r="B1146" s="1" t="s">
        <v>5791</v>
      </c>
      <c r="C1146" s="1" t="s">
        <v>5792</v>
      </c>
    </row>
    <row r="1147" spans="1:3">
      <c r="A1147" s="1" t="s">
        <v>5793</v>
      </c>
      <c r="B1147" s="1" t="s">
        <v>5794</v>
      </c>
      <c r="C1147" s="1" t="s">
        <v>5795</v>
      </c>
    </row>
    <row r="1148" spans="1:3">
      <c r="A1148" s="1" t="s">
        <v>5796</v>
      </c>
      <c r="B1148" s="1" t="s">
        <v>5797</v>
      </c>
      <c r="C1148" s="1" t="s">
        <v>5798</v>
      </c>
    </row>
    <row r="1149" spans="1:3">
      <c r="A1149" s="1" t="s">
        <v>5799</v>
      </c>
      <c r="B1149" s="1" t="s">
        <v>5800</v>
      </c>
      <c r="C1149" s="1" t="s">
        <v>5801</v>
      </c>
    </row>
    <row r="1150" spans="1:3">
      <c r="A1150" s="1" t="s">
        <v>5802</v>
      </c>
      <c r="B1150" s="1" t="s">
        <v>5803</v>
      </c>
      <c r="C1150" s="1" t="s">
        <v>5804</v>
      </c>
    </row>
    <row r="1151" spans="1:3">
      <c r="A1151" s="1" t="s">
        <v>5805</v>
      </c>
      <c r="B1151" s="1" t="s">
        <v>5806</v>
      </c>
      <c r="C1151" s="1" t="s">
        <v>5807</v>
      </c>
    </row>
    <row r="1152" spans="1:3">
      <c r="A1152" s="1" t="s">
        <v>5808</v>
      </c>
      <c r="B1152" s="1" t="s">
        <v>5809</v>
      </c>
      <c r="C1152" s="1" t="s">
        <v>5810</v>
      </c>
    </row>
    <row r="1153" spans="1:3">
      <c r="A1153" s="1" t="s">
        <v>5811</v>
      </c>
      <c r="B1153" s="1" t="s">
        <v>5812</v>
      </c>
      <c r="C1153" s="1" t="s">
        <v>5813</v>
      </c>
    </row>
    <row r="1154" spans="1:3">
      <c r="A1154" s="1" t="s">
        <v>5814</v>
      </c>
      <c r="B1154" s="1" t="s">
        <v>5815</v>
      </c>
      <c r="C1154" s="1" t="s">
        <v>5816</v>
      </c>
    </row>
    <row r="1155" spans="1:3">
      <c r="A1155" s="1" t="s">
        <v>5817</v>
      </c>
      <c r="B1155" s="1" t="s">
        <v>5818</v>
      </c>
      <c r="C1155" s="1" t="s">
        <v>5819</v>
      </c>
    </row>
    <row r="1156" spans="1:3">
      <c r="A1156" s="1" t="s">
        <v>5820</v>
      </c>
      <c r="B1156" s="1" t="s">
        <v>5821</v>
      </c>
      <c r="C1156" s="1" t="s">
        <v>5822</v>
      </c>
    </row>
    <row r="1157" spans="1:3">
      <c r="A1157" s="1" t="s">
        <v>5823</v>
      </c>
      <c r="B1157" s="1" t="s">
        <v>5824</v>
      </c>
      <c r="C1157" s="1" t="s">
        <v>5825</v>
      </c>
    </row>
    <row r="1158" spans="1:3">
      <c r="A1158" s="1" t="s">
        <v>5826</v>
      </c>
      <c r="B1158" s="1" t="s">
        <v>5827</v>
      </c>
      <c r="C1158" s="1" t="s">
        <v>5828</v>
      </c>
    </row>
    <row r="1159" spans="1:3">
      <c r="A1159" s="1" t="s">
        <v>5829</v>
      </c>
      <c r="B1159" s="1" t="s">
        <v>5830</v>
      </c>
      <c r="C1159" s="1" t="s">
        <v>5831</v>
      </c>
    </row>
    <row r="1160" spans="1:3">
      <c r="A1160" s="1" t="s">
        <v>5832</v>
      </c>
      <c r="B1160" s="1" t="s">
        <v>5833</v>
      </c>
      <c r="C1160" s="1" t="s">
        <v>5834</v>
      </c>
    </row>
    <row r="1161" spans="1:3">
      <c r="A1161" s="1" t="s">
        <v>5835</v>
      </c>
      <c r="B1161" s="1" t="s">
        <v>5836</v>
      </c>
      <c r="C1161" s="1" t="s">
        <v>5837</v>
      </c>
    </row>
    <row r="1162" spans="1:3">
      <c r="A1162" s="1" t="s">
        <v>5838</v>
      </c>
      <c r="B1162" s="1" t="s">
        <v>5839</v>
      </c>
      <c r="C1162" s="1" t="s">
        <v>5840</v>
      </c>
    </row>
    <row r="1163" spans="1:3">
      <c r="A1163" s="1" t="s">
        <v>5841</v>
      </c>
      <c r="B1163" s="1" t="s">
        <v>5842</v>
      </c>
      <c r="C1163" s="1" t="s">
        <v>5843</v>
      </c>
    </row>
    <row r="1164" spans="1:3">
      <c r="A1164" s="1" t="s">
        <v>5844</v>
      </c>
      <c r="B1164" s="1" t="s">
        <v>5845</v>
      </c>
      <c r="C1164" s="1" t="s">
        <v>5846</v>
      </c>
    </row>
    <row r="1165" spans="1:3">
      <c r="A1165" s="1" t="s">
        <v>5847</v>
      </c>
      <c r="B1165" s="1" t="s">
        <v>5848</v>
      </c>
      <c r="C1165" s="1" t="s">
        <v>5849</v>
      </c>
    </row>
    <row r="1166" spans="1:3">
      <c r="A1166" s="1" t="s">
        <v>5850</v>
      </c>
      <c r="B1166" s="1" t="s">
        <v>5851</v>
      </c>
      <c r="C1166" s="1" t="s">
        <v>5852</v>
      </c>
    </row>
    <row r="1167" spans="1:3">
      <c r="A1167" s="1" t="s">
        <v>5853</v>
      </c>
      <c r="B1167" s="1" t="s">
        <v>5854</v>
      </c>
      <c r="C1167" s="1" t="s">
        <v>5855</v>
      </c>
    </row>
    <row r="1168" spans="1:3">
      <c r="A1168" s="1" t="s">
        <v>5856</v>
      </c>
      <c r="B1168" s="1" t="s">
        <v>5857</v>
      </c>
      <c r="C1168" s="1" t="s">
        <v>5858</v>
      </c>
    </row>
    <row r="1169" spans="1:3">
      <c r="A1169" s="1" t="s">
        <v>5859</v>
      </c>
      <c r="B1169" s="1" t="s">
        <v>5860</v>
      </c>
      <c r="C1169" s="1" t="s">
        <v>5861</v>
      </c>
    </row>
    <row r="1170" spans="1:3">
      <c r="A1170" s="1" t="s">
        <v>5862</v>
      </c>
      <c r="B1170" s="1" t="s">
        <v>5863</v>
      </c>
      <c r="C1170" s="1" t="s">
        <v>5864</v>
      </c>
    </row>
    <row r="1171" spans="1:3">
      <c r="A1171" s="1" t="s">
        <v>5865</v>
      </c>
      <c r="B1171" s="1" t="s">
        <v>5866</v>
      </c>
      <c r="C1171" s="1" t="s">
        <v>5867</v>
      </c>
    </row>
    <row r="1172" spans="1:3">
      <c r="A1172" s="1" t="s">
        <v>5868</v>
      </c>
      <c r="B1172" s="1" t="s">
        <v>5869</v>
      </c>
      <c r="C1172" s="1" t="s">
        <v>5870</v>
      </c>
    </row>
    <row r="1173" spans="1:3">
      <c r="A1173" s="1" t="s">
        <v>5871</v>
      </c>
      <c r="B1173" s="1" t="s">
        <v>5872</v>
      </c>
      <c r="C1173" s="1" t="s">
        <v>5873</v>
      </c>
    </row>
    <row r="1174" spans="1:3">
      <c r="A1174" s="1" t="s">
        <v>5874</v>
      </c>
      <c r="B1174" s="1" t="s">
        <v>5875</v>
      </c>
      <c r="C1174" s="1" t="s">
        <v>5876</v>
      </c>
    </row>
    <row r="1175" spans="1:3">
      <c r="A1175" s="1" t="s">
        <v>5877</v>
      </c>
      <c r="B1175" s="1" t="s">
        <v>5878</v>
      </c>
      <c r="C1175" s="1" t="s">
        <v>5879</v>
      </c>
    </row>
    <row r="1176" spans="1:3">
      <c r="A1176" s="1" t="s">
        <v>5880</v>
      </c>
      <c r="B1176" s="1" t="s">
        <v>5881</v>
      </c>
      <c r="C1176" s="1" t="s">
        <v>5882</v>
      </c>
    </row>
    <row r="1177" spans="1:3">
      <c r="A1177" s="1" t="s">
        <v>5883</v>
      </c>
      <c r="B1177" s="1" t="s">
        <v>5884</v>
      </c>
      <c r="C1177" s="1" t="s">
        <v>5885</v>
      </c>
    </row>
    <row r="1178" spans="1:3">
      <c r="A1178" s="1" t="s">
        <v>5886</v>
      </c>
      <c r="B1178" s="1" t="s">
        <v>5887</v>
      </c>
      <c r="C1178" s="1" t="s">
        <v>5888</v>
      </c>
    </row>
    <row r="1179" spans="1:3">
      <c r="A1179" s="1" t="s">
        <v>5889</v>
      </c>
      <c r="B1179" s="1" t="s">
        <v>5890</v>
      </c>
      <c r="C1179" s="1" t="s">
        <v>5891</v>
      </c>
    </row>
    <row r="1180" spans="1:3">
      <c r="A1180" s="1" t="s">
        <v>5892</v>
      </c>
      <c r="B1180" s="1" t="s">
        <v>5893</v>
      </c>
      <c r="C1180" s="1" t="s">
        <v>5894</v>
      </c>
    </row>
    <row r="1181" spans="1:3">
      <c r="A1181" s="1" t="s">
        <v>5895</v>
      </c>
      <c r="B1181" s="1" t="s">
        <v>5896</v>
      </c>
      <c r="C1181" s="1" t="s">
        <v>5897</v>
      </c>
    </row>
    <row r="1182" spans="1:3">
      <c r="A1182" s="1" t="s">
        <v>5898</v>
      </c>
      <c r="B1182" s="1" t="s">
        <v>5899</v>
      </c>
      <c r="C1182" s="1" t="s">
        <v>5900</v>
      </c>
    </row>
    <row r="1183" spans="1:3">
      <c r="A1183" s="1" t="s">
        <v>5901</v>
      </c>
      <c r="B1183" s="1" t="s">
        <v>5902</v>
      </c>
      <c r="C1183" s="1" t="s">
        <v>5903</v>
      </c>
    </row>
    <row r="1184" spans="1:3">
      <c r="A1184" s="1" t="s">
        <v>5904</v>
      </c>
      <c r="B1184" s="1" t="s">
        <v>5905</v>
      </c>
      <c r="C1184" s="1" t="s">
        <v>5906</v>
      </c>
    </row>
    <row r="1185" spans="1:3">
      <c r="A1185" s="1" t="s">
        <v>5907</v>
      </c>
      <c r="B1185" s="1" t="s">
        <v>5908</v>
      </c>
      <c r="C1185" s="1" t="s">
        <v>5909</v>
      </c>
    </row>
    <row r="1186" spans="1:3">
      <c r="A1186" s="1" t="s">
        <v>5910</v>
      </c>
      <c r="B1186" s="1" t="s">
        <v>5911</v>
      </c>
      <c r="C1186" s="1" t="s">
        <v>5912</v>
      </c>
    </row>
    <row r="1187" spans="1:3">
      <c r="A1187" s="1" t="s">
        <v>5913</v>
      </c>
      <c r="B1187" s="1" t="s">
        <v>5914</v>
      </c>
      <c r="C1187" s="1" t="s">
        <v>5915</v>
      </c>
    </row>
    <row r="1188" spans="1:3">
      <c r="A1188" s="1" t="s">
        <v>5916</v>
      </c>
      <c r="B1188" s="1" t="s">
        <v>5917</v>
      </c>
      <c r="C1188" s="1" t="s">
        <v>5918</v>
      </c>
    </row>
    <row r="1189" spans="1:3">
      <c r="A1189" s="1" t="s">
        <v>5919</v>
      </c>
      <c r="B1189" s="1" t="s">
        <v>5920</v>
      </c>
      <c r="C1189" s="1" t="s">
        <v>5921</v>
      </c>
    </row>
    <row r="1190" spans="1:3">
      <c r="A1190" s="1" t="s">
        <v>5922</v>
      </c>
      <c r="B1190" s="1" t="s">
        <v>5923</v>
      </c>
      <c r="C1190" s="1" t="s">
        <v>5924</v>
      </c>
    </row>
    <row r="1191" spans="1:3">
      <c r="A1191" s="1" t="s">
        <v>5925</v>
      </c>
      <c r="B1191" s="1" t="s">
        <v>5926</v>
      </c>
      <c r="C1191" s="1" t="s">
        <v>5927</v>
      </c>
    </row>
    <row r="1192" spans="1:3">
      <c r="A1192" s="1" t="s">
        <v>5928</v>
      </c>
      <c r="B1192" s="1" t="s">
        <v>5929</v>
      </c>
      <c r="C1192" s="1" t="s">
        <v>5930</v>
      </c>
    </row>
    <row r="1193" spans="1:3">
      <c r="A1193" s="1" t="s">
        <v>5931</v>
      </c>
      <c r="B1193" s="1" t="s">
        <v>4993</v>
      </c>
      <c r="C1193" s="1" t="s">
        <v>5932</v>
      </c>
    </row>
    <row r="1194" spans="1:3">
      <c r="A1194" s="1" t="s">
        <v>5933</v>
      </c>
      <c r="B1194" s="1" t="s">
        <v>5934</v>
      </c>
      <c r="C1194" s="1" t="s">
        <v>5935</v>
      </c>
    </row>
    <row r="1195" spans="1:3">
      <c r="A1195" s="1" t="s">
        <v>5936</v>
      </c>
      <c r="B1195" s="1" t="s">
        <v>5937</v>
      </c>
      <c r="C1195" s="1" t="s">
        <v>5938</v>
      </c>
    </row>
    <row r="1196" spans="1:3">
      <c r="A1196" s="1" t="s">
        <v>5939</v>
      </c>
      <c r="B1196" s="1" t="s">
        <v>5940</v>
      </c>
      <c r="C1196" s="1" t="s">
        <v>5941</v>
      </c>
    </row>
    <row r="1197" spans="1:3">
      <c r="A1197" s="1" t="s">
        <v>5942</v>
      </c>
      <c r="B1197" s="1" t="s">
        <v>5943</v>
      </c>
      <c r="C1197" s="1" t="s">
        <v>5944</v>
      </c>
    </row>
    <row r="1198" spans="1:3">
      <c r="A1198" s="1" t="s">
        <v>5945</v>
      </c>
      <c r="B1198" s="1" t="s">
        <v>5946</v>
      </c>
      <c r="C1198" s="1" t="s">
        <v>5947</v>
      </c>
    </row>
    <row r="1199" spans="1:3">
      <c r="A1199" s="1" t="s">
        <v>5948</v>
      </c>
      <c r="B1199" s="1" t="s">
        <v>5949</v>
      </c>
      <c r="C1199" s="1" t="s">
        <v>5950</v>
      </c>
    </row>
    <row r="1200" spans="1:3">
      <c r="A1200" s="1" t="s">
        <v>5951</v>
      </c>
      <c r="B1200" s="1" t="s">
        <v>5952</v>
      </c>
      <c r="C1200" s="1" t="s">
        <v>5953</v>
      </c>
    </row>
    <row r="1201" spans="1:3">
      <c r="A1201" s="1" t="s">
        <v>5954</v>
      </c>
      <c r="B1201" s="1" t="s">
        <v>5955</v>
      </c>
      <c r="C1201" s="1" t="s">
        <v>5956</v>
      </c>
    </row>
    <row r="1202" spans="1:3">
      <c r="A1202" s="1" t="s">
        <v>5957</v>
      </c>
      <c r="B1202" s="1" t="s">
        <v>5958</v>
      </c>
      <c r="C1202" s="1" t="s">
        <v>5959</v>
      </c>
    </row>
    <row r="1203" spans="1:3">
      <c r="A1203" s="1" t="s">
        <v>5960</v>
      </c>
      <c r="B1203" s="1" t="s">
        <v>5961</v>
      </c>
      <c r="C1203" s="1" t="s">
        <v>5962</v>
      </c>
    </row>
    <row r="1204" spans="1:3">
      <c r="A1204" s="1" t="s">
        <v>5963</v>
      </c>
      <c r="B1204" s="1" t="s">
        <v>5964</v>
      </c>
      <c r="C1204" s="1" t="s">
        <v>5965</v>
      </c>
    </row>
    <row r="1205" spans="1:3">
      <c r="A1205" s="1" t="s">
        <v>5966</v>
      </c>
      <c r="B1205" s="1" t="s">
        <v>5967</v>
      </c>
      <c r="C1205" s="1" t="s">
        <v>5968</v>
      </c>
    </row>
    <row r="1206" spans="1:3">
      <c r="A1206" s="1" t="s">
        <v>5969</v>
      </c>
      <c r="B1206" s="1" t="s">
        <v>4819</v>
      </c>
      <c r="C1206" s="1" t="s">
        <v>5970</v>
      </c>
    </row>
    <row r="1207" spans="1:3">
      <c r="A1207" s="1" t="s">
        <v>5971</v>
      </c>
      <c r="B1207" s="1" t="s">
        <v>5972</v>
      </c>
      <c r="C1207" s="1" t="s">
        <v>5973</v>
      </c>
    </row>
    <row r="1208" spans="1:3">
      <c r="A1208" s="1" t="s">
        <v>5974</v>
      </c>
      <c r="B1208" s="1" t="s">
        <v>5975</v>
      </c>
      <c r="C1208" s="1" t="s">
        <v>5976</v>
      </c>
    </row>
    <row r="1209" spans="1:3">
      <c r="A1209" s="1" t="s">
        <v>5977</v>
      </c>
      <c r="B1209" s="1" t="s">
        <v>5978</v>
      </c>
      <c r="C1209" s="1" t="s">
        <v>5979</v>
      </c>
    </row>
    <row r="1210" spans="1:3">
      <c r="A1210" s="1" t="s">
        <v>5980</v>
      </c>
      <c r="B1210" s="1" t="s">
        <v>5981</v>
      </c>
      <c r="C1210" s="1" t="s">
        <v>5982</v>
      </c>
    </row>
    <row r="1211" spans="1:3">
      <c r="A1211" s="1" t="s">
        <v>5983</v>
      </c>
      <c r="B1211" s="1" t="s">
        <v>5984</v>
      </c>
      <c r="C1211" s="1" t="s">
        <v>5985</v>
      </c>
    </row>
    <row r="1212" spans="1:3">
      <c r="A1212" s="1" t="s">
        <v>5986</v>
      </c>
      <c r="B1212" s="1" t="s">
        <v>5987</v>
      </c>
      <c r="C1212" s="1" t="s">
        <v>5988</v>
      </c>
    </row>
    <row r="1213" spans="1:3">
      <c r="A1213" s="1" t="s">
        <v>5989</v>
      </c>
      <c r="B1213" s="1" t="s">
        <v>5990</v>
      </c>
      <c r="C1213" s="1" t="s">
        <v>5991</v>
      </c>
    </row>
    <row r="1214" spans="1:3">
      <c r="A1214" s="1" t="s">
        <v>5992</v>
      </c>
      <c r="B1214" s="1" t="s">
        <v>5993</v>
      </c>
      <c r="C1214" s="1" t="s">
        <v>5994</v>
      </c>
    </row>
    <row r="1215" spans="1:3">
      <c r="A1215" s="1" t="s">
        <v>5995</v>
      </c>
      <c r="B1215" s="1" t="s">
        <v>5996</v>
      </c>
      <c r="C1215" s="1" t="s">
        <v>5997</v>
      </c>
    </row>
    <row r="1216" spans="1:3">
      <c r="A1216" s="1" t="s">
        <v>5998</v>
      </c>
      <c r="B1216" s="1" t="s">
        <v>5999</v>
      </c>
      <c r="C1216" s="1" t="s">
        <v>6000</v>
      </c>
    </row>
    <row r="1217" spans="1:3">
      <c r="A1217" s="1" t="s">
        <v>6001</v>
      </c>
      <c r="B1217" s="1" t="s">
        <v>6002</v>
      </c>
      <c r="C1217" s="1" t="s">
        <v>6003</v>
      </c>
    </row>
    <row r="1218" spans="1:3">
      <c r="A1218" s="1" t="s">
        <v>6004</v>
      </c>
      <c r="B1218" s="1" t="s">
        <v>6005</v>
      </c>
      <c r="C1218" s="1" t="s">
        <v>6006</v>
      </c>
    </row>
    <row r="1219" spans="1:3">
      <c r="A1219" s="1" t="s">
        <v>6007</v>
      </c>
      <c r="B1219" s="1" t="s">
        <v>6008</v>
      </c>
      <c r="C1219" s="1" t="s">
        <v>6009</v>
      </c>
    </row>
    <row r="1220" spans="1:3">
      <c r="A1220" s="1" t="s">
        <v>6010</v>
      </c>
      <c r="B1220" s="1" t="s">
        <v>6011</v>
      </c>
      <c r="C1220" s="1" t="s">
        <v>6012</v>
      </c>
    </row>
    <row r="1221" spans="1:3">
      <c r="A1221" s="1" t="s">
        <v>6013</v>
      </c>
      <c r="B1221" s="1" t="s">
        <v>6014</v>
      </c>
      <c r="C1221" s="1" t="s">
        <v>6015</v>
      </c>
    </row>
    <row r="1222" spans="1:3">
      <c r="A1222" s="1" t="s">
        <v>6016</v>
      </c>
      <c r="B1222" s="1" t="s">
        <v>6017</v>
      </c>
      <c r="C1222" s="1" t="s">
        <v>6018</v>
      </c>
    </row>
    <row r="1223" spans="1:3">
      <c r="A1223" s="1" t="s">
        <v>6019</v>
      </c>
      <c r="B1223" s="1" t="s">
        <v>6020</v>
      </c>
      <c r="C1223" s="1" t="s">
        <v>6021</v>
      </c>
    </row>
    <row r="1224" spans="1:3">
      <c r="A1224" s="1" t="s">
        <v>6022</v>
      </c>
      <c r="B1224" s="1" t="s">
        <v>6023</v>
      </c>
      <c r="C1224" s="1" t="s">
        <v>6024</v>
      </c>
    </row>
    <row r="1225" spans="1:3">
      <c r="A1225" s="1" t="s">
        <v>6025</v>
      </c>
      <c r="B1225" s="1" t="s">
        <v>6026</v>
      </c>
      <c r="C1225" s="1" t="s">
        <v>6027</v>
      </c>
    </row>
    <row r="1226" spans="1:3">
      <c r="A1226" s="1" t="s">
        <v>6028</v>
      </c>
      <c r="B1226" s="1" t="s">
        <v>6029</v>
      </c>
      <c r="C1226" s="1" t="s">
        <v>6030</v>
      </c>
    </row>
    <row r="1227" spans="1:3">
      <c r="A1227" s="1" t="s">
        <v>6031</v>
      </c>
      <c r="B1227" s="1" t="s">
        <v>6032</v>
      </c>
      <c r="C1227" s="1" t="s">
        <v>6033</v>
      </c>
    </row>
    <row r="1228" spans="1:3">
      <c r="A1228" s="1" t="s">
        <v>6034</v>
      </c>
      <c r="B1228" s="1" t="s">
        <v>6035</v>
      </c>
      <c r="C1228" s="1" t="s">
        <v>6036</v>
      </c>
    </row>
    <row r="1229" spans="1:3">
      <c r="A1229" s="1" t="s">
        <v>6037</v>
      </c>
      <c r="B1229" s="1" t="s">
        <v>6038</v>
      </c>
      <c r="C1229" s="1" t="s">
        <v>6039</v>
      </c>
    </row>
    <row r="1230" spans="1:3">
      <c r="A1230" s="1" t="s">
        <v>6040</v>
      </c>
      <c r="B1230" s="1" t="s">
        <v>6041</v>
      </c>
      <c r="C1230" s="1" t="s">
        <v>6042</v>
      </c>
    </row>
    <row r="1231" spans="1:3">
      <c r="A1231" s="1" t="s">
        <v>6043</v>
      </c>
      <c r="B1231" s="1" t="s">
        <v>6044</v>
      </c>
      <c r="C1231" s="1" t="s">
        <v>6045</v>
      </c>
    </row>
    <row r="1232" spans="1:3">
      <c r="A1232" s="1" t="s">
        <v>6046</v>
      </c>
      <c r="B1232" s="1" t="s">
        <v>6047</v>
      </c>
      <c r="C1232" s="1" t="s">
        <v>6048</v>
      </c>
    </row>
    <row r="1233" spans="1:3">
      <c r="A1233" s="1" t="s">
        <v>6049</v>
      </c>
      <c r="B1233" s="1" t="s">
        <v>6050</v>
      </c>
      <c r="C1233" s="1" t="s">
        <v>6051</v>
      </c>
    </row>
    <row r="1234" spans="1:3">
      <c r="A1234" s="1" t="s">
        <v>6052</v>
      </c>
      <c r="B1234" s="1" t="s">
        <v>6050</v>
      </c>
      <c r="C1234" s="1" t="s">
        <v>6051</v>
      </c>
    </row>
    <row r="1235" spans="1:3">
      <c r="A1235" s="1" t="s">
        <v>6053</v>
      </c>
      <c r="B1235" s="1" t="s">
        <v>6054</v>
      </c>
      <c r="C1235" s="1" t="s">
        <v>6055</v>
      </c>
    </row>
    <row r="1236" spans="1:3">
      <c r="A1236" s="1" t="s">
        <v>6056</v>
      </c>
      <c r="B1236" s="1" t="s">
        <v>6057</v>
      </c>
      <c r="C1236" s="1" t="s">
        <v>6058</v>
      </c>
    </row>
    <row r="1237" spans="1:3">
      <c r="A1237" s="1" t="s">
        <v>6059</v>
      </c>
      <c r="B1237" s="1" t="s">
        <v>6060</v>
      </c>
      <c r="C1237" s="1" t="s">
        <v>6061</v>
      </c>
    </row>
    <row r="1238" spans="1:3">
      <c r="A1238" s="1" t="s">
        <v>6062</v>
      </c>
      <c r="B1238" s="1" t="s">
        <v>6063</v>
      </c>
      <c r="C1238" s="1" t="s">
        <v>6064</v>
      </c>
    </row>
    <row r="1239" spans="1:3">
      <c r="A1239" s="1" t="s">
        <v>6065</v>
      </c>
      <c r="B1239" s="1" t="s">
        <v>6066</v>
      </c>
      <c r="C1239" s="1" t="s">
        <v>6067</v>
      </c>
    </row>
    <row r="1240" spans="1:3">
      <c r="A1240" s="1" t="s">
        <v>6068</v>
      </c>
      <c r="B1240" s="1" t="s">
        <v>6069</v>
      </c>
      <c r="C1240" s="1" t="s">
        <v>6070</v>
      </c>
    </row>
    <row r="1241" spans="1:3">
      <c r="A1241" s="1" t="s">
        <v>6071</v>
      </c>
      <c r="B1241" s="1" t="s">
        <v>6072</v>
      </c>
      <c r="C1241" s="1" t="s">
        <v>6073</v>
      </c>
    </row>
    <row r="1242" spans="1:3">
      <c r="A1242" s="1" t="s">
        <v>6074</v>
      </c>
      <c r="B1242" s="1" t="s">
        <v>6075</v>
      </c>
      <c r="C1242" s="1" t="s">
        <v>6076</v>
      </c>
    </row>
    <row r="1243" spans="1:3">
      <c r="A1243" s="1" t="s">
        <v>6077</v>
      </c>
      <c r="B1243" s="1" t="s">
        <v>6078</v>
      </c>
      <c r="C1243" s="1" t="s">
        <v>6079</v>
      </c>
    </row>
    <row r="1244" spans="1:3">
      <c r="A1244" s="1" t="s">
        <v>6080</v>
      </c>
      <c r="B1244" s="1" t="s">
        <v>6081</v>
      </c>
      <c r="C1244" s="1" t="s">
        <v>6082</v>
      </c>
    </row>
    <row r="1245" spans="1:3">
      <c r="A1245" s="1" t="s">
        <v>6083</v>
      </c>
      <c r="B1245" s="1" t="s">
        <v>6084</v>
      </c>
      <c r="C1245" s="1" t="s">
        <v>6085</v>
      </c>
    </row>
    <row r="1246" spans="1:3">
      <c r="A1246" s="1" t="s">
        <v>6086</v>
      </c>
      <c r="B1246" s="1" t="s">
        <v>6087</v>
      </c>
      <c r="C1246" s="1" t="s">
        <v>6088</v>
      </c>
    </row>
    <row r="1247" spans="1:3">
      <c r="A1247" s="1" t="s">
        <v>6089</v>
      </c>
      <c r="B1247" s="1" t="s">
        <v>6090</v>
      </c>
      <c r="C1247" s="1" t="s">
        <v>6091</v>
      </c>
    </row>
    <row r="1248" spans="1:3">
      <c r="A1248" s="1" t="s">
        <v>6092</v>
      </c>
      <c r="B1248" s="1" t="s">
        <v>6093</v>
      </c>
      <c r="C1248" s="1" t="s">
        <v>6094</v>
      </c>
    </row>
    <row r="1249" spans="1:3">
      <c r="A1249" s="1" t="s">
        <v>6095</v>
      </c>
      <c r="B1249" s="1" t="s">
        <v>6096</v>
      </c>
      <c r="C1249" s="1" t="s">
        <v>6097</v>
      </c>
    </row>
    <row r="1250" spans="1:3">
      <c r="A1250" s="1" t="s">
        <v>6098</v>
      </c>
      <c r="B1250" s="1" t="s">
        <v>6099</v>
      </c>
      <c r="C1250" s="1" t="s">
        <v>6100</v>
      </c>
    </row>
    <row r="1251" spans="1:3">
      <c r="A1251" s="1" t="s">
        <v>6101</v>
      </c>
      <c r="B1251" s="1" t="s">
        <v>6102</v>
      </c>
      <c r="C1251" s="1" t="s">
        <v>6103</v>
      </c>
    </row>
    <row r="1252" spans="1:3">
      <c r="A1252" s="1" t="s">
        <v>6104</v>
      </c>
      <c r="B1252" s="1" t="s">
        <v>6105</v>
      </c>
      <c r="C1252" s="1" t="s">
        <v>6106</v>
      </c>
    </row>
    <row r="1253" spans="1:3">
      <c r="A1253" s="1" t="s">
        <v>6107</v>
      </c>
      <c r="B1253" s="1" t="s">
        <v>6108</v>
      </c>
      <c r="C1253" s="1" t="s">
        <v>6109</v>
      </c>
    </row>
    <row r="1254" spans="1:3">
      <c r="A1254" s="1" t="s">
        <v>6110</v>
      </c>
      <c r="B1254" s="1" t="s">
        <v>6111</v>
      </c>
      <c r="C1254" s="1" t="s">
        <v>6112</v>
      </c>
    </row>
    <row r="1255" spans="1:3">
      <c r="A1255" s="1" t="s">
        <v>6113</v>
      </c>
      <c r="B1255" s="1" t="s">
        <v>6114</v>
      </c>
      <c r="C1255" s="1" t="s">
        <v>6115</v>
      </c>
    </row>
    <row r="1256" spans="1:3">
      <c r="A1256" s="1" t="s">
        <v>6116</v>
      </c>
      <c r="B1256" s="1" t="s">
        <v>6117</v>
      </c>
      <c r="C1256" s="1" t="s">
        <v>6118</v>
      </c>
    </row>
    <row r="1257" spans="1:3">
      <c r="A1257" s="1" t="s">
        <v>6119</v>
      </c>
      <c r="B1257" s="1" t="s">
        <v>6120</v>
      </c>
      <c r="C1257" s="1" t="s">
        <v>6121</v>
      </c>
    </row>
    <row r="1258" spans="1:3">
      <c r="A1258" s="1" t="s">
        <v>6122</v>
      </c>
      <c r="B1258" s="1" t="s">
        <v>6123</v>
      </c>
      <c r="C1258" s="1" t="s">
        <v>6124</v>
      </c>
    </row>
    <row r="1259" spans="1:3">
      <c r="A1259" s="1" t="s">
        <v>6125</v>
      </c>
      <c r="B1259" s="1" t="s">
        <v>6126</v>
      </c>
      <c r="C1259" s="1" t="s">
        <v>6127</v>
      </c>
    </row>
    <row r="1260" spans="1:3">
      <c r="A1260" s="1" t="s">
        <v>6128</v>
      </c>
      <c r="B1260" s="1" t="s">
        <v>6120</v>
      </c>
      <c r="C1260" s="1" t="s">
        <v>6121</v>
      </c>
    </row>
    <row r="1261" spans="1:3">
      <c r="A1261" s="1" t="s">
        <v>6129</v>
      </c>
      <c r="B1261" s="1" t="s">
        <v>6130</v>
      </c>
      <c r="C1261" s="1" t="s">
        <v>6131</v>
      </c>
    </row>
    <row r="1262" spans="1:3">
      <c r="A1262" s="1" t="s">
        <v>6132</v>
      </c>
      <c r="B1262" s="1" t="s">
        <v>6133</v>
      </c>
      <c r="C1262" s="1" t="s">
        <v>6134</v>
      </c>
    </row>
    <row r="1263" spans="1:3">
      <c r="A1263" s="1" t="s">
        <v>6135</v>
      </c>
      <c r="B1263" s="1" t="s">
        <v>6136</v>
      </c>
      <c r="C1263" s="1" t="s">
        <v>6137</v>
      </c>
    </row>
    <row r="1264" spans="1:3">
      <c r="A1264" s="1" t="s">
        <v>6138</v>
      </c>
      <c r="B1264" s="1" t="s">
        <v>6139</v>
      </c>
      <c r="C1264" s="1" t="s">
        <v>6140</v>
      </c>
    </row>
    <row r="1265" spans="1:3">
      <c r="A1265" s="1" t="s">
        <v>6141</v>
      </c>
      <c r="B1265" s="1" t="s">
        <v>6142</v>
      </c>
      <c r="C1265" s="1" t="s">
        <v>6143</v>
      </c>
    </row>
    <row r="1266" spans="1:3">
      <c r="A1266" s="1" t="s">
        <v>6144</v>
      </c>
      <c r="B1266" s="1" t="s">
        <v>6145</v>
      </c>
      <c r="C1266" s="1" t="s">
        <v>6146</v>
      </c>
    </row>
    <row r="1267" spans="1:3">
      <c r="A1267" s="1" t="s">
        <v>6147</v>
      </c>
      <c r="B1267" s="1" t="s">
        <v>6148</v>
      </c>
      <c r="C1267" s="1" t="s">
        <v>6149</v>
      </c>
    </row>
    <row r="1268" spans="1:3">
      <c r="A1268" s="1" t="s">
        <v>6150</v>
      </c>
      <c r="B1268" s="1" t="s">
        <v>6151</v>
      </c>
      <c r="C1268" s="1" t="s">
        <v>6152</v>
      </c>
    </row>
    <row r="1269" spans="1:3">
      <c r="A1269" s="1" t="s">
        <v>6153</v>
      </c>
      <c r="B1269" s="1" t="s">
        <v>6154</v>
      </c>
      <c r="C1269" s="1" t="s">
        <v>6155</v>
      </c>
    </row>
    <row r="1270" spans="1:3">
      <c r="A1270" s="1" t="s">
        <v>6156</v>
      </c>
      <c r="B1270" s="1" t="s">
        <v>6157</v>
      </c>
      <c r="C1270" s="1" t="s">
        <v>6158</v>
      </c>
    </row>
    <row r="1271" spans="1:3">
      <c r="A1271" s="1" t="s">
        <v>6159</v>
      </c>
      <c r="B1271" s="1" t="s">
        <v>6160</v>
      </c>
      <c r="C1271" s="1" t="s">
        <v>6161</v>
      </c>
    </row>
    <row r="1272" spans="1:3">
      <c r="A1272" s="1" t="s">
        <v>6162</v>
      </c>
      <c r="B1272" s="1" t="s">
        <v>6163</v>
      </c>
      <c r="C1272" s="1" t="s">
        <v>6164</v>
      </c>
    </row>
    <row r="1273" spans="1:3">
      <c r="A1273" s="1" t="s">
        <v>6165</v>
      </c>
      <c r="B1273" s="1" t="s">
        <v>6166</v>
      </c>
      <c r="C1273" s="1" t="s">
        <v>6167</v>
      </c>
    </row>
    <row r="1274" spans="1:3">
      <c r="A1274" s="1" t="s">
        <v>6168</v>
      </c>
      <c r="B1274" s="1" t="s">
        <v>6169</v>
      </c>
      <c r="C1274" s="1" t="s">
        <v>6170</v>
      </c>
    </row>
    <row r="1275" spans="1:3">
      <c r="A1275" s="1" t="s">
        <v>6171</v>
      </c>
      <c r="B1275" s="1" t="s">
        <v>6172</v>
      </c>
      <c r="C1275" s="1" t="s">
        <v>6173</v>
      </c>
    </row>
    <row r="1276" spans="1:3">
      <c r="A1276" s="1" t="s">
        <v>6174</v>
      </c>
      <c r="B1276" s="1" t="s">
        <v>6175</v>
      </c>
      <c r="C1276" s="1" t="s">
        <v>6176</v>
      </c>
    </row>
    <row r="1277" spans="1:3">
      <c r="A1277" s="1" t="s">
        <v>6177</v>
      </c>
      <c r="B1277" s="1" t="s">
        <v>6178</v>
      </c>
      <c r="C1277" s="1" t="s">
        <v>6179</v>
      </c>
    </row>
    <row r="1278" spans="1:3">
      <c r="A1278" s="1" t="s">
        <v>6180</v>
      </c>
      <c r="B1278" s="1" t="s">
        <v>6181</v>
      </c>
      <c r="C1278" s="1" t="s">
        <v>6182</v>
      </c>
    </row>
    <row r="1279" spans="1:3">
      <c r="A1279" s="1" t="s">
        <v>6183</v>
      </c>
      <c r="B1279" s="1" t="s">
        <v>6184</v>
      </c>
      <c r="C1279" s="1" t="s">
        <v>6185</v>
      </c>
    </row>
    <row r="1280" spans="1:3">
      <c r="A1280" s="1" t="s">
        <v>6186</v>
      </c>
      <c r="B1280" s="1" t="s">
        <v>6187</v>
      </c>
      <c r="C1280" s="1" t="s">
        <v>6188</v>
      </c>
    </row>
    <row r="1281" spans="1:3">
      <c r="A1281" s="1" t="s">
        <v>6189</v>
      </c>
      <c r="B1281" s="1" t="s">
        <v>6190</v>
      </c>
      <c r="C1281" s="1" t="s">
        <v>6191</v>
      </c>
    </row>
    <row r="1282" spans="1:3">
      <c r="A1282" s="1" t="s">
        <v>6192</v>
      </c>
      <c r="B1282" s="1" t="s">
        <v>6193</v>
      </c>
      <c r="C1282" s="1" t="s">
        <v>6194</v>
      </c>
    </row>
    <row r="1283" spans="1:3">
      <c r="A1283" s="1" t="s">
        <v>6195</v>
      </c>
      <c r="B1283" s="1" t="s">
        <v>6196</v>
      </c>
      <c r="C1283" s="1" t="s">
        <v>6197</v>
      </c>
    </row>
    <row r="1284" spans="1:3">
      <c r="A1284" s="1" t="s">
        <v>6198</v>
      </c>
      <c r="B1284" s="1" t="s">
        <v>6199</v>
      </c>
      <c r="C1284" s="1" t="s">
        <v>6200</v>
      </c>
    </row>
    <row r="1285" spans="1:3">
      <c r="A1285" s="1" t="s">
        <v>6201</v>
      </c>
      <c r="B1285" s="1" t="s">
        <v>6193</v>
      </c>
      <c r="C1285" s="1" t="s">
        <v>6194</v>
      </c>
    </row>
    <row r="1286" spans="1:3">
      <c r="A1286" s="1" t="s">
        <v>6202</v>
      </c>
      <c r="B1286" s="1" t="s">
        <v>6203</v>
      </c>
      <c r="C1286" s="1" t="s">
        <v>6204</v>
      </c>
    </row>
    <row r="1287" spans="1:3">
      <c r="A1287" s="1" t="s">
        <v>6205</v>
      </c>
      <c r="B1287" s="1" t="s">
        <v>6206</v>
      </c>
      <c r="C1287" s="1" t="s">
        <v>6207</v>
      </c>
    </row>
    <row r="1288" spans="1:3">
      <c r="A1288" s="1" t="s">
        <v>6208</v>
      </c>
      <c r="B1288" s="1" t="s">
        <v>6209</v>
      </c>
      <c r="C1288" s="1" t="s">
        <v>6210</v>
      </c>
    </row>
    <row r="1289" spans="1:3">
      <c r="A1289" s="1" t="s">
        <v>6211</v>
      </c>
      <c r="B1289" s="1" t="s">
        <v>6212</v>
      </c>
      <c r="C1289" s="1" t="s">
        <v>6213</v>
      </c>
    </row>
    <row r="1290" spans="1:3">
      <c r="A1290" s="1" t="s">
        <v>6214</v>
      </c>
      <c r="B1290" s="1" t="s">
        <v>6215</v>
      </c>
      <c r="C1290" s="1" t="s">
        <v>6216</v>
      </c>
    </row>
    <row r="1291" spans="1:3">
      <c r="A1291" s="1" t="s">
        <v>6217</v>
      </c>
      <c r="B1291" s="1" t="s">
        <v>6218</v>
      </c>
      <c r="C1291" s="1" t="s">
        <v>6219</v>
      </c>
    </row>
    <row r="1292" spans="1:3">
      <c r="A1292" s="1" t="s">
        <v>6220</v>
      </c>
      <c r="B1292" s="1" t="s">
        <v>6221</v>
      </c>
      <c r="C1292" s="1" t="s">
        <v>6222</v>
      </c>
    </row>
    <row r="1293" spans="1:3">
      <c r="A1293" s="1" t="s">
        <v>6223</v>
      </c>
      <c r="B1293" s="1" t="s">
        <v>6224</v>
      </c>
      <c r="C1293" s="1" t="s">
        <v>6225</v>
      </c>
    </row>
    <row r="1294" spans="1:3">
      <c r="A1294" s="1" t="s">
        <v>6226</v>
      </c>
      <c r="B1294" s="1" t="s">
        <v>6206</v>
      </c>
      <c r="C1294" s="1" t="s">
        <v>6207</v>
      </c>
    </row>
    <row r="1295" spans="1:3">
      <c r="A1295" s="1" t="s">
        <v>6227</v>
      </c>
      <c r="B1295" s="1" t="s">
        <v>6228</v>
      </c>
      <c r="C1295" s="1" t="s">
        <v>6229</v>
      </c>
    </row>
    <row r="1296" spans="1:3">
      <c r="A1296" s="1" t="s">
        <v>6230</v>
      </c>
      <c r="B1296" s="1" t="s">
        <v>6231</v>
      </c>
      <c r="C1296" s="1" t="s">
        <v>6232</v>
      </c>
    </row>
    <row r="1297" spans="1:3">
      <c r="A1297" s="1" t="s">
        <v>6233</v>
      </c>
      <c r="B1297" s="1" t="s">
        <v>6234</v>
      </c>
      <c r="C1297" s="1" t="s">
        <v>6235</v>
      </c>
    </row>
    <row r="1298" spans="1:3">
      <c r="A1298" s="1" t="s">
        <v>6236</v>
      </c>
      <c r="B1298" s="1" t="s">
        <v>6237</v>
      </c>
      <c r="C1298" s="1" t="s">
        <v>6238</v>
      </c>
    </row>
    <row r="1299" spans="1:3">
      <c r="A1299" s="1" t="s">
        <v>6239</v>
      </c>
      <c r="B1299" s="1" t="s">
        <v>6240</v>
      </c>
      <c r="C1299" s="1" t="s">
        <v>6241</v>
      </c>
    </row>
    <row r="1300" spans="1:3">
      <c r="A1300" s="1" t="s">
        <v>6242</v>
      </c>
      <c r="B1300" s="1" t="s">
        <v>6243</v>
      </c>
      <c r="C1300" s="1" t="s">
        <v>6244</v>
      </c>
    </row>
    <row r="1301" spans="1:3">
      <c r="A1301" s="1" t="s">
        <v>6245</v>
      </c>
      <c r="B1301" s="1" t="s">
        <v>6246</v>
      </c>
      <c r="C1301" s="1" t="s">
        <v>6247</v>
      </c>
    </row>
    <row r="1302" spans="1:3">
      <c r="A1302" s="1" t="s">
        <v>6248</v>
      </c>
      <c r="B1302" s="1" t="s">
        <v>6249</v>
      </c>
      <c r="C1302" s="1" t="s">
        <v>6250</v>
      </c>
    </row>
    <row r="1303" spans="1:3">
      <c r="A1303" s="1" t="s">
        <v>6251</v>
      </c>
      <c r="B1303" s="1" t="s">
        <v>6243</v>
      </c>
      <c r="C1303" s="1" t="s">
        <v>6244</v>
      </c>
    </row>
    <row r="1304" spans="1:3">
      <c r="A1304" s="1" t="s">
        <v>6252</v>
      </c>
      <c r="B1304" s="1" t="s">
        <v>6253</v>
      </c>
      <c r="C1304" s="1" t="s">
        <v>6254</v>
      </c>
    </row>
    <row r="1305" spans="1:3">
      <c r="A1305" s="1" t="s">
        <v>6255</v>
      </c>
      <c r="B1305" s="1" t="s">
        <v>6256</v>
      </c>
      <c r="C1305" s="1" t="s">
        <v>6257</v>
      </c>
    </row>
    <row r="1306" spans="1:3">
      <c r="A1306" s="1" t="s">
        <v>6258</v>
      </c>
      <c r="B1306" s="1" t="s">
        <v>6259</v>
      </c>
      <c r="C1306" s="1" t="s">
        <v>6260</v>
      </c>
    </row>
    <row r="1307" spans="1:3">
      <c r="A1307" s="1" t="s">
        <v>6261</v>
      </c>
      <c r="B1307" s="1" t="s">
        <v>6262</v>
      </c>
      <c r="C1307" s="1" t="s">
        <v>6263</v>
      </c>
    </row>
    <row r="1308" spans="1:3">
      <c r="A1308" s="1" t="s">
        <v>6264</v>
      </c>
      <c r="B1308" s="1" t="s">
        <v>6265</v>
      </c>
      <c r="C1308" s="1" t="s">
        <v>6266</v>
      </c>
    </row>
    <row r="1309" spans="1:3">
      <c r="A1309" s="1" t="s">
        <v>6267</v>
      </c>
      <c r="B1309" s="1" t="s">
        <v>6256</v>
      </c>
      <c r="C1309" s="1" t="s">
        <v>6257</v>
      </c>
    </row>
    <row r="1310" spans="1:3">
      <c r="A1310" s="1" t="s">
        <v>6268</v>
      </c>
      <c r="B1310" s="1" t="s">
        <v>6269</v>
      </c>
      <c r="C1310" s="1" t="s">
        <v>6270</v>
      </c>
    </row>
    <row r="1311" spans="1:3">
      <c r="A1311" s="1" t="s">
        <v>6271</v>
      </c>
      <c r="B1311" s="1" t="s">
        <v>6272</v>
      </c>
      <c r="C1311" s="1" t="s">
        <v>6273</v>
      </c>
    </row>
    <row r="1312" spans="1:3">
      <c r="A1312" s="1" t="s">
        <v>6274</v>
      </c>
      <c r="B1312" s="1" t="s">
        <v>6275</v>
      </c>
      <c r="C1312" s="1" t="s">
        <v>6276</v>
      </c>
    </row>
    <row r="1313" spans="1:3">
      <c r="A1313" s="1" t="s">
        <v>6277</v>
      </c>
      <c r="B1313" s="1" t="s">
        <v>6278</v>
      </c>
      <c r="C1313" s="1" t="s">
        <v>6279</v>
      </c>
    </row>
    <row r="1314" spans="1:3">
      <c r="A1314" s="1" t="s">
        <v>6280</v>
      </c>
      <c r="B1314" s="1" t="s">
        <v>6281</v>
      </c>
      <c r="C1314" s="1" t="s">
        <v>6282</v>
      </c>
    </row>
    <row r="1315" spans="1:3">
      <c r="A1315" s="1" t="s">
        <v>6283</v>
      </c>
      <c r="B1315" s="1" t="s">
        <v>6284</v>
      </c>
      <c r="C1315" s="1" t="s">
        <v>6285</v>
      </c>
    </row>
    <row r="1316" spans="1:3">
      <c r="A1316" s="1" t="s">
        <v>6286</v>
      </c>
      <c r="B1316" s="1" t="s">
        <v>6287</v>
      </c>
      <c r="C1316" s="1" t="s">
        <v>6288</v>
      </c>
    </row>
    <row r="1317" spans="1:3">
      <c r="A1317" s="1" t="s">
        <v>6289</v>
      </c>
      <c r="B1317" s="1" t="s">
        <v>6290</v>
      </c>
      <c r="C1317" s="1" t="s">
        <v>6291</v>
      </c>
    </row>
    <row r="1318" spans="1:3">
      <c r="A1318" s="1" t="s">
        <v>6292</v>
      </c>
      <c r="B1318" s="1" t="s">
        <v>6293</v>
      </c>
      <c r="C1318" s="1" t="s">
        <v>6294</v>
      </c>
    </row>
    <row r="1319" spans="1:3">
      <c r="A1319" s="1" t="s">
        <v>6295</v>
      </c>
      <c r="B1319" s="1" t="s">
        <v>6296</v>
      </c>
      <c r="C1319" s="1" t="s">
        <v>6297</v>
      </c>
    </row>
    <row r="1320" spans="1:3">
      <c r="A1320" s="1" t="s">
        <v>6298</v>
      </c>
      <c r="B1320" s="1" t="s">
        <v>6299</v>
      </c>
      <c r="C1320" s="1" t="s">
        <v>6300</v>
      </c>
    </row>
    <row r="1321" spans="1:3">
      <c r="A1321" s="1" t="s">
        <v>6301</v>
      </c>
      <c r="B1321" s="1" t="s">
        <v>6302</v>
      </c>
      <c r="C1321" s="1" t="s">
        <v>6303</v>
      </c>
    </row>
    <row r="1322" spans="1:3">
      <c r="A1322" s="1" t="s">
        <v>6304</v>
      </c>
      <c r="B1322" s="1" t="s">
        <v>6305</v>
      </c>
      <c r="C1322" s="1" t="s">
        <v>6306</v>
      </c>
    </row>
    <row r="1323" spans="1:3">
      <c r="A1323" s="1" t="s">
        <v>6307</v>
      </c>
      <c r="B1323" s="1" t="s">
        <v>6308</v>
      </c>
      <c r="C1323" s="1" t="s">
        <v>6309</v>
      </c>
    </row>
    <row r="1324" spans="1:3">
      <c r="A1324" s="1" t="s">
        <v>6310</v>
      </c>
      <c r="B1324" s="1" t="s">
        <v>6311</v>
      </c>
      <c r="C1324" s="1" t="s">
        <v>6312</v>
      </c>
    </row>
    <row r="1325" spans="1:3">
      <c r="A1325" s="1" t="s">
        <v>6313</v>
      </c>
      <c r="B1325" s="1" t="s">
        <v>6314</v>
      </c>
      <c r="C1325" s="1" t="s">
        <v>6315</v>
      </c>
    </row>
    <row r="1326" spans="1:3">
      <c r="A1326" s="1" t="s">
        <v>6316</v>
      </c>
      <c r="B1326" s="1" t="s">
        <v>6317</v>
      </c>
      <c r="C1326" s="1" t="s">
        <v>6318</v>
      </c>
    </row>
    <row r="1327" spans="1:3">
      <c r="A1327" s="1" t="s">
        <v>6319</v>
      </c>
      <c r="B1327" s="1" t="s">
        <v>6320</v>
      </c>
      <c r="C1327" s="1" t="s">
        <v>6321</v>
      </c>
    </row>
    <row r="1328" spans="1:3">
      <c r="A1328" s="1" t="s">
        <v>6322</v>
      </c>
      <c r="B1328" s="1" t="s">
        <v>6323</v>
      </c>
      <c r="C1328" s="1" t="s">
        <v>6324</v>
      </c>
    </row>
    <row r="1329" spans="1:3">
      <c r="A1329" s="1" t="s">
        <v>6325</v>
      </c>
      <c r="B1329" s="1" t="s">
        <v>6326</v>
      </c>
      <c r="C1329" s="1" t="s">
        <v>6327</v>
      </c>
    </row>
    <row r="1330" spans="1:3">
      <c r="A1330" s="1" t="s">
        <v>6328</v>
      </c>
      <c r="B1330" s="1" t="s">
        <v>6329</v>
      </c>
      <c r="C1330" s="1" t="s">
        <v>6330</v>
      </c>
    </row>
    <row r="1331" spans="1:3">
      <c r="A1331" s="1" t="s">
        <v>6331</v>
      </c>
      <c r="B1331" s="1" t="s">
        <v>6332</v>
      </c>
      <c r="C1331" s="1" t="s">
        <v>6333</v>
      </c>
    </row>
    <row r="1332" spans="1:3">
      <c r="A1332" s="1" t="s">
        <v>6334</v>
      </c>
      <c r="B1332" s="1" t="s">
        <v>6335</v>
      </c>
      <c r="C1332" s="1" t="s">
        <v>6336</v>
      </c>
    </row>
    <row r="1333" spans="1:3">
      <c r="A1333" s="1" t="s">
        <v>6337</v>
      </c>
      <c r="B1333" s="1" t="s">
        <v>6338</v>
      </c>
      <c r="C1333" s="1" t="s">
        <v>6339</v>
      </c>
    </row>
    <row r="1334" spans="1:3">
      <c r="A1334" s="1" t="s">
        <v>6340</v>
      </c>
      <c r="B1334" s="1" t="s">
        <v>6341</v>
      </c>
      <c r="C1334" s="1" t="s">
        <v>6342</v>
      </c>
    </row>
    <row r="1335" spans="1:3">
      <c r="A1335" s="1" t="s">
        <v>6343</v>
      </c>
      <c r="B1335" s="1" t="s">
        <v>6344</v>
      </c>
      <c r="C1335" s="1" t="s">
        <v>6345</v>
      </c>
    </row>
    <row r="1336" spans="1:3">
      <c r="A1336" s="1" t="s">
        <v>6346</v>
      </c>
      <c r="B1336" s="1" t="s">
        <v>6347</v>
      </c>
      <c r="C1336" s="1" t="s">
        <v>6348</v>
      </c>
    </row>
    <row r="1337" spans="1:3">
      <c r="A1337" s="1" t="s">
        <v>6349</v>
      </c>
      <c r="B1337" s="1" t="s">
        <v>6350</v>
      </c>
      <c r="C1337" s="1" t="s">
        <v>6351</v>
      </c>
    </row>
    <row r="1338" spans="1:3">
      <c r="A1338" s="1" t="s">
        <v>6349</v>
      </c>
      <c r="B1338" s="1" t="s">
        <v>6352</v>
      </c>
      <c r="C1338" s="1" t="s">
        <v>6353</v>
      </c>
    </row>
    <row r="1339" spans="1:3">
      <c r="A1339" s="1" t="s">
        <v>6354</v>
      </c>
      <c r="B1339" s="1" t="s">
        <v>6355</v>
      </c>
      <c r="C1339" s="1" t="s">
        <v>6356</v>
      </c>
    </row>
    <row r="1340" spans="1:3">
      <c r="A1340" s="1" t="s">
        <v>6354</v>
      </c>
      <c r="B1340" s="1" t="s">
        <v>6357</v>
      </c>
      <c r="C1340" s="1" t="s">
        <v>6358</v>
      </c>
    </row>
    <row r="1341" spans="1:3">
      <c r="A1341" s="1" t="s">
        <v>6359</v>
      </c>
      <c r="B1341" s="1" t="s">
        <v>6360</v>
      </c>
      <c r="C1341" s="1" t="s">
        <v>6361</v>
      </c>
    </row>
    <row r="1342" spans="1:3">
      <c r="A1342" s="1" t="s">
        <v>6359</v>
      </c>
      <c r="B1342" s="1" t="s">
        <v>6362</v>
      </c>
      <c r="C1342" s="1" t="s">
        <v>6363</v>
      </c>
    </row>
    <row r="1343" spans="1:3">
      <c r="A1343" s="1" t="s">
        <v>6364</v>
      </c>
      <c r="B1343" s="1" t="s">
        <v>6365</v>
      </c>
      <c r="C1343" s="1" t="s">
        <v>6366</v>
      </c>
    </row>
    <row r="1344" spans="1:3">
      <c r="A1344" s="1" t="s">
        <v>6364</v>
      </c>
      <c r="B1344" s="1" t="s">
        <v>6367</v>
      </c>
      <c r="C1344" s="1" t="s">
        <v>6368</v>
      </c>
    </row>
    <row r="1345" spans="1:3">
      <c r="A1345" s="1" t="s">
        <v>6369</v>
      </c>
      <c r="B1345" s="1" t="s">
        <v>6370</v>
      </c>
      <c r="C1345" s="1" t="s">
        <v>6371</v>
      </c>
    </row>
    <row r="1346" spans="1:3">
      <c r="A1346" s="1" t="s">
        <v>6369</v>
      </c>
      <c r="B1346" s="1" t="s">
        <v>6372</v>
      </c>
      <c r="C1346" s="1" t="s">
        <v>6373</v>
      </c>
    </row>
    <row r="1347" spans="1:3">
      <c r="A1347" s="1" t="s">
        <v>6374</v>
      </c>
      <c r="B1347" s="1" t="s">
        <v>6375</v>
      </c>
      <c r="C1347" s="1" t="s">
        <v>6376</v>
      </c>
    </row>
    <row r="1348" spans="1:3">
      <c r="A1348" s="1" t="s">
        <v>6374</v>
      </c>
      <c r="B1348" s="1" t="s">
        <v>6377</v>
      </c>
      <c r="C1348" s="1" t="s">
        <v>6378</v>
      </c>
    </row>
    <row r="1349" spans="1:3">
      <c r="A1349" s="1" t="s">
        <v>6379</v>
      </c>
      <c r="B1349" s="1" t="s">
        <v>6380</v>
      </c>
      <c r="C1349" s="1" t="s">
        <v>6381</v>
      </c>
    </row>
    <row r="1350" spans="1:3">
      <c r="A1350" s="1" t="s">
        <v>6382</v>
      </c>
      <c r="B1350" s="1" t="s">
        <v>6383</v>
      </c>
      <c r="C1350" s="1" t="s">
        <v>6384</v>
      </c>
    </row>
    <row r="1351" spans="1:3">
      <c r="A1351" s="1" t="s">
        <v>6385</v>
      </c>
      <c r="B1351" s="1" t="s">
        <v>6386</v>
      </c>
      <c r="C1351" s="1" t="s">
        <v>6387</v>
      </c>
    </row>
    <row r="1352" spans="1:3">
      <c r="A1352" s="1" t="s">
        <v>6388</v>
      </c>
      <c r="B1352" s="1" t="s">
        <v>3089</v>
      </c>
      <c r="C1352" s="1" t="s">
        <v>6389</v>
      </c>
    </row>
    <row r="1353" spans="1:3">
      <c r="A1353" s="1" t="s">
        <v>6390</v>
      </c>
      <c r="B1353" s="1" t="s">
        <v>6391</v>
      </c>
      <c r="C1353" s="1" t="s">
        <v>6392</v>
      </c>
    </row>
    <row r="1354" spans="1:3">
      <c r="A1354" s="1" t="s">
        <v>6393</v>
      </c>
      <c r="B1354" s="1" t="s">
        <v>6394</v>
      </c>
      <c r="C1354" s="1" t="s">
        <v>6395</v>
      </c>
    </row>
    <row r="1355" spans="1:3">
      <c r="A1355" s="1" t="s">
        <v>6396</v>
      </c>
      <c r="B1355" s="1" t="s">
        <v>6397</v>
      </c>
      <c r="C1355" s="1" t="s">
        <v>6398</v>
      </c>
    </row>
    <row r="1356" spans="1:3">
      <c r="A1356" s="1" t="s">
        <v>6399</v>
      </c>
      <c r="B1356" s="1" t="s">
        <v>6400</v>
      </c>
      <c r="C1356" s="1" t="s">
        <v>6401</v>
      </c>
    </row>
    <row r="1357" spans="1:3">
      <c r="A1357" s="1" t="s">
        <v>6402</v>
      </c>
      <c r="B1357" s="1" t="s">
        <v>6403</v>
      </c>
      <c r="C1357" s="1" t="s">
        <v>6404</v>
      </c>
    </row>
    <row r="1358" spans="1:3">
      <c r="A1358" s="1" t="s">
        <v>6405</v>
      </c>
      <c r="B1358" s="1" t="s">
        <v>6406</v>
      </c>
      <c r="C1358" s="1" t="s">
        <v>6407</v>
      </c>
    </row>
    <row r="1359" spans="1:3">
      <c r="A1359" s="1" t="s">
        <v>6408</v>
      </c>
      <c r="B1359" s="1" t="s">
        <v>6409</v>
      </c>
      <c r="C1359" s="1" t="s">
        <v>6410</v>
      </c>
    </row>
    <row r="1360" spans="1:3">
      <c r="A1360" s="1" t="s">
        <v>6411</v>
      </c>
      <c r="B1360" s="1" t="s">
        <v>6412</v>
      </c>
      <c r="C1360" s="1" t="s">
        <v>6413</v>
      </c>
    </row>
    <row r="1361" spans="1:3">
      <c r="A1361" s="1" t="s">
        <v>6414</v>
      </c>
      <c r="B1361" s="1" t="s">
        <v>6415</v>
      </c>
      <c r="C1361" s="1" t="s">
        <v>6416</v>
      </c>
    </row>
    <row r="1362" spans="1:3">
      <c r="A1362" s="1" t="s">
        <v>6417</v>
      </c>
      <c r="B1362" s="1" t="s">
        <v>6418</v>
      </c>
      <c r="C1362" s="1" t="s">
        <v>6419</v>
      </c>
    </row>
    <row r="1363" spans="1:3">
      <c r="A1363" s="1" t="s">
        <v>6420</v>
      </c>
      <c r="B1363" s="1" t="s">
        <v>6421</v>
      </c>
      <c r="C1363" s="1" t="s">
        <v>6422</v>
      </c>
    </row>
    <row r="1364" spans="1:3">
      <c r="A1364" s="1" t="s">
        <v>6423</v>
      </c>
      <c r="B1364" s="1" t="s">
        <v>6424</v>
      </c>
      <c r="C1364" s="1" t="s">
        <v>6425</v>
      </c>
    </row>
    <row r="1365" spans="1:3">
      <c r="A1365" s="1" t="s">
        <v>6426</v>
      </c>
      <c r="B1365" s="1" t="s">
        <v>6424</v>
      </c>
      <c r="C1365" s="1" t="s">
        <v>6425</v>
      </c>
    </row>
    <row r="1366" spans="1:3">
      <c r="A1366" s="1" t="s">
        <v>6427</v>
      </c>
      <c r="B1366" s="1" t="s">
        <v>6428</v>
      </c>
      <c r="C1366" s="1" t="s">
        <v>6429</v>
      </c>
    </row>
    <row r="1367" spans="1:3">
      <c r="A1367" s="1" t="s">
        <v>6430</v>
      </c>
      <c r="B1367" s="1" t="s">
        <v>6431</v>
      </c>
      <c r="C1367" s="1" t="s">
        <v>6432</v>
      </c>
    </row>
    <row r="1368" spans="1:3">
      <c r="A1368" s="1" t="s">
        <v>6433</v>
      </c>
      <c r="B1368" s="1" t="s">
        <v>6434</v>
      </c>
      <c r="C1368" s="1" t="s">
        <v>6435</v>
      </c>
    </row>
    <row r="1369" spans="1:3">
      <c r="A1369" s="1" t="s">
        <v>6436</v>
      </c>
      <c r="B1369" s="1" t="s">
        <v>6437</v>
      </c>
      <c r="C1369" s="1" t="s">
        <v>6438</v>
      </c>
    </row>
    <row r="1370" spans="1:3">
      <c r="A1370" s="1" t="s">
        <v>6439</v>
      </c>
      <c r="B1370" s="1" t="s">
        <v>6440</v>
      </c>
      <c r="C1370" s="1" t="s">
        <v>6441</v>
      </c>
    </row>
    <row r="1371" spans="1:3">
      <c r="A1371" s="1" t="s">
        <v>6442</v>
      </c>
      <c r="B1371" s="1" t="s">
        <v>6443</v>
      </c>
      <c r="C1371" s="1" t="s">
        <v>6444</v>
      </c>
    </row>
    <row r="1372" spans="1:3">
      <c r="A1372" s="1" t="s">
        <v>6445</v>
      </c>
      <c r="B1372" s="1" t="s">
        <v>6446</v>
      </c>
      <c r="C1372" s="1" t="s">
        <v>6447</v>
      </c>
    </row>
    <row r="1373" spans="1:3">
      <c r="A1373" s="1" t="s">
        <v>6448</v>
      </c>
      <c r="B1373" s="1" t="s">
        <v>6449</v>
      </c>
      <c r="C1373" s="1" t="s">
        <v>6450</v>
      </c>
    </row>
    <row r="1374" spans="1:3">
      <c r="A1374" s="1" t="s">
        <v>6451</v>
      </c>
      <c r="B1374" s="1" t="s">
        <v>6452</v>
      </c>
      <c r="C1374" s="1" t="s">
        <v>6453</v>
      </c>
    </row>
    <row r="1375" spans="1:3">
      <c r="A1375" s="1" t="s">
        <v>6454</v>
      </c>
      <c r="B1375" s="1" t="s">
        <v>6455</v>
      </c>
      <c r="C1375" s="1" t="s">
        <v>6456</v>
      </c>
    </row>
    <row r="1376" spans="1:3">
      <c r="A1376" s="1" t="s">
        <v>6457</v>
      </c>
      <c r="B1376" s="1" t="s">
        <v>6458</v>
      </c>
      <c r="C1376" s="1" t="s">
        <v>6459</v>
      </c>
    </row>
    <row r="1377" spans="1:3">
      <c r="A1377" s="1" t="s">
        <v>6460</v>
      </c>
      <c r="B1377" s="1" t="s">
        <v>6461</v>
      </c>
      <c r="C1377" s="1" t="s">
        <v>6462</v>
      </c>
    </row>
    <row r="1378" spans="1:3">
      <c r="A1378" s="1" t="s">
        <v>6463</v>
      </c>
      <c r="B1378" s="1" t="s">
        <v>6464</v>
      </c>
      <c r="C1378" s="1" t="s">
        <v>6465</v>
      </c>
    </row>
    <row r="1379" spans="1:3">
      <c r="A1379" s="1" t="s">
        <v>6466</v>
      </c>
      <c r="B1379" s="1" t="s">
        <v>6467</v>
      </c>
      <c r="C1379" s="1" t="s">
        <v>6468</v>
      </c>
    </row>
    <row r="1380" spans="1:3">
      <c r="A1380" s="1" t="s">
        <v>6469</v>
      </c>
      <c r="B1380" s="1" t="s">
        <v>6470</v>
      </c>
      <c r="C1380" s="1" t="s">
        <v>6471</v>
      </c>
    </row>
    <row r="1381" spans="1:3">
      <c r="A1381" s="1" t="s">
        <v>6472</v>
      </c>
      <c r="B1381" s="1" t="s">
        <v>4417</v>
      </c>
      <c r="C1381" s="1" t="s">
        <v>6473</v>
      </c>
    </row>
    <row r="1382" spans="1:3">
      <c r="A1382" s="1" t="s">
        <v>6474</v>
      </c>
      <c r="B1382" s="1" t="s">
        <v>6475</v>
      </c>
      <c r="C1382" s="1" t="s">
        <v>6476</v>
      </c>
    </row>
    <row r="1383" spans="1:3">
      <c r="A1383" s="1" t="s">
        <v>6477</v>
      </c>
      <c r="B1383" s="1" t="s">
        <v>6478</v>
      </c>
      <c r="C1383" s="1" t="s">
        <v>6479</v>
      </c>
    </row>
    <row r="1384" spans="1:3">
      <c r="A1384" s="1" t="s">
        <v>6480</v>
      </c>
      <c r="B1384" s="1" t="s">
        <v>6481</v>
      </c>
      <c r="C1384" s="1" t="s">
        <v>6482</v>
      </c>
    </row>
    <row r="1385" spans="1:3">
      <c r="A1385" s="1" t="s">
        <v>6483</v>
      </c>
      <c r="B1385" s="1" t="s">
        <v>6484</v>
      </c>
      <c r="C1385" s="1" t="s">
        <v>6485</v>
      </c>
    </row>
    <row r="1386" spans="1:3">
      <c r="A1386" s="1" t="s">
        <v>6486</v>
      </c>
      <c r="B1386" s="1" t="s">
        <v>6487</v>
      </c>
      <c r="C1386" s="1" t="s">
        <v>6488</v>
      </c>
    </row>
    <row r="1387" spans="1:3">
      <c r="A1387" s="1" t="s">
        <v>6489</v>
      </c>
      <c r="B1387" s="1" t="s">
        <v>6490</v>
      </c>
      <c r="C1387" s="1" t="s">
        <v>6491</v>
      </c>
    </row>
    <row r="1388" spans="1:3">
      <c r="A1388" s="1" t="s">
        <v>6492</v>
      </c>
      <c r="B1388" s="1" t="s">
        <v>6493</v>
      </c>
      <c r="C1388" s="1" t="s">
        <v>6494</v>
      </c>
    </row>
    <row r="1389" spans="1:3">
      <c r="A1389" s="1" t="s">
        <v>6495</v>
      </c>
      <c r="B1389" s="1" t="s">
        <v>6496</v>
      </c>
      <c r="C1389" s="1" t="s">
        <v>6497</v>
      </c>
    </row>
    <row r="1390" spans="1:3">
      <c r="A1390" s="1" t="s">
        <v>6498</v>
      </c>
      <c r="B1390" s="1" t="s">
        <v>6499</v>
      </c>
      <c r="C1390" s="1" t="s">
        <v>6500</v>
      </c>
    </row>
    <row r="1391" spans="1:3">
      <c r="A1391" s="1" t="s">
        <v>6501</v>
      </c>
      <c r="B1391" s="1" t="s">
        <v>6502</v>
      </c>
      <c r="C1391" s="1" t="s">
        <v>6503</v>
      </c>
    </row>
    <row r="1392" spans="1:3">
      <c r="A1392" s="1" t="s">
        <v>6504</v>
      </c>
      <c r="B1392" s="1" t="s">
        <v>6505</v>
      </c>
      <c r="C1392" s="1" t="s">
        <v>6506</v>
      </c>
    </row>
    <row r="1393" spans="1:3">
      <c r="A1393" s="1" t="s">
        <v>6507</v>
      </c>
      <c r="B1393" s="1" t="s">
        <v>6508</v>
      </c>
      <c r="C1393" s="1" t="s">
        <v>6509</v>
      </c>
    </row>
    <row r="1394" spans="1:3">
      <c r="A1394" s="1" t="s">
        <v>6510</v>
      </c>
      <c r="B1394" s="1" t="s">
        <v>6511</v>
      </c>
      <c r="C1394" s="1" t="s">
        <v>6512</v>
      </c>
    </row>
    <row r="1395" spans="1:3">
      <c r="A1395" s="1" t="s">
        <v>6513</v>
      </c>
      <c r="B1395" s="1" t="s">
        <v>6514</v>
      </c>
      <c r="C1395" s="1" t="s">
        <v>6515</v>
      </c>
    </row>
    <row r="1396" spans="1:3">
      <c r="A1396" s="1" t="s">
        <v>6516</v>
      </c>
      <c r="B1396" s="1" t="s">
        <v>6517</v>
      </c>
      <c r="C1396" s="1" t="s">
        <v>6518</v>
      </c>
    </row>
    <row r="1397" spans="1:3">
      <c r="A1397" s="1" t="s">
        <v>6519</v>
      </c>
      <c r="B1397" s="1" t="s">
        <v>6520</v>
      </c>
      <c r="C1397" s="1" t="s">
        <v>6521</v>
      </c>
    </row>
    <row r="1398" spans="1:3">
      <c r="A1398" s="1" t="s">
        <v>6522</v>
      </c>
      <c r="B1398" s="1" t="s">
        <v>6523</v>
      </c>
      <c r="C1398" s="1" t="s">
        <v>6524</v>
      </c>
    </row>
    <row r="1399" spans="1:3">
      <c r="A1399" s="1" t="s">
        <v>6525</v>
      </c>
      <c r="B1399" s="1" t="s">
        <v>6523</v>
      </c>
      <c r="C1399" s="1" t="s">
        <v>6524</v>
      </c>
    </row>
    <row r="1400" spans="1:3">
      <c r="A1400" s="1" t="s">
        <v>6526</v>
      </c>
      <c r="B1400" s="1" t="s">
        <v>6527</v>
      </c>
      <c r="C1400" s="1" t="s">
        <v>6528</v>
      </c>
    </row>
    <row r="1401" spans="1:3">
      <c r="A1401" s="1" t="s">
        <v>6529</v>
      </c>
      <c r="B1401" s="1" t="s">
        <v>6530</v>
      </c>
      <c r="C1401" s="1" t="s">
        <v>6531</v>
      </c>
    </row>
    <row r="1402" spans="1:3">
      <c r="A1402" s="1" t="s">
        <v>6532</v>
      </c>
      <c r="B1402" s="1" t="s">
        <v>6533</v>
      </c>
      <c r="C1402" s="1" t="s">
        <v>6534</v>
      </c>
    </row>
    <row r="1403" spans="1:3">
      <c r="A1403" s="1" t="s">
        <v>6535</v>
      </c>
      <c r="B1403" s="1" t="s">
        <v>6536</v>
      </c>
      <c r="C1403" s="1" t="s">
        <v>6537</v>
      </c>
    </row>
    <row r="1404" spans="1:3">
      <c r="A1404" s="1" t="s">
        <v>6538</v>
      </c>
      <c r="B1404" s="1" t="s">
        <v>6539</v>
      </c>
      <c r="C1404" s="1" t="s">
        <v>6540</v>
      </c>
    </row>
    <row r="1405" spans="1:3">
      <c r="A1405" s="1" t="s">
        <v>6538</v>
      </c>
      <c r="B1405" s="1" t="s">
        <v>6541</v>
      </c>
      <c r="C1405" s="1" t="s">
        <v>6542</v>
      </c>
    </row>
    <row r="1406" spans="1:3">
      <c r="A1406" s="1" t="s">
        <v>6543</v>
      </c>
      <c r="B1406" s="1" t="s">
        <v>6544</v>
      </c>
      <c r="C1406" s="1" t="s">
        <v>6545</v>
      </c>
    </row>
    <row r="1407" spans="1:3">
      <c r="A1407" s="1" t="s">
        <v>6543</v>
      </c>
      <c r="B1407" s="1" t="s">
        <v>6546</v>
      </c>
      <c r="C1407" s="1" t="s">
        <v>6547</v>
      </c>
    </row>
    <row r="1408" spans="1:3">
      <c r="A1408" s="1" t="s">
        <v>6548</v>
      </c>
      <c r="B1408" s="1" t="s">
        <v>6549</v>
      </c>
      <c r="C1408" s="1" t="s">
        <v>6550</v>
      </c>
    </row>
    <row r="1409" spans="1:3">
      <c r="A1409" s="1" t="s">
        <v>6548</v>
      </c>
      <c r="B1409" s="1" t="s">
        <v>6551</v>
      </c>
      <c r="C1409" s="1" t="s">
        <v>6552</v>
      </c>
    </row>
    <row r="1410" spans="1:3">
      <c r="A1410" s="1" t="s">
        <v>6553</v>
      </c>
      <c r="B1410" s="1" t="s">
        <v>6554</v>
      </c>
      <c r="C1410" s="1" t="s">
        <v>6555</v>
      </c>
    </row>
    <row r="1411" spans="1:3">
      <c r="A1411" s="1" t="s">
        <v>6556</v>
      </c>
      <c r="B1411" s="1" t="s">
        <v>6557</v>
      </c>
      <c r="C1411" s="1" t="s">
        <v>6558</v>
      </c>
    </row>
    <row r="1412" spans="1:3">
      <c r="A1412" s="1" t="s">
        <v>6559</v>
      </c>
      <c r="B1412" s="1" t="s">
        <v>6560</v>
      </c>
      <c r="C1412" s="1" t="s">
        <v>6561</v>
      </c>
    </row>
    <row r="1413" spans="1:3">
      <c r="A1413" s="1" t="s">
        <v>6559</v>
      </c>
      <c r="B1413" s="1" t="s">
        <v>6562</v>
      </c>
      <c r="C1413" s="1" t="s">
        <v>6563</v>
      </c>
    </row>
    <row r="1414" spans="1:3">
      <c r="A1414" s="1" t="s">
        <v>6564</v>
      </c>
      <c r="B1414" s="1" t="s">
        <v>3042</v>
      </c>
      <c r="C1414" s="1" t="s">
        <v>6565</v>
      </c>
    </row>
    <row r="1415" spans="1:3">
      <c r="A1415" s="1" t="s">
        <v>6566</v>
      </c>
      <c r="B1415" s="1" t="s">
        <v>3042</v>
      </c>
      <c r="C1415" s="1" t="s">
        <v>6565</v>
      </c>
    </row>
    <row r="1416" spans="1:3">
      <c r="A1416" s="1" t="s">
        <v>6567</v>
      </c>
      <c r="B1416" s="1" t="s">
        <v>6568</v>
      </c>
      <c r="C1416" s="1" t="s">
        <v>6569</v>
      </c>
    </row>
    <row r="1417" spans="1:3">
      <c r="A1417" s="1" t="s">
        <v>6567</v>
      </c>
      <c r="B1417" s="1" t="s">
        <v>6570</v>
      </c>
      <c r="C1417" s="1" t="s">
        <v>6571</v>
      </c>
    </row>
    <row r="1418" spans="1:3">
      <c r="A1418" s="1" t="s">
        <v>6572</v>
      </c>
      <c r="B1418" s="1" t="s">
        <v>6573</v>
      </c>
      <c r="C1418" s="1" t="s">
        <v>6574</v>
      </c>
    </row>
    <row r="1419" spans="1:3">
      <c r="A1419" s="1" t="s">
        <v>6572</v>
      </c>
      <c r="B1419" s="1" t="s">
        <v>6575</v>
      </c>
      <c r="C1419" s="1" t="s">
        <v>6576</v>
      </c>
    </row>
    <row r="1420" spans="1:3">
      <c r="A1420" s="1" t="s">
        <v>6577</v>
      </c>
      <c r="B1420" s="1" t="s">
        <v>6578</v>
      </c>
      <c r="C1420" s="1" t="s">
        <v>6579</v>
      </c>
    </row>
    <row r="1421" spans="1:3">
      <c r="A1421" s="1" t="s">
        <v>6577</v>
      </c>
      <c r="B1421" s="1" t="s">
        <v>6580</v>
      </c>
      <c r="C1421" s="1" t="s">
        <v>6581</v>
      </c>
    </row>
    <row r="1422" spans="1:3">
      <c r="A1422" s="1" t="s">
        <v>6582</v>
      </c>
      <c r="B1422" s="1" t="s">
        <v>6583</v>
      </c>
      <c r="C1422" s="1" t="s">
        <v>6584</v>
      </c>
    </row>
    <row r="1423" spans="1:3">
      <c r="A1423" s="1" t="s">
        <v>6582</v>
      </c>
      <c r="B1423" s="1" t="s">
        <v>6585</v>
      </c>
      <c r="C1423" s="1" t="s">
        <v>6586</v>
      </c>
    </row>
    <row r="1424" spans="1:3">
      <c r="A1424" s="1" t="s">
        <v>6587</v>
      </c>
      <c r="B1424" s="1" t="s">
        <v>6588</v>
      </c>
      <c r="C1424" s="1" t="s">
        <v>6589</v>
      </c>
    </row>
    <row r="1425" spans="1:3">
      <c r="A1425" s="1" t="s">
        <v>6590</v>
      </c>
      <c r="B1425" s="1" t="s">
        <v>6591</v>
      </c>
      <c r="C1425" s="1" t="s">
        <v>6592</v>
      </c>
    </row>
    <row r="1426" spans="1:3">
      <c r="A1426" s="1" t="s">
        <v>6593</v>
      </c>
      <c r="B1426" s="1" t="s">
        <v>6594</v>
      </c>
      <c r="C1426" s="1" t="s">
        <v>6595</v>
      </c>
    </row>
    <row r="1427" spans="1:3">
      <c r="A1427" s="1" t="s">
        <v>6593</v>
      </c>
      <c r="B1427" s="1" t="s">
        <v>6596</v>
      </c>
      <c r="C1427" s="1" t="s">
        <v>6597</v>
      </c>
    </row>
    <row r="1428" spans="1:3">
      <c r="A1428" s="1" t="s">
        <v>6598</v>
      </c>
      <c r="B1428" s="1" t="s">
        <v>6599</v>
      </c>
      <c r="C1428" s="1" t="s">
        <v>6600</v>
      </c>
    </row>
    <row r="1429" spans="1:3">
      <c r="A1429" s="1" t="s">
        <v>6598</v>
      </c>
      <c r="B1429" s="1" t="s">
        <v>6601</v>
      </c>
      <c r="C1429" s="1" t="s">
        <v>6602</v>
      </c>
    </row>
    <row r="1430" spans="1:3">
      <c r="A1430" s="1" t="s">
        <v>6603</v>
      </c>
      <c r="B1430" s="1" t="s">
        <v>6604</v>
      </c>
      <c r="C1430" s="1" t="s">
        <v>6605</v>
      </c>
    </row>
    <row r="1431" spans="1:3">
      <c r="A1431" s="1" t="s">
        <v>6603</v>
      </c>
      <c r="B1431" s="1" t="s">
        <v>6606</v>
      </c>
      <c r="C1431" s="1" t="s">
        <v>6607</v>
      </c>
    </row>
    <row r="1432" spans="1:3">
      <c r="A1432" s="1" t="s">
        <v>6608</v>
      </c>
      <c r="B1432" s="1" t="s">
        <v>6609</v>
      </c>
      <c r="C1432" s="1" t="s">
        <v>6610</v>
      </c>
    </row>
    <row r="1433" spans="1:3">
      <c r="A1433" s="1" t="s">
        <v>6608</v>
      </c>
      <c r="B1433" s="1" t="s">
        <v>6611</v>
      </c>
      <c r="C1433" s="1" t="s">
        <v>6612</v>
      </c>
    </row>
    <row r="1434" spans="1:3">
      <c r="A1434" s="1" t="s">
        <v>6613</v>
      </c>
      <c r="B1434" s="1" t="s">
        <v>6614</v>
      </c>
      <c r="C1434" s="1" t="s">
        <v>6615</v>
      </c>
    </row>
    <row r="1435" spans="1:3">
      <c r="A1435" s="1" t="s">
        <v>6613</v>
      </c>
      <c r="B1435" s="1" t="s">
        <v>6616</v>
      </c>
      <c r="C1435" s="1" t="s">
        <v>6617</v>
      </c>
    </row>
    <row r="1436" spans="1:3">
      <c r="A1436" s="1" t="s">
        <v>6618</v>
      </c>
      <c r="B1436" s="1" t="s">
        <v>6619</v>
      </c>
      <c r="C1436" s="1" t="s">
        <v>6620</v>
      </c>
    </row>
    <row r="1437" spans="1:3">
      <c r="A1437" s="1" t="s">
        <v>6618</v>
      </c>
      <c r="B1437" s="1" t="s">
        <v>6621</v>
      </c>
      <c r="C1437" s="1" t="s">
        <v>6622</v>
      </c>
    </row>
    <row r="1438" spans="1:3">
      <c r="A1438" s="1" t="s">
        <v>6623</v>
      </c>
      <c r="B1438" s="1" t="s">
        <v>6624</v>
      </c>
      <c r="C1438" s="1" t="s">
        <v>6625</v>
      </c>
    </row>
    <row r="1439" spans="1:3">
      <c r="A1439" s="1" t="s">
        <v>6623</v>
      </c>
      <c r="B1439" s="1" t="s">
        <v>6626</v>
      </c>
      <c r="C1439" s="1" t="s">
        <v>6627</v>
      </c>
    </row>
    <row r="1440" spans="1:3">
      <c r="A1440" s="1" t="s">
        <v>6628</v>
      </c>
      <c r="B1440" s="1" t="s">
        <v>6629</v>
      </c>
      <c r="C1440" s="1" t="s">
        <v>6630</v>
      </c>
    </row>
    <row r="1441" spans="1:3">
      <c r="A1441" s="1" t="s">
        <v>6628</v>
      </c>
      <c r="B1441" s="1" t="s">
        <v>6631</v>
      </c>
      <c r="C1441" s="1" t="s">
        <v>6632</v>
      </c>
    </row>
    <row r="1442" spans="1:3">
      <c r="A1442" s="1" t="s">
        <v>6633</v>
      </c>
      <c r="B1442" s="1" t="s">
        <v>6634</v>
      </c>
      <c r="C1442" s="1" t="s">
        <v>6635</v>
      </c>
    </row>
    <row r="1443" spans="1:3">
      <c r="A1443" s="1" t="s">
        <v>6633</v>
      </c>
      <c r="B1443" s="1" t="s">
        <v>6636</v>
      </c>
      <c r="C1443" s="1" t="s">
        <v>6637</v>
      </c>
    </row>
    <row r="1444" spans="1:3">
      <c r="A1444" s="1" t="s">
        <v>6638</v>
      </c>
      <c r="B1444" s="1" t="s">
        <v>6639</v>
      </c>
      <c r="C1444" s="1" t="s">
        <v>6640</v>
      </c>
    </row>
    <row r="1445" spans="1:3">
      <c r="A1445" s="1" t="s">
        <v>6638</v>
      </c>
      <c r="B1445" s="1" t="s">
        <v>6641</v>
      </c>
      <c r="C1445" s="1" t="s">
        <v>6642</v>
      </c>
    </row>
    <row r="1446" spans="1:3">
      <c r="A1446" s="1" t="s">
        <v>6643</v>
      </c>
      <c r="B1446" s="1" t="s">
        <v>6644</v>
      </c>
      <c r="C1446" s="1" t="s">
        <v>6645</v>
      </c>
    </row>
    <row r="1447" spans="1:3">
      <c r="A1447" s="1" t="s">
        <v>6643</v>
      </c>
      <c r="B1447" s="1" t="s">
        <v>6646</v>
      </c>
      <c r="C1447" s="1" t="s">
        <v>6647</v>
      </c>
    </row>
    <row r="1448" spans="1:3">
      <c r="A1448" s="1" t="s">
        <v>6648</v>
      </c>
      <c r="B1448" s="1" t="s">
        <v>6649</v>
      </c>
      <c r="C1448" s="1" t="s">
        <v>6650</v>
      </c>
    </row>
    <row r="1449" spans="1:3">
      <c r="A1449" s="1" t="s">
        <v>6648</v>
      </c>
      <c r="B1449" s="1" t="s">
        <v>6651</v>
      </c>
      <c r="C1449" s="1" t="s">
        <v>6652</v>
      </c>
    </row>
    <row r="1450" spans="1:3">
      <c r="A1450" s="1" t="s">
        <v>6653</v>
      </c>
      <c r="B1450" s="1" t="s">
        <v>6654</v>
      </c>
      <c r="C1450" s="1" t="s">
        <v>6655</v>
      </c>
    </row>
    <row r="1451" spans="1:3">
      <c r="A1451" s="1" t="s">
        <v>6653</v>
      </c>
      <c r="B1451" s="1" t="s">
        <v>6656</v>
      </c>
      <c r="C1451" s="1" t="s">
        <v>6657</v>
      </c>
    </row>
    <row r="1452" spans="1:3">
      <c r="A1452" s="1" t="s">
        <v>6658</v>
      </c>
      <c r="B1452" s="1" t="s">
        <v>6659</v>
      </c>
      <c r="C1452" s="1" t="s">
        <v>6660</v>
      </c>
    </row>
    <row r="1453" spans="1:3">
      <c r="A1453" s="1" t="s">
        <v>6658</v>
      </c>
      <c r="B1453" s="1" t="s">
        <v>6661</v>
      </c>
      <c r="C1453" s="1" t="s">
        <v>6662</v>
      </c>
    </row>
    <row r="1454" spans="1:3">
      <c r="A1454" s="1" t="s">
        <v>6663</v>
      </c>
      <c r="B1454" s="1" t="s">
        <v>6664</v>
      </c>
      <c r="C1454" s="1" t="s">
        <v>6665</v>
      </c>
    </row>
    <row r="1455" spans="1:3">
      <c r="A1455" s="1" t="s">
        <v>6663</v>
      </c>
      <c r="B1455" s="1" t="s">
        <v>6666</v>
      </c>
      <c r="C1455" s="1" t="s">
        <v>6667</v>
      </c>
    </row>
    <row r="1456" spans="1:3">
      <c r="A1456" s="1" t="s">
        <v>6668</v>
      </c>
      <c r="B1456" s="1" t="s">
        <v>6669</v>
      </c>
      <c r="C1456" s="1" t="s">
        <v>6670</v>
      </c>
    </row>
    <row r="1457" spans="1:3">
      <c r="A1457" s="1" t="s">
        <v>6668</v>
      </c>
      <c r="B1457" s="1" t="s">
        <v>6671</v>
      </c>
      <c r="C1457" s="1" t="s">
        <v>6672</v>
      </c>
    </row>
    <row r="1458" spans="1:3">
      <c r="A1458" s="1" t="s">
        <v>6673</v>
      </c>
      <c r="B1458" s="1" t="s">
        <v>6674</v>
      </c>
      <c r="C1458" s="1" t="s">
        <v>6675</v>
      </c>
    </row>
    <row r="1459" spans="1:3">
      <c r="A1459" s="1" t="s">
        <v>6673</v>
      </c>
      <c r="B1459" s="1" t="s">
        <v>6676</v>
      </c>
      <c r="C1459" s="1" t="s">
        <v>6677</v>
      </c>
    </row>
    <row r="1460" spans="1:3">
      <c r="A1460" s="1" t="s">
        <v>6678</v>
      </c>
      <c r="B1460" s="1" t="s">
        <v>6679</v>
      </c>
      <c r="C1460" s="1" t="s">
        <v>6680</v>
      </c>
    </row>
    <row r="1461" spans="1:3">
      <c r="A1461" s="1" t="s">
        <v>6678</v>
      </c>
      <c r="B1461" s="1" t="s">
        <v>6681</v>
      </c>
      <c r="C1461" s="1" t="s">
        <v>6682</v>
      </c>
    </row>
    <row r="1462" spans="1:3">
      <c r="A1462" s="1" t="s">
        <v>6683</v>
      </c>
      <c r="B1462" s="1" t="s">
        <v>6684</v>
      </c>
      <c r="C1462" s="1" t="s">
        <v>6685</v>
      </c>
    </row>
    <row r="1463" spans="1:3">
      <c r="A1463" s="1" t="s">
        <v>6683</v>
      </c>
      <c r="B1463" s="1" t="s">
        <v>6686</v>
      </c>
      <c r="C1463" s="1" t="s">
        <v>6687</v>
      </c>
    </row>
    <row r="1464" spans="1:3">
      <c r="A1464" s="1" t="s">
        <v>6688</v>
      </c>
      <c r="B1464" s="1" t="s">
        <v>285</v>
      </c>
      <c r="C1464" s="1" t="s">
        <v>6689</v>
      </c>
    </row>
    <row r="1465" spans="1:3">
      <c r="A1465" s="1" t="s">
        <v>6688</v>
      </c>
      <c r="B1465" s="1" t="s">
        <v>6690</v>
      </c>
      <c r="C1465" s="1" t="s">
        <v>6691</v>
      </c>
    </row>
    <row r="1466" spans="1:3">
      <c r="A1466" s="1" t="s">
        <v>6692</v>
      </c>
      <c r="B1466" s="1" t="s">
        <v>6693</v>
      </c>
      <c r="C1466" s="1" t="s">
        <v>6694</v>
      </c>
    </row>
    <row r="1467" spans="1:3">
      <c r="A1467" s="1" t="s">
        <v>6692</v>
      </c>
      <c r="B1467" s="1" t="s">
        <v>6695</v>
      </c>
      <c r="C1467" s="1" t="s">
        <v>6696</v>
      </c>
    </row>
    <row r="1468" spans="1:3">
      <c r="A1468" s="1" t="s">
        <v>6697</v>
      </c>
      <c r="B1468" s="1" t="s">
        <v>6698</v>
      </c>
      <c r="C1468" s="1" t="s">
        <v>6699</v>
      </c>
    </row>
    <row r="1469" spans="1:3">
      <c r="A1469" s="1" t="s">
        <v>6697</v>
      </c>
      <c r="B1469" s="1" t="s">
        <v>6700</v>
      </c>
      <c r="C1469" s="1" t="s">
        <v>6701</v>
      </c>
    </row>
    <row r="1470" spans="1:3">
      <c r="A1470" s="1" t="s">
        <v>6702</v>
      </c>
      <c r="B1470" s="1" t="s">
        <v>6703</v>
      </c>
      <c r="C1470" s="1" t="s">
        <v>6704</v>
      </c>
    </row>
    <row r="1471" spans="1:3">
      <c r="A1471" s="1" t="s">
        <v>6702</v>
      </c>
      <c r="B1471" s="1" t="s">
        <v>6705</v>
      </c>
      <c r="C1471" s="1" t="s">
        <v>6706</v>
      </c>
    </row>
    <row r="1472" spans="1:3">
      <c r="A1472" s="1" t="s">
        <v>6707</v>
      </c>
      <c r="B1472" s="1" t="s">
        <v>6708</v>
      </c>
      <c r="C1472" s="1" t="s">
        <v>6709</v>
      </c>
    </row>
    <row r="1473" spans="1:3">
      <c r="A1473" s="1" t="s">
        <v>6707</v>
      </c>
      <c r="B1473" s="1" t="s">
        <v>6710</v>
      </c>
      <c r="C1473" s="1" t="s">
        <v>6711</v>
      </c>
    </row>
    <row r="1474" spans="1:3">
      <c r="A1474" s="1" t="s">
        <v>6712</v>
      </c>
      <c r="B1474" s="1" t="s">
        <v>6713</v>
      </c>
      <c r="C1474" s="1" t="s">
        <v>6714</v>
      </c>
    </row>
    <row r="1475" spans="1:3">
      <c r="A1475" s="1" t="s">
        <v>6712</v>
      </c>
      <c r="B1475" s="1" t="s">
        <v>6715</v>
      </c>
      <c r="C1475" s="1" t="s">
        <v>6716</v>
      </c>
    </row>
    <row r="1476" spans="1:3">
      <c r="A1476" s="1" t="s">
        <v>6717</v>
      </c>
      <c r="B1476" s="1" t="s">
        <v>6718</v>
      </c>
      <c r="C1476" s="1" t="s">
        <v>6719</v>
      </c>
    </row>
    <row r="1477" spans="1:3">
      <c r="A1477" s="1" t="s">
        <v>6717</v>
      </c>
      <c r="B1477" s="1" t="s">
        <v>6720</v>
      </c>
      <c r="C1477" s="1" t="s">
        <v>6721</v>
      </c>
    </row>
    <row r="1478" spans="1:3">
      <c r="A1478" s="1" t="s">
        <v>6722</v>
      </c>
      <c r="B1478" s="1" t="s">
        <v>6723</v>
      </c>
      <c r="C1478" s="1" t="s">
        <v>6724</v>
      </c>
    </row>
    <row r="1479" spans="1:3">
      <c r="A1479" s="1" t="s">
        <v>6722</v>
      </c>
      <c r="B1479" s="1" t="s">
        <v>6725</v>
      </c>
      <c r="C1479" s="1" t="s">
        <v>6726</v>
      </c>
    </row>
    <row r="1480" spans="1:3">
      <c r="A1480" s="1" t="s">
        <v>6727</v>
      </c>
      <c r="B1480" s="1" t="s">
        <v>6728</v>
      </c>
      <c r="C1480" s="1" t="s">
        <v>6729</v>
      </c>
    </row>
    <row r="1481" spans="1:3">
      <c r="A1481" s="1" t="s">
        <v>6727</v>
      </c>
      <c r="B1481" s="1" t="s">
        <v>6730</v>
      </c>
      <c r="C1481" s="1" t="s">
        <v>6731</v>
      </c>
    </row>
    <row r="1482" spans="1:3">
      <c r="A1482" s="1" t="s">
        <v>6732</v>
      </c>
      <c r="B1482" s="1" t="s">
        <v>6733</v>
      </c>
      <c r="C1482" s="1" t="s">
        <v>6734</v>
      </c>
    </row>
    <row r="1483" spans="1:3">
      <c r="A1483" s="1" t="s">
        <v>6732</v>
      </c>
      <c r="B1483" s="1" t="s">
        <v>6735</v>
      </c>
      <c r="C1483" s="1" t="s">
        <v>6736</v>
      </c>
    </row>
    <row r="1484" spans="1:3">
      <c r="A1484" s="1" t="s">
        <v>6737</v>
      </c>
      <c r="B1484" s="1" t="s">
        <v>281</v>
      </c>
      <c r="C1484" s="1" t="s">
        <v>6738</v>
      </c>
    </row>
    <row r="1485" spans="1:3">
      <c r="A1485" s="1" t="s">
        <v>6737</v>
      </c>
      <c r="B1485" s="1" t="s">
        <v>281</v>
      </c>
      <c r="C1485" s="1" t="s">
        <v>6738</v>
      </c>
    </row>
    <row r="1486" spans="1:3">
      <c r="A1486" s="1" t="s">
        <v>6739</v>
      </c>
      <c r="B1486" s="1" t="s">
        <v>6740</v>
      </c>
      <c r="C1486" s="1" t="s">
        <v>6741</v>
      </c>
    </row>
    <row r="1487" spans="1:3">
      <c r="A1487" s="1" t="s">
        <v>6739</v>
      </c>
      <c r="B1487" s="1" t="s">
        <v>6742</v>
      </c>
      <c r="C1487" s="1" t="s">
        <v>6743</v>
      </c>
    </row>
    <row r="1488" spans="1:3">
      <c r="A1488" s="1" t="s">
        <v>6744</v>
      </c>
      <c r="B1488" s="1" t="s">
        <v>6745</v>
      </c>
      <c r="C1488" s="1" t="s">
        <v>6746</v>
      </c>
    </row>
    <row r="1489" spans="1:3">
      <c r="A1489" s="1" t="s">
        <v>6744</v>
      </c>
      <c r="B1489" s="1" t="s">
        <v>6747</v>
      </c>
      <c r="C1489" s="1" t="s">
        <v>6748</v>
      </c>
    </row>
    <row r="1490" spans="1:3">
      <c r="A1490" s="1" t="s">
        <v>6749</v>
      </c>
      <c r="B1490" s="1" t="s">
        <v>6750</v>
      </c>
      <c r="C1490" s="1" t="s">
        <v>6751</v>
      </c>
    </row>
    <row r="1491" spans="1:3">
      <c r="A1491" s="1" t="s">
        <v>6752</v>
      </c>
      <c r="B1491" s="1" t="s">
        <v>4295</v>
      </c>
      <c r="C1491" s="1" t="s">
        <v>6753</v>
      </c>
    </row>
    <row r="1492" spans="1:3">
      <c r="A1492" s="1" t="s">
        <v>6754</v>
      </c>
      <c r="B1492" s="1" t="s">
        <v>6755</v>
      </c>
      <c r="C1492" s="1" t="s">
        <v>6756</v>
      </c>
    </row>
    <row r="1493" spans="1:3">
      <c r="A1493" s="1" t="s">
        <v>6757</v>
      </c>
      <c r="B1493" s="1" t="s">
        <v>6758</v>
      </c>
      <c r="C1493" s="1" t="s">
        <v>6759</v>
      </c>
    </row>
    <row r="1494" spans="1:3">
      <c r="A1494" s="1" t="s">
        <v>6760</v>
      </c>
      <c r="B1494" s="1" t="s">
        <v>6761</v>
      </c>
      <c r="C1494" s="1" t="s">
        <v>6762</v>
      </c>
    </row>
    <row r="1495" spans="1:3">
      <c r="A1495" s="1" t="s">
        <v>6763</v>
      </c>
      <c r="B1495" s="1" t="s">
        <v>6764</v>
      </c>
      <c r="C1495" s="1" t="s">
        <v>6765</v>
      </c>
    </row>
    <row r="1496" spans="1:3">
      <c r="A1496" s="1" t="s">
        <v>6766</v>
      </c>
      <c r="B1496" s="1" t="s">
        <v>6767</v>
      </c>
      <c r="C1496" s="1" t="s">
        <v>6768</v>
      </c>
    </row>
    <row r="1497" spans="1:3">
      <c r="A1497" s="1" t="s">
        <v>6769</v>
      </c>
      <c r="B1497" s="1" t="s">
        <v>6770</v>
      </c>
      <c r="C1497" s="1" t="s">
        <v>6771</v>
      </c>
    </row>
    <row r="1498" spans="1:3">
      <c r="A1498" s="1" t="s">
        <v>6772</v>
      </c>
      <c r="B1498" s="1" t="s">
        <v>6773</v>
      </c>
      <c r="C1498" s="1" t="s">
        <v>6774</v>
      </c>
    </row>
    <row r="1499" spans="1:3">
      <c r="A1499" s="1" t="s">
        <v>6775</v>
      </c>
      <c r="B1499" s="1" t="s">
        <v>6776</v>
      </c>
      <c r="C1499" s="1" t="s">
        <v>6777</v>
      </c>
    </row>
    <row r="1500" spans="1:3">
      <c r="A1500" s="1" t="s">
        <v>6778</v>
      </c>
      <c r="B1500" s="1" t="s">
        <v>6779</v>
      </c>
      <c r="C1500" s="1" t="s">
        <v>6780</v>
      </c>
    </row>
    <row r="1501" spans="1:3">
      <c r="A1501" s="1" t="s">
        <v>6781</v>
      </c>
      <c r="B1501" s="1" t="s">
        <v>6782</v>
      </c>
      <c r="C1501" s="1" t="s">
        <v>6783</v>
      </c>
    </row>
    <row r="1502" spans="1:3">
      <c r="A1502" s="1" t="s">
        <v>6784</v>
      </c>
      <c r="B1502" s="1" t="s">
        <v>6785</v>
      </c>
      <c r="C1502" s="1" t="s">
        <v>6786</v>
      </c>
    </row>
    <row r="1503" spans="1:3">
      <c r="A1503" s="1" t="s">
        <v>6787</v>
      </c>
      <c r="B1503" s="1" t="s">
        <v>6788</v>
      </c>
      <c r="C1503" s="1" t="s">
        <v>6789</v>
      </c>
    </row>
    <row r="1504" spans="1:3">
      <c r="A1504" s="1" t="s">
        <v>6790</v>
      </c>
      <c r="B1504" s="1" t="s">
        <v>6791</v>
      </c>
      <c r="C1504" s="1" t="s">
        <v>6792</v>
      </c>
    </row>
    <row r="1505" spans="1:3">
      <c r="A1505" s="1" t="s">
        <v>6793</v>
      </c>
      <c r="B1505" s="1" t="s">
        <v>6794</v>
      </c>
      <c r="C1505" s="1" t="s">
        <v>6795</v>
      </c>
    </row>
    <row r="1506" spans="1:3">
      <c r="A1506" s="1" t="s">
        <v>6796</v>
      </c>
      <c r="B1506" s="1" t="s">
        <v>6797</v>
      </c>
      <c r="C1506" s="1" t="s">
        <v>6798</v>
      </c>
    </row>
    <row r="1507" spans="1:3">
      <c r="A1507" s="1" t="s">
        <v>6799</v>
      </c>
      <c r="B1507" s="1" t="s">
        <v>6800</v>
      </c>
      <c r="C1507" s="1" t="s">
        <v>6801</v>
      </c>
    </row>
    <row r="1508" spans="1:3">
      <c r="A1508" s="1" t="s">
        <v>6802</v>
      </c>
      <c r="B1508" s="1" t="s">
        <v>6803</v>
      </c>
      <c r="C1508" s="1" t="s">
        <v>6804</v>
      </c>
    </row>
    <row r="1509" spans="1:3">
      <c r="A1509" s="1" t="s">
        <v>6805</v>
      </c>
      <c r="B1509" s="1" t="s">
        <v>6806</v>
      </c>
      <c r="C1509" s="1" t="s">
        <v>6807</v>
      </c>
    </row>
    <row r="1510" spans="1:3">
      <c r="A1510" s="1" t="s">
        <v>6808</v>
      </c>
      <c r="B1510" s="1" t="s">
        <v>6809</v>
      </c>
      <c r="C1510" s="1" t="s">
        <v>6810</v>
      </c>
    </row>
    <row r="1511" spans="1:3">
      <c r="A1511" s="1" t="s">
        <v>6811</v>
      </c>
      <c r="B1511" s="1" t="s">
        <v>6812</v>
      </c>
      <c r="C1511" s="1" t="s">
        <v>6813</v>
      </c>
    </row>
    <row r="1512" spans="1:3">
      <c r="A1512" s="1" t="s">
        <v>6814</v>
      </c>
      <c r="B1512" s="1" t="s">
        <v>6815</v>
      </c>
      <c r="C1512" s="1" t="s">
        <v>6816</v>
      </c>
    </row>
    <row r="1513" spans="1:3">
      <c r="A1513" s="1" t="s">
        <v>6817</v>
      </c>
      <c r="B1513" s="1" t="s">
        <v>459</v>
      </c>
      <c r="C1513" s="1" t="s">
        <v>6818</v>
      </c>
    </row>
    <row r="1514" spans="1:3">
      <c r="A1514" s="1" t="s">
        <v>6819</v>
      </c>
      <c r="B1514" s="1" t="s">
        <v>6820</v>
      </c>
      <c r="C1514" s="1" t="s">
        <v>6821</v>
      </c>
    </row>
    <row r="1515" spans="1:3">
      <c r="A1515" s="1" t="s">
        <v>6822</v>
      </c>
      <c r="B1515" s="1" t="s">
        <v>6823</v>
      </c>
      <c r="C1515" s="1" t="s">
        <v>6824</v>
      </c>
    </row>
    <row r="1516" spans="1:3">
      <c r="A1516" s="1" t="s">
        <v>6825</v>
      </c>
      <c r="B1516" s="1" t="s">
        <v>6826</v>
      </c>
      <c r="C1516" s="1" t="s">
        <v>6827</v>
      </c>
    </row>
    <row r="1517" spans="1:3">
      <c r="A1517" s="1" t="s">
        <v>6828</v>
      </c>
      <c r="B1517" s="1" t="s">
        <v>6829</v>
      </c>
      <c r="C1517" s="1" t="s">
        <v>6830</v>
      </c>
    </row>
    <row r="1518" spans="1:3">
      <c r="A1518" s="1" t="s">
        <v>6831</v>
      </c>
      <c r="B1518" s="1" t="s">
        <v>6832</v>
      </c>
      <c r="C1518" s="1" t="s">
        <v>6833</v>
      </c>
    </row>
    <row r="1519" spans="1:3">
      <c r="A1519" s="1" t="s">
        <v>6834</v>
      </c>
      <c r="B1519" s="1" t="s">
        <v>6835</v>
      </c>
      <c r="C1519" s="1" t="s">
        <v>6836</v>
      </c>
    </row>
    <row r="1520" spans="1:3">
      <c r="A1520" s="1" t="s">
        <v>6837</v>
      </c>
      <c r="B1520" s="1" t="s">
        <v>6838</v>
      </c>
      <c r="C1520" s="1" t="s">
        <v>6839</v>
      </c>
    </row>
    <row r="1521" spans="1:3">
      <c r="A1521" s="1" t="s">
        <v>6840</v>
      </c>
      <c r="B1521" s="1" t="s">
        <v>6841</v>
      </c>
      <c r="C1521" s="1" t="s">
        <v>6842</v>
      </c>
    </row>
    <row r="1522" spans="1:3">
      <c r="A1522" s="1" t="s">
        <v>6843</v>
      </c>
      <c r="B1522" s="1" t="s">
        <v>6844</v>
      </c>
      <c r="C1522" s="1" t="s">
        <v>6845</v>
      </c>
    </row>
    <row r="1523" spans="1:3">
      <c r="A1523" s="1" t="s">
        <v>6846</v>
      </c>
      <c r="B1523" s="1" t="s">
        <v>6847</v>
      </c>
      <c r="C1523" s="1" t="s">
        <v>6848</v>
      </c>
    </row>
    <row r="1524" spans="1:3">
      <c r="A1524" s="1" t="s">
        <v>6849</v>
      </c>
      <c r="B1524" s="1" t="s">
        <v>6850</v>
      </c>
      <c r="C1524" s="1" t="s">
        <v>6851</v>
      </c>
    </row>
    <row r="1525" spans="1:3">
      <c r="A1525" s="1" t="s">
        <v>6852</v>
      </c>
      <c r="B1525" s="1" t="s">
        <v>6853</v>
      </c>
      <c r="C1525" s="1" t="s">
        <v>6854</v>
      </c>
    </row>
    <row r="1526" spans="1:3">
      <c r="A1526" s="1" t="s">
        <v>6855</v>
      </c>
      <c r="B1526" s="1" t="s">
        <v>6856</v>
      </c>
      <c r="C1526" s="1" t="s">
        <v>6857</v>
      </c>
    </row>
    <row r="1527" spans="1:3">
      <c r="A1527" s="1" t="s">
        <v>6858</v>
      </c>
      <c r="B1527" s="1" t="s">
        <v>6859</v>
      </c>
      <c r="C1527" s="1" t="s">
        <v>6860</v>
      </c>
    </row>
    <row r="1528" spans="1:3">
      <c r="A1528" s="1" t="s">
        <v>6861</v>
      </c>
      <c r="B1528" s="1" t="s">
        <v>6862</v>
      </c>
      <c r="C1528" s="1" t="s">
        <v>6863</v>
      </c>
    </row>
    <row r="1529" spans="1:3">
      <c r="A1529" s="1" t="s">
        <v>6864</v>
      </c>
      <c r="B1529" s="1" t="s">
        <v>6865</v>
      </c>
      <c r="C1529" s="1" t="s">
        <v>6866</v>
      </c>
    </row>
    <row r="1530" spans="1:3">
      <c r="A1530" s="1" t="s">
        <v>6867</v>
      </c>
      <c r="B1530" s="1" t="s">
        <v>4704</v>
      </c>
      <c r="C1530" s="1" t="s">
        <v>6868</v>
      </c>
    </row>
    <row r="1531" spans="1:3">
      <c r="A1531" s="1" t="s">
        <v>6869</v>
      </c>
      <c r="B1531" s="1" t="s">
        <v>6870</v>
      </c>
      <c r="C1531" s="1" t="s">
        <v>6871</v>
      </c>
    </row>
    <row r="1532" spans="1:3">
      <c r="A1532" s="1" t="s">
        <v>6872</v>
      </c>
      <c r="B1532" s="1" t="s">
        <v>6873</v>
      </c>
      <c r="C1532" s="1" t="s">
        <v>6874</v>
      </c>
    </row>
    <row r="1533" spans="1:3">
      <c r="A1533" s="1" t="s">
        <v>6875</v>
      </c>
      <c r="B1533" s="1" t="s">
        <v>6876</v>
      </c>
      <c r="C1533" s="1" t="s">
        <v>6877</v>
      </c>
    </row>
    <row r="1534" spans="1:3">
      <c r="A1534" s="1" t="s">
        <v>6878</v>
      </c>
      <c r="B1534" s="1" t="s">
        <v>6879</v>
      </c>
      <c r="C1534" s="1" t="s">
        <v>6880</v>
      </c>
    </row>
    <row r="1535" spans="1:3">
      <c r="A1535" s="1" t="s">
        <v>6881</v>
      </c>
      <c r="B1535" s="1" t="s">
        <v>6882</v>
      </c>
      <c r="C1535" s="1" t="s">
        <v>6883</v>
      </c>
    </row>
    <row r="1536" spans="1:3">
      <c r="A1536" s="1" t="s">
        <v>6884</v>
      </c>
      <c r="B1536" s="1" t="s">
        <v>6885</v>
      </c>
      <c r="C1536" s="1" t="s">
        <v>6886</v>
      </c>
    </row>
    <row r="1537" spans="1:3">
      <c r="A1537" s="1" t="s">
        <v>6887</v>
      </c>
      <c r="B1537" s="1" t="s">
        <v>6888</v>
      </c>
      <c r="C1537" s="1" t="s">
        <v>6889</v>
      </c>
    </row>
    <row r="1538" spans="1:3">
      <c r="A1538" s="1" t="s">
        <v>6890</v>
      </c>
      <c r="B1538" s="1" t="s">
        <v>6891</v>
      </c>
      <c r="C1538" s="1" t="s">
        <v>6892</v>
      </c>
    </row>
    <row r="1539" spans="1:3">
      <c r="A1539" s="1" t="s">
        <v>6893</v>
      </c>
      <c r="B1539" s="1" t="s">
        <v>6894</v>
      </c>
      <c r="C1539" s="1" t="s">
        <v>6895</v>
      </c>
    </row>
    <row r="1540" spans="1:3">
      <c r="A1540" s="1" t="s">
        <v>6896</v>
      </c>
      <c r="B1540" s="1" t="s">
        <v>6897</v>
      </c>
      <c r="C1540" s="1" t="s">
        <v>6898</v>
      </c>
    </row>
    <row r="1541" spans="1:3">
      <c r="A1541" s="1" t="s">
        <v>6899</v>
      </c>
      <c r="B1541" s="1" t="s">
        <v>6900</v>
      </c>
      <c r="C1541" s="1" t="s">
        <v>6901</v>
      </c>
    </row>
    <row r="1542" spans="1:3">
      <c r="A1542" s="1" t="s">
        <v>6902</v>
      </c>
      <c r="B1542" s="1" t="s">
        <v>6903</v>
      </c>
      <c r="C1542" s="1" t="s">
        <v>6904</v>
      </c>
    </row>
    <row r="1543" spans="1:3">
      <c r="A1543" s="1" t="s">
        <v>6905</v>
      </c>
      <c r="B1543" s="1" t="s">
        <v>6906</v>
      </c>
      <c r="C1543" s="1" t="s">
        <v>6907</v>
      </c>
    </row>
    <row r="1544" spans="1:3">
      <c r="A1544" s="1" t="s">
        <v>6908</v>
      </c>
      <c r="B1544" s="1" t="s">
        <v>6909</v>
      </c>
      <c r="C1544" s="1" t="s">
        <v>6910</v>
      </c>
    </row>
    <row r="1545" spans="1:3">
      <c r="A1545" s="1" t="s">
        <v>6911</v>
      </c>
      <c r="B1545" s="1" t="s">
        <v>6912</v>
      </c>
      <c r="C1545" s="1" t="s">
        <v>6913</v>
      </c>
    </row>
    <row r="1546" spans="1:3">
      <c r="A1546" s="1" t="s">
        <v>6914</v>
      </c>
      <c r="B1546" s="1" t="s">
        <v>6915</v>
      </c>
      <c r="C1546" s="1" t="s">
        <v>6916</v>
      </c>
    </row>
    <row r="1547" spans="1:3">
      <c r="A1547" s="1" t="s">
        <v>6917</v>
      </c>
      <c r="B1547" s="1" t="s">
        <v>6918</v>
      </c>
      <c r="C1547" s="1" t="s">
        <v>6919</v>
      </c>
    </row>
    <row r="1548" spans="1:3">
      <c r="A1548" s="1" t="s">
        <v>6920</v>
      </c>
      <c r="B1548" s="1" t="s">
        <v>6921</v>
      </c>
      <c r="C1548" s="1" t="s">
        <v>6922</v>
      </c>
    </row>
    <row r="1549" spans="1:3">
      <c r="A1549" s="1" t="s">
        <v>6923</v>
      </c>
      <c r="B1549" s="1" t="s">
        <v>6924</v>
      </c>
      <c r="C1549" s="1" t="s">
        <v>6925</v>
      </c>
    </row>
    <row r="1550" spans="1:3">
      <c r="A1550" s="1" t="s">
        <v>6926</v>
      </c>
      <c r="B1550" s="1" t="s">
        <v>6927</v>
      </c>
      <c r="C1550" s="1" t="s">
        <v>6928</v>
      </c>
    </row>
    <row r="1551" spans="1:3">
      <c r="A1551" s="1" t="s">
        <v>6929</v>
      </c>
      <c r="B1551" s="1" t="s">
        <v>6930</v>
      </c>
      <c r="C1551" s="1" t="s">
        <v>6931</v>
      </c>
    </row>
    <row r="1552" spans="1:3">
      <c r="A1552" s="1" t="s">
        <v>6932</v>
      </c>
      <c r="B1552" s="1" t="s">
        <v>6933</v>
      </c>
      <c r="C1552" s="1" t="s">
        <v>6934</v>
      </c>
    </row>
    <row r="1553" spans="1:3">
      <c r="A1553" s="1" t="s">
        <v>6935</v>
      </c>
      <c r="B1553" s="1" t="s">
        <v>6936</v>
      </c>
      <c r="C1553" s="1" t="s">
        <v>6937</v>
      </c>
    </row>
    <row r="1554" spans="1:3">
      <c r="A1554" s="1" t="s">
        <v>6938</v>
      </c>
      <c r="B1554" s="1" t="s">
        <v>6939</v>
      </c>
      <c r="C1554" s="1" t="s">
        <v>6940</v>
      </c>
    </row>
    <row r="1555" spans="1:3">
      <c r="A1555" s="1" t="s">
        <v>6941</v>
      </c>
      <c r="B1555" s="1" t="s">
        <v>6942</v>
      </c>
      <c r="C1555" s="1" t="s">
        <v>6943</v>
      </c>
    </row>
    <row r="1556" spans="1:3">
      <c r="A1556" s="1" t="s">
        <v>6944</v>
      </c>
      <c r="B1556" s="1" t="s">
        <v>6945</v>
      </c>
      <c r="C1556" s="1" t="s">
        <v>6946</v>
      </c>
    </row>
    <row r="1557" spans="1:3">
      <c r="A1557" s="1" t="s">
        <v>6947</v>
      </c>
      <c r="B1557" s="1" t="s">
        <v>6948</v>
      </c>
      <c r="C1557" s="1" t="s">
        <v>6949</v>
      </c>
    </row>
    <row r="1558" spans="1:3">
      <c r="A1558" s="1" t="s">
        <v>6950</v>
      </c>
      <c r="B1558" s="1" t="s">
        <v>6951</v>
      </c>
      <c r="C1558" s="1" t="s">
        <v>6952</v>
      </c>
    </row>
    <row r="1559" spans="1:3">
      <c r="A1559" s="1" t="s">
        <v>6953</v>
      </c>
      <c r="B1559" s="1" t="s">
        <v>6954</v>
      </c>
      <c r="C1559" s="1" t="s">
        <v>6955</v>
      </c>
    </row>
    <row r="1560" spans="1:3">
      <c r="A1560" s="1" t="s">
        <v>6956</v>
      </c>
      <c r="B1560" s="1" t="s">
        <v>169</v>
      </c>
      <c r="C1560" s="1" t="s">
        <v>6957</v>
      </c>
    </row>
    <row r="1561" spans="1:3">
      <c r="A1561" s="1" t="s">
        <v>6958</v>
      </c>
      <c r="B1561" s="1" t="s">
        <v>6959</v>
      </c>
      <c r="C1561" s="1" t="s">
        <v>6960</v>
      </c>
    </row>
    <row r="1562" spans="1:3">
      <c r="A1562" s="1" t="s">
        <v>6961</v>
      </c>
      <c r="B1562" s="1" t="s">
        <v>3769</v>
      </c>
      <c r="C1562" s="1" t="s">
        <v>6962</v>
      </c>
    </row>
    <row r="1563" spans="1:3">
      <c r="A1563" s="1" t="s">
        <v>6963</v>
      </c>
      <c r="B1563" s="1" t="s">
        <v>6964</v>
      </c>
      <c r="C1563" s="1" t="s">
        <v>6965</v>
      </c>
    </row>
    <row r="1564" spans="1:3">
      <c r="A1564" s="1" t="s">
        <v>6966</v>
      </c>
      <c r="B1564" s="1" t="s">
        <v>6967</v>
      </c>
      <c r="C1564" s="1" t="s">
        <v>6968</v>
      </c>
    </row>
    <row r="1565" spans="1:3">
      <c r="A1565" s="1" t="s">
        <v>6969</v>
      </c>
      <c r="B1565" s="1" t="s">
        <v>6970</v>
      </c>
      <c r="C1565" s="1" t="s">
        <v>6971</v>
      </c>
    </row>
    <row r="1566" spans="1:3">
      <c r="A1566" s="1" t="s">
        <v>6972</v>
      </c>
      <c r="B1566" s="1" t="s">
        <v>6973</v>
      </c>
      <c r="C1566" s="1" t="s">
        <v>6974</v>
      </c>
    </row>
    <row r="1567" spans="1:3">
      <c r="A1567" s="1" t="s">
        <v>6975</v>
      </c>
      <c r="B1567" s="1" t="s">
        <v>6976</v>
      </c>
      <c r="C1567" s="1" t="s">
        <v>6977</v>
      </c>
    </row>
    <row r="1568" spans="1:3">
      <c r="A1568" s="1" t="s">
        <v>6978</v>
      </c>
      <c r="B1568" s="1" t="s">
        <v>6979</v>
      </c>
      <c r="C1568" s="1" t="s">
        <v>6980</v>
      </c>
    </row>
    <row r="1569" spans="1:3">
      <c r="A1569" s="1" t="s">
        <v>6981</v>
      </c>
      <c r="B1569" s="1" t="s">
        <v>6982</v>
      </c>
      <c r="C1569" s="1" t="s">
        <v>6983</v>
      </c>
    </row>
    <row r="1570" spans="1:3">
      <c r="A1570" s="1" t="s">
        <v>6984</v>
      </c>
      <c r="B1570" s="1" t="s">
        <v>6985</v>
      </c>
      <c r="C1570" s="1" t="s">
        <v>6986</v>
      </c>
    </row>
    <row r="1571" spans="1:3">
      <c r="A1571" s="1" t="s">
        <v>6987</v>
      </c>
      <c r="B1571" s="1" t="s">
        <v>6988</v>
      </c>
      <c r="C1571" s="1" t="s">
        <v>6989</v>
      </c>
    </row>
    <row r="1572" spans="1:3">
      <c r="A1572" s="1" t="s">
        <v>6990</v>
      </c>
      <c r="B1572" s="1" t="s">
        <v>6991</v>
      </c>
      <c r="C1572" s="1" t="s">
        <v>6992</v>
      </c>
    </row>
    <row r="1573" spans="1:3">
      <c r="A1573" s="1" t="s">
        <v>6993</v>
      </c>
      <c r="B1573" s="1" t="s">
        <v>6994</v>
      </c>
      <c r="C1573" s="1" t="s">
        <v>6995</v>
      </c>
    </row>
    <row r="1574" spans="1:3">
      <c r="A1574" s="1" t="s">
        <v>6996</v>
      </c>
      <c r="B1574" s="1" t="s">
        <v>6997</v>
      </c>
      <c r="C1574" s="1" t="s">
        <v>6998</v>
      </c>
    </row>
    <row r="1575" spans="1:3">
      <c r="A1575" s="1" t="s">
        <v>6999</v>
      </c>
      <c r="B1575" s="1" t="s">
        <v>7000</v>
      </c>
      <c r="C1575" s="1" t="s">
        <v>7001</v>
      </c>
    </row>
    <row r="1576" spans="1:3">
      <c r="A1576" s="1" t="s">
        <v>7002</v>
      </c>
      <c r="B1576" s="1" t="s">
        <v>7003</v>
      </c>
      <c r="C1576" s="1" t="s">
        <v>7004</v>
      </c>
    </row>
    <row r="1577" spans="1:3">
      <c r="A1577" s="1" t="s">
        <v>7005</v>
      </c>
      <c r="B1577" s="1" t="s">
        <v>7006</v>
      </c>
      <c r="C1577" s="1" t="s">
        <v>7007</v>
      </c>
    </row>
    <row r="1578" spans="1:3">
      <c r="A1578" s="1" t="s">
        <v>7008</v>
      </c>
      <c r="B1578" s="1" t="s">
        <v>7009</v>
      </c>
      <c r="C1578" s="1" t="s">
        <v>7010</v>
      </c>
    </row>
    <row r="1579" spans="1:3">
      <c r="A1579" s="1" t="s">
        <v>7011</v>
      </c>
      <c r="B1579" s="1" t="s">
        <v>7012</v>
      </c>
      <c r="C1579" s="1" t="s">
        <v>7013</v>
      </c>
    </row>
    <row r="1580" spans="1:3">
      <c r="A1580" s="1" t="s">
        <v>7014</v>
      </c>
      <c r="B1580" s="1" t="s">
        <v>7015</v>
      </c>
      <c r="C1580" s="1" t="s">
        <v>7016</v>
      </c>
    </row>
    <row r="1581" spans="1:3">
      <c r="A1581" s="1" t="s">
        <v>7017</v>
      </c>
      <c r="B1581" s="1" t="s">
        <v>7018</v>
      </c>
      <c r="C1581" s="1" t="s">
        <v>7019</v>
      </c>
    </row>
    <row r="1582" spans="1:3">
      <c r="A1582" s="1" t="s">
        <v>7020</v>
      </c>
      <c r="B1582" s="1" t="s">
        <v>7021</v>
      </c>
      <c r="C1582" s="1" t="s">
        <v>7022</v>
      </c>
    </row>
    <row r="1583" spans="1:3">
      <c r="A1583" s="1" t="s">
        <v>7023</v>
      </c>
      <c r="B1583" s="1" t="s">
        <v>7024</v>
      </c>
      <c r="C1583" s="1" t="s">
        <v>7025</v>
      </c>
    </row>
    <row r="1584" spans="1:3">
      <c r="A1584" s="1" t="s">
        <v>7026</v>
      </c>
      <c r="B1584" s="1" t="s">
        <v>7027</v>
      </c>
      <c r="C1584" s="1" t="s">
        <v>7028</v>
      </c>
    </row>
    <row r="1585" spans="1:3">
      <c r="A1585" s="1" t="s">
        <v>7029</v>
      </c>
      <c r="B1585" s="1" t="s">
        <v>7030</v>
      </c>
      <c r="C1585" s="1" t="s">
        <v>7031</v>
      </c>
    </row>
    <row r="1586" spans="1:3">
      <c r="A1586" s="1" t="s">
        <v>7032</v>
      </c>
      <c r="B1586" s="1" t="s">
        <v>7033</v>
      </c>
      <c r="C1586" s="1" t="s">
        <v>7034</v>
      </c>
    </row>
    <row r="1587" spans="1:3">
      <c r="A1587" s="1" t="s">
        <v>7035</v>
      </c>
      <c r="B1587" s="1" t="s">
        <v>7036</v>
      </c>
      <c r="C1587" s="1" t="s">
        <v>7037</v>
      </c>
    </row>
    <row r="1588" spans="1:3">
      <c r="A1588" s="1" t="s">
        <v>7038</v>
      </c>
      <c r="B1588" s="1" t="s">
        <v>7039</v>
      </c>
      <c r="C1588" s="1" t="s">
        <v>7040</v>
      </c>
    </row>
    <row r="1589" spans="1:3">
      <c r="A1589" s="1" t="s">
        <v>7041</v>
      </c>
      <c r="B1589" s="1" t="s">
        <v>7042</v>
      </c>
      <c r="C1589" s="1" t="s">
        <v>7043</v>
      </c>
    </row>
    <row r="1590" spans="1:3">
      <c r="A1590" s="1" t="s">
        <v>7044</v>
      </c>
      <c r="B1590" s="1" t="s">
        <v>7045</v>
      </c>
      <c r="C1590" s="1" t="s">
        <v>7046</v>
      </c>
    </row>
    <row r="1591" spans="1:3">
      <c r="A1591" s="1" t="s">
        <v>7047</v>
      </c>
      <c r="B1591" s="1" t="s">
        <v>7048</v>
      </c>
      <c r="C1591" s="1" t="s">
        <v>7049</v>
      </c>
    </row>
    <row r="1592" spans="1:3">
      <c r="A1592" s="1" t="s">
        <v>7050</v>
      </c>
      <c r="B1592" s="1" t="s">
        <v>7051</v>
      </c>
      <c r="C1592" s="1" t="s">
        <v>7052</v>
      </c>
    </row>
    <row r="1593" spans="1:3">
      <c r="A1593" s="1" t="s">
        <v>7053</v>
      </c>
      <c r="B1593" s="1" t="s">
        <v>7054</v>
      </c>
      <c r="C1593" s="1" t="s">
        <v>7055</v>
      </c>
    </row>
    <row r="1594" spans="1:3">
      <c r="A1594" s="1" t="s">
        <v>7056</v>
      </c>
      <c r="B1594" s="1" t="s">
        <v>7057</v>
      </c>
      <c r="C1594" s="1" t="s">
        <v>7058</v>
      </c>
    </row>
    <row r="1595" spans="1:3">
      <c r="A1595" s="1" t="s">
        <v>7059</v>
      </c>
      <c r="B1595" s="1" t="s">
        <v>7060</v>
      </c>
      <c r="C1595" s="1" t="s">
        <v>7061</v>
      </c>
    </row>
    <row r="1596" spans="1:3">
      <c r="A1596" s="1" t="s">
        <v>7062</v>
      </c>
      <c r="B1596" s="1" t="s">
        <v>7063</v>
      </c>
      <c r="C1596" s="1" t="s">
        <v>7064</v>
      </c>
    </row>
    <row r="1597" spans="1:3">
      <c r="A1597" s="1" t="s">
        <v>7065</v>
      </c>
      <c r="B1597" s="1" t="s">
        <v>7066</v>
      </c>
      <c r="C1597" s="1" t="s">
        <v>7067</v>
      </c>
    </row>
    <row r="1598" spans="1:3">
      <c r="A1598" s="1" t="s">
        <v>7068</v>
      </c>
      <c r="B1598" s="1" t="s">
        <v>7069</v>
      </c>
      <c r="C1598" s="1" t="s">
        <v>7070</v>
      </c>
    </row>
    <row r="1599" spans="1:3">
      <c r="A1599" s="1" t="s">
        <v>7071</v>
      </c>
      <c r="B1599" s="1" t="s">
        <v>7072</v>
      </c>
      <c r="C1599" s="1" t="s">
        <v>7073</v>
      </c>
    </row>
    <row r="1600" spans="1:3">
      <c r="A1600" s="1" t="s">
        <v>7074</v>
      </c>
      <c r="B1600" s="1" t="s">
        <v>7075</v>
      </c>
      <c r="C1600" s="1" t="s">
        <v>7076</v>
      </c>
    </row>
    <row r="1601" spans="1:3">
      <c r="A1601" s="1" t="s">
        <v>7077</v>
      </c>
      <c r="B1601" s="1" t="s">
        <v>7078</v>
      </c>
      <c r="C1601" s="1" t="s">
        <v>7079</v>
      </c>
    </row>
    <row r="1602" spans="1:3">
      <c r="A1602" s="1" t="s">
        <v>7080</v>
      </c>
      <c r="B1602" s="1" t="s">
        <v>7081</v>
      </c>
      <c r="C1602" s="1" t="s">
        <v>7082</v>
      </c>
    </row>
    <row r="1603" spans="1:3">
      <c r="A1603" s="1" t="s">
        <v>7083</v>
      </c>
      <c r="B1603" s="1" t="s">
        <v>7084</v>
      </c>
      <c r="C1603" s="1" t="s">
        <v>7085</v>
      </c>
    </row>
    <row r="1604" spans="1:3">
      <c r="A1604" s="1" t="s">
        <v>7086</v>
      </c>
      <c r="B1604" s="1" t="s">
        <v>7087</v>
      </c>
      <c r="C1604" s="1" t="s">
        <v>7088</v>
      </c>
    </row>
    <row r="1605" spans="1:3">
      <c r="A1605" s="1" t="s">
        <v>7089</v>
      </c>
      <c r="B1605" s="1" t="s">
        <v>7090</v>
      </c>
      <c r="C1605" s="1" t="s">
        <v>7091</v>
      </c>
    </row>
    <row r="1606" spans="1:3">
      <c r="A1606" s="1" t="s">
        <v>7092</v>
      </c>
      <c r="B1606" s="1" t="s">
        <v>7093</v>
      </c>
      <c r="C1606" s="1" t="s">
        <v>7094</v>
      </c>
    </row>
    <row r="1607" spans="1:3">
      <c r="A1607" s="1" t="s">
        <v>7095</v>
      </c>
      <c r="B1607" s="1" t="s">
        <v>7096</v>
      </c>
      <c r="C1607" s="1" t="s">
        <v>7097</v>
      </c>
    </row>
    <row r="1608" spans="1:3">
      <c r="A1608" s="1" t="s">
        <v>7098</v>
      </c>
      <c r="B1608" s="1" t="s">
        <v>7099</v>
      </c>
      <c r="C1608" s="1" t="s">
        <v>7100</v>
      </c>
    </row>
    <row r="1609" spans="1:3">
      <c r="A1609" s="1" t="s">
        <v>7101</v>
      </c>
      <c r="B1609" s="1" t="s">
        <v>7102</v>
      </c>
      <c r="C1609" s="1" t="s">
        <v>7103</v>
      </c>
    </row>
    <row r="1610" spans="1:3">
      <c r="A1610" s="1" t="s">
        <v>7104</v>
      </c>
      <c r="B1610" s="1" t="s">
        <v>7105</v>
      </c>
      <c r="C1610" s="1" t="s">
        <v>7106</v>
      </c>
    </row>
    <row r="1611" spans="1:3">
      <c r="A1611" s="1" t="s">
        <v>7107</v>
      </c>
      <c r="B1611" s="1" t="s">
        <v>7108</v>
      </c>
      <c r="C1611" s="1" t="s">
        <v>7109</v>
      </c>
    </row>
    <row r="1612" spans="1:3">
      <c r="A1612" s="1" t="s">
        <v>7110</v>
      </c>
      <c r="B1612" s="1" t="s">
        <v>7111</v>
      </c>
      <c r="C1612" s="1" t="s">
        <v>7112</v>
      </c>
    </row>
    <row r="1613" spans="1:3">
      <c r="A1613" s="1" t="s">
        <v>7113</v>
      </c>
      <c r="B1613" s="1" t="s">
        <v>7114</v>
      </c>
      <c r="C1613" s="1" t="s">
        <v>7115</v>
      </c>
    </row>
    <row r="1614" spans="1:3">
      <c r="A1614" s="1" t="s">
        <v>7116</v>
      </c>
      <c r="B1614" s="1" t="s">
        <v>7117</v>
      </c>
      <c r="C1614" s="1" t="s">
        <v>7118</v>
      </c>
    </row>
    <row r="1615" spans="1:3">
      <c r="A1615" s="1" t="s">
        <v>7119</v>
      </c>
      <c r="B1615" s="1" t="s">
        <v>7120</v>
      </c>
      <c r="C1615" s="1" t="s">
        <v>7121</v>
      </c>
    </row>
    <row r="1616" spans="1:3">
      <c r="A1616" s="1" t="s">
        <v>7122</v>
      </c>
      <c r="B1616" s="1" t="s">
        <v>7123</v>
      </c>
      <c r="C1616" s="1" t="s">
        <v>7124</v>
      </c>
    </row>
    <row r="1617" spans="1:3">
      <c r="A1617" s="1" t="s">
        <v>7125</v>
      </c>
      <c r="B1617" s="1" t="s">
        <v>7126</v>
      </c>
      <c r="C1617" s="1" t="s">
        <v>7127</v>
      </c>
    </row>
    <row r="1618" spans="1:3">
      <c r="A1618" s="1" t="s">
        <v>7128</v>
      </c>
      <c r="B1618" s="1" t="s">
        <v>7129</v>
      </c>
      <c r="C1618" s="1" t="s">
        <v>7130</v>
      </c>
    </row>
    <row r="1619" spans="1:3">
      <c r="A1619" s="1" t="s">
        <v>7131</v>
      </c>
      <c r="B1619" s="1" t="s">
        <v>7132</v>
      </c>
      <c r="C1619" s="1" t="s">
        <v>7133</v>
      </c>
    </row>
    <row r="1620" spans="1:3">
      <c r="A1620" s="1" t="s">
        <v>7134</v>
      </c>
      <c r="B1620" s="1" t="s">
        <v>7135</v>
      </c>
      <c r="C1620" s="1" t="s">
        <v>7136</v>
      </c>
    </row>
    <row r="1621" spans="1:3">
      <c r="A1621" s="1" t="s">
        <v>7137</v>
      </c>
      <c r="B1621" s="1" t="s">
        <v>7138</v>
      </c>
      <c r="C1621" s="1" t="s">
        <v>7139</v>
      </c>
    </row>
    <row r="1622" spans="1:3">
      <c r="A1622" s="1" t="s">
        <v>7140</v>
      </c>
      <c r="B1622" s="1" t="s">
        <v>7141</v>
      </c>
      <c r="C1622" s="1" t="s">
        <v>7142</v>
      </c>
    </row>
    <row r="1623" spans="1:3">
      <c r="A1623" s="1" t="s">
        <v>7143</v>
      </c>
      <c r="B1623" s="1" t="s">
        <v>7144</v>
      </c>
      <c r="C1623" s="1" t="s">
        <v>7145</v>
      </c>
    </row>
    <row r="1624" spans="1:3">
      <c r="A1624" s="1" t="s">
        <v>7146</v>
      </c>
      <c r="B1624" s="1" t="s">
        <v>7147</v>
      </c>
      <c r="C1624" s="1" t="s">
        <v>7148</v>
      </c>
    </row>
    <row r="1625" spans="1:3">
      <c r="A1625" s="1" t="s">
        <v>7149</v>
      </c>
      <c r="B1625" s="1" t="s">
        <v>7150</v>
      </c>
      <c r="C1625" s="1" t="s">
        <v>7151</v>
      </c>
    </row>
    <row r="1626" spans="1:3">
      <c r="A1626" s="1" t="s">
        <v>7152</v>
      </c>
      <c r="B1626" s="1" t="s">
        <v>7153</v>
      </c>
      <c r="C1626" s="1" t="s">
        <v>7154</v>
      </c>
    </row>
    <row r="1627" spans="1:3">
      <c r="A1627" s="1" t="s">
        <v>7155</v>
      </c>
      <c r="B1627" s="1" t="s">
        <v>7156</v>
      </c>
      <c r="C1627" s="1" t="s">
        <v>7157</v>
      </c>
    </row>
    <row r="1628" spans="1:3">
      <c r="A1628" s="1" t="s">
        <v>7158</v>
      </c>
      <c r="B1628" s="1" t="s">
        <v>7159</v>
      </c>
      <c r="C1628" s="1" t="s">
        <v>7160</v>
      </c>
    </row>
    <row r="1629" spans="1:3">
      <c r="A1629" s="1" t="s">
        <v>7161</v>
      </c>
      <c r="B1629" s="1" t="s">
        <v>7162</v>
      </c>
      <c r="C1629" s="1" t="s">
        <v>7163</v>
      </c>
    </row>
    <row r="1630" spans="1:3">
      <c r="A1630" s="1" t="s">
        <v>7164</v>
      </c>
      <c r="B1630" s="1" t="s">
        <v>7165</v>
      </c>
      <c r="C1630" s="1" t="s">
        <v>7166</v>
      </c>
    </row>
    <row r="1631" spans="1:3">
      <c r="A1631" s="1" t="s">
        <v>7167</v>
      </c>
      <c r="B1631" s="1" t="s">
        <v>7168</v>
      </c>
      <c r="C1631" s="1" t="s">
        <v>7169</v>
      </c>
    </row>
    <row r="1632" spans="1:3">
      <c r="A1632" s="1" t="s">
        <v>7170</v>
      </c>
      <c r="B1632" s="1" t="s">
        <v>7171</v>
      </c>
      <c r="C1632" s="1" t="s">
        <v>7172</v>
      </c>
    </row>
    <row r="1633" spans="1:3">
      <c r="A1633" s="1" t="s">
        <v>7173</v>
      </c>
      <c r="B1633" s="1" t="s">
        <v>7174</v>
      </c>
      <c r="C1633" s="1" t="s">
        <v>7175</v>
      </c>
    </row>
    <row r="1634" spans="1:3">
      <c r="A1634" s="1" t="s">
        <v>7176</v>
      </c>
      <c r="B1634" s="1" t="s">
        <v>7177</v>
      </c>
      <c r="C1634" s="1" t="s">
        <v>7178</v>
      </c>
    </row>
    <row r="1635" spans="1:3">
      <c r="A1635" s="1" t="s">
        <v>7179</v>
      </c>
      <c r="B1635" s="1" t="s">
        <v>7180</v>
      </c>
      <c r="C1635" s="1" t="s">
        <v>7181</v>
      </c>
    </row>
    <row r="1636" spans="1:3">
      <c r="A1636" s="1" t="s">
        <v>7182</v>
      </c>
      <c r="B1636" s="1" t="s">
        <v>7183</v>
      </c>
      <c r="C1636" s="1" t="s">
        <v>7184</v>
      </c>
    </row>
    <row r="1637" spans="1:3">
      <c r="A1637" s="1" t="s">
        <v>7185</v>
      </c>
      <c r="B1637" s="1" t="s">
        <v>7186</v>
      </c>
      <c r="C1637" s="1" t="s">
        <v>7187</v>
      </c>
    </row>
    <row r="1638" spans="1:3">
      <c r="A1638" s="1" t="s">
        <v>7188</v>
      </c>
      <c r="B1638" s="1" t="s">
        <v>7189</v>
      </c>
      <c r="C1638" s="1" t="s">
        <v>7190</v>
      </c>
    </row>
    <row r="1639" spans="1:3">
      <c r="A1639" s="1" t="s">
        <v>7191</v>
      </c>
      <c r="B1639" s="1" t="s">
        <v>7192</v>
      </c>
      <c r="C1639" s="1" t="s">
        <v>7193</v>
      </c>
    </row>
    <row r="1640" spans="1:3">
      <c r="A1640" s="1" t="s">
        <v>7194</v>
      </c>
      <c r="B1640" s="1" t="s">
        <v>7195</v>
      </c>
      <c r="C1640" s="1" t="s">
        <v>7196</v>
      </c>
    </row>
    <row r="1641" spans="1:3">
      <c r="A1641" s="1" t="s">
        <v>7197</v>
      </c>
      <c r="B1641" s="1" t="s">
        <v>7198</v>
      </c>
      <c r="C1641" s="1" t="s">
        <v>7199</v>
      </c>
    </row>
    <row r="1642" spans="1:3">
      <c r="A1642" s="1" t="s">
        <v>7200</v>
      </c>
      <c r="B1642" s="1" t="s">
        <v>7201</v>
      </c>
      <c r="C1642" s="1" t="s">
        <v>7202</v>
      </c>
    </row>
    <row r="1643" spans="1:3">
      <c r="A1643" s="1" t="s">
        <v>7203</v>
      </c>
      <c r="B1643" s="1" t="s">
        <v>7204</v>
      </c>
      <c r="C1643" s="1" t="s">
        <v>7205</v>
      </c>
    </row>
    <row r="1644" spans="1:3">
      <c r="A1644" s="1" t="s">
        <v>7206</v>
      </c>
      <c r="B1644" s="1" t="s">
        <v>7207</v>
      </c>
      <c r="C1644" s="1" t="s">
        <v>7208</v>
      </c>
    </row>
    <row r="1645" spans="1:3">
      <c r="A1645" s="1" t="s">
        <v>7209</v>
      </c>
      <c r="B1645" s="1" t="s">
        <v>7210</v>
      </c>
      <c r="C1645" s="1" t="s">
        <v>7211</v>
      </c>
    </row>
    <row r="1646" spans="1:3">
      <c r="A1646" s="1" t="s">
        <v>7212</v>
      </c>
      <c r="B1646" s="1" t="s">
        <v>7213</v>
      </c>
      <c r="C1646" s="1" t="s">
        <v>7214</v>
      </c>
    </row>
    <row r="1647" spans="1:3">
      <c r="A1647" s="1" t="s">
        <v>7215</v>
      </c>
      <c r="B1647" s="1" t="s">
        <v>7216</v>
      </c>
      <c r="C1647" s="1" t="s">
        <v>7217</v>
      </c>
    </row>
    <row r="1648" spans="1:3">
      <c r="A1648" s="1" t="s">
        <v>7218</v>
      </c>
      <c r="B1648" s="1" t="s">
        <v>7219</v>
      </c>
      <c r="C1648" s="1" t="s">
        <v>7220</v>
      </c>
    </row>
    <row r="1649" spans="1:3">
      <c r="A1649" s="1" t="s">
        <v>7221</v>
      </c>
      <c r="B1649" s="1" t="s">
        <v>7222</v>
      </c>
      <c r="C1649" s="1" t="s">
        <v>7223</v>
      </c>
    </row>
    <row r="1650" spans="1:3">
      <c r="A1650" s="1" t="s">
        <v>7224</v>
      </c>
      <c r="B1650" s="1" t="s">
        <v>7225</v>
      </c>
      <c r="C1650" s="1" t="s">
        <v>7226</v>
      </c>
    </row>
    <row r="1651" spans="1:3">
      <c r="A1651" s="1" t="s">
        <v>7227</v>
      </c>
      <c r="B1651" s="1" t="s">
        <v>7228</v>
      </c>
      <c r="C1651" s="1" t="s">
        <v>7229</v>
      </c>
    </row>
    <row r="1652" spans="1:3">
      <c r="A1652" s="1" t="s">
        <v>7230</v>
      </c>
      <c r="B1652" s="1" t="s">
        <v>7231</v>
      </c>
      <c r="C1652" s="1" t="s">
        <v>7232</v>
      </c>
    </row>
    <row r="1653" spans="1:3">
      <c r="A1653" s="1" t="s">
        <v>7233</v>
      </c>
      <c r="B1653" s="1" t="s">
        <v>7234</v>
      </c>
      <c r="C1653" s="1" t="s">
        <v>7235</v>
      </c>
    </row>
    <row r="1654" spans="1:3">
      <c r="A1654" s="1" t="s">
        <v>7236</v>
      </c>
      <c r="B1654" s="1" t="s">
        <v>7237</v>
      </c>
      <c r="C1654" s="1" t="s">
        <v>7238</v>
      </c>
    </row>
    <row r="1655" spans="1:3">
      <c r="A1655" s="1" t="s">
        <v>7239</v>
      </c>
      <c r="B1655" s="1" t="s">
        <v>7240</v>
      </c>
      <c r="C1655" s="1" t="s">
        <v>7241</v>
      </c>
    </row>
    <row r="1656" spans="1:3">
      <c r="A1656" s="1" t="s">
        <v>7242</v>
      </c>
      <c r="B1656" s="1" t="s">
        <v>7243</v>
      </c>
      <c r="C1656" s="1" t="s">
        <v>7244</v>
      </c>
    </row>
    <row r="1657" spans="1:3">
      <c r="A1657" s="1" t="s">
        <v>7245</v>
      </c>
      <c r="B1657" s="1" t="s">
        <v>295</v>
      </c>
      <c r="C1657" s="1" t="s">
        <v>7246</v>
      </c>
    </row>
    <row r="1658" spans="1:3">
      <c r="A1658" s="1" t="s">
        <v>7247</v>
      </c>
      <c r="B1658" s="1" t="s">
        <v>7248</v>
      </c>
      <c r="C1658" s="1" t="s">
        <v>7249</v>
      </c>
    </row>
    <row r="1659" spans="1:3">
      <c r="A1659" s="1" t="s">
        <v>7250</v>
      </c>
      <c r="B1659" s="1" t="s">
        <v>7251</v>
      </c>
      <c r="C1659" s="1" t="s">
        <v>7252</v>
      </c>
    </row>
    <row r="1660" spans="1:3">
      <c r="A1660" s="1" t="s">
        <v>7253</v>
      </c>
      <c r="B1660" s="1" t="s">
        <v>7254</v>
      </c>
      <c r="C1660" s="1" t="s">
        <v>7255</v>
      </c>
    </row>
    <row r="1661" spans="1:3">
      <c r="A1661" s="1" t="s">
        <v>7256</v>
      </c>
      <c r="B1661" s="1" t="s">
        <v>7257</v>
      </c>
      <c r="C1661" s="1" t="s">
        <v>7258</v>
      </c>
    </row>
    <row r="1662" spans="1:3">
      <c r="A1662" s="1" t="s">
        <v>7259</v>
      </c>
      <c r="B1662" s="1" t="s">
        <v>7260</v>
      </c>
      <c r="C1662" s="1" t="s">
        <v>7261</v>
      </c>
    </row>
    <row r="1663" spans="1:3">
      <c r="A1663" s="1" t="s">
        <v>7262</v>
      </c>
      <c r="B1663" s="1" t="s">
        <v>7263</v>
      </c>
      <c r="C1663" s="1" t="s">
        <v>7264</v>
      </c>
    </row>
    <row r="1664" spans="1:3">
      <c r="A1664" s="1" t="s">
        <v>7265</v>
      </c>
      <c r="B1664" s="1" t="s">
        <v>7266</v>
      </c>
      <c r="C1664" s="1" t="s">
        <v>7267</v>
      </c>
    </row>
    <row r="1665" spans="1:3">
      <c r="A1665" s="1" t="s">
        <v>7268</v>
      </c>
      <c r="B1665" s="1" t="s">
        <v>408</v>
      </c>
      <c r="C1665" s="1" t="s">
        <v>7269</v>
      </c>
    </row>
    <row r="1666" spans="1:3">
      <c r="A1666" s="1" t="s">
        <v>7270</v>
      </c>
      <c r="B1666" s="1" t="s">
        <v>7271</v>
      </c>
      <c r="C1666" s="1" t="s">
        <v>7272</v>
      </c>
    </row>
    <row r="1667" spans="1:3">
      <c r="A1667" s="1" t="s">
        <v>7273</v>
      </c>
      <c r="B1667" s="1" t="s">
        <v>7274</v>
      </c>
      <c r="C1667" s="1" t="s">
        <v>7275</v>
      </c>
    </row>
    <row r="1668" spans="1:3">
      <c r="A1668" s="1" t="s">
        <v>7276</v>
      </c>
      <c r="B1668" s="1" t="s">
        <v>7277</v>
      </c>
      <c r="C1668" s="1" t="s">
        <v>7278</v>
      </c>
    </row>
    <row r="1669" spans="1:3">
      <c r="A1669" s="1" t="s">
        <v>7279</v>
      </c>
      <c r="B1669" s="1" t="s">
        <v>7280</v>
      </c>
      <c r="C1669" s="1" t="s">
        <v>7281</v>
      </c>
    </row>
    <row r="1670" spans="1:3">
      <c r="A1670" s="1" t="s">
        <v>7282</v>
      </c>
      <c r="B1670" s="1" t="s">
        <v>7283</v>
      </c>
      <c r="C1670" s="1" t="s">
        <v>7284</v>
      </c>
    </row>
    <row r="1671" spans="1:3">
      <c r="A1671" s="1" t="s">
        <v>7285</v>
      </c>
      <c r="B1671" s="1" t="s">
        <v>7286</v>
      </c>
      <c r="C1671" s="1" t="s">
        <v>7287</v>
      </c>
    </row>
    <row r="1672" spans="1:3">
      <c r="A1672" s="1" t="s">
        <v>7288</v>
      </c>
      <c r="B1672" s="1" t="s">
        <v>7289</v>
      </c>
      <c r="C1672" s="1" t="s">
        <v>7290</v>
      </c>
    </row>
    <row r="1673" spans="1:3">
      <c r="A1673" s="1" t="s">
        <v>7291</v>
      </c>
      <c r="B1673" s="1" t="s">
        <v>7292</v>
      </c>
      <c r="C1673" s="1" t="s">
        <v>7293</v>
      </c>
    </row>
    <row r="1674" spans="1:3">
      <c r="A1674" s="1" t="s">
        <v>7294</v>
      </c>
      <c r="B1674" s="1" t="s">
        <v>7295</v>
      </c>
      <c r="C1674" s="1" t="s">
        <v>7296</v>
      </c>
    </row>
    <row r="1675" spans="1:3">
      <c r="A1675" s="1" t="s">
        <v>7297</v>
      </c>
      <c r="B1675" s="1" t="s">
        <v>7298</v>
      </c>
      <c r="C1675" s="1" t="s">
        <v>7299</v>
      </c>
    </row>
    <row r="1676" spans="1:3">
      <c r="A1676" s="1" t="s">
        <v>7300</v>
      </c>
      <c r="B1676" s="1" t="s">
        <v>7301</v>
      </c>
      <c r="C1676" s="1" t="s">
        <v>7302</v>
      </c>
    </row>
    <row r="1677" spans="1:3">
      <c r="A1677" s="1" t="s">
        <v>7303</v>
      </c>
      <c r="B1677" s="1" t="s">
        <v>7304</v>
      </c>
      <c r="C1677" s="1" t="s">
        <v>7305</v>
      </c>
    </row>
    <row r="1678" spans="1:3">
      <c r="A1678" s="1" t="s">
        <v>7306</v>
      </c>
      <c r="B1678" s="1" t="s">
        <v>7307</v>
      </c>
      <c r="C1678" s="1" t="s">
        <v>7308</v>
      </c>
    </row>
    <row r="1679" spans="1:3">
      <c r="A1679" s="1" t="s">
        <v>7309</v>
      </c>
      <c r="B1679" s="1" t="s">
        <v>7310</v>
      </c>
      <c r="C1679" s="1" t="s">
        <v>7311</v>
      </c>
    </row>
    <row r="1680" spans="1:3">
      <c r="A1680" s="1" t="s">
        <v>7312</v>
      </c>
      <c r="B1680" s="1" t="s">
        <v>7313</v>
      </c>
      <c r="C1680" s="1" t="s">
        <v>7314</v>
      </c>
    </row>
    <row r="1681" spans="1:3">
      <c r="A1681" s="1" t="s">
        <v>7315</v>
      </c>
      <c r="B1681" s="1" t="s">
        <v>7316</v>
      </c>
      <c r="C1681" s="1" t="s">
        <v>7317</v>
      </c>
    </row>
    <row r="1682" spans="1:3">
      <c r="A1682" s="1" t="s">
        <v>7318</v>
      </c>
      <c r="B1682" s="1" t="s">
        <v>7319</v>
      </c>
      <c r="C1682" s="1" t="s">
        <v>7320</v>
      </c>
    </row>
    <row r="1683" spans="1:3">
      <c r="A1683" s="1" t="s">
        <v>7321</v>
      </c>
      <c r="B1683" s="1" t="s">
        <v>7322</v>
      </c>
      <c r="C1683" s="1" t="s">
        <v>7323</v>
      </c>
    </row>
    <row r="1684" spans="1:3">
      <c r="A1684" s="1" t="s">
        <v>7324</v>
      </c>
      <c r="B1684" s="1" t="s">
        <v>7325</v>
      </c>
      <c r="C1684" s="1" t="s">
        <v>7326</v>
      </c>
    </row>
    <row r="1685" spans="1:3">
      <c r="A1685" s="1" t="s">
        <v>7327</v>
      </c>
      <c r="B1685" s="1" t="s">
        <v>7328</v>
      </c>
      <c r="C1685" s="1" t="s">
        <v>7329</v>
      </c>
    </row>
    <row r="1686" spans="1:3">
      <c r="A1686" s="1" t="s">
        <v>7330</v>
      </c>
      <c r="B1686" s="1" t="s">
        <v>7331</v>
      </c>
      <c r="C1686" s="1" t="s">
        <v>7332</v>
      </c>
    </row>
    <row r="1687" spans="1:3">
      <c r="A1687" s="1" t="s">
        <v>7333</v>
      </c>
      <c r="B1687" s="1" t="s">
        <v>7334</v>
      </c>
      <c r="C1687" s="1" t="s">
        <v>7335</v>
      </c>
    </row>
    <row r="1688" spans="1:3">
      <c r="A1688" s="1" t="s">
        <v>7336</v>
      </c>
      <c r="B1688" s="1" t="s">
        <v>7337</v>
      </c>
      <c r="C1688" s="1" t="s">
        <v>7338</v>
      </c>
    </row>
    <row r="1689" spans="1:3">
      <c r="A1689" s="1" t="s">
        <v>7339</v>
      </c>
      <c r="B1689" s="1" t="s">
        <v>7340</v>
      </c>
      <c r="C1689" s="1" t="s">
        <v>7341</v>
      </c>
    </row>
    <row r="1690" spans="1:3">
      <c r="A1690" s="1" t="s">
        <v>7342</v>
      </c>
      <c r="B1690" s="1" t="s">
        <v>7343</v>
      </c>
      <c r="C1690" s="1" t="s">
        <v>7344</v>
      </c>
    </row>
    <row r="1691" spans="1:3">
      <c r="A1691" s="1" t="s">
        <v>7345</v>
      </c>
      <c r="B1691" s="1" t="s">
        <v>7346</v>
      </c>
      <c r="C1691" s="1" t="s">
        <v>7347</v>
      </c>
    </row>
    <row r="1692" spans="1:3">
      <c r="A1692" s="1" t="s">
        <v>7348</v>
      </c>
      <c r="B1692" s="1" t="s">
        <v>7349</v>
      </c>
      <c r="C1692" s="1" t="s">
        <v>7350</v>
      </c>
    </row>
    <row r="1693" spans="1:3">
      <c r="A1693" s="1" t="s">
        <v>7351</v>
      </c>
      <c r="B1693" s="1" t="s">
        <v>7352</v>
      </c>
      <c r="C1693" s="1" t="s">
        <v>7353</v>
      </c>
    </row>
    <row r="1694" spans="1:3">
      <c r="A1694" s="1" t="s">
        <v>7354</v>
      </c>
      <c r="B1694" s="1" t="s">
        <v>7355</v>
      </c>
      <c r="C1694" s="1" t="s">
        <v>7356</v>
      </c>
    </row>
    <row r="1695" spans="1:3">
      <c r="A1695" s="1" t="s">
        <v>7357</v>
      </c>
      <c r="B1695" s="1" t="s">
        <v>7358</v>
      </c>
      <c r="C1695" s="1" t="s">
        <v>7359</v>
      </c>
    </row>
    <row r="1696" spans="1:3">
      <c r="A1696" s="1" t="s">
        <v>7360</v>
      </c>
      <c r="B1696" s="1" t="s">
        <v>7361</v>
      </c>
      <c r="C1696" s="1" t="s">
        <v>7362</v>
      </c>
    </row>
    <row r="1697" spans="1:3">
      <c r="A1697" s="1" t="s">
        <v>7363</v>
      </c>
      <c r="B1697" s="1" t="s">
        <v>7364</v>
      </c>
      <c r="C1697" s="1" t="s">
        <v>7365</v>
      </c>
    </row>
    <row r="1698" spans="1:3">
      <c r="A1698" s="1" t="s">
        <v>7366</v>
      </c>
      <c r="B1698" s="1" t="s">
        <v>7367</v>
      </c>
      <c r="C1698" s="1" t="s">
        <v>7368</v>
      </c>
    </row>
    <row r="1699" spans="1:3">
      <c r="A1699" s="1" t="s">
        <v>7369</v>
      </c>
      <c r="B1699" s="1" t="s">
        <v>7370</v>
      </c>
      <c r="C1699" s="1" t="s">
        <v>7371</v>
      </c>
    </row>
    <row r="1700" spans="1:3">
      <c r="A1700" s="1" t="s">
        <v>7372</v>
      </c>
      <c r="B1700" s="1" t="s">
        <v>7373</v>
      </c>
      <c r="C1700" s="1" t="s">
        <v>7374</v>
      </c>
    </row>
    <row r="1701" spans="1:3">
      <c r="A1701" s="1" t="s">
        <v>7375</v>
      </c>
      <c r="B1701" s="1" t="s">
        <v>7376</v>
      </c>
      <c r="C1701" s="1" t="s">
        <v>7377</v>
      </c>
    </row>
    <row r="1702" spans="1:3">
      <c r="A1702" s="1" t="s">
        <v>7378</v>
      </c>
      <c r="B1702" s="1" t="s">
        <v>7379</v>
      </c>
      <c r="C1702" s="1" t="s">
        <v>7380</v>
      </c>
    </row>
    <row r="1703" spans="1:3">
      <c r="A1703" s="1" t="s">
        <v>7381</v>
      </c>
      <c r="B1703" s="1" t="s">
        <v>7382</v>
      </c>
      <c r="C1703" s="1" t="s">
        <v>7383</v>
      </c>
    </row>
    <row r="1704" spans="1:3">
      <c r="A1704" s="1" t="s">
        <v>7384</v>
      </c>
      <c r="B1704" s="1" t="s">
        <v>7385</v>
      </c>
      <c r="C1704" s="1" t="s">
        <v>7386</v>
      </c>
    </row>
    <row r="1705" spans="1:3">
      <c r="A1705" s="1" t="s">
        <v>7387</v>
      </c>
      <c r="B1705" s="1" t="s">
        <v>7388</v>
      </c>
      <c r="C1705" s="1" t="s">
        <v>7389</v>
      </c>
    </row>
    <row r="1706" spans="1:3">
      <c r="A1706" s="1" t="s">
        <v>7390</v>
      </c>
      <c r="B1706" s="1" t="s">
        <v>7391</v>
      </c>
      <c r="C1706" s="1" t="s">
        <v>7392</v>
      </c>
    </row>
    <row r="1707" spans="1:3">
      <c r="A1707" s="1" t="s">
        <v>7393</v>
      </c>
      <c r="B1707" s="1" t="s">
        <v>7394</v>
      </c>
      <c r="C1707" s="1" t="s">
        <v>7395</v>
      </c>
    </row>
    <row r="1708" spans="1:3">
      <c r="A1708" s="1" t="s">
        <v>7396</v>
      </c>
      <c r="B1708" s="1" t="s">
        <v>7397</v>
      </c>
      <c r="C1708" s="1" t="s">
        <v>7398</v>
      </c>
    </row>
    <row r="1709" spans="1:3">
      <c r="A1709" s="1" t="s">
        <v>7399</v>
      </c>
      <c r="B1709" s="1" t="s">
        <v>7400</v>
      </c>
      <c r="C1709" s="1" t="s">
        <v>7401</v>
      </c>
    </row>
    <row r="1710" spans="1:3">
      <c r="A1710" s="1" t="s">
        <v>7402</v>
      </c>
      <c r="B1710" s="1" t="s">
        <v>7403</v>
      </c>
      <c r="C1710" s="1" t="s">
        <v>7404</v>
      </c>
    </row>
    <row r="1711" spans="1:3">
      <c r="A1711" s="1" t="s">
        <v>7405</v>
      </c>
      <c r="B1711" s="1" t="s">
        <v>7406</v>
      </c>
      <c r="C1711" s="1" t="s">
        <v>7407</v>
      </c>
    </row>
    <row r="1712" spans="1:3">
      <c r="A1712" s="1" t="s">
        <v>7408</v>
      </c>
      <c r="B1712" s="1" t="s">
        <v>7409</v>
      </c>
      <c r="C1712" s="1" t="s">
        <v>7410</v>
      </c>
    </row>
    <row r="1713" spans="1:3">
      <c r="A1713" s="1" t="s">
        <v>7411</v>
      </c>
      <c r="B1713" s="1" t="s">
        <v>7412</v>
      </c>
      <c r="C1713" s="1" t="s">
        <v>7413</v>
      </c>
    </row>
    <row r="1714" spans="1:3">
      <c r="A1714" s="1" t="s">
        <v>7414</v>
      </c>
      <c r="B1714" s="1" t="s">
        <v>7415</v>
      </c>
      <c r="C1714" s="1" t="s">
        <v>7416</v>
      </c>
    </row>
    <row r="1715" spans="1:3">
      <c r="A1715" s="1" t="s">
        <v>7417</v>
      </c>
      <c r="B1715" s="1" t="s">
        <v>7418</v>
      </c>
      <c r="C1715" s="1" t="s">
        <v>7419</v>
      </c>
    </row>
    <row r="1716" spans="1:3">
      <c r="A1716" s="1" t="s">
        <v>7420</v>
      </c>
      <c r="B1716" s="1" t="s">
        <v>7421</v>
      </c>
      <c r="C1716" s="1" t="s">
        <v>7422</v>
      </c>
    </row>
    <row r="1717" spans="1:3">
      <c r="A1717" s="1" t="s">
        <v>7423</v>
      </c>
      <c r="B1717" s="1" t="s">
        <v>7424</v>
      </c>
      <c r="C1717" s="1" t="s">
        <v>7425</v>
      </c>
    </row>
    <row r="1718" spans="1:3">
      <c r="A1718" s="1" t="s">
        <v>7426</v>
      </c>
      <c r="B1718" s="1" t="s">
        <v>7427</v>
      </c>
      <c r="C1718" s="1" t="s">
        <v>7428</v>
      </c>
    </row>
    <row r="1719" spans="1:3">
      <c r="A1719" s="1" t="s">
        <v>7429</v>
      </c>
      <c r="B1719" s="1" t="s">
        <v>7430</v>
      </c>
      <c r="C1719" s="1" t="s">
        <v>7431</v>
      </c>
    </row>
    <row r="1720" spans="1:3">
      <c r="A1720" s="1" t="s">
        <v>7432</v>
      </c>
      <c r="B1720" s="1" t="s">
        <v>7433</v>
      </c>
      <c r="C1720" s="1" t="s">
        <v>7434</v>
      </c>
    </row>
    <row r="1721" spans="1:3">
      <c r="A1721" s="1" t="s">
        <v>7435</v>
      </c>
      <c r="B1721" s="1" t="s">
        <v>7436</v>
      </c>
      <c r="C1721" s="1" t="s">
        <v>7437</v>
      </c>
    </row>
    <row r="1722" spans="1:3">
      <c r="A1722" s="1" t="s">
        <v>7438</v>
      </c>
      <c r="B1722" s="1" t="s">
        <v>7439</v>
      </c>
      <c r="C1722" s="1" t="s">
        <v>7440</v>
      </c>
    </row>
    <row r="1723" spans="1:3">
      <c r="A1723" s="1" t="s">
        <v>7441</v>
      </c>
      <c r="B1723" s="1" t="s">
        <v>7442</v>
      </c>
      <c r="C1723" s="1" t="s">
        <v>7443</v>
      </c>
    </row>
    <row r="1724" spans="1:3">
      <c r="A1724" s="1" t="s">
        <v>7444</v>
      </c>
      <c r="B1724" s="1" t="s">
        <v>7445</v>
      </c>
      <c r="C1724" s="1" t="s">
        <v>7446</v>
      </c>
    </row>
    <row r="1725" spans="1:3">
      <c r="A1725" s="1" t="s">
        <v>7447</v>
      </c>
      <c r="B1725" s="1" t="s">
        <v>7448</v>
      </c>
      <c r="C1725" s="1" t="s">
        <v>7449</v>
      </c>
    </row>
    <row r="1726" spans="1:3">
      <c r="A1726" s="1" t="s">
        <v>7450</v>
      </c>
      <c r="B1726" s="1" t="s">
        <v>7451</v>
      </c>
      <c r="C1726" s="1" t="s">
        <v>7452</v>
      </c>
    </row>
    <row r="1727" spans="1:3">
      <c r="A1727" s="1" t="s">
        <v>7453</v>
      </c>
      <c r="B1727" s="1" t="s">
        <v>7454</v>
      </c>
      <c r="C1727" s="1" t="s">
        <v>7455</v>
      </c>
    </row>
    <row r="1728" spans="1:3">
      <c r="A1728" s="1" t="s">
        <v>7456</v>
      </c>
      <c r="B1728" s="1" t="s">
        <v>7457</v>
      </c>
      <c r="C1728" s="1" t="s">
        <v>7458</v>
      </c>
    </row>
    <row r="1729" spans="1:3">
      <c r="A1729" s="1" t="s">
        <v>7459</v>
      </c>
      <c r="B1729" s="1" t="s">
        <v>7460</v>
      </c>
      <c r="C1729" s="1" t="s">
        <v>7461</v>
      </c>
    </row>
    <row r="1730" spans="1:3">
      <c r="A1730" s="1" t="s">
        <v>7462</v>
      </c>
      <c r="B1730" s="1" t="s">
        <v>7463</v>
      </c>
      <c r="C1730" s="1" t="s">
        <v>7464</v>
      </c>
    </row>
    <row r="1731" spans="1:3">
      <c r="A1731" s="1" t="s">
        <v>7465</v>
      </c>
      <c r="B1731" s="1" t="s">
        <v>7466</v>
      </c>
      <c r="C1731" s="1" t="s">
        <v>7467</v>
      </c>
    </row>
    <row r="1732" spans="1:3">
      <c r="A1732" s="1" t="s">
        <v>7468</v>
      </c>
      <c r="B1732" s="1" t="s">
        <v>7469</v>
      </c>
      <c r="C1732" s="1" t="s">
        <v>7470</v>
      </c>
    </row>
    <row r="1733" spans="1:3">
      <c r="A1733" s="1" t="s">
        <v>7471</v>
      </c>
      <c r="B1733" s="1" t="s">
        <v>7472</v>
      </c>
      <c r="C1733" s="1" t="s">
        <v>7473</v>
      </c>
    </row>
    <row r="1734" spans="1:3">
      <c r="A1734" s="1" t="s">
        <v>7474</v>
      </c>
      <c r="B1734" s="1" t="s">
        <v>7475</v>
      </c>
      <c r="C1734" s="1" t="s">
        <v>7476</v>
      </c>
    </row>
    <row r="1735" spans="1:3">
      <c r="A1735" s="1" t="s">
        <v>7477</v>
      </c>
      <c r="B1735" s="1" t="s">
        <v>7478</v>
      </c>
      <c r="C1735" s="1" t="s">
        <v>7479</v>
      </c>
    </row>
    <row r="1736" spans="1:3">
      <c r="A1736" s="1" t="s">
        <v>7480</v>
      </c>
      <c r="B1736" s="1" t="s">
        <v>7481</v>
      </c>
      <c r="C1736" s="1" t="s">
        <v>7482</v>
      </c>
    </row>
    <row r="1737" spans="1:3">
      <c r="A1737" s="1" t="s">
        <v>7483</v>
      </c>
      <c r="B1737" s="1" t="s">
        <v>7484</v>
      </c>
      <c r="C1737" s="1" t="s">
        <v>7485</v>
      </c>
    </row>
    <row r="1738" spans="1:3">
      <c r="A1738" s="1" t="s">
        <v>7486</v>
      </c>
      <c r="B1738" s="1" t="s">
        <v>7487</v>
      </c>
      <c r="C1738" s="1" t="s">
        <v>7488</v>
      </c>
    </row>
    <row r="1739" spans="1:3">
      <c r="A1739" s="1" t="s">
        <v>7489</v>
      </c>
      <c r="B1739" s="1" t="s">
        <v>7490</v>
      </c>
      <c r="C1739" s="1" t="s">
        <v>7491</v>
      </c>
    </row>
    <row r="1740" spans="1:3">
      <c r="A1740" s="1" t="s">
        <v>7492</v>
      </c>
      <c r="B1740" s="1" t="s">
        <v>7493</v>
      </c>
      <c r="C1740" s="1" t="s">
        <v>7494</v>
      </c>
    </row>
    <row r="1741" spans="1:3">
      <c r="A1741" s="1" t="s">
        <v>7495</v>
      </c>
      <c r="B1741" s="1" t="s">
        <v>7496</v>
      </c>
      <c r="C1741" s="1" t="s">
        <v>7497</v>
      </c>
    </row>
    <row r="1742" spans="1:3">
      <c r="A1742" s="1" t="s">
        <v>7498</v>
      </c>
      <c r="B1742" s="1" t="s">
        <v>7499</v>
      </c>
      <c r="C1742" s="1" t="s">
        <v>7500</v>
      </c>
    </row>
    <row r="1743" spans="1:3">
      <c r="A1743" s="1" t="s">
        <v>7501</v>
      </c>
      <c r="B1743" s="1" t="s">
        <v>7502</v>
      </c>
      <c r="C1743" s="1" t="s">
        <v>7503</v>
      </c>
    </row>
    <row r="1744" spans="1:3">
      <c r="A1744" s="1" t="s">
        <v>7504</v>
      </c>
      <c r="B1744" s="1" t="s">
        <v>7505</v>
      </c>
      <c r="C1744" s="1" t="s">
        <v>7506</v>
      </c>
    </row>
    <row r="1745" spans="1:3">
      <c r="A1745" s="1" t="s">
        <v>7507</v>
      </c>
      <c r="B1745" s="1" t="s">
        <v>7508</v>
      </c>
      <c r="C1745" s="1" t="s">
        <v>7509</v>
      </c>
    </row>
    <row r="1746" spans="1:3">
      <c r="A1746" s="1" t="s">
        <v>7510</v>
      </c>
      <c r="B1746" s="1" t="s">
        <v>7511</v>
      </c>
      <c r="C1746" s="1" t="s">
        <v>7512</v>
      </c>
    </row>
    <row r="1747" spans="1:3">
      <c r="A1747" s="1" t="s">
        <v>7513</v>
      </c>
      <c r="B1747" s="1" t="s">
        <v>7514</v>
      </c>
      <c r="C1747" s="1" t="s">
        <v>7515</v>
      </c>
    </row>
    <row r="1748" spans="1:3">
      <c r="A1748" s="1" t="s">
        <v>7516</v>
      </c>
      <c r="B1748" s="1" t="s">
        <v>7517</v>
      </c>
      <c r="C1748" s="1" t="s">
        <v>7518</v>
      </c>
    </row>
    <row r="1749" spans="1:3">
      <c r="A1749" s="1" t="s">
        <v>7519</v>
      </c>
      <c r="B1749" s="1" t="s">
        <v>7520</v>
      </c>
      <c r="C1749" s="1" t="s">
        <v>7521</v>
      </c>
    </row>
    <row r="1750" spans="1:3">
      <c r="A1750" s="1" t="s">
        <v>7522</v>
      </c>
      <c r="B1750" s="1" t="s">
        <v>7523</v>
      </c>
      <c r="C1750" s="1" t="s">
        <v>7524</v>
      </c>
    </row>
    <row r="1751" spans="1:3">
      <c r="A1751" s="1" t="s">
        <v>7525</v>
      </c>
      <c r="B1751" s="1" t="s">
        <v>7526</v>
      </c>
      <c r="C1751" s="1" t="s">
        <v>7527</v>
      </c>
    </row>
    <row r="1752" spans="1:3">
      <c r="A1752" s="1" t="s">
        <v>7528</v>
      </c>
      <c r="B1752" s="1" t="s">
        <v>7529</v>
      </c>
      <c r="C1752" s="1" t="s">
        <v>7530</v>
      </c>
    </row>
    <row r="1753" spans="1:3">
      <c r="A1753" s="1" t="s">
        <v>7531</v>
      </c>
      <c r="B1753" s="1" t="s">
        <v>7532</v>
      </c>
      <c r="C1753" s="1" t="s">
        <v>7533</v>
      </c>
    </row>
    <row r="1754" spans="1:3">
      <c r="A1754" s="1" t="s">
        <v>7534</v>
      </c>
      <c r="B1754" s="1" t="s">
        <v>7535</v>
      </c>
      <c r="C1754" s="1" t="s">
        <v>7536</v>
      </c>
    </row>
    <row r="1755" spans="1:3">
      <c r="A1755" s="1" t="s">
        <v>7537</v>
      </c>
      <c r="B1755" s="1" t="s">
        <v>7538</v>
      </c>
      <c r="C1755" s="1" t="s">
        <v>7539</v>
      </c>
    </row>
    <row r="1756" spans="1:3">
      <c r="A1756" s="1" t="s">
        <v>7540</v>
      </c>
      <c r="B1756" s="1" t="s">
        <v>7541</v>
      </c>
      <c r="C1756" s="1" t="s">
        <v>7542</v>
      </c>
    </row>
    <row r="1757" spans="1:3">
      <c r="A1757" s="1" t="s">
        <v>7543</v>
      </c>
      <c r="B1757" s="1" t="s">
        <v>7544</v>
      </c>
      <c r="C1757" s="1" t="s">
        <v>7545</v>
      </c>
    </row>
    <row r="1758" spans="1:3">
      <c r="A1758" s="1" t="s">
        <v>7546</v>
      </c>
      <c r="B1758" s="1" t="s">
        <v>7547</v>
      </c>
      <c r="C1758" s="1" t="s">
        <v>7548</v>
      </c>
    </row>
    <row r="1759" spans="1:3">
      <c r="A1759" s="1" t="s">
        <v>7549</v>
      </c>
      <c r="B1759" s="1" t="s">
        <v>7550</v>
      </c>
      <c r="C1759" s="1" t="s">
        <v>7551</v>
      </c>
    </row>
    <row r="1760" spans="1:3">
      <c r="A1760" s="1" t="s">
        <v>7552</v>
      </c>
      <c r="B1760" s="1" t="s">
        <v>7553</v>
      </c>
      <c r="C1760" s="1" t="s">
        <v>7554</v>
      </c>
    </row>
    <row r="1761" spans="1:3">
      <c r="A1761" s="1" t="s">
        <v>7555</v>
      </c>
      <c r="B1761" s="1" t="s">
        <v>7556</v>
      </c>
      <c r="C1761" s="1" t="s">
        <v>7557</v>
      </c>
    </row>
    <row r="1762" spans="1:3">
      <c r="A1762" s="1" t="s">
        <v>7558</v>
      </c>
      <c r="B1762" s="1" t="s">
        <v>7559</v>
      </c>
      <c r="C1762" s="1" t="s">
        <v>7560</v>
      </c>
    </row>
    <row r="1763" spans="1:3">
      <c r="A1763" s="1" t="s">
        <v>7561</v>
      </c>
      <c r="B1763" s="1" t="s">
        <v>7562</v>
      </c>
      <c r="C1763" s="1" t="s">
        <v>7563</v>
      </c>
    </row>
    <row r="1764" spans="1:3">
      <c r="A1764" s="1" t="s">
        <v>7564</v>
      </c>
      <c r="B1764" s="1" t="s">
        <v>7565</v>
      </c>
      <c r="C1764" s="1" t="s">
        <v>7566</v>
      </c>
    </row>
    <row r="1765" spans="1:3">
      <c r="A1765" s="1" t="s">
        <v>7567</v>
      </c>
      <c r="B1765" s="1" t="s">
        <v>7568</v>
      </c>
      <c r="C1765" s="1" t="s">
        <v>7569</v>
      </c>
    </row>
    <row r="1766" spans="1:3">
      <c r="A1766" s="1" t="s">
        <v>7570</v>
      </c>
      <c r="B1766" s="1" t="s">
        <v>7571</v>
      </c>
      <c r="C1766" s="1" t="s">
        <v>7572</v>
      </c>
    </row>
    <row r="1767" spans="1:3">
      <c r="A1767" s="1" t="s">
        <v>7573</v>
      </c>
      <c r="B1767" s="1" t="s">
        <v>7574</v>
      </c>
      <c r="C1767" s="1" t="s">
        <v>7575</v>
      </c>
    </row>
    <row r="1768" spans="1:3">
      <c r="A1768" s="1" t="s">
        <v>7576</v>
      </c>
      <c r="B1768" s="1" t="s">
        <v>7577</v>
      </c>
      <c r="C1768" s="1" t="s">
        <v>7578</v>
      </c>
    </row>
    <row r="1769" spans="1:3">
      <c r="A1769" s="1" t="s">
        <v>7579</v>
      </c>
      <c r="B1769" s="1" t="s">
        <v>7580</v>
      </c>
      <c r="C1769" s="1" t="s">
        <v>7581</v>
      </c>
    </row>
    <row r="1770" spans="1:3">
      <c r="A1770" s="1" t="s">
        <v>7582</v>
      </c>
      <c r="B1770" s="1" t="s">
        <v>7583</v>
      </c>
      <c r="C1770" s="1" t="s">
        <v>7584</v>
      </c>
    </row>
    <row r="1771" spans="1:3">
      <c r="A1771" s="1" t="s">
        <v>7585</v>
      </c>
      <c r="B1771" s="1" t="s">
        <v>7586</v>
      </c>
      <c r="C1771" s="1" t="s">
        <v>7587</v>
      </c>
    </row>
    <row r="1772" spans="1:3">
      <c r="A1772" s="1" t="s">
        <v>7588</v>
      </c>
      <c r="B1772" s="1" t="s">
        <v>7589</v>
      </c>
      <c r="C1772" s="1" t="s">
        <v>7590</v>
      </c>
    </row>
    <row r="1773" spans="1:3">
      <c r="A1773" s="1" t="s">
        <v>7591</v>
      </c>
      <c r="B1773" s="1" t="s">
        <v>7592</v>
      </c>
      <c r="C1773" s="1" t="s">
        <v>7593</v>
      </c>
    </row>
    <row r="1774" spans="1:3">
      <c r="A1774" s="1" t="s">
        <v>7594</v>
      </c>
      <c r="B1774" s="1" t="s">
        <v>7595</v>
      </c>
      <c r="C1774" s="1" t="s">
        <v>7596</v>
      </c>
    </row>
    <row r="1775" spans="1:3">
      <c r="A1775" s="1" t="s">
        <v>7597</v>
      </c>
      <c r="B1775" s="1" t="s">
        <v>7598</v>
      </c>
      <c r="C1775" s="1" t="s">
        <v>7599</v>
      </c>
    </row>
    <row r="1776" spans="1:3">
      <c r="A1776" s="1" t="s">
        <v>7600</v>
      </c>
      <c r="B1776" s="1" t="s">
        <v>7601</v>
      </c>
      <c r="C1776" s="1" t="s">
        <v>7602</v>
      </c>
    </row>
    <row r="1777" spans="1:3">
      <c r="A1777" s="1" t="s">
        <v>7603</v>
      </c>
      <c r="B1777" s="1" t="s">
        <v>7604</v>
      </c>
      <c r="C1777" s="1" t="s">
        <v>7605</v>
      </c>
    </row>
    <row r="1778" spans="1:3">
      <c r="A1778" s="1" t="s">
        <v>7606</v>
      </c>
      <c r="B1778" s="1" t="s">
        <v>7607</v>
      </c>
      <c r="C1778" s="1" t="s">
        <v>7608</v>
      </c>
    </row>
    <row r="1779" spans="1:3">
      <c r="A1779" s="1" t="s">
        <v>7609</v>
      </c>
      <c r="B1779" s="1" t="s">
        <v>7610</v>
      </c>
      <c r="C1779" s="1" t="s">
        <v>7611</v>
      </c>
    </row>
    <row r="1780" spans="1:3">
      <c r="A1780" s="1" t="s">
        <v>7612</v>
      </c>
      <c r="B1780" s="1" t="s">
        <v>7613</v>
      </c>
      <c r="C1780" s="1" t="s">
        <v>7614</v>
      </c>
    </row>
    <row r="1781" spans="1:3">
      <c r="A1781" s="1" t="s">
        <v>7615</v>
      </c>
      <c r="B1781" s="1" t="s">
        <v>7616</v>
      </c>
      <c r="C1781" s="1" t="s">
        <v>7617</v>
      </c>
    </row>
    <row r="1782" spans="1:3">
      <c r="A1782" s="1" t="s">
        <v>7618</v>
      </c>
      <c r="B1782" s="1" t="s">
        <v>7619</v>
      </c>
      <c r="C1782" s="1" t="s">
        <v>7620</v>
      </c>
    </row>
    <row r="1783" spans="1:3">
      <c r="A1783" s="1" t="s">
        <v>7621</v>
      </c>
      <c r="B1783" s="1" t="s">
        <v>7622</v>
      </c>
      <c r="C1783" s="1" t="s">
        <v>7623</v>
      </c>
    </row>
    <row r="1784" spans="1:3">
      <c r="A1784" s="1" t="s">
        <v>7624</v>
      </c>
      <c r="B1784" s="1" t="s">
        <v>7625</v>
      </c>
      <c r="C1784" s="1" t="s">
        <v>7626</v>
      </c>
    </row>
    <row r="1785" spans="1:3">
      <c r="A1785" s="1" t="s">
        <v>7627</v>
      </c>
      <c r="B1785" s="1" t="s">
        <v>7628</v>
      </c>
      <c r="C1785" s="1" t="s">
        <v>7629</v>
      </c>
    </row>
    <row r="1786" spans="1:3">
      <c r="A1786" s="1" t="s">
        <v>7630</v>
      </c>
      <c r="B1786" s="1" t="s">
        <v>7631</v>
      </c>
      <c r="C1786" s="1" t="s">
        <v>7632</v>
      </c>
    </row>
    <row r="1787" spans="1:3">
      <c r="A1787" s="1" t="s">
        <v>7633</v>
      </c>
      <c r="B1787" s="1" t="s">
        <v>7634</v>
      </c>
      <c r="C1787" s="1" t="s">
        <v>7635</v>
      </c>
    </row>
    <row r="1788" spans="1:3">
      <c r="A1788" s="1" t="s">
        <v>7636</v>
      </c>
      <c r="B1788" s="1" t="s">
        <v>7637</v>
      </c>
      <c r="C1788" s="1" t="s">
        <v>7638</v>
      </c>
    </row>
    <row r="1789" spans="1:3">
      <c r="A1789" s="1" t="s">
        <v>7639</v>
      </c>
      <c r="B1789" s="1" t="s">
        <v>7640</v>
      </c>
      <c r="C1789" s="1" t="s">
        <v>7641</v>
      </c>
    </row>
    <row r="1790" spans="1:3">
      <c r="A1790" s="1" t="s">
        <v>7642</v>
      </c>
      <c r="B1790" s="1" t="s">
        <v>7643</v>
      </c>
      <c r="C1790" s="1" t="s">
        <v>7644</v>
      </c>
    </row>
    <row r="1791" spans="1:3">
      <c r="A1791" s="1" t="s">
        <v>7645</v>
      </c>
      <c r="B1791" s="1" t="s">
        <v>7646</v>
      </c>
      <c r="C1791" s="1" t="s">
        <v>7647</v>
      </c>
    </row>
    <row r="1792" spans="1:3">
      <c r="A1792" s="1" t="s">
        <v>7648</v>
      </c>
      <c r="B1792" s="1" t="s">
        <v>7649</v>
      </c>
      <c r="C1792" s="1" t="s">
        <v>7650</v>
      </c>
    </row>
    <row r="1793" spans="1:3">
      <c r="A1793" s="1" t="s">
        <v>7651</v>
      </c>
      <c r="B1793" s="1" t="s">
        <v>7652</v>
      </c>
      <c r="C1793" s="1" t="s">
        <v>7653</v>
      </c>
    </row>
    <row r="1794" spans="1:3">
      <c r="A1794" s="1" t="s">
        <v>7654</v>
      </c>
      <c r="B1794" s="1" t="s">
        <v>7655</v>
      </c>
      <c r="C1794" s="1" t="s">
        <v>7656</v>
      </c>
    </row>
    <row r="1795" spans="1:3">
      <c r="A1795" s="1" t="s">
        <v>7657</v>
      </c>
      <c r="B1795" s="1" t="s">
        <v>7658</v>
      </c>
      <c r="C1795" s="1" t="s">
        <v>7659</v>
      </c>
    </row>
    <row r="1796" spans="1:3">
      <c r="A1796" s="1" t="s">
        <v>7660</v>
      </c>
      <c r="B1796" s="1" t="s">
        <v>7661</v>
      </c>
      <c r="C1796" s="1" t="s">
        <v>7662</v>
      </c>
    </row>
    <row r="1797" spans="1:3">
      <c r="A1797" s="1" t="s">
        <v>7663</v>
      </c>
      <c r="B1797" s="1" t="s">
        <v>7664</v>
      </c>
      <c r="C1797" s="1" t="s">
        <v>7665</v>
      </c>
    </row>
    <row r="1798" spans="1:3">
      <c r="A1798" s="1" t="s">
        <v>7666</v>
      </c>
      <c r="B1798" s="1" t="s">
        <v>7667</v>
      </c>
      <c r="C1798" s="1" t="s">
        <v>7668</v>
      </c>
    </row>
    <row r="1799" spans="1:3">
      <c r="A1799" s="1" t="s">
        <v>7669</v>
      </c>
      <c r="B1799" s="1" t="s">
        <v>7670</v>
      </c>
      <c r="C1799" s="1" t="s">
        <v>7671</v>
      </c>
    </row>
    <row r="1800" spans="1:3">
      <c r="A1800" s="1" t="s">
        <v>7672</v>
      </c>
      <c r="B1800" s="1" t="s">
        <v>7673</v>
      </c>
      <c r="C1800" s="1" t="s">
        <v>7674</v>
      </c>
    </row>
    <row r="1801" spans="1:3">
      <c r="A1801" s="1" t="s">
        <v>7675</v>
      </c>
      <c r="B1801" s="1" t="s">
        <v>7676</v>
      </c>
      <c r="C1801" s="1" t="s">
        <v>7677</v>
      </c>
    </row>
    <row r="1802" spans="1:3">
      <c r="A1802" s="1" t="s">
        <v>7678</v>
      </c>
      <c r="B1802" s="1" t="s">
        <v>7679</v>
      </c>
      <c r="C1802" s="1" t="s">
        <v>7680</v>
      </c>
    </row>
    <row r="1803" spans="1:3">
      <c r="A1803" s="1" t="s">
        <v>7681</v>
      </c>
      <c r="B1803" s="1" t="s">
        <v>7682</v>
      </c>
      <c r="C1803" s="1" t="s">
        <v>7683</v>
      </c>
    </row>
    <row r="1804" spans="1:3">
      <c r="A1804" s="1" t="s">
        <v>7684</v>
      </c>
      <c r="B1804" s="1" t="s">
        <v>7685</v>
      </c>
      <c r="C1804" s="1" t="s">
        <v>7686</v>
      </c>
    </row>
    <row r="1805" spans="1:3">
      <c r="A1805" s="1" t="s">
        <v>7687</v>
      </c>
      <c r="B1805" s="1" t="s">
        <v>7688</v>
      </c>
      <c r="C1805" s="1" t="s">
        <v>7689</v>
      </c>
    </row>
    <row r="1806" spans="1:3">
      <c r="A1806" s="1" t="s">
        <v>7690</v>
      </c>
      <c r="B1806" s="1" t="s">
        <v>7691</v>
      </c>
      <c r="C1806" s="1" t="s">
        <v>7692</v>
      </c>
    </row>
    <row r="1807" spans="1:3">
      <c r="A1807" s="1" t="s">
        <v>7693</v>
      </c>
      <c r="B1807" s="1" t="s">
        <v>7694</v>
      </c>
      <c r="C1807" s="1" t="s">
        <v>7695</v>
      </c>
    </row>
    <row r="1808" spans="1:3">
      <c r="A1808" s="1" t="s">
        <v>7696</v>
      </c>
      <c r="B1808" s="1" t="s">
        <v>7697</v>
      </c>
      <c r="C1808" s="1" t="s">
        <v>7698</v>
      </c>
    </row>
    <row r="1809" spans="1:3">
      <c r="A1809" s="1" t="s">
        <v>7699</v>
      </c>
      <c r="B1809" s="1" t="s">
        <v>7700</v>
      </c>
      <c r="C1809" s="1" t="s">
        <v>7701</v>
      </c>
    </row>
    <row r="1810" spans="1:3">
      <c r="A1810" s="1" t="s">
        <v>7702</v>
      </c>
      <c r="B1810" s="1" t="s">
        <v>7703</v>
      </c>
      <c r="C1810" s="1" t="s">
        <v>7704</v>
      </c>
    </row>
    <row r="1811" spans="1:3">
      <c r="A1811" s="1" t="s">
        <v>7705</v>
      </c>
      <c r="B1811" s="1" t="s">
        <v>7706</v>
      </c>
      <c r="C1811" s="1" t="s">
        <v>7707</v>
      </c>
    </row>
    <row r="1812" spans="1:3">
      <c r="A1812" s="1" t="s">
        <v>7708</v>
      </c>
      <c r="B1812" s="1" t="s">
        <v>7709</v>
      </c>
      <c r="C1812" s="1" t="s">
        <v>7710</v>
      </c>
    </row>
    <row r="1813" spans="1:3">
      <c r="A1813" s="1" t="s">
        <v>7711</v>
      </c>
      <c r="B1813" s="1" t="s">
        <v>7712</v>
      </c>
      <c r="C1813" s="1" t="s">
        <v>7713</v>
      </c>
    </row>
    <row r="1814" spans="1:3">
      <c r="A1814" s="1" t="s">
        <v>7714</v>
      </c>
      <c r="B1814" s="1" t="s">
        <v>7715</v>
      </c>
      <c r="C1814" s="1" t="s">
        <v>7716</v>
      </c>
    </row>
    <row r="1815" spans="1:3">
      <c r="A1815" s="1" t="s">
        <v>7717</v>
      </c>
      <c r="B1815" s="1" t="s">
        <v>7718</v>
      </c>
      <c r="C1815" s="1" t="s">
        <v>7719</v>
      </c>
    </row>
    <row r="1816" spans="1:3">
      <c r="A1816" s="1" t="s">
        <v>7720</v>
      </c>
      <c r="B1816" s="1" t="s">
        <v>174</v>
      </c>
      <c r="C1816" s="1" t="s">
        <v>7721</v>
      </c>
    </row>
    <row r="1817" spans="1:3">
      <c r="A1817" s="1" t="s">
        <v>7722</v>
      </c>
      <c r="B1817" s="1" t="s">
        <v>7723</v>
      </c>
      <c r="C1817" s="1" t="s">
        <v>7724</v>
      </c>
    </row>
    <row r="1818" spans="1:3">
      <c r="A1818" s="1" t="s">
        <v>7725</v>
      </c>
      <c r="B1818" s="1" t="s">
        <v>7726</v>
      </c>
      <c r="C1818" s="1" t="s">
        <v>7727</v>
      </c>
    </row>
    <row r="1819" spans="1:3">
      <c r="A1819" s="1" t="s">
        <v>7728</v>
      </c>
      <c r="B1819" s="1" t="s">
        <v>7729</v>
      </c>
      <c r="C1819" s="1" t="s">
        <v>7730</v>
      </c>
    </row>
    <row r="1820" spans="1:3">
      <c r="A1820" s="1" t="s">
        <v>7731</v>
      </c>
      <c r="B1820" s="1" t="s">
        <v>7732</v>
      </c>
      <c r="C1820" s="1" t="s">
        <v>7733</v>
      </c>
    </row>
    <row r="1821" spans="1:3">
      <c r="A1821" s="1" t="s">
        <v>7734</v>
      </c>
      <c r="B1821" s="1" t="s">
        <v>7735</v>
      </c>
      <c r="C1821" s="1" t="s">
        <v>7736</v>
      </c>
    </row>
    <row r="1822" spans="1:3">
      <c r="A1822" s="1" t="s">
        <v>7737</v>
      </c>
      <c r="B1822" s="1" t="s">
        <v>7738</v>
      </c>
      <c r="C1822" s="1" t="s">
        <v>7739</v>
      </c>
    </row>
    <row r="1823" spans="1:3">
      <c r="A1823" s="1" t="s">
        <v>7740</v>
      </c>
      <c r="B1823" s="1" t="s">
        <v>7741</v>
      </c>
      <c r="C1823" s="1" t="s">
        <v>7742</v>
      </c>
    </row>
    <row r="1824" spans="1:3">
      <c r="A1824" s="1" t="s">
        <v>7743</v>
      </c>
      <c r="B1824" s="1" t="s">
        <v>7744</v>
      </c>
      <c r="C1824" s="1" t="s">
        <v>7745</v>
      </c>
    </row>
    <row r="1825" spans="1:3">
      <c r="A1825" s="1" t="s">
        <v>7746</v>
      </c>
      <c r="B1825" s="1" t="s">
        <v>7747</v>
      </c>
      <c r="C1825" s="1" t="s">
        <v>7748</v>
      </c>
    </row>
    <row r="1826" spans="1:3">
      <c r="A1826" s="1" t="s">
        <v>7749</v>
      </c>
      <c r="B1826" s="1" t="s">
        <v>7750</v>
      </c>
      <c r="C1826" s="1" t="s">
        <v>7751</v>
      </c>
    </row>
    <row r="1827" spans="1:3">
      <c r="A1827" s="1" t="s">
        <v>7752</v>
      </c>
      <c r="B1827" s="1" t="s">
        <v>7753</v>
      </c>
      <c r="C1827" s="1" t="s">
        <v>7754</v>
      </c>
    </row>
    <row r="1828" spans="1:3">
      <c r="A1828" s="1" t="s">
        <v>7755</v>
      </c>
      <c r="B1828" s="1" t="s">
        <v>7756</v>
      </c>
      <c r="C1828" s="1" t="s">
        <v>7757</v>
      </c>
    </row>
    <row r="1829" spans="1:3">
      <c r="A1829" s="1" t="s">
        <v>7758</v>
      </c>
      <c r="B1829" s="1" t="s">
        <v>7759</v>
      </c>
      <c r="C1829" s="1" t="s">
        <v>7760</v>
      </c>
    </row>
    <row r="1830" spans="1:3">
      <c r="A1830" s="1" t="s">
        <v>7761</v>
      </c>
      <c r="B1830" s="1" t="s">
        <v>7762</v>
      </c>
      <c r="C1830" s="1" t="s">
        <v>7763</v>
      </c>
    </row>
    <row r="1831" spans="1:3">
      <c r="A1831" s="1" t="s">
        <v>7764</v>
      </c>
      <c r="B1831" s="1" t="s">
        <v>7765</v>
      </c>
      <c r="C1831" s="1" t="s">
        <v>7766</v>
      </c>
    </row>
    <row r="1832" spans="1:3">
      <c r="A1832" s="1" t="s">
        <v>7767</v>
      </c>
      <c r="B1832" s="1" t="s">
        <v>7768</v>
      </c>
      <c r="C1832" s="1" t="s">
        <v>7769</v>
      </c>
    </row>
    <row r="1833" spans="1:3">
      <c r="A1833" s="1" t="s">
        <v>7770</v>
      </c>
      <c r="B1833" s="1" t="s">
        <v>7771</v>
      </c>
      <c r="C1833" s="1" t="s">
        <v>7772</v>
      </c>
    </row>
    <row r="1834" spans="1:3">
      <c r="A1834" s="1" t="s">
        <v>7773</v>
      </c>
      <c r="B1834" s="1" t="s">
        <v>7774</v>
      </c>
      <c r="C1834" s="1" t="s">
        <v>7775</v>
      </c>
    </row>
    <row r="1835" spans="1:3">
      <c r="A1835" s="1" t="s">
        <v>7776</v>
      </c>
      <c r="B1835" s="1" t="s">
        <v>7777</v>
      </c>
      <c r="C1835" s="1" t="s">
        <v>7778</v>
      </c>
    </row>
    <row r="1836" spans="1:3">
      <c r="A1836" s="1" t="s">
        <v>7779</v>
      </c>
      <c r="B1836" s="1" t="s">
        <v>7780</v>
      </c>
      <c r="C1836" s="1" t="s">
        <v>7781</v>
      </c>
    </row>
    <row r="1837" spans="1:3">
      <c r="A1837" s="1" t="s">
        <v>7782</v>
      </c>
      <c r="B1837" s="1" t="s">
        <v>7783</v>
      </c>
      <c r="C1837" s="1" t="s">
        <v>7784</v>
      </c>
    </row>
    <row r="1838" spans="1:3">
      <c r="A1838" s="1" t="s">
        <v>7785</v>
      </c>
      <c r="B1838" s="1" t="s">
        <v>7786</v>
      </c>
      <c r="C1838" s="1" t="s">
        <v>7787</v>
      </c>
    </row>
    <row r="1839" spans="1:3">
      <c r="A1839" s="1" t="s">
        <v>7788</v>
      </c>
      <c r="B1839" s="1" t="s">
        <v>7789</v>
      </c>
      <c r="C1839" s="1" t="s">
        <v>7790</v>
      </c>
    </row>
    <row r="1840" spans="1:3">
      <c r="A1840" s="1" t="s">
        <v>7791</v>
      </c>
      <c r="B1840" s="1" t="s">
        <v>7792</v>
      </c>
      <c r="C1840" s="1" t="s">
        <v>7793</v>
      </c>
    </row>
    <row r="1841" spans="1:3">
      <c r="A1841" s="1" t="s">
        <v>7794</v>
      </c>
      <c r="B1841" s="1" t="s">
        <v>7795</v>
      </c>
      <c r="C1841" s="1" t="s">
        <v>7796</v>
      </c>
    </row>
    <row r="1842" spans="1:3">
      <c r="A1842" s="1" t="s">
        <v>7797</v>
      </c>
      <c r="B1842" s="1" t="s">
        <v>7798</v>
      </c>
      <c r="C1842" s="1" t="s">
        <v>7799</v>
      </c>
    </row>
    <row r="1843" spans="1:3">
      <c r="A1843" s="1" t="s">
        <v>7800</v>
      </c>
      <c r="B1843" s="1" t="s">
        <v>7801</v>
      </c>
      <c r="C1843" s="1" t="s">
        <v>7802</v>
      </c>
    </row>
    <row r="1844" spans="1:3">
      <c r="A1844" s="1" t="s">
        <v>7803</v>
      </c>
      <c r="B1844" s="1" t="s">
        <v>7804</v>
      </c>
      <c r="C1844" s="1" t="s">
        <v>7805</v>
      </c>
    </row>
    <row r="1845" spans="1:3">
      <c r="A1845" s="1" t="s">
        <v>7806</v>
      </c>
      <c r="B1845" s="1" t="s">
        <v>7807</v>
      </c>
      <c r="C1845" s="1" t="s">
        <v>7808</v>
      </c>
    </row>
    <row r="1846" spans="1:3">
      <c r="A1846" s="1" t="s">
        <v>7809</v>
      </c>
      <c r="B1846" s="1" t="s">
        <v>7810</v>
      </c>
      <c r="C1846" s="1" t="s">
        <v>7811</v>
      </c>
    </row>
    <row r="1847" spans="1:3">
      <c r="A1847" s="1" t="s">
        <v>7812</v>
      </c>
      <c r="B1847" s="1" t="s">
        <v>7813</v>
      </c>
      <c r="C1847" s="1" t="s">
        <v>7814</v>
      </c>
    </row>
    <row r="1848" spans="1:3">
      <c r="A1848" s="1" t="s">
        <v>7815</v>
      </c>
      <c r="B1848" s="1" t="s">
        <v>7816</v>
      </c>
      <c r="C1848" s="1" t="s">
        <v>7817</v>
      </c>
    </row>
    <row r="1849" spans="1:3">
      <c r="A1849" s="1" t="s">
        <v>7818</v>
      </c>
      <c r="B1849" s="1" t="s">
        <v>7819</v>
      </c>
      <c r="C1849" s="1" t="s">
        <v>7820</v>
      </c>
    </row>
    <row r="1850" spans="1:3">
      <c r="A1850" s="1" t="s">
        <v>7821</v>
      </c>
      <c r="B1850" s="1" t="s">
        <v>7822</v>
      </c>
      <c r="C1850" s="1" t="s">
        <v>7823</v>
      </c>
    </row>
    <row r="1851" spans="1:3">
      <c r="A1851" s="1" t="s">
        <v>7824</v>
      </c>
      <c r="B1851" s="1" t="s">
        <v>7825</v>
      </c>
      <c r="C1851" s="1" t="s">
        <v>7826</v>
      </c>
    </row>
    <row r="1852" spans="1:3">
      <c r="A1852" s="1" t="s">
        <v>7827</v>
      </c>
      <c r="B1852" s="1" t="s">
        <v>7828</v>
      </c>
      <c r="C1852" s="1" t="s">
        <v>7829</v>
      </c>
    </row>
    <row r="1853" spans="1:3">
      <c r="A1853" s="1" t="s">
        <v>7830</v>
      </c>
      <c r="B1853" s="1" t="s">
        <v>7831</v>
      </c>
      <c r="C1853" s="1" t="s">
        <v>7832</v>
      </c>
    </row>
    <row r="1854" spans="1:3">
      <c r="A1854" s="1" t="s">
        <v>7833</v>
      </c>
      <c r="B1854" s="1" t="s">
        <v>7834</v>
      </c>
      <c r="C1854" s="1" t="s">
        <v>7835</v>
      </c>
    </row>
    <row r="1855" spans="1:3">
      <c r="A1855" s="1" t="s">
        <v>7836</v>
      </c>
      <c r="B1855" s="1" t="s">
        <v>7837</v>
      </c>
      <c r="C1855" s="1" t="s">
        <v>7838</v>
      </c>
    </row>
    <row r="1856" spans="1:3">
      <c r="A1856" s="1" t="s">
        <v>7839</v>
      </c>
      <c r="B1856" s="1" t="s">
        <v>7840</v>
      </c>
      <c r="C1856" s="1" t="s">
        <v>7841</v>
      </c>
    </row>
    <row r="1857" spans="1:3">
      <c r="A1857" s="1" t="s">
        <v>7842</v>
      </c>
      <c r="B1857" s="1" t="s">
        <v>7843</v>
      </c>
      <c r="C1857" s="1" t="s">
        <v>7844</v>
      </c>
    </row>
    <row r="1858" spans="1:3">
      <c r="A1858" s="1" t="s">
        <v>7845</v>
      </c>
      <c r="B1858" s="1" t="s">
        <v>7846</v>
      </c>
      <c r="C1858" s="1" t="s">
        <v>7847</v>
      </c>
    </row>
    <row r="1859" spans="1:3">
      <c r="A1859" s="1" t="s">
        <v>7848</v>
      </c>
      <c r="B1859" s="1" t="s">
        <v>7849</v>
      </c>
      <c r="C1859" s="1" t="s">
        <v>7850</v>
      </c>
    </row>
    <row r="1860" spans="1:3">
      <c r="A1860" s="1" t="s">
        <v>7851</v>
      </c>
      <c r="B1860" s="1" t="s">
        <v>7852</v>
      </c>
      <c r="C1860" s="1" t="s">
        <v>7853</v>
      </c>
    </row>
    <row r="1861" spans="1:3">
      <c r="A1861" s="1" t="s">
        <v>7854</v>
      </c>
      <c r="B1861" s="1" t="s">
        <v>7855</v>
      </c>
      <c r="C1861" s="1" t="s">
        <v>7856</v>
      </c>
    </row>
    <row r="1862" spans="1:3">
      <c r="A1862" s="1" t="s">
        <v>7857</v>
      </c>
      <c r="B1862" s="1" t="s">
        <v>7858</v>
      </c>
      <c r="C1862" s="1" t="s">
        <v>7859</v>
      </c>
    </row>
    <row r="1863" spans="1:3">
      <c r="A1863" s="1" t="s">
        <v>7860</v>
      </c>
      <c r="B1863" s="1" t="s">
        <v>7861</v>
      </c>
      <c r="C1863" s="1" t="s">
        <v>7862</v>
      </c>
    </row>
    <row r="1864" spans="1:3">
      <c r="A1864" s="1" t="s">
        <v>7863</v>
      </c>
      <c r="B1864" s="1" t="s">
        <v>7864</v>
      </c>
      <c r="C1864" s="1" t="s">
        <v>7865</v>
      </c>
    </row>
    <row r="1865" spans="1:3">
      <c r="A1865" s="1" t="s">
        <v>7866</v>
      </c>
      <c r="B1865" s="1" t="s">
        <v>7867</v>
      </c>
      <c r="C1865" s="1" t="s">
        <v>7868</v>
      </c>
    </row>
    <row r="1866" spans="1:3">
      <c r="A1866" s="1" t="s">
        <v>7869</v>
      </c>
      <c r="B1866" s="1" t="s">
        <v>7870</v>
      </c>
      <c r="C1866" s="1" t="s">
        <v>7871</v>
      </c>
    </row>
    <row r="1867" spans="1:3">
      <c r="A1867" s="1" t="s">
        <v>7872</v>
      </c>
      <c r="B1867" s="1" t="s">
        <v>3387</v>
      </c>
      <c r="C1867" s="1" t="s">
        <v>7873</v>
      </c>
    </row>
    <row r="1868" spans="1:3">
      <c r="A1868" s="1" t="s">
        <v>7874</v>
      </c>
      <c r="B1868" s="1" t="s">
        <v>5609</v>
      </c>
      <c r="C1868" s="1" t="s">
        <v>7875</v>
      </c>
    </row>
    <row r="1869" spans="1:3">
      <c r="A1869" s="1" t="s">
        <v>7876</v>
      </c>
      <c r="B1869" s="1" t="s">
        <v>2889</v>
      </c>
      <c r="C1869" s="1" t="s">
        <v>7877</v>
      </c>
    </row>
    <row r="1870" spans="1:3">
      <c r="A1870" s="1" t="s">
        <v>7878</v>
      </c>
      <c r="B1870" s="1" t="s">
        <v>2892</v>
      </c>
      <c r="C1870" s="1" t="s">
        <v>7879</v>
      </c>
    </row>
    <row r="1871" spans="1:3">
      <c r="A1871" s="1" t="s">
        <v>7880</v>
      </c>
      <c r="B1871" s="1" t="s">
        <v>5621</v>
      </c>
      <c r="C1871" s="1" t="s">
        <v>7881</v>
      </c>
    </row>
    <row r="1872" spans="1:3">
      <c r="A1872" s="1" t="s">
        <v>7882</v>
      </c>
      <c r="B1872" s="1" t="s">
        <v>5624</v>
      </c>
      <c r="C1872" s="1" t="s">
        <v>7883</v>
      </c>
    </row>
    <row r="1873" spans="1:3">
      <c r="A1873" s="1" t="s">
        <v>7884</v>
      </c>
      <c r="B1873" s="1" t="s">
        <v>7885</v>
      </c>
      <c r="C1873" s="1" t="s">
        <v>7886</v>
      </c>
    </row>
    <row r="1874" spans="1:3">
      <c r="A1874" s="1" t="s">
        <v>7887</v>
      </c>
      <c r="B1874" s="1" t="s">
        <v>7888</v>
      </c>
      <c r="C1874" s="1" t="s">
        <v>7889</v>
      </c>
    </row>
    <row r="1875" spans="1:3">
      <c r="A1875" s="1" t="s">
        <v>7890</v>
      </c>
      <c r="B1875" s="1" t="s">
        <v>7891</v>
      </c>
      <c r="C1875" s="1" t="s">
        <v>7892</v>
      </c>
    </row>
    <row r="1876" spans="1:3">
      <c r="A1876" s="1" t="s">
        <v>7893</v>
      </c>
      <c r="B1876" s="1" t="s">
        <v>7894</v>
      </c>
      <c r="C1876" s="1" t="s">
        <v>7895</v>
      </c>
    </row>
    <row r="1877" spans="1:3">
      <c r="A1877" s="1" t="s">
        <v>7896</v>
      </c>
      <c r="B1877" s="1" t="s">
        <v>7897</v>
      </c>
      <c r="C1877" s="1" t="s">
        <v>7898</v>
      </c>
    </row>
    <row r="1878" spans="1:3">
      <c r="A1878" s="1" t="s">
        <v>7899</v>
      </c>
      <c r="B1878" s="1" t="s">
        <v>7900</v>
      </c>
      <c r="C1878" s="1" t="s">
        <v>7901</v>
      </c>
    </row>
    <row r="1879" spans="1:3">
      <c r="A1879" s="1" t="s">
        <v>7902</v>
      </c>
      <c r="B1879" s="1" t="s">
        <v>7903</v>
      </c>
      <c r="C1879" s="1" t="s">
        <v>7904</v>
      </c>
    </row>
    <row r="1880" spans="1:3">
      <c r="A1880" s="1" t="s">
        <v>7905</v>
      </c>
      <c r="B1880" s="1" t="s">
        <v>7906</v>
      </c>
      <c r="C1880" s="1" t="s">
        <v>7907</v>
      </c>
    </row>
    <row r="1881" spans="1:3">
      <c r="A1881" s="1" t="s">
        <v>7908</v>
      </c>
      <c r="B1881" s="1" t="s">
        <v>7909</v>
      </c>
      <c r="C1881" s="1" t="s">
        <v>7910</v>
      </c>
    </row>
    <row r="1882" spans="1:3">
      <c r="A1882" s="1" t="s">
        <v>7911</v>
      </c>
      <c r="B1882" s="1" t="s">
        <v>7912</v>
      </c>
      <c r="C1882" s="1" t="s">
        <v>7913</v>
      </c>
    </row>
    <row r="1883" spans="1:3">
      <c r="A1883" s="1" t="s">
        <v>7914</v>
      </c>
      <c r="B1883" s="1" t="s">
        <v>7915</v>
      </c>
      <c r="C1883" s="1" t="s">
        <v>7916</v>
      </c>
    </row>
    <row r="1884" spans="1:3">
      <c r="A1884" s="1" t="s">
        <v>7917</v>
      </c>
      <c r="B1884" s="1" t="s">
        <v>7918</v>
      </c>
      <c r="C1884" s="1" t="s">
        <v>7919</v>
      </c>
    </row>
    <row r="1885" spans="1:3">
      <c r="A1885" s="1" t="s">
        <v>7920</v>
      </c>
      <c r="B1885" s="1" t="s">
        <v>7921</v>
      </c>
      <c r="C1885" s="1" t="s">
        <v>7922</v>
      </c>
    </row>
    <row r="1886" spans="1:3">
      <c r="A1886" s="1" t="s">
        <v>7923</v>
      </c>
      <c r="B1886" s="1" t="s">
        <v>7924</v>
      </c>
      <c r="C1886" s="1" t="s">
        <v>7925</v>
      </c>
    </row>
    <row r="1887" spans="1:3">
      <c r="A1887" s="1" t="s">
        <v>7926</v>
      </c>
      <c r="B1887" s="1" t="s">
        <v>7927</v>
      </c>
      <c r="C1887" s="1" t="s">
        <v>7928</v>
      </c>
    </row>
    <row r="1888" spans="1:3">
      <c r="A1888" s="1" t="s">
        <v>7929</v>
      </c>
      <c r="B1888" s="1" t="s">
        <v>7930</v>
      </c>
      <c r="C1888" s="1" t="s">
        <v>7931</v>
      </c>
    </row>
    <row r="1889" spans="1:3">
      <c r="A1889" s="1" t="s">
        <v>7932</v>
      </c>
      <c r="B1889" s="1" t="s">
        <v>7933</v>
      </c>
      <c r="C1889" s="1" t="s">
        <v>7934</v>
      </c>
    </row>
    <row r="1890" spans="1:3">
      <c r="A1890" s="1" t="s">
        <v>7935</v>
      </c>
      <c r="B1890" s="1" t="s">
        <v>7936</v>
      </c>
      <c r="C1890" s="1" t="s">
        <v>7937</v>
      </c>
    </row>
    <row r="1891" spans="1:3">
      <c r="A1891" s="1" t="s">
        <v>7938</v>
      </c>
      <c r="B1891" s="1" t="s">
        <v>4295</v>
      </c>
      <c r="C1891" s="1" t="s">
        <v>7939</v>
      </c>
    </row>
    <row r="1892" spans="1:3">
      <c r="A1892" s="1" t="s">
        <v>7940</v>
      </c>
      <c r="B1892" s="1" t="s">
        <v>6770</v>
      </c>
      <c r="C1892" s="1" t="s">
        <v>7941</v>
      </c>
    </row>
    <row r="1893" spans="1:3">
      <c r="A1893" s="1" t="s">
        <v>7942</v>
      </c>
      <c r="B1893" s="1" t="s">
        <v>4313</v>
      </c>
      <c r="C1893" s="1" t="s">
        <v>7943</v>
      </c>
    </row>
    <row r="1894" spans="1:3">
      <c r="A1894" s="1" t="s">
        <v>7944</v>
      </c>
      <c r="B1894" s="1" t="s">
        <v>6782</v>
      </c>
      <c r="C1894" s="1" t="s">
        <v>7945</v>
      </c>
    </row>
    <row r="1895" spans="1:3">
      <c r="A1895" s="1" t="s">
        <v>7946</v>
      </c>
      <c r="B1895" s="1" t="s">
        <v>7947</v>
      </c>
      <c r="C1895" s="1" t="s">
        <v>7948</v>
      </c>
    </row>
    <row r="1896" spans="1:3">
      <c r="A1896" s="1" t="s">
        <v>7949</v>
      </c>
      <c r="B1896" s="1" t="s">
        <v>7950</v>
      </c>
      <c r="C1896" s="1" t="s">
        <v>7951</v>
      </c>
    </row>
    <row r="1897" spans="1:3">
      <c r="A1897" s="1" t="s">
        <v>7952</v>
      </c>
      <c r="B1897" s="1" t="s">
        <v>7953</v>
      </c>
      <c r="C1897" s="1" t="s">
        <v>7954</v>
      </c>
    </row>
    <row r="1898" spans="1:3">
      <c r="A1898" s="1" t="s">
        <v>7955</v>
      </c>
      <c r="B1898" s="1" t="s">
        <v>7956</v>
      </c>
      <c r="C1898" s="1" t="s">
        <v>7957</v>
      </c>
    </row>
    <row r="1899" spans="1:3">
      <c r="A1899" s="1" t="s">
        <v>7958</v>
      </c>
      <c r="B1899" s="1" t="s">
        <v>7959</v>
      </c>
      <c r="C1899" s="1" t="s">
        <v>7960</v>
      </c>
    </row>
    <row r="1900" spans="1:3">
      <c r="A1900" s="1" t="s">
        <v>7961</v>
      </c>
      <c r="B1900" s="1" t="s">
        <v>7962</v>
      </c>
      <c r="C1900" s="1" t="s">
        <v>7963</v>
      </c>
    </row>
    <row r="1901" spans="1:3">
      <c r="A1901" s="1" t="s">
        <v>7964</v>
      </c>
      <c r="B1901" s="1" t="s">
        <v>6794</v>
      </c>
      <c r="C1901" s="1" t="s">
        <v>7965</v>
      </c>
    </row>
    <row r="1902" spans="1:3">
      <c r="A1902" s="1" t="s">
        <v>7966</v>
      </c>
      <c r="B1902" s="1" t="s">
        <v>7967</v>
      </c>
      <c r="C1902" s="1" t="s">
        <v>7968</v>
      </c>
    </row>
    <row r="1903" spans="1:3">
      <c r="A1903" s="1" t="s">
        <v>7969</v>
      </c>
      <c r="B1903" s="1" t="s">
        <v>7970</v>
      </c>
      <c r="C1903" s="1" t="s">
        <v>7971</v>
      </c>
    </row>
    <row r="1904" spans="1:3">
      <c r="A1904" s="1" t="s">
        <v>7972</v>
      </c>
      <c r="B1904" s="1" t="s">
        <v>7973</v>
      </c>
      <c r="C1904" s="1" t="s">
        <v>7974</v>
      </c>
    </row>
    <row r="1905" spans="1:3">
      <c r="A1905" s="1" t="s">
        <v>7975</v>
      </c>
      <c r="B1905" s="1" t="s">
        <v>7976</v>
      </c>
      <c r="C1905" s="1" t="s">
        <v>7977</v>
      </c>
    </row>
    <row r="1906" spans="1:3">
      <c r="A1906" s="1" t="s">
        <v>7978</v>
      </c>
      <c r="B1906" s="1" t="s">
        <v>7979</v>
      </c>
      <c r="C1906" s="1" t="s">
        <v>7980</v>
      </c>
    </row>
    <row r="1907" spans="1:3">
      <c r="A1907" s="1" t="s">
        <v>7981</v>
      </c>
      <c r="B1907" s="1" t="s">
        <v>7982</v>
      </c>
      <c r="C1907" s="1" t="s">
        <v>7983</v>
      </c>
    </row>
    <row r="1908" spans="1:3">
      <c r="A1908" s="1" t="s">
        <v>7984</v>
      </c>
      <c r="B1908" s="1" t="s">
        <v>7985</v>
      </c>
      <c r="C1908" s="1" t="s">
        <v>7986</v>
      </c>
    </row>
    <row r="1909" spans="1:3">
      <c r="A1909" s="1" t="s">
        <v>7987</v>
      </c>
      <c r="B1909" s="1" t="s">
        <v>7988</v>
      </c>
      <c r="C1909" s="1" t="s">
        <v>7989</v>
      </c>
    </row>
    <row r="1910" spans="1:3">
      <c r="A1910" s="1" t="s">
        <v>7990</v>
      </c>
      <c r="B1910" s="1" t="s">
        <v>7991</v>
      </c>
      <c r="C1910" s="1" t="s">
        <v>7992</v>
      </c>
    </row>
    <row r="1911" spans="1:3">
      <c r="A1911" s="1" t="s">
        <v>7993</v>
      </c>
      <c r="B1911" s="1" t="s">
        <v>6794</v>
      </c>
      <c r="C1911" s="1" t="s">
        <v>7994</v>
      </c>
    </row>
    <row r="1912" spans="1:3">
      <c r="A1912" s="1" t="s">
        <v>7995</v>
      </c>
      <c r="B1912" s="1" t="s">
        <v>7996</v>
      </c>
      <c r="C1912" s="1" t="s">
        <v>7997</v>
      </c>
    </row>
    <row r="1913" spans="1:3">
      <c r="A1913" s="1" t="s">
        <v>7998</v>
      </c>
      <c r="B1913" s="1" t="s">
        <v>7999</v>
      </c>
      <c r="C1913" s="1" t="s">
        <v>8000</v>
      </c>
    </row>
    <row r="1914" spans="1:3">
      <c r="A1914" s="1" t="s">
        <v>8001</v>
      </c>
      <c r="B1914" s="1" t="s">
        <v>8002</v>
      </c>
      <c r="C1914" s="1" t="s">
        <v>8003</v>
      </c>
    </row>
    <row r="1915" spans="1:3">
      <c r="A1915" s="1" t="s">
        <v>8004</v>
      </c>
      <c r="B1915" s="1" t="s">
        <v>8005</v>
      </c>
      <c r="C1915" s="1" t="s">
        <v>8006</v>
      </c>
    </row>
    <row r="1916" spans="1:3">
      <c r="A1916" s="1" t="s">
        <v>8007</v>
      </c>
      <c r="B1916" s="1" t="s">
        <v>8002</v>
      </c>
      <c r="C1916" s="1" t="s">
        <v>8003</v>
      </c>
    </row>
    <row r="1917" spans="1:3">
      <c r="A1917" s="1" t="s">
        <v>8008</v>
      </c>
      <c r="B1917" s="1" t="s">
        <v>8009</v>
      </c>
      <c r="C1917" s="1" t="s">
        <v>8010</v>
      </c>
    </row>
    <row r="1918" spans="1:3">
      <c r="A1918" s="1" t="s">
        <v>8011</v>
      </c>
      <c r="B1918" s="1" t="s">
        <v>8012</v>
      </c>
      <c r="C1918" s="1" t="s">
        <v>8013</v>
      </c>
    </row>
    <row r="1919" spans="1:3">
      <c r="A1919" s="1" t="s">
        <v>8014</v>
      </c>
      <c r="B1919" s="1" t="s">
        <v>8015</v>
      </c>
      <c r="C1919" s="1" t="s">
        <v>8016</v>
      </c>
    </row>
    <row r="1920" spans="1:3">
      <c r="A1920" s="1" t="s">
        <v>8017</v>
      </c>
      <c r="B1920" s="1" t="s">
        <v>8018</v>
      </c>
      <c r="C1920" s="1" t="s">
        <v>8019</v>
      </c>
    </row>
    <row r="1921" spans="1:3">
      <c r="A1921" s="1" t="s">
        <v>8020</v>
      </c>
      <c r="B1921" s="1" t="s">
        <v>8021</v>
      </c>
      <c r="C1921" s="1" t="s">
        <v>8022</v>
      </c>
    </row>
    <row r="1922" spans="1:3">
      <c r="A1922" s="1" t="s">
        <v>8023</v>
      </c>
      <c r="B1922" s="1" t="s">
        <v>8024</v>
      </c>
      <c r="C1922" s="1" t="s">
        <v>8025</v>
      </c>
    </row>
    <row r="1923" spans="1:3">
      <c r="A1923" s="1" t="s">
        <v>8026</v>
      </c>
      <c r="B1923" s="1" t="s">
        <v>8027</v>
      </c>
      <c r="C1923" s="1" t="s">
        <v>8028</v>
      </c>
    </row>
    <row r="1924" spans="1:3">
      <c r="A1924" s="1" t="s">
        <v>8029</v>
      </c>
      <c r="B1924" s="1" t="s">
        <v>8018</v>
      </c>
      <c r="C1924" s="1" t="s">
        <v>8019</v>
      </c>
    </row>
    <row r="1925" spans="1:3">
      <c r="A1925" s="1" t="s">
        <v>8030</v>
      </c>
      <c r="B1925" s="1" t="s">
        <v>8031</v>
      </c>
      <c r="C1925" s="1" t="s">
        <v>8032</v>
      </c>
    </row>
    <row r="1926" spans="1:3">
      <c r="A1926" s="1" t="s">
        <v>8033</v>
      </c>
      <c r="B1926" s="1" t="s">
        <v>8034</v>
      </c>
      <c r="C1926" s="1" t="s">
        <v>8035</v>
      </c>
    </row>
    <row r="1927" spans="1:3">
      <c r="A1927" s="1" t="s">
        <v>8036</v>
      </c>
      <c r="B1927" s="1" t="s">
        <v>8037</v>
      </c>
      <c r="C1927" s="1" t="s">
        <v>8038</v>
      </c>
    </row>
    <row r="1928" spans="1:3">
      <c r="A1928" s="1" t="s">
        <v>8039</v>
      </c>
      <c r="B1928" s="1" t="s">
        <v>8040</v>
      </c>
      <c r="C1928" s="1" t="s">
        <v>8041</v>
      </c>
    </row>
    <row r="1929" spans="1:3">
      <c r="A1929" s="1" t="s">
        <v>8042</v>
      </c>
      <c r="B1929" s="1" t="s">
        <v>8034</v>
      </c>
      <c r="C1929" s="1" t="s">
        <v>8035</v>
      </c>
    </row>
    <row r="1930" spans="1:3">
      <c r="A1930" s="1" t="s">
        <v>8043</v>
      </c>
      <c r="B1930" s="1" t="s">
        <v>8044</v>
      </c>
      <c r="C1930" s="1" t="s">
        <v>8045</v>
      </c>
    </row>
    <row r="1931" spans="1:3">
      <c r="A1931" s="1" t="s">
        <v>8046</v>
      </c>
      <c r="B1931" s="1" t="s">
        <v>8047</v>
      </c>
      <c r="C1931" s="1" t="s">
        <v>8048</v>
      </c>
    </row>
    <row r="1932" spans="1:3">
      <c r="A1932" s="1" t="s">
        <v>8049</v>
      </c>
      <c r="B1932" s="1" t="s">
        <v>8047</v>
      </c>
      <c r="C1932" s="1" t="s">
        <v>8048</v>
      </c>
    </row>
    <row r="1933" spans="1:3">
      <c r="A1933" s="1" t="s">
        <v>8050</v>
      </c>
      <c r="B1933" s="1" t="s">
        <v>8051</v>
      </c>
      <c r="C1933" s="1" t="s">
        <v>8052</v>
      </c>
    </row>
    <row r="1934" spans="1:3">
      <c r="A1934" s="1" t="s">
        <v>8053</v>
      </c>
      <c r="B1934" s="1" t="s">
        <v>8054</v>
      </c>
      <c r="C1934" s="1" t="s">
        <v>8055</v>
      </c>
    </row>
    <row r="1935" spans="1:3">
      <c r="A1935" s="1" t="s">
        <v>8056</v>
      </c>
      <c r="B1935" s="1" t="s">
        <v>8057</v>
      </c>
      <c r="C1935" s="1" t="s">
        <v>8058</v>
      </c>
    </row>
    <row r="1936" spans="1:3">
      <c r="A1936" s="1" t="s">
        <v>8059</v>
      </c>
      <c r="B1936" s="1" t="s">
        <v>8060</v>
      </c>
      <c r="C1936" s="1" t="s">
        <v>8061</v>
      </c>
    </row>
    <row r="1937" spans="1:3">
      <c r="A1937" s="1" t="s">
        <v>8062</v>
      </c>
      <c r="B1937" s="1" t="s">
        <v>8063</v>
      </c>
      <c r="C1937" s="1" t="s">
        <v>8064</v>
      </c>
    </row>
    <row r="1938" spans="1:3">
      <c r="A1938" s="1" t="s">
        <v>8065</v>
      </c>
      <c r="B1938" s="1" t="s">
        <v>8066</v>
      </c>
      <c r="C1938" s="1" t="s">
        <v>8067</v>
      </c>
    </row>
    <row r="1939" spans="1:3">
      <c r="A1939" s="1" t="s">
        <v>8068</v>
      </c>
      <c r="B1939" s="1" t="s">
        <v>8063</v>
      </c>
      <c r="C1939" s="1" t="s">
        <v>8064</v>
      </c>
    </row>
    <row r="1940" spans="1:3">
      <c r="A1940" s="1" t="s">
        <v>8069</v>
      </c>
      <c r="B1940" s="1" t="s">
        <v>8070</v>
      </c>
      <c r="C1940" s="1" t="s">
        <v>8071</v>
      </c>
    </row>
    <row r="1941" spans="1:3">
      <c r="A1941" s="1" t="s">
        <v>8072</v>
      </c>
      <c r="B1941" s="1" t="s">
        <v>8073</v>
      </c>
      <c r="C1941" s="1" t="s">
        <v>8074</v>
      </c>
    </row>
    <row r="1942" spans="1:3">
      <c r="A1942" s="1" t="s">
        <v>8075</v>
      </c>
      <c r="B1942" s="1" t="s">
        <v>8076</v>
      </c>
      <c r="C1942" s="1" t="s">
        <v>8077</v>
      </c>
    </row>
    <row r="1943" spans="1:3">
      <c r="A1943" s="1" t="s">
        <v>8078</v>
      </c>
      <c r="B1943" s="1" t="s">
        <v>8079</v>
      </c>
      <c r="C1943" s="1" t="s">
        <v>8080</v>
      </c>
    </row>
    <row r="1944" spans="1:3">
      <c r="A1944" s="1" t="s">
        <v>8081</v>
      </c>
      <c r="B1944" s="1" t="s">
        <v>8082</v>
      </c>
      <c r="C1944" s="1" t="s">
        <v>8083</v>
      </c>
    </row>
    <row r="1945" spans="1:3">
      <c r="A1945" s="1" t="s">
        <v>8084</v>
      </c>
      <c r="B1945" s="1" t="s">
        <v>8079</v>
      </c>
      <c r="C1945" s="1" t="s">
        <v>8080</v>
      </c>
    </row>
    <row r="1946" spans="1:3">
      <c r="A1946" s="1" t="s">
        <v>8085</v>
      </c>
      <c r="B1946" s="1" t="s">
        <v>8086</v>
      </c>
      <c r="C1946" s="1" t="s">
        <v>8087</v>
      </c>
    </row>
    <row r="1947" spans="1:3">
      <c r="A1947" s="1" t="s">
        <v>8088</v>
      </c>
      <c r="B1947" s="1" t="s">
        <v>8089</v>
      </c>
      <c r="C1947" s="1" t="s">
        <v>8090</v>
      </c>
    </row>
    <row r="1948" spans="1:3">
      <c r="A1948" s="1" t="s">
        <v>8091</v>
      </c>
      <c r="B1948" s="1" t="s">
        <v>8092</v>
      </c>
      <c r="C1948" s="1" t="s">
        <v>8093</v>
      </c>
    </row>
    <row r="1949" spans="1:3">
      <c r="A1949" s="1" t="s">
        <v>8094</v>
      </c>
      <c r="B1949" s="1" t="s">
        <v>8095</v>
      </c>
      <c r="C1949" s="1" t="s">
        <v>8096</v>
      </c>
    </row>
    <row r="1950" spans="1:3">
      <c r="A1950" s="1" t="s">
        <v>8097</v>
      </c>
      <c r="B1950" s="1" t="s">
        <v>8098</v>
      </c>
      <c r="C1950" s="1" t="s">
        <v>8099</v>
      </c>
    </row>
    <row r="1951" spans="1:3">
      <c r="A1951" s="1" t="s">
        <v>8100</v>
      </c>
      <c r="B1951" s="1" t="s">
        <v>8101</v>
      </c>
      <c r="C1951" s="1" t="s">
        <v>8102</v>
      </c>
    </row>
    <row r="1952" spans="1:3">
      <c r="A1952" s="1" t="s">
        <v>8103</v>
      </c>
      <c r="B1952" s="1" t="s">
        <v>8089</v>
      </c>
      <c r="C1952" s="1" t="s">
        <v>8090</v>
      </c>
    </row>
    <row r="1953" spans="1:3">
      <c r="A1953" s="1" t="s">
        <v>8104</v>
      </c>
      <c r="B1953" s="1" t="s">
        <v>8105</v>
      </c>
      <c r="C1953" s="1" t="s">
        <v>8106</v>
      </c>
    </row>
    <row r="1954" spans="1:3">
      <c r="A1954" s="1" t="s">
        <v>8107</v>
      </c>
      <c r="B1954" s="1" t="s">
        <v>8108</v>
      </c>
      <c r="C1954" s="1" t="s">
        <v>8109</v>
      </c>
    </row>
    <row r="1955" spans="1:3">
      <c r="A1955" s="1" t="s">
        <v>8107</v>
      </c>
      <c r="B1955" s="1" t="s">
        <v>8110</v>
      </c>
      <c r="C1955" s="1" t="s">
        <v>8111</v>
      </c>
    </row>
    <row r="1956" spans="1:3">
      <c r="A1956" s="1" t="s">
        <v>8107</v>
      </c>
      <c r="B1956" s="1" t="s">
        <v>8112</v>
      </c>
      <c r="C1956" s="1" t="s">
        <v>8113</v>
      </c>
    </row>
    <row r="1957" spans="1:3">
      <c r="A1957" s="1" t="s">
        <v>8114</v>
      </c>
      <c r="B1957" s="1" t="s">
        <v>8115</v>
      </c>
      <c r="C1957" s="1" t="s">
        <v>8116</v>
      </c>
    </row>
    <row r="1958" spans="1:3">
      <c r="A1958" s="1" t="s">
        <v>8114</v>
      </c>
      <c r="B1958" s="1" t="s">
        <v>8117</v>
      </c>
      <c r="C1958" s="1" t="s">
        <v>8118</v>
      </c>
    </row>
    <row r="1959" spans="1:3">
      <c r="A1959" s="1" t="s">
        <v>8114</v>
      </c>
      <c r="B1959" s="1" t="s">
        <v>8119</v>
      </c>
      <c r="C1959" s="1" t="s">
        <v>8120</v>
      </c>
    </row>
    <row r="1960" spans="1:3">
      <c r="A1960" s="1" t="s">
        <v>8121</v>
      </c>
      <c r="B1960" s="1" t="s">
        <v>8122</v>
      </c>
      <c r="C1960" s="1" t="s">
        <v>8123</v>
      </c>
    </row>
    <row r="1961" spans="1:3">
      <c r="A1961" s="1" t="s">
        <v>8121</v>
      </c>
      <c r="B1961" s="1" t="s">
        <v>8122</v>
      </c>
      <c r="C1961" s="1" t="s">
        <v>8123</v>
      </c>
    </row>
    <row r="1962" spans="1:3">
      <c r="A1962" s="1" t="s">
        <v>8121</v>
      </c>
      <c r="B1962" s="1" t="s">
        <v>8122</v>
      </c>
      <c r="C1962" s="1" t="s">
        <v>8123</v>
      </c>
    </row>
    <row r="1963" spans="1:3">
      <c r="A1963" s="1" t="s">
        <v>8124</v>
      </c>
      <c r="B1963" s="1" t="s">
        <v>8125</v>
      </c>
      <c r="C1963" s="1" t="s">
        <v>8126</v>
      </c>
    </row>
    <row r="1964" spans="1:3">
      <c r="A1964" s="1" t="s">
        <v>8124</v>
      </c>
      <c r="B1964" s="1" t="s">
        <v>8125</v>
      </c>
      <c r="C1964" s="1" t="s">
        <v>8126</v>
      </c>
    </row>
    <row r="1965" spans="1:3">
      <c r="A1965" s="1" t="s">
        <v>8124</v>
      </c>
      <c r="B1965" s="1" t="s">
        <v>8125</v>
      </c>
      <c r="C1965" s="1" t="s">
        <v>8126</v>
      </c>
    </row>
    <row r="1966" spans="1:3">
      <c r="A1966" s="1" t="s">
        <v>8127</v>
      </c>
      <c r="B1966" s="1" t="s">
        <v>3996</v>
      </c>
      <c r="C1966" s="1" t="s">
        <v>8128</v>
      </c>
    </row>
    <row r="1967" spans="1:3">
      <c r="A1967" s="1" t="s">
        <v>8127</v>
      </c>
      <c r="B1967" s="1" t="s">
        <v>8129</v>
      </c>
      <c r="C1967" s="1" t="s">
        <v>8130</v>
      </c>
    </row>
    <row r="1968" spans="1:3">
      <c r="A1968" s="1" t="s">
        <v>8127</v>
      </c>
      <c r="B1968" s="1" t="s">
        <v>8129</v>
      </c>
      <c r="C1968" s="1" t="s">
        <v>8130</v>
      </c>
    </row>
    <row r="1969" spans="1:3">
      <c r="A1969" s="1" t="s">
        <v>8131</v>
      </c>
      <c r="B1969" s="1" t="s">
        <v>8132</v>
      </c>
      <c r="C1969" s="1" t="s">
        <v>8133</v>
      </c>
    </row>
    <row r="1970" spans="1:3">
      <c r="A1970" s="1" t="s">
        <v>8131</v>
      </c>
      <c r="B1970" s="1" t="s">
        <v>8132</v>
      </c>
      <c r="C1970" s="1" t="s">
        <v>8133</v>
      </c>
    </row>
    <row r="1971" spans="1:3">
      <c r="A1971" s="1" t="s">
        <v>8131</v>
      </c>
      <c r="B1971" s="1" t="s">
        <v>8132</v>
      </c>
      <c r="C1971" s="1" t="s">
        <v>8133</v>
      </c>
    </row>
    <row r="1972" spans="1:3">
      <c r="A1972" s="1" t="s">
        <v>8134</v>
      </c>
      <c r="B1972" s="1" t="s">
        <v>8135</v>
      </c>
      <c r="C1972" s="1" t="s">
        <v>8136</v>
      </c>
    </row>
    <row r="1973" spans="1:3">
      <c r="A1973" s="1" t="s">
        <v>8134</v>
      </c>
      <c r="B1973" s="1" t="s">
        <v>8137</v>
      </c>
      <c r="C1973" s="1" t="s">
        <v>8138</v>
      </c>
    </row>
    <row r="1974" spans="1:3">
      <c r="A1974" s="1" t="s">
        <v>8134</v>
      </c>
      <c r="B1974" s="1" t="s">
        <v>8139</v>
      </c>
      <c r="C1974" s="1" t="s">
        <v>8140</v>
      </c>
    </row>
    <row r="1975" spans="1:3">
      <c r="A1975" s="1" t="s">
        <v>8141</v>
      </c>
      <c r="B1975" s="1" t="s">
        <v>8142</v>
      </c>
      <c r="C1975" s="1" t="s">
        <v>8143</v>
      </c>
    </row>
    <row r="1976" spans="1:3">
      <c r="A1976" s="1" t="s">
        <v>8141</v>
      </c>
      <c r="B1976" s="1" t="s">
        <v>8144</v>
      </c>
      <c r="C1976" s="1" t="s">
        <v>8145</v>
      </c>
    </row>
    <row r="1977" spans="1:3">
      <c r="A1977" s="1" t="s">
        <v>8141</v>
      </c>
      <c r="B1977" s="1" t="s">
        <v>8146</v>
      </c>
      <c r="C1977" s="1" t="s">
        <v>8147</v>
      </c>
    </row>
    <row r="1978" spans="1:3">
      <c r="A1978" s="1" t="s">
        <v>8148</v>
      </c>
      <c r="B1978" s="1" t="s">
        <v>8149</v>
      </c>
      <c r="C1978" s="1" t="s">
        <v>8150</v>
      </c>
    </row>
    <row r="1979" spans="1:3">
      <c r="A1979" s="1" t="s">
        <v>8148</v>
      </c>
      <c r="B1979" s="1" t="s">
        <v>8151</v>
      </c>
      <c r="C1979" s="1" t="s">
        <v>8152</v>
      </c>
    </row>
    <row r="1980" spans="1:3">
      <c r="A1980" s="1" t="s">
        <v>8148</v>
      </c>
      <c r="B1980" s="1" t="s">
        <v>8151</v>
      </c>
      <c r="C1980" s="1" t="s">
        <v>8152</v>
      </c>
    </row>
    <row r="1981" spans="1:3">
      <c r="A1981" s="1" t="s">
        <v>8153</v>
      </c>
      <c r="B1981" s="1" t="s">
        <v>8154</v>
      </c>
      <c r="C1981" s="1" t="s">
        <v>8155</v>
      </c>
    </row>
    <row r="1982" spans="1:3">
      <c r="A1982" s="1" t="s">
        <v>8153</v>
      </c>
      <c r="B1982" s="1" t="s">
        <v>8156</v>
      </c>
      <c r="C1982" s="1" t="s">
        <v>8157</v>
      </c>
    </row>
    <row r="1983" spans="1:3">
      <c r="A1983" s="1" t="s">
        <v>8153</v>
      </c>
      <c r="B1983" s="1" t="s">
        <v>8158</v>
      </c>
      <c r="C1983" s="1" t="s">
        <v>8159</v>
      </c>
    </row>
    <row r="1984" spans="1:3">
      <c r="A1984" s="1" t="s">
        <v>8160</v>
      </c>
      <c r="B1984" s="1" t="s">
        <v>8161</v>
      </c>
      <c r="C1984" s="1" t="s">
        <v>8162</v>
      </c>
    </row>
    <row r="1985" spans="1:3">
      <c r="A1985" s="1" t="s">
        <v>8163</v>
      </c>
      <c r="B1985" s="1" t="s">
        <v>8164</v>
      </c>
      <c r="C1985" s="1" t="s">
        <v>8165</v>
      </c>
    </row>
    <row r="1986" spans="1:3">
      <c r="A1986" s="1" t="s">
        <v>8166</v>
      </c>
      <c r="B1986" s="1" t="s">
        <v>8167</v>
      </c>
      <c r="C1986" s="1" t="s">
        <v>8168</v>
      </c>
    </row>
    <row r="1987" spans="1:3">
      <c r="A1987" s="1" t="s">
        <v>8169</v>
      </c>
      <c r="B1987" s="1" t="s">
        <v>8170</v>
      </c>
      <c r="C1987" s="1" t="s">
        <v>8171</v>
      </c>
    </row>
    <row r="1988" spans="1:3">
      <c r="A1988" s="1" t="s">
        <v>8172</v>
      </c>
      <c r="B1988" s="1" t="s">
        <v>8173</v>
      </c>
      <c r="C1988" s="1" t="s">
        <v>8174</v>
      </c>
    </row>
    <row r="1989" spans="1:3">
      <c r="A1989" s="1" t="s">
        <v>8175</v>
      </c>
      <c r="B1989" s="1" t="s">
        <v>8176</v>
      </c>
      <c r="C1989" s="1" t="s">
        <v>8177</v>
      </c>
    </row>
    <row r="1990" spans="1:3">
      <c r="A1990" s="1" t="s">
        <v>8178</v>
      </c>
      <c r="B1990" s="1" t="s">
        <v>8179</v>
      </c>
      <c r="C1990" s="1" t="s">
        <v>8180</v>
      </c>
    </row>
    <row r="1991" spans="1:3">
      <c r="A1991" s="1" t="s">
        <v>8181</v>
      </c>
      <c r="B1991" s="1" t="s">
        <v>8182</v>
      </c>
      <c r="C1991" s="1" t="s">
        <v>8183</v>
      </c>
    </row>
    <row r="1992" spans="1:3">
      <c r="A1992" s="1" t="s">
        <v>8184</v>
      </c>
      <c r="B1992" s="1" t="s">
        <v>213</v>
      </c>
      <c r="C1992" s="1" t="s">
        <v>8185</v>
      </c>
    </row>
    <row r="1993" spans="1:3">
      <c r="A1993" s="1" t="s">
        <v>8186</v>
      </c>
      <c r="B1993" s="1" t="s">
        <v>8187</v>
      </c>
      <c r="C1993" s="1" t="s">
        <v>8188</v>
      </c>
    </row>
    <row r="1994" spans="1:3">
      <c r="A1994" s="1" t="s">
        <v>8189</v>
      </c>
      <c r="B1994" s="1" t="s">
        <v>8190</v>
      </c>
      <c r="C1994" s="1" t="s">
        <v>8191</v>
      </c>
    </row>
    <row r="1995" spans="1:3">
      <c r="A1995" s="1" t="s">
        <v>8192</v>
      </c>
      <c r="B1995" s="1" t="s">
        <v>8193</v>
      </c>
      <c r="C1995" s="1" t="s">
        <v>8194</v>
      </c>
    </row>
    <row r="1996" spans="1:3">
      <c r="A1996" s="1" t="s">
        <v>8195</v>
      </c>
      <c r="B1996" s="1" t="s">
        <v>8196</v>
      </c>
      <c r="C1996" s="1" t="s">
        <v>8197</v>
      </c>
    </row>
    <row r="1997" spans="1:3">
      <c r="A1997" s="1" t="s">
        <v>8198</v>
      </c>
      <c r="B1997" s="1" t="s">
        <v>8199</v>
      </c>
      <c r="C1997" s="1" t="s">
        <v>8200</v>
      </c>
    </row>
    <row r="1998" spans="1:3">
      <c r="A1998" s="1" t="s">
        <v>8201</v>
      </c>
      <c r="B1998" s="1" t="s">
        <v>8202</v>
      </c>
      <c r="C1998" s="1" t="s">
        <v>8203</v>
      </c>
    </row>
    <row r="1999" spans="1:3">
      <c r="A1999" s="1" t="s">
        <v>8204</v>
      </c>
      <c r="B1999" s="1" t="s">
        <v>8205</v>
      </c>
      <c r="C1999" s="1" t="s">
        <v>8206</v>
      </c>
    </row>
    <row r="2000" spans="1:3">
      <c r="A2000" s="1" t="s">
        <v>8207</v>
      </c>
      <c r="B2000" s="1" t="s">
        <v>8208</v>
      </c>
      <c r="C2000" s="1" t="s">
        <v>8209</v>
      </c>
    </row>
    <row r="2001" spans="1:3">
      <c r="A2001" s="1" t="s">
        <v>8210</v>
      </c>
      <c r="B2001" s="1" t="s">
        <v>8211</v>
      </c>
      <c r="C2001" s="1" t="s">
        <v>8212</v>
      </c>
    </row>
    <row r="2002" spans="1:3">
      <c r="A2002" s="1" t="s">
        <v>8213</v>
      </c>
      <c r="B2002" s="1" t="s">
        <v>8214</v>
      </c>
      <c r="C2002" s="1" t="s">
        <v>8215</v>
      </c>
    </row>
    <row r="2003" spans="1:3">
      <c r="A2003" s="1" t="s">
        <v>8216</v>
      </c>
      <c r="B2003" s="1" t="s">
        <v>8217</v>
      </c>
      <c r="C2003" s="1" t="s">
        <v>8218</v>
      </c>
    </row>
    <row r="2004" spans="1:3">
      <c r="A2004" s="1" t="s">
        <v>8219</v>
      </c>
      <c r="B2004" s="1" t="s">
        <v>8220</v>
      </c>
      <c r="C2004" s="1" t="s">
        <v>8221</v>
      </c>
    </row>
    <row r="2005" spans="1:3">
      <c r="A2005" s="1" t="s">
        <v>8222</v>
      </c>
      <c r="B2005" s="1" t="s">
        <v>8223</v>
      </c>
      <c r="C2005" s="1" t="s">
        <v>8224</v>
      </c>
    </row>
    <row r="2006" spans="1:3">
      <c r="A2006" s="1" t="s">
        <v>8225</v>
      </c>
      <c r="B2006" s="1" t="s">
        <v>8226</v>
      </c>
      <c r="C2006" s="1" t="s">
        <v>8227</v>
      </c>
    </row>
    <row r="2007" spans="1:3">
      <c r="A2007" s="1" t="s">
        <v>8228</v>
      </c>
      <c r="B2007" s="1" t="s">
        <v>8229</v>
      </c>
      <c r="C2007" s="1" t="s">
        <v>8230</v>
      </c>
    </row>
    <row r="2008" spans="1:3">
      <c r="A2008" s="1" t="s">
        <v>8231</v>
      </c>
      <c r="B2008" s="1" t="s">
        <v>8232</v>
      </c>
      <c r="C2008" s="1" t="s">
        <v>8233</v>
      </c>
    </row>
    <row r="2009" spans="1:3">
      <c r="A2009" s="1" t="s">
        <v>8234</v>
      </c>
      <c r="B2009" s="1" t="s">
        <v>8235</v>
      </c>
      <c r="C2009" s="1" t="s">
        <v>8236</v>
      </c>
    </row>
    <row r="2010" spans="1:3">
      <c r="A2010" s="1" t="s">
        <v>8237</v>
      </c>
      <c r="B2010" s="1" t="s">
        <v>8238</v>
      </c>
      <c r="C2010" s="1" t="s">
        <v>8239</v>
      </c>
    </row>
    <row r="2011" spans="1:3">
      <c r="A2011" s="1" t="s">
        <v>8240</v>
      </c>
      <c r="B2011" s="1" t="s">
        <v>8241</v>
      </c>
      <c r="C2011" s="1" t="s">
        <v>8242</v>
      </c>
    </row>
    <row r="2012" spans="1:3">
      <c r="A2012" s="1" t="s">
        <v>8243</v>
      </c>
      <c r="B2012" s="1" t="s">
        <v>8244</v>
      </c>
      <c r="C2012" s="1" t="s">
        <v>8245</v>
      </c>
    </row>
    <row r="2013" spans="1:3">
      <c r="A2013" s="1" t="s">
        <v>8246</v>
      </c>
      <c r="B2013" s="1" t="s">
        <v>8247</v>
      </c>
      <c r="C2013" s="1" t="s">
        <v>8248</v>
      </c>
    </row>
    <row r="2014" spans="1:3">
      <c r="A2014" s="1" t="s">
        <v>8249</v>
      </c>
      <c r="B2014" s="1" t="s">
        <v>8250</v>
      </c>
      <c r="C2014" s="1" t="s">
        <v>8251</v>
      </c>
    </row>
    <row r="2015" spans="1:3">
      <c r="A2015" s="1" t="s">
        <v>8252</v>
      </c>
      <c r="B2015" s="1" t="s">
        <v>8253</v>
      </c>
      <c r="C2015" s="1" t="s">
        <v>8254</v>
      </c>
    </row>
    <row r="2016" spans="1:3">
      <c r="A2016" s="1" t="s">
        <v>8255</v>
      </c>
      <c r="B2016" s="1" t="s">
        <v>8256</v>
      </c>
      <c r="C2016" s="1" t="s">
        <v>8257</v>
      </c>
    </row>
    <row r="2017" spans="1:3">
      <c r="A2017" s="1" t="s">
        <v>8258</v>
      </c>
      <c r="B2017" s="1" t="s">
        <v>8259</v>
      </c>
      <c r="C2017" s="1" t="s">
        <v>8260</v>
      </c>
    </row>
    <row r="2018" spans="1:3">
      <c r="A2018" s="1" t="s">
        <v>8261</v>
      </c>
      <c r="B2018" s="1" t="s">
        <v>8262</v>
      </c>
      <c r="C2018" s="1" t="s">
        <v>8263</v>
      </c>
    </row>
    <row r="2019" spans="1:3">
      <c r="A2019" s="1" t="s">
        <v>8264</v>
      </c>
      <c r="B2019" s="1" t="s">
        <v>8265</v>
      </c>
      <c r="C2019" s="1" t="s">
        <v>8266</v>
      </c>
    </row>
    <row r="2020" spans="1:3">
      <c r="A2020" s="1" t="s">
        <v>8267</v>
      </c>
      <c r="B2020" s="1" t="s">
        <v>8268</v>
      </c>
      <c r="C2020" s="1" t="s">
        <v>8269</v>
      </c>
    </row>
    <row r="2021" spans="1:3">
      <c r="A2021" s="1" t="s">
        <v>8270</v>
      </c>
      <c r="B2021" s="1" t="s">
        <v>8271</v>
      </c>
      <c r="C2021" s="1" t="s">
        <v>8272</v>
      </c>
    </row>
    <row r="2022" spans="1:3">
      <c r="A2022" s="1" t="s">
        <v>8273</v>
      </c>
      <c r="B2022" s="1" t="s">
        <v>8274</v>
      </c>
      <c r="C2022" s="1" t="s">
        <v>8275</v>
      </c>
    </row>
    <row r="2023" spans="1:3">
      <c r="A2023" s="1" t="s">
        <v>8276</v>
      </c>
      <c r="B2023" s="1" t="s">
        <v>8277</v>
      </c>
      <c r="C2023" s="1" t="s">
        <v>8278</v>
      </c>
    </row>
    <row r="2024" spans="1:3">
      <c r="A2024" s="1" t="s">
        <v>8279</v>
      </c>
      <c r="B2024" s="1" t="s">
        <v>8280</v>
      </c>
      <c r="C2024" s="1" t="s">
        <v>8281</v>
      </c>
    </row>
    <row r="2025" spans="1:3">
      <c r="A2025" s="1" t="s">
        <v>8282</v>
      </c>
      <c r="B2025" s="1" t="s">
        <v>8283</v>
      </c>
      <c r="C2025" s="1" t="s">
        <v>8284</v>
      </c>
    </row>
    <row r="2026" spans="1:3">
      <c r="A2026" s="1" t="s">
        <v>8285</v>
      </c>
      <c r="B2026" s="1" t="s">
        <v>8286</v>
      </c>
      <c r="C2026" s="1" t="s">
        <v>8287</v>
      </c>
    </row>
    <row r="2027" spans="1:3">
      <c r="A2027" s="1" t="s">
        <v>8288</v>
      </c>
      <c r="B2027" s="1" t="s">
        <v>8289</v>
      </c>
      <c r="C2027" s="1" t="s">
        <v>8290</v>
      </c>
    </row>
    <row r="2028" spans="1:3">
      <c r="A2028" s="1" t="s">
        <v>8291</v>
      </c>
      <c r="B2028" s="1" t="s">
        <v>8292</v>
      </c>
      <c r="C2028" s="1" t="s">
        <v>8293</v>
      </c>
    </row>
    <row r="2029" spans="1:3">
      <c r="A2029" s="1" t="s">
        <v>8294</v>
      </c>
      <c r="B2029" s="1" t="s">
        <v>8295</v>
      </c>
      <c r="C2029" s="1" t="s">
        <v>8296</v>
      </c>
    </row>
    <row r="2030" spans="1:3">
      <c r="A2030" s="1" t="s">
        <v>8297</v>
      </c>
      <c r="B2030" s="1" t="s">
        <v>8298</v>
      </c>
      <c r="C2030" s="1" t="s">
        <v>8299</v>
      </c>
    </row>
    <row r="2031" spans="1:3">
      <c r="A2031" s="1" t="s">
        <v>8300</v>
      </c>
      <c r="B2031" s="1" t="s">
        <v>8301</v>
      </c>
      <c r="C2031" s="1" t="s">
        <v>8302</v>
      </c>
    </row>
    <row r="2032" spans="1:3">
      <c r="A2032" s="1" t="s">
        <v>8303</v>
      </c>
      <c r="B2032" s="1" t="s">
        <v>8304</v>
      </c>
      <c r="C2032" s="1" t="s">
        <v>8305</v>
      </c>
    </row>
    <row r="2033" spans="1:3">
      <c r="A2033" s="1" t="s">
        <v>8306</v>
      </c>
      <c r="B2033" s="1" t="s">
        <v>8307</v>
      </c>
      <c r="C2033" s="1" t="s">
        <v>8308</v>
      </c>
    </row>
    <row r="2034" spans="1:3">
      <c r="A2034" s="1" t="s">
        <v>8309</v>
      </c>
      <c r="B2034" s="1" t="s">
        <v>8310</v>
      </c>
      <c r="C2034" s="1" t="s">
        <v>8311</v>
      </c>
    </row>
    <row r="2035" spans="1:3">
      <c r="A2035" s="1" t="s">
        <v>8312</v>
      </c>
      <c r="B2035" s="1" t="s">
        <v>8313</v>
      </c>
      <c r="C2035" s="1" t="s">
        <v>8314</v>
      </c>
    </row>
    <row r="2036" spans="1:3">
      <c r="A2036" s="1" t="s">
        <v>8315</v>
      </c>
      <c r="B2036" s="1" t="s">
        <v>8316</v>
      </c>
      <c r="C2036" s="1" t="s">
        <v>8317</v>
      </c>
    </row>
    <row r="2037" spans="1:3">
      <c r="A2037" s="1" t="s">
        <v>8318</v>
      </c>
      <c r="B2037" s="1" t="s">
        <v>8319</v>
      </c>
      <c r="C2037" s="1" t="s">
        <v>8320</v>
      </c>
    </row>
    <row r="2038" spans="1:3">
      <c r="A2038" s="1" t="s">
        <v>8321</v>
      </c>
      <c r="B2038" s="1" t="s">
        <v>8322</v>
      </c>
      <c r="C2038" s="1" t="s">
        <v>8323</v>
      </c>
    </row>
    <row r="2039" spans="1:3">
      <c r="A2039" s="1" t="s">
        <v>8324</v>
      </c>
      <c r="B2039" s="1" t="s">
        <v>8325</v>
      </c>
      <c r="C2039" s="1" t="s">
        <v>8326</v>
      </c>
    </row>
    <row r="2040" spans="1:3">
      <c r="A2040" s="1" t="s">
        <v>8327</v>
      </c>
      <c r="B2040" s="1" t="s">
        <v>8328</v>
      </c>
      <c r="C2040" s="1" t="s">
        <v>8329</v>
      </c>
    </row>
    <row r="2041" spans="1:3">
      <c r="A2041" s="1" t="s">
        <v>8330</v>
      </c>
      <c r="B2041" s="1" t="s">
        <v>8331</v>
      </c>
      <c r="C2041" s="1" t="s">
        <v>8332</v>
      </c>
    </row>
    <row r="2042" spans="1:3">
      <c r="A2042" s="1" t="s">
        <v>8333</v>
      </c>
      <c r="B2042" s="1" t="s">
        <v>8334</v>
      </c>
      <c r="C2042" s="1" t="s">
        <v>8335</v>
      </c>
    </row>
    <row r="2043" spans="1:3">
      <c r="A2043" s="1" t="s">
        <v>8336</v>
      </c>
      <c r="B2043" s="1" t="s">
        <v>8337</v>
      </c>
      <c r="C2043" s="1" t="s">
        <v>8338</v>
      </c>
    </row>
    <row r="2044" spans="1:3">
      <c r="A2044" s="1" t="s">
        <v>8339</v>
      </c>
      <c r="B2044" s="1" t="s">
        <v>8340</v>
      </c>
      <c r="C2044" s="1" t="s">
        <v>8341</v>
      </c>
    </row>
    <row r="2045" spans="1:3">
      <c r="A2045" s="1" t="s">
        <v>8342</v>
      </c>
      <c r="B2045" s="1" t="s">
        <v>8343</v>
      </c>
      <c r="C2045" s="1" t="s">
        <v>8344</v>
      </c>
    </row>
    <row r="2046" spans="1:3">
      <c r="A2046" s="1" t="s">
        <v>8345</v>
      </c>
      <c r="B2046" s="1" t="s">
        <v>8346</v>
      </c>
      <c r="C2046" s="1" t="s">
        <v>8347</v>
      </c>
    </row>
    <row r="2047" spans="1:3">
      <c r="A2047" s="1" t="s">
        <v>8348</v>
      </c>
      <c r="B2047" s="1" t="s">
        <v>8349</v>
      </c>
      <c r="C2047" s="1" t="s">
        <v>8350</v>
      </c>
    </row>
    <row r="2048" spans="1:3">
      <c r="A2048" s="1" t="s">
        <v>8351</v>
      </c>
      <c r="B2048" s="1" t="s">
        <v>8352</v>
      </c>
      <c r="C2048" s="1" t="s">
        <v>8353</v>
      </c>
    </row>
    <row r="2049" spans="1:3">
      <c r="A2049" s="1" t="s">
        <v>8354</v>
      </c>
      <c r="B2049" s="1" t="s">
        <v>8355</v>
      </c>
      <c r="C2049" s="1" t="s">
        <v>8356</v>
      </c>
    </row>
    <row r="2050" spans="1:3">
      <c r="A2050" s="1" t="s">
        <v>8357</v>
      </c>
      <c r="B2050" s="1" t="s">
        <v>8358</v>
      </c>
      <c r="C2050" s="1" t="s">
        <v>8359</v>
      </c>
    </row>
    <row r="2051" spans="1:3">
      <c r="A2051" s="1" t="s">
        <v>8360</v>
      </c>
      <c r="B2051" s="1" t="s">
        <v>8361</v>
      </c>
      <c r="C2051" s="1" t="s">
        <v>8362</v>
      </c>
    </row>
    <row r="2052" spans="1:3">
      <c r="A2052" s="1" t="s">
        <v>8363</v>
      </c>
      <c r="B2052" s="1" t="s">
        <v>8364</v>
      </c>
      <c r="C2052" s="1" t="s">
        <v>8365</v>
      </c>
    </row>
    <row r="2053" spans="1:3">
      <c r="A2053" s="1" t="s">
        <v>8366</v>
      </c>
      <c r="B2053" s="1" t="s">
        <v>8367</v>
      </c>
      <c r="C2053" s="1" t="s">
        <v>8368</v>
      </c>
    </row>
    <row r="2054" spans="1:3">
      <c r="A2054" s="1" t="s">
        <v>8369</v>
      </c>
      <c r="B2054" s="1" t="s">
        <v>4034</v>
      </c>
      <c r="C2054" s="1" t="s">
        <v>8370</v>
      </c>
    </row>
    <row r="2055" spans="1:3">
      <c r="A2055" s="1" t="s">
        <v>8371</v>
      </c>
      <c r="B2055" s="1" t="s">
        <v>8372</v>
      </c>
      <c r="C2055" s="1" t="s">
        <v>8373</v>
      </c>
    </row>
    <row r="2056" spans="1:3">
      <c r="A2056" s="1" t="s">
        <v>8374</v>
      </c>
      <c r="B2056" s="1" t="s">
        <v>8375</v>
      </c>
      <c r="C2056" s="1" t="s">
        <v>8376</v>
      </c>
    </row>
    <row r="2057" spans="1:3">
      <c r="A2057" s="1" t="s">
        <v>8377</v>
      </c>
      <c r="B2057" s="1" t="s">
        <v>8378</v>
      </c>
      <c r="C2057" s="1" t="s">
        <v>8379</v>
      </c>
    </row>
    <row r="2058" spans="1:3">
      <c r="A2058" s="1" t="s">
        <v>8380</v>
      </c>
      <c r="B2058" s="1" t="s">
        <v>8381</v>
      </c>
      <c r="C2058" s="1" t="s">
        <v>8382</v>
      </c>
    </row>
    <row r="2059" spans="1:3">
      <c r="A2059" s="1" t="s">
        <v>8383</v>
      </c>
      <c r="B2059" s="1" t="s">
        <v>8384</v>
      </c>
      <c r="C2059" s="1" t="s">
        <v>8385</v>
      </c>
    </row>
    <row r="2060" spans="1:3">
      <c r="A2060" s="1" t="s">
        <v>8386</v>
      </c>
      <c r="B2060" s="1" t="s">
        <v>8387</v>
      </c>
      <c r="C2060" s="1" t="s">
        <v>8388</v>
      </c>
    </row>
    <row r="2061" spans="1:3">
      <c r="A2061" s="1" t="s">
        <v>8389</v>
      </c>
      <c r="B2061" s="1" t="s">
        <v>8390</v>
      </c>
      <c r="C2061" s="1" t="s">
        <v>8391</v>
      </c>
    </row>
    <row r="2062" spans="1:3">
      <c r="A2062" s="1" t="s">
        <v>8392</v>
      </c>
      <c r="B2062" s="1" t="s">
        <v>8393</v>
      </c>
      <c r="C2062" s="1" t="s">
        <v>8394</v>
      </c>
    </row>
    <row r="2063" spans="1:3">
      <c r="A2063" s="1" t="s">
        <v>8395</v>
      </c>
      <c r="B2063" s="1" t="s">
        <v>8396</v>
      </c>
      <c r="C2063" s="1" t="s">
        <v>8397</v>
      </c>
    </row>
    <row r="2064" spans="1:3">
      <c r="A2064" s="1" t="s">
        <v>8398</v>
      </c>
      <c r="B2064" s="1" t="s">
        <v>8399</v>
      </c>
      <c r="C2064" s="1" t="s">
        <v>8400</v>
      </c>
    </row>
    <row r="2065" spans="1:3">
      <c r="A2065" s="1" t="s">
        <v>8401</v>
      </c>
      <c r="B2065" s="1" t="s">
        <v>8402</v>
      </c>
      <c r="C2065" s="1" t="s">
        <v>8403</v>
      </c>
    </row>
    <row r="2066" spans="1:3">
      <c r="A2066" s="1" t="s">
        <v>8404</v>
      </c>
      <c r="B2066" s="1" t="s">
        <v>8405</v>
      </c>
      <c r="C2066" s="1" t="s">
        <v>8406</v>
      </c>
    </row>
    <row r="2067" spans="1:3">
      <c r="A2067" s="1" t="s">
        <v>8407</v>
      </c>
      <c r="B2067" s="1" t="s">
        <v>8408</v>
      </c>
      <c r="C2067" s="1" t="s">
        <v>8409</v>
      </c>
    </row>
    <row r="2068" spans="1:3">
      <c r="A2068" s="1" t="s">
        <v>8410</v>
      </c>
      <c r="B2068" s="1" t="s">
        <v>8411</v>
      </c>
      <c r="C2068" s="1" t="s">
        <v>8412</v>
      </c>
    </row>
    <row r="2069" spans="1:3">
      <c r="A2069" s="1" t="s">
        <v>8413</v>
      </c>
      <c r="B2069" s="1" t="s">
        <v>8414</v>
      </c>
      <c r="C2069" s="1" t="s">
        <v>8415</v>
      </c>
    </row>
    <row r="2070" spans="1:3">
      <c r="A2070" s="1" t="s">
        <v>8416</v>
      </c>
      <c r="B2070" s="1" t="s">
        <v>8417</v>
      </c>
      <c r="C2070" s="1" t="s">
        <v>8418</v>
      </c>
    </row>
    <row r="2071" spans="1:3">
      <c r="A2071" s="1" t="s">
        <v>8419</v>
      </c>
      <c r="B2071" s="1" t="s">
        <v>8420</v>
      </c>
      <c r="C2071" s="1" t="s">
        <v>8421</v>
      </c>
    </row>
    <row r="2072" spans="1:3">
      <c r="A2072" s="1" t="s">
        <v>8422</v>
      </c>
      <c r="B2072" s="1" t="s">
        <v>8423</v>
      </c>
      <c r="C2072" s="1" t="s">
        <v>8424</v>
      </c>
    </row>
    <row r="2073" spans="1:3">
      <c r="A2073" s="1" t="s">
        <v>8425</v>
      </c>
      <c r="B2073" s="1" t="s">
        <v>8426</v>
      </c>
      <c r="C2073" s="1" t="s">
        <v>8427</v>
      </c>
    </row>
    <row r="2074" spans="1:3">
      <c r="A2074" s="1" t="s">
        <v>8428</v>
      </c>
      <c r="B2074" s="1" t="s">
        <v>8429</v>
      </c>
      <c r="C2074" s="1" t="s">
        <v>8430</v>
      </c>
    </row>
    <row r="2075" spans="1:3">
      <c r="A2075" s="1" t="s">
        <v>8431</v>
      </c>
      <c r="B2075" s="1" t="s">
        <v>8432</v>
      </c>
      <c r="C2075" s="1" t="s">
        <v>8433</v>
      </c>
    </row>
    <row r="2076" spans="1:3">
      <c r="A2076" s="1" t="s">
        <v>8434</v>
      </c>
      <c r="B2076" s="1" t="s">
        <v>8435</v>
      </c>
      <c r="C2076" s="1" t="s">
        <v>8436</v>
      </c>
    </row>
    <row r="2077" spans="1:3">
      <c r="A2077" s="1" t="s">
        <v>8437</v>
      </c>
      <c r="B2077" s="1" t="s">
        <v>8438</v>
      </c>
      <c r="C2077" s="1" t="s">
        <v>8439</v>
      </c>
    </row>
    <row r="2078" spans="1:3">
      <c r="A2078" s="1" t="s">
        <v>8440</v>
      </c>
      <c r="B2078" s="1" t="s">
        <v>8441</v>
      </c>
      <c r="C2078" s="1" t="s">
        <v>8442</v>
      </c>
    </row>
    <row r="2079" spans="1:3">
      <c r="A2079" s="1" t="s">
        <v>8443</v>
      </c>
      <c r="B2079" s="1" t="s">
        <v>8444</v>
      </c>
      <c r="C2079" s="1" t="s">
        <v>8445</v>
      </c>
    </row>
    <row r="2080" spans="1:3">
      <c r="A2080" s="1" t="s">
        <v>8446</v>
      </c>
      <c r="B2080" s="1" t="s">
        <v>8447</v>
      </c>
      <c r="C2080" s="1" t="s">
        <v>8448</v>
      </c>
    </row>
    <row r="2081" spans="1:3">
      <c r="A2081" s="1" t="s">
        <v>8449</v>
      </c>
      <c r="B2081" s="1" t="s">
        <v>8450</v>
      </c>
      <c r="C2081" s="1" t="s">
        <v>8451</v>
      </c>
    </row>
    <row r="2082" spans="1:3">
      <c r="A2082" s="1" t="s">
        <v>8449</v>
      </c>
      <c r="B2082" s="1" t="s">
        <v>8452</v>
      </c>
      <c r="C2082" s="1" t="s">
        <v>8453</v>
      </c>
    </row>
    <row r="2083" spans="1:3">
      <c r="A2083" s="1" t="s">
        <v>8454</v>
      </c>
      <c r="B2083" s="1" t="s">
        <v>3682</v>
      </c>
      <c r="C2083" s="1" t="s">
        <v>8455</v>
      </c>
    </row>
    <row r="2084" spans="1:3">
      <c r="A2084" s="1" t="s">
        <v>8454</v>
      </c>
      <c r="B2084" s="1" t="s">
        <v>8456</v>
      </c>
      <c r="C2084" s="1" t="s">
        <v>8457</v>
      </c>
    </row>
    <row r="2085" spans="1:3">
      <c r="A2085" s="1" t="s">
        <v>8458</v>
      </c>
      <c r="B2085" s="1" t="s">
        <v>8459</v>
      </c>
      <c r="C2085" s="1" t="s">
        <v>8460</v>
      </c>
    </row>
    <row r="2086" spans="1:3">
      <c r="A2086" s="1" t="s">
        <v>8458</v>
      </c>
      <c r="B2086" s="1" t="s">
        <v>8461</v>
      </c>
      <c r="C2086" s="1" t="s">
        <v>8462</v>
      </c>
    </row>
    <row r="2087" spans="1:3">
      <c r="A2087" s="1" t="s">
        <v>8463</v>
      </c>
      <c r="B2087" s="1" t="s">
        <v>3769</v>
      </c>
      <c r="C2087" s="1" t="s">
        <v>8464</v>
      </c>
    </row>
    <row r="2088" spans="1:3">
      <c r="A2088" s="1" t="s">
        <v>8463</v>
      </c>
      <c r="B2088" s="1" t="s">
        <v>8465</v>
      </c>
      <c r="C2088" s="1" t="s">
        <v>8466</v>
      </c>
    </row>
    <row r="2089" spans="1:3">
      <c r="A2089" s="1" t="s">
        <v>8467</v>
      </c>
      <c r="B2089" s="1" t="s">
        <v>8468</v>
      </c>
      <c r="C2089" s="1" t="s">
        <v>8469</v>
      </c>
    </row>
    <row r="2090" spans="1:3">
      <c r="A2090" s="1" t="s">
        <v>8467</v>
      </c>
      <c r="B2090" s="1" t="s">
        <v>8470</v>
      </c>
      <c r="C2090" s="1" t="s">
        <v>8471</v>
      </c>
    </row>
    <row r="2091" spans="1:3">
      <c r="A2091" s="1" t="s">
        <v>8472</v>
      </c>
      <c r="B2091" s="1" t="s">
        <v>8473</v>
      </c>
      <c r="C2091" s="1" t="s">
        <v>8474</v>
      </c>
    </row>
    <row r="2092" spans="1:3">
      <c r="A2092" s="1" t="s">
        <v>8472</v>
      </c>
      <c r="B2092" s="1" t="s">
        <v>8475</v>
      </c>
      <c r="C2092" s="1" t="s">
        <v>8476</v>
      </c>
    </row>
    <row r="2093" spans="1:3">
      <c r="A2093" s="1" t="s">
        <v>8477</v>
      </c>
      <c r="B2093" s="1" t="s">
        <v>4861</v>
      </c>
      <c r="C2093" s="1" t="s">
        <v>8478</v>
      </c>
    </row>
    <row r="2094" spans="1:3">
      <c r="A2094" s="1" t="s">
        <v>8477</v>
      </c>
      <c r="B2094" s="1" t="s">
        <v>8479</v>
      </c>
      <c r="C2094" s="1" t="s">
        <v>8480</v>
      </c>
    </row>
    <row r="2095" spans="1:3">
      <c r="A2095" s="1" t="s">
        <v>8481</v>
      </c>
      <c r="B2095" s="1" t="s">
        <v>4866</v>
      </c>
      <c r="C2095" s="1" t="s">
        <v>8482</v>
      </c>
    </row>
    <row r="2096" spans="1:3">
      <c r="A2096" s="1" t="s">
        <v>8481</v>
      </c>
      <c r="B2096" s="1" t="s">
        <v>8483</v>
      </c>
      <c r="C2096" s="1" t="s">
        <v>8484</v>
      </c>
    </row>
    <row r="2097" spans="1:3">
      <c r="A2097" s="1" t="s">
        <v>8485</v>
      </c>
      <c r="B2097" s="1" t="s">
        <v>4871</v>
      </c>
      <c r="C2097" s="1" t="s">
        <v>8486</v>
      </c>
    </row>
    <row r="2098" spans="1:3">
      <c r="A2098" s="1" t="s">
        <v>8485</v>
      </c>
      <c r="B2098" s="1" t="s">
        <v>8487</v>
      </c>
      <c r="C2098" s="1" t="s">
        <v>8488</v>
      </c>
    </row>
    <row r="2099" spans="1:3">
      <c r="A2099" s="1" t="s">
        <v>8489</v>
      </c>
      <c r="B2099" s="1" t="s">
        <v>8490</v>
      </c>
      <c r="C2099" s="1" t="s">
        <v>8491</v>
      </c>
    </row>
    <row r="2100" spans="1:3">
      <c r="A2100" s="1" t="s">
        <v>8489</v>
      </c>
      <c r="B2100" s="1" t="s">
        <v>8492</v>
      </c>
      <c r="C2100" s="1" t="s">
        <v>8493</v>
      </c>
    </row>
    <row r="2101" spans="1:3">
      <c r="A2101" s="1" t="s">
        <v>8494</v>
      </c>
      <c r="B2101" s="1" t="s">
        <v>8495</v>
      </c>
      <c r="C2101" s="1" t="s">
        <v>8496</v>
      </c>
    </row>
    <row r="2102" spans="1:3">
      <c r="A2102" s="1" t="s">
        <v>8497</v>
      </c>
      <c r="B2102" s="1" t="s">
        <v>8498</v>
      </c>
      <c r="C2102" s="1" t="s">
        <v>8499</v>
      </c>
    </row>
    <row r="2103" spans="1:3">
      <c r="A2103" s="1" t="s">
        <v>8500</v>
      </c>
      <c r="B2103" s="1" t="s">
        <v>8501</v>
      </c>
      <c r="C2103" s="1" t="s">
        <v>8502</v>
      </c>
    </row>
    <row r="2104" spans="1:3">
      <c r="A2104" s="1" t="s">
        <v>8503</v>
      </c>
      <c r="B2104" s="1" t="s">
        <v>8504</v>
      </c>
      <c r="C2104" s="1" t="s">
        <v>8505</v>
      </c>
    </row>
    <row r="2105" spans="1:3">
      <c r="A2105" s="1" t="s">
        <v>8506</v>
      </c>
      <c r="B2105" s="1" t="s">
        <v>8507</v>
      </c>
      <c r="C2105" s="1" t="s">
        <v>8508</v>
      </c>
    </row>
    <row r="2106" spans="1:3">
      <c r="A2106" s="1" t="s">
        <v>8509</v>
      </c>
      <c r="B2106" s="1" t="s">
        <v>8510</v>
      </c>
      <c r="C2106" s="1" t="s">
        <v>8511</v>
      </c>
    </row>
    <row r="2107" spans="1:3">
      <c r="A2107" s="1" t="s">
        <v>8512</v>
      </c>
      <c r="B2107" s="1" t="s">
        <v>8513</v>
      </c>
      <c r="C2107" s="1" t="s">
        <v>8514</v>
      </c>
    </row>
    <row r="2108" spans="1:3">
      <c r="A2108" s="1" t="s">
        <v>8515</v>
      </c>
      <c r="B2108" s="1" t="s">
        <v>8516</v>
      </c>
      <c r="C2108" s="1" t="s">
        <v>8517</v>
      </c>
    </row>
    <row r="2109" spans="1:3">
      <c r="A2109" s="1" t="s">
        <v>8518</v>
      </c>
      <c r="B2109" s="1" t="s">
        <v>8519</v>
      </c>
      <c r="C2109" s="1" t="s">
        <v>8520</v>
      </c>
    </row>
    <row r="2110" spans="1:3">
      <c r="A2110" s="1" t="s">
        <v>8521</v>
      </c>
      <c r="B2110" s="1" t="s">
        <v>8522</v>
      </c>
      <c r="C2110" s="1" t="s">
        <v>8523</v>
      </c>
    </row>
    <row r="2111" spans="1:3">
      <c r="A2111" s="1" t="s">
        <v>8524</v>
      </c>
      <c r="B2111" s="1" t="s">
        <v>8525</v>
      </c>
      <c r="C2111" s="1" t="s">
        <v>8526</v>
      </c>
    </row>
    <row r="2112" spans="1:3">
      <c r="A2112" s="1" t="s">
        <v>8527</v>
      </c>
      <c r="B2112" s="1" t="s">
        <v>8528</v>
      </c>
      <c r="C2112" s="1" t="s">
        <v>8529</v>
      </c>
    </row>
    <row r="2113" spans="1:3">
      <c r="A2113" s="1" t="s">
        <v>8530</v>
      </c>
      <c r="B2113" s="1" t="s">
        <v>8531</v>
      </c>
      <c r="C2113" s="1" t="s">
        <v>8532</v>
      </c>
    </row>
    <row r="2114" spans="1:3">
      <c r="A2114" s="1" t="s">
        <v>8533</v>
      </c>
      <c r="B2114" s="1" t="s">
        <v>8534</v>
      </c>
      <c r="C2114" s="1" t="s">
        <v>8535</v>
      </c>
    </row>
    <row r="2115" spans="1:3">
      <c r="A2115" s="1" t="s">
        <v>8536</v>
      </c>
      <c r="B2115" s="1" t="s">
        <v>8537</v>
      </c>
      <c r="C2115" s="1" t="s">
        <v>8538</v>
      </c>
    </row>
    <row r="2116" spans="1:3">
      <c r="A2116" s="1" t="s">
        <v>8539</v>
      </c>
      <c r="B2116" s="1" t="s">
        <v>8540</v>
      </c>
      <c r="C2116" s="1" t="s">
        <v>8541</v>
      </c>
    </row>
    <row r="2117" spans="1:3">
      <c r="A2117" s="1" t="s">
        <v>8542</v>
      </c>
      <c r="B2117" s="1" t="s">
        <v>8543</v>
      </c>
      <c r="C2117" s="1" t="s">
        <v>8544</v>
      </c>
    </row>
    <row r="2118" spans="1:3">
      <c r="A2118" s="1" t="s">
        <v>8545</v>
      </c>
      <c r="B2118" s="1" t="s">
        <v>8546</v>
      </c>
      <c r="C2118" s="1" t="s">
        <v>8547</v>
      </c>
    </row>
    <row r="2119" spans="1:3">
      <c r="A2119" s="1" t="s">
        <v>8548</v>
      </c>
      <c r="B2119" s="1" t="s">
        <v>8549</v>
      </c>
      <c r="C2119" s="1" t="s">
        <v>8550</v>
      </c>
    </row>
    <row r="2120" spans="1:3">
      <c r="A2120" s="1" t="s">
        <v>8551</v>
      </c>
      <c r="B2120" s="1" t="s">
        <v>8552</v>
      </c>
      <c r="C2120" s="1" t="s">
        <v>8553</v>
      </c>
    </row>
    <row r="2121" spans="1:3">
      <c r="A2121" s="1" t="s">
        <v>8554</v>
      </c>
      <c r="B2121" s="1" t="s">
        <v>8555</v>
      </c>
      <c r="C2121" s="1" t="s">
        <v>8556</v>
      </c>
    </row>
    <row r="2122" spans="1:3">
      <c r="A2122" s="1" t="s">
        <v>8557</v>
      </c>
      <c r="B2122" s="1" t="s">
        <v>8558</v>
      </c>
      <c r="C2122" s="1" t="s">
        <v>8559</v>
      </c>
    </row>
    <row r="2123" spans="1:3">
      <c r="A2123" s="1" t="s">
        <v>8560</v>
      </c>
      <c r="B2123" s="1" t="s">
        <v>8561</v>
      </c>
      <c r="C2123" s="1" t="s">
        <v>8562</v>
      </c>
    </row>
    <row r="2124" spans="1:3">
      <c r="A2124" s="1" t="s">
        <v>8563</v>
      </c>
      <c r="B2124" s="1" t="s">
        <v>8564</v>
      </c>
      <c r="C2124" s="1" t="s">
        <v>8565</v>
      </c>
    </row>
    <row r="2125" spans="1:3">
      <c r="A2125" s="1" t="s">
        <v>8566</v>
      </c>
      <c r="B2125" s="1" t="s">
        <v>8567</v>
      </c>
      <c r="C2125" s="1" t="s">
        <v>8568</v>
      </c>
    </row>
    <row r="2126" spans="1:3">
      <c r="A2126" s="1" t="s">
        <v>8569</v>
      </c>
      <c r="B2126" s="1" t="s">
        <v>8570</v>
      </c>
      <c r="C2126" s="1" t="s">
        <v>8571</v>
      </c>
    </row>
    <row r="2127" spans="1:3">
      <c r="A2127" s="1" t="s">
        <v>8572</v>
      </c>
      <c r="B2127" s="1" t="s">
        <v>8573</v>
      </c>
      <c r="C2127" s="1" t="s">
        <v>8574</v>
      </c>
    </row>
    <row r="2128" spans="1:3">
      <c r="A2128" s="1" t="s">
        <v>8575</v>
      </c>
      <c r="B2128" s="1" t="s">
        <v>8576</v>
      </c>
      <c r="C2128" s="1" t="s">
        <v>8577</v>
      </c>
    </row>
    <row r="2129" spans="1:3">
      <c r="A2129" s="1" t="s">
        <v>8578</v>
      </c>
      <c r="B2129" s="1" t="s">
        <v>8579</v>
      </c>
      <c r="C2129" s="1" t="s">
        <v>8580</v>
      </c>
    </row>
    <row r="2130" spans="1:3">
      <c r="A2130" s="1" t="s">
        <v>8581</v>
      </c>
      <c r="B2130" s="1" t="s">
        <v>8582</v>
      </c>
      <c r="C2130" s="1" t="s">
        <v>8583</v>
      </c>
    </row>
    <row r="2131" spans="1:3">
      <c r="A2131" s="1" t="s">
        <v>8584</v>
      </c>
      <c r="B2131" s="1" t="s">
        <v>8585</v>
      </c>
      <c r="C2131" s="1" t="s">
        <v>8586</v>
      </c>
    </row>
    <row r="2132" spans="1:3">
      <c r="A2132" s="1" t="s">
        <v>8587</v>
      </c>
      <c r="B2132" s="1" t="s">
        <v>8588</v>
      </c>
      <c r="C2132" s="1" t="s">
        <v>8589</v>
      </c>
    </row>
    <row r="2133" spans="1:3">
      <c r="A2133" s="1" t="s">
        <v>8590</v>
      </c>
      <c r="B2133" s="1" t="s">
        <v>8591</v>
      </c>
      <c r="C2133" s="1" t="s">
        <v>8592</v>
      </c>
    </row>
    <row r="2134" spans="1:3">
      <c r="A2134" s="1" t="s">
        <v>8593</v>
      </c>
      <c r="B2134" s="1" t="s">
        <v>8594</v>
      </c>
      <c r="C2134" s="1" t="s">
        <v>8595</v>
      </c>
    </row>
    <row r="2135" spans="1:3">
      <c r="A2135" s="1" t="s">
        <v>8596</v>
      </c>
      <c r="B2135" s="1" t="s">
        <v>8597</v>
      </c>
      <c r="C2135" s="1" t="s">
        <v>8598</v>
      </c>
    </row>
    <row r="2136" spans="1:3">
      <c r="A2136" s="1" t="s">
        <v>8599</v>
      </c>
      <c r="B2136" s="1" t="s">
        <v>8600</v>
      </c>
      <c r="C2136" s="1" t="s">
        <v>8601</v>
      </c>
    </row>
    <row r="2137" spans="1:3">
      <c r="A2137" s="1" t="s">
        <v>8602</v>
      </c>
      <c r="B2137" s="1" t="s">
        <v>8603</v>
      </c>
      <c r="C2137" s="1" t="s">
        <v>8604</v>
      </c>
    </row>
    <row r="2138" spans="1:3">
      <c r="A2138" s="1" t="s">
        <v>8605</v>
      </c>
      <c r="B2138" s="1" t="s">
        <v>8606</v>
      </c>
      <c r="C2138" s="1" t="s">
        <v>8607</v>
      </c>
    </row>
    <row r="2139" spans="1:3">
      <c r="A2139" s="1" t="s">
        <v>8608</v>
      </c>
      <c r="B2139" s="1" t="s">
        <v>8609</v>
      </c>
      <c r="C2139" s="1" t="s">
        <v>8610</v>
      </c>
    </row>
    <row r="2140" spans="1:3">
      <c r="A2140" s="1" t="s">
        <v>8611</v>
      </c>
      <c r="B2140" s="1" t="s">
        <v>8612</v>
      </c>
      <c r="C2140" s="1" t="s">
        <v>8613</v>
      </c>
    </row>
    <row r="2141" spans="1:3">
      <c r="A2141" s="1" t="s">
        <v>8614</v>
      </c>
      <c r="B2141" s="1" t="s">
        <v>8546</v>
      </c>
      <c r="C2141" s="1" t="s">
        <v>8547</v>
      </c>
    </row>
    <row r="2142" spans="1:3">
      <c r="A2142" s="1" t="s">
        <v>8615</v>
      </c>
      <c r="B2142" s="1" t="s">
        <v>8616</v>
      </c>
      <c r="C2142" s="1" t="s">
        <v>8617</v>
      </c>
    </row>
    <row r="2143" spans="1:3">
      <c r="A2143" s="1" t="s">
        <v>8618</v>
      </c>
      <c r="B2143" s="1" t="s">
        <v>8619</v>
      </c>
      <c r="C2143" s="1" t="s">
        <v>8620</v>
      </c>
    </row>
    <row r="2144" spans="1:3">
      <c r="A2144" s="1" t="s">
        <v>8621</v>
      </c>
      <c r="B2144" s="1" t="s">
        <v>8622</v>
      </c>
      <c r="C2144" s="1" t="s">
        <v>8623</v>
      </c>
    </row>
    <row r="2145" spans="1:3">
      <c r="A2145" s="1" t="s">
        <v>8624</v>
      </c>
      <c r="B2145" s="1" t="s">
        <v>8625</v>
      </c>
      <c r="C2145" s="1" t="s">
        <v>8626</v>
      </c>
    </row>
    <row r="2146" spans="1:3">
      <c r="A2146" s="1" t="s">
        <v>8627</v>
      </c>
      <c r="B2146" s="1" t="s">
        <v>8628</v>
      </c>
      <c r="C2146" s="1" t="s">
        <v>8629</v>
      </c>
    </row>
    <row r="2147" spans="1:3">
      <c r="A2147" s="1" t="s">
        <v>8630</v>
      </c>
      <c r="B2147" s="1" t="s">
        <v>8631</v>
      </c>
      <c r="C2147" s="1" t="s">
        <v>8632</v>
      </c>
    </row>
    <row r="2148" spans="1:3">
      <c r="A2148" s="1" t="s">
        <v>8633</v>
      </c>
      <c r="B2148" s="1" t="s">
        <v>8634</v>
      </c>
      <c r="C2148" s="1" t="s">
        <v>8635</v>
      </c>
    </row>
    <row r="2149" spans="1:3">
      <c r="A2149" s="1" t="s">
        <v>8636</v>
      </c>
      <c r="B2149" s="1" t="s">
        <v>8637</v>
      </c>
      <c r="C2149" s="1" t="s">
        <v>8638</v>
      </c>
    </row>
    <row r="2150" spans="1:3">
      <c r="A2150" s="1" t="s">
        <v>8639</v>
      </c>
      <c r="B2150" s="1" t="s">
        <v>8640</v>
      </c>
      <c r="C2150" s="1" t="s">
        <v>8641</v>
      </c>
    </row>
    <row r="2151" spans="1:3">
      <c r="A2151" s="1" t="s">
        <v>8642</v>
      </c>
      <c r="B2151" s="1" t="s">
        <v>8643</v>
      </c>
      <c r="C2151" s="1" t="s">
        <v>8644</v>
      </c>
    </row>
    <row r="2152" spans="1:3">
      <c r="A2152" s="1" t="s">
        <v>8645</v>
      </c>
      <c r="B2152" s="1" t="s">
        <v>8646</v>
      </c>
      <c r="C2152" s="1" t="s">
        <v>8647</v>
      </c>
    </row>
    <row r="2153" spans="1:3">
      <c r="A2153" s="1" t="s">
        <v>8648</v>
      </c>
      <c r="B2153" s="1" t="s">
        <v>8649</v>
      </c>
      <c r="C2153" s="1" t="s">
        <v>8650</v>
      </c>
    </row>
    <row r="2154" spans="1:3">
      <c r="A2154" s="1" t="s">
        <v>8651</v>
      </c>
      <c r="B2154" s="1" t="s">
        <v>8652</v>
      </c>
      <c r="C2154" s="1" t="s">
        <v>8653</v>
      </c>
    </row>
    <row r="2155" spans="1:3">
      <c r="A2155" s="1" t="s">
        <v>8654</v>
      </c>
      <c r="B2155" s="1" t="s">
        <v>8655</v>
      </c>
      <c r="C2155" s="1" t="s">
        <v>8656</v>
      </c>
    </row>
    <row r="2156" spans="1:3">
      <c r="A2156" s="1" t="s">
        <v>8657</v>
      </c>
      <c r="B2156" s="1" t="s">
        <v>8658</v>
      </c>
      <c r="C2156" s="1" t="s">
        <v>8659</v>
      </c>
    </row>
    <row r="2157" spans="1:3">
      <c r="A2157" s="1" t="s">
        <v>8660</v>
      </c>
      <c r="B2157" s="1" t="s">
        <v>8661</v>
      </c>
      <c r="C2157" s="1" t="s">
        <v>8662</v>
      </c>
    </row>
    <row r="2158" spans="1:3">
      <c r="A2158" s="1" t="s">
        <v>8663</v>
      </c>
      <c r="B2158" s="1" t="s">
        <v>8661</v>
      </c>
      <c r="C2158" s="1" t="s">
        <v>8662</v>
      </c>
    </row>
    <row r="2159" spans="1:3">
      <c r="A2159" s="1" t="s">
        <v>8664</v>
      </c>
      <c r="B2159" s="1" t="s">
        <v>8665</v>
      </c>
      <c r="C2159" s="1" t="s">
        <v>8666</v>
      </c>
    </row>
    <row r="2160" spans="1:3">
      <c r="A2160" s="1" t="s">
        <v>8667</v>
      </c>
      <c r="B2160" s="1" t="s">
        <v>8668</v>
      </c>
      <c r="C2160" s="1" t="s">
        <v>8669</v>
      </c>
    </row>
    <row r="2161" spans="1:3">
      <c r="A2161" s="1" t="s">
        <v>8670</v>
      </c>
      <c r="B2161" s="1" t="s">
        <v>8671</v>
      </c>
      <c r="C2161" s="1" t="s">
        <v>8672</v>
      </c>
    </row>
    <row r="2162" spans="1:3">
      <c r="A2162" s="1" t="s">
        <v>8673</v>
      </c>
      <c r="B2162" s="1" t="s">
        <v>8674</v>
      </c>
      <c r="C2162" s="1" t="s">
        <v>8675</v>
      </c>
    </row>
    <row r="2163" spans="1:3">
      <c r="A2163" s="1" t="s">
        <v>8676</v>
      </c>
      <c r="B2163" s="1" t="s">
        <v>8677</v>
      </c>
      <c r="C2163" s="1" t="s">
        <v>8678</v>
      </c>
    </row>
    <row r="2164" spans="1:3">
      <c r="A2164" s="1" t="s">
        <v>8679</v>
      </c>
      <c r="B2164" s="1" t="s">
        <v>8680</v>
      </c>
      <c r="C2164" s="1" t="s">
        <v>8681</v>
      </c>
    </row>
    <row r="2165" spans="1:3">
      <c r="A2165" s="1" t="s">
        <v>8682</v>
      </c>
      <c r="B2165" s="1" t="s">
        <v>8680</v>
      </c>
      <c r="C2165" s="1" t="s">
        <v>8681</v>
      </c>
    </row>
    <row r="2166" spans="1:3">
      <c r="A2166" s="1" t="s">
        <v>8683</v>
      </c>
      <c r="B2166" s="1" t="s">
        <v>8684</v>
      </c>
      <c r="C2166" s="1" t="s">
        <v>8685</v>
      </c>
    </row>
    <row r="2167" spans="1:3">
      <c r="A2167" s="1" t="s">
        <v>8686</v>
      </c>
      <c r="B2167" s="1" t="s">
        <v>8687</v>
      </c>
      <c r="C2167" s="1" t="s">
        <v>8688</v>
      </c>
    </row>
    <row r="2168" spans="1:3">
      <c r="A2168" s="1" t="s">
        <v>8689</v>
      </c>
      <c r="B2168" s="1" t="s">
        <v>8690</v>
      </c>
      <c r="C2168" s="1" t="s">
        <v>8691</v>
      </c>
    </row>
    <row r="2169" spans="1:3">
      <c r="A2169" s="1" t="s">
        <v>8692</v>
      </c>
      <c r="B2169" s="1" t="s">
        <v>8693</v>
      </c>
      <c r="C2169" s="1" t="s">
        <v>8694</v>
      </c>
    </row>
    <row r="2170" spans="1:3">
      <c r="A2170" s="1" t="s">
        <v>8695</v>
      </c>
      <c r="B2170" s="1" t="s">
        <v>8696</v>
      </c>
      <c r="C2170" s="1" t="s">
        <v>8697</v>
      </c>
    </row>
    <row r="2171" spans="1:3">
      <c r="A2171" s="1" t="s">
        <v>8698</v>
      </c>
      <c r="B2171" s="1" t="s">
        <v>8699</v>
      </c>
      <c r="C2171" s="1" t="s">
        <v>8700</v>
      </c>
    </row>
    <row r="2172" spans="1:3">
      <c r="A2172" s="1" t="s">
        <v>8701</v>
      </c>
      <c r="B2172" s="1" t="s">
        <v>8702</v>
      </c>
      <c r="C2172" s="1" t="s">
        <v>8703</v>
      </c>
    </row>
    <row r="2173" spans="1:3">
      <c r="A2173" s="1" t="s">
        <v>8704</v>
      </c>
      <c r="B2173" s="1" t="s">
        <v>8705</v>
      </c>
      <c r="C2173" s="1" t="s">
        <v>8706</v>
      </c>
    </row>
    <row r="2174" spans="1:3">
      <c r="A2174" s="1" t="s">
        <v>8707</v>
      </c>
      <c r="B2174" s="1" t="s">
        <v>8708</v>
      </c>
      <c r="C2174" s="1" t="s">
        <v>8709</v>
      </c>
    </row>
    <row r="2175" spans="1:3">
      <c r="A2175" s="1" t="s">
        <v>8710</v>
      </c>
      <c r="B2175" s="1" t="s">
        <v>8711</v>
      </c>
      <c r="C2175" s="1" t="s">
        <v>8712</v>
      </c>
    </row>
    <row r="2176" spans="1:3">
      <c r="A2176" s="1" t="s">
        <v>8713</v>
      </c>
      <c r="B2176" s="1" t="s">
        <v>8714</v>
      </c>
      <c r="C2176" s="1" t="s">
        <v>8715</v>
      </c>
    </row>
    <row r="2177" spans="1:3">
      <c r="A2177" s="1" t="s">
        <v>8716</v>
      </c>
      <c r="B2177" s="1" t="s">
        <v>8717</v>
      </c>
      <c r="C2177" s="1" t="s">
        <v>8718</v>
      </c>
    </row>
    <row r="2178" spans="1:3">
      <c r="A2178" s="1" t="s">
        <v>8719</v>
      </c>
      <c r="B2178" s="1" t="s">
        <v>8720</v>
      </c>
      <c r="C2178" s="1" t="s">
        <v>8721</v>
      </c>
    </row>
    <row r="2179" spans="1:3">
      <c r="A2179" s="1" t="s">
        <v>8722</v>
      </c>
      <c r="B2179" s="1" t="s">
        <v>8723</v>
      </c>
      <c r="C2179" s="1" t="s">
        <v>8724</v>
      </c>
    </row>
    <row r="2180" spans="1:3">
      <c r="A2180" s="1" t="s">
        <v>8725</v>
      </c>
      <c r="B2180" s="1" t="s">
        <v>8726</v>
      </c>
      <c r="C2180" s="1" t="s">
        <v>8727</v>
      </c>
    </row>
    <row r="2181" spans="1:3">
      <c r="A2181" s="1" t="s">
        <v>8728</v>
      </c>
      <c r="B2181" s="1" t="s">
        <v>8729</v>
      </c>
      <c r="C2181" s="1" t="s">
        <v>8730</v>
      </c>
    </row>
    <row r="2182" spans="1:3">
      <c r="A2182" s="1" t="s">
        <v>8731</v>
      </c>
      <c r="B2182" s="1" t="s">
        <v>8732</v>
      </c>
      <c r="C2182" s="1" t="s">
        <v>8733</v>
      </c>
    </row>
    <row r="2183" spans="1:3">
      <c r="A2183" s="1" t="s">
        <v>8734</v>
      </c>
      <c r="B2183" s="1" t="s">
        <v>8735</v>
      </c>
      <c r="C2183" s="1" t="s">
        <v>8736</v>
      </c>
    </row>
    <row r="2184" spans="1:3">
      <c r="A2184" s="1" t="s">
        <v>8737</v>
      </c>
      <c r="B2184" s="1" t="s">
        <v>8738</v>
      </c>
      <c r="C2184" s="1" t="s">
        <v>8739</v>
      </c>
    </row>
    <row r="2185" spans="1:3">
      <c r="A2185" s="1" t="s">
        <v>8740</v>
      </c>
      <c r="B2185" s="1" t="s">
        <v>8741</v>
      </c>
      <c r="C2185" s="1" t="s">
        <v>8742</v>
      </c>
    </row>
    <row r="2186" spans="1:3">
      <c r="A2186" s="1" t="s">
        <v>8743</v>
      </c>
      <c r="B2186" s="1" t="s">
        <v>8744</v>
      </c>
      <c r="C2186" s="1" t="s">
        <v>8745</v>
      </c>
    </row>
    <row r="2187" spans="1:3">
      <c r="A2187" s="1" t="s">
        <v>8746</v>
      </c>
      <c r="B2187" s="1" t="s">
        <v>8747</v>
      </c>
      <c r="C2187" s="1" t="s">
        <v>8748</v>
      </c>
    </row>
    <row r="2188" spans="1:3">
      <c r="A2188" s="1" t="s">
        <v>8749</v>
      </c>
      <c r="B2188" s="1" t="s">
        <v>218</v>
      </c>
      <c r="C2188" s="1" t="s">
        <v>8750</v>
      </c>
    </row>
    <row r="2189" spans="1:3">
      <c r="A2189" s="1" t="s">
        <v>8751</v>
      </c>
      <c r="B2189" s="1" t="s">
        <v>8752</v>
      </c>
      <c r="C2189" s="1" t="s">
        <v>8753</v>
      </c>
    </row>
    <row r="2190" spans="1:3">
      <c r="A2190" s="1" t="s">
        <v>8751</v>
      </c>
      <c r="B2190" s="1" t="s">
        <v>8754</v>
      </c>
      <c r="C2190" s="1" t="s">
        <v>8755</v>
      </c>
    </row>
    <row r="2191" spans="1:3">
      <c r="A2191" s="1" t="s">
        <v>8756</v>
      </c>
      <c r="B2191" s="1" t="s">
        <v>8757</v>
      </c>
      <c r="C2191" s="1" t="s">
        <v>8758</v>
      </c>
    </row>
    <row r="2192" spans="1:3">
      <c r="A2192" s="1" t="s">
        <v>8756</v>
      </c>
      <c r="B2192" s="1" t="s">
        <v>8759</v>
      </c>
      <c r="C2192" s="1" t="s">
        <v>8760</v>
      </c>
    </row>
    <row r="2193" spans="1:3">
      <c r="A2193" s="1" t="s">
        <v>8761</v>
      </c>
      <c r="B2193" s="1" t="s">
        <v>8762</v>
      </c>
      <c r="C2193" s="1" t="s">
        <v>8763</v>
      </c>
    </row>
    <row r="2194" spans="1:3">
      <c r="A2194" s="1" t="s">
        <v>8761</v>
      </c>
      <c r="B2194" s="1" t="s">
        <v>8764</v>
      </c>
      <c r="C2194" s="1" t="s">
        <v>8765</v>
      </c>
    </row>
    <row r="2195" spans="1:3">
      <c r="A2195" s="1" t="s">
        <v>8766</v>
      </c>
      <c r="B2195" s="1" t="s">
        <v>8767</v>
      </c>
      <c r="C2195" s="1" t="s">
        <v>8768</v>
      </c>
    </row>
    <row r="2196" spans="1:3">
      <c r="A2196" s="1" t="s">
        <v>8766</v>
      </c>
      <c r="B2196" s="1" t="s">
        <v>8769</v>
      </c>
      <c r="C2196" s="1" t="s">
        <v>8770</v>
      </c>
    </row>
    <row r="2197" spans="1:3">
      <c r="A2197" s="1" t="s">
        <v>8771</v>
      </c>
      <c r="B2197" s="1" t="s">
        <v>8772</v>
      </c>
      <c r="C2197" s="1" t="s">
        <v>8773</v>
      </c>
    </row>
    <row r="2198" spans="1:3">
      <c r="A2198" s="1" t="s">
        <v>8771</v>
      </c>
      <c r="B2198" s="1" t="s">
        <v>8774</v>
      </c>
      <c r="C2198" s="1" t="s">
        <v>8775</v>
      </c>
    </row>
    <row r="2199" spans="1:3">
      <c r="A2199" s="1" t="s">
        <v>8776</v>
      </c>
      <c r="B2199" s="1" t="s">
        <v>8777</v>
      </c>
      <c r="C2199" s="1" t="s">
        <v>8778</v>
      </c>
    </row>
    <row r="2200" spans="1:3">
      <c r="A2200" s="1" t="s">
        <v>8776</v>
      </c>
      <c r="B2200" s="1" t="s">
        <v>8779</v>
      </c>
      <c r="C2200" s="1" t="s">
        <v>8780</v>
      </c>
    </row>
    <row r="2201" spans="1:3">
      <c r="A2201" s="1" t="s">
        <v>8781</v>
      </c>
      <c r="B2201" s="1" t="s">
        <v>8782</v>
      </c>
      <c r="C2201" s="1" t="s">
        <v>8783</v>
      </c>
    </row>
    <row r="2202" spans="1:3">
      <c r="A2202" s="1" t="s">
        <v>8781</v>
      </c>
      <c r="B2202" s="1" t="s">
        <v>8784</v>
      </c>
      <c r="C2202" s="1" t="s">
        <v>8785</v>
      </c>
    </row>
    <row r="2203" spans="1:3">
      <c r="A2203" s="1" t="s">
        <v>8786</v>
      </c>
      <c r="B2203" s="1" t="s">
        <v>8787</v>
      </c>
      <c r="C2203" s="1" t="s">
        <v>8788</v>
      </c>
    </row>
    <row r="2204" spans="1:3">
      <c r="A2204" s="1" t="s">
        <v>8786</v>
      </c>
      <c r="B2204" s="1" t="s">
        <v>8789</v>
      </c>
      <c r="C2204" s="1" t="s">
        <v>8790</v>
      </c>
    </row>
    <row r="2205" spans="1:3">
      <c r="A2205" s="1" t="s">
        <v>8791</v>
      </c>
      <c r="B2205" s="1" t="s">
        <v>8792</v>
      </c>
      <c r="C2205" s="1" t="s">
        <v>8793</v>
      </c>
    </row>
    <row r="2206" spans="1:3">
      <c r="A2206" s="1" t="s">
        <v>8791</v>
      </c>
      <c r="B2206" s="1" t="s">
        <v>8794</v>
      </c>
      <c r="C2206" s="1" t="s">
        <v>8795</v>
      </c>
    </row>
    <row r="2207" spans="1:3">
      <c r="A2207" s="1" t="s">
        <v>8796</v>
      </c>
      <c r="B2207" s="1" t="s">
        <v>8797</v>
      </c>
      <c r="C2207" s="1" t="s">
        <v>8798</v>
      </c>
    </row>
    <row r="2208" spans="1:3">
      <c r="A2208" s="1" t="s">
        <v>8796</v>
      </c>
      <c r="B2208" s="1" t="s">
        <v>8799</v>
      </c>
      <c r="C2208" s="1" t="s">
        <v>8800</v>
      </c>
    </row>
    <row r="2209" spans="1:3">
      <c r="A2209" s="1" t="s">
        <v>8801</v>
      </c>
      <c r="B2209" s="1" t="s">
        <v>8802</v>
      </c>
      <c r="C2209" s="1" t="s">
        <v>8803</v>
      </c>
    </row>
    <row r="2210" spans="1:3">
      <c r="A2210" s="1" t="s">
        <v>8801</v>
      </c>
      <c r="B2210" s="1" t="s">
        <v>8804</v>
      </c>
      <c r="C2210" s="1" t="s">
        <v>8805</v>
      </c>
    </row>
    <row r="2211" spans="1:3">
      <c r="A2211" s="1" t="s">
        <v>8806</v>
      </c>
      <c r="B2211" s="1" t="s">
        <v>8807</v>
      </c>
      <c r="C2211" s="1" t="s">
        <v>8808</v>
      </c>
    </row>
    <row r="2212" spans="1:3">
      <c r="A2212" s="1" t="s">
        <v>8806</v>
      </c>
      <c r="B2212" s="1" t="s">
        <v>8809</v>
      </c>
      <c r="C2212" s="1" t="s">
        <v>8810</v>
      </c>
    </row>
    <row r="2213" spans="1:3">
      <c r="A2213" s="1" t="s">
        <v>8811</v>
      </c>
      <c r="B2213" s="1" t="s">
        <v>8812</v>
      </c>
      <c r="C2213" s="1" t="s">
        <v>8813</v>
      </c>
    </row>
    <row r="2214" spans="1:3">
      <c r="A2214" s="1" t="s">
        <v>8811</v>
      </c>
      <c r="B2214" s="1" t="s">
        <v>8814</v>
      </c>
      <c r="C2214" s="1" t="s">
        <v>8815</v>
      </c>
    </row>
    <row r="2215" spans="1:3">
      <c r="A2215" s="1" t="s">
        <v>8816</v>
      </c>
      <c r="B2215" s="1" t="s">
        <v>8817</v>
      </c>
      <c r="C2215" s="1" t="s">
        <v>8818</v>
      </c>
    </row>
    <row r="2216" spans="1:3">
      <c r="A2216" s="1" t="s">
        <v>8816</v>
      </c>
      <c r="B2216" s="1" t="s">
        <v>8817</v>
      </c>
      <c r="C2216" s="1" t="s">
        <v>8818</v>
      </c>
    </row>
    <row r="2217" spans="1:3">
      <c r="A2217" s="1" t="s">
        <v>8819</v>
      </c>
      <c r="B2217" s="1" t="s">
        <v>8820</v>
      </c>
      <c r="C2217" s="1" t="s">
        <v>8821</v>
      </c>
    </row>
    <row r="2218" spans="1:3">
      <c r="A2218" s="1" t="s">
        <v>8819</v>
      </c>
      <c r="B2218" s="1" t="s">
        <v>8822</v>
      </c>
      <c r="C2218" s="1" t="s">
        <v>8823</v>
      </c>
    </row>
    <row r="2219" spans="1:3">
      <c r="A2219" s="1" t="s">
        <v>8824</v>
      </c>
      <c r="B2219" s="1" t="s">
        <v>8825</v>
      </c>
      <c r="C2219" s="1" t="s">
        <v>8826</v>
      </c>
    </row>
    <row r="2220" spans="1:3">
      <c r="A2220" s="1" t="s">
        <v>8824</v>
      </c>
      <c r="B2220" s="1" t="s">
        <v>8827</v>
      </c>
      <c r="C2220" s="1" t="s">
        <v>8828</v>
      </c>
    </row>
    <row r="2221" spans="1:3">
      <c r="A2221" s="1" t="s">
        <v>8829</v>
      </c>
      <c r="B2221" s="1" t="s">
        <v>8830</v>
      </c>
      <c r="C2221" s="1" t="s">
        <v>8831</v>
      </c>
    </row>
    <row r="2222" spans="1:3">
      <c r="A2222" s="1" t="s">
        <v>8829</v>
      </c>
      <c r="B2222" s="1" t="s">
        <v>8832</v>
      </c>
      <c r="C2222" s="1" t="s">
        <v>8833</v>
      </c>
    </row>
    <row r="2223" spans="1:3">
      <c r="A2223" s="1" t="s">
        <v>8834</v>
      </c>
      <c r="B2223" s="1" t="s">
        <v>8835</v>
      </c>
      <c r="C2223" s="1" t="s">
        <v>8836</v>
      </c>
    </row>
    <row r="2224" spans="1:3">
      <c r="A2224" s="1" t="s">
        <v>8834</v>
      </c>
      <c r="B2224" s="1" t="s">
        <v>8837</v>
      </c>
      <c r="C2224" s="1" t="s">
        <v>8838</v>
      </c>
    </row>
    <row r="2225" spans="1:3">
      <c r="A2225" s="1" t="s">
        <v>8839</v>
      </c>
      <c r="B2225" s="1" t="s">
        <v>8840</v>
      </c>
      <c r="C2225" s="1" t="s">
        <v>8841</v>
      </c>
    </row>
    <row r="2226" spans="1:3">
      <c r="A2226" s="1" t="s">
        <v>8839</v>
      </c>
      <c r="B2226" s="1" t="s">
        <v>8842</v>
      </c>
      <c r="C2226" s="1" t="s">
        <v>8843</v>
      </c>
    </row>
    <row r="2227" spans="1:3">
      <c r="A2227" s="1" t="s">
        <v>8844</v>
      </c>
      <c r="B2227" s="1" t="s">
        <v>8845</v>
      </c>
      <c r="C2227" s="1" t="s">
        <v>8846</v>
      </c>
    </row>
    <row r="2228" spans="1:3">
      <c r="A2228" s="1" t="s">
        <v>8844</v>
      </c>
      <c r="B2228" s="1" t="s">
        <v>8847</v>
      </c>
      <c r="C2228" s="1" t="s">
        <v>8848</v>
      </c>
    </row>
    <row r="2229" spans="1:3">
      <c r="A2229" s="1" t="s">
        <v>8849</v>
      </c>
      <c r="B2229" s="1" t="s">
        <v>8850</v>
      </c>
      <c r="C2229" s="1" t="s">
        <v>8851</v>
      </c>
    </row>
    <row r="2230" spans="1:3">
      <c r="A2230" s="1" t="s">
        <v>8849</v>
      </c>
      <c r="B2230" s="1" t="s">
        <v>8852</v>
      </c>
      <c r="C2230" s="1" t="s">
        <v>8853</v>
      </c>
    </row>
    <row r="2231" spans="1:3">
      <c r="A2231" s="1" t="s">
        <v>8854</v>
      </c>
      <c r="B2231" s="1" t="s">
        <v>8855</v>
      </c>
      <c r="C2231" s="1" t="s">
        <v>8856</v>
      </c>
    </row>
    <row r="2232" spans="1:3">
      <c r="A2232" s="1" t="s">
        <v>8854</v>
      </c>
      <c r="B2232" s="1" t="s">
        <v>8857</v>
      </c>
      <c r="C2232" s="1" t="s">
        <v>8858</v>
      </c>
    </row>
    <row r="2233" spans="1:3">
      <c r="A2233" s="1" t="s">
        <v>8859</v>
      </c>
      <c r="B2233" s="1" t="s">
        <v>8860</v>
      </c>
      <c r="C2233" s="1" t="s">
        <v>8861</v>
      </c>
    </row>
    <row r="2234" spans="1:3">
      <c r="A2234" s="1" t="s">
        <v>8859</v>
      </c>
      <c r="B2234" s="1" t="s">
        <v>8862</v>
      </c>
      <c r="C2234" s="1" t="s">
        <v>8863</v>
      </c>
    </row>
    <row r="2235" spans="1:3">
      <c r="A2235" s="1" t="s">
        <v>8864</v>
      </c>
      <c r="B2235" s="1" t="s">
        <v>8865</v>
      </c>
      <c r="C2235" s="1" t="s">
        <v>8866</v>
      </c>
    </row>
    <row r="2236" spans="1:3">
      <c r="A2236" s="1" t="s">
        <v>8864</v>
      </c>
      <c r="B2236" s="1" t="s">
        <v>8867</v>
      </c>
      <c r="C2236" s="1" t="s">
        <v>8868</v>
      </c>
    </row>
    <row r="2237" spans="1:3">
      <c r="A2237" s="1" t="s">
        <v>8869</v>
      </c>
      <c r="B2237" s="1" t="s">
        <v>8870</v>
      </c>
      <c r="C2237" s="1" t="s">
        <v>8871</v>
      </c>
    </row>
    <row r="2238" spans="1:3">
      <c r="A2238" s="1" t="s">
        <v>8869</v>
      </c>
      <c r="B2238" s="1" t="s">
        <v>8872</v>
      </c>
      <c r="C2238" s="1" t="s">
        <v>8873</v>
      </c>
    </row>
    <row r="2239" spans="1:3">
      <c r="A2239" s="1" t="s">
        <v>8874</v>
      </c>
      <c r="B2239" s="1" t="s">
        <v>8875</v>
      </c>
      <c r="C2239" s="1" t="s">
        <v>8876</v>
      </c>
    </row>
    <row r="2240" spans="1:3">
      <c r="A2240" s="1" t="s">
        <v>8874</v>
      </c>
      <c r="B2240" s="1" t="s">
        <v>8877</v>
      </c>
      <c r="C2240" s="1" t="s">
        <v>8878</v>
      </c>
    </row>
    <row r="2241" spans="1:3">
      <c r="A2241" s="1" t="s">
        <v>8879</v>
      </c>
      <c r="B2241" s="1" t="s">
        <v>8880</v>
      </c>
      <c r="C2241" s="1" t="s">
        <v>8881</v>
      </c>
    </row>
    <row r="2242" spans="1:3">
      <c r="A2242" s="1" t="s">
        <v>8879</v>
      </c>
      <c r="B2242" s="1" t="s">
        <v>8882</v>
      </c>
      <c r="C2242" s="1" t="s">
        <v>8883</v>
      </c>
    </row>
    <row r="2243" spans="1:3">
      <c r="A2243" s="1" t="s">
        <v>8884</v>
      </c>
      <c r="B2243" s="1" t="s">
        <v>8885</v>
      </c>
      <c r="C2243" s="1" t="s">
        <v>8886</v>
      </c>
    </row>
    <row r="2244" spans="1:3">
      <c r="A2244" s="1" t="s">
        <v>8884</v>
      </c>
      <c r="B2244" s="1" t="s">
        <v>8887</v>
      </c>
      <c r="C2244" s="1" t="s">
        <v>8888</v>
      </c>
    </row>
    <row r="2245" spans="1:3">
      <c r="A2245" s="1" t="s">
        <v>8889</v>
      </c>
      <c r="B2245" s="1" t="s">
        <v>8890</v>
      </c>
      <c r="C2245" s="1" t="s">
        <v>8891</v>
      </c>
    </row>
    <row r="2246" spans="1:3">
      <c r="A2246" s="1" t="s">
        <v>8889</v>
      </c>
      <c r="B2246" s="1" t="s">
        <v>8892</v>
      </c>
      <c r="C2246" s="1" t="s">
        <v>8893</v>
      </c>
    </row>
    <row r="2247" spans="1:3">
      <c r="A2247" s="1" t="s">
        <v>8894</v>
      </c>
      <c r="B2247" s="1" t="s">
        <v>8895</v>
      </c>
      <c r="C2247" s="1" t="s">
        <v>8896</v>
      </c>
    </row>
    <row r="2248" spans="1:3">
      <c r="A2248" s="1" t="s">
        <v>8894</v>
      </c>
      <c r="B2248" s="1" t="s">
        <v>8897</v>
      </c>
      <c r="C2248" s="1" t="s">
        <v>8898</v>
      </c>
    </row>
    <row r="2249" spans="1:3">
      <c r="A2249" s="1" t="s">
        <v>8899</v>
      </c>
      <c r="B2249" s="1" t="s">
        <v>6360</v>
      </c>
      <c r="C2249" s="1" t="s">
        <v>8900</v>
      </c>
    </row>
    <row r="2250" spans="1:3">
      <c r="A2250" s="1" t="s">
        <v>8899</v>
      </c>
      <c r="B2250" s="1" t="s">
        <v>8901</v>
      </c>
      <c r="C2250" s="1" t="s">
        <v>8902</v>
      </c>
    </row>
    <row r="2251" spans="1:3">
      <c r="A2251" s="1" t="s">
        <v>8903</v>
      </c>
      <c r="B2251" s="1" t="s">
        <v>8904</v>
      </c>
      <c r="C2251" s="1" t="s">
        <v>8905</v>
      </c>
    </row>
    <row r="2252" spans="1:3">
      <c r="A2252" s="1" t="s">
        <v>8903</v>
      </c>
      <c r="B2252" s="1" t="s">
        <v>8906</v>
      </c>
      <c r="C2252" s="1" t="s">
        <v>8907</v>
      </c>
    </row>
    <row r="2253" spans="1:3">
      <c r="A2253" s="1" t="s">
        <v>8908</v>
      </c>
      <c r="B2253" s="1" t="s">
        <v>8909</v>
      </c>
      <c r="C2253" s="1" t="s">
        <v>8910</v>
      </c>
    </row>
    <row r="2254" spans="1:3">
      <c r="A2254" s="1" t="s">
        <v>8908</v>
      </c>
      <c r="B2254" s="1" t="s">
        <v>8911</v>
      </c>
      <c r="C2254" s="1" t="s">
        <v>8912</v>
      </c>
    </row>
    <row r="2255" spans="1:3">
      <c r="A2255" s="1" t="s">
        <v>8913</v>
      </c>
      <c r="B2255" s="1" t="s">
        <v>6370</v>
      </c>
      <c r="C2255" s="1" t="s">
        <v>8914</v>
      </c>
    </row>
    <row r="2256" spans="1:3">
      <c r="A2256" s="1" t="s">
        <v>8913</v>
      </c>
      <c r="B2256" s="1" t="s">
        <v>8915</v>
      </c>
      <c r="C2256" s="1" t="s">
        <v>8916</v>
      </c>
    </row>
    <row r="2257" spans="1:3">
      <c r="A2257" s="1" t="s">
        <v>8917</v>
      </c>
      <c r="B2257" s="1" t="s">
        <v>8918</v>
      </c>
      <c r="C2257" s="1" t="s">
        <v>8919</v>
      </c>
    </row>
    <row r="2258" spans="1:3">
      <c r="A2258" s="1" t="s">
        <v>8917</v>
      </c>
      <c r="B2258" s="1" t="s">
        <v>8920</v>
      </c>
      <c r="C2258" s="1" t="s">
        <v>8921</v>
      </c>
    </row>
    <row r="2259" spans="1:3">
      <c r="A2259" s="1" t="s">
        <v>8922</v>
      </c>
      <c r="B2259" s="1" t="s">
        <v>8923</v>
      </c>
      <c r="C2259" s="1" t="s">
        <v>8924</v>
      </c>
    </row>
    <row r="2260" spans="1:3">
      <c r="A2260" s="1" t="s">
        <v>8922</v>
      </c>
      <c r="B2260" s="1" t="s">
        <v>8925</v>
      </c>
      <c r="C2260" s="1" t="s">
        <v>8926</v>
      </c>
    </row>
    <row r="2261" spans="1:3">
      <c r="A2261" s="1" t="s">
        <v>8927</v>
      </c>
      <c r="B2261" s="1" t="s">
        <v>8928</v>
      </c>
      <c r="C2261" s="1" t="s">
        <v>8929</v>
      </c>
    </row>
    <row r="2262" spans="1:3">
      <c r="A2262" s="1" t="s">
        <v>8930</v>
      </c>
      <c r="B2262" s="1" t="s">
        <v>8931</v>
      </c>
      <c r="C2262" s="1" t="s">
        <v>8932</v>
      </c>
    </row>
    <row r="2263" spans="1:3">
      <c r="A2263" s="1" t="s">
        <v>8933</v>
      </c>
      <c r="B2263" s="1" t="s">
        <v>8934</v>
      </c>
      <c r="C2263" s="1" t="s">
        <v>8935</v>
      </c>
    </row>
    <row r="2264" spans="1:3">
      <c r="A2264" s="1" t="s">
        <v>8936</v>
      </c>
      <c r="B2264" s="1" t="s">
        <v>8937</v>
      </c>
      <c r="C2264" s="1" t="s">
        <v>8938</v>
      </c>
    </row>
    <row r="2265" spans="1:3">
      <c r="A2265" s="1" t="s">
        <v>8939</v>
      </c>
      <c r="B2265" s="1" t="s">
        <v>8940</v>
      </c>
      <c r="C2265" s="1" t="s">
        <v>8941</v>
      </c>
    </row>
    <row r="2266" spans="1:3">
      <c r="A2266" s="1" t="s">
        <v>8942</v>
      </c>
      <c r="B2266" s="1" t="s">
        <v>8943</v>
      </c>
      <c r="C2266" s="1" t="s">
        <v>8944</v>
      </c>
    </row>
    <row r="2267" spans="1:3">
      <c r="A2267" s="1" t="s">
        <v>8945</v>
      </c>
      <c r="B2267" s="1" t="s">
        <v>8946</v>
      </c>
      <c r="C2267" s="1" t="s">
        <v>8947</v>
      </c>
    </row>
    <row r="2268" spans="1:3">
      <c r="A2268" s="1" t="s">
        <v>8948</v>
      </c>
      <c r="B2268" s="1" t="s">
        <v>8949</v>
      </c>
      <c r="C2268" s="1" t="s">
        <v>8950</v>
      </c>
    </row>
    <row r="2269" spans="1:3">
      <c r="A2269" s="1" t="s">
        <v>8951</v>
      </c>
      <c r="B2269" s="1" t="s">
        <v>8952</v>
      </c>
      <c r="C2269" s="1" t="s">
        <v>8953</v>
      </c>
    </row>
    <row r="2270" spans="1:3">
      <c r="A2270" s="1" t="s">
        <v>8954</v>
      </c>
      <c r="B2270" s="1" t="s">
        <v>8955</v>
      </c>
      <c r="C2270" s="1" t="s">
        <v>8956</v>
      </c>
    </row>
    <row r="2271" spans="1:3">
      <c r="A2271" s="1" t="s">
        <v>8957</v>
      </c>
      <c r="B2271" s="1" t="s">
        <v>8958</v>
      </c>
      <c r="C2271" s="1" t="s">
        <v>8959</v>
      </c>
    </row>
    <row r="2272" spans="1:3">
      <c r="A2272" s="1" t="s">
        <v>8960</v>
      </c>
      <c r="B2272" s="1" t="s">
        <v>8961</v>
      </c>
      <c r="C2272" s="1" t="s">
        <v>8962</v>
      </c>
    </row>
    <row r="2273" spans="1:3">
      <c r="A2273" s="1" t="s">
        <v>8963</v>
      </c>
      <c r="B2273" s="1" t="s">
        <v>8964</v>
      </c>
      <c r="C2273" s="1" t="s">
        <v>8965</v>
      </c>
    </row>
    <row r="2274" spans="1:3">
      <c r="A2274" s="1" t="s">
        <v>8966</v>
      </c>
      <c r="B2274" s="1" t="s">
        <v>8967</v>
      </c>
      <c r="C2274" s="1" t="s">
        <v>8968</v>
      </c>
    </row>
    <row r="2275" spans="1:3">
      <c r="A2275" s="1" t="s">
        <v>8969</v>
      </c>
      <c r="B2275" s="1" t="s">
        <v>8970</v>
      </c>
      <c r="C2275" s="1" t="s">
        <v>8971</v>
      </c>
    </row>
    <row r="2276" spans="1:3">
      <c r="A2276" s="1" t="s">
        <v>8972</v>
      </c>
      <c r="B2276" s="1" t="s">
        <v>8973</v>
      </c>
      <c r="C2276" s="1" t="s">
        <v>8974</v>
      </c>
    </row>
    <row r="2277" spans="1:3">
      <c r="A2277" s="1" t="s">
        <v>8975</v>
      </c>
      <c r="B2277" s="1" t="s">
        <v>8976</v>
      </c>
      <c r="C2277" s="1" t="s">
        <v>8977</v>
      </c>
    </row>
    <row r="2278" spans="1:3">
      <c r="A2278" s="1" t="s">
        <v>8978</v>
      </c>
      <c r="B2278" s="1" t="s">
        <v>8979</v>
      </c>
      <c r="C2278" s="1" t="s">
        <v>8980</v>
      </c>
    </row>
    <row r="2279" spans="1:3">
      <c r="A2279" s="1" t="s">
        <v>8981</v>
      </c>
      <c r="B2279" s="1" t="s">
        <v>8982</v>
      </c>
      <c r="C2279" s="1" t="s">
        <v>8983</v>
      </c>
    </row>
    <row r="2280" spans="1:3">
      <c r="A2280" s="1" t="s">
        <v>8984</v>
      </c>
      <c r="B2280" s="1" t="s">
        <v>8985</v>
      </c>
      <c r="C2280" s="1" t="s">
        <v>8986</v>
      </c>
    </row>
    <row r="2281" spans="1:3">
      <c r="A2281" s="1" t="s">
        <v>8987</v>
      </c>
      <c r="B2281" s="1" t="s">
        <v>8988</v>
      </c>
      <c r="C2281" s="1" t="s">
        <v>8989</v>
      </c>
    </row>
    <row r="2282" spans="1:3">
      <c r="A2282" s="1" t="s">
        <v>8990</v>
      </c>
      <c r="B2282" s="1" t="s">
        <v>8991</v>
      </c>
      <c r="C2282" s="1" t="s">
        <v>8992</v>
      </c>
    </row>
    <row r="2283" spans="1:3">
      <c r="A2283" s="1" t="s">
        <v>8993</v>
      </c>
      <c r="B2283" s="1" t="s">
        <v>8994</v>
      </c>
      <c r="C2283" s="1" t="s">
        <v>8995</v>
      </c>
    </row>
    <row r="2284" spans="1:3">
      <c r="A2284" s="1" t="s">
        <v>8996</v>
      </c>
      <c r="B2284" s="1" t="s">
        <v>204</v>
      </c>
      <c r="C2284" s="1" t="s">
        <v>8997</v>
      </c>
    </row>
    <row r="2285" spans="1:3">
      <c r="A2285" s="1" t="s">
        <v>8998</v>
      </c>
      <c r="B2285" s="1" t="s">
        <v>8999</v>
      </c>
      <c r="C2285" s="1" t="s">
        <v>9000</v>
      </c>
    </row>
    <row r="2286" spans="1:3">
      <c r="A2286" s="1" t="s">
        <v>9001</v>
      </c>
      <c r="B2286" s="1" t="s">
        <v>9002</v>
      </c>
      <c r="C2286" s="1" t="s">
        <v>9003</v>
      </c>
    </row>
    <row r="2287" spans="1:3">
      <c r="A2287" s="1" t="s">
        <v>9004</v>
      </c>
      <c r="B2287" s="1" t="s">
        <v>198</v>
      </c>
      <c r="C2287" s="1" t="s">
        <v>9005</v>
      </c>
    </row>
    <row r="2288" spans="1:3">
      <c r="A2288" s="1" t="s">
        <v>9006</v>
      </c>
      <c r="B2288" s="1" t="s">
        <v>9007</v>
      </c>
      <c r="C2288" s="1" t="s">
        <v>9008</v>
      </c>
    </row>
    <row r="2289" spans="1:3">
      <c r="A2289" s="1" t="s">
        <v>9009</v>
      </c>
      <c r="B2289" s="1" t="s">
        <v>9010</v>
      </c>
      <c r="C2289" s="1" t="s">
        <v>9011</v>
      </c>
    </row>
    <row r="2290" spans="1:3">
      <c r="A2290" s="1" t="s">
        <v>9012</v>
      </c>
      <c r="B2290" s="1" t="s">
        <v>9013</v>
      </c>
      <c r="C2290" s="1" t="s">
        <v>9014</v>
      </c>
    </row>
    <row r="2291" spans="1:3">
      <c r="A2291" s="1" t="s">
        <v>9015</v>
      </c>
      <c r="B2291" s="1" t="s">
        <v>9016</v>
      </c>
      <c r="C2291" s="1" t="s">
        <v>9017</v>
      </c>
    </row>
    <row r="2292" spans="1:3">
      <c r="A2292" s="1" t="s">
        <v>9018</v>
      </c>
      <c r="B2292" s="1" t="s">
        <v>9019</v>
      </c>
      <c r="C2292" s="1" t="s">
        <v>9020</v>
      </c>
    </row>
    <row r="2293" spans="1:3">
      <c r="A2293" s="1" t="s">
        <v>9021</v>
      </c>
      <c r="B2293" s="1" t="s">
        <v>9022</v>
      </c>
      <c r="C2293" s="1" t="s">
        <v>9023</v>
      </c>
    </row>
    <row r="2294" spans="1:3">
      <c r="A2294" s="1" t="s">
        <v>9024</v>
      </c>
      <c r="B2294" s="1" t="s">
        <v>179</v>
      </c>
      <c r="C2294" s="1" t="s">
        <v>9025</v>
      </c>
    </row>
    <row r="2295" spans="1:3">
      <c r="A2295" s="1" t="s">
        <v>9026</v>
      </c>
      <c r="B2295" s="1" t="s">
        <v>208</v>
      </c>
      <c r="C2295" s="1" t="s">
        <v>9027</v>
      </c>
    </row>
    <row r="2296" spans="1:3">
      <c r="A2296" s="1" t="s">
        <v>9028</v>
      </c>
      <c r="B2296" s="1" t="s">
        <v>9029</v>
      </c>
      <c r="C2296" s="1" t="s">
        <v>9030</v>
      </c>
    </row>
    <row r="2297" spans="1:3">
      <c r="A2297" s="1" t="s">
        <v>9031</v>
      </c>
      <c r="B2297" s="1" t="s">
        <v>9032</v>
      </c>
      <c r="C2297" s="1" t="s">
        <v>9033</v>
      </c>
    </row>
    <row r="2298" spans="1:3">
      <c r="A2298" s="1" t="s">
        <v>9034</v>
      </c>
      <c r="B2298" s="1" t="s">
        <v>9035</v>
      </c>
      <c r="C2298" s="1" t="s">
        <v>9036</v>
      </c>
    </row>
    <row r="2299" spans="1:3">
      <c r="A2299" s="1" t="s">
        <v>9037</v>
      </c>
      <c r="B2299" s="1" t="s">
        <v>9038</v>
      </c>
      <c r="C2299" s="1" t="s">
        <v>9039</v>
      </c>
    </row>
    <row r="2300" spans="1:3">
      <c r="A2300" s="1" t="s">
        <v>9040</v>
      </c>
      <c r="B2300" s="1" t="s">
        <v>9041</v>
      </c>
      <c r="C2300" s="1" t="s">
        <v>9042</v>
      </c>
    </row>
    <row r="2301" spans="1:3">
      <c r="A2301" s="1" t="s">
        <v>9043</v>
      </c>
      <c r="B2301" s="1" t="s">
        <v>9044</v>
      </c>
      <c r="C2301" s="1" t="s">
        <v>9045</v>
      </c>
    </row>
    <row r="2302" spans="1:3">
      <c r="A2302" s="1" t="s">
        <v>9046</v>
      </c>
      <c r="B2302" s="1" t="s">
        <v>9047</v>
      </c>
      <c r="C2302" s="1" t="s">
        <v>9048</v>
      </c>
    </row>
    <row r="2303" spans="1:3">
      <c r="A2303" s="1" t="s">
        <v>9049</v>
      </c>
      <c r="B2303" s="1" t="s">
        <v>9050</v>
      </c>
      <c r="C2303" s="1" t="s">
        <v>9051</v>
      </c>
    </row>
    <row r="2304" spans="1:3">
      <c r="A2304" s="1" t="s">
        <v>9052</v>
      </c>
      <c r="B2304" s="1" t="s">
        <v>9053</v>
      </c>
      <c r="C2304" s="1" t="s">
        <v>9054</v>
      </c>
    </row>
    <row r="2305" spans="1:3">
      <c r="A2305" s="1" t="s">
        <v>9055</v>
      </c>
      <c r="B2305" s="1" t="s">
        <v>9056</v>
      </c>
      <c r="C2305" s="1" t="s">
        <v>9057</v>
      </c>
    </row>
    <row r="2306" spans="1:3">
      <c r="A2306" s="1" t="s">
        <v>9058</v>
      </c>
      <c r="B2306" s="1" t="s">
        <v>9059</v>
      </c>
      <c r="C2306" s="1" t="s">
        <v>9060</v>
      </c>
    </row>
    <row r="2307" spans="1:3">
      <c r="A2307" s="1" t="s">
        <v>9061</v>
      </c>
      <c r="B2307" s="1" t="s">
        <v>9062</v>
      </c>
      <c r="C2307" s="1" t="s">
        <v>9063</v>
      </c>
    </row>
    <row r="2308" spans="1:3">
      <c r="A2308" s="1" t="s">
        <v>9064</v>
      </c>
      <c r="B2308" s="1" t="s">
        <v>9065</v>
      </c>
      <c r="C2308" s="1" t="s">
        <v>9066</v>
      </c>
    </row>
    <row r="2309" spans="1:3">
      <c r="A2309" s="1" t="s">
        <v>9067</v>
      </c>
      <c r="B2309" s="1" t="s">
        <v>9068</v>
      </c>
      <c r="C2309" s="1" t="s">
        <v>9069</v>
      </c>
    </row>
    <row r="2310" spans="1:3">
      <c r="A2310" s="1" t="s">
        <v>9070</v>
      </c>
      <c r="B2310" s="1" t="s">
        <v>9071</v>
      </c>
      <c r="C2310" s="1" t="s">
        <v>9072</v>
      </c>
    </row>
    <row r="2311" spans="1:3">
      <c r="A2311" s="1" t="s">
        <v>9073</v>
      </c>
      <c r="B2311" s="1" t="s">
        <v>9074</v>
      </c>
      <c r="C2311" s="1" t="s">
        <v>9075</v>
      </c>
    </row>
    <row r="2312" spans="1:3">
      <c r="A2312" s="1" t="s">
        <v>9076</v>
      </c>
      <c r="B2312" s="1" t="s">
        <v>9077</v>
      </c>
      <c r="C2312" s="1" t="s">
        <v>9078</v>
      </c>
    </row>
    <row r="2313" spans="1:3">
      <c r="A2313" s="1" t="s">
        <v>9076</v>
      </c>
      <c r="B2313" s="1" t="s">
        <v>9079</v>
      </c>
      <c r="C2313" s="1" t="s">
        <v>9080</v>
      </c>
    </row>
    <row r="2314" spans="1:3">
      <c r="A2314" s="1" t="s">
        <v>9081</v>
      </c>
      <c r="B2314" s="1" t="s">
        <v>9082</v>
      </c>
      <c r="C2314" s="1" t="s">
        <v>9083</v>
      </c>
    </row>
    <row r="2315" spans="1:3">
      <c r="A2315" s="1" t="s">
        <v>9081</v>
      </c>
      <c r="B2315" s="1" t="s">
        <v>9084</v>
      </c>
      <c r="C2315" s="1" t="s">
        <v>9085</v>
      </c>
    </row>
    <row r="2316" spans="1:3">
      <c r="A2316" s="1" t="s">
        <v>9086</v>
      </c>
      <c r="B2316" s="1" t="s">
        <v>9087</v>
      </c>
      <c r="C2316" s="1" t="s">
        <v>9088</v>
      </c>
    </row>
    <row r="2317" spans="1:3">
      <c r="A2317" s="1" t="s">
        <v>9086</v>
      </c>
      <c r="B2317" s="1" t="s">
        <v>9089</v>
      </c>
      <c r="C2317" s="1" t="s">
        <v>9090</v>
      </c>
    </row>
    <row r="2318" spans="1:3">
      <c r="A2318" s="1" t="s">
        <v>9091</v>
      </c>
      <c r="B2318" s="1" t="s">
        <v>9092</v>
      </c>
      <c r="C2318" s="1" t="s">
        <v>9093</v>
      </c>
    </row>
    <row r="2319" spans="1:3">
      <c r="A2319" s="1" t="s">
        <v>9091</v>
      </c>
      <c r="B2319" s="1" t="s">
        <v>9094</v>
      </c>
      <c r="C2319" s="1" t="s">
        <v>9095</v>
      </c>
    </row>
    <row r="2320" spans="1:3">
      <c r="A2320" s="1" t="s">
        <v>9096</v>
      </c>
      <c r="B2320" s="1" t="s">
        <v>9097</v>
      </c>
      <c r="C2320" s="1" t="s">
        <v>9098</v>
      </c>
    </row>
    <row r="2321" spans="1:3">
      <c r="A2321" s="1" t="s">
        <v>9099</v>
      </c>
      <c r="B2321" s="1" t="s">
        <v>9100</v>
      </c>
      <c r="C2321" s="1" t="s">
        <v>9101</v>
      </c>
    </row>
    <row r="2322" spans="1:3">
      <c r="A2322" s="1" t="s">
        <v>9102</v>
      </c>
      <c r="B2322" s="1" t="s">
        <v>9103</v>
      </c>
      <c r="C2322" s="1" t="s">
        <v>9104</v>
      </c>
    </row>
    <row r="2323" spans="1:3">
      <c r="A2323" s="1" t="s">
        <v>9105</v>
      </c>
      <c r="B2323" s="1" t="s">
        <v>9106</v>
      </c>
      <c r="C2323" s="1" t="s">
        <v>9107</v>
      </c>
    </row>
    <row r="2324" spans="1:3">
      <c r="A2324" s="1" t="s">
        <v>9108</v>
      </c>
      <c r="B2324" s="1" t="s">
        <v>9109</v>
      </c>
      <c r="C2324" s="1" t="s">
        <v>9110</v>
      </c>
    </row>
    <row r="2325" spans="1:3">
      <c r="A2325" s="1" t="s">
        <v>9111</v>
      </c>
      <c r="B2325" s="1" t="s">
        <v>9112</v>
      </c>
      <c r="C2325" s="1" t="s">
        <v>9113</v>
      </c>
    </row>
    <row r="2326" spans="1:3">
      <c r="A2326" s="1" t="s">
        <v>9114</v>
      </c>
      <c r="B2326" s="1" t="s">
        <v>9115</v>
      </c>
      <c r="C2326" s="1" t="s">
        <v>9116</v>
      </c>
    </row>
    <row r="2327" spans="1:3">
      <c r="A2327" s="1" t="s">
        <v>9117</v>
      </c>
      <c r="B2327" s="1" t="s">
        <v>9118</v>
      </c>
      <c r="C2327" s="1" t="s">
        <v>9119</v>
      </c>
    </row>
    <row r="2328" spans="1:3">
      <c r="A2328" s="1" t="s">
        <v>9120</v>
      </c>
      <c r="B2328" s="1" t="s">
        <v>9121</v>
      </c>
      <c r="C2328" s="1" t="s">
        <v>9122</v>
      </c>
    </row>
    <row r="2329" spans="1:3">
      <c r="A2329" s="1" t="s">
        <v>9123</v>
      </c>
      <c r="B2329" s="1" t="s">
        <v>9124</v>
      </c>
      <c r="C2329" s="1" t="s">
        <v>9125</v>
      </c>
    </row>
    <row r="2330" spans="1:3">
      <c r="A2330" s="1" t="s">
        <v>9126</v>
      </c>
      <c r="B2330" s="1" t="s">
        <v>9127</v>
      </c>
      <c r="C2330" s="1" t="s">
        <v>9128</v>
      </c>
    </row>
    <row r="2331" spans="1:3">
      <c r="A2331" s="1" t="s">
        <v>9129</v>
      </c>
      <c r="B2331" s="1" t="s">
        <v>9130</v>
      </c>
      <c r="C2331" s="1" t="s">
        <v>9131</v>
      </c>
    </row>
    <row r="2332" spans="1:3">
      <c r="A2332" s="1" t="s">
        <v>9132</v>
      </c>
      <c r="B2332" s="1" t="s">
        <v>9133</v>
      </c>
      <c r="C2332" s="1" t="s">
        <v>9134</v>
      </c>
    </row>
    <row r="2333" spans="1:3">
      <c r="A2333" s="1" t="s">
        <v>9135</v>
      </c>
      <c r="B2333" s="1" t="s">
        <v>9136</v>
      </c>
      <c r="C2333" s="1" t="s">
        <v>9137</v>
      </c>
    </row>
    <row r="2334" spans="1:3">
      <c r="A2334" s="1" t="s">
        <v>9138</v>
      </c>
      <c r="B2334" s="1" t="s">
        <v>9139</v>
      </c>
      <c r="C2334" s="1" t="s">
        <v>9140</v>
      </c>
    </row>
    <row r="2335" spans="1:3">
      <c r="A2335" s="1" t="s">
        <v>9141</v>
      </c>
      <c r="B2335" s="1" t="s">
        <v>9142</v>
      </c>
      <c r="C2335" s="1" t="s">
        <v>9143</v>
      </c>
    </row>
    <row r="2336" spans="1:3">
      <c r="A2336" s="1" t="s">
        <v>9144</v>
      </c>
      <c r="B2336" s="1" t="s">
        <v>9145</v>
      </c>
      <c r="C2336" s="1" t="s">
        <v>9146</v>
      </c>
    </row>
    <row r="2337" spans="1:3">
      <c r="A2337" s="1" t="s">
        <v>9147</v>
      </c>
      <c r="B2337" s="1" t="s">
        <v>9148</v>
      </c>
      <c r="C2337" s="1" t="s">
        <v>9149</v>
      </c>
    </row>
    <row r="2338" spans="1:3">
      <c r="A2338" s="1" t="s">
        <v>9150</v>
      </c>
      <c r="B2338" s="1" t="s">
        <v>9151</v>
      </c>
      <c r="C2338" s="1" t="s">
        <v>9152</v>
      </c>
    </row>
    <row r="2339" spans="1:3">
      <c r="A2339" s="1" t="s">
        <v>9153</v>
      </c>
      <c r="B2339" s="1" t="s">
        <v>9154</v>
      </c>
      <c r="C2339" s="1" t="s">
        <v>9155</v>
      </c>
    </row>
    <row r="2340" spans="1:3">
      <c r="A2340" s="1" t="s">
        <v>9156</v>
      </c>
      <c r="B2340" s="1" t="s">
        <v>9157</v>
      </c>
      <c r="C2340" s="1" t="s">
        <v>9158</v>
      </c>
    </row>
    <row r="2341" spans="1:3">
      <c r="A2341" s="1" t="s">
        <v>9159</v>
      </c>
      <c r="B2341" s="1" t="s">
        <v>9160</v>
      </c>
      <c r="C2341" s="1" t="s">
        <v>9161</v>
      </c>
    </row>
    <row r="2342" spans="1:3">
      <c r="A2342" s="1" t="s">
        <v>9162</v>
      </c>
      <c r="B2342" s="1" t="s">
        <v>9163</v>
      </c>
      <c r="C2342" s="1" t="s">
        <v>9164</v>
      </c>
    </row>
    <row r="2343" spans="1:3">
      <c r="A2343" s="1" t="s">
        <v>9165</v>
      </c>
      <c r="B2343" s="1" t="s">
        <v>9166</v>
      </c>
      <c r="C2343" s="1" t="s">
        <v>9167</v>
      </c>
    </row>
    <row r="2344" spans="1:3">
      <c r="A2344" s="1" t="s">
        <v>9168</v>
      </c>
      <c r="B2344" s="1" t="s">
        <v>9169</v>
      </c>
      <c r="C2344" s="1" t="s">
        <v>9170</v>
      </c>
    </row>
    <row r="2345" spans="1:3">
      <c r="A2345" s="1" t="s">
        <v>9171</v>
      </c>
      <c r="B2345" s="1" t="s">
        <v>9172</v>
      </c>
      <c r="C2345" s="1" t="s">
        <v>9173</v>
      </c>
    </row>
    <row r="2346" spans="1:3">
      <c r="A2346" s="1" t="s">
        <v>9174</v>
      </c>
      <c r="B2346" s="1" t="s">
        <v>9175</v>
      </c>
      <c r="C2346" s="1" t="s">
        <v>9176</v>
      </c>
    </row>
    <row r="2347" spans="1:3">
      <c r="A2347" s="1" t="s">
        <v>9177</v>
      </c>
      <c r="B2347" s="1" t="s">
        <v>9178</v>
      </c>
      <c r="C2347" s="1" t="s">
        <v>9179</v>
      </c>
    </row>
    <row r="2348" spans="1:3">
      <c r="A2348" s="1" t="s">
        <v>9180</v>
      </c>
      <c r="B2348" s="1" t="s">
        <v>9181</v>
      </c>
      <c r="C2348" s="1" t="s">
        <v>9182</v>
      </c>
    </row>
    <row r="2349" spans="1:3">
      <c r="A2349" s="1" t="s">
        <v>9183</v>
      </c>
      <c r="B2349" s="1" t="s">
        <v>9184</v>
      </c>
      <c r="C2349" s="1" t="s">
        <v>9185</v>
      </c>
    </row>
    <row r="2350" spans="1:3">
      <c r="A2350" s="1" t="s">
        <v>9186</v>
      </c>
      <c r="B2350" s="1" t="s">
        <v>9187</v>
      </c>
      <c r="C2350" s="1" t="s">
        <v>9188</v>
      </c>
    </row>
    <row r="2351" spans="1:3">
      <c r="A2351" s="1" t="s">
        <v>9189</v>
      </c>
      <c r="B2351" s="1" t="s">
        <v>9190</v>
      </c>
      <c r="C2351" s="1" t="s">
        <v>9191</v>
      </c>
    </row>
    <row r="2352" spans="1:3">
      <c r="A2352" s="1" t="s">
        <v>9192</v>
      </c>
      <c r="B2352" s="1" t="s">
        <v>9193</v>
      </c>
      <c r="C2352" s="1" t="s">
        <v>9194</v>
      </c>
    </row>
    <row r="2353" spans="1:3">
      <c r="A2353" s="1" t="s">
        <v>9195</v>
      </c>
      <c r="B2353" s="1" t="s">
        <v>9196</v>
      </c>
      <c r="C2353" s="1" t="s">
        <v>9197</v>
      </c>
    </row>
    <row r="2354" spans="1:3">
      <c r="A2354" s="1" t="s">
        <v>9198</v>
      </c>
      <c r="B2354" s="1" t="s">
        <v>9199</v>
      </c>
      <c r="C2354" s="1" t="s">
        <v>9200</v>
      </c>
    </row>
    <row r="2355" spans="1:3">
      <c r="A2355" s="1" t="s">
        <v>9201</v>
      </c>
      <c r="B2355" s="1" t="s">
        <v>9202</v>
      </c>
      <c r="C2355" s="1" t="s">
        <v>9203</v>
      </c>
    </row>
    <row r="2356" spans="1:3">
      <c r="A2356" s="1" t="s">
        <v>9204</v>
      </c>
      <c r="B2356" s="1" t="s">
        <v>9205</v>
      </c>
      <c r="C2356" s="1" t="s">
        <v>9206</v>
      </c>
    </row>
    <row r="2357" spans="1:3">
      <c r="A2357" s="1" t="s">
        <v>9207</v>
      </c>
      <c r="B2357" s="1" t="s">
        <v>9208</v>
      </c>
      <c r="C2357" s="1" t="s">
        <v>9209</v>
      </c>
    </row>
    <row r="2358" spans="1:3">
      <c r="A2358" s="1" t="s">
        <v>9210</v>
      </c>
      <c r="B2358" s="1" t="s">
        <v>9211</v>
      </c>
      <c r="C2358" s="1" t="s">
        <v>9212</v>
      </c>
    </row>
    <row r="2359" spans="1:3">
      <c r="A2359" s="1" t="s">
        <v>9213</v>
      </c>
      <c r="B2359" s="1" t="s">
        <v>9214</v>
      </c>
      <c r="C2359" s="1" t="s">
        <v>9215</v>
      </c>
    </row>
    <row r="2360" spans="1:3">
      <c r="A2360" s="1" t="s">
        <v>9216</v>
      </c>
      <c r="B2360" s="1" t="s">
        <v>9217</v>
      </c>
      <c r="C2360" s="1" t="s">
        <v>9218</v>
      </c>
    </row>
    <row r="2361" spans="1:3">
      <c r="A2361" s="1" t="s">
        <v>9219</v>
      </c>
      <c r="B2361" s="1" t="s">
        <v>9220</v>
      </c>
      <c r="C2361" s="1" t="s">
        <v>9221</v>
      </c>
    </row>
    <row r="2362" spans="1:3">
      <c r="A2362" s="1" t="s">
        <v>9222</v>
      </c>
      <c r="B2362" s="1" t="s">
        <v>9223</v>
      </c>
      <c r="C2362" s="1" t="s">
        <v>9224</v>
      </c>
    </row>
    <row r="2363" spans="1:3">
      <c r="A2363" s="1" t="s">
        <v>9225</v>
      </c>
      <c r="B2363" s="1" t="s">
        <v>9226</v>
      </c>
      <c r="C2363" s="1" t="s">
        <v>9227</v>
      </c>
    </row>
    <row r="2364" spans="1:3">
      <c r="A2364" s="1" t="s">
        <v>9228</v>
      </c>
      <c r="B2364" s="1" t="s">
        <v>184</v>
      </c>
      <c r="C2364" s="1" t="s">
        <v>9229</v>
      </c>
    </row>
    <row r="2365" spans="1:3">
      <c r="A2365" s="1" t="s">
        <v>9230</v>
      </c>
      <c r="B2365" s="1" t="s">
        <v>9231</v>
      </c>
      <c r="C2365" s="1" t="s">
        <v>9232</v>
      </c>
    </row>
    <row r="2366" spans="1:3">
      <c r="A2366" s="1" t="s">
        <v>9233</v>
      </c>
      <c r="B2366" s="1" t="s">
        <v>9234</v>
      </c>
      <c r="C2366" s="1" t="s">
        <v>9235</v>
      </c>
    </row>
    <row r="2367" spans="1:3">
      <c r="A2367" s="1" t="s">
        <v>9236</v>
      </c>
      <c r="B2367" s="1" t="s">
        <v>9237</v>
      </c>
      <c r="C2367" s="1" t="s">
        <v>9238</v>
      </c>
    </row>
    <row r="2368" spans="1:3">
      <c r="A2368" s="1" t="s">
        <v>9239</v>
      </c>
      <c r="B2368" s="1" t="s">
        <v>9240</v>
      </c>
      <c r="C2368" s="1" t="s">
        <v>9241</v>
      </c>
    </row>
    <row r="2369" spans="1:3">
      <c r="A2369" s="1" t="s">
        <v>9242</v>
      </c>
      <c r="B2369" s="1" t="s">
        <v>9243</v>
      </c>
      <c r="C2369" s="1" t="s">
        <v>9244</v>
      </c>
    </row>
    <row r="2370" spans="1:3">
      <c r="A2370" s="1" t="s">
        <v>9245</v>
      </c>
      <c r="B2370" s="1" t="s">
        <v>9246</v>
      </c>
      <c r="C2370" s="1" t="s">
        <v>9247</v>
      </c>
    </row>
    <row r="2371" spans="1:3">
      <c r="A2371" s="1" t="s">
        <v>9248</v>
      </c>
      <c r="B2371" s="1" t="s">
        <v>9249</v>
      </c>
      <c r="C2371" s="1" t="s">
        <v>9250</v>
      </c>
    </row>
    <row r="2372" spans="1:3">
      <c r="A2372" s="1" t="s">
        <v>9251</v>
      </c>
      <c r="B2372" s="1" t="s">
        <v>9252</v>
      </c>
      <c r="C2372" s="1" t="s">
        <v>9253</v>
      </c>
    </row>
    <row r="2373" spans="1:3">
      <c r="A2373" s="1" t="s">
        <v>9254</v>
      </c>
      <c r="B2373" s="1" t="s">
        <v>9255</v>
      </c>
      <c r="C2373" s="1" t="s">
        <v>9256</v>
      </c>
    </row>
    <row r="2374" spans="1:3">
      <c r="A2374" s="1" t="s">
        <v>9257</v>
      </c>
      <c r="B2374" s="1" t="s">
        <v>9258</v>
      </c>
      <c r="C2374" s="1" t="s">
        <v>9259</v>
      </c>
    </row>
    <row r="2375" spans="1:3">
      <c r="A2375" s="1" t="s">
        <v>9260</v>
      </c>
      <c r="B2375" s="1" t="s">
        <v>9261</v>
      </c>
      <c r="C2375" s="1" t="s">
        <v>9262</v>
      </c>
    </row>
    <row r="2376" spans="1:3">
      <c r="A2376" s="1" t="s">
        <v>9263</v>
      </c>
      <c r="B2376" s="1" t="s">
        <v>9264</v>
      </c>
      <c r="C2376" s="1" t="s">
        <v>9265</v>
      </c>
    </row>
    <row r="2377" spans="1:3">
      <c r="A2377" s="1" t="s">
        <v>9266</v>
      </c>
      <c r="B2377" s="1" t="s">
        <v>9267</v>
      </c>
      <c r="C2377" s="1" t="s">
        <v>9268</v>
      </c>
    </row>
    <row r="2378" spans="1:3">
      <c r="A2378" s="1" t="s">
        <v>9269</v>
      </c>
      <c r="B2378" s="1" t="s">
        <v>9270</v>
      </c>
      <c r="C2378" s="1" t="s">
        <v>9271</v>
      </c>
    </row>
    <row r="2379" spans="1:3">
      <c r="A2379" s="1" t="s">
        <v>9272</v>
      </c>
      <c r="B2379" s="1" t="s">
        <v>9273</v>
      </c>
      <c r="C2379" s="1" t="s">
        <v>9274</v>
      </c>
    </row>
    <row r="2380" spans="1:3">
      <c r="A2380" s="1" t="s">
        <v>9275</v>
      </c>
      <c r="B2380" s="1" t="s">
        <v>9276</v>
      </c>
      <c r="C2380" s="1" t="s">
        <v>9277</v>
      </c>
    </row>
    <row r="2381" spans="1:3">
      <c r="A2381" s="1" t="s">
        <v>9278</v>
      </c>
      <c r="B2381" s="1" t="s">
        <v>9279</v>
      </c>
      <c r="C2381" s="1" t="s">
        <v>9280</v>
      </c>
    </row>
    <row r="2382" spans="1:3">
      <c r="A2382" s="1" t="s">
        <v>9281</v>
      </c>
      <c r="B2382" s="1" t="s">
        <v>9282</v>
      </c>
      <c r="C2382" s="1" t="s">
        <v>9283</v>
      </c>
    </row>
    <row r="2383" spans="1:3">
      <c r="A2383" s="1" t="s">
        <v>9284</v>
      </c>
      <c r="B2383" s="1" t="s">
        <v>9285</v>
      </c>
      <c r="C2383" s="1" t="s">
        <v>9286</v>
      </c>
    </row>
    <row r="2384" spans="1:3">
      <c r="A2384" s="1" t="s">
        <v>9287</v>
      </c>
      <c r="B2384" s="1" t="s">
        <v>9288</v>
      </c>
      <c r="C2384" s="1" t="s">
        <v>9289</v>
      </c>
    </row>
    <row r="2385" spans="1:3">
      <c r="A2385" s="1" t="s">
        <v>9290</v>
      </c>
      <c r="B2385" s="1" t="s">
        <v>9291</v>
      </c>
      <c r="C2385" s="1" t="s">
        <v>9292</v>
      </c>
    </row>
    <row r="2386" spans="1:3">
      <c r="A2386" s="1" t="s">
        <v>9293</v>
      </c>
      <c r="B2386" s="1" t="s">
        <v>9294</v>
      </c>
      <c r="C2386" s="1" t="s">
        <v>9295</v>
      </c>
    </row>
    <row r="2387" spans="1:3">
      <c r="A2387" s="1" t="s">
        <v>9296</v>
      </c>
      <c r="B2387" s="1" t="s">
        <v>9297</v>
      </c>
      <c r="C2387" s="1" t="s">
        <v>9298</v>
      </c>
    </row>
    <row r="2388" spans="1:3">
      <c r="A2388" s="1" t="s">
        <v>9299</v>
      </c>
      <c r="B2388" s="1" t="s">
        <v>9300</v>
      </c>
      <c r="C2388" s="1" t="s">
        <v>9301</v>
      </c>
    </row>
    <row r="2389" spans="1:3">
      <c r="A2389" s="1" t="s">
        <v>9302</v>
      </c>
      <c r="B2389" s="1" t="s">
        <v>9303</v>
      </c>
      <c r="C2389" s="1" t="s">
        <v>9304</v>
      </c>
    </row>
    <row r="2390" spans="1:3">
      <c r="A2390" s="1" t="s">
        <v>9305</v>
      </c>
      <c r="B2390" s="1" t="s">
        <v>9306</v>
      </c>
      <c r="C2390" s="1" t="s">
        <v>9307</v>
      </c>
    </row>
    <row r="2391" spans="1:3">
      <c r="A2391" s="1" t="s">
        <v>9308</v>
      </c>
      <c r="B2391" s="1" t="s">
        <v>9309</v>
      </c>
      <c r="C2391" s="1" t="s">
        <v>9310</v>
      </c>
    </row>
    <row r="2392" spans="1:3">
      <c r="A2392" s="1" t="s">
        <v>9311</v>
      </c>
      <c r="B2392" s="1" t="s">
        <v>9312</v>
      </c>
      <c r="C2392" s="1" t="s">
        <v>9313</v>
      </c>
    </row>
    <row r="2393" spans="1:3">
      <c r="A2393" s="1" t="s">
        <v>9314</v>
      </c>
      <c r="B2393" s="1" t="s">
        <v>9315</v>
      </c>
      <c r="C2393" s="1" t="s">
        <v>9316</v>
      </c>
    </row>
    <row r="2394" spans="1:3">
      <c r="A2394" s="1" t="s">
        <v>9317</v>
      </c>
      <c r="B2394" s="1" t="s">
        <v>9318</v>
      </c>
      <c r="C2394" s="1" t="s">
        <v>9319</v>
      </c>
    </row>
    <row r="2395" spans="1:3">
      <c r="A2395" s="1" t="s">
        <v>9320</v>
      </c>
      <c r="B2395" s="1" t="s">
        <v>9321</v>
      </c>
      <c r="C2395" s="1" t="s">
        <v>9322</v>
      </c>
    </row>
    <row r="2396" spans="1:3">
      <c r="A2396" s="1" t="s">
        <v>9323</v>
      </c>
      <c r="B2396" s="1" t="s">
        <v>9324</v>
      </c>
      <c r="C2396" s="1" t="s">
        <v>9325</v>
      </c>
    </row>
    <row r="2397" spans="1:3">
      <c r="A2397" s="1" t="s">
        <v>9326</v>
      </c>
      <c r="B2397" s="1" t="s">
        <v>9327</v>
      </c>
      <c r="C2397" s="1" t="s">
        <v>9328</v>
      </c>
    </row>
    <row r="2398" spans="1:3">
      <c r="A2398" s="1" t="s">
        <v>9329</v>
      </c>
      <c r="B2398" s="1" t="s">
        <v>9330</v>
      </c>
      <c r="C2398" s="1" t="s">
        <v>9331</v>
      </c>
    </row>
    <row r="2399" spans="1:3">
      <c r="A2399" s="1" t="s">
        <v>9332</v>
      </c>
      <c r="B2399" s="1" t="s">
        <v>9333</v>
      </c>
      <c r="C2399" s="1" t="s">
        <v>9334</v>
      </c>
    </row>
    <row r="2400" spans="1:3">
      <c r="A2400" s="1" t="s">
        <v>9335</v>
      </c>
      <c r="B2400" s="1" t="s">
        <v>9336</v>
      </c>
      <c r="C2400" s="1" t="s">
        <v>9337</v>
      </c>
    </row>
    <row r="2401" spans="1:3">
      <c r="A2401" s="1" t="s">
        <v>9338</v>
      </c>
      <c r="B2401" s="1" t="s">
        <v>9339</v>
      </c>
      <c r="C2401" s="1" t="s">
        <v>9340</v>
      </c>
    </row>
    <row r="2402" spans="1:3">
      <c r="A2402" s="1" t="s">
        <v>9341</v>
      </c>
      <c r="B2402" s="1" t="s">
        <v>9342</v>
      </c>
      <c r="C2402" s="1" t="s">
        <v>9343</v>
      </c>
    </row>
    <row r="2403" spans="1:3">
      <c r="A2403" s="1" t="s">
        <v>9344</v>
      </c>
      <c r="B2403" s="1" t="s">
        <v>9345</v>
      </c>
      <c r="C2403" s="1" t="s">
        <v>9346</v>
      </c>
    </row>
    <row r="2404" spans="1:3">
      <c r="A2404" s="1" t="s">
        <v>9347</v>
      </c>
      <c r="B2404" s="1" t="s">
        <v>9348</v>
      </c>
      <c r="C2404" s="1" t="s">
        <v>9349</v>
      </c>
    </row>
    <row r="2405" spans="1:3">
      <c r="A2405" s="1" t="s">
        <v>9350</v>
      </c>
      <c r="B2405" s="1" t="s">
        <v>9351</v>
      </c>
      <c r="C2405" s="1" t="s">
        <v>9352</v>
      </c>
    </row>
    <row r="2406" spans="1:3">
      <c r="A2406" s="1" t="s">
        <v>9353</v>
      </c>
      <c r="B2406" s="1" t="s">
        <v>9354</v>
      </c>
      <c r="C2406" s="1" t="s">
        <v>9355</v>
      </c>
    </row>
    <row r="2407" spans="1:3">
      <c r="A2407" s="1" t="s">
        <v>9356</v>
      </c>
      <c r="B2407" s="1" t="s">
        <v>9357</v>
      </c>
      <c r="C2407" s="1" t="s">
        <v>9358</v>
      </c>
    </row>
    <row r="2408" spans="1:3">
      <c r="A2408" s="1" t="s">
        <v>9359</v>
      </c>
      <c r="B2408" s="1" t="s">
        <v>9360</v>
      </c>
      <c r="C2408" s="1" t="s">
        <v>9361</v>
      </c>
    </row>
    <row r="2409" spans="1:3">
      <c r="A2409" s="1" t="s">
        <v>9362</v>
      </c>
      <c r="B2409" s="1" t="s">
        <v>9363</v>
      </c>
      <c r="C2409" s="1" t="s">
        <v>9364</v>
      </c>
    </row>
    <row r="2410" spans="1:3">
      <c r="A2410" s="1" t="s">
        <v>9365</v>
      </c>
      <c r="B2410" s="1" t="s">
        <v>9366</v>
      </c>
      <c r="C2410" s="1" t="s">
        <v>9367</v>
      </c>
    </row>
    <row r="2411" spans="1:3">
      <c r="A2411" s="1" t="s">
        <v>9368</v>
      </c>
      <c r="B2411" s="1" t="s">
        <v>9369</v>
      </c>
      <c r="C2411" s="1" t="s">
        <v>9370</v>
      </c>
    </row>
    <row r="2412" spans="1:3">
      <c r="A2412" s="1" t="s">
        <v>9371</v>
      </c>
      <c r="B2412" s="1" t="s">
        <v>9372</v>
      </c>
      <c r="C2412" s="1" t="s">
        <v>9373</v>
      </c>
    </row>
    <row r="2413" spans="1:3">
      <c r="A2413" s="1" t="s">
        <v>9374</v>
      </c>
      <c r="B2413" s="1" t="s">
        <v>9375</v>
      </c>
      <c r="C2413" s="1" t="s">
        <v>9376</v>
      </c>
    </row>
    <row r="2414" spans="1:3">
      <c r="A2414" s="1" t="s">
        <v>9377</v>
      </c>
      <c r="B2414" s="1" t="s">
        <v>9378</v>
      </c>
      <c r="C2414" s="1" t="s">
        <v>9379</v>
      </c>
    </row>
    <row r="2415" spans="1:3">
      <c r="A2415" s="1" t="s">
        <v>9380</v>
      </c>
      <c r="B2415" s="1" t="s">
        <v>9381</v>
      </c>
      <c r="C2415" s="1" t="s">
        <v>9382</v>
      </c>
    </row>
    <row r="2416" spans="1:3">
      <c r="A2416" s="1" t="s">
        <v>9383</v>
      </c>
      <c r="B2416" s="1" t="s">
        <v>9384</v>
      </c>
      <c r="C2416" s="1" t="s">
        <v>9385</v>
      </c>
    </row>
    <row r="2417" spans="1:3">
      <c r="A2417" s="1" t="s">
        <v>9386</v>
      </c>
      <c r="B2417" s="1" t="s">
        <v>9387</v>
      </c>
      <c r="C2417" s="1" t="s">
        <v>9388</v>
      </c>
    </row>
    <row r="2418" spans="1:3">
      <c r="A2418" s="1" t="s">
        <v>9389</v>
      </c>
      <c r="B2418" s="1" t="s">
        <v>9390</v>
      </c>
      <c r="C2418" s="1" t="s">
        <v>9391</v>
      </c>
    </row>
    <row r="2419" spans="1:3">
      <c r="A2419" s="1" t="s">
        <v>9392</v>
      </c>
      <c r="B2419" s="1" t="s">
        <v>9393</v>
      </c>
      <c r="C2419" s="1" t="s">
        <v>9394</v>
      </c>
    </row>
    <row r="2420" spans="1:3">
      <c r="A2420" s="1" t="s">
        <v>9395</v>
      </c>
      <c r="B2420" s="1" t="s">
        <v>9396</v>
      </c>
      <c r="C2420" s="1" t="s">
        <v>9397</v>
      </c>
    </row>
    <row r="2421" spans="1:3">
      <c r="A2421" s="1" t="s">
        <v>9398</v>
      </c>
      <c r="B2421" s="1" t="s">
        <v>9399</v>
      </c>
      <c r="C2421" s="1" t="s">
        <v>9400</v>
      </c>
    </row>
    <row r="2422" spans="1:3">
      <c r="A2422" s="1" t="s">
        <v>9401</v>
      </c>
      <c r="B2422" s="1" t="s">
        <v>9402</v>
      </c>
      <c r="C2422" s="1" t="s">
        <v>9403</v>
      </c>
    </row>
    <row r="2423" spans="1:3">
      <c r="A2423" s="1" t="s">
        <v>9404</v>
      </c>
      <c r="B2423" s="1" t="s">
        <v>9405</v>
      </c>
      <c r="C2423" s="1" t="s">
        <v>9406</v>
      </c>
    </row>
    <row r="2424" spans="1:3">
      <c r="A2424" s="1" t="s">
        <v>9407</v>
      </c>
      <c r="B2424" s="1" t="s">
        <v>9408</v>
      </c>
      <c r="C2424" s="1" t="s">
        <v>9409</v>
      </c>
    </row>
    <row r="2425" spans="1:3">
      <c r="A2425" s="1" t="s">
        <v>9410</v>
      </c>
      <c r="B2425" s="1" t="s">
        <v>9411</v>
      </c>
      <c r="C2425" s="1" t="s">
        <v>9412</v>
      </c>
    </row>
    <row r="2426" spans="1:3">
      <c r="A2426" s="1" t="s">
        <v>9413</v>
      </c>
      <c r="B2426" s="1" t="s">
        <v>9414</v>
      </c>
      <c r="C2426" s="1" t="s">
        <v>9415</v>
      </c>
    </row>
    <row r="2427" spans="1:3">
      <c r="A2427" s="1" t="s">
        <v>9416</v>
      </c>
      <c r="B2427" s="1" t="s">
        <v>9417</v>
      </c>
      <c r="C2427" s="1" t="s">
        <v>9418</v>
      </c>
    </row>
    <row r="2428" spans="1:3">
      <c r="A2428" s="1" t="s">
        <v>9419</v>
      </c>
      <c r="B2428" s="1" t="s">
        <v>9420</v>
      </c>
      <c r="C2428" s="1" t="s">
        <v>9421</v>
      </c>
    </row>
    <row r="2429" spans="1:3">
      <c r="A2429" s="1" t="s">
        <v>9422</v>
      </c>
      <c r="B2429" s="1" t="s">
        <v>9423</v>
      </c>
      <c r="C2429" s="1" t="s">
        <v>9424</v>
      </c>
    </row>
    <row r="2430" spans="1:3">
      <c r="A2430" s="1" t="s">
        <v>9425</v>
      </c>
      <c r="B2430" s="1" t="s">
        <v>9426</v>
      </c>
      <c r="C2430" s="1" t="s">
        <v>9427</v>
      </c>
    </row>
    <row r="2431" spans="1:3">
      <c r="A2431" s="1" t="s">
        <v>9428</v>
      </c>
      <c r="B2431" s="1" t="s">
        <v>9429</v>
      </c>
      <c r="C2431" s="1" t="s">
        <v>9430</v>
      </c>
    </row>
    <row r="2432" spans="1:3">
      <c r="A2432" s="1" t="s">
        <v>9431</v>
      </c>
      <c r="B2432" s="1" t="s">
        <v>9432</v>
      </c>
      <c r="C2432" s="1" t="s">
        <v>9433</v>
      </c>
    </row>
    <row r="2433" spans="1:3">
      <c r="A2433" s="1" t="s">
        <v>9434</v>
      </c>
      <c r="B2433" s="1" t="s">
        <v>9435</v>
      </c>
      <c r="C2433" s="1" t="s">
        <v>9436</v>
      </c>
    </row>
    <row r="2434" spans="1:3">
      <c r="A2434" s="1" t="s">
        <v>9437</v>
      </c>
      <c r="B2434" s="1" t="s">
        <v>9438</v>
      </c>
      <c r="C2434" s="1" t="s">
        <v>9439</v>
      </c>
    </row>
    <row r="2435" spans="1:3">
      <c r="A2435" s="1" t="s">
        <v>9440</v>
      </c>
      <c r="B2435" s="1" t="s">
        <v>9441</v>
      </c>
      <c r="C2435" s="1" t="s">
        <v>9442</v>
      </c>
    </row>
    <row r="2436" spans="1:3">
      <c r="A2436" s="1" t="s">
        <v>9443</v>
      </c>
      <c r="B2436" s="1" t="s">
        <v>9444</v>
      </c>
      <c r="C2436" s="1" t="s">
        <v>9445</v>
      </c>
    </row>
    <row r="2437" spans="1:3">
      <c r="A2437" s="1" t="s">
        <v>9446</v>
      </c>
      <c r="B2437" s="1" t="s">
        <v>9447</v>
      </c>
      <c r="C2437" s="1" t="s">
        <v>9448</v>
      </c>
    </row>
    <row r="2438" spans="1:3">
      <c r="A2438" s="1" t="s">
        <v>9449</v>
      </c>
      <c r="B2438" s="1" t="s">
        <v>9450</v>
      </c>
      <c r="C2438" s="1" t="s">
        <v>9451</v>
      </c>
    </row>
    <row r="2439" spans="1:3">
      <c r="A2439" s="1" t="s">
        <v>9452</v>
      </c>
      <c r="B2439" s="1" t="s">
        <v>9453</v>
      </c>
      <c r="C2439" s="1" t="s">
        <v>9454</v>
      </c>
    </row>
    <row r="2440" spans="1:3">
      <c r="A2440" s="1" t="s">
        <v>9455</v>
      </c>
      <c r="B2440" s="1" t="s">
        <v>9456</v>
      </c>
      <c r="C2440" s="1" t="s">
        <v>9457</v>
      </c>
    </row>
    <row r="2441" spans="1:3">
      <c r="A2441" s="1" t="s">
        <v>9458</v>
      </c>
      <c r="B2441" s="1" t="s">
        <v>9459</v>
      </c>
      <c r="C2441" s="1" t="s">
        <v>9460</v>
      </c>
    </row>
    <row r="2442" spans="1:3">
      <c r="A2442" s="1" t="s">
        <v>9461</v>
      </c>
      <c r="B2442" s="1" t="s">
        <v>9462</v>
      </c>
      <c r="C2442" s="1" t="s">
        <v>9463</v>
      </c>
    </row>
    <row r="2443" spans="1:3">
      <c r="A2443" s="1" t="s">
        <v>9464</v>
      </c>
      <c r="B2443" s="1" t="s">
        <v>9465</v>
      </c>
      <c r="C2443" s="1" t="s">
        <v>9466</v>
      </c>
    </row>
    <row r="2444" spans="1:3">
      <c r="A2444" s="1" t="s">
        <v>9467</v>
      </c>
      <c r="B2444" s="1" t="s">
        <v>9468</v>
      </c>
      <c r="C2444" s="1" t="s">
        <v>9469</v>
      </c>
    </row>
    <row r="2445" spans="1:3">
      <c r="A2445" s="1" t="s">
        <v>9470</v>
      </c>
      <c r="B2445" s="1" t="s">
        <v>9471</v>
      </c>
      <c r="C2445" s="1" t="s">
        <v>9472</v>
      </c>
    </row>
    <row r="2446" spans="1:3">
      <c r="A2446" s="1" t="s">
        <v>9473</v>
      </c>
      <c r="B2446" s="1" t="s">
        <v>9474</v>
      </c>
      <c r="C2446" s="1" t="s">
        <v>9475</v>
      </c>
    </row>
    <row r="2447" spans="1:3">
      <c r="A2447" s="1" t="s">
        <v>9476</v>
      </c>
      <c r="B2447" s="1" t="s">
        <v>9477</v>
      </c>
      <c r="C2447" s="1" t="s">
        <v>9478</v>
      </c>
    </row>
    <row r="2448" spans="1:3">
      <c r="A2448" s="1" t="s">
        <v>9479</v>
      </c>
      <c r="B2448" s="1" t="s">
        <v>9480</v>
      </c>
      <c r="C2448" s="1" t="s">
        <v>9481</v>
      </c>
    </row>
    <row r="2449" spans="1:3">
      <c r="A2449" s="1" t="s">
        <v>9482</v>
      </c>
      <c r="B2449" s="1" t="s">
        <v>9483</v>
      </c>
      <c r="C2449" s="1" t="s">
        <v>9484</v>
      </c>
    </row>
    <row r="2450" spans="1:3">
      <c r="A2450" s="1" t="s">
        <v>9485</v>
      </c>
      <c r="B2450" s="1" t="s">
        <v>9486</v>
      </c>
      <c r="C2450" s="1" t="s">
        <v>9487</v>
      </c>
    </row>
    <row r="2451" spans="1:3">
      <c r="A2451" s="1" t="s">
        <v>9488</v>
      </c>
      <c r="B2451" s="1" t="s">
        <v>9489</v>
      </c>
      <c r="C2451" s="1" t="s">
        <v>9490</v>
      </c>
    </row>
    <row r="2452" spans="1:3">
      <c r="A2452" s="1" t="s">
        <v>9491</v>
      </c>
      <c r="B2452" s="1" t="s">
        <v>9492</v>
      </c>
      <c r="C2452" s="1" t="s">
        <v>9493</v>
      </c>
    </row>
    <row r="2453" spans="1:3">
      <c r="A2453" s="1" t="s">
        <v>9494</v>
      </c>
      <c r="B2453" s="1" t="s">
        <v>9495</v>
      </c>
      <c r="C2453" s="1" t="s">
        <v>9496</v>
      </c>
    </row>
    <row r="2454" spans="1:3">
      <c r="A2454" s="1" t="s">
        <v>9497</v>
      </c>
      <c r="B2454" s="1" t="s">
        <v>9498</v>
      </c>
      <c r="C2454" s="1" t="s">
        <v>9499</v>
      </c>
    </row>
    <row r="2455" spans="1:3">
      <c r="A2455" s="1" t="s">
        <v>9500</v>
      </c>
      <c r="B2455" s="1" t="s">
        <v>9501</v>
      </c>
      <c r="C2455" s="1" t="s">
        <v>9502</v>
      </c>
    </row>
    <row r="2456" spans="1:3">
      <c r="A2456" s="1" t="s">
        <v>9503</v>
      </c>
      <c r="B2456" s="1" t="s">
        <v>9504</v>
      </c>
      <c r="C2456" s="1" t="s">
        <v>9505</v>
      </c>
    </row>
    <row r="2457" spans="1:3">
      <c r="A2457" s="1" t="s">
        <v>9506</v>
      </c>
      <c r="B2457" s="1" t="s">
        <v>9507</v>
      </c>
      <c r="C2457" s="1" t="s">
        <v>9508</v>
      </c>
    </row>
    <row r="2458" spans="1:3">
      <c r="A2458" s="1" t="s">
        <v>9509</v>
      </c>
      <c r="B2458" s="1" t="s">
        <v>9510</v>
      </c>
      <c r="C2458" s="1" t="s">
        <v>9511</v>
      </c>
    </row>
    <row r="2459" spans="1:3">
      <c r="A2459" s="1" t="s">
        <v>9512</v>
      </c>
      <c r="B2459" s="1" t="s">
        <v>9513</v>
      </c>
      <c r="C2459" s="1" t="s">
        <v>9514</v>
      </c>
    </row>
    <row r="2460" spans="1:3">
      <c r="A2460" s="1" t="s">
        <v>9515</v>
      </c>
      <c r="B2460" s="1" t="s">
        <v>9516</v>
      </c>
      <c r="C2460" s="1" t="s">
        <v>9517</v>
      </c>
    </row>
    <row r="2461" spans="1:3">
      <c r="A2461" s="1" t="s">
        <v>9518</v>
      </c>
      <c r="B2461" s="1" t="s">
        <v>9519</v>
      </c>
      <c r="C2461" s="1" t="s">
        <v>9520</v>
      </c>
    </row>
    <row r="2462" spans="1:3">
      <c r="A2462" s="1" t="s">
        <v>9521</v>
      </c>
      <c r="B2462" s="1" t="s">
        <v>9522</v>
      </c>
      <c r="C2462" s="1" t="s">
        <v>9523</v>
      </c>
    </row>
    <row r="2463" spans="1:3">
      <c r="A2463" s="1" t="s">
        <v>9524</v>
      </c>
      <c r="B2463" s="1" t="s">
        <v>9525</v>
      </c>
      <c r="C2463" s="1" t="s">
        <v>9526</v>
      </c>
    </row>
    <row r="2464" spans="1:3">
      <c r="A2464" s="1" t="s">
        <v>9527</v>
      </c>
      <c r="B2464" s="1" t="s">
        <v>9528</v>
      </c>
      <c r="C2464" s="1" t="s">
        <v>9529</v>
      </c>
    </row>
    <row r="2465" spans="1:3">
      <c r="A2465" s="1" t="s">
        <v>9530</v>
      </c>
      <c r="B2465" s="1" t="s">
        <v>9531</v>
      </c>
      <c r="C2465" s="1" t="s">
        <v>9532</v>
      </c>
    </row>
    <row r="2466" spans="1:3">
      <c r="A2466" s="1" t="s">
        <v>9533</v>
      </c>
      <c r="B2466" s="1" t="s">
        <v>9534</v>
      </c>
      <c r="C2466" s="1" t="s">
        <v>9535</v>
      </c>
    </row>
    <row r="2467" spans="1:3">
      <c r="A2467" s="1" t="s">
        <v>9536</v>
      </c>
      <c r="B2467" s="1" t="s">
        <v>9537</v>
      </c>
      <c r="C2467" s="1" t="s">
        <v>9538</v>
      </c>
    </row>
    <row r="2468" spans="1:3">
      <c r="A2468" s="1" t="s">
        <v>9539</v>
      </c>
      <c r="B2468" s="1" t="s">
        <v>9540</v>
      </c>
      <c r="C2468" s="1" t="s">
        <v>9541</v>
      </c>
    </row>
    <row r="2469" spans="1:3">
      <c r="A2469" s="1" t="s">
        <v>9542</v>
      </c>
      <c r="B2469" s="1" t="s">
        <v>9543</v>
      </c>
      <c r="C2469" s="1" t="s">
        <v>9544</v>
      </c>
    </row>
    <row r="2470" spans="1:3">
      <c r="A2470" s="1" t="s">
        <v>9545</v>
      </c>
      <c r="B2470" s="1" t="s">
        <v>9546</v>
      </c>
      <c r="C2470" s="1" t="s">
        <v>9547</v>
      </c>
    </row>
    <row r="2471" spans="1:3">
      <c r="A2471" s="1" t="s">
        <v>9548</v>
      </c>
      <c r="B2471" s="1" t="s">
        <v>9549</v>
      </c>
      <c r="C2471" s="1" t="s">
        <v>9550</v>
      </c>
    </row>
    <row r="2472" spans="1:3">
      <c r="A2472" s="1" t="s">
        <v>9551</v>
      </c>
      <c r="B2472" s="1" t="s">
        <v>9552</v>
      </c>
      <c r="C2472" s="1" t="s">
        <v>9553</v>
      </c>
    </row>
    <row r="2473" spans="1:3">
      <c r="A2473" s="1" t="s">
        <v>9554</v>
      </c>
      <c r="B2473" s="1" t="s">
        <v>9555</v>
      </c>
      <c r="C2473" s="1" t="s">
        <v>9556</v>
      </c>
    </row>
    <row r="2474" spans="1:3">
      <c r="A2474" s="1" t="s">
        <v>9557</v>
      </c>
      <c r="B2474" s="1" t="s">
        <v>9558</v>
      </c>
      <c r="C2474" s="1" t="s">
        <v>9559</v>
      </c>
    </row>
    <row r="2475" spans="1:3">
      <c r="A2475" s="1" t="s">
        <v>9560</v>
      </c>
      <c r="B2475" s="1" t="s">
        <v>9561</v>
      </c>
      <c r="C2475" s="1" t="s">
        <v>9562</v>
      </c>
    </row>
    <row r="2476" spans="1:3">
      <c r="A2476" s="1" t="s">
        <v>9563</v>
      </c>
      <c r="B2476" s="1" t="s">
        <v>9564</v>
      </c>
      <c r="C2476" s="1" t="s">
        <v>9565</v>
      </c>
    </row>
    <row r="2477" spans="1:3">
      <c r="A2477" s="1" t="s">
        <v>9566</v>
      </c>
      <c r="B2477" s="1" t="s">
        <v>9567</v>
      </c>
      <c r="C2477" s="1" t="s">
        <v>9568</v>
      </c>
    </row>
    <row r="2478" spans="1:3">
      <c r="A2478" s="1" t="s">
        <v>9569</v>
      </c>
      <c r="B2478" s="1" t="s">
        <v>9570</v>
      </c>
      <c r="C2478" s="1" t="s">
        <v>9571</v>
      </c>
    </row>
    <row r="2479" spans="1:3">
      <c r="A2479" s="1" t="s">
        <v>9572</v>
      </c>
      <c r="B2479" s="1" t="s">
        <v>9573</v>
      </c>
      <c r="C2479" s="1" t="s">
        <v>9574</v>
      </c>
    </row>
    <row r="2480" spans="1:3">
      <c r="A2480" s="1" t="s">
        <v>9575</v>
      </c>
      <c r="B2480" s="1" t="s">
        <v>9576</v>
      </c>
      <c r="C2480" s="1" t="s">
        <v>9577</v>
      </c>
    </row>
    <row r="2481" spans="1:3">
      <c r="A2481" s="1" t="s">
        <v>9578</v>
      </c>
      <c r="B2481" s="1" t="s">
        <v>9579</v>
      </c>
      <c r="C2481" s="1" t="s">
        <v>9580</v>
      </c>
    </row>
    <row r="2482" spans="1:3">
      <c r="A2482" s="1" t="s">
        <v>9581</v>
      </c>
      <c r="B2482" s="1" t="s">
        <v>9582</v>
      </c>
      <c r="C2482" s="1" t="s">
        <v>9583</v>
      </c>
    </row>
    <row r="2483" spans="1:3">
      <c r="A2483" s="1" t="s">
        <v>9584</v>
      </c>
      <c r="B2483" s="1" t="s">
        <v>9585</v>
      </c>
      <c r="C2483" s="1" t="s">
        <v>9586</v>
      </c>
    </row>
    <row r="2484" spans="1:3">
      <c r="A2484" s="1" t="s">
        <v>9587</v>
      </c>
      <c r="B2484" s="1" t="s">
        <v>9588</v>
      </c>
      <c r="C2484" s="1" t="s">
        <v>9589</v>
      </c>
    </row>
    <row r="2485" spans="1:3">
      <c r="A2485" s="1" t="s">
        <v>9590</v>
      </c>
      <c r="B2485" s="1" t="s">
        <v>9591</v>
      </c>
      <c r="C2485" s="1" t="s">
        <v>9592</v>
      </c>
    </row>
    <row r="2486" spans="1:3">
      <c r="A2486" s="1" t="s">
        <v>9593</v>
      </c>
      <c r="B2486" s="1" t="s">
        <v>9594</v>
      </c>
      <c r="C2486" s="1" t="s">
        <v>9595</v>
      </c>
    </row>
    <row r="2487" spans="1:3">
      <c r="A2487" s="1" t="s">
        <v>9596</v>
      </c>
      <c r="B2487" s="1" t="s">
        <v>9597</v>
      </c>
      <c r="C2487" s="1" t="s">
        <v>9598</v>
      </c>
    </row>
    <row r="2488" spans="1:3">
      <c r="A2488" s="1" t="s">
        <v>9599</v>
      </c>
      <c r="B2488" s="1" t="s">
        <v>9600</v>
      </c>
      <c r="C2488" s="1" t="s">
        <v>9601</v>
      </c>
    </row>
    <row r="2489" spans="1:3">
      <c r="A2489" s="1" t="s">
        <v>9602</v>
      </c>
      <c r="B2489" s="1" t="s">
        <v>9603</v>
      </c>
      <c r="C2489" s="1" t="s">
        <v>9604</v>
      </c>
    </row>
    <row r="2490" spans="1:3">
      <c r="A2490" s="1" t="s">
        <v>9605</v>
      </c>
      <c r="B2490" s="1" t="s">
        <v>9606</v>
      </c>
      <c r="C2490" s="1" t="s">
        <v>9607</v>
      </c>
    </row>
    <row r="2491" spans="1:3">
      <c r="A2491" s="1" t="s">
        <v>9608</v>
      </c>
      <c r="B2491" s="1" t="s">
        <v>9609</v>
      </c>
      <c r="C2491" s="1" t="s">
        <v>9610</v>
      </c>
    </row>
    <row r="2492" spans="1:3">
      <c r="A2492" s="1" t="s">
        <v>9611</v>
      </c>
      <c r="B2492" s="1" t="s">
        <v>9612</v>
      </c>
      <c r="C2492" s="1" t="s">
        <v>9613</v>
      </c>
    </row>
    <row r="2493" spans="1:3">
      <c r="A2493" s="1" t="s">
        <v>9614</v>
      </c>
      <c r="B2493" s="1" t="s">
        <v>9615</v>
      </c>
      <c r="C2493" s="1" t="s">
        <v>9616</v>
      </c>
    </row>
    <row r="2494" spans="1:3">
      <c r="A2494" s="1" t="s">
        <v>9617</v>
      </c>
      <c r="B2494" s="1" t="s">
        <v>9618</v>
      </c>
      <c r="C2494" s="1" t="s">
        <v>9619</v>
      </c>
    </row>
    <row r="2495" spans="1:3">
      <c r="A2495" s="1" t="s">
        <v>9620</v>
      </c>
      <c r="B2495" s="1" t="s">
        <v>9621</v>
      </c>
      <c r="C2495" s="1" t="s">
        <v>9622</v>
      </c>
    </row>
    <row r="2496" spans="1:3">
      <c r="A2496" s="1" t="s">
        <v>9623</v>
      </c>
      <c r="B2496" s="1" t="s">
        <v>9624</v>
      </c>
      <c r="C2496" s="1" t="s">
        <v>9625</v>
      </c>
    </row>
    <row r="2497" spans="1:3">
      <c r="A2497" s="1" t="s">
        <v>9626</v>
      </c>
      <c r="B2497" s="1" t="s">
        <v>9627</v>
      </c>
      <c r="C2497" s="1" t="s">
        <v>9628</v>
      </c>
    </row>
    <row r="2498" spans="1:3">
      <c r="A2498" s="1" t="s">
        <v>9629</v>
      </c>
      <c r="B2498" s="1" t="s">
        <v>9630</v>
      </c>
      <c r="C2498" s="1" t="s">
        <v>9631</v>
      </c>
    </row>
    <row r="2499" spans="1:3">
      <c r="A2499" s="1" t="s">
        <v>9632</v>
      </c>
      <c r="B2499" s="1" t="s">
        <v>9633</v>
      </c>
      <c r="C2499" s="1" t="s">
        <v>9634</v>
      </c>
    </row>
    <row r="2500" spans="1:3">
      <c r="A2500" s="1" t="s">
        <v>9635</v>
      </c>
      <c r="B2500" s="1" t="s">
        <v>9636</v>
      </c>
      <c r="C2500" s="1" t="s">
        <v>9637</v>
      </c>
    </row>
    <row r="2501" spans="1:3">
      <c r="A2501" s="1" t="s">
        <v>9638</v>
      </c>
      <c r="B2501" s="1" t="s">
        <v>9639</v>
      </c>
      <c r="C2501" s="1" t="s">
        <v>9640</v>
      </c>
    </row>
    <row r="2502" spans="1:3">
      <c r="A2502" s="1" t="s">
        <v>9641</v>
      </c>
      <c r="B2502" s="1" t="s">
        <v>9642</v>
      </c>
      <c r="C2502" s="1" t="s">
        <v>9643</v>
      </c>
    </row>
    <row r="2503" spans="1:3">
      <c r="A2503" s="1" t="s">
        <v>9644</v>
      </c>
      <c r="B2503" s="1" t="s">
        <v>9645</v>
      </c>
      <c r="C2503" s="1" t="s">
        <v>9646</v>
      </c>
    </row>
    <row r="2504" spans="1:3">
      <c r="A2504" s="1" t="s">
        <v>9647</v>
      </c>
      <c r="B2504" s="1" t="s">
        <v>9648</v>
      </c>
      <c r="C2504" s="1" t="s">
        <v>9649</v>
      </c>
    </row>
    <row r="2505" spans="1:3">
      <c r="A2505" s="1" t="s">
        <v>9650</v>
      </c>
      <c r="B2505" s="1" t="s">
        <v>9651</v>
      </c>
      <c r="C2505" s="1" t="s">
        <v>9652</v>
      </c>
    </row>
    <row r="2506" spans="1:3">
      <c r="A2506" s="1" t="s">
        <v>9653</v>
      </c>
      <c r="B2506" s="1" t="s">
        <v>9654</v>
      </c>
      <c r="C2506" s="1" t="s">
        <v>9655</v>
      </c>
    </row>
    <row r="2507" spans="1:3">
      <c r="A2507" s="1" t="s">
        <v>9656</v>
      </c>
      <c r="B2507" s="1" t="s">
        <v>9657</v>
      </c>
      <c r="C2507" s="1" t="s">
        <v>9658</v>
      </c>
    </row>
    <row r="2508" spans="1:3">
      <c r="A2508" s="1" t="s">
        <v>9659</v>
      </c>
      <c r="B2508" s="1" t="s">
        <v>9660</v>
      </c>
      <c r="C2508" s="1" t="s">
        <v>9661</v>
      </c>
    </row>
    <row r="2509" spans="1:3">
      <c r="A2509" s="1" t="s">
        <v>9662</v>
      </c>
      <c r="B2509" s="1" t="s">
        <v>9663</v>
      </c>
      <c r="C2509" s="1" t="s">
        <v>9664</v>
      </c>
    </row>
    <row r="2510" spans="1:3">
      <c r="A2510" s="1" t="s">
        <v>9665</v>
      </c>
      <c r="B2510" s="1" t="s">
        <v>9666</v>
      </c>
      <c r="C2510" s="1" t="s">
        <v>9667</v>
      </c>
    </row>
    <row r="2511" spans="1:3">
      <c r="A2511" s="1" t="s">
        <v>9668</v>
      </c>
      <c r="B2511" s="1" t="s">
        <v>9669</v>
      </c>
      <c r="C2511" s="1" t="s">
        <v>9670</v>
      </c>
    </row>
    <row r="2512" spans="1:3">
      <c r="A2512" s="1" t="s">
        <v>9671</v>
      </c>
      <c r="B2512" s="1" t="s">
        <v>9672</v>
      </c>
      <c r="C2512" s="1" t="s">
        <v>9673</v>
      </c>
    </row>
    <row r="2513" spans="1:3">
      <c r="A2513" s="1" t="s">
        <v>9674</v>
      </c>
      <c r="B2513" s="1" t="s">
        <v>9675</v>
      </c>
      <c r="C2513" s="1" t="s">
        <v>9676</v>
      </c>
    </row>
    <row r="2514" spans="1:3">
      <c r="A2514" s="1" t="s">
        <v>9677</v>
      </c>
      <c r="B2514" s="1" t="s">
        <v>9678</v>
      </c>
      <c r="C2514" s="1" t="s">
        <v>9679</v>
      </c>
    </row>
    <row r="2515" spans="1:3">
      <c r="A2515" s="1" t="s">
        <v>9680</v>
      </c>
      <c r="B2515" s="1" t="s">
        <v>9681</v>
      </c>
      <c r="C2515" s="1" t="s">
        <v>9682</v>
      </c>
    </row>
    <row r="2516" spans="1:3">
      <c r="A2516" s="1" t="s">
        <v>9683</v>
      </c>
      <c r="B2516" s="1" t="s">
        <v>9684</v>
      </c>
      <c r="C2516" s="1" t="s">
        <v>9685</v>
      </c>
    </row>
    <row r="2517" spans="1:3">
      <c r="A2517" s="1" t="s">
        <v>9686</v>
      </c>
      <c r="B2517" s="1" t="s">
        <v>9687</v>
      </c>
      <c r="C2517" s="1" t="s">
        <v>9688</v>
      </c>
    </row>
    <row r="2518" spans="1:3">
      <c r="A2518" s="1" t="s">
        <v>9689</v>
      </c>
      <c r="B2518" s="1" t="s">
        <v>9690</v>
      </c>
      <c r="C2518" s="1" t="s">
        <v>9691</v>
      </c>
    </row>
    <row r="2519" spans="1:3">
      <c r="A2519" s="1" t="s">
        <v>9692</v>
      </c>
      <c r="B2519" s="1" t="s">
        <v>9693</v>
      </c>
      <c r="C2519" s="1" t="s">
        <v>9694</v>
      </c>
    </row>
    <row r="2520" spans="1:3">
      <c r="A2520" s="1" t="s">
        <v>9695</v>
      </c>
      <c r="B2520" s="1" t="s">
        <v>9696</v>
      </c>
      <c r="C2520" s="1" t="s">
        <v>9697</v>
      </c>
    </row>
    <row r="2521" spans="1:3">
      <c r="A2521" s="1" t="s">
        <v>9698</v>
      </c>
      <c r="B2521" s="1" t="s">
        <v>9699</v>
      </c>
      <c r="C2521" s="1" t="s">
        <v>9700</v>
      </c>
    </row>
    <row r="2522" spans="1:3">
      <c r="A2522" s="1" t="s">
        <v>9701</v>
      </c>
      <c r="B2522" s="1" t="s">
        <v>9702</v>
      </c>
      <c r="C2522" s="1" t="s">
        <v>9703</v>
      </c>
    </row>
    <row r="2523" spans="1:3">
      <c r="A2523" s="1" t="s">
        <v>9704</v>
      </c>
      <c r="B2523" s="1" t="s">
        <v>9705</v>
      </c>
      <c r="C2523" s="1" t="s">
        <v>9706</v>
      </c>
    </row>
    <row r="2524" spans="1:3">
      <c r="A2524" s="1" t="s">
        <v>9707</v>
      </c>
      <c r="B2524" s="1" t="s">
        <v>9708</v>
      </c>
      <c r="C2524" s="1" t="s">
        <v>9709</v>
      </c>
    </row>
    <row r="2525" spans="1:3">
      <c r="A2525" s="1" t="s">
        <v>9707</v>
      </c>
      <c r="B2525" s="1" t="s">
        <v>9710</v>
      </c>
      <c r="C2525" s="1" t="s">
        <v>9711</v>
      </c>
    </row>
    <row r="2526" spans="1:3">
      <c r="A2526" s="1" t="s">
        <v>9712</v>
      </c>
      <c r="B2526" s="1" t="s">
        <v>9713</v>
      </c>
      <c r="C2526" s="1" t="s">
        <v>9714</v>
      </c>
    </row>
    <row r="2527" spans="1:3">
      <c r="A2527" s="1" t="s">
        <v>9712</v>
      </c>
      <c r="B2527" s="1" t="s">
        <v>9715</v>
      </c>
      <c r="C2527" s="1" t="s">
        <v>9716</v>
      </c>
    </row>
    <row r="2528" spans="1:3">
      <c r="A2528" s="1" t="s">
        <v>9717</v>
      </c>
      <c r="B2528" s="1" t="s">
        <v>9718</v>
      </c>
      <c r="C2528" s="1" t="s">
        <v>9719</v>
      </c>
    </row>
    <row r="2529" spans="1:3">
      <c r="A2529" s="1" t="s">
        <v>9717</v>
      </c>
      <c r="B2529" s="1" t="s">
        <v>9720</v>
      </c>
      <c r="C2529" s="1" t="s">
        <v>9721</v>
      </c>
    </row>
    <row r="2530" spans="1:3">
      <c r="A2530" s="1" t="s">
        <v>9722</v>
      </c>
      <c r="B2530" s="1" t="s">
        <v>9723</v>
      </c>
      <c r="C2530" s="1" t="s">
        <v>9724</v>
      </c>
    </row>
    <row r="2531" spans="1:3">
      <c r="A2531" s="1" t="s">
        <v>9725</v>
      </c>
      <c r="B2531" s="1" t="s">
        <v>9726</v>
      </c>
      <c r="C2531" s="1" t="s">
        <v>9727</v>
      </c>
    </row>
    <row r="2532" spans="1:3">
      <c r="A2532" s="1" t="s">
        <v>9728</v>
      </c>
      <c r="B2532" s="1" t="s">
        <v>9729</v>
      </c>
      <c r="C2532" s="1" t="s">
        <v>9730</v>
      </c>
    </row>
    <row r="2533" spans="1:3">
      <c r="A2533" s="1" t="s">
        <v>9731</v>
      </c>
      <c r="B2533" s="1" t="s">
        <v>9732</v>
      </c>
      <c r="C2533" s="1" t="s">
        <v>9733</v>
      </c>
    </row>
    <row r="2534" spans="1:3">
      <c r="A2534" s="1" t="s">
        <v>9734</v>
      </c>
      <c r="B2534" s="1" t="s">
        <v>9735</v>
      </c>
      <c r="C2534" s="1" t="s">
        <v>9736</v>
      </c>
    </row>
    <row r="2535" spans="1:3">
      <c r="A2535" s="1" t="s">
        <v>9737</v>
      </c>
      <c r="B2535" s="1" t="s">
        <v>9738</v>
      </c>
      <c r="C2535" s="1" t="s">
        <v>9739</v>
      </c>
    </row>
    <row r="2536" spans="1:3">
      <c r="A2536" s="1" t="s">
        <v>9740</v>
      </c>
      <c r="B2536" s="1" t="s">
        <v>9741</v>
      </c>
      <c r="C2536" s="1" t="s">
        <v>9742</v>
      </c>
    </row>
    <row r="2537" spans="1:3">
      <c r="A2537" s="1" t="s">
        <v>9743</v>
      </c>
      <c r="B2537" s="1" t="s">
        <v>9744</v>
      </c>
      <c r="C2537" s="1" t="s">
        <v>9745</v>
      </c>
    </row>
    <row r="2538" spans="1:3">
      <c r="A2538" s="1" t="s">
        <v>9746</v>
      </c>
      <c r="B2538" s="1" t="s">
        <v>9747</v>
      </c>
      <c r="C2538" s="1" t="s">
        <v>9748</v>
      </c>
    </row>
    <row r="2539" spans="1:3">
      <c r="A2539" s="1" t="s">
        <v>9749</v>
      </c>
      <c r="B2539" s="1" t="s">
        <v>9750</v>
      </c>
      <c r="C2539" s="1" t="s">
        <v>9751</v>
      </c>
    </row>
    <row r="2540" spans="1:3">
      <c r="A2540" s="1" t="s">
        <v>9752</v>
      </c>
      <c r="B2540" s="1" t="s">
        <v>9753</v>
      </c>
      <c r="C2540" s="1" t="s">
        <v>9754</v>
      </c>
    </row>
    <row r="2541" spans="1:3">
      <c r="A2541" s="1" t="s">
        <v>9755</v>
      </c>
      <c r="B2541" s="1" t="s">
        <v>9756</v>
      </c>
      <c r="C2541" s="1" t="s">
        <v>9757</v>
      </c>
    </row>
    <row r="2542" spans="1:3">
      <c r="A2542" s="1" t="s">
        <v>9758</v>
      </c>
      <c r="B2542" s="1" t="s">
        <v>9759</v>
      </c>
      <c r="C2542" s="1" t="s">
        <v>9760</v>
      </c>
    </row>
    <row r="2543" spans="1:3">
      <c r="A2543" s="1" t="s">
        <v>9761</v>
      </c>
      <c r="B2543" s="1" t="s">
        <v>9762</v>
      </c>
      <c r="C2543" s="1" t="s">
        <v>9763</v>
      </c>
    </row>
    <row r="2544" spans="1:3">
      <c r="A2544" s="1" t="s">
        <v>9764</v>
      </c>
      <c r="B2544" s="1" t="s">
        <v>9765</v>
      </c>
      <c r="C2544" s="1" t="s">
        <v>9766</v>
      </c>
    </row>
    <row r="2545" spans="1:3">
      <c r="A2545" s="1" t="s">
        <v>9767</v>
      </c>
      <c r="B2545" s="1" t="s">
        <v>9768</v>
      </c>
      <c r="C2545" s="1" t="s">
        <v>9769</v>
      </c>
    </row>
    <row r="2546" spans="1:3">
      <c r="A2546" s="1" t="s">
        <v>9770</v>
      </c>
      <c r="B2546" s="1" t="s">
        <v>9771</v>
      </c>
      <c r="C2546" s="1" t="s">
        <v>9772</v>
      </c>
    </row>
    <row r="2547" spans="1:3">
      <c r="A2547" s="1" t="s">
        <v>9773</v>
      </c>
      <c r="B2547" s="1" t="s">
        <v>9774</v>
      </c>
      <c r="C2547" s="1" t="s">
        <v>9775</v>
      </c>
    </row>
    <row r="2548" spans="1:3">
      <c r="A2548" s="1" t="s">
        <v>9776</v>
      </c>
      <c r="B2548" s="1" t="s">
        <v>9777</v>
      </c>
      <c r="C2548" s="1" t="s">
        <v>9778</v>
      </c>
    </row>
    <row r="2549" spans="1:3">
      <c r="A2549" s="1" t="s">
        <v>9779</v>
      </c>
      <c r="B2549" s="1" t="s">
        <v>9780</v>
      </c>
      <c r="C2549" s="1" t="s">
        <v>9781</v>
      </c>
    </row>
    <row r="2550" spans="1:3">
      <c r="A2550" s="1" t="s">
        <v>9782</v>
      </c>
      <c r="B2550" s="1" t="s">
        <v>9783</v>
      </c>
      <c r="C2550" s="1" t="s">
        <v>9784</v>
      </c>
    </row>
    <row r="2551" spans="1:3">
      <c r="A2551" s="1" t="s">
        <v>9785</v>
      </c>
      <c r="B2551" s="1" t="s">
        <v>9786</v>
      </c>
      <c r="C2551" s="1" t="s">
        <v>9787</v>
      </c>
    </row>
    <row r="2552" spans="1:3">
      <c r="A2552" s="1" t="s">
        <v>9788</v>
      </c>
      <c r="B2552" s="1" t="s">
        <v>9789</v>
      </c>
      <c r="C2552" s="1" t="s">
        <v>9790</v>
      </c>
    </row>
    <row r="2553" spans="1:3">
      <c r="A2553" s="1" t="s">
        <v>9791</v>
      </c>
      <c r="B2553" s="1" t="s">
        <v>3387</v>
      </c>
      <c r="C2553" s="1" t="s">
        <v>9792</v>
      </c>
    </row>
    <row r="2554" spans="1:3">
      <c r="A2554" s="1" t="s">
        <v>9793</v>
      </c>
      <c r="B2554" s="1" t="s">
        <v>3410</v>
      </c>
      <c r="C2554" s="1" t="s">
        <v>9794</v>
      </c>
    </row>
    <row r="2555" spans="1:3">
      <c r="A2555" s="1" t="s">
        <v>9795</v>
      </c>
      <c r="B2555" s="1" t="s">
        <v>9796</v>
      </c>
      <c r="C2555" s="1" t="s">
        <v>9797</v>
      </c>
    </row>
    <row r="2556" spans="1:3">
      <c r="A2556" s="1" t="s">
        <v>9798</v>
      </c>
      <c r="B2556" s="1" t="s">
        <v>2895</v>
      </c>
      <c r="C2556" s="1" t="s">
        <v>9799</v>
      </c>
    </row>
    <row r="2557" spans="1:3">
      <c r="A2557" s="1" t="s">
        <v>9800</v>
      </c>
      <c r="B2557" s="1" t="s">
        <v>9801</v>
      </c>
      <c r="C2557" s="1" t="s">
        <v>9802</v>
      </c>
    </row>
    <row r="2558" spans="1:3">
      <c r="A2558" s="1" t="s">
        <v>9803</v>
      </c>
      <c r="B2558" s="1" t="s">
        <v>9804</v>
      </c>
      <c r="C2558" s="1" t="s">
        <v>9805</v>
      </c>
    </row>
    <row r="2559" spans="1:3">
      <c r="A2559" s="1" t="s">
        <v>9806</v>
      </c>
      <c r="B2559" s="1" t="s">
        <v>3392</v>
      </c>
      <c r="C2559" s="1" t="s">
        <v>9807</v>
      </c>
    </row>
    <row r="2560" spans="1:3">
      <c r="A2560" s="1" t="s">
        <v>9808</v>
      </c>
      <c r="B2560" s="1" t="s">
        <v>9809</v>
      </c>
      <c r="C2560" s="1" t="s">
        <v>9810</v>
      </c>
    </row>
    <row r="2561" spans="1:3">
      <c r="A2561" s="1" t="s">
        <v>9811</v>
      </c>
      <c r="B2561" s="1" t="s">
        <v>9812</v>
      </c>
      <c r="C2561" s="1" t="s">
        <v>9813</v>
      </c>
    </row>
    <row r="2562" spans="1:3">
      <c r="A2562" s="1" t="s">
        <v>9814</v>
      </c>
      <c r="B2562" s="1" t="s">
        <v>9815</v>
      </c>
      <c r="C2562" s="1" t="s">
        <v>9816</v>
      </c>
    </row>
    <row r="2563" spans="1:3">
      <c r="A2563" s="1" t="s">
        <v>9817</v>
      </c>
      <c r="B2563" s="1" t="s">
        <v>7505</v>
      </c>
      <c r="C2563" s="1" t="s">
        <v>9818</v>
      </c>
    </row>
    <row r="2564" spans="1:3">
      <c r="A2564" s="1" t="s">
        <v>9819</v>
      </c>
      <c r="B2564" s="1" t="s">
        <v>9820</v>
      </c>
      <c r="C2564" s="1" t="s">
        <v>9821</v>
      </c>
    </row>
    <row r="2565" spans="1:3">
      <c r="A2565" s="1" t="s">
        <v>9822</v>
      </c>
      <c r="B2565" s="1" t="s">
        <v>9823</v>
      </c>
      <c r="C2565" s="1" t="s">
        <v>9824</v>
      </c>
    </row>
    <row r="2566" spans="1:3">
      <c r="A2566" s="1" t="s">
        <v>9825</v>
      </c>
      <c r="B2566" s="1" t="s">
        <v>9826</v>
      </c>
      <c r="C2566" s="1" t="s">
        <v>9827</v>
      </c>
    </row>
    <row r="2567" spans="1:3">
      <c r="A2567" s="1" t="s">
        <v>9828</v>
      </c>
      <c r="B2567" s="1" t="s">
        <v>9829</v>
      </c>
      <c r="C2567" s="1" t="s">
        <v>9830</v>
      </c>
    </row>
    <row r="2568" spans="1:3">
      <c r="A2568" s="1" t="s">
        <v>9831</v>
      </c>
      <c r="B2568" s="1" t="s">
        <v>9832</v>
      </c>
      <c r="C2568" s="1" t="s">
        <v>9833</v>
      </c>
    </row>
    <row r="2569" spans="1:3">
      <c r="A2569" s="1" t="s">
        <v>9834</v>
      </c>
      <c r="B2569" s="1" t="s">
        <v>9835</v>
      </c>
      <c r="C2569" s="1" t="s">
        <v>9836</v>
      </c>
    </row>
    <row r="2570" spans="1:3">
      <c r="A2570" s="1" t="s">
        <v>9837</v>
      </c>
      <c r="B2570" s="1" t="s">
        <v>9838</v>
      </c>
      <c r="C2570" s="1" t="s">
        <v>9839</v>
      </c>
    </row>
    <row r="2571" spans="1:3">
      <c r="A2571" s="1" t="s">
        <v>9840</v>
      </c>
      <c r="B2571" s="1" t="s">
        <v>9841</v>
      </c>
      <c r="C2571" s="1" t="s">
        <v>9842</v>
      </c>
    </row>
    <row r="2572" spans="1:3">
      <c r="A2572" s="1" t="s">
        <v>9843</v>
      </c>
      <c r="B2572" s="1" t="s">
        <v>9844</v>
      </c>
      <c r="C2572" s="1" t="s">
        <v>9845</v>
      </c>
    </row>
    <row r="2573" spans="1:3">
      <c r="A2573" s="1" t="s">
        <v>9846</v>
      </c>
      <c r="B2573" s="1" t="s">
        <v>9847</v>
      </c>
      <c r="C2573" s="1" t="s">
        <v>9848</v>
      </c>
    </row>
    <row r="2574" spans="1:3">
      <c r="A2574" s="1" t="s">
        <v>9849</v>
      </c>
      <c r="B2574" s="1" t="s">
        <v>9850</v>
      </c>
      <c r="C2574" s="1" t="s">
        <v>9851</v>
      </c>
    </row>
    <row r="2575" spans="1:3">
      <c r="A2575" s="1" t="s">
        <v>9852</v>
      </c>
      <c r="B2575" s="1" t="s">
        <v>9853</v>
      </c>
      <c r="C2575" s="1" t="s">
        <v>9854</v>
      </c>
    </row>
    <row r="2576" spans="1:3">
      <c r="A2576" s="1" t="s">
        <v>9855</v>
      </c>
      <c r="B2576" s="1" t="s">
        <v>9856</v>
      </c>
      <c r="C2576" s="1" t="s">
        <v>9857</v>
      </c>
    </row>
    <row r="2577" spans="1:3">
      <c r="A2577" s="1" t="s">
        <v>9858</v>
      </c>
      <c r="B2577" s="1" t="s">
        <v>9859</v>
      </c>
      <c r="C2577" s="1" t="s">
        <v>9860</v>
      </c>
    </row>
    <row r="2578" spans="1:3">
      <c r="A2578" s="1" t="s">
        <v>9861</v>
      </c>
      <c r="B2578" s="1" t="s">
        <v>9862</v>
      </c>
      <c r="C2578" s="1" t="s">
        <v>9863</v>
      </c>
    </row>
    <row r="2579" spans="1:3">
      <c r="A2579" s="1" t="s">
        <v>9861</v>
      </c>
      <c r="B2579" s="1" t="s">
        <v>9864</v>
      </c>
      <c r="C2579" s="1" t="s">
        <v>9865</v>
      </c>
    </row>
    <row r="2580" spans="1:3">
      <c r="A2580" s="1" t="s">
        <v>9866</v>
      </c>
      <c r="B2580" s="1" t="s">
        <v>561</v>
      </c>
      <c r="C2580" s="1" t="s">
        <v>9867</v>
      </c>
    </row>
    <row r="2581" spans="1:3">
      <c r="A2581" s="1" t="s">
        <v>9868</v>
      </c>
      <c r="B2581" s="1" t="s">
        <v>9869</v>
      </c>
      <c r="C2581" s="1" t="s">
        <v>9870</v>
      </c>
    </row>
    <row r="2582" spans="1:3">
      <c r="A2582" s="1" t="s">
        <v>9871</v>
      </c>
      <c r="B2582" s="1" t="s">
        <v>305</v>
      </c>
      <c r="C2582" s="1" t="s">
        <v>9872</v>
      </c>
    </row>
    <row r="2583" spans="1:3">
      <c r="A2583" s="1" t="s">
        <v>9873</v>
      </c>
      <c r="B2583" s="1" t="s">
        <v>525</v>
      </c>
      <c r="C2583" s="1" t="s">
        <v>9874</v>
      </c>
    </row>
    <row r="2584" spans="1:3">
      <c r="A2584" s="1" t="s">
        <v>9875</v>
      </c>
      <c r="B2584" s="1" t="s">
        <v>9876</v>
      </c>
      <c r="C2584" s="1" t="s">
        <v>9877</v>
      </c>
    </row>
    <row r="2585" spans="1:3">
      <c r="A2585" s="1" t="s">
        <v>9878</v>
      </c>
      <c r="B2585" s="1" t="s">
        <v>9879</v>
      </c>
      <c r="C2585" s="1" t="s">
        <v>9880</v>
      </c>
    </row>
    <row r="2586" spans="1:3">
      <c r="A2586" s="1" t="s">
        <v>9878</v>
      </c>
      <c r="B2586" s="1" t="s">
        <v>9881</v>
      </c>
      <c r="C2586" s="1" t="s">
        <v>9882</v>
      </c>
    </row>
    <row r="2587" spans="1:3">
      <c r="A2587" s="1" t="s">
        <v>9883</v>
      </c>
      <c r="B2587" s="1" t="s">
        <v>9884</v>
      </c>
      <c r="C2587" s="1" t="s">
        <v>9885</v>
      </c>
    </row>
    <row r="2588" spans="1:3">
      <c r="A2588" s="1" t="s">
        <v>9886</v>
      </c>
      <c r="B2588" s="1" t="s">
        <v>9887</v>
      </c>
      <c r="C2588" s="1" t="s">
        <v>9888</v>
      </c>
    </row>
    <row r="2589" spans="1:3">
      <c r="A2589" s="1" t="s">
        <v>9886</v>
      </c>
      <c r="B2589" s="1" t="s">
        <v>9889</v>
      </c>
      <c r="C2589" s="1" t="s">
        <v>9890</v>
      </c>
    </row>
    <row r="2590" spans="1:3">
      <c r="A2590" s="1" t="s">
        <v>9891</v>
      </c>
      <c r="B2590" s="1" t="s">
        <v>529</v>
      </c>
      <c r="C2590" s="1" t="s">
        <v>9892</v>
      </c>
    </row>
    <row r="2591" spans="1:3">
      <c r="A2591" s="1" t="s">
        <v>9893</v>
      </c>
      <c r="B2591" s="1" t="s">
        <v>9894</v>
      </c>
      <c r="C2591" s="1" t="s">
        <v>9895</v>
      </c>
    </row>
    <row r="2592" spans="1:3">
      <c r="A2592" s="1" t="s">
        <v>9896</v>
      </c>
      <c r="B2592" s="1" t="s">
        <v>9897</v>
      </c>
      <c r="C2592" s="1" t="s">
        <v>9898</v>
      </c>
    </row>
    <row r="2593" spans="1:3">
      <c r="A2593" s="1" t="s">
        <v>9896</v>
      </c>
      <c r="B2593" s="1" t="s">
        <v>9899</v>
      </c>
      <c r="C2593" s="1" t="s">
        <v>9900</v>
      </c>
    </row>
    <row r="2594" spans="1:3">
      <c r="A2594" s="1" t="s">
        <v>9901</v>
      </c>
      <c r="B2594" s="1" t="s">
        <v>9902</v>
      </c>
      <c r="C2594" s="1" t="s">
        <v>9903</v>
      </c>
    </row>
    <row r="2595" spans="1:3">
      <c r="A2595" s="1" t="s">
        <v>9901</v>
      </c>
      <c r="B2595" s="1" t="s">
        <v>9904</v>
      </c>
      <c r="C2595" s="1" t="s">
        <v>9905</v>
      </c>
    </row>
    <row r="2596" spans="1:3">
      <c r="A2596" s="1" t="s">
        <v>9906</v>
      </c>
      <c r="B2596" s="1" t="s">
        <v>9907</v>
      </c>
      <c r="C2596" s="1" t="s">
        <v>9908</v>
      </c>
    </row>
    <row r="2597" spans="1:3">
      <c r="A2597" s="1" t="s">
        <v>9909</v>
      </c>
      <c r="B2597" s="1" t="s">
        <v>9910</v>
      </c>
      <c r="C2597" s="1" t="s">
        <v>9911</v>
      </c>
    </row>
    <row r="2598" spans="1:3">
      <c r="A2598" s="1" t="s">
        <v>9912</v>
      </c>
      <c r="B2598" s="1" t="s">
        <v>9913</v>
      </c>
      <c r="C2598" s="1" t="s">
        <v>9914</v>
      </c>
    </row>
    <row r="2599" spans="1:3">
      <c r="A2599" s="1" t="s">
        <v>9915</v>
      </c>
      <c r="B2599" s="1" t="s">
        <v>9916</v>
      </c>
      <c r="C2599" s="1" t="s">
        <v>9917</v>
      </c>
    </row>
    <row r="2600" spans="1:3">
      <c r="A2600" s="1" t="s">
        <v>9915</v>
      </c>
      <c r="B2600" s="1" t="s">
        <v>9918</v>
      </c>
      <c r="C2600" s="1" t="s">
        <v>9919</v>
      </c>
    </row>
    <row r="2601" spans="1:3">
      <c r="A2601" s="1" t="s">
        <v>9920</v>
      </c>
      <c r="B2601" s="1" t="s">
        <v>9921</v>
      </c>
      <c r="C2601" s="1" t="s">
        <v>9922</v>
      </c>
    </row>
    <row r="2602" spans="1:3">
      <c r="A2602" s="1" t="s">
        <v>9920</v>
      </c>
      <c r="B2602" s="1" t="s">
        <v>9923</v>
      </c>
      <c r="C2602" s="1" t="s">
        <v>9924</v>
      </c>
    </row>
    <row r="2603" spans="1:3">
      <c r="A2603" s="1" t="s">
        <v>9925</v>
      </c>
      <c r="B2603" s="1" t="s">
        <v>9926</v>
      </c>
      <c r="C2603" s="1" t="s">
        <v>9927</v>
      </c>
    </row>
    <row r="2604" spans="1:3">
      <c r="A2604" s="1" t="s">
        <v>9925</v>
      </c>
      <c r="B2604" s="1" t="s">
        <v>9928</v>
      </c>
      <c r="C2604" s="1" t="s">
        <v>9929</v>
      </c>
    </row>
    <row r="2605" spans="1:3">
      <c r="A2605" s="1" t="s">
        <v>9930</v>
      </c>
      <c r="B2605" s="1" t="s">
        <v>9931</v>
      </c>
      <c r="C2605" s="1" t="s">
        <v>9932</v>
      </c>
    </row>
    <row r="2606" spans="1:3">
      <c r="A2606" s="1" t="s">
        <v>9933</v>
      </c>
      <c r="B2606" s="1" t="s">
        <v>142</v>
      </c>
      <c r="C2606" s="1" t="s">
        <v>9934</v>
      </c>
    </row>
    <row r="2607" spans="1:3">
      <c r="A2607" s="1" t="s">
        <v>9933</v>
      </c>
      <c r="B2607" s="1" t="s">
        <v>9935</v>
      </c>
      <c r="C2607" s="1" t="s">
        <v>9936</v>
      </c>
    </row>
    <row r="2608" spans="1:3">
      <c r="A2608" s="1" t="s">
        <v>9937</v>
      </c>
      <c r="B2608" s="1" t="s">
        <v>9938</v>
      </c>
      <c r="C2608" s="1" t="s">
        <v>9939</v>
      </c>
    </row>
    <row r="2609" spans="1:3">
      <c r="A2609" s="1" t="s">
        <v>9937</v>
      </c>
      <c r="B2609" s="1" t="s">
        <v>9940</v>
      </c>
      <c r="C2609" s="1" t="s">
        <v>9941</v>
      </c>
    </row>
    <row r="2610" spans="1:3">
      <c r="A2610" s="1" t="s">
        <v>9942</v>
      </c>
      <c r="B2610" s="1" t="s">
        <v>9943</v>
      </c>
      <c r="C2610" s="1" t="s">
        <v>9944</v>
      </c>
    </row>
    <row r="2611" spans="1:3">
      <c r="A2611" s="1" t="s">
        <v>9942</v>
      </c>
      <c r="B2611" s="1" t="s">
        <v>9945</v>
      </c>
      <c r="C2611" s="1" t="s">
        <v>9946</v>
      </c>
    </row>
    <row r="2612" spans="1:3">
      <c r="A2612" s="1" t="s">
        <v>9947</v>
      </c>
      <c r="B2612" s="1" t="s">
        <v>9948</v>
      </c>
      <c r="C2612" s="1" t="s">
        <v>9949</v>
      </c>
    </row>
    <row r="2613" spans="1:3">
      <c r="A2613" s="1" t="s">
        <v>9950</v>
      </c>
      <c r="B2613" s="1" t="s">
        <v>9951</v>
      </c>
      <c r="C2613" s="1" t="s">
        <v>9952</v>
      </c>
    </row>
    <row r="2614" spans="1:3">
      <c r="A2614" s="1" t="s">
        <v>9950</v>
      </c>
      <c r="B2614" s="1" t="s">
        <v>9953</v>
      </c>
      <c r="C2614" s="1" t="s">
        <v>9954</v>
      </c>
    </row>
    <row r="2615" spans="1:3">
      <c r="A2615" s="1" t="s">
        <v>9955</v>
      </c>
      <c r="B2615" s="1" t="s">
        <v>9956</v>
      </c>
      <c r="C2615" s="1" t="s">
        <v>9957</v>
      </c>
    </row>
    <row r="2616" spans="1:3">
      <c r="A2616" s="1" t="s">
        <v>9955</v>
      </c>
      <c r="B2616" s="1" t="s">
        <v>9958</v>
      </c>
      <c r="C2616" s="1" t="s">
        <v>9959</v>
      </c>
    </row>
    <row r="2617" spans="1:3">
      <c r="A2617" s="1" t="s">
        <v>9960</v>
      </c>
      <c r="B2617" s="1" t="s">
        <v>9961</v>
      </c>
      <c r="C2617" s="1" t="s">
        <v>9962</v>
      </c>
    </row>
    <row r="2618" spans="1:3">
      <c r="A2618" s="1" t="s">
        <v>9960</v>
      </c>
      <c r="B2618" s="1" t="s">
        <v>9963</v>
      </c>
      <c r="C2618" s="1" t="s">
        <v>9964</v>
      </c>
    </row>
    <row r="2619" spans="1:3">
      <c r="A2619" s="1" t="s">
        <v>9965</v>
      </c>
      <c r="B2619" s="1" t="s">
        <v>9966</v>
      </c>
      <c r="C2619" s="1" t="s">
        <v>9967</v>
      </c>
    </row>
    <row r="2620" spans="1:3">
      <c r="A2620" s="1" t="s">
        <v>9965</v>
      </c>
      <c r="B2620" s="1" t="s">
        <v>9968</v>
      </c>
      <c r="C2620" s="1" t="s">
        <v>9969</v>
      </c>
    </row>
    <row r="2621" spans="1:3">
      <c r="A2621" s="1" t="s">
        <v>9970</v>
      </c>
      <c r="B2621" s="1" t="s">
        <v>9971</v>
      </c>
      <c r="C2621" s="1" t="s">
        <v>9972</v>
      </c>
    </row>
    <row r="2622" spans="1:3">
      <c r="A2622" s="1" t="s">
        <v>9973</v>
      </c>
      <c r="B2622" s="1" t="s">
        <v>9974</v>
      </c>
      <c r="C2622" s="1" t="s">
        <v>9975</v>
      </c>
    </row>
    <row r="2623" spans="1:3">
      <c r="A2623" s="1" t="s">
        <v>9976</v>
      </c>
      <c r="B2623" s="1" t="s">
        <v>9977</v>
      </c>
      <c r="C2623" s="1" t="s">
        <v>9978</v>
      </c>
    </row>
    <row r="2624" spans="1:3">
      <c r="A2624" s="1" t="s">
        <v>9979</v>
      </c>
      <c r="B2624" s="1" t="s">
        <v>9980</v>
      </c>
      <c r="C2624" s="1" t="s">
        <v>9981</v>
      </c>
    </row>
    <row r="2625" spans="1:3">
      <c r="A2625" s="1" t="s">
        <v>9979</v>
      </c>
      <c r="B2625" s="1" t="s">
        <v>9982</v>
      </c>
      <c r="C2625" s="1" t="s">
        <v>9983</v>
      </c>
    </row>
    <row r="2626" spans="1:3">
      <c r="A2626" s="1" t="s">
        <v>9984</v>
      </c>
      <c r="B2626" s="1" t="s">
        <v>9985</v>
      </c>
      <c r="C2626" s="1" t="s">
        <v>9986</v>
      </c>
    </row>
    <row r="2627" spans="1:3">
      <c r="A2627" s="1" t="s">
        <v>9987</v>
      </c>
      <c r="B2627" s="1" t="s">
        <v>9988</v>
      </c>
      <c r="C2627" s="1" t="s">
        <v>9989</v>
      </c>
    </row>
    <row r="2628" spans="1:3">
      <c r="A2628" s="1" t="s">
        <v>9987</v>
      </c>
      <c r="B2628" s="1" t="s">
        <v>325</v>
      </c>
      <c r="C2628" s="1" t="s">
        <v>9990</v>
      </c>
    </row>
    <row r="2629" spans="1:3">
      <c r="A2629" s="1" t="s">
        <v>9991</v>
      </c>
      <c r="B2629" s="1" t="s">
        <v>565</v>
      </c>
      <c r="C2629" s="1" t="s">
        <v>9992</v>
      </c>
    </row>
    <row r="2630" spans="1:3">
      <c r="A2630" s="1" t="s">
        <v>9991</v>
      </c>
      <c r="B2630" s="1" t="s">
        <v>9993</v>
      </c>
      <c r="C2630" s="1" t="s">
        <v>9994</v>
      </c>
    </row>
    <row r="2631" spans="1:3">
      <c r="A2631" s="1" t="s">
        <v>9995</v>
      </c>
      <c r="B2631" s="1" t="s">
        <v>9996</v>
      </c>
      <c r="C2631" s="1" t="s">
        <v>9997</v>
      </c>
    </row>
    <row r="2632" spans="1:3">
      <c r="A2632" s="1" t="s">
        <v>9995</v>
      </c>
      <c r="B2632" s="1" t="s">
        <v>9998</v>
      </c>
      <c r="C2632" s="1" t="s">
        <v>9999</v>
      </c>
    </row>
    <row r="2633" spans="1:3">
      <c r="A2633" s="1" t="s">
        <v>10000</v>
      </c>
      <c r="B2633" s="1" t="s">
        <v>505</v>
      </c>
      <c r="C2633" s="1" t="s">
        <v>10001</v>
      </c>
    </row>
    <row r="2634" spans="1:3">
      <c r="A2634" s="1" t="s">
        <v>10002</v>
      </c>
      <c r="B2634" s="1" t="s">
        <v>10003</v>
      </c>
      <c r="C2634" s="1" t="s">
        <v>10004</v>
      </c>
    </row>
    <row r="2635" spans="1:3">
      <c r="A2635" s="1" t="s">
        <v>10005</v>
      </c>
      <c r="B2635" s="1" t="s">
        <v>10006</v>
      </c>
      <c r="C2635" s="1" t="s">
        <v>10007</v>
      </c>
    </row>
    <row r="2636" spans="1:3">
      <c r="A2636" s="1" t="s">
        <v>10005</v>
      </c>
      <c r="B2636" s="1" t="s">
        <v>10008</v>
      </c>
      <c r="C2636" s="1" t="s">
        <v>10009</v>
      </c>
    </row>
    <row r="2637" spans="1:3">
      <c r="A2637" s="1" t="s">
        <v>10010</v>
      </c>
      <c r="B2637" s="1" t="s">
        <v>10011</v>
      </c>
      <c r="C2637" s="1" t="s">
        <v>10012</v>
      </c>
    </row>
    <row r="2638" spans="1:3">
      <c r="A2638" s="1" t="s">
        <v>10010</v>
      </c>
      <c r="B2638" s="1" t="s">
        <v>10013</v>
      </c>
      <c r="C2638" s="1" t="s">
        <v>10014</v>
      </c>
    </row>
    <row r="2639" spans="1:3">
      <c r="A2639" s="1" t="s">
        <v>10015</v>
      </c>
      <c r="B2639" s="1" t="s">
        <v>10016</v>
      </c>
      <c r="C2639" s="1" t="s">
        <v>10017</v>
      </c>
    </row>
    <row r="2640" spans="1:3">
      <c r="A2640" s="1" t="s">
        <v>10018</v>
      </c>
      <c r="B2640" s="1" t="s">
        <v>10019</v>
      </c>
      <c r="C2640" s="1" t="s">
        <v>10020</v>
      </c>
    </row>
    <row r="2641" spans="1:3">
      <c r="A2641" s="1" t="s">
        <v>10021</v>
      </c>
      <c r="B2641" s="1" t="s">
        <v>10022</v>
      </c>
      <c r="C2641" s="1" t="s">
        <v>10023</v>
      </c>
    </row>
    <row r="2642" spans="1:3">
      <c r="A2642" s="1" t="s">
        <v>10024</v>
      </c>
      <c r="B2642" s="1" t="s">
        <v>10025</v>
      </c>
      <c r="C2642" s="1" t="s">
        <v>10026</v>
      </c>
    </row>
    <row r="2643" spans="1:3">
      <c r="A2643" s="1" t="s">
        <v>10024</v>
      </c>
      <c r="B2643" s="1" t="s">
        <v>10027</v>
      </c>
      <c r="C2643" s="1" t="s">
        <v>10028</v>
      </c>
    </row>
    <row r="2644" spans="1:3">
      <c r="A2644" s="1" t="s">
        <v>10029</v>
      </c>
      <c r="B2644" s="1" t="s">
        <v>10030</v>
      </c>
      <c r="C2644" s="1" t="s">
        <v>10031</v>
      </c>
    </row>
    <row r="2645" spans="1:3">
      <c r="A2645" s="1" t="s">
        <v>10032</v>
      </c>
      <c r="B2645" s="1" t="s">
        <v>10033</v>
      </c>
      <c r="C2645" s="1" t="s">
        <v>10034</v>
      </c>
    </row>
    <row r="2646" spans="1:3">
      <c r="A2646" s="1" t="s">
        <v>10032</v>
      </c>
      <c r="B2646" s="1" t="s">
        <v>10035</v>
      </c>
      <c r="C2646" s="1" t="s">
        <v>10036</v>
      </c>
    </row>
    <row r="2647" spans="1:3">
      <c r="A2647" s="1" t="s">
        <v>10037</v>
      </c>
      <c r="B2647" s="1" t="s">
        <v>10038</v>
      </c>
      <c r="C2647" s="1" t="s">
        <v>10039</v>
      </c>
    </row>
    <row r="2648" spans="1:3">
      <c r="A2648" s="1" t="s">
        <v>10040</v>
      </c>
      <c r="B2648" s="1" t="s">
        <v>10041</v>
      </c>
      <c r="C2648" s="1" t="s">
        <v>10042</v>
      </c>
    </row>
    <row r="2649" spans="1:3">
      <c r="A2649" s="1" t="s">
        <v>10043</v>
      </c>
      <c r="B2649" s="1" t="s">
        <v>10044</v>
      </c>
      <c r="C2649" s="1" t="s">
        <v>10045</v>
      </c>
    </row>
    <row r="2650" spans="1:3">
      <c r="A2650" s="1" t="s">
        <v>10046</v>
      </c>
      <c r="B2650" s="1" t="s">
        <v>10047</v>
      </c>
      <c r="C2650" s="1" t="s">
        <v>10048</v>
      </c>
    </row>
    <row r="2651" spans="1:3">
      <c r="A2651" s="1" t="s">
        <v>10049</v>
      </c>
      <c r="B2651" s="1" t="s">
        <v>10050</v>
      </c>
      <c r="C2651" s="1" t="s">
        <v>10051</v>
      </c>
    </row>
    <row r="2652" spans="1:3">
      <c r="A2652" s="1" t="s">
        <v>10052</v>
      </c>
      <c r="B2652" s="1" t="s">
        <v>10053</v>
      </c>
      <c r="C2652" s="1" t="s">
        <v>10054</v>
      </c>
    </row>
    <row r="2653" spans="1:3">
      <c r="A2653" s="1" t="s">
        <v>10055</v>
      </c>
      <c r="B2653" s="1" t="s">
        <v>10056</v>
      </c>
      <c r="C2653" s="1" t="s">
        <v>10057</v>
      </c>
    </row>
    <row r="2654" spans="1:3">
      <c r="A2654" s="1" t="s">
        <v>10058</v>
      </c>
      <c r="B2654" s="1" t="s">
        <v>10059</v>
      </c>
      <c r="C2654" s="1" t="s">
        <v>10060</v>
      </c>
    </row>
    <row r="2655" spans="1:3">
      <c r="A2655" s="1" t="s">
        <v>10061</v>
      </c>
      <c r="B2655" s="1" t="s">
        <v>10062</v>
      </c>
      <c r="C2655" s="1" t="s">
        <v>10063</v>
      </c>
    </row>
    <row r="2656" spans="1:3">
      <c r="A2656" s="1" t="s">
        <v>10064</v>
      </c>
      <c r="B2656" s="1" t="s">
        <v>10065</v>
      </c>
      <c r="C2656" s="1" t="s">
        <v>10066</v>
      </c>
    </row>
    <row r="2657" spans="1:3">
      <c r="A2657" s="1" t="s">
        <v>10067</v>
      </c>
      <c r="B2657" s="1" t="s">
        <v>10068</v>
      </c>
      <c r="C2657" s="1" t="s">
        <v>10069</v>
      </c>
    </row>
    <row r="2658" spans="1:3">
      <c r="A2658" s="1" t="s">
        <v>10070</v>
      </c>
      <c r="B2658" s="1" t="s">
        <v>10071</v>
      </c>
      <c r="C2658" s="1" t="s">
        <v>10072</v>
      </c>
    </row>
    <row r="2659" spans="1:3">
      <c r="A2659" s="1" t="s">
        <v>10073</v>
      </c>
      <c r="B2659" s="1" t="s">
        <v>10074</v>
      </c>
      <c r="C2659" s="1" t="s">
        <v>10075</v>
      </c>
    </row>
    <row r="2660" spans="1:3">
      <c r="A2660" s="1" t="s">
        <v>10076</v>
      </c>
      <c r="B2660" s="1" t="s">
        <v>10077</v>
      </c>
      <c r="C2660" s="1" t="s">
        <v>10078</v>
      </c>
    </row>
    <row r="2661" spans="1:3">
      <c r="A2661" s="1" t="s">
        <v>10079</v>
      </c>
      <c r="B2661" s="1" t="s">
        <v>10080</v>
      </c>
      <c r="C2661" s="1" t="s">
        <v>10081</v>
      </c>
    </row>
    <row r="2662" spans="1:3">
      <c r="A2662" s="1" t="s">
        <v>10082</v>
      </c>
      <c r="B2662" s="1" t="s">
        <v>10083</v>
      </c>
      <c r="C2662" s="1" t="s">
        <v>10084</v>
      </c>
    </row>
    <row r="2663" spans="1:3">
      <c r="A2663" s="1" t="s">
        <v>10085</v>
      </c>
      <c r="B2663" s="1" t="s">
        <v>10086</v>
      </c>
      <c r="C2663" s="1" t="s">
        <v>10087</v>
      </c>
    </row>
    <row r="2664" spans="1:3">
      <c r="A2664" s="1" t="s">
        <v>10088</v>
      </c>
      <c r="B2664" s="1" t="s">
        <v>10089</v>
      </c>
      <c r="C2664" s="1" t="s">
        <v>10090</v>
      </c>
    </row>
    <row r="2665" spans="1:3">
      <c r="A2665" s="1" t="s">
        <v>10091</v>
      </c>
      <c r="B2665" s="1" t="s">
        <v>10092</v>
      </c>
      <c r="C2665" s="1" t="s">
        <v>10093</v>
      </c>
    </row>
    <row r="2666" spans="1:3">
      <c r="A2666" s="1" t="s">
        <v>10094</v>
      </c>
      <c r="B2666" s="1" t="s">
        <v>10095</v>
      </c>
      <c r="C2666" s="1" t="s">
        <v>10096</v>
      </c>
    </row>
    <row r="2667" spans="1:3">
      <c r="A2667" s="1" t="s">
        <v>10097</v>
      </c>
      <c r="B2667" s="1" t="s">
        <v>10098</v>
      </c>
      <c r="C2667" s="1" t="s">
        <v>10099</v>
      </c>
    </row>
    <row r="2668" spans="1:3">
      <c r="A2668" s="1" t="s">
        <v>10100</v>
      </c>
      <c r="B2668" s="1" t="s">
        <v>10101</v>
      </c>
      <c r="C2668" s="1" t="s">
        <v>10102</v>
      </c>
    </row>
    <row r="2669" spans="1:3">
      <c r="A2669" s="1" t="s">
        <v>10103</v>
      </c>
      <c r="B2669" s="1" t="s">
        <v>10104</v>
      </c>
      <c r="C2669" s="1" t="s">
        <v>10105</v>
      </c>
    </row>
    <row r="2670" spans="1:3">
      <c r="A2670" s="1" t="s">
        <v>10106</v>
      </c>
      <c r="B2670" s="1" t="s">
        <v>10107</v>
      </c>
      <c r="C2670" s="1" t="s">
        <v>10108</v>
      </c>
    </row>
    <row r="2671" spans="1:3">
      <c r="A2671" s="1" t="s">
        <v>10109</v>
      </c>
      <c r="B2671" s="1" t="s">
        <v>10110</v>
      </c>
      <c r="C2671" s="1" t="s">
        <v>10111</v>
      </c>
    </row>
    <row r="2672" spans="1:3">
      <c r="A2672" s="1" t="s">
        <v>10112</v>
      </c>
      <c r="B2672" s="1" t="s">
        <v>10113</v>
      </c>
      <c r="C2672" s="1" t="s">
        <v>10114</v>
      </c>
    </row>
    <row r="2673" spans="1:3">
      <c r="A2673" s="1" t="s">
        <v>10115</v>
      </c>
      <c r="B2673" s="1" t="s">
        <v>10116</v>
      </c>
      <c r="C2673" s="1" t="s">
        <v>10117</v>
      </c>
    </row>
    <row r="2674" spans="1:3">
      <c r="A2674" s="1" t="s">
        <v>10118</v>
      </c>
      <c r="B2674" s="1" t="s">
        <v>10119</v>
      </c>
      <c r="C2674" s="1" t="s">
        <v>10120</v>
      </c>
    </row>
    <row r="2675" spans="1:3">
      <c r="A2675" s="1" t="s">
        <v>10121</v>
      </c>
      <c r="B2675" s="1" t="s">
        <v>10122</v>
      </c>
      <c r="C2675" s="1" t="s">
        <v>10123</v>
      </c>
    </row>
    <row r="2676" spans="1:3">
      <c r="A2676" s="1" t="s">
        <v>10124</v>
      </c>
      <c r="B2676" s="1" t="s">
        <v>10125</v>
      </c>
      <c r="C2676" s="1" t="s">
        <v>10126</v>
      </c>
    </row>
    <row r="2677" spans="1:3">
      <c r="A2677" s="1" t="s">
        <v>10127</v>
      </c>
      <c r="B2677" s="1" t="s">
        <v>10128</v>
      </c>
      <c r="C2677" s="1" t="s">
        <v>10129</v>
      </c>
    </row>
    <row r="2678" spans="1:3">
      <c r="A2678" s="1" t="s">
        <v>10130</v>
      </c>
      <c r="B2678" s="1" t="s">
        <v>10131</v>
      </c>
      <c r="C2678" s="1" t="s">
        <v>10132</v>
      </c>
    </row>
    <row r="2679" spans="1:3">
      <c r="A2679" s="1" t="s">
        <v>10133</v>
      </c>
      <c r="B2679" s="1" t="s">
        <v>10134</v>
      </c>
      <c r="C2679" s="1" t="s">
        <v>10135</v>
      </c>
    </row>
    <row r="2680" spans="1:3">
      <c r="A2680" s="1" t="s">
        <v>10136</v>
      </c>
      <c r="B2680" s="1" t="s">
        <v>10137</v>
      </c>
      <c r="C2680" s="1" t="s">
        <v>10138</v>
      </c>
    </row>
    <row r="2681" spans="1:3">
      <c r="A2681" s="1" t="s">
        <v>10139</v>
      </c>
      <c r="B2681" s="1" t="s">
        <v>10140</v>
      </c>
      <c r="C2681" s="1" t="s">
        <v>10141</v>
      </c>
    </row>
    <row r="2682" spans="1:3">
      <c r="A2682" s="1" t="s">
        <v>10142</v>
      </c>
      <c r="B2682" s="1" t="s">
        <v>10143</v>
      </c>
      <c r="C2682" s="1" t="s">
        <v>10144</v>
      </c>
    </row>
    <row r="2683" spans="1:3">
      <c r="A2683" s="1" t="s">
        <v>10145</v>
      </c>
      <c r="B2683" s="1" t="s">
        <v>10146</v>
      </c>
      <c r="C2683" s="1" t="s">
        <v>10147</v>
      </c>
    </row>
    <row r="2684" spans="1:3">
      <c r="A2684" s="1" t="s">
        <v>10148</v>
      </c>
      <c r="B2684" s="1" t="s">
        <v>10149</v>
      </c>
      <c r="C2684" s="1" t="s">
        <v>10150</v>
      </c>
    </row>
    <row r="2685" spans="1:3">
      <c r="A2685" s="1" t="s">
        <v>10151</v>
      </c>
      <c r="B2685" s="1" t="s">
        <v>10152</v>
      </c>
      <c r="C2685" s="1" t="s">
        <v>10153</v>
      </c>
    </row>
    <row r="2686" spans="1:3">
      <c r="A2686" s="1" t="s">
        <v>10154</v>
      </c>
      <c r="B2686" s="1" t="s">
        <v>10155</v>
      </c>
      <c r="C2686" s="1" t="s">
        <v>10156</v>
      </c>
    </row>
    <row r="2687" spans="1:3">
      <c r="A2687" s="1" t="s">
        <v>10157</v>
      </c>
      <c r="B2687" s="1" t="s">
        <v>10158</v>
      </c>
      <c r="C2687" s="1" t="s">
        <v>10159</v>
      </c>
    </row>
    <row r="2688" spans="1:3">
      <c r="A2688" s="1" t="s">
        <v>10160</v>
      </c>
      <c r="B2688" s="1" t="s">
        <v>10161</v>
      </c>
      <c r="C2688" s="1" t="s">
        <v>10162</v>
      </c>
    </row>
    <row r="2689" spans="1:3">
      <c r="A2689" s="1" t="s">
        <v>10163</v>
      </c>
      <c r="B2689" s="1" t="s">
        <v>10164</v>
      </c>
      <c r="C2689" s="1" t="s">
        <v>10165</v>
      </c>
    </row>
    <row r="2690" spans="1:3">
      <c r="A2690" s="1" t="s">
        <v>10166</v>
      </c>
      <c r="B2690" s="1" t="s">
        <v>10167</v>
      </c>
      <c r="C2690" s="1" t="s">
        <v>10168</v>
      </c>
    </row>
    <row r="2691" spans="1:3">
      <c r="A2691" s="1" t="s">
        <v>10169</v>
      </c>
      <c r="B2691" s="1" t="s">
        <v>10170</v>
      </c>
      <c r="C2691" s="1" t="s">
        <v>10171</v>
      </c>
    </row>
    <row r="2692" spans="1:3">
      <c r="A2692" s="1" t="s">
        <v>10172</v>
      </c>
      <c r="B2692" s="1" t="s">
        <v>10173</v>
      </c>
      <c r="C2692" s="1" t="s">
        <v>10174</v>
      </c>
    </row>
    <row r="2693" spans="1:3">
      <c r="A2693" s="1" t="s">
        <v>10175</v>
      </c>
      <c r="B2693" s="1" t="s">
        <v>10176</v>
      </c>
      <c r="C2693" s="1" t="s">
        <v>10177</v>
      </c>
    </row>
    <row r="2694" spans="1:3">
      <c r="A2694" s="1" t="s">
        <v>10178</v>
      </c>
      <c r="B2694" s="1" t="s">
        <v>10179</v>
      </c>
      <c r="C2694" s="1" t="s">
        <v>10180</v>
      </c>
    </row>
    <row r="2695" spans="1:3">
      <c r="A2695" s="1" t="s">
        <v>10181</v>
      </c>
      <c r="B2695" s="1" t="s">
        <v>10182</v>
      </c>
      <c r="C2695" s="1" t="s">
        <v>10183</v>
      </c>
    </row>
    <row r="2696" spans="1:3">
      <c r="A2696" s="1" t="s">
        <v>10181</v>
      </c>
      <c r="B2696" s="1" t="s">
        <v>10184</v>
      </c>
      <c r="C2696" s="1" t="s">
        <v>10185</v>
      </c>
    </row>
    <row r="2697" spans="1:3">
      <c r="A2697" s="1" t="s">
        <v>10181</v>
      </c>
      <c r="B2697" s="1" t="s">
        <v>10186</v>
      </c>
      <c r="C2697" s="1" t="s">
        <v>10187</v>
      </c>
    </row>
    <row r="2698" spans="1:3">
      <c r="A2698" s="1" t="s">
        <v>10188</v>
      </c>
      <c r="B2698" s="1" t="s">
        <v>10189</v>
      </c>
      <c r="C2698" s="1" t="s">
        <v>10190</v>
      </c>
    </row>
    <row r="2699" spans="1:3">
      <c r="A2699" s="1" t="s">
        <v>10188</v>
      </c>
      <c r="B2699" s="1" t="s">
        <v>10191</v>
      </c>
      <c r="C2699" s="1" t="s">
        <v>10192</v>
      </c>
    </row>
    <row r="2700" spans="1:3">
      <c r="A2700" s="1" t="s">
        <v>10188</v>
      </c>
      <c r="B2700" s="1" t="s">
        <v>10193</v>
      </c>
      <c r="C2700" s="1" t="s">
        <v>10194</v>
      </c>
    </row>
    <row r="2701" spans="1:3">
      <c r="A2701" s="1" t="s">
        <v>10195</v>
      </c>
      <c r="B2701" s="1" t="s">
        <v>10196</v>
      </c>
      <c r="C2701" s="1" t="s">
        <v>10197</v>
      </c>
    </row>
    <row r="2702" spans="1:3">
      <c r="A2702" s="1" t="s">
        <v>10195</v>
      </c>
      <c r="B2702" s="1" t="s">
        <v>10198</v>
      </c>
      <c r="C2702" s="1" t="s">
        <v>10199</v>
      </c>
    </row>
    <row r="2703" spans="1:3">
      <c r="A2703" s="1" t="s">
        <v>10195</v>
      </c>
      <c r="B2703" s="1" t="s">
        <v>10200</v>
      </c>
      <c r="C2703" s="1" t="s">
        <v>10201</v>
      </c>
    </row>
    <row r="2704" spans="1:3">
      <c r="A2704" s="1" t="s">
        <v>10202</v>
      </c>
      <c r="B2704" s="1" t="s">
        <v>10203</v>
      </c>
      <c r="C2704" s="1" t="s">
        <v>10204</v>
      </c>
    </row>
    <row r="2705" spans="1:3">
      <c r="A2705" s="1" t="s">
        <v>10202</v>
      </c>
      <c r="B2705" s="1" t="s">
        <v>10205</v>
      </c>
      <c r="C2705" s="1" t="s">
        <v>10206</v>
      </c>
    </row>
    <row r="2706" spans="1:3">
      <c r="A2706" s="1" t="s">
        <v>10202</v>
      </c>
      <c r="B2706" s="1" t="s">
        <v>10207</v>
      </c>
      <c r="C2706" s="1" t="s">
        <v>10208</v>
      </c>
    </row>
    <row r="2707" spans="1:3">
      <c r="A2707" s="1" t="s">
        <v>10209</v>
      </c>
      <c r="B2707" s="1" t="s">
        <v>10210</v>
      </c>
      <c r="C2707" s="1" t="s">
        <v>10211</v>
      </c>
    </row>
    <row r="2708" spans="1:3">
      <c r="A2708" s="1" t="s">
        <v>10209</v>
      </c>
      <c r="B2708" s="1" t="s">
        <v>10212</v>
      </c>
      <c r="C2708" s="1" t="s">
        <v>10213</v>
      </c>
    </row>
    <row r="2709" spans="1:3">
      <c r="A2709" s="1" t="s">
        <v>10209</v>
      </c>
      <c r="B2709" s="1" t="s">
        <v>10214</v>
      </c>
      <c r="C2709" s="1" t="s">
        <v>10215</v>
      </c>
    </row>
    <row r="2710" spans="1:3">
      <c r="A2710" s="1" t="s">
        <v>10216</v>
      </c>
      <c r="B2710" s="1" t="s">
        <v>10217</v>
      </c>
      <c r="C2710" s="1" t="s">
        <v>10218</v>
      </c>
    </row>
    <row r="2711" spans="1:3">
      <c r="A2711" s="1" t="s">
        <v>10216</v>
      </c>
      <c r="B2711" s="1" t="s">
        <v>10219</v>
      </c>
      <c r="C2711" s="1" t="s">
        <v>10220</v>
      </c>
    </row>
    <row r="2712" spans="1:3">
      <c r="A2712" s="1" t="s">
        <v>10216</v>
      </c>
      <c r="B2712" s="1" t="s">
        <v>10221</v>
      </c>
      <c r="C2712" s="1" t="s">
        <v>10222</v>
      </c>
    </row>
    <row r="2713" spans="1:3">
      <c r="A2713" s="1" t="s">
        <v>10223</v>
      </c>
      <c r="B2713" s="1" t="s">
        <v>10224</v>
      </c>
      <c r="C2713" s="1" t="s">
        <v>10225</v>
      </c>
    </row>
    <row r="2714" spans="1:3">
      <c r="A2714" s="1" t="s">
        <v>10223</v>
      </c>
      <c r="B2714" s="1" t="s">
        <v>10226</v>
      </c>
      <c r="C2714" s="1" t="s">
        <v>10227</v>
      </c>
    </row>
    <row r="2715" spans="1:3">
      <c r="A2715" s="1" t="s">
        <v>10223</v>
      </c>
      <c r="B2715" s="1" t="s">
        <v>10228</v>
      </c>
      <c r="C2715" s="1" t="s">
        <v>10229</v>
      </c>
    </row>
    <row r="2716" spans="1:3">
      <c r="A2716" s="1" t="s">
        <v>10230</v>
      </c>
      <c r="B2716" s="1" t="s">
        <v>10231</v>
      </c>
      <c r="C2716" s="1" t="s">
        <v>10232</v>
      </c>
    </row>
    <row r="2717" spans="1:3">
      <c r="A2717" s="1" t="s">
        <v>10230</v>
      </c>
      <c r="B2717" s="1" t="s">
        <v>10233</v>
      </c>
      <c r="C2717" s="1" t="s">
        <v>10234</v>
      </c>
    </row>
    <row r="2718" spans="1:3">
      <c r="A2718" s="1" t="s">
        <v>10230</v>
      </c>
      <c r="B2718" s="1" t="s">
        <v>10235</v>
      </c>
      <c r="C2718" s="1" t="s">
        <v>10236</v>
      </c>
    </row>
    <row r="2719" spans="1:3">
      <c r="A2719" s="1" t="s">
        <v>10237</v>
      </c>
      <c r="B2719" s="1" t="s">
        <v>10238</v>
      </c>
      <c r="C2719" s="1" t="s">
        <v>10239</v>
      </c>
    </row>
    <row r="2720" spans="1:3">
      <c r="A2720" s="1" t="s">
        <v>10237</v>
      </c>
      <c r="B2720" s="1" t="s">
        <v>10240</v>
      </c>
      <c r="C2720" s="1" t="s">
        <v>10241</v>
      </c>
    </row>
    <row r="2721" spans="1:3">
      <c r="A2721" s="1" t="s">
        <v>10237</v>
      </c>
      <c r="B2721" s="1" t="s">
        <v>10242</v>
      </c>
      <c r="C2721" s="1" t="s">
        <v>10243</v>
      </c>
    </row>
    <row r="2722" spans="1:3">
      <c r="A2722" s="1" t="s">
        <v>10244</v>
      </c>
      <c r="B2722" s="1" t="s">
        <v>10245</v>
      </c>
      <c r="C2722" s="1" t="s">
        <v>10246</v>
      </c>
    </row>
    <row r="2723" spans="1:3">
      <c r="A2723" s="1" t="s">
        <v>10244</v>
      </c>
      <c r="B2723" s="1" t="s">
        <v>10247</v>
      </c>
      <c r="C2723" s="1" t="s">
        <v>10248</v>
      </c>
    </row>
    <row r="2724" spans="1:3">
      <c r="A2724" s="1" t="s">
        <v>10249</v>
      </c>
      <c r="B2724" s="1" t="s">
        <v>10250</v>
      </c>
      <c r="C2724" s="1" t="s">
        <v>10251</v>
      </c>
    </row>
    <row r="2725" spans="1:3">
      <c r="A2725" s="1" t="s">
        <v>10249</v>
      </c>
      <c r="B2725" s="1" t="s">
        <v>10252</v>
      </c>
      <c r="C2725" s="1" t="s">
        <v>10253</v>
      </c>
    </row>
    <row r="2726" spans="1:3">
      <c r="A2726" s="1" t="s">
        <v>10254</v>
      </c>
      <c r="B2726" s="1" t="s">
        <v>10255</v>
      </c>
      <c r="C2726" s="1" t="s">
        <v>10256</v>
      </c>
    </row>
    <row r="2727" spans="1:3">
      <c r="A2727" s="1" t="s">
        <v>10254</v>
      </c>
      <c r="B2727" s="1" t="s">
        <v>10257</v>
      </c>
      <c r="C2727" s="1" t="s">
        <v>10258</v>
      </c>
    </row>
    <row r="2728" spans="1:3">
      <c r="A2728" s="1" t="s">
        <v>10259</v>
      </c>
      <c r="B2728" s="1" t="s">
        <v>10260</v>
      </c>
      <c r="C2728" s="1" t="s">
        <v>10261</v>
      </c>
    </row>
    <row r="2729" spans="1:3">
      <c r="A2729" s="1" t="s">
        <v>10259</v>
      </c>
      <c r="B2729" s="1" t="s">
        <v>10262</v>
      </c>
      <c r="C2729" s="1" t="s">
        <v>10263</v>
      </c>
    </row>
    <row r="2730" spans="1:3">
      <c r="A2730" s="1" t="s">
        <v>10264</v>
      </c>
      <c r="B2730" s="1" t="s">
        <v>10265</v>
      </c>
      <c r="C2730" s="1" t="s">
        <v>10266</v>
      </c>
    </row>
    <row r="2731" spans="1:3">
      <c r="A2731" s="1" t="s">
        <v>10264</v>
      </c>
      <c r="B2731" s="1" t="s">
        <v>10267</v>
      </c>
      <c r="C2731" s="1" t="s">
        <v>10268</v>
      </c>
    </row>
    <row r="2732" spans="1:3">
      <c r="A2732" s="1" t="s">
        <v>10269</v>
      </c>
      <c r="B2732" s="1" t="s">
        <v>10270</v>
      </c>
      <c r="C2732" s="1" t="s">
        <v>10271</v>
      </c>
    </row>
    <row r="2733" spans="1:3">
      <c r="A2733" s="1" t="s">
        <v>10269</v>
      </c>
      <c r="B2733" s="1" t="s">
        <v>10272</v>
      </c>
      <c r="C2733" s="1" t="s">
        <v>10273</v>
      </c>
    </row>
    <row r="2734" spans="1:3">
      <c r="A2734" s="1" t="s">
        <v>10274</v>
      </c>
      <c r="B2734" s="1" t="s">
        <v>10275</v>
      </c>
      <c r="C2734" s="1" t="s">
        <v>10276</v>
      </c>
    </row>
    <row r="2735" spans="1:3">
      <c r="A2735" s="1" t="s">
        <v>10274</v>
      </c>
      <c r="B2735" s="1" t="s">
        <v>10277</v>
      </c>
      <c r="C2735" s="1" t="s">
        <v>10278</v>
      </c>
    </row>
    <row r="2736" spans="1:3">
      <c r="A2736" s="1" t="s">
        <v>10279</v>
      </c>
      <c r="B2736" s="1" t="s">
        <v>10280</v>
      </c>
      <c r="C2736" s="1" t="s">
        <v>10281</v>
      </c>
    </row>
    <row r="2737" spans="1:3">
      <c r="A2737" s="1" t="s">
        <v>10279</v>
      </c>
      <c r="B2737" s="1" t="s">
        <v>10282</v>
      </c>
      <c r="C2737" s="1" t="s">
        <v>10283</v>
      </c>
    </row>
    <row r="2738" spans="1:3">
      <c r="A2738" s="1" t="s">
        <v>10284</v>
      </c>
      <c r="B2738" s="1" t="s">
        <v>10285</v>
      </c>
      <c r="C2738" s="1" t="s">
        <v>10286</v>
      </c>
    </row>
    <row r="2739" spans="1:3">
      <c r="A2739" s="1" t="s">
        <v>10284</v>
      </c>
      <c r="B2739" s="1" t="s">
        <v>10287</v>
      </c>
      <c r="C2739" s="1" t="s">
        <v>10288</v>
      </c>
    </row>
    <row r="2740" spans="1:3">
      <c r="A2740" s="1" t="s">
        <v>10289</v>
      </c>
      <c r="B2740" s="1" t="s">
        <v>10290</v>
      </c>
      <c r="C2740" s="1" t="s">
        <v>10291</v>
      </c>
    </row>
    <row r="2741" spans="1:3">
      <c r="A2741" s="1" t="s">
        <v>10289</v>
      </c>
      <c r="B2741" s="1" t="s">
        <v>10292</v>
      </c>
      <c r="C2741" s="1" t="s">
        <v>10293</v>
      </c>
    </row>
    <row r="2742" spans="1:3">
      <c r="A2742" s="1" t="s">
        <v>10294</v>
      </c>
      <c r="B2742" s="1" t="s">
        <v>10295</v>
      </c>
      <c r="C2742" s="1" t="s">
        <v>10296</v>
      </c>
    </row>
    <row r="2743" spans="1:3">
      <c r="A2743" s="1" t="s">
        <v>10294</v>
      </c>
      <c r="B2743" s="1" t="s">
        <v>10297</v>
      </c>
      <c r="C2743" s="1" t="s">
        <v>10298</v>
      </c>
    </row>
    <row r="2744" spans="1:3">
      <c r="A2744" s="1" t="s">
        <v>10299</v>
      </c>
      <c r="B2744" s="1" t="s">
        <v>10300</v>
      </c>
      <c r="C2744" s="1" t="s">
        <v>10301</v>
      </c>
    </row>
    <row r="2745" spans="1:3">
      <c r="A2745" s="1" t="s">
        <v>10299</v>
      </c>
      <c r="B2745" s="1" t="s">
        <v>10302</v>
      </c>
      <c r="C2745" s="1" t="s">
        <v>10303</v>
      </c>
    </row>
    <row r="2746" spans="1:3">
      <c r="A2746" s="1" t="s">
        <v>10304</v>
      </c>
      <c r="B2746" s="1" t="s">
        <v>10305</v>
      </c>
      <c r="C2746" s="1" t="s">
        <v>10306</v>
      </c>
    </row>
    <row r="2747" spans="1:3">
      <c r="A2747" s="1" t="s">
        <v>10304</v>
      </c>
      <c r="B2747" s="1" t="s">
        <v>10307</v>
      </c>
      <c r="C2747" s="1" t="s">
        <v>10308</v>
      </c>
    </row>
    <row r="2748" spans="1:3">
      <c r="A2748" s="1" t="s">
        <v>10309</v>
      </c>
      <c r="B2748" s="1" t="s">
        <v>10310</v>
      </c>
      <c r="C2748" s="1" t="s">
        <v>10311</v>
      </c>
    </row>
    <row r="2749" spans="1:3">
      <c r="A2749" s="1" t="s">
        <v>10309</v>
      </c>
      <c r="B2749" s="1" t="s">
        <v>10312</v>
      </c>
      <c r="C2749" s="1" t="s">
        <v>10313</v>
      </c>
    </row>
    <row r="2750" spans="1:3">
      <c r="A2750" s="1" t="s">
        <v>10314</v>
      </c>
      <c r="B2750" s="1" t="s">
        <v>10315</v>
      </c>
      <c r="C2750" s="1" t="s">
        <v>10316</v>
      </c>
    </row>
    <row r="2751" spans="1:3">
      <c r="A2751" s="1" t="s">
        <v>10314</v>
      </c>
      <c r="B2751" s="1" t="s">
        <v>10317</v>
      </c>
      <c r="C2751" s="1" t="s">
        <v>10318</v>
      </c>
    </row>
    <row r="2752" spans="1:3">
      <c r="A2752" s="1" t="s">
        <v>10319</v>
      </c>
      <c r="B2752" s="1" t="s">
        <v>10320</v>
      </c>
      <c r="C2752" s="1" t="s">
        <v>10321</v>
      </c>
    </row>
    <row r="2753" spans="1:3">
      <c r="A2753" s="1" t="s">
        <v>10319</v>
      </c>
      <c r="B2753" s="1" t="s">
        <v>10322</v>
      </c>
      <c r="C2753" s="1" t="s">
        <v>10323</v>
      </c>
    </row>
    <row r="2754" spans="1:3">
      <c r="A2754" s="1" t="s">
        <v>10324</v>
      </c>
      <c r="B2754" s="1" t="s">
        <v>10325</v>
      </c>
      <c r="C2754" s="1" t="s">
        <v>10326</v>
      </c>
    </row>
    <row r="2755" spans="1:3">
      <c r="A2755" s="1" t="s">
        <v>10324</v>
      </c>
      <c r="B2755" s="1" t="s">
        <v>10327</v>
      </c>
      <c r="C2755" s="1" t="s">
        <v>10328</v>
      </c>
    </row>
    <row r="2756" spans="1:3">
      <c r="A2756" s="1" t="s">
        <v>10329</v>
      </c>
      <c r="B2756" s="1" t="s">
        <v>10330</v>
      </c>
      <c r="C2756" s="1" t="s">
        <v>10331</v>
      </c>
    </row>
    <row r="2757" spans="1:3">
      <c r="A2757" s="1" t="s">
        <v>10329</v>
      </c>
      <c r="B2757" s="1" t="s">
        <v>10332</v>
      </c>
      <c r="C2757" s="1" t="s">
        <v>10333</v>
      </c>
    </row>
    <row r="2758" spans="1:3">
      <c r="A2758" s="1" t="s">
        <v>10334</v>
      </c>
      <c r="B2758" s="1" t="s">
        <v>10335</v>
      </c>
      <c r="C2758" s="1" t="s">
        <v>10336</v>
      </c>
    </row>
    <row r="2759" spans="1:3">
      <c r="A2759" s="1" t="s">
        <v>10334</v>
      </c>
      <c r="B2759" s="1" t="s">
        <v>10337</v>
      </c>
      <c r="C2759" s="1" t="s">
        <v>10338</v>
      </c>
    </row>
    <row r="2760" spans="1:3">
      <c r="A2760" s="1" t="s">
        <v>10339</v>
      </c>
      <c r="B2760" s="1" t="s">
        <v>10340</v>
      </c>
      <c r="C2760" s="1" t="s">
        <v>10341</v>
      </c>
    </row>
    <row r="2761" spans="1:3">
      <c r="A2761" s="1" t="s">
        <v>10339</v>
      </c>
      <c r="B2761" s="1" t="s">
        <v>10342</v>
      </c>
      <c r="C2761" s="1" t="s">
        <v>10343</v>
      </c>
    </row>
    <row r="2762" spans="1:3">
      <c r="A2762" s="1" t="s">
        <v>10344</v>
      </c>
      <c r="B2762" s="1" t="s">
        <v>10345</v>
      </c>
      <c r="C2762" s="1" t="s">
        <v>10346</v>
      </c>
    </row>
    <row r="2763" spans="1:3">
      <c r="A2763" s="1" t="s">
        <v>10344</v>
      </c>
      <c r="B2763" s="1" t="s">
        <v>10347</v>
      </c>
      <c r="C2763" s="1" t="s">
        <v>10348</v>
      </c>
    </row>
    <row r="2764" spans="1:3">
      <c r="A2764" s="1" t="s">
        <v>10349</v>
      </c>
      <c r="B2764" s="1" t="s">
        <v>10350</v>
      </c>
      <c r="C2764" s="1" t="s">
        <v>10351</v>
      </c>
    </row>
    <row r="2765" spans="1:3">
      <c r="A2765" s="1" t="s">
        <v>10349</v>
      </c>
      <c r="B2765" s="1" t="s">
        <v>10352</v>
      </c>
      <c r="C2765" s="1" t="s">
        <v>10353</v>
      </c>
    </row>
    <row r="2766" spans="1:3">
      <c r="A2766" s="1" t="s">
        <v>10354</v>
      </c>
      <c r="B2766" s="1" t="s">
        <v>10355</v>
      </c>
      <c r="C2766" s="1" t="s">
        <v>10356</v>
      </c>
    </row>
    <row r="2767" spans="1:3">
      <c r="A2767" s="1" t="s">
        <v>10354</v>
      </c>
      <c r="B2767" s="1" t="s">
        <v>10357</v>
      </c>
      <c r="C2767" s="1" t="s">
        <v>10358</v>
      </c>
    </row>
    <row r="2768" spans="1:3">
      <c r="A2768" s="1" t="s">
        <v>10359</v>
      </c>
      <c r="B2768" s="1" t="s">
        <v>10360</v>
      </c>
      <c r="C2768" s="1" t="s">
        <v>10361</v>
      </c>
    </row>
    <row r="2769" spans="1:3">
      <c r="A2769" s="1" t="s">
        <v>10359</v>
      </c>
      <c r="B2769" s="1" t="s">
        <v>10362</v>
      </c>
      <c r="C2769" s="1" t="s">
        <v>10363</v>
      </c>
    </row>
    <row r="2770" spans="1:3">
      <c r="A2770" s="1" t="s">
        <v>10364</v>
      </c>
      <c r="B2770" s="1" t="s">
        <v>10365</v>
      </c>
      <c r="C2770" s="1" t="s">
        <v>10366</v>
      </c>
    </row>
    <row r="2771" spans="1:3">
      <c r="A2771" s="1" t="s">
        <v>10364</v>
      </c>
      <c r="B2771" s="1" t="s">
        <v>10367</v>
      </c>
      <c r="C2771" s="1" t="s">
        <v>10368</v>
      </c>
    </row>
    <row r="2772" spans="1:3">
      <c r="A2772" s="1" t="s">
        <v>10369</v>
      </c>
      <c r="B2772" s="1" t="s">
        <v>10370</v>
      </c>
      <c r="C2772" s="1" t="s">
        <v>10371</v>
      </c>
    </row>
    <row r="2773" spans="1:3">
      <c r="A2773" s="1" t="s">
        <v>10372</v>
      </c>
      <c r="B2773" s="1" t="s">
        <v>10373</v>
      </c>
      <c r="C2773" s="1" t="s">
        <v>10374</v>
      </c>
    </row>
    <row r="2774" spans="1:3">
      <c r="A2774" s="1" t="s">
        <v>10375</v>
      </c>
      <c r="B2774" s="1" t="s">
        <v>10376</v>
      </c>
      <c r="C2774" s="1" t="s">
        <v>10377</v>
      </c>
    </row>
    <row r="2775" spans="1:3">
      <c r="A2775" s="1" t="s">
        <v>10378</v>
      </c>
      <c r="B2775" s="1" t="s">
        <v>10379</v>
      </c>
      <c r="C2775" s="1" t="s">
        <v>10380</v>
      </c>
    </row>
    <row r="2776" spans="1:3">
      <c r="A2776" s="1" t="s">
        <v>10378</v>
      </c>
      <c r="B2776" s="1" t="s">
        <v>10381</v>
      </c>
      <c r="C2776" s="1" t="s">
        <v>10382</v>
      </c>
    </row>
    <row r="2777" spans="1:3">
      <c r="A2777" s="1" t="s">
        <v>10378</v>
      </c>
      <c r="B2777" s="1" t="s">
        <v>10383</v>
      </c>
      <c r="C2777" s="1" t="s">
        <v>10384</v>
      </c>
    </row>
    <row r="2778" spans="1:3">
      <c r="A2778" s="1" t="s">
        <v>10378</v>
      </c>
      <c r="B2778" s="1" t="s">
        <v>10385</v>
      </c>
      <c r="C2778" s="1" t="s">
        <v>10386</v>
      </c>
    </row>
    <row r="2779" spans="1:3">
      <c r="A2779" s="1" t="s">
        <v>10387</v>
      </c>
      <c r="B2779" s="1" t="s">
        <v>10388</v>
      </c>
      <c r="C2779" s="1" t="s">
        <v>10389</v>
      </c>
    </row>
    <row r="2780" spans="1:3">
      <c r="A2780" s="1" t="s">
        <v>10387</v>
      </c>
      <c r="B2780" s="1" t="s">
        <v>10390</v>
      </c>
      <c r="C2780" s="1" t="s">
        <v>10391</v>
      </c>
    </row>
    <row r="2781" spans="1:3">
      <c r="A2781" s="1" t="s">
        <v>10387</v>
      </c>
      <c r="B2781" s="1" t="s">
        <v>10392</v>
      </c>
      <c r="C2781" s="1" t="s">
        <v>10393</v>
      </c>
    </row>
    <row r="2782" spans="1:3">
      <c r="A2782" s="1" t="s">
        <v>10387</v>
      </c>
      <c r="B2782" s="1" t="s">
        <v>10394</v>
      </c>
      <c r="C2782" s="1" t="s">
        <v>10395</v>
      </c>
    </row>
    <row r="2783" spans="1:3">
      <c r="A2783" s="1" t="s">
        <v>10396</v>
      </c>
      <c r="B2783" s="1" t="s">
        <v>10397</v>
      </c>
      <c r="C2783" s="1" t="s">
        <v>10398</v>
      </c>
    </row>
    <row r="2784" spans="1:3">
      <c r="A2784" s="1" t="s">
        <v>10396</v>
      </c>
      <c r="B2784" s="1" t="s">
        <v>10399</v>
      </c>
      <c r="C2784" s="1" t="s">
        <v>10400</v>
      </c>
    </row>
    <row r="2785" spans="1:3">
      <c r="A2785" s="1" t="s">
        <v>10396</v>
      </c>
      <c r="B2785" s="1" t="s">
        <v>10401</v>
      </c>
      <c r="C2785" s="1" t="s">
        <v>10402</v>
      </c>
    </row>
    <row r="2786" spans="1:3">
      <c r="A2786" s="1" t="s">
        <v>10396</v>
      </c>
      <c r="B2786" s="1" t="s">
        <v>10403</v>
      </c>
      <c r="C2786" s="1" t="s">
        <v>10404</v>
      </c>
    </row>
    <row r="2787" spans="1:3">
      <c r="A2787" s="1" t="s">
        <v>10405</v>
      </c>
      <c r="B2787" s="1" t="s">
        <v>10406</v>
      </c>
      <c r="C2787" s="1" t="s">
        <v>10407</v>
      </c>
    </row>
    <row r="2788" spans="1:3">
      <c r="A2788" s="1" t="s">
        <v>10408</v>
      </c>
      <c r="B2788" s="1" t="s">
        <v>10409</v>
      </c>
      <c r="C2788" s="1" t="s">
        <v>10410</v>
      </c>
    </row>
    <row r="2789" spans="1:3">
      <c r="A2789" s="1" t="s">
        <v>10411</v>
      </c>
      <c r="B2789" s="1" t="s">
        <v>10412</v>
      </c>
      <c r="C2789" s="1" t="s">
        <v>10413</v>
      </c>
    </row>
    <row r="2790" spans="1:3">
      <c r="A2790" s="1" t="s">
        <v>10414</v>
      </c>
      <c r="B2790" s="1" t="s">
        <v>10415</v>
      </c>
      <c r="C2790" s="1" t="s">
        <v>10416</v>
      </c>
    </row>
    <row r="2791" spans="1:3">
      <c r="A2791" s="1" t="s">
        <v>10417</v>
      </c>
      <c r="B2791" s="1" t="s">
        <v>10418</v>
      </c>
      <c r="C2791" s="1" t="s">
        <v>10419</v>
      </c>
    </row>
    <row r="2792" spans="1:3">
      <c r="A2792" s="1" t="s">
        <v>10420</v>
      </c>
      <c r="B2792" s="1" t="s">
        <v>10421</v>
      </c>
      <c r="C2792" s="1" t="s">
        <v>10422</v>
      </c>
    </row>
    <row r="2793" spans="1:3">
      <c r="A2793" s="1" t="s">
        <v>10423</v>
      </c>
      <c r="B2793" s="1" t="s">
        <v>10424</v>
      </c>
      <c r="C2793" s="1" t="s">
        <v>10425</v>
      </c>
    </row>
    <row r="2794" spans="1:3">
      <c r="A2794" s="1" t="s">
        <v>10426</v>
      </c>
      <c r="B2794" s="1" t="s">
        <v>10427</v>
      </c>
      <c r="C2794" s="1" t="s">
        <v>10428</v>
      </c>
    </row>
    <row r="2795" spans="1:3">
      <c r="A2795" s="1" t="s">
        <v>10429</v>
      </c>
      <c r="B2795" s="1" t="s">
        <v>10430</v>
      </c>
      <c r="C2795" s="1" t="s">
        <v>10431</v>
      </c>
    </row>
    <row r="2796" spans="1:3">
      <c r="A2796" s="1" t="s">
        <v>10432</v>
      </c>
      <c r="B2796" s="1" t="s">
        <v>10433</v>
      </c>
      <c r="C2796" s="1" t="s">
        <v>10434</v>
      </c>
    </row>
    <row r="2797" spans="1:3">
      <c r="A2797" s="1" t="s">
        <v>10435</v>
      </c>
      <c r="B2797" s="1" t="s">
        <v>10436</v>
      </c>
      <c r="C2797" s="1" t="s">
        <v>10437</v>
      </c>
    </row>
    <row r="2798" spans="1:3">
      <c r="A2798" s="1" t="s">
        <v>10438</v>
      </c>
      <c r="B2798" s="1" t="s">
        <v>10439</v>
      </c>
      <c r="C2798" s="1" t="s">
        <v>10440</v>
      </c>
    </row>
    <row r="2799" spans="1:3">
      <c r="A2799" s="1" t="s">
        <v>10441</v>
      </c>
      <c r="B2799" s="1" t="s">
        <v>10442</v>
      </c>
      <c r="C2799" s="1" t="s">
        <v>10443</v>
      </c>
    </row>
    <row r="2800" spans="1:3">
      <c r="A2800" s="1" t="s">
        <v>10444</v>
      </c>
      <c r="B2800" s="1" t="s">
        <v>10445</v>
      </c>
      <c r="C2800" s="1" t="s">
        <v>10446</v>
      </c>
    </row>
    <row r="2801" spans="1:3">
      <c r="A2801" s="1" t="s">
        <v>10447</v>
      </c>
      <c r="B2801" s="1" t="s">
        <v>10448</v>
      </c>
      <c r="C2801" s="1" t="s">
        <v>10449</v>
      </c>
    </row>
    <row r="2802" spans="1:3">
      <c r="A2802" s="1" t="s">
        <v>10450</v>
      </c>
      <c r="B2802" s="1" t="s">
        <v>10451</v>
      </c>
      <c r="C2802" s="1" t="s">
        <v>10452</v>
      </c>
    </row>
    <row r="2803" spans="1:3">
      <c r="A2803" s="1" t="s">
        <v>10453</v>
      </c>
      <c r="B2803" s="1" t="s">
        <v>10454</v>
      </c>
      <c r="C2803" s="1" t="s">
        <v>10455</v>
      </c>
    </row>
    <row r="2804" spans="1:3">
      <c r="A2804" s="1" t="s">
        <v>10453</v>
      </c>
      <c r="B2804" s="1" t="s">
        <v>10456</v>
      </c>
      <c r="C2804" s="1" t="s">
        <v>10457</v>
      </c>
    </row>
    <row r="2805" spans="1:3">
      <c r="A2805" s="1" t="s">
        <v>10458</v>
      </c>
      <c r="B2805" s="1" t="s">
        <v>10459</v>
      </c>
      <c r="C2805" s="1" t="s">
        <v>10460</v>
      </c>
    </row>
    <row r="2806" spans="1:3">
      <c r="A2806" s="1" t="s">
        <v>10458</v>
      </c>
      <c r="B2806" s="1" t="s">
        <v>10461</v>
      </c>
      <c r="C2806" s="1" t="s">
        <v>10462</v>
      </c>
    </row>
    <row r="2807" spans="1:3">
      <c r="A2807" s="1" t="s">
        <v>10463</v>
      </c>
      <c r="B2807" s="1" t="s">
        <v>10464</v>
      </c>
      <c r="C2807" s="1" t="s">
        <v>10465</v>
      </c>
    </row>
    <row r="2808" spans="1:3">
      <c r="A2808" s="1" t="s">
        <v>10463</v>
      </c>
      <c r="B2808" s="1" t="s">
        <v>10466</v>
      </c>
      <c r="C2808" s="1" t="s">
        <v>10467</v>
      </c>
    </row>
    <row r="2809" spans="1:3">
      <c r="A2809" s="1" t="s">
        <v>10468</v>
      </c>
      <c r="B2809" s="1" t="s">
        <v>10469</v>
      </c>
      <c r="C2809" s="1" t="s">
        <v>10470</v>
      </c>
    </row>
    <row r="2810" spans="1:3">
      <c r="A2810" s="1" t="s">
        <v>10468</v>
      </c>
      <c r="B2810" s="1" t="s">
        <v>10471</v>
      </c>
      <c r="C2810" s="1" t="s">
        <v>10472</v>
      </c>
    </row>
    <row r="2811" spans="1:3">
      <c r="A2811" s="1" t="s">
        <v>10473</v>
      </c>
      <c r="B2811" s="1" t="s">
        <v>10474</v>
      </c>
      <c r="C2811" s="1" t="s">
        <v>10475</v>
      </c>
    </row>
    <row r="2812" spans="1:3">
      <c r="A2812" s="1" t="s">
        <v>10473</v>
      </c>
      <c r="B2812" s="1" t="s">
        <v>10476</v>
      </c>
      <c r="C2812" s="1" t="s">
        <v>10477</v>
      </c>
    </row>
    <row r="2813" spans="1:3">
      <c r="A2813" s="1" t="s">
        <v>10478</v>
      </c>
      <c r="B2813" s="1" t="s">
        <v>10479</v>
      </c>
      <c r="C2813" s="1" t="s">
        <v>10480</v>
      </c>
    </row>
    <row r="2814" spans="1:3">
      <c r="A2814" s="1" t="s">
        <v>10478</v>
      </c>
      <c r="B2814" s="1" t="s">
        <v>10481</v>
      </c>
      <c r="C2814" s="1" t="s">
        <v>10482</v>
      </c>
    </row>
    <row r="2815" spans="1:3">
      <c r="A2815" s="1" t="s">
        <v>10483</v>
      </c>
      <c r="B2815" s="1" t="s">
        <v>10484</v>
      </c>
      <c r="C2815" s="1" t="s">
        <v>10485</v>
      </c>
    </row>
    <row r="2816" spans="1:3">
      <c r="A2816" s="1" t="s">
        <v>10483</v>
      </c>
      <c r="B2816" s="1" t="s">
        <v>10486</v>
      </c>
      <c r="C2816" s="1" t="s">
        <v>10487</v>
      </c>
    </row>
    <row r="2817" spans="1:3">
      <c r="A2817" s="1" t="s">
        <v>10488</v>
      </c>
      <c r="B2817" s="1" t="s">
        <v>10489</v>
      </c>
      <c r="C2817" s="1" t="s">
        <v>10490</v>
      </c>
    </row>
    <row r="2818" spans="1:3">
      <c r="A2818" s="1" t="s">
        <v>10488</v>
      </c>
      <c r="B2818" s="1" t="s">
        <v>10491</v>
      </c>
      <c r="C2818" s="1" t="s">
        <v>10492</v>
      </c>
    </row>
    <row r="2819" spans="1:3">
      <c r="A2819" s="1" t="s">
        <v>10493</v>
      </c>
      <c r="B2819" s="1" t="s">
        <v>10494</v>
      </c>
      <c r="C2819" s="1" t="s">
        <v>10495</v>
      </c>
    </row>
    <row r="2820" spans="1:3">
      <c r="A2820" s="1" t="s">
        <v>10493</v>
      </c>
      <c r="B2820" s="1" t="s">
        <v>10496</v>
      </c>
      <c r="C2820" s="1" t="s">
        <v>10497</v>
      </c>
    </row>
    <row r="2821" spans="1:3">
      <c r="A2821" s="1" t="s">
        <v>10498</v>
      </c>
      <c r="B2821" s="1" t="s">
        <v>10499</v>
      </c>
      <c r="C2821" s="1" t="s">
        <v>10500</v>
      </c>
    </row>
    <row r="2822" spans="1:3">
      <c r="A2822" s="1" t="s">
        <v>10498</v>
      </c>
      <c r="B2822" s="1" t="s">
        <v>10501</v>
      </c>
      <c r="C2822" s="1" t="s">
        <v>10502</v>
      </c>
    </row>
    <row r="2823" spans="1:3">
      <c r="A2823" s="1" t="s">
        <v>10503</v>
      </c>
      <c r="B2823" s="1" t="s">
        <v>10504</v>
      </c>
      <c r="C2823" s="1" t="s">
        <v>10505</v>
      </c>
    </row>
    <row r="2824" spans="1:3">
      <c r="A2824" s="1" t="s">
        <v>10503</v>
      </c>
      <c r="B2824" s="1" t="s">
        <v>10506</v>
      </c>
      <c r="C2824" s="1" t="s">
        <v>10507</v>
      </c>
    </row>
    <row r="2825" spans="1:3">
      <c r="A2825" s="1" t="s">
        <v>10508</v>
      </c>
      <c r="B2825" s="1" t="s">
        <v>10509</v>
      </c>
      <c r="C2825" s="1" t="s">
        <v>10510</v>
      </c>
    </row>
    <row r="2826" spans="1:3">
      <c r="A2826" s="1" t="s">
        <v>10508</v>
      </c>
      <c r="B2826" s="1" t="s">
        <v>10511</v>
      </c>
      <c r="C2826" s="1" t="s">
        <v>10512</v>
      </c>
    </row>
    <row r="2827" spans="1:3">
      <c r="A2827" s="1" t="s">
        <v>10513</v>
      </c>
      <c r="B2827" s="1" t="s">
        <v>10514</v>
      </c>
      <c r="C2827" s="1" t="s">
        <v>10515</v>
      </c>
    </row>
    <row r="2828" spans="1:3">
      <c r="A2828" s="1" t="s">
        <v>10513</v>
      </c>
      <c r="B2828" s="1" t="s">
        <v>10516</v>
      </c>
      <c r="C2828" s="1" t="s">
        <v>10517</v>
      </c>
    </row>
    <row r="2829" spans="1:3">
      <c r="A2829" s="1" t="s">
        <v>10518</v>
      </c>
      <c r="B2829" s="1" t="s">
        <v>10519</v>
      </c>
      <c r="C2829" s="1" t="s">
        <v>10520</v>
      </c>
    </row>
    <row r="2830" spans="1:3">
      <c r="A2830" s="1" t="s">
        <v>10521</v>
      </c>
      <c r="B2830" s="1" t="s">
        <v>10522</v>
      </c>
      <c r="C2830" s="1" t="s">
        <v>10523</v>
      </c>
    </row>
    <row r="2831" spans="1:3">
      <c r="A2831" s="1" t="s">
        <v>10524</v>
      </c>
      <c r="B2831" s="1" t="s">
        <v>10525</v>
      </c>
      <c r="C2831" s="1" t="s">
        <v>10526</v>
      </c>
    </row>
    <row r="2832" spans="1:3">
      <c r="A2832" s="1" t="s">
        <v>10527</v>
      </c>
      <c r="B2832" s="1" t="s">
        <v>10528</v>
      </c>
      <c r="C2832" s="1" t="s">
        <v>10529</v>
      </c>
    </row>
    <row r="2833" spans="1:3">
      <c r="A2833" s="1" t="s">
        <v>10530</v>
      </c>
      <c r="B2833" s="1" t="s">
        <v>10531</v>
      </c>
      <c r="C2833" s="1" t="s">
        <v>10532</v>
      </c>
    </row>
    <row r="2834" spans="1:3">
      <c r="A2834" s="1" t="s">
        <v>10533</v>
      </c>
      <c r="B2834" s="1" t="s">
        <v>10534</v>
      </c>
      <c r="C2834" s="1" t="s">
        <v>10535</v>
      </c>
    </row>
    <row r="2835" spans="1:3">
      <c r="A2835" s="1" t="s">
        <v>10536</v>
      </c>
      <c r="B2835" s="1" t="s">
        <v>501</v>
      </c>
      <c r="C2835" s="1" t="s">
        <v>10537</v>
      </c>
    </row>
    <row r="2836" spans="1:3">
      <c r="A2836" s="1" t="s">
        <v>10538</v>
      </c>
      <c r="B2836" s="1" t="s">
        <v>10539</v>
      </c>
      <c r="C2836" s="1" t="s">
        <v>10540</v>
      </c>
    </row>
    <row r="2837" spans="1:3">
      <c r="A2837" s="1" t="s">
        <v>10541</v>
      </c>
      <c r="B2837" s="1" t="s">
        <v>10542</v>
      </c>
      <c r="C2837" s="1" t="s">
        <v>10543</v>
      </c>
    </row>
    <row r="2838" spans="1:3">
      <c r="A2838" s="1" t="s">
        <v>10544</v>
      </c>
      <c r="B2838" s="1" t="s">
        <v>10545</v>
      </c>
      <c r="C2838" s="1" t="s">
        <v>10546</v>
      </c>
    </row>
    <row r="2839" spans="1:3">
      <c r="A2839" s="1" t="s">
        <v>10547</v>
      </c>
      <c r="B2839" s="1" t="s">
        <v>10548</v>
      </c>
      <c r="C2839" s="1" t="s">
        <v>10549</v>
      </c>
    </row>
    <row r="2840" spans="1:3">
      <c r="A2840" s="1" t="s">
        <v>10550</v>
      </c>
      <c r="B2840" s="1" t="s">
        <v>10551</v>
      </c>
      <c r="C2840" s="1" t="s">
        <v>10552</v>
      </c>
    </row>
    <row r="2841" spans="1:3">
      <c r="A2841" s="1" t="s">
        <v>10553</v>
      </c>
      <c r="B2841" s="1" t="s">
        <v>103</v>
      </c>
      <c r="C2841" s="1" t="s">
        <v>10554</v>
      </c>
    </row>
    <row r="2842" spans="1:3">
      <c r="A2842" s="1" t="s">
        <v>10555</v>
      </c>
      <c r="B2842" s="1" t="s">
        <v>10556</v>
      </c>
      <c r="C2842" s="1" t="s">
        <v>10557</v>
      </c>
    </row>
    <row r="2843" spans="1:3">
      <c r="A2843" s="1" t="s">
        <v>10558</v>
      </c>
      <c r="B2843" s="1" t="s">
        <v>10559</v>
      </c>
      <c r="C2843" s="1" t="s">
        <v>10560</v>
      </c>
    </row>
    <row r="2844" spans="1:3">
      <c r="A2844" s="1" t="s">
        <v>10561</v>
      </c>
      <c r="B2844" s="1" t="s">
        <v>10562</v>
      </c>
      <c r="C2844" s="1" t="s">
        <v>10563</v>
      </c>
    </row>
    <row r="2845" spans="1:3">
      <c r="A2845" s="1" t="s">
        <v>10564</v>
      </c>
      <c r="B2845" s="1" t="s">
        <v>10565</v>
      </c>
      <c r="C2845" s="1" t="s">
        <v>10566</v>
      </c>
    </row>
    <row r="2846" spans="1:3">
      <c r="A2846" s="1" t="s">
        <v>10567</v>
      </c>
      <c r="B2846" s="1" t="s">
        <v>10568</v>
      </c>
      <c r="C2846" s="1" t="s">
        <v>10569</v>
      </c>
    </row>
    <row r="2847" spans="1:3">
      <c r="A2847" s="1" t="s">
        <v>10570</v>
      </c>
      <c r="B2847" s="1" t="s">
        <v>10571</v>
      </c>
      <c r="C2847" s="1" t="s">
        <v>10572</v>
      </c>
    </row>
    <row r="2848" spans="1:3">
      <c r="A2848" s="1" t="s">
        <v>10573</v>
      </c>
      <c r="B2848" s="1" t="s">
        <v>10574</v>
      </c>
      <c r="C2848" s="1" t="s">
        <v>10575</v>
      </c>
    </row>
    <row r="2849" spans="1:3">
      <c r="A2849" s="1" t="s">
        <v>10576</v>
      </c>
      <c r="B2849" s="1" t="s">
        <v>10577</v>
      </c>
      <c r="C2849" s="1" t="s">
        <v>10578</v>
      </c>
    </row>
    <row r="2850" spans="1:3">
      <c r="A2850" s="1" t="s">
        <v>10579</v>
      </c>
      <c r="B2850" s="1" t="s">
        <v>164</v>
      </c>
      <c r="C2850" s="1" t="s">
        <v>10580</v>
      </c>
    </row>
    <row r="2851" spans="1:3">
      <c r="A2851" s="1" t="s">
        <v>10581</v>
      </c>
      <c r="B2851" s="1" t="s">
        <v>10582</v>
      </c>
      <c r="C2851" s="1" t="s">
        <v>10583</v>
      </c>
    </row>
    <row r="2852" spans="1:3">
      <c r="A2852" s="1" t="s">
        <v>10584</v>
      </c>
      <c r="B2852" s="1" t="s">
        <v>10585</v>
      </c>
      <c r="C2852" s="1" t="s">
        <v>10586</v>
      </c>
    </row>
    <row r="2853" spans="1:3">
      <c r="A2853" s="1" t="s">
        <v>10584</v>
      </c>
      <c r="B2853" s="1" t="s">
        <v>10587</v>
      </c>
      <c r="C2853" s="1" t="s">
        <v>10588</v>
      </c>
    </row>
    <row r="2854" spans="1:3">
      <c r="A2854" s="1" t="s">
        <v>10584</v>
      </c>
      <c r="B2854" s="1" t="s">
        <v>10589</v>
      </c>
      <c r="C2854" s="1" t="s">
        <v>10590</v>
      </c>
    </row>
    <row r="2855" spans="1:3">
      <c r="A2855" s="1" t="s">
        <v>10591</v>
      </c>
      <c r="B2855" s="1" t="s">
        <v>10592</v>
      </c>
      <c r="C2855" s="1" t="s">
        <v>10593</v>
      </c>
    </row>
    <row r="2856" spans="1:3">
      <c r="A2856" s="1" t="s">
        <v>10591</v>
      </c>
      <c r="B2856" s="1" t="s">
        <v>10594</v>
      </c>
      <c r="C2856" s="1" t="s">
        <v>10595</v>
      </c>
    </row>
    <row r="2857" spans="1:3">
      <c r="A2857" s="1" t="s">
        <v>10591</v>
      </c>
      <c r="B2857" s="1" t="s">
        <v>10596</v>
      </c>
      <c r="C2857" s="1" t="s">
        <v>10597</v>
      </c>
    </row>
    <row r="2858" spans="1:3">
      <c r="A2858" s="1" t="s">
        <v>10598</v>
      </c>
      <c r="B2858" s="1" t="s">
        <v>10599</v>
      </c>
      <c r="C2858" s="1" t="s">
        <v>10600</v>
      </c>
    </row>
    <row r="2859" spans="1:3">
      <c r="A2859" s="1" t="s">
        <v>10598</v>
      </c>
      <c r="B2859" s="1" t="s">
        <v>10601</v>
      </c>
      <c r="C2859" s="1" t="s">
        <v>10602</v>
      </c>
    </row>
    <row r="2860" spans="1:3">
      <c r="A2860" s="1" t="s">
        <v>10598</v>
      </c>
      <c r="B2860" s="1" t="s">
        <v>10603</v>
      </c>
      <c r="C2860" s="1" t="s">
        <v>10604</v>
      </c>
    </row>
    <row r="2861" spans="1:3">
      <c r="A2861" s="1" t="s">
        <v>10605</v>
      </c>
      <c r="B2861" s="1" t="s">
        <v>10606</v>
      </c>
      <c r="C2861" s="1" t="s">
        <v>10607</v>
      </c>
    </row>
    <row r="2862" spans="1:3">
      <c r="A2862" s="1" t="s">
        <v>10605</v>
      </c>
      <c r="B2862" s="1" t="s">
        <v>10608</v>
      </c>
      <c r="C2862" s="1" t="s">
        <v>10609</v>
      </c>
    </row>
    <row r="2863" spans="1:3">
      <c r="A2863" s="1" t="s">
        <v>10605</v>
      </c>
      <c r="B2863" s="1" t="s">
        <v>10610</v>
      </c>
      <c r="C2863" s="1" t="s">
        <v>10611</v>
      </c>
    </row>
    <row r="2864" spans="1:3">
      <c r="A2864" s="1" t="s">
        <v>10612</v>
      </c>
      <c r="B2864" s="1" t="s">
        <v>10613</v>
      </c>
      <c r="C2864" s="1" t="s">
        <v>10614</v>
      </c>
    </row>
    <row r="2865" spans="1:3">
      <c r="A2865" s="1" t="s">
        <v>10612</v>
      </c>
      <c r="B2865" s="1" t="s">
        <v>10615</v>
      </c>
      <c r="C2865" s="1" t="s">
        <v>10616</v>
      </c>
    </row>
    <row r="2866" spans="1:3">
      <c r="A2866" s="1" t="s">
        <v>10612</v>
      </c>
      <c r="B2866" s="1" t="s">
        <v>10617</v>
      </c>
      <c r="C2866" s="1" t="s">
        <v>10618</v>
      </c>
    </row>
    <row r="2867" spans="1:3">
      <c r="A2867" s="1" t="s">
        <v>10619</v>
      </c>
      <c r="B2867" s="1" t="s">
        <v>10620</v>
      </c>
      <c r="C2867" s="1" t="s">
        <v>10621</v>
      </c>
    </row>
    <row r="2868" spans="1:3">
      <c r="A2868" s="1" t="s">
        <v>10619</v>
      </c>
      <c r="B2868" s="1" t="s">
        <v>10622</v>
      </c>
      <c r="C2868" s="1" t="s">
        <v>10623</v>
      </c>
    </row>
    <row r="2869" spans="1:3">
      <c r="A2869" s="1" t="s">
        <v>10619</v>
      </c>
      <c r="B2869" s="1" t="s">
        <v>10624</v>
      </c>
      <c r="C2869" s="1" t="s">
        <v>10625</v>
      </c>
    </row>
    <row r="2870" spans="1:3">
      <c r="A2870" s="1" t="s">
        <v>10626</v>
      </c>
      <c r="B2870" s="1" t="s">
        <v>10627</v>
      </c>
      <c r="C2870" s="1" t="s">
        <v>10628</v>
      </c>
    </row>
    <row r="2871" spans="1:3">
      <c r="A2871" s="1" t="s">
        <v>10626</v>
      </c>
      <c r="B2871" s="1" t="s">
        <v>10629</v>
      </c>
      <c r="C2871" s="1" t="s">
        <v>10630</v>
      </c>
    </row>
    <row r="2872" spans="1:3">
      <c r="A2872" s="1" t="s">
        <v>10626</v>
      </c>
      <c r="B2872" s="1" t="s">
        <v>10631</v>
      </c>
      <c r="C2872" s="1" t="s">
        <v>10632</v>
      </c>
    </row>
    <row r="2873" spans="1:3">
      <c r="A2873" s="1" t="s">
        <v>10633</v>
      </c>
      <c r="B2873" s="1" t="s">
        <v>10634</v>
      </c>
      <c r="C2873" s="1" t="s">
        <v>10635</v>
      </c>
    </row>
    <row r="2874" spans="1:3">
      <c r="A2874" s="1" t="s">
        <v>10633</v>
      </c>
      <c r="B2874" s="1" t="s">
        <v>10636</v>
      </c>
      <c r="C2874" s="1" t="s">
        <v>10637</v>
      </c>
    </row>
    <row r="2875" spans="1:3">
      <c r="A2875" s="1" t="s">
        <v>10633</v>
      </c>
      <c r="B2875" s="1" t="s">
        <v>10638</v>
      </c>
      <c r="C2875" s="1" t="s">
        <v>10639</v>
      </c>
    </row>
    <row r="2876" spans="1:3">
      <c r="A2876" s="1" t="s">
        <v>10640</v>
      </c>
      <c r="B2876" s="1" t="s">
        <v>10641</v>
      </c>
      <c r="C2876" s="1" t="s">
        <v>10642</v>
      </c>
    </row>
    <row r="2877" spans="1:3">
      <c r="A2877" s="1" t="s">
        <v>10640</v>
      </c>
      <c r="B2877" s="1" t="s">
        <v>10643</v>
      </c>
      <c r="C2877" s="1" t="s">
        <v>10644</v>
      </c>
    </row>
    <row r="2878" spans="1:3">
      <c r="A2878" s="1" t="s">
        <v>10640</v>
      </c>
      <c r="B2878" s="1" t="s">
        <v>10645</v>
      </c>
      <c r="C2878" s="1" t="s">
        <v>10646</v>
      </c>
    </row>
    <row r="2879" spans="1:3">
      <c r="A2879" s="1" t="s">
        <v>10647</v>
      </c>
      <c r="B2879" s="1" t="s">
        <v>10648</v>
      </c>
      <c r="C2879" s="1" t="s">
        <v>10649</v>
      </c>
    </row>
    <row r="2880" spans="1:3">
      <c r="A2880" s="1" t="s">
        <v>10647</v>
      </c>
      <c r="B2880" s="1" t="s">
        <v>10650</v>
      </c>
      <c r="C2880" s="1" t="s">
        <v>10651</v>
      </c>
    </row>
    <row r="2881" spans="1:3">
      <c r="A2881" s="1" t="s">
        <v>10647</v>
      </c>
      <c r="B2881" s="1" t="s">
        <v>10652</v>
      </c>
      <c r="C2881" s="1" t="s">
        <v>10653</v>
      </c>
    </row>
    <row r="2882" spans="1:3">
      <c r="A2882" s="1" t="s">
        <v>10654</v>
      </c>
      <c r="B2882" s="1" t="s">
        <v>10655</v>
      </c>
      <c r="C2882" s="1" t="s">
        <v>10656</v>
      </c>
    </row>
    <row r="2883" spans="1:3">
      <c r="A2883" s="1" t="s">
        <v>10654</v>
      </c>
      <c r="B2883" s="1" t="s">
        <v>10657</v>
      </c>
      <c r="C2883" s="1" t="s">
        <v>10658</v>
      </c>
    </row>
    <row r="2884" spans="1:3">
      <c r="A2884" s="1" t="s">
        <v>10654</v>
      </c>
      <c r="B2884" s="1" t="s">
        <v>10659</v>
      </c>
      <c r="C2884" s="1" t="s">
        <v>10660</v>
      </c>
    </row>
    <row r="2885" spans="1:3">
      <c r="A2885" s="1" t="s">
        <v>10661</v>
      </c>
      <c r="B2885" s="1" t="s">
        <v>10662</v>
      </c>
      <c r="C2885" s="1" t="s">
        <v>10663</v>
      </c>
    </row>
    <row r="2886" spans="1:3">
      <c r="A2886" s="1" t="s">
        <v>10661</v>
      </c>
      <c r="B2886" s="1" t="s">
        <v>10664</v>
      </c>
      <c r="C2886" s="1" t="s">
        <v>10665</v>
      </c>
    </row>
    <row r="2887" spans="1:3">
      <c r="A2887" s="1" t="s">
        <v>10661</v>
      </c>
      <c r="B2887" s="1" t="s">
        <v>10666</v>
      </c>
      <c r="C2887" s="1" t="s">
        <v>10667</v>
      </c>
    </row>
    <row r="2888" spans="1:3">
      <c r="A2888" s="1" t="s">
        <v>10668</v>
      </c>
      <c r="B2888" s="1" t="s">
        <v>10669</v>
      </c>
      <c r="C2888" s="1" t="s">
        <v>10670</v>
      </c>
    </row>
    <row r="2889" spans="1:3">
      <c r="A2889" s="1" t="s">
        <v>10668</v>
      </c>
      <c r="B2889" s="1" t="s">
        <v>10671</v>
      </c>
      <c r="C2889" s="1" t="s">
        <v>10672</v>
      </c>
    </row>
    <row r="2890" spans="1:3">
      <c r="A2890" s="1" t="s">
        <v>10668</v>
      </c>
      <c r="B2890" s="1" t="s">
        <v>10673</v>
      </c>
      <c r="C2890" s="1" t="s">
        <v>10674</v>
      </c>
    </row>
    <row r="2891" spans="1:3">
      <c r="A2891" s="1" t="s">
        <v>10675</v>
      </c>
      <c r="B2891" s="1" t="s">
        <v>10676</v>
      </c>
      <c r="C2891" s="1" t="s">
        <v>10677</v>
      </c>
    </row>
    <row r="2892" spans="1:3">
      <c r="A2892" s="1" t="s">
        <v>10675</v>
      </c>
      <c r="B2892" s="1" t="s">
        <v>10678</v>
      </c>
      <c r="C2892" s="1" t="s">
        <v>10679</v>
      </c>
    </row>
    <row r="2893" spans="1:3">
      <c r="A2893" s="1" t="s">
        <v>10675</v>
      </c>
      <c r="B2893" s="1" t="s">
        <v>10680</v>
      </c>
      <c r="C2893" s="1" t="s">
        <v>10681</v>
      </c>
    </row>
    <row r="2894" spans="1:3">
      <c r="A2894" s="1" t="s">
        <v>10682</v>
      </c>
      <c r="B2894" s="1" t="s">
        <v>10683</v>
      </c>
      <c r="C2894" s="1" t="s">
        <v>10684</v>
      </c>
    </row>
    <row r="2895" spans="1:3">
      <c r="A2895" s="1" t="s">
        <v>10682</v>
      </c>
      <c r="B2895" s="1" t="s">
        <v>10685</v>
      </c>
      <c r="C2895" s="1" t="s">
        <v>10686</v>
      </c>
    </row>
    <row r="2896" spans="1:3">
      <c r="A2896" s="1" t="s">
        <v>10682</v>
      </c>
      <c r="B2896" s="1" t="s">
        <v>10687</v>
      </c>
      <c r="C2896" s="1" t="s">
        <v>10688</v>
      </c>
    </row>
    <row r="2897" spans="1:3">
      <c r="A2897" s="1" t="s">
        <v>10689</v>
      </c>
      <c r="B2897" s="1" t="s">
        <v>10690</v>
      </c>
      <c r="C2897" s="1" t="s">
        <v>10691</v>
      </c>
    </row>
    <row r="2898" spans="1:3">
      <c r="A2898" s="1" t="s">
        <v>10689</v>
      </c>
      <c r="B2898" s="1" t="s">
        <v>10692</v>
      </c>
      <c r="C2898" s="1" t="s">
        <v>10693</v>
      </c>
    </row>
    <row r="2899" spans="1:3">
      <c r="A2899" s="1" t="s">
        <v>10689</v>
      </c>
      <c r="B2899" s="1" t="s">
        <v>10694</v>
      </c>
      <c r="C2899" s="1" t="s">
        <v>10695</v>
      </c>
    </row>
    <row r="2900" spans="1:3">
      <c r="A2900" s="1" t="s">
        <v>10696</v>
      </c>
      <c r="B2900" s="1" t="s">
        <v>10697</v>
      </c>
      <c r="C2900" s="1" t="s">
        <v>10698</v>
      </c>
    </row>
    <row r="2901" spans="1:3">
      <c r="A2901" s="1" t="s">
        <v>10696</v>
      </c>
      <c r="B2901" s="1" t="s">
        <v>10699</v>
      </c>
      <c r="C2901" s="1" t="s">
        <v>10700</v>
      </c>
    </row>
    <row r="2902" spans="1:3">
      <c r="A2902" s="1" t="s">
        <v>10696</v>
      </c>
      <c r="B2902" s="1" t="s">
        <v>10701</v>
      </c>
      <c r="C2902" s="1" t="s">
        <v>10702</v>
      </c>
    </row>
    <row r="2903" spans="1:3">
      <c r="A2903" s="1" t="s">
        <v>10703</v>
      </c>
      <c r="B2903" s="1" t="s">
        <v>10704</v>
      </c>
      <c r="C2903" s="1" t="s">
        <v>10705</v>
      </c>
    </row>
    <row r="2904" spans="1:3">
      <c r="A2904" s="1" t="s">
        <v>10703</v>
      </c>
      <c r="B2904" s="1" t="s">
        <v>10704</v>
      </c>
      <c r="C2904" s="1" t="s">
        <v>10705</v>
      </c>
    </row>
    <row r="2905" spans="1:3">
      <c r="A2905" s="1" t="s">
        <v>10703</v>
      </c>
      <c r="B2905" s="1" t="s">
        <v>10704</v>
      </c>
      <c r="C2905" s="1" t="s">
        <v>10705</v>
      </c>
    </row>
    <row r="2906" spans="1:3">
      <c r="A2906" s="1" t="s">
        <v>10706</v>
      </c>
      <c r="B2906" s="1" t="s">
        <v>10707</v>
      </c>
      <c r="C2906" s="1" t="s">
        <v>10708</v>
      </c>
    </row>
    <row r="2907" spans="1:3">
      <c r="A2907" s="1" t="s">
        <v>10706</v>
      </c>
      <c r="B2907" s="1" t="s">
        <v>10707</v>
      </c>
      <c r="C2907" s="1" t="s">
        <v>10708</v>
      </c>
    </row>
    <row r="2908" spans="1:3">
      <c r="A2908" s="1" t="s">
        <v>10706</v>
      </c>
      <c r="B2908" s="1" t="s">
        <v>10707</v>
      </c>
      <c r="C2908" s="1" t="s">
        <v>10708</v>
      </c>
    </row>
    <row r="2909" spans="1:3">
      <c r="A2909" s="1" t="s">
        <v>10709</v>
      </c>
      <c r="B2909" s="1" t="s">
        <v>10710</v>
      </c>
      <c r="C2909" s="1" t="s">
        <v>10711</v>
      </c>
    </row>
    <row r="2910" spans="1:3">
      <c r="A2910" s="1" t="s">
        <v>10709</v>
      </c>
      <c r="B2910" s="1" t="s">
        <v>10712</v>
      </c>
      <c r="C2910" s="1" t="s">
        <v>10713</v>
      </c>
    </row>
    <row r="2911" spans="1:3">
      <c r="A2911" s="1" t="s">
        <v>10709</v>
      </c>
      <c r="B2911" s="1" t="s">
        <v>10710</v>
      </c>
      <c r="C2911" s="1" t="s">
        <v>10711</v>
      </c>
    </row>
    <row r="2912" spans="1:3">
      <c r="A2912" s="1" t="s">
        <v>10714</v>
      </c>
      <c r="B2912" s="1" t="s">
        <v>10715</v>
      </c>
      <c r="C2912" s="1" t="s">
        <v>10716</v>
      </c>
    </row>
    <row r="2913" spans="1:3">
      <c r="A2913" s="1" t="s">
        <v>10717</v>
      </c>
      <c r="B2913" s="1" t="s">
        <v>10718</v>
      </c>
      <c r="C2913" s="1" t="s">
        <v>10719</v>
      </c>
    </row>
    <row r="2914" spans="1:3">
      <c r="A2914" s="1" t="s">
        <v>10720</v>
      </c>
      <c r="B2914" s="1" t="s">
        <v>10721</v>
      </c>
      <c r="C2914" s="1" t="s">
        <v>10722</v>
      </c>
    </row>
    <row r="2915" spans="1:3">
      <c r="A2915" s="1" t="s">
        <v>10723</v>
      </c>
      <c r="B2915" s="1" t="s">
        <v>10724</v>
      </c>
      <c r="C2915" s="1" t="s">
        <v>10725</v>
      </c>
    </row>
    <row r="2916" spans="1:3">
      <c r="A2916" s="1" t="s">
        <v>10726</v>
      </c>
      <c r="B2916" s="1" t="s">
        <v>10727</v>
      </c>
      <c r="C2916" s="1" t="s">
        <v>10728</v>
      </c>
    </row>
    <row r="2917" spans="1:3">
      <c r="A2917" s="1" t="s">
        <v>10729</v>
      </c>
      <c r="B2917" s="1" t="s">
        <v>10730</v>
      </c>
      <c r="C2917" s="1" t="s">
        <v>10731</v>
      </c>
    </row>
    <row r="2918" spans="1:3">
      <c r="A2918" s="1" t="s">
        <v>10732</v>
      </c>
      <c r="B2918" s="1" t="s">
        <v>10733</v>
      </c>
      <c r="C2918" s="1" t="s">
        <v>10734</v>
      </c>
    </row>
    <row r="2919" spans="1:3">
      <c r="A2919" s="1" t="s">
        <v>10735</v>
      </c>
      <c r="B2919" s="1" t="s">
        <v>10736</v>
      </c>
      <c r="C2919" s="1" t="s">
        <v>10737</v>
      </c>
    </row>
    <row r="2920" spans="1:3">
      <c r="A2920" s="1" t="s">
        <v>10738</v>
      </c>
      <c r="B2920" s="1" t="s">
        <v>10739</v>
      </c>
      <c r="C2920" s="1" t="s">
        <v>10740</v>
      </c>
    </row>
    <row r="2921" spans="1:3">
      <c r="A2921" s="1" t="s">
        <v>10741</v>
      </c>
      <c r="B2921" s="1" t="s">
        <v>10742</v>
      </c>
      <c r="C2921" s="1" t="s">
        <v>10743</v>
      </c>
    </row>
    <row r="2922" spans="1:3">
      <c r="A2922" s="1" t="s">
        <v>10744</v>
      </c>
      <c r="B2922" s="1" t="s">
        <v>10745</v>
      </c>
      <c r="C2922" s="1" t="s">
        <v>10746</v>
      </c>
    </row>
    <row r="2923" spans="1:3">
      <c r="A2923" s="1" t="s">
        <v>10747</v>
      </c>
      <c r="B2923" s="1" t="s">
        <v>10748</v>
      </c>
      <c r="C2923" s="1" t="s">
        <v>10749</v>
      </c>
    </row>
    <row r="2924" spans="1:3">
      <c r="A2924" s="1" t="s">
        <v>10750</v>
      </c>
      <c r="B2924" s="1" t="s">
        <v>10751</v>
      </c>
      <c r="C2924" s="1" t="s">
        <v>10752</v>
      </c>
    </row>
    <row r="2925" spans="1:3">
      <c r="A2925" s="1" t="s">
        <v>10753</v>
      </c>
      <c r="B2925" s="1" t="s">
        <v>10715</v>
      </c>
      <c r="C2925" s="1" t="s">
        <v>10716</v>
      </c>
    </row>
    <row r="2926" spans="1:3">
      <c r="A2926" s="1" t="s">
        <v>10754</v>
      </c>
      <c r="B2926" s="1" t="s">
        <v>10755</v>
      </c>
      <c r="C2926" s="1" t="s">
        <v>10756</v>
      </c>
    </row>
    <row r="2927" spans="1:3">
      <c r="A2927" s="1" t="s">
        <v>10757</v>
      </c>
      <c r="B2927" s="1" t="s">
        <v>10758</v>
      </c>
      <c r="C2927" s="1" t="s">
        <v>10759</v>
      </c>
    </row>
    <row r="2928" spans="1:3">
      <c r="A2928" s="1" t="s">
        <v>10760</v>
      </c>
      <c r="B2928" s="1" t="s">
        <v>10761</v>
      </c>
      <c r="C2928" s="1" t="s">
        <v>10762</v>
      </c>
    </row>
    <row r="2929" spans="1:3">
      <c r="A2929" s="1" t="s">
        <v>10763</v>
      </c>
      <c r="B2929" s="1" t="s">
        <v>10764</v>
      </c>
      <c r="C2929" s="1" t="s">
        <v>10765</v>
      </c>
    </row>
    <row r="2930" spans="1:3">
      <c r="A2930" s="1" t="s">
        <v>10766</v>
      </c>
      <c r="B2930" s="1" t="s">
        <v>10767</v>
      </c>
      <c r="C2930" s="1" t="s">
        <v>10768</v>
      </c>
    </row>
    <row r="2931" spans="1:3">
      <c r="A2931" s="1" t="s">
        <v>10766</v>
      </c>
      <c r="B2931" s="1" t="s">
        <v>10769</v>
      </c>
      <c r="C2931" s="1" t="s">
        <v>10770</v>
      </c>
    </row>
    <row r="2932" spans="1:3">
      <c r="A2932" s="1" t="s">
        <v>10771</v>
      </c>
      <c r="B2932" s="1" t="s">
        <v>10772</v>
      </c>
      <c r="C2932" s="1" t="s">
        <v>10773</v>
      </c>
    </row>
    <row r="2933" spans="1:3">
      <c r="A2933" s="1" t="s">
        <v>10771</v>
      </c>
      <c r="B2933" s="1" t="s">
        <v>10774</v>
      </c>
      <c r="C2933" s="1" t="s">
        <v>10775</v>
      </c>
    </row>
    <row r="2934" spans="1:3">
      <c r="A2934" s="1" t="s">
        <v>10776</v>
      </c>
      <c r="B2934" s="1" t="s">
        <v>10777</v>
      </c>
      <c r="C2934" s="1" t="s">
        <v>10778</v>
      </c>
    </row>
    <row r="2935" spans="1:3">
      <c r="A2935" s="1" t="s">
        <v>10776</v>
      </c>
      <c r="B2935" s="1" t="s">
        <v>10779</v>
      </c>
      <c r="C2935" s="1" t="s">
        <v>10780</v>
      </c>
    </row>
    <row r="2936" spans="1:3">
      <c r="A2936" s="1" t="s">
        <v>10781</v>
      </c>
      <c r="B2936" s="1" t="s">
        <v>10782</v>
      </c>
      <c r="C2936" s="1" t="s">
        <v>10783</v>
      </c>
    </row>
    <row r="2937" spans="1:3">
      <c r="A2937" s="1" t="s">
        <v>10781</v>
      </c>
      <c r="B2937" s="1" t="s">
        <v>10784</v>
      </c>
      <c r="C2937" s="1" t="s">
        <v>10785</v>
      </c>
    </row>
    <row r="2938" spans="1:3">
      <c r="A2938" s="1" t="s">
        <v>10786</v>
      </c>
      <c r="B2938" s="1" t="s">
        <v>10787</v>
      </c>
      <c r="C2938" s="1" t="s">
        <v>10788</v>
      </c>
    </row>
    <row r="2939" spans="1:3">
      <c r="A2939" s="1" t="s">
        <v>10786</v>
      </c>
      <c r="B2939" s="1" t="s">
        <v>10789</v>
      </c>
      <c r="C2939" s="1" t="s">
        <v>10790</v>
      </c>
    </row>
    <row r="2940" spans="1:3">
      <c r="A2940" s="1" t="s">
        <v>10791</v>
      </c>
      <c r="B2940" s="1" t="s">
        <v>10792</v>
      </c>
      <c r="C2940" s="1" t="s">
        <v>10793</v>
      </c>
    </row>
    <row r="2941" spans="1:3">
      <c r="A2941" s="1" t="s">
        <v>10791</v>
      </c>
      <c r="B2941" s="1" t="s">
        <v>10794</v>
      </c>
      <c r="C2941" s="1" t="s">
        <v>10795</v>
      </c>
    </row>
    <row r="2942" spans="1:3">
      <c r="A2942" s="1" t="s">
        <v>10796</v>
      </c>
      <c r="B2942" s="1" t="s">
        <v>10797</v>
      </c>
      <c r="C2942" s="1" t="s">
        <v>10798</v>
      </c>
    </row>
    <row r="2943" spans="1:3">
      <c r="A2943" s="1" t="s">
        <v>10796</v>
      </c>
      <c r="B2943" s="1" t="s">
        <v>10799</v>
      </c>
      <c r="C2943" s="1" t="s">
        <v>10800</v>
      </c>
    </row>
    <row r="2944" spans="1:3">
      <c r="A2944" s="1" t="s">
        <v>10801</v>
      </c>
      <c r="B2944" s="1" t="s">
        <v>10802</v>
      </c>
      <c r="C2944" s="1" t="s">
        <v>10803</v>
      </c>
    </row>
    <row r="2945" spans="1:3">
      <c r="A2945" s="1" t="s">
        <v>10801</v>
      </c>
      <c r="B2945" s="1" t="s">
        <v>10804</v>
      </c>
      <c r="C2945" s="1" t="s">
        <v>10805</v>
      </c>
    </row>
    <row r="2946" spans="1:3">
      <c r="A2946" s="1" t="s">
        <v>10806</v>
      </c>
      <c r="B2946" s="1" t="s">
        <v>10807</v>
      </c>
      <c r="C2946" s="1" t="s">
        <v>10808</v>
      </c>
    </row>
    <row r="2947" spans="1:3">
      <c r="A2947" s="1" t="s">
        <v>10809</v>
      </c>
      <c r="B2947" s="1" t="s">
        <v>10810</v>
      </c>
      <c r="C2947" s="1" t="s">
        <v>10811</v>
      </c>
    </row>
    <row r="2948" spans="1:3">
      <c r="A2948" s="1" t="s">
        <v>10812</v>
      </c>
      <c r="B2948" s="1" t="s">
        <v>10813</v>
      </c>
      <c r="C2948" s="1" t="s">
        <v>10814</v>
      </c>
    </row>
    <row r="2949" spans="1:3">
      <c r="A2949" s="1" t="s">
        <v>10815</v>
      </c>
      <c r="B2949" s="1" t="s">
        <v>10816</v>
      </c>
      <c r="C2949" s="1" t="s">
        <v>10817</v>
      </c>
    </row>
    <row r="2950" spans="1:3">
      <c r="A2950" s="1" t="s">
        <v>10818</v>
      </c>
      <c r="B2950" s="1" t="s">
        <v>10819</v>
      </c>
      <c r="C2950" s="1" t="s">
        <v>10820</v>
      </c>
    </row>
    <row r="2951" spans="1:3">
      <c r="A2951" s="1" t="s">
        <v>10821</v>
      </c>
      <c r="B2951" s="1" t="s">
        <v>10822</v>
      </c>
      <c r="C2951" s="1" t="s">
        <v>10823</v>
      </c>
    </row>
    <row r="2952" spans="1:3">
      <c r="A2952" s="1" t="s">
        <v>10824</v>
      </c>
      <c r="B2952" s="1" t="s">
        <v>10825</v>
      </c>
      <c r="C2952" s="1" t="s">
        <v>10826</v>
      </c>
    </row>
    <row r="2953" spans="1:3">
      <c r="A2953" s="1" t="s">
        <v>10827</v>
      </c>
      <c r="B2953" s="1" t="s">
        <v>10828</v>
      </c>
      <c r="C2953" s="1" t="s">
        <v>10829</v>
      </c>
    </row>
    <row r="2954" spans="1:3">
      <c r="A2954" s="1" t="s">
        <v>10830</v>
      </c>
      <c r="B2954" s="1" t="s">
        <v>10831</v>
      </c>
      <c r="C2954" s="1" t="s">
        <v>10832</v>
      </c>
    </row>
    <row r="2955" spans="1:3">
      <c r="A2955" s="1" t="s">
        <v>10833</v>
      </c>
      <c r="B2955" s="1" t="s">
        <v>10834</v>
      </c>
      <c r="C2955" s="1" t="s">
        <v>10835</v>
      </c>
    </row>
    <row r="2956" spans="1:3">
      <c r="A2956" s="1" t="s">
        <v>10836</v>
      </c>
      <c r="B2956" s="1" t="s">
        <v>10837</v>
      </c>
      <c r="C2956" s="1" t="s">
        <v>10838</v>
      </c>
    </row>
    <row r="2957" spans="1:3">
      <c r="A2957" s="1" t="s">
        <v>10839</v>
      </c>
      <c r="B2957" s="1" t="s">
        <v>10840</v>
      </c>
      <c r="C2957" s="1" t="s">
        <v>10841</v>
      </c>
    </row>
    <row r="2958" spans="1:3">
      <c r="A2958" s="1" t="s">
        <v>10842</v>
      </c>
      <c r="B2958" s="1" t="s">
        <v>10843</v>
      </c>
      <c r="C2958" s="1" t="s">
        <v>10844</v>
      </c>
    </row>
    <row r="2959" spans="1:3">
      <c r="A2959" s="1" t="s">
        <v>10845</v>
      </c>
      <c r="B2959" s="1" t="s">
        <v>10846</v>
      </c>
      <c r="C2959" s="1" t="s">
        <v>10847</v>
      </c>
    </row>
    <row r="2960" spans="1:3">
      <c r="A2960" s="1" t="s">
        <v>10848</v>
      </c>
      <c r="B2960" s="1" t="s">
        <v>10849</v>
      </c>
      <c r="C2960" s="1" t="s">
        <v>10850</v>
      </c>
    </row>
    <row r="2961" spans="1:3">
      <c r="A2961" s="1" t="s">
        <v>10851</v>
      </c>
      <c r="B2961" s="1" t="s">
        <v>10852</v>
      </c>
      <c r="C2961" s="1" t="s">
        <v>10853</v>
      </c>
    </row>
    <row r="2962" spans="1:3">
      <c r="A2962" s="1" t="s">
        <v>10854</v>
      </c>
      <c r="B2962" s="1" t="s">
        <v>10855</v>
      </c>
      <c r="C2962" s="1" t="s">
        <v>10856</v>
      </c>
    </row>
    <row r="2963" spans="1:3">
      <c r="A2963" s="1" t="s">
        <v>10857</v>
      </c>
      <c r="B2963" s="1" t="s">
        <v>10858</v>
      </c>
      <c r="C2963" s="1" t="s">
        <v>10859</v>
      </c>
    </row>
    <row r="2964" spans="1:3">
      <c r="A2964" s="1" t="s">
        <v>10860</v>
      </c>
      <c r="B2964" s="1" t="s">
        <v>10861</v>
      </c>
      <c r="C2964" s="1" t="s">
        <v>10862</v>
      </c>
    </row>
    <row r="2965" spans="1:3">
      <c r="A2965" s="1" t="s">
        <v>10863</v>
      </c>
      <c r="B2965" s="1" t="s">
        <v>10864</v>
      </c>
      <c r="C2965" s="1" t="s">
        <v>10865</v>
      </c>
    </row>
    <row r="2966" spans="1:3">
      <c r="A2966" s="1" t="s">
        <v>10866</v>
      </c>
      <c r="B2966" s="1" t="s">
        <v>10867</v>
      </c>
      <c r="C2966" s="1" t="s">
        <v>10868</v>
      </c>
    </row>
    <row r="2967" spans="1:3">
      <c r="A2967" s="1" t="s">
        <v>10869</v>
      </c>
      <c r="B2967" s="1" t="s">
        <v>10870</v>
      </c>
      <c r="C2967" s="1" t="s">
        <v>10871</v>
      </c>
    </row>
    <row r="2968" spans="1:3">
      <c r="A2968" s="1" t="s">
        <v>10869</v>
      </c>
      <c r="B2968" s="1" t="s">
        <v>10872</v>
      </c>
      <c r="C2968" s="1" t="s">
        <v>10873</v>
      </c>
    </row>
    <row r="2969" spans="1:3">
      <c r="A2969" s="1" t="s">
        <v>10869</v>
      </c>
      <c r="B2969" s="1" t="s">
        <v>10874</v>
      </c>
      <c r="C2969" s="1" t="s">
        <v>10875</v>
      </c>
    </row>
    <row r="2970" spans="1:3">
      <c r="A2970" s="1" t="s">
        <v>10876</v>
      </c>
      <c r="B2970" s="1" t="s">
        <v>10877</v>
      </c>
      <c r="C2970" s="1" t="s">
        <v>10878</v>
      </c>
    </row>
    <row r="2971" spans="1:3">
      <c r="A2971" s="1" t="s">
        <v>10876</v>
      </c>
      <c r="B2971" s="1" t="s">
        <v>10879</v>
      </c>
      <c r="C2971" s="1" t="s">
        <v>10880</v>
      </c>
    </row>
    <row r="2972" spans="1:3">
      <c r="A2972" s="1" t="s">
        <v>10876</v>
      </c>
      <c r="B2972" s="1" t="s">
        <v>10881</v>
      </c>
      <c r="C2972" s="1" t="s">
        <v>10882</v>
      </c>
    </row>
    <row r="2973" spans="1:3">
      <c r="A2973" s="1" t="s">
        <v>10883</v>
      </c>
      <c r="B2973" s="1" t="s">
        <v>10884</v>
      </c>
      <c r="C2973" s="1" t="s">
        <v>10885</v>
      </c>
    </row>
    <row r="2974" spans="1:3">
      <c r="A2974" s="1" t="s">
        <v>10883</v>
      </c>
      <c r="B2974" s="1" t="s">
        <v>10884</v>
      </c>
      <c r="C2974" s="1" t="s">
        <v>10885</v>
      </c>
    </row>
    <row r="2975" spans="1:3">
      <c r="A2975" s="1" t="s">
        <v>10883</v>
      </c>
      <c r="B2975" s="1" t="s">
        <v>10886</v>
      </c>
      <c r="C2975" s="1" t="s">
        <v>10887</v>
      </c>
    </row>
    <row r="2976" spans="1:3">
      <c r="A2976" s="1" t="s">
        <v>10888</v>
      </c>
      <c r="B2976" s="1" t="s">
        <v>10889</v>
      </c>
      <c r="C2976" s="1" t="s">
        <v>10890</v>
      </c>
    </row>
    <row r="2977" spans="1:3">
      <c r="A2977" s="1" t="s">
        <v>10888</v>
      </c>
      <c r="B2977" s="1" t="s">
        <v>10891</v>
      </c>
      <c r="C2977" s="1" t="s">
        <v>10892</v>
      </c>
    </row>
    <row r="2978" spans="1:3">
      <c r="A2978" s="1" t="s">
        <v>10888</v>
      </c>
      <c r="B2978" s="1" t="s">
        <v>10893</v>
      </c>
      <c r="C2978" s="1" t="s">
        <v>10894</v>
      </c>
    </row>
    <row r="2979" spans="1:3">
      <c r="A2979" s="1" t="s">
        <v>10895</v>
      </c>
      <c r="B2979" s="1" t="s">
        <v>10896</v>
      </c>
      <c r="C2979" s="1" t="s">
        <v>10897</v>
      </c>
    </row>
    <row r="2980" spans="1:3">
      <c r="A2980" s="1" t="s">
        <v>10895</v>
      </c>
      <c r="B2980" s="1" t="s">
        <v>10898</v>
      </c>
      <c r="C2980" s="1" t="s">
        <v>10899</v>
      </c>
    </row>
    <row r="2981" spans="1:3">
      <c r="A2981" s="1" t="s">
        <v>10895</v>
      </c>
      <c r="B2981" s="1" t="s">
        <v>10900</v>
      </c>
      <c r="C2981" s="1" t="s">
        <v>10901</v>
      </c>
    </row>
    <row r="2982" spans="1:3">
      <c r="A2982" s="1" t="s">
        <v>10902</v>
      </c>
      <c r="B2982" s="1" t="s">
        <v>10903</v>
      </c>
      <c r="C2982" s="1" t="s">
        <v>10904</v>
      </c>
    </row>
    <row r="2983" spans="1:3">
      <c r="A2983" s="1" t="s">
        <v>10902</v>
      </c>
      <c r="B2983" s="1" t="s">
        <v>10905</v>
      </c>
      <c r="C2983" s="1" t="s">
        <v>10906</v>
      </c>
    </row>
    <row r="2984" spans="1:3">
      <c r="A2984" s="1" t="s">
        <v>10902</v>
      </c>
      <c r="B2984" s="1" t="s">
        <v>10907</v>
      </c>
      <c r="C2984" s="1" t="s">
        <v>10908</v>
      </c>
    </row>
    <row r="2985" spans="1:3">
      <c r="A2985" s="1" t="s">
        <v>10909</v>
      </c>
      <c r="B2985" s="1" t="s">
        <v>10910</v>
      </c>
      <c r="C2985" s="1" t="s">
        <v>10911</v>
      </c>
    </row>
    <row r="2986" spans="1:3">
      <c r="A2986" s="1" t="s">
        <v>10909</v>
      </c>
      <c r="B2986" s="1" t="s">
        <v>10912</v>
      </c>
      <c r="C2986" s="1" t="s">
        <v>10913</v>
      </c>
    </row>
    <row r="2987" spans="1:3">
      <c r="A2987" s="1" t="s">
        <v>10909</v>
      </c>
      <c r="B2987" s="1" t="s">
        <v>10914</v>
      </c>
      <c r="C2987" s="1" t="s">
        <v>10915</v>
      </c>
    </row>
    <row r="2988" spans="1:3">
      <c r="A2988" s="1" t="s">
        <v>10916</v>
      </c>
      <c r="B2988" s="1" t="s">
        <v>10917</v>
      </c>
      <c r="C2988" s="1" t="s">
        <v>10918</v>
      </c>
    </row>
    <row r="2989" spans="1:3">
      <c r="A2989" s="1" t="s">
        <v>10916</v>
      </c>
      <c r="B2989" s="1" t="s">
        <v>10919</v>
      </c>
      <c r="C2989" s="1" t="s">
        <v>10920</v>
      </c>
    </row>
    <row r="2990" spans="1:3">
      <c r="A2990" s="1" t="s">
        <v>10916</v>
      </c>
      <c r="B2990" s="1" t="s">
        <v>10921</v>
      </c>
      <c r="C2990" s="1" t="s">
        <v>10922</v>
      </c>
    </row>
    <row r="2991" spans="1:3">
      <c r="A2991" s="1" t="s">
        <v>10923</v>
      </c>
      <c r="B2991" s="1" t="s">
        <v>10924</v>
      </c>
      <c r="C2991" s="1" t="s">
        <v>10925</v>
      </c>
    </row>
    <row r="2992" spans="1:3">
      <c r="A2992" s="1" t="s">
        <v>10923</v>
      </c>
      <c r="B2992" s="1" t="s">
        <v>10926</v>
      </c>
      <c r="C2992" s="1" t="s">
        <v>10927</v>
      </c>
    </row>
    <row r="2993" spans="1:3">
      <c r="A2993" s="1" t="s">
        <v>10923</v>
      </c>
      <c r="B2993" s="1" t="s">
        <v>10928</v>
      </c>
      <c r="C2993" s="1" t="s">
        <v>10929</v>
      </c>
    </row>
    <row r="2994" spans="1:3">
      <c r="A2994" s="1" t="s">
        <v>10930</v>
      </c>
      <c r="B2994" s="1" t="s">
        <v>10931</v>
      </c>
      <c r="C2994" s="1" t="s">
        <v>10932</v>
      </c>
    </row>
    <row r="2995" spans="1:3">
      <c r="A2995" s="1" t="s">
        <v>10930</v>
      </c>
      <c r="B2995" s="1" t="s">
        <v>10933</v>
      </c>
      <c r="C2995" s="1" t="s">
        <v>10934</v>
      </c>
    </row>
    <row r="2996" spans="1:3">
      <c r="A2996" s="1" t="s">
        <v>10930</v>
      </c>
      <c r="B2996" s="1" t="s">
        <v>10935</v>
      </c>
      <c r="C2996" s="1" t="s">
        <v>10936</v>
      </c>
    </row>
    <row r="2997" spans="1:3">
      <c r="A2997" s="1" t="s">
        <v>10937</v>
      </c>
      <c r="B2997" s="1" t="s">
        <v>10938</v>
      </c>
      <c r="C2997" s="1" t="s">
        <v>10939</v>
      </c>
    </row>
    <row r="2998" spans="1:3">
      <c r="A2998" s="1" t="s">
        <v>10937</v>
      </c>
      <c r="B2998" s="1" t="s">
        <v>10940</v>
      </c>
      <c r="C2998" s="1" t="s">
        <v>10941</v>
      </c>
    </row>
    <row r="2999" spans="1:3">
      <c r="A2999" s="1" t="s">
        <v>10937</v>
      </c>
      <c r="B2999" s="1" t="s">
        <v>10942</v>
      </c>
      <c r="C2999" s="1" t="s">
        <v>10943</v>
      </c>
    </row>
    <row r="3000" spans="1:3">
      <c r="A3000" s="1" t="s">
        <v>10944</v>
      </c>
      <c r="B3000" s="1" t="s">
        <v>10945</v>
      </c>
      <c r="C3000" s="1" t="s">
        <v>10946</v>
      </c>
    </row>
    <row r="3001" spans="1:3">
      <c r="A3001" s="1" t="s">
        <v>10944</v>
      </c>
      <c r="B3001" s="1" t="s">
        <v>10947</v>
      </c>
      <c r="C3001" s="1" t="s">
        <v>10948</v>
      </c>
    </row>
    <row r="3002" spans="1:3">
      <c r="A3002" s="1" t="s">
        <v>10944</v>
      </c>
      <c r="B3002" s="1" t="s">
        <v>10949</v>
      </c>
      <c r="C3002" s="1" t="s">
        <v>10950</v>
      </c>
    </row>
    <row r="3003" spans="1:3">
      <c r="A3003" s="1" t="s">
        <v>10951</v>
      </c>
      <c r="B3003" s="1" t="s">
        <v>10952</v>
      </c>
      <c r="C3003" s="1" t="s">
        <v>10953</v>
      </c>
    </row>
    <row r="3004" spans="1:3">
      <c r="A3004" s="1" t="s">
        <v>10951</v>
      </c>
      <c r="B3004" s="1" t="s">
        <v>10954</v>
      </c>
      <c r="C3004" s="1" t="s">
        <v>10955</v>
      </c>
    </row>
    <row r="3005" spans="1:3">
      <c r="A3005" s="1" t="s">
        <v>10951</v>
      </c>
      <c r="B3005" s="1" t="s">
        <v>10956</v>
      </c>
      <c r="C3005" s="1" t="s">
        <v>10957</v>
      </c>
    </row>
    <row r="3006" spans="1:3">
      <c r="A3006" s="1" t="s">
        <v>10958</v>
      </c>
      <c r="B3006" s="1" t="s">
        <v>10959</v>
      </c>
      <c r="C3006" s="1" t="s">
        <v>10960</v>
      </c>
    </row>
    <row r="3007" spans="1:3">
      <c r="A3007" s="1" t="s">
        <v>10958</v>
      </c>
      <c r="B3007" s="1" t="s">
        <v>10961</v>
      </c>
      <c r="C3007" s="1" t="s">
        <v>10962</v>
      </c>
    </row>
    <row r="3008" spans="1:3">
      <c r="A3008" s="1" t="s">
        <v>10958</v>
      </c>
      <c r="B3008" s="1" t="s">
        <v>10963</v>
      </c>
      <c r="C3008" s="1" t="s">
        <v>10964</v>
      </c>
    </row>
    <row r="3009" spans="1:3">
      <c r="A3009" s="1" t="s">
        <v>10965</v>
      </c>
      <c r="B3009" s="1" t="s">
        <v>10966</v>
      </c>
      <c r="C3009" s="1" t="s">
        <v>10967</v>
      </c>
    </row>
    <row r="3010" spans="1:3">
      <c r="A3010" s="1" t="s">
        <v>10965</v>
      </c>
      <c r="B3010" s="1" t="s">
        <v>10968</v>
      </c>
      <c r="C3010" s="1" t="s">
        <v>10969</v>
      </c>
    </row>
    <row r="3011" spans="1:3">
      <c r="A3011" s="1" t="s">
        <v>10965</v>
      </c>
      <c r="B3011" s="1" t="s">
        <v>10970</v>
      </c>
      <c r="C3011" s="1" t="s">
        <v>10971</v>
      </c>
    </row>
    <row r="3012" spans="1:3">
      <c r="A3012" s="1" t="s">
        <v>10972</v>
      </c>
      <c r="B3012" s="1" t="s">
        <v>10973</v>
      </c>
      <c r="C3012" s="1" t="s">
        <v>10974</v>
      </c>
    </row>
    <row r="3013" spans="1:3">
      <c r="A3013" s="1" t="s">
        <v>10972</v>
      </c>
      <c r="B3013" s="1" t="s">
        <v>10975</v>
      </c>
      <c r="C3013" s="1" t="s">
        <v>10976</v>
      </c>
    </row>
    <row r="3014" spans="1:3">
      <c r="A3014" s="1" t="s">
        <v>10972</v>
      </c>
      <c r="B3014" s="1" t="s">
        <v>10977</v>
      </c>
      <c r="C3014" s="1" t="s">
        <v>10978</v>
      </c>
    </row>
    <row r="3015" spans="1:3">
      <c r="A3015" s="1" t="s">
        <v>10979</v>
      </c>
      <c r="B3015" s="1" t="s">
        <v>10980</v>
      </c>
      <c r="C3015" s="1" t="s">
        <v>10981</v>
      </c>
    </row>
    <row r="3016" spans="1:3">
      <c r="A3016" s="1" t="s">
        <v>10979</v>
      </c>
      <c r="B3016" s="1" t="s">
        <v>10982</v>
      </c>
      <c r="C3016" s="1" t="s">
        <v>10983</v>
      </c>
    </row>
    <row r="3017" spans="1:3">
      <c r="A3017" s="1" t="s">
        <v>10979</v>
      </c>
      <c r="B3017" s="1" t="s">
        <v>10984</v>
      </c>
      <c r="C3017" s="1" t="s">
        <v>10985</v>
      </c>
    </row>
    <row r="3018" spans="1:3">
      <c r="A3018" s="1" t="s">
        <v>10986</v>
      </c>
      <c r="B3018" s="1" t="s">
        <v>10987</v>
      </c>
      <c r="C3018" s="1" t="s">
        <v>10988</v>
      </c>
    </row>
    <row r="3019" spans="1:3">
      <c r="A3019" s="1" t="s">
        <v>10986</v>
      </c>
      <c r="B3019" s="1" t="s">
        <v>10989</v>
      </c>
      <c r="C3019" s="1" t="s">
        <v>10990</v>
      </c>
    </row>
    <row r="3020" spans="1:3">
      <c r="A3020" s="1" t="s">
        <v>10986</v>
      </c>
      <c r="B3020" s="1" t="s">
        <v>10991</v>
      </c>
      <c r="C3020" s="1" t="s">
        <v>10992</v>
      </c>
    </row>
    <row r="3021" spans="1:3">
      <c r="A3021" s="1" t="s">
        <v>10993</v>
      </c>
      <c r="B3021" s="1" t="s">
        <v>10994</v>
      </c>
      <c r="C3021" s="1" t="s">
        <v>10995</v>
      </c>
    </row>
    <row r="3022" spans="1:3">
      <c r="A3022" s="1" t="s">
        <v>10993</v>
      </c>
      <c r="B3022" s="1" t="s">
        <v>10996</v>
      </c>
      <c r="C3022" s="1" t="s">
        <v>10997</v>
      </c>
    </row>
    <row r="3023" spans="1:3">
      <c r="A3023" s="1" t="s">
        <v>10993</v>
      </c>
      <c r="B3023" s="1" t="s">
        <v>10998</v>
      </c>
      <c r="C3023" s="1" t="s">
        <v>10999</v>
      </c>
    </row>
    <row r="3024" spans="1:3">
      <c r="A3024" s="1" t="s">
        <v>11000</v>
      </c>
      <c r="B3024" s="1" t="s">
        <v>11001</v>
      </c>
      <c r="C3024" s="1" t="s">
        <v>11002</v>
      </c>
    </row>
    <row r="3025" spans="1:3">
      <c r="A3025" s="1" t="s">
        <v>11000</v>
      </c>
      <c r="B3025" s="1" t="s">
        <v>11003</v>
      </c>
      <c r="C3025" s="1" t="s">
        <v>11004</v>
      </c>
    </row>
    <row r="3026" spans="1:3">
      <c r="A3026" s="1" t="s">
        <v>11000</v>
      </c>
      <c r="B3026" s="1" t="s">
        <v>11005</v>
      </c>
      <c r="C3026" s="1" t="s">
        <v>11006</v>
      </c>
    </row>
    <row r="3027" spans="1:3">
      <c r="A3027" s="1" t="s">
        <v>11007</v>
      </c>
      <c r="B3027" s="1" t="s">
        <v>11008</v>
      </c>
      <c r="C3027" s="1" t="s">
        <v>11009</v>
      </c>
    </row>
    <row r="3028" spans="1:3">
      <c r="A3028" s="1" t="s">
        <v>11007</v>
      </c>
      <c r="B3028" s="1" t="s">
        <v>11010</v>
      </c>
      <c r="C3028" s="1" t="s">
        <v>11011</v>
      </c>
    </row>
    <row r="3029" spans="1:3">
      <c r="A3029" s="1" t="s">
        <v>11007</v>
      </c>
      <c r="B3029" s="1" t="s">
        <v>11012</v>
      </c>
      <c r="C3029" s="1" t="s">
        <v>11013</v>
      </c>
    </row>
    <row r="3030" spans="1:3">
      <c r="A3030" s="1" t="s">
        <v>11014</v>
      </c>
      <c r="B3030" s="1" t="s">
        <v>11015</v>
      </c>
      <c r="C3030" s="1" t="s">
        <v>11016</v>
      </c>
    </row>
    <row r="3031" spans="1:3">
      <c r="A3031" s="1" t="s">
        <v>11014</v>
      </c>
      <c r="B3031" s="1" t="s">
        <v>11017</v>
      </c>
      <c r="C3031" s="1" t="s">
        <v>11018</v>
      </c>
    </row>
    <row r="3032" spans="1:3">
      <c r="A3032" s="1" t="s">
        <v>11014</v>
      </c>
      <c r="B3032" s="1" t="s">
        <v>11019</v>
      </c>
      <c r="C3032" s="1" t="s">
        <v>11020</v>
      </c>
    </row>
    <row r="3033" spans="1:3">
      <c r="A3033" s="1" t="s">
        <v>11021</v>
      </c>
      <c r="B3033" s="1" t="s">
        <v>11022</v>
      </c>
      <c r="C3033" s="1" t="s">
        <v>11023</v>
      </c>
    </row>
    <row r="3034" spans="1:3">
      <c r="A3034" s="1" t="s">
        <v>11021</v>
      </c>
      <c r="B3034" s="1" t="s">
        <v>11024</v>
      </c>
      <c r="C3034" s="1" t="s">
        <v>11025</v>
      </c>
    </row>
    <row r="3035" spans="1:3">
      <c r="A3035" s="1" t="s">
        <v>11021</v>
      </c>
      <c r="B3035" s="1" t="s">
        <v>11026</v>
      </c>
      <c r="C3035" s="1" t="s">
        <v>11027</v>
      </c>
    </row>
    <row r="3036" spans="1:3">
      <c r="A3036" s="1" t="s">
        <v>11028</v>
      </c>
      <c r="B3036" s="1" t="s">
        <v>11029</v>
      </c>
      <c r="C3036" s="1" t="s">
        <v>11030</v>
      </c>
    </row>
    <row r="3037" spans="1:3">
      <c r="A3037" s="1" t="s">
        <v>11028</v>
      </c>
      <c r="B3037" s="1" t="s">
        <v>11031</v>
      </c>
      <c r="C3037" s="1" t="s">
        <v>11032</v>
      </c>
    </row>
    <row r="3038" spans="1:3">
      <c r="A3038" s="1" t="s">
        <v>11028</v>
      </c>
      <c r="B3038" s="1" t="s">
        <v>11033</v>
      </c>
      <c r="C3038" s="1" t="s">
        <v>11034</v>
      </c>
    </row>
    <row r="3039" spans="1:3">
      <c r="A3039" s="1" t="s">
        <v>11035</v>
      </c>
      <c r="B3039" s="1" t="s">
        <v>11036</v>
      </c>
      <c r="C3039" s="1" t="s">
        <v>11037</v>
      </c>
    </row>
    <row r="3040" spans="1:3">
      <c r="A3040" s="1" t="s">
        <v>11035</v>
      </c>
      <c r="B3040" s="1" t="s">
        <v>11038</v>
      </c>
      <c r="C3040" s="1" t="s">
        <v>11039</v>
      </c>
    </row>
    <row r="3041" spans="1:3">
      <c r="A3041" s="1" t="s">
        <v>11035</v>
      </c>
      <c r="B3041" s="1" t="s">
        <v>11040</v>
      </c>
      <c r="C3041" s="1" t="s">
        <v>11041</v>
      </c>
    </row>
    <row r="3042" spans="1:3">
      <c r="A3042" s="1" t="s">
        <v>11042</v>
      </c>
      <c r="B3042" s="1" t="s">
        <v>11043</v>
      </c>
      <c r="C3042" s="1" t="s">
        <v>11044</v>
      </c>
    </row>
    <row r="3043" spans="1:3">
      <c r="A3043" s="1" t="s">
        <v>11042</v>
      </c>
      <c r="B3043" s="1" t="s">
        <v>11045</v>
      </c>
      <c r="C3043" s="1" t="s">
        <v>11046</v>
      </c>
    </row>
    <row r="3044" spans="1:3">
      <c r="A3044" s="1" t="s">
        <v>11042</v>
      </c>
      <c r="B3044" s="1" t="s">
        <v>11047</v>
      </c>
      <c r="C3044" s="1" t="s">
        <v>11048</v>
      </c>
    </row>
    <row r="3045" spans="1:3">
      <c r="A3045" s="1" t="s">
        <v>11049</v>
      </c>
      <c r="B3045" s="1" t="s">
        <v>11050</v>
      </c>
      <c r="C3045" s="1" t="s">
        <v>11051</v>
      </c>
    </row>
    <row r="3046" spans="1:3">
      <c r="A3046" s="1" t="s">
        <v>11049</v>
      </c>
      <c r="B3046" s="1" t="s">
        <v>11052</v>
      </c>
      <c r="C3046" s="1" t="s">
        <v>11053</v>
      </c>
    </row>
    <row r="3047" spans="1:3">
      <c r="A3047" s="1" t="s">
        <v>11049</v>
      </c>
      <c r="B3047" s="1" t="s">
        <v>11054</v>
      </c>
      <c r="C3047" s="1" t="s">
        <v>11055</v>
      </c>
    </row>
    <row r="3048" spans="1:3">
      <c r="A3048" s="1" t="s">
        <v>11056</v>
      </c>
      <c r="B3048" s="1" t="s">
        <v>11057</v>
      </c>
      <c r="C3048" s="1" t="s">
        <v>11058</v>
      </c>
    </row>
    <row r="3049" spans="1:3">
      <c r="A3049" s="1" t="s">
        <v>11056</v>
      </c>
      <c r="B3049" s="1" t="s">
        <v>11059</v>
      </c>
      <c r="C3049" s="1" t="s">
        <v>11060</v>
      </c>
    </row>
    <row r="3050" spans="1:3">
      <c r="A3050" s="1" t="s">
        <v>11056</v>
      </c>
      <c r="B3050" s="1" t="s">
        <v>11061</v>
      </c>
      <c r="C3050" s="1" t="s">
        <v>11062</v>
      </c>
    </row>
    <row r="3051" spans="1:3">
      <c r="A3051" s="1" t="s">
        <v>11063</v>
      </c>
      <c r="B3051" s="1" t="s">
        <v>11064</v>
      </c>
      <c r="C3051" s="1" t="s">
        <v>11065</v>
      </c>
    </row>
    <row r="3052" spans="1:3">
      <c r="A3052" s="1" t="s">
        <v>11063</v>
      </c>
      <c r="B3052" s="1" t="s">
        <v>11066</v>
      </c>
      <c r="C3052" s="1" t="s">
        <v>11067</v>
      </c>
    </row>
    <row r="3053" spans="1:3">
      <c r="A3053" s="1" t="s">
        <v>11063</v>
      </c>
      <c r="B3053" s="1" t="s">
        <v>11068</v>
      </c>
      <c r="C3053" s="1" t="s">
        <v>11069</v>
      </c>
    </row>
    <row r="3054" spans="1:3">
      <c r="A3054" s="1" t="s">
        <v>11070</v>
      </c>
      <c r="B3054" s="1" t="s">
        <v>11071</v>
      </c>
      <c r="C3054" s="1" t="s">
        <v>11072</v>
      </c>
    </row>
    <row r="3055" spans="1:3">
      <c r="A3055" s="1" t="s">
        <v>11070</v>
      </c>
      <c r="B3055" s="1" t="s">
        <v>11071</v>
      </c>
      <c r="C3055" s="1" t="s">
        <v>11072</v>
      </c>
    </row>
    <row r="3056" spans="1:3">
      <c r="A3056" s="1" t="s">
        <v>11070</v>
      </c>
      <c r="B3056" s="1" t="s">
        <v>11073</v>
      </c>
      <c r="C3056" s="1" t="s">
        <v>11074</v>
      </c>
    </row>
    <row r="3057" spans="1:3">
      <c r="A3057" s="1" t="s">
        <v>11075</v>
      </c>
      <c r="B3057" s="1" t="s">
        <v>11076</v>
      </c>
      <c r="C3057" s="1" t="s">
        <v>11077</v>
      </c>
    </row>
    <row r="3058" spans="1:3">
      <c r="A3058" s="1" t="s">
        <v>11075</v>
      </c>
      <c r="B3058" s="1" t="s">
        <v>11078</v>
      </c>
      <c r="C3058" s="1" t="s">
        <v>11079</v>
      </c>
    </row>
    <row r="3059" spans="1:3">
      <c r="A3059" s="1" t="s">
        <v>11075</v>
      </c>
      <c r="B3059" s="1" t="s">
        <v>11080</v>
      </c>
      <c r="C3059" s="1" t="s">
        <v>11081</v>
      </c>
    </row>
    <row r="3060" spans="1:3">
      <c r="A3060" s="1" t="s">
        <v>11082</v>
      </c>
      <c r="B3060" s="1" t="s">
        <v>11083</v>
      </c>
      <c r="C3060" s="1" t="s">
        <v>11084</v>
      </c>
    </row>
    <row r="3061" spans="1:3">
      <c r="A3061" s="1" t="s">
        <v>11082</v>
      </c>
      <c r="B3061" s="1" t="s">
        <v>11085</v>
      </c>
      <c r="C3061" s="1" t="s">
        <v>11086</v>
      </c>
    </row>
    <row r="3062" spans="1:3">
      <c r="A3062" s="1" t="s">
        <v>11082</v>
      </c>
      <c r="B3062" s="1" t="s">
        <v>11087</v>
      </c>
      <c r="C3062" s="1" t="s">
        <v>11088</v>
      </c>
    </row>
    <row r="3063" spans="1:3">
      <c r="A3063" s="1" t="s">
        <v>11089</v>
      </c>
      <c r="B3063" s="1" t="s">
        <v>11090</v>
      </c>
      <c r="C3063" s="1" t="s">
        <v>11091</v>
      </c>
    </row>
    <row r="3064" spans="1:3">
      <c r="A3064" s="1" t="s">
        <v>11089</v>
      </c>
      <c r="B3064" s="1" t="s">
        <v>11090</v>
      </c>
      <c r="C3064" s="1" t="s">
        <v>11091</v>
      </c>
    </row>
    <row r="3065" spans="1:3">
      <c r="A3065" s="1" t="s">
        <v>11089</v>
      </c>
      <c r="B3065" s="1" t="s">
        <v>11092</v>
      </c>
      <c r="C3065" s="1" t="s">
        <v>11093</v>
      </c>
    </row>
    <row r="3066" spans="1:3">
      <c r="A3066" s="1" t="s">
        <v>11094</v>
      </c>
      <c r="B3066" s="1" t="s">
        <v>11095</v>
      </c>
      <c r="C3066" s="1" t="s">
        <v>11096</v>
      </c>
    </row>
    <row r="3067" spans="1:3">
      <c r="A3067" s="1" t="s">
        <v>11094</v>
      </c>
      <c r="B3067" s="1" t="s">
        <v>11097</v>
      </c>
      <c r="C3067" s="1" t="s">
        <v>11098</v>
      </c>
    </row>
    <row r="3068" spans="1:3">
      <c r="A3068" s="1" t="s">
        <v>11094</v>
      </c>
      <c r="B3068" s="1" t="s">
        <v>11099</v>
      </c>
      <c r="C3068" s="1" t="s">
        <v>11100</v>
      </c>
    </row>
    <row r="3069" spans="1:3">
      <c r="A3069" s="1" t="s">
        <v>11101</v>
      </c>
      <c r="B3069" s="1" t="s">
        <v>11102</v>
      </c>
      <c r="C3069" s="1" t="s">
        <v>11103</v>
      </c>
    </row>
    <row r="3070" spans="1:3">
      <c r="A3070" s="1" t="s">
        <v>11104</v>
      </c>
      <c r="B3070" s="1" t="s">
        <v>11105</v>
      </c>
      <c r="C3070" s="1" t="s">
        <v>11106</v>
      </c>
    </row>
    <row r="3071" spans="1:3">
      <c r="A3071" s="1" t="s">
        <v>11107</v>
      </c>
      <c r="B3071" s="1" t="s">
        <v>11108</v>
      </c>
      <c r="C3071" s="1" t="s">
        <v>11109</v>
      </c>
    </row>
    <row r="3072" spans="1:3">
      <c r="A3072" s="1" t="s">
        <v>11110</v>
      </c>
      <c r="B3072" s="1" t="s">
        <v>11111</v>
      </c>
      <c r="C3072" s="1" t="s">
        <v>11112</v>
      </c>
    </row>
    <row r="3073" spans="1:3">
      <c r="A3073" s="1" t="s">
        <v>11113</v>
      </c>
      <c r="B3073" s="1" t="s">
        <v>11114</v>
      </c>
      <c r="C3073" s="1" t="s">
        <v>11115</v>
      </c>
    </row>
    <row r="3074" spans="1:3">
      <c r="A3074" s="1" t="s">
        <v>11116</v>
      </c>
      <c r="B3074" s="1" t="s">
        <v>11117</v>
      </c>
      <c r="C3074" s="1" t="s">
        <v>11118</v>
      </c>
    </row>
    <row r="3075" spans="1:3">
      <c r="A3075" s="1" t="s">
        <v>11119</v>
      </c>
      <c r="B3075" s="1" t="s">
        <v>11120</v>
      </c>
      <c r="C3075" s="1" t="s">
        <v>11121</v>
      </c>
    </row>
    <row r="3076" spans="1:3">
      <c r="A3076" s="1" t="s">
        <v>11122</v>
      </c>
      <c r="B3076" s="1" t="s">
        <v>11123</v>
      </c>
      <c r="C3076" s="1" t="s">
        <v>11124</v>
      </c>
    </row>
    <row r="3077" spans="1:3">
      <c r="A3077" s="1" t="s">
        <v>11125</v>
      </c>
      <c r="B3077" s="1" t="s">
        <v>11126</v>
      </c>
      <c r="C3077" s="1" t="s">
        <v>11127</v>
      </c>
    </row>
    <row r="3078" spans="1:3">
      <c r="A3078" s="1" t="s">
        <v>11128</v>
      </c>
      <c r="B3078" s="1" t="s">
        <v>11129</v>
      </c>
      <c r="C3078" s="1" t="s">
        <v>11130</v>
      </c>
    </row>
    <row r="3079" spans="1:3">
      <c r="A3079" s="1" t="s">
        <v>11131</v>
      </c>
      <c r="B3079" s="1" t="s">
        <v>11132</v>
      </c>
      <c r="C3079" s="1" t="s">
        <v>11133</v>
      </c>
    </row>
    <row r="3080" spans="1:3">
      <c r="A3080" s="1" t="s">
        <v>11134</v>
      </c>
      <c r="B3080" s="1" t="s">
        <v>11135</v>
      </c>
      <c r="C3080" s="1" t="s">
        <v>11136</v>
      </c>
    </row>
    <row r="3081" spans="1:3">
      <c r="A3081" s="1" t="s">
        <v>11137</v>
      </c>
      <c r="B3081" s="1" t="s">
        <v>11138</v>
      </c>
      <c r="C3081" s="1" t="s">
        <v>11139</v>
      </c>
    </row>
    <row r="3082" spans="1:3">
      <c r="A3082" s="1" t="s">
        <v>11140</v>
      </c>
      <c r="B3082" s="1" t="s">
        <v>11141</v>
      </c>
      <c r="C3082" s="1" t="s">
        <v>11142</v>
      </c>
    </row>
    <row r="3083" spans="1:3">
      <c r="A3083" s="1" t="s">
        <v>11143</v>
      </c>
      <c r="B3083" s="1" t="s">
        <v>11144</v>
      </c>
      <c r="C3083" s="1" t="s">
        <v>11145</v>
      </c>
    </row>
    <row r="3084" spans="1:3">
      <c r="A3084" s="1" t="s">
        <v>11146</v>
      </c>
      <c r="B3084" s="1" t="s">
        <v>11147</v>
      </c>
      <c r="C3084" s="1" t="s">
        <v>11148</v>
      </c>
    </row>
    <row r="3085" spans="1:3">
      <c r="A3085" s="1" t="s">
        <v>11146</v>
      </c>
      <c r="B3085" s="1" t="s">
        <v>11147</v>
      </c>
      <c r="C3085" s="1" t="s">
        <v>11148</v>
      </c>
    </row>
    <row r="3086" spans="1:3">
      <c r="A3086" s="1" t="s">
        <v>11149</v>
      </c>
      <c r="B3086" s="1" t="s">
        <v>11150</v>
      </c>
      <c r="C3086" s="1" t="s">
        <v>11151</v>
      </c>
    </row>
    <row r="3087" spans="1:3">
      <c r="A3087" s="1" t="s">
        <v>11149</v>
      </c>
      <c r="B3087" s="1" t="s">
        <v>11150</v>
      </c>
      <c r="C3087" s="1" t="s">
        <v>11151</v>
      </c>
    </row>
    <row r="3088" spans="1:3">
      <c r="A3088" s="1" t="s">
        <v>11152</v>
      </c>
      <c r="B3088" s="1" t="s">
        <v>11153</v>
      </c>
      <c r="C3088" s="1" t="s">
        <v>11154</v>
      </c>
    </row>
    <row r="3089" spans="1:3">
      <c r="A3089" s="1" t="s">
        <v>11152</v>
      </c>
      <c r="B3089" s="1" t="s">
        <v>11153</v>
      </c>
      <c r="C3089" s="1" t="s">
        <v>11154</v>
      </c>
    </row>
    <row r="3090" spans="1:3">
      <c r="A3090" s="1" t="s">
        <v>11155</v>
      </c>
      <c r="B3090" s="1" t="s">
        <v>11156</v>
      </c>
      <c r="C3090" s="1" t="s">
        <v>11157</v>
      </c>
    </row>
    <row r="3091" spans="1:3">
      <c r="A3091" s="1" t="s">
        <v>11155</v>
      </c>
      <c r="B3091" s="1" t="s">
        <v>11156</v>
      </c>
      <c r="C3091" s="1" t="s">
        <v>11157</v>
      </c>
    </row>
    <row r="3092" spans="1:3">
      <c r="A3092" s="1" t="s">
        <v>11158</v>
      </c>
      <c r="B3092" s="1" t="s">
        <v>11159</v>
      </c>
      <c r="C3092" s="1" t="s">
        <v>11160</v>
      </c>
    </row>
    <row r="3093" spans="1:3">
      <c r="A3093" s="1" t="s">
        <v>11158</v>
      </c>
      <c r="B3093" s="1" t="s">
        <v>11159</v>
      </c>
      <c r="C3093" s="1" t="s">
        <v>11160</v>
      </c>
    </row>
    <row r="3094" spans="1:3">
      <c r="A3094" s="1" t="s">
        <v>11161</v>
      </c>
      <c r="B3094" s="1" t="s">
        <v>11162</v>
      </c>
      <c r="C3094" s="1" t="s">
        <v>11163</v>
      </c>
    </row>
    <row r="3095" spans="1:3">
      <c r="A3095" s="1" t="s">
        <v>11161</v>
      </c>
      <c r="B3095" s="1" t="s">
        <v>11162</v>
      </c>
      <c r="C3095" s="1" t="s">
        <v>11163</v>
      </c>
    </row>
    <row r="3096" spans="1:3">
      <c r="A3096" s="1" t="s">
        <v>11164</v>
      </c>
      <c r="B3096" s="1" t="s">
        <v>11165</v>
      </c>
      <c r="C3096" s="1" t="s">
        <v>11166</v>
      </c>
    </row>
    <row r="3097" spans="1:3">
      <c r="A3097" s="1" t="s">
        <v>11164</v>
      </c>
      <c r="B3097" s="1" t="s">
        <v>11165</v>
      </c>
      <c r="C3097" s="1" t="s">
        <v>11166</v>
      </c>
    </row>
    <row r="3098" spans="1:3">
      <c r="A3098" s="1" t="s">
        <v>11167</v>
      </c>
      <c r="B3098" s="1" t="s">
        <v>11168</v>
      </c>
      <c r="C3098" s="1" t="s">
        <v>11169</v>
      </c>
    </row>
    <row r="3099" spans="1:3">
      <c r="A3099" s="1" t="s">
        <v>11167</v>
      </c>
      <c r="B3099" s="1" t="s">
        <v>11168</v>
      </c>
      <c r="C3099" s="1" t="s">
        <v>11169</v>
      </c>
    </row>
    <row r="3100" spans="1:3">
      <c r="A3100" s="1" t="s">
        <v>11170</v>
      </c>
      <c r="B3100" s="1" t="s">
        <v>11171</v>
      </c>
      <c r="C3100" s="1" t="s">
        <v>11172</v>
      </c>
    </row>
    <row r="3101" spans="1:3">
      <c r="A3101" s="1" t="s">
        <v>11170</v>
      </c>
      <c r="B3101" s="1" t="s">
        <v>11171</v>
      </c>
      <c r="C3101" s="1" t="s">
        <v>11172</v>
      </c>
    </row>
    <row r="3102" spans="1:3">
      <c r="A3102" s="1" t="s">
        <v>11173</v>
      </c>
      <c r="B3102" s="1" t="s">
        <v>11174</v>
      </c>
      <c r="C3102" s="1" t="s">
        <v>11175</v>
      </c>
    </row>
    <row r="3103" spans="1:3">
      <c r="A3103" s="1" t="s">
        <v>11173</v>
      </c>
      <c r="B3103" s="1" t="s">
        <v>11174</v>
      </c>
      <c r="C3103" s="1" t="s">
        <v>11175</v>
      </c>
    </row>
    <row r="3104" spans="1:3">
      <c r="A3104" s="1" t="s">
        <v>11176</v>
      </c>
      <c r="B3104" s="1" t="s">
        <v>11177</v>
      </c>
      <c r="C3104" s="1" t="s">
        <v>11178</v>
      </c>
    </row>
    <row r="3105" spans="1:3">
      <c r="A3105" s="1" t="s">
        <v>11179</v>
      </c>
      <c r="B3105" s="1" t="s">
        <v>11180</v>
      </c>
      <c r="C3105" s="1" t="s">
        <v>11181</v>
      </c>
    </row>
    <row r="3106" spans="1:3">
      <c r="A3106" s="1" t="s">
        <v>11182</v>
      </c>
      <c r="B3106" s="1" t="s">
        <v>11183</v>
      </c>
      <c r="C3106" s="1" t="s">
        <v>11184</v>
      </c>
    </row>
    <row r="3107" spans="1:3">
      <c r="A3107" s="1" t="s">
        <v>11185</v>
      </c>
      <c r="B3107" s="1" t="s">
        <v>11186</v>
      </c>
      <c r="C3107" s="1" t="s">
        <v>11187</v>
      </c>
    </row>
    <row r="3108" spans="1:3">
      <c r="A3108" s="1" t="s">
        <v>11188</v>
      </c>
      <c r="B3108" s="1" t="s">
        <v>11189</v>
      </c>
      <c r="C3108" s="1" t="s">
        <v>11190</v>
      </c>
    </row>
    <row r="3109" spans="1:3">
      <c r="A3109" s="1" t="s">
        <v>11191</v>
      </c>
      <c r="B3109" s="1" t="s">
        <v>11192</v>
      </c>
      <c r="C3109" s="1" t="s">
        <v>11193</v>
      </c>
    </row>
    <row r="3110" spans="1:3">
      <c r="A3110" s="1" t="s">
        <v>11194</v>
      </c>
      <c r="B3110" s="1" t="s">
        <v>11195</v>
      </c>
      <c r="C3110" s="1" t="s">
        <v>11196</v>
      </c>
    </row>
    <row r="3111" spans="1:3">
      <c r="A3111" s="1" t="s">
        <v>11197</v>
      </c>
      <c r="B3111" s="1" t="s">
        <v>11198</v>
      </c>
      <c r="C3111" s="1" t="s">
        <v>11199</v>
      </c>
    </row>
    <row r="3112" spans="1:3">
      <c r="A3112" s="1" t="s">
        <v>11200</v>
      </c>
      <c r="B3112" s="1" t="s">
        <v>11201</v>
      </c>
      <c r="C3112" s="1" t="s">
        <v>11202</v>
      </c>
    </row>
    <row r="3113" spans="1:3">
      <c r="A3113" s="1" t="s">
        <v>11203</v>
      </c>
      <c r="B3113" s="1" t="s">
        <v>11204</v>
      </c>
      <c r="C3113" s="1" t="s">
        <v>11205</v>
      </c>
    </row>
    <row r="3114" spans="1:3">
      <c r="A3114" s="1" t="s">
        <v>11206</v>
      </c>
      <c r="B3114" s="1" t="s">
        <v>11207</v>
      </c>
      <c r="C3114" s="1" t="s">
        <v>11208</v>
      </c>
    </row>
    <row r="3115" spans="1:3">
      <c r="A3115" s="1" t="s">
        <v>11209</v>
      </c>
      <c r="B3115" s="1" t="s">
        <v>11210</v>
      </c>
      <c r="C3115" s="1" t="s">
        <v>11211</v>
      </c>
    </row>
    <row r="3116" spans="1:3">
      <c r="A3116" s="1" t="s">
        <v>11212</v>
      </c>
      <c r="B3116" s="1" t="s">
        <v>11213</v>
      </c>
      <c r="C3116" s="1" t="s">
        <v>11214</v>
      </c>
    </row>
    <row r="3117" spans="1:3">
      <c r="A3117" s="1" t="s">
        <v>11215</v>
      </c>
      <c r="B3117" s="1" t="s">
        <v>11216</v>
      </c>
      <c r="C3117" s="1" t="s">
        <v>11217</v>
      </c>
    </row>
    <row r="3118" spans="1:3">
      <c r="A3118" s="1" t="s">
        <v>11218</v>
      </c>
      <c r="B3118" s="1" t="s">
        <v>11219</v>
      </c>
      <c r="C3118" s="1" t="s">
        <v>11220</v>
      </c>
    </row>
    <row r="3119" spans="1:3">
      <c r="A3119" s="1" t="s">
        <v>11221</v>
      </c>
      <c r="B3119" s="1" t="s">
        <v>11222</v>
      </c>
      <c r="C3119" s="1" t="s">
        <v>11223</v>
      </c>
    </row>
    <row r="3120" spans="1:3">
      <c r="A3120" s="1" t="s">
        <v>11224</v>
      </c>
      <c r="B3120" s="1" t="s">
        <v>11225</v>
      </c>
      <c r="C3120" s="1" t="s">
        <v>11226</v>
      </c>
    </row>
    <row r="3121" spans="1:3">
      <c r="A3121" s="1" t="s">
        <v>11227</v>
      </c>
      <c r="B3121" s="1" t="s">
        <v>11228</v>
      </c>
      <c r="C3121" s="1" t="s">
        <v>11229</v>
      </c>
    </row>
    <row r="3122" spans="1:3">
      <c r="A3122" s="1" t="s">
        <v>11230</v>
      </c>
      <c r="B3122" s="1" t="s">
        <v>11231</v>
      </c>
      <c r="C3122" s="1" t="s">
        <v>11232</v>
      </c>
    </row>
    <row r="3123" spans="1:3">
      <c r="A3123" s="1" t="s">
        <v>11233</v>
      </c>
      <c r="B3123" s="1" t="s">
        <v>11234</v>
      </c>
      <c r="C3123" s="1" t="s">
        <v>11235</v>
      </c>
    </row>
    <row r="3124" spans="1:3">
      <c r="A3124" s="1" t="s">
        <v>11236</v>
      </c>
      <c r="B3124" s="1" t="s">
        <v>11237</v>
      </c>
      <c r="C3124" s="1" t="s">
        <v>11238</v>
      </c>
    </row>
    <row r="3125" spans="1:3">
      <c r="A3125" s="1" t="s">
        <v>11239</v>
      </c>
      <c r="B3125" s="1" t="s">
        <v>11240</v>
      </c>
      <c r="C3125" s="1" t="s">
        <v>11241</v>
      </c>
    </row>
    <row r="3126" spans="1:3">
      <c r="A3126" s="1" t="s">
        <v>11242</v>
      </c>
      <c r="B3126" s="1" t="s">
        <v>11243</v>
      </c>
      <c r="C3126" s="1" t="s">
        <v>11244</v>
      </c>
    </row>
    <row r="3127" spans="1:3">
      <c r="A3127" s="1" t="s">
        <v>11245</v>
      </c>
      <c r="B3127" s="1" t="s">
        <v>11246</v>
      </c>
      <c r="C3127" s="1" t="s">
        <v>11247</v>
      </c>
    </row>
    <row r="3128" spans="1:3">
      <c r="A3128" s="1" t="s">
        <v>11248</v>
      </c>
      <c r="B3128" s="1" t="s">
        <v>11249</v>
      </c>
      <c r="C3128" s="1" t="s">
        <v>11250</v>
      </c>
    </row>
    <row r="3129" spans="1:3">
      <c r="A3129" s="1" t="s">
        <v>11251</v>
      </c>
      <c r="B3129" s="1" t="s">
        <v>11252</v>
      </c>
      <c r="C3129" s="1" t="s">
        <v>11253</v>
      </c>
    </row>
    <row r="3130" spans="1:3">
      <c r="A3130" s="1" t="s">
        <v>11254</v>
      </c>
      <c r="B3130" s="1" t="s">
        <v>11255</v>
      </c>
      <c r="C3130" s="1" t="s">
        <v>11256</v>
      </c>
    </row>
    <row r="3131" spans="1:3">
      <c r="A3131" s="1" t="s">
        <v>11257</v>
      </c>
      <c r="B3131" s="1" t="s">
        <v>11258</v>
      </c>
      <c r="C3131" s="1" t="s">
        <v>11259</v>
      </c>
    </row>
    <row r="3132" spans="1:3">
      <c r="A3132" s="1" t="s">
        <v>11260</v>
      </c>
      <c r="B3132" s="1" t="s">
        <v>11261</v>
      </c>
      <c r="C3132" s="1" t="s">
        <v>11262</v>
      </c>
    </row>
    <row r="3133" spans="1:3">
      <c r="A3133" s="1" t="s">
        <v>11263</v>
      </c>
      <c r="B3133" s="1" t="s">
        <v>11264</v>
      </c>
      <c r="C3133" s="1" t="s">
        <v>11265</v>
      </c>
    </row>
    <row r="3134" spans="1:3">
      <c r="A3134" s="1" t="s">
        <v>11266</v>
      </c>
      <c r="B3134" s="1" t="s">
        <v>11267</v>
      </c>
      <c r="C3134" s="1" t="s">
        <v>11268</v>
      </c>
    </row>
    <row r="3135" spans="1:3">
      <c r="A3135" s="1" t="s">
        <v>11269</v>
      </c>
      <c r="B3135" s="1" t="s">
        <v>11270</v>
      </c>
      <c r="C3135" s="1" t="s">
        <v>11271</v>
      </c>
    </row>
    <row r="3136" spans="1:3">
      <c r="A3136" s="1" t="s">
        <v>11272</v>
      </c>
      <c r="B3136" s="1" t="s">
        <v>11273</v>
      </c>
      <c r="C3136" s="1" t="s">
        <v>11274</v>
      </c>
    </row>
    <row r="3137" spans="1:3">
      <c r="A3137" s="1" t="s">
        <v>11275</v>
      </c>
      <c r="B3137" s="1" t="s">
        <v>11276</v>
      </c>
      <c r="C3137" s="1" t="s">
        <v>11277</v>
      </c>
    </row>
    <row r="3138" spans="1:3">
      <c r="A3138" s="1" t="s">
        <v>11278</v>
      </c>
      <c r="B3138" s="1" t="s">
        <v>11279</v>
      </c>
      <c r="C3138" s="1" t="s">
        <v>11280</v>
      </c>
    </row>
    <row r="3139" spans="1:3">
      <c r="A3139" s="1" t="s">
        <v>11281</v>
      </c>
      <c r="B3139" s="1" t="s">
        <v>11282</v>
      </c>
      <c r="C3139" s="1" t="s">
        <v>11283</v>
      </c>
    </row>
    <row r="3140" spans="1:3">
      <c r="A3140" s="1" t="s">
        <v>11284</v>
      </c>
      <c r="B3140" s="1" t="s">
        <v>11285</v>
      </c>
      <c r="C3140" s="1" t="s">
        <v>11286</v>
      </c>
    </row>
    <row r="3141" spans="1:3">
      <c r="A3141" s="1" t="s">
        <v>11287</v>
      </c>
      <c r="B3141" s="1" t="s">
        <v>11288</v>
      </c>
      <c r="C3141" s="1" t="s">
        <v>11289</v>
      </c>
    </row>
    <row r="3142" spans="1:3">
      <c r="A3142" s="1" t="s">
        <v>11290</v>
      </c>
      <c r="B3142" s="1" t="s">
        <v>11291</v>
      </c>
      <c r="C3142" s="1" t="s">
        <v>11292</v>
      </c>
    </row>
    <row r="3143" spans="1:3">
      <c r="A3143" s="1" t="s">
        <v>11293</v>
      </c>
      <c r="B3143" s="1" t="s">
        <v>11294</v>
      </c>
      <c r="C3143" s="1" t="s">
        <v>11295</v>
      </c>
    </row>
    <row r="3144" spans="1:3">
      <c r="A3144" s="1" t="s">
        <v>11296</v>
      </c>
      <c r="B3144" s="1" t="s">
        <v>11297</v>
      </c>
      <c r="C3144" s="1" t="s">
        <v>11298</v>
      </c>
    </row>
    <row r="3145" spans="1:3">
      <c r="A3145" s="1" t="s">
        <v>11299</v>
      </c>
      <c r="B3145" s="1" t="s">
        <v>11300</v>
      </c>
      <c r="C3145" s="1" t="s">
        <v>11301</v>
      </c>
    </row>
    <row r="3146" spans="1:3">
      <c r="A3146" s="1" t="s">
        <v>11302</v>
      </c>
      <c r="B3146" s="1" t="s">
        <v>11303</v>
      </c>
      <c r="C3146" s="1" t="s">
        <v>11304</v>
      </c>
    </row>
    <row r="3147" spans="1:3">
      <c r="A3147" s="1" t="s">
        <v>11305</v>
      </c>
      <c r="B3147" s="1" t="s">
        <v>11306</v>
      </c>
      <c r="C3147" s="1" t="s">
        <v>11307</v>
      </c>
    </row>
    <row r="3148" spans="1:3">
      <c r="A3148" s="1" t="s">
        <v>11308</v>
      </c>
      <c r="B3148" s="1" t="s">
        <v>11309</v>
      </c>
      <c r="C3148" s="1" t="s">
        <v>11310</v>
      </c>
    </row>
    <row r="3149" spans="1:3">
      <c r="A3149" s="1" t="s">
        <v>11311</v>
      </c>
      <c r="B3149" s="1" t="s">
        <v>11312</v>
      </c>
      <c r="C3149" s="1" t="s">
        <v>11313</v>
      </c>
    </row>
    <row r="3150" spans="1:3">
      <c r="A3150" s="1" t="s">
        <v>11314</v>
      </c>
      <c r="B3150" s="1" t="s">
        <v>11315</v>
      </c>
      <c r="C3150" s="1" t="s">
        <v>11316</v>
      </c>
    </row>
    <row r="3151" spans="1:3">
      <c r="A3151" s="1" t="s">
        <v>11317</v>
      </c>
      <c r="B3151" s="1" t="s">
        <v>11318</v>
      </c>
      <c r="C3151" s="1" t="s">
        <v>11319</v>
      </c>
    </row>
    <row r="3152" spans="1:3">
      <c r="A3152" s="1" t="s">
        <v>11320</v>
      </c>
      <c r="B3152" s="1" t="s">
        <v>11321</v>
      </c>
      <c r="C3152" s="1" t="s">
        <v>11322</v>
      </c>
    </row>
    <row r="3153" spans="1:3">
      <c r="A3153" s="1" t="s">
        <v>11323</v>
      </c>
      <c r="B3153" s="1" t="s">
        <v>11324</v>
      </c>
      <c r="C3153" s="1" t="s">
        <v>11325</v>
      </c>
    </row>
    <row r="3154" spans="1:3">
      <c r="A3154" s="1" t="s">
        <v>11326</v>
      </c>
      <c r="B3154" s="1" t="s">
        <v>11327</v>
      </c>
      <c r="C3154" s="1" t="s">
        <v>11328</v>
      </c>
    </row>
    <row r="3155" spans="1:3">
      <c r="A3155" s="1" t="s">
        <v>11329</v>
      </c>
      <c r="B3155" s="1" t="s">
        <v>11330</v>
      </c>
      <c r="C3155" s="1" t="s">
        <v>11331</v>
      </c>
    </row>
    <row r="3156" spans="1:3">
      <c r="A3156" s="1" t="s">
        <v>11332</v>
      </c>
      <c r="B3156" s="1" t="s">
        <v>11333</v>
      </c>
      <c r="C3156" s="1" t="s">
        <v>11334</v>
      </c>
    </row>
    <row r="3157" spans="1:3">
      <c r="A3157" s="1" t="s">
        <v>11335</v>
      </c>
      <c r="B3157" s="1" t="s">
        <v>11336</v>
      </c>
      <c r="C3157" s="1" t="s">
        <v>11337</v>
      </c>
    </row>
    <row r="3158" spans="1:3">
      <c r="A3158" s="1" t="s">
        <v>11338</v>
      </c>
      <c r="B3158" s="1" t="s">
        <v>11339</v>
      </c>
      <c r="C3158" s="1" t="s">
        <v>11340</v>
      </c>
    </row>
    <row r="3159" spans="1:3">
      <c r="A3159" s="1" t="s">
        <v>11341</v>
      </c>
      <c r="B3159" s="1" t="s">
        <v>11342</v>
      </c>
      <c r="C3159" s="1" t="s">
        <v>11343</v>
      </c>
    </row>
    <row r="3160" spans="1:3">
      <c r="A3160" s="1" t="s">
        <v>11344</v>
      </c>
      <c r="B3160" s="1" t="s">
        <v>11345</v>
      </c>
      <c r="C3160" s="1" t="s">
        <v>11346</v>
      </c>
    </row>
    <row r="3161" spans="1:3">
      <c r="A3161" s="1" t="s">
        <v>11347</v>
      </c>
      <c r="B3161" s="1" t="s">
        <v>11348</v>
      </c>
      <c r="C3161" s="1" t="s">
        <v>11349</v>
      </c>
    </row>
    <row r="3162" spans="1:3">
      <c r="A3162" s="1" t="s">
        <v>11350</v>
      </c>
      <c r="B3162" s="1" t="s">
        <v>11351</v>
      </c>
      <c r="C3162" s="1" t="s">
        <v>11352</v>
      </c>
    </row>
    <row r="3163" spans="1:3">
      <c r="A3163" s="1" t="s">
        <v>11353</v>
      </c>
      <c r="B3163" s="1" t="s">
        <v>11354</v>
      </c>
      <c r="C3163" s="1" t="s">
        <v>11355</v>
      </c>
    </row>
    <row r="3164" spans="1:3">
      <c r="A3164" s="1" t="s">
        <v>11356</v>
      </c>
      <c r="B3164" s="1" t="s">
        <v>11357</v>
      </c>
      <c r="C3164" s="1" t="s">
        <v>11358</v>
      </c>
    </row>
    <row r="3165" spans="1:3">
      <c r="A3165" s="1" t="s">
        <v>11359</v>
      </c>
      <c r="B3165" s="1" t="s">
        <v>11360</v>
      </c>
      <c r="C3165" s="1" t="s">
        <v>11361</v>
      </c>
    </row>
    <row r="3166" spans="1:3">
      <c r="A3166" s="1" t="s">
        <v>11362</v>
      </c>
      <c r="B3166" s="1" t="s">
        <v>11363</v>
      </c>
      <c r="C3166" s="1" t="s">
        <v>11364</v>
      </c>
    </row>
    <row r="3167" spans="1:3">
      <c r="A3167" s="1" t="s">
        <v>11365</v>
      </c>
      <c r="B3167" s="1" t="s">
        <v>11366</v>
      </c>
      <c r="C3167" s="1" t="s">
        <v>11367</v>
      </c>
    </row>
    <row r="3168" spans="1:3">
      <c r="A3168" s="1" t="s">
        <v>11368</v>
      </c>
      <c r="B3168" s="1" t="s">
        <v>11369</v>
      </c>
      <c r="C3168" s="1" t="s">
        <v>11370</v>
      </c>
    </row>
    <row r="3169" spans="1:3">
      <c r="A3169" s="1" t="s">
        <v>11371</v>
      </c>
      <c r="B3169" s="1" t="s">
        <v>11372</v>
      </c>
      <c r="C3169" s="1" t="s">
        <v>11373</v>
      </c>
    </row>
    <row r="3170" spans="1:3">
      <c r="A3170" s="1" t="s">
        <v>11374</v>
      </c>
      <c r="B3170" s="1" t="s">
        <v>11375</v>
      </c>
      <c r="C3170" s="1" t="s">
        <v>11376</v>
      </c>
    </row>
    <row r="3171" spans="1:3">
      <c r="A3171" s="1" t="s">
        <v>11377</v>
      </c>
      <c r="B3171" s="1" t="s">
        <v>11378</v>
      </c>
      <c r="C3171" s="1" t="s">
        <v>11379</v>
      </c>
    </row>
    <row r="3172" spans="1:3">
      <c r="A3172" s="1" t="s">
        <v>11380</v>
      </c>
      <c r="B3172" s="1" t="s">
        <v>11381</v>
      </c>
      <c r="C3172" s="1" t="s">
        <v>11382</v>
      </c>
    </row>
    <row r="3173" spans="1:3">
      <c r="A3173" s="1" t="s">
        <v>11383</v>
      </c>
      <c r="B3173" s="1" t="s">
        <v>11384</v>
      </c>
      <c r="C3173" s="1" t="s">
        <v>11385</v>
      </c>
    </row>
    <row r="3174" spans="1:3">
      <c r="A3174" s="1" t="s">
        <v>11386</v>
      </c>
      <c r="B3174" s="1" t="s">
        <v>11387</v>
      </c>
      <c r="C3174" s="1" t="s">
        <v>11388</v>
      </c>
    </row>
    <row r="3175" spans="1:3">
      <c r="A3175" s="1" t="s">
        <v>11386</v>
      </c>
      <c r="B3175" s="1" t="s">
        <v>11387</v>
      </c>
      <c r="C3175" s="1" t="s">
        <v>11388</v>
      </c>
    </row>
    <row r="3176" spans="1:3">
      <c r="A3176" s="1" t="s">
        <v>11386</v>
      </c>
      <c r="B3176" s="1" t="s">
        <v>11389</v>
      </c>
      <c r="C3176" s="1" t="s">
        <v>11390</v>
      </c>
    </row>
    <row r="3177" spans="1:3">
      <c r="A3177" s="1" t="s">
        <v>11391</v>
      </c>
      <c r="B3177" s="1" t="s">
        <v>11392</v>
      </c>
      <c r="C3177" s="1" t="s">
        <v>11393</v>
      </c>
    </row>
    <row r="3178" spans="1:3">
      <c r="A3178" s="1" t="s">
        <v>11391</v>
      </c>
      <c r="B3178" s="1" t="s">
        <v>11394</v>
      </c>
      <c r="C3178" s="1" t="s">
        <v>11395</v>
      </c>
    </row>
    <row r="3179" spans="1:3">
      <c r="A3179" s="1" t="s">
        <v>11391</v>
      </c>
      <c r="B3179" s="1" t="s">
        <v>11396</v>
      </c>
      <c r="C3179" s="1" t="s">
        <v>11397</v>
      </c>
    </row>
    <row r="3180" spans="1:3">
      <c r="A3180" s="1" t="s">
        <v>11398</v>
      </c>
      <c r="B3180" s="1" t="s">
        <v>11399</v>
      </c>
      <c r="C3180" s="1" t="s">
        <v>11400</v>
      </c>
    </row>
    <row r="3181" spans="1:3">
      <c r="A3181" s="1" t="s">
        <v>11398</v>
      </c>
      <c r="B3181" s="1" t="s">
        <v>11399</v>
      </c>
      <c r="C3181" s="1" t="s">
        <v>11400</v>
      </c>
    </row>
    <row r="3182" spans="1:3">
      <c r="A3182" s="1" t="s">
        <v>11398</v>
      </c>
      <c r="B3182" s="1" t="s">
        <v>11401</v>
      </c>
      <c r="C3182" s="1" t="s">
        <v>11402</v>
      </c>
    </row>
    <row r="3183" spans="1:3">
      <c r="A3183" s="1" t="s">
        <v>11403</v>
      </c>
      <c r="B3183" s="1" t="s">
        <v>11404</v>
      </c>
      <c r="C3183" s="1" t="s">
        <v>11405</v>
      </c>
    </row>
    <row r="3184" spans="1:3">
      <c r="A3184" s="1" t="s">
        <v>11403</v>
      </c>
      <c r="B3184" s="1" t="s">
        <v>11404</v>
      </c>
      <c r="C3184" s="1" t="s">
        <v>11405</v>
      </c>
    </row>
    <row r="3185" spans="1:3">
      <c r="A3185" s="1" t="s">
        <v>11403</v>
      </c>
      <c r="B3185" s="1" t="s">
        <v>11406</v>
      </c>
      <c r="C3185" s="1" t="s">
        <v>11407</v>
      </c>
    </row>
    <row r="3186" spans="1:3">
      <c r="A3186" s="1" t="s">
        <v>11408</v>
      </c>
      <c r="B3186" s="1" t="s">
        <v>11409</v>
      </c>
      <c r="C3186" s="1" t="s">
        <v>11410</v>
      </c>
    </row>
    <row r="3187" spans="1:3">
      <c r="A3187" s="1" t="s">
        <v>11408</v>
      </c>
      <c r="B3187" s="1" t="s">
        <v>11411</v>
      </c>
      <c r="C3187" s="1" t="s">
        <v>11412</v>
      </c>
    </row>
    <row r="3188" spans="1:3">
      <c r="A3188" s="1" t="s">
        <v>11408</v>
      </c>
      <c r="B3188" s="1" t="s">
        <v>11413</v>
      </c>
      <c r="C3188" s="1" t="s">
        <v>11414</v>
      </c>
    </row>
    <row r="3189" spans="1:3">
      <c r="A3189" s="1" t="s">
        <v>11415</v>
      </c>
      <c r="B3189" s="1" t="s">
        <v>11416</v>
      </c>
      <c r="C3189" s="1" t="s">
        <v>11417</v>
      </c>
    </row>
    <row r="3190" spans="1:3">
      <c r="A3190" s="1" t="s">
        <v>11415</v>
      </c>
      <c r="B3190" s="1" t="s">
        <v>11416</v>
      </c>
      <c r="C3190" s="1" t="s">
        <v>11417</v>
      </c>
    </row>
    <row r="3191" spans="1:3">
      <c r="A3191" s="1" t="s">
        <v>11415</v>
      </c>
      <c r="B3191" s="1" t="s">
        <v>11418</v>
      </c>
      <c r="C3191" s="1" t="s">
        <v>11419</v>
      </c>
    </row>
    <row r="3192" spans="1:3">
      <c r="A3192" s="1" t="s">
        <v>11420</v>
      </c>
      <c r="B3192" s="1" t="s">
        <v>11421</v>
      </c>
      <c r="C3192" s="1" t="s">
        <v>11422</v>
      </c>
    </row>
    <row r="3193" spans="1:3">
      <c r="A3193" s="1" t="s">
        <v>11420</v>
      </c>
      <c r="B3193" s="1" t="s">
        <v>3646</v>
      </c>
      <c r="C3193" s="1" t="s">
        <v>11423</v>
      </c>
    </row>
    <row r="3194" spans="1:3">
      <c r="A3194" s="1" t="s">
        <v>11420</v>
      </c>
      <c r="B3194" s="1" t="s">
        <v>11424</v>
      </c>
      <c r="C3194" s="1" t="s">
        <v>11425</v>
      </c>
    </row>
    <row r="3195" spans="1:3">
      <c r="A3195" s="1" t="s">
        <v>11426</v>
      </c>
      <c r="B3195" s="1" t="s">
        <v>11427</v>
      </c>
      <c r="C3195" s="1" t="s">
        <v>11428</v>
      </c>
    </row>
    <row r="3196" spans="1:3">
      <c r="A3196" s="1" t="s">
        <v>11426</v>
      </c>
      <c r="B3196" s="1" t="s">
        <v>11427</v>
      </c>
      <c r="C3196" s="1" t="s">
        <v>11428</v>
      </c>
    </row>
    <row r="3197" spans="1:3">
      <c r="A3197" s="1" t="s">
        <v>11426</v>
      </c>
      <c r="B3197" s="1" t="s">
        <v>11429</v>
      </c>
      <c r="C3197" s="1" t="s">
        <v>11430</v>
      </c>
    </row>
    <row r="3198" spans="1:3">
      <c r="A3198" s="1" t="s">
        <v>11431</v>
      </c>
      <c r="B3198" s="1" t="s">
        <v>11432</v>
      </c>
      <c r="C3198" s="1" t="s">
        <v>11433</v>
      </c>
    </row>
    <row r="3199" spans="1:3">
      <c r="A3199" s="1" t="s">
        <v>11431</v>
      </c>
      <c r="B3199" s="1" t="s">
        <v>11434</v>
      </c>
      <c r="C3199" s="1" t="s">
        <v>11435</v>
      </c>
    </row>
    <row r="3200" spans="1:3">
      <c r="A3200" s="1" t="s">
        <v>11431</v>
      </c>
      <c r="B3200" s="1" t="s">
        <v>11436</v>
      </c>
      <c r="C3200" s="1" t="s">
        <v>11437</v>
      </c>
    </row>
    <row r="3201" spans="1:3">
      <c r="A3201" s="1" t="s">
        <v>11438</v>
      </c>
      <c r="B3201" s="1" t="s">
        <v>11439</v>
      </c>
      <c r="C3201" s="1" t="s">
        <v>11440</v>
      </c>
    </row>
    <row r="3202" spans="1:3">
      <c r="A3202" s="1" t="s">
        <v>11438</v>
      </c>
      <c r="B3202" s="1" t="s">
        <v>11439</v>
      </c>
      <c r="C3202" s="1" t="s">
        <v>11440</v>
      </c>
    </row>
    <row r="3203" spans="1:3">
      <c r="A3203" s="1" t="s">
        <v>11438</v>
      </c>
      <c r="B3203" s="1" t="s">
        <v>11441</v>
      </c>
      <c r="C3203" s="1" t="s">
        <v>11442</v>
      </c>
    </row>
    <row r="3204" spans="1:3">
      <c r="A3204" s="1" t="s">
        <v>11443</v>
      </c>
      <c r="B3204" s="1" t="s">
        <v>11444</v>
      </c>
      <c r="C3204" s="1" t="s">
        <v>11445</v>
      </c>
    </row>
    <row r="3205" spans="1:3">
      <c r="A3205" s="1" t="s">
        <v>11443</v>
      </c>
      <c r="B3205" s="1" t="s">
        <v>11444</v>
      </c>
      <c r="C3205" s="1" t="s">
        <v>11445</v>
      </c>
    </row>
    <row r="3206" spans="1:3">
      <c r="A3206" s="1" t="s">
        <v>11443</v>
      </c>
      <c r="B3206" s="1" t="s">
        <v>11446</v>
      </c>
      <c r="C3206" s="1" t="s">
        <v>11447</v>
      </c>
    </row>
    <row r="3207" spans="1:3">
      <c r="A3207" s="1" t="s">
        <v>11448</v>
      </c>
      <c r="B3207" s="1" t="s">
        <v>11449</v>
      </c>
      <c r="C3207" s="1" t="s">
        <v>11450</v>
      </c>
    </row>
    <row r="3208" spans="1:3">
      <c r="A3208" s="1" t="s">
        <v>11448</v>
      </c>
      <c r="B3208" s="1" t="s">
        <v>11449</v>
      </c>
      <c r="C3208" s="1" t="s">
        <v>11450</v>
      </c>
    </row>
    <row r="3209" spans="1:3">
      <c r="A3209" s="1" t="s">
        <v>11448</v>
      </c>
      <c r="B3209" s="1" t="s">
        <v>11451</v>
      </c>
      <c r="C3209" s="1" t="s">
        <v>11452</v>
      </c>
    </row>
    <row r="3210" spans="1:3">
      <c r="A3210" s="1" t="s">
        <v>11453</v>
      </c>
      <c r="B3210" s="1" t="s">
        <v>11454</v>
      </c>
      <c r="C3210" s="1" t="s">
        <v>11455</v>
      </c>
    </row>
    <row r="3211" spans="1:3">
      <c r="A3211" s="1" t="s">
        <v>11456</v>
      </c>
      <c r="B3211" s="1" t="s">
        <v>11457</v>
      </c>
      <c r="C3211" s="1" t="s">
        <v>11458</v>
      </c>
    </row>
    <row r="3212" spans="1:3">
      <c r="A3212" s="1" t="s">
        <v>11459</v>
      </c>
      <c r="B3212" s="1" t="s">
        <v>11460</v>
      </c>
      <c r="C3212" s="1" t="s">
        <v>11461</v>
      </c>
    </row>
    <row r="3213" spans="1:3">
      <c r="A3213" s="1" t="s">
        <v>11462</v>
      </c>
      <c r="B3213" s="1" t="s">
        <v>11463</v>
      </c>
      <c r="C3213" s="1" t="s">
        <v>11464</v>
      </c>
    </row>
    <row r="3214" spans="1:3">
      <c r="A3214" s="1" t="s">
        <v>11465</v>
      </c>
      <c r="B3214" s="1" t="s">
        <v>11466</v>
      </c>
      <c r="C3214" s="1" t="s">
        <v>11467</v>
      </c>
    </row>
    <row r="3215" spans="1:3">
      <c r="A3215" s="1" t="s">
        <v>11468</v>
      </c>
      <c r="B3215" s="1" t="s">
        <v>11469</v>
      </c>
      <c r="C3215" s="1" t="s">
        <v>11470</v>
      </c>
    </row>
    <row r="3216" spans="1:3">
      <c r="A3216" s="1" t="s">
        <v>11471</v>
      </c>
      <c r="B3216" s="1" t="s">
        <v>11472</v>
      </c>
      <c r="C3216" s="1" t="s">
        <v>11473</v>
      </c>
    </row>
    <row r="3217" spans="1:3">
      <c r="A3217" s="1" t="s">
        <v>11474</v>
      </c>
      <c r="B3217" s="1" t="s">
        <v>11475</v>
      </c>
      <c r="C3217" s="1" t="s">
        <v>11476</v>
      </c>
    </row>
    <row r="3218" spans="1:3">
      <c r="A3218" s="1" t="s">
        <v>11477</v>
      </c>
      <c r="B3218" s="1" t="s">
        <v>11478</v>
      </c>
      <c r="C3218" s="1" t="s">
        <v>11479</v>
      </c>
    </row>
    <row r="3219" spans="1:3">
      <c r="A3219" s="1" t="s">
        <v>11480</v>
      </c>
      <c r="B3219" s="1" t="s">
        <v>11481</v>
      </c>
      <c r="C3219" s="1" t="s">
        <v>11482</v>
      </c>
    </row>
    <row r="3220" spans="1:3">
      <c r="A3220" s="1" t="s">
        <v>11483</v>
      </c>
      <c r="B3220" s="1" t="s">
        <v>11484</v>
      </c>
      <c r="C3220" s="1" t="s">
        <v>11485</v>
      </c>
    </row>
    <row r="3221" spans="1:3">
      <c r="A3221" s="1" t="s">
        <v>11486</v>
      </c>
      <c r="B3221" s="1" t="s">
        <v>11487</v>
      </c>
      <c r="C3221" s="1" t="s">
        <v>11488</v>
      </c>
    </row>
    <row r="3222" spans="1:3">
      <c r="A3222" s="1" t="s">
        <v>11489</v>
      </c>
      <c r="B3222" s="1" t="s">
        <v>11490</v>
      </c>
      <c r="C3222" s="1" t="s">
        <v>11491</v>
      </c>
    </row>
    <row r="3223" spans="1:3">
      <c r="A3223" s="1" t="s">
        <v>11492</v>
      </c>
      <c r="B3223" s="1" t="s">
        <v>11493</v>
      </c>
      <c r="C3223" s="1" t="s">
        <v>11494</v>
      </c>
    </row>
    <row r="3224" spans="1:3">
      <c r="A3224" s="1" t="s">
        <v>11495</v>
      </c>
      <c r="B3224" s="1" t="s">
        <v>11496</v>
      </c>
      <c r="C3224" s="1" t="s">
        <v>11497</v>
      </c>
    </row>
    <row r="3225" spans="1:3">
      <c r="A3225" s="1" t="s">
        <v>11498</v>
      </c>
      <c r="B3225" s="1" t="s">
        <v>11499</v>
      </c>
      <c r="C3225" s="1" t="s">
        <v>11500</v>
      </c>
    </row>
    <row r="3226" spans="1:3">
      <c r="A3226" s="1" t="s">
        <v>11501</v>
      </c>
      <c r="B3226" s="1" t="s">
        <v>11502</v>
      </c>
      <c r="C3226" s="1" t="s">
        <v>11503</v>
      </c>
    </row>
    <row r="3227" spans="1:3">
      <c r="A3227" s="1" t="s">
        <v>11504</v>
      </c>
      <c r="B3227" s="1" t="s">
        <v>11505</v>
      </c>
      <c r="C3227" s="1" t="s">
        <v>11506</v>
      </c>
    </row>
    <row r="3228" spans="1:3">
      <c r="A3228" s="1" t="s">
        <v>11507</v>
      </c>
      <c r="B3228" s="1" t="s">
        <v>11508</v>
      </c>
      <c r="C3228" s="1" t="s">
        <v>11509</v>
      </c>
    </row>
    <row r="3229" spans="1:3">
      <c r="A3229" s="1" t="s">
        <v>11510</v>
      </c>
      <c r="B3229" s="1" t="s">
        <v>11511</v>
      </c>
      <c r="C3229" s="1" t="s">
        <v>11512</v>
      </c>
    </row>
    <row r="3230" spans="1:3">
      <c r="A3230" s="1" t="s">
        <v>11513</v>
      </c>
      <c r="B3230" s="1" t="s">
        <v>11514</v>
      </c>
      <c r="C3230" s="1" t="s">
        <v>11515</v>
      </c>
    </row>
    <row r="3231" spans="1:3">
      <c r="A3231" s="1" t="s">
        <v>11516</v>
      </c>
      <c r="B3231" s="1" t="s">
        <v>11517</v>
      </c>
      <c r="C3231" s="1" t="s">
        <v>11518</v>
      </c>
    </row>
    <row r="3232" spans="1:3">
      <c r="A3232" s="1" t="s">
        <v>11519</v>
      </c>
      <c r="B3232" s="1" t="s">
        <v>11520</v>
      </c>
      <c r="C3232" s="1" t="s">
        <v>11521</v>
      </c>
    </row>
    <row r="3233" spans="1:3">
      <c r="A3233" s="1" t="s">
        <v>11522</v>
      </c>
      <c r="B3233" s="1" t="s">
        <v>11523</v>
      </c>
      <c r="C3233" s="1" t="s">
        <v>11524</v>
      </c>
    </row>
    <row r="3234" spans="1:3">
      <c r="A3234" s="1" t="s">
        <v>11525</v>
      </c>
      <c r="B3234" s="1" t="s">
        <v>11526</v>
      </c>
      <c r="C3234" s="1" t="s">
        <v>11527</v>
      </c>
    </row>
    <row r="3235" spans="1:3">
      <c r="A3235" s="1" t="s">
        <v>11528</v>
      </c>
      <c r="B3235" s="1" t="s">
        <v>11529</v>
      </c>
      <c r="C3235" s="1" t="s">
        <v>11530</v>
      </c>
    </row>
    <row r="3236" spans="1:3">
      <c r="A3236" s="1" t="s">
        <v>11531</v>
      </c>
      <c r="B3236" s="1" t="s">
        <v>11532</v>
      </c>
      <c r="C3236" s="1" t="s">
        <v>11533</v>
      </c>
    </row>
    <row r="3237" spans="1:3">
      <c r="A3237" s="1" t="s">
        <v>11534</v>
      </c>
      <c r="B3237" s="1" t="s">
        <v>11535</v>
      </c>
      <c r="C3237" s="1" t="s">
        <v>11536</v>
      </c>
    </row>
    <row r="3238" spans="1:3">
      <c r="A3238" s="1" t="s">
        <v>11537</v>
      </c>
      <c r="B3238" s="1" t="s">
        <v>11538</v>
      </c>
      <c r="C3238" s="1" t="s">
        <v>11539</v>
      </c>
    </row>
    <row r="3239" spans="1:3">
      <c r="A3239" s="1" t="s">
        <v>11540</v>
      </c>
      <c r="B3239" s="1" t="s">
        <v>11541</v>
      </c>
      <c r="C3239" s="1" t="s">
        <v>11542</v>
      </c>
    </row>
    <row r="3240" spans="1:3">
      <c r="A3240" s="1" t="s">
        <v>11543</v>
      </c>
      <c r="B3240" s="1" t="s">
        <v>11544</v>
      </c>
      <c r="C3240" s="1" t="s">
        <v>11545</v>
      </c>
    </row>
    <row r="3241" spans="1:3">
      <c r="A3241" s="1" t="s">
        <v>11546</v>
      </c>
      <c r="B3241" s="1" t="s">
        <v>11547</v>
      </c>
      <c r="C3241" s="1" t="s">
        <v>11548</v>
      </c>
    </row>
    <row r="3242" spans="1:3">
      <c r="A3242" s="1" t="s">
        <v>11549</v>
      </c>
      <c r="B3242" s="1" t="s">
        <v>11550</v>
      </c>
      <c r="C3242" s="1" t="s">
        <v>11551</v>
      </c>
    </row>
    <row r="3243" spans="1:3">
      <c r="A3243" s="1" t="s">
        <v>11552</v>
      </c>
      <c r="B3243" s="1" t="s">
        <v>11553</v>
      </c>
      <c r="C3243" s="1" t="s">
        <v>11554</v>
      </c>
    </row>
    <row r="3244" spans="1:3">
      <c r="A3244" s="1" t="s">
        <v>11555</v>
      </c>
      <c r="B3244" s="1" t="s">
        <v>11556</v>
      </c>
      <c r="C3244" s="1" t="s">
        <v>11557</v>
      </c>
    </row>
    <row r="3245" spans="1:3">
      <c r="A3245" s="1" t="s">
        <v>11558</v>
      </c>
      <c r="B3245" s="1" t="s">
        <v>11559</v>
      </c>
      <c r="C3245" s="1" t="s">
        <v>11560</v>
      </c>
    </row>
    <row r="3246" spans="1:3">
      <c r="A3246" s="1" t="s">
        <v>11561</v>
      </c>
      <c r="B3246" s="1" t="s">
        <v>11562</v>
      </c>
      <c r="C3246" s="1" t="s">
        <v>11563</v>
      </c>
    </row>
    <row r="3247" spans="1:3">
      <c r="A3247" s="1" t="s">
        <v>11564</v>
      </c>
      <c r="B3247" s="1" t="s">
        <v>11565</v>
      </c>
      <c r="C3247" s="1" t="s">
        <v>11566</v>
      </c>
    </row>
    <row r="3248" spans="1:3">
      <c r="A3248" s="1" t="s">
        <v>11567</v>
      </c>
      <c r="B3248" s="1" t="s">
        <v>11568</v>
      </c>
      <c r="C3248" s="1" t="s">
        <v>11569</v>
      </c>
    </row>
    <row r="3249" spans="1:3">
      <c r="A3249" s="1" t="s">
        <v>11570</v>
      </c>
      <c r="B3249" s="1" t="s">
        <v>11571</v>
      </c>
      <c r="C3249" s="1" t="s">
        <v>11572</v>
      </c>
    </row>
    <row r="3250" spans="1:3">
      <c r="A3250" s="1" t="s">
        <v>11573</v>
      </c>
      <c r="B3250" s="1" t="s">
        <v>11574</v>
      </c>
      <c r="C3250" s="1" t="s">
        <v>11575</v>
      </c>
    </row>
    <row r="3251" spans="1:3">
      <c r="A3251" s="1" t="s">
        <v>11576</v>
      </c>
      <c r="B3251" s="1" t="s">
        <v>11577</v>
      </c>
      <c r="C3251" s="1" t="s">
        <v>11578</v>
      </c>
    </row>
    <row r="3252" spans="1:3">
      <c r="A3252" s="1" t="s">
        <v>11579</v>
      </c>
      <c r="B3252" s="1" t="s">
        <v>11580</v>
      </c>
      <c r="C3252" s="1" t="s">
        <v>11581</v>
      </c>
    </row>
    <row r="3253" spans="1:3">
      <c r="A3253" s="1" t="s">
        <v>11582</v>
      </c>
      <c r="B3253" s="1" t="s">
        <v>11583</v>
      </c>
      <c r="C3253" s="1" t="s">
        <v>11584</v>
      </c>
    </row>
    <row r="3254" spans="1:3">
      <c r="A3254" s="1" t="s">
        <v>11585</v>
      </c>
      <c r="B3254" s="1" t="s">
        <v>11586</v>
      </c>
      <c r="C3254" s="1" t="s">
        <v>11587</v>
      </c>
    </row>
    <row r="3255" spans="1:3">
      <c r="A3255" s="1" t="s">
        <v>11588</v>
      </c>
      <c r="B3255" s="1" t="s">
        <v>11589</v>
      </c>
      <c r="C3255" s="1" t="s">
        <v>11590</v>
      </c>
    </row>
    <row r="3256" spans="1:3">
      <c r="A3256" s="1" t="s">
        <v>11591</v>
      </c>
      <c r="B3256" s="1" t="s">
        <v>11592</v>
      </c>
      <c r="C3256" s="1" t="s">
        <v>11593</v>
      </c>
    </row>
    <row r="3257" spans="1:3">
      <c r="A3257" s="1" t="s">
        <v>11594</v>
      </c>
      <c r="B3257" s="1" t="s">
        <v>11595</v>
      </c>
      <c r="C3257" s="1" t="s">
        <v>11596</v>
      </c>
    </row>
    <row r="3258" spans="1:3">
      <c r="A3258" s="1" t="s">
        <v>11597</v>
      </c>
      <c r="B3258" s="1" t="s">
        <v>11598</v>
      </c>
      <c r="C3258" s="1" t="s">
        <v>11599</v>
      </c>
    </row>
    <row r="3259" spans="1:3">
      <c r="A3259" s="1" t="s">
        <v>11600</v>
      </c>
      <c r="B3259" s="1" t="s">
        <v>11601</v>
      </c>
      <c r="C3259" s="1" t="s">
        <v>11602</v>
      </c>
    </row>
    <row r="3260" spans="1:3">
      <c r="A3260" s="1" t="s">
        <v>11603</v>
      </c>
      <c r="B3260" s="1" t="s">
        <v>11604</v>
      </c>
      <c r="C3260" s="1" t="s">
        <v>11605</v>
      </c>
    </row>
    <row r="3261" spans="1:3">
      <c r="A3261" s="1" t="s">
        <v>11606</v>
      </c>
      <c r="B3261" s="1" t="s">
        <v>11607</v>
      </c>
      <c r="C3261" s="1" t="s">
        <v>11608</v>
      </c>
    </row>
    <row r="3262" spans="1:3">
      <c r="A3262" s="1" t="s">
        <v>11609</v>
      </c>
      <c r="B3262" s="1" t="s">
        <v>11610</v>
      </c>
      <c r="C3262" s="1" t="s">
        <v>11611</v>
      </c>
    </row>
    <row r="3263" spans="1:3">
      <c r="A3263" s="1" t="s">
        <v>11612</v>
      </c>
      <c r="B3263" s="1" t="s">
        <v>11613</v>
      </c>
      <c r="C3263" s="1" t="s">
        <v>11614</v>
      </c>
    </row>
    <row r="3264" spans="1:3">
      <c r="A3264" s="1" t="s">
        <v>11615</v>
      </c>
      <c r="B3264" s="1" t="s">
        <v>11616</v>
      </c>
      <c r="C3264" s="1" t="s">
        <v>11617</v>
      </c>
    </row>
    <row r="3265" spans="1:3">
      <c r="A3265" s="1" t="s">
        <v>11618</v>
      </c>
      <c r="B3265" s="1" t="s">
        <v>11619</v>
      </c>
      <c r="C3265" s="1" t="s">
        <v>11620</v>
      </c>
    </row>
    <row r="3266" spans="1:3">
      <c r="A3266" s="1" t="s">
        <v>11621</v>
      </c>
      <c r="B3266" s="1" t="s">
        <v>11622</v>
      </c>
      <c r="C3266" s="1" t="s">
        <v>11623</v>
      </c>
    </row>
    <row r="3267" spans="1:3">
      <c r="A3267" s="1" t="s">
        <v>11624</v>
      </c>
      <c r="B3267" s="1" t="s">
        <v>11625</v>
      </c>
      <c r="C3267" s="1" t="s">
        <v>11626</v>
      </c>
    </row>
    <row r="3268" spans="1:3">
      <c r="A3268" s="1" t="s">
        <v>11627</v>
      </c>
      <c r="B3268" s="1" t="s">
        <v>11628</v>
      </c>
      <c r="C3268" s="1" t="s">
        <v>11629</v>
      </c>
    </row>
    <row r="3269" spans="1:3">
      <c r="A3269" s="1" t="s">
        <v>11630</v>
      </c>
      <c r="B3269" s="1" t="s">
        <v>11631</v>
      </c>
      <c r="C3269" s="1" t="s">
        <v>11632</v>
      </c>
    </row>
    <row r="3270" spans="1:3">
      <c r="A3270" s="1" t="s">
        <v>11633</v>
      </c>
      <c r="B3270" s="1" t="s">
        <v>11634</v>
      </c>
      <c r="C3270" s="1" t="s">
        <v>11635</v>
      </c>
    </row>
    <row r="3271" spans="1:3">
      <c r="A3271" s="1" t="s">
        <v>11636</v>
      </c>
      <c r="B3271" s="1" t="s">
        <v>11637</v>
      </c>
      <c r="C3271" s="1" t="s">
        <v>11638</v>
      </c>
    </row>
    <row r="3272" spans="1:3">
      <c r="A3272" s="1" t="s">
        <v>11639</v>
      </c>
      <c r="B3272" s="1" t="s">
        <v>11640</v>
      </c>
      <c r="C3272" s="1" t="s">
        <v>11641</v>
      </c>
    </row>
    <row r="3273" spans="1:3">
      <c r="A3273" s="1" t="s">
        <v>11642</v>
      </c>
      <c r="B3273" s="1" t="s">
        <v>11643</v>
      </c>
      <c r="C3273" s="1" t="s">
        <v>11644</v>
      </c>
    </row>
    <row r="3274" spans="1:3">
      <c r="A3274" s="1" t="s">
        <v>11645</v>
      </c>
      <c r="B3274" s="1" t="s">
        <v>11646</v>
      </c>
      <c r="C3274" s="1" t="s">
        <v>11647</v>
      </c>
    </row>
    <row r="3275" spans="1:3">
      <c r="A3275" s="1" t="s">
        <v>11648</v>
      </c>
      <c r="B3275" s="1" t="s">
        <v>11649</v>
      </c>
      <c r="C3275" s="1" t="s">
        <v>11650</v>
      </c>
    </row>
    <row r="3276" spans="1:3">
      <c r="A3276" s="1" t="s">
        <v>11651</v>
      </c>
      <c r="B3276" s="1" t="s">
        <v>11652</v>
      </c>
      <c r="C3276" s="1" t="s">
        <v>11653</v>
      </c>
    </row>
    <row r="3277" spans="1:3">
      <c r="A3277" s="1" t="s">
        <v>11654</v>
      </c>
      <c r="B3277" s="1" t="s">
        <v>11655</v>
      </c>
      <c r="C3277" s="1" t="s">
        <v>11656</v>
      </c>
    </row>
    <row r="3278" spans="1:3">
      <c r="A3278" s="1" t="s">
        <v>11657</v>
      </c>
      <c r="B3278" s="1" t="s">
        <v>11658</v>
      </c>
      <c r="C3278" s="1" t="s">
        <v>11659</v>
      </c>
    </row>
    <row r="3279" spans="1:3">
      <c r="A3279" s="1" t="s">
        <v>11660</v>
      </c>
      <c r="B3279" s="1" t="s">
        <v>11661</v>
      </c>
      <c r="C3279" s="1" t="s">
        <v>11662</v>
      </c>
    </row>
    <row r="3280" spans="1:3">
      <c r="A3280" s="1" t="s">
        <v>11663</v>
      </c>
      <c r="B3280" s="1" t="s">
        <v>11664</v>
      </c>
      <c r="C3280" s="1" t="s">
        <v>11665</v>
      </c>
    </row>
    <row r="3281" spans="1:3">
      <c r="A3281" s="1" t="s">
        <v>11666</v>
      </c>
      <c r="B3281" s="1" t="s">
        <v>11667</v>
      </c>
      <c r="C3281" s="1" t="s">
        <v>11668</v>
      </c>
    </row>
    <row r="3282" spans="1:3">
      <c r="A3282" s="1" t="s">
        <v>11669</v>
      </c>
      <c r="B3282" s="1" t="s">
        <v>11670</v>
      </c>
      <c r="C3282" s="1" t="s">
        <v>11671</v>
      </c>
    </row>
    <row r="3283" spans="1:3">
      <c r="A3283" s="1" t="s">
        <v>11672</v>
      </c>
      <c r="B3283" s="1" t="s">
        <v>11673</v>
      </c>
      <c r="C3283" s="1" t="s">
        <v>11674</v>
      </c>
    </row>
    <row r="3284" spans="1:3">
      <c r="A3284" s="1" t="s">
        <v>11675</v>
      </c>
      <c r="B3284" s="1" t="s">
        <v>11676</v>
      </c>
      <c r="C3284" s="1" t="s">
        <v>11677</v>
      </c>
    </row>
    <row r="3285" spans="1:3">
      <c r="A3285" s="1" t="s">
        <v>11678</v>
      </c>
      <c r="B3285" s="1" t="s">
        <v>11679</v>
      </c>
      <c r="C3285" s="1" t="s">
        <v>11680</v>
      </c>
    </row>
    <row r="3286" spans="1:3">
      <c r="A3286" s="1" t="s">
        <v>11681</v>
      </c>
      <c r="B3286" s="1" t="s">
        <v>11682</v>
      </c>
      <c r="C3286" s="1" t="s">
        <v>11683</v>
      </c>
    </row>
    <row r="3287" spans="1:3">
      <c r="A3287" s="1" t="s">
        <v>11684</v>
      </c>
      <c r="B3287" s="1" t="s">
        <v>11685</v>
      </c>
      <c r="C3287" s="1" t="s">
        <v>11686</v>
      </c>
    </row>
    <row r="3288" spans="1:3">
      <c r="A3288" s="1" t="s">
        <v>11687</v>
      </c>
      <c r="B3288" s="1" t="s">
        <v>11688</v>
      </c>
      <c r="C3288" s="1" t="s">
        <v>11689</v>
      </c>
    </row>
    <row r="3289" spans="1:3">
      <c r="A3289" s="1" t="s">
        <v>11690</v>
      </c>
      <c r="B3289" s="1" t="s">
        <v>11691</v>
      </c>
      <c r="C3289" s="1" t="s">
        <v>11692</v>
      </c>
    </row>
    <row r="3290" spans="1:3">
      <c r="A3290" s="1" t="s">
        <v>11693</v>
      </c>
      <c r="B3290" s="1" t="s">
        <v>11694</v>
      </c>
      <c r="C3290" s="1" t="s">
        <v>11695</v>
      </c>
    </row>
    <row r="3291" spans="1:3">
      <c r="A3291" s="1" t="s">
        <v>11696</v>
      </c>
      <c r="B3291" s="1" t="s">
        <v>11697</v>
      </c>
      <c r="C3291" s="1" t="s">
        <v>11698</v>
      </c>
    </row>
    <row r="3292" spans="1:3">
      <c r="A3292" s="1" t="s">
        <v>11699</v>
      </c>
      <c r="B3292" s="1" t="s">
        <v>11700</v>
      </c>
      <c r="C3292" s="1" t="s">
        <v>11701</v>
      </c>
    </row>
    <row r="3293" spans="1:3">
      <c r="A3293" s="1" t="s">
        <v>11702</v>
      </c>
      <c r="B3293" s="1" t="s">
        <v>11703</v>
      </c>
      <c r="C3293" s="1" t="s">
        <v>11704</v>
      </c>
    </row>
    <row r="3294" spans="1:3">
      <c r="A3294" s="1" t="s">
        <v>11705</v>
      </c>
      <c r="B3294" s="1" t="s">
        <v>11706</v>
      </c>
      <c r="C3294" s="1" t="s">
        <v>11707</v>
      </c>
    </row>
    <row r="3295" spans="1:3">
      <c r="A3295" s="1" t="s">
        <v>11708</v>
      </c>
      <c r="B3295" s="1" t="s">
        <v>11709</v>
      </c>
      <c r="C3295" s="1" t="s">
        <v>11710</v>
      </c>
    </row>
    <row r="3296" spans="1:3">
      <c r="A3296" s="1" t="s">
        <v>11711</v>
      </c>
      <c r="B3296" s="1" t="s">
        <v>11712</v>
      </c>
      <c r="C3296" s="1" t="s">
        <v>11713</v>
      </c>
    </row>
    <row r="3297" spans="1:3">
      <c r="A3297" s="1" t="s">
        <v>11714</v>
      </c>
      <c r="B3297" s="1" t="s">
        <v>11715</v>
      </c>
      <c r="C3297" s="1" t="s">
        <v>11716</v>
      </c>
    </row>
    <row r="3298" spans="1:3">
      <c r="A3298" s="1" t="s">
        <v>11717</v>
      </c>
      <c r="B3298" s="1" t="s">
        <v>11718</v>
      </c>
      <c r="C3298" s="1" t="s">
        <v>11719</v>
      </c>
    </row>
    <row r="3299" spans="1:3">
      <c r="A3299" s="1" t="s">
        <v>11720</v>
      </c>
      <c r="B3299" s="1" t="s">
        <v>11721</v>
      </c>
      <c r="C3299" s="1" t="s">
        <v>11722</v>
      </c>
    </row>
    <row r="3300" spans="1:3">
      <c r="A3300" s="1" t="s">
        <v>11723</v>
      </c>
      <c r="B3300" s="1" t="s">
        <v>11724</v>
      </c>
      <c r="C3300" s="1" t="s">
        <v>11725</v>
      </c>
    </row>
    <row r="3301" spans="1:3">
      <c r="A3301" s="1" t="s">
        <v>11726</v>
      </c>
      <c r="B3301" s="1" t="s">
        <v>11727</v>
      </c>
      <c r="C3301" s="1" t="s">
        <v>11728</v>
      </c>
    </row>
    <row r="3302" spans="1:3">
      <c r="A3302" s="1" t="s">
        <v>11729</v>
      </c>
      <c r="B3302" s="1" t="s">
        <v>11730</v>
      </c>
      <c r="C3302" s="1" t="s">
        <v>11731</v>
      </c>
    </row>
    <row r="3303" spans="1:3">
      <c r="A3303" s="1" t="s">
        <v>11732</v>
      </c>
      <c r="B3303" s="1" t="s">
        <v>11733</v>
      </c>
      <c r="C3303" s="1" t="s">
        <v>11734</v>
      </c>
    </row>
    <row r="3304" spans="1:3">
      <c r="A3304" s="1" t="s">
        <v>11735</v>
      </c>
      <c r="B3304" s="1" t="s">
        <v>11736</v>
      </c>
      <c r="C3304" s="1" t="s">
        <v>11737</v>
      </c>
    </row>
    <row r="3305" spans="1:3">
      <c r="A3305" s="1" t="s">
        <v>11738</v>
      </c>
      <c r="B3305" s="1" t="s">
        <v>11739</v>
      </c>
      <c r="C3305" s="1" t="s">
        <v>11740</v>
      </c>
    </row>
    <row r="3306" spans="1:3">
      <c r="A3306" s="1" t="s">
        <v>11741</v>
      </c>
      <c r="B3306" s="1" t="s">
        <v>11742</v>
      </c>
      <c r="C3306" s="1" t="s">
        <v>11743</v>
      </c>
    </row>
    <row r="3307" spans="1:3">
      <c r="A3307" s="1" t="s">
        <v>11744</v>
      </c>
      <c r="B3307" s="1" t="s">
        <v>11745</v>
      </c>
      <c r="C3307" s="1" t="s">
        <v>11746</v>
      </c>
    </row>
    <row r="3308" spans="1:3">
      <c r="A3308" s="1" t="s">
        <v>11747</v>
      </c>
      <c r="B3308" s="1" t="s">
        <v>11748</v>
      </c>
      <c r="C3308" s="1" t="s">
        <v>11749</v>
      </c>
    </row>
    <row r="3309" spans="1:3">
      <c r="A3309" s="1" t="s">
        <v>11750</v>
      </c>
      <c r="B3309" s="1" t="s">
        <v>11751</v>
      </c>
      <c r="C3309" s="1" t="s">
        <v>11752</v>
      </c>
    </row>
    <row r="3310" spans="1:3">
      <c r="A3310" s="1" t="s">
        <v>11753</v>
      </c>
      <c r="B3310" s="1" t="s">
        <v>11754</v>
      </c>
      <c r="C3310" s="1" t="s">
        <v>11755</v>
      </c>
    </row>
    <row r="3311" spans="1:3">
      <c r="A3311" s="1" t="s">
        <v>11756</v>
      </c>
      <c r="B3311" s="1" t="s">
        <v>11757</v>
      </c>
      <c r="C3311" s="1" t="s">
        <v>11758</v>
      </c>
    </row>
    <row r="3312" spans="1:3">
      <c r="A3312" s="1" t="s">
        <v>11759</v>
      </c>
      <c r="B3312" s="1" t="s">
        <v>11760</v>
      </c>
      <c r="C3312" s="1" t="s">
        <v>11761</v>
      </c>
    </row>
    <row r="3313" spans="1:3">
      <c r="A3313" s="1" t="s">
        <v>11762</v>
      </c>
      <c r="B3313" s="1" t="s">
        <v>11763</v>
      </c>
      <c r="C3313" s="1" t="s">
        <v>11764</v>
      </c>
    </row>
    <row r="3314" spans="1:3">
      <c r="A3314" s="1" t="s">
        <v>11765</v>
      </c>
      <c r="B3314" s="1" t="s">
        <v>11766</v>
      </c>
      <c r="C3314" s="1" t="s">
        <v>11767</v>
      </c>
    </row>
    <row r="3315" spans="1:3">
      <c r="A3315" s="1" t="s">
        <v>11768</v>
      </c>
      <c r="B3315" s="1" t="s">
        <v>11769</v>
      </c>
      <c r="C3315" s="1" t="s">
        <v>11770</v>
      </c>
    </row>
    <row r="3316" spans="1:3">
      <c r="A3316" s="1" t="s">
        <v>11771</v>
      </c>
      <c r="B3316" s="1" t="s">
        <v>11772</v>
      </c>
      <c r="C3316" s="1" t="s">
        <v>11773</v>
      </c>
    </row>
    <row r="3317" spans="1:3">
      <c r="A3317" s="1" t="s">
        <v>11774</v>
      </c>
      <c r="B3317" s="1" t="s">
        <v>11775</v>
      </c>
      <c r="C3317" s="1" t="s">
        <v>11776</v>
      </c>
    </row>
    <row r="3318" spans="1:3">
      <c r="A3318" s="1" t="s">
        <v>11777</v>
      </c>
      <c r="B3318" s="1" t="s">
        <v>11778</v>
      </c>
      <c r="C3318" s="1" t="s">
        <v>11779</v>
      </c>
    </row>
    <row r="3319" spans="1:3">
      <c r="A3319" s="1" t="s">
        <v>11780</v>
      </c>
      <c r="B3319" s="1" t="s">
        <v>11781</v>
      </c>
      <c r="C3319" s="1" t="s">
        <v>11782</v>
      </c>
    </row>
    <row r="3320" spans="1:3">
      <c r="A3320" s="1" t="s">
        <v>11783</v>
      </c>
      <c r="B3320" s="1" t="s">
        <v>11784</v>
      </c>
      <c r="C3320" s="1" t="s">
        <v>11785</v>
      </c>
    </row>
    <row r="3321" spans="1:3">
      <c r="A3321" s="1" t="s">
        <v>11786</v>
      </c>
      <c r="B3321" s="1" t="s">
        <v>11787</v>
      </c>
      <c r="C3321" s="1" t="s">
        <v>11788</v>
      </c>
    </row>
    <row r="3322" spans="1:3">
      <c r="A3322" s="1" t="s">
        <v>11789</v>
      </c>
      <c r="B3322" s="1" t="s">
        <v>11790</v>
      </c>
      <c r="C3322" s="1" t="s">
        <v>11791</v>
      </c>
    </row>
    <row r="3323" spans="1:3">
      <c r="A3323" s="1" t="s">
        <v>11792</v>
      </c>
      <c r="B3323" s="1" t="s">
        <v>11793</v>
      </c>
      <c r="C3323" s="1" t="s">
        <v>11794</v>
      </c>
    </row>
    <row r="3324" spans="1:3">
      <c r="A3324" s="1" t="s">
        <v>11795</v>
      </c>
      <c r="B3324" s="1" t="s">
        <v>11796</v>
      </c>
      <c r="C3324" s="1" t="s">
        <v>11797</v>
      </c>
    </row>
    <row r="3325" spans="1:3">
      <c r="A3325" s="1" t="s">
        <v>11798</v>
      </c>
      <c r="B3325" s="1" t="s">
        <v>11799</v>
      </c>
      <c r="C3325" s="1" t="s">
        <v>11800</v>
      </c>
    </row>
    <row r="3326" spans="1:3">
      <c r="A3326" s="1" t="s">
        <v>11801</v>
      </c>
      <c r="B3326" s="1" t="s">
        <v>11802</v>
      </c>
      <c r="C3326" s="1" t="s">
        <v>11803</v>
      </c>
    </row>
    <row r="3327" spans="1:3">
      <c r="A3327" s="1" t="s">
        <v>11804</v>
      </c>
      <c r="B3327" s="1" t="s">
        <v>11805</v>
      </c>
      <c r="C3327" s="1" t="s">
        <v>11806</v>
      </c>
    </row>
    <row r="3328" spans="1:3">
      <c r="A3328" s="1" t="s">
        <v>11807</v>
      </c>
      <c r="B3328" s="1" t="s">
        <v>11808</v>
      </c>
      <c r="C3328" s="1" t="s">
        <v>11809</v>
      </c>
    </row>
    <row r="3329" spans="1:3">
      <c r="A3329" s="1" t="s">
        <v>11810</v>
      </c>
      <c r="B3329" s="1" t="s">
        <v>11811</v>
      </c>
      <c r="C3329" s="1" t="s">
        <v>11812</v>
      </c>
    </row>
    <row r="3330" spans="1:3">
      <c r="A3330" s="1" t="s">
        <v>11813</v>
      </c>
      <c r="B3330" s="1" t="s">
        <v>11814</v>
      </c>
      <c r="C3330" s="1" t="s">
        <v>11815</v>
      </c>
    </row>
    <row r="3331" spans="1:3">
      <c r="A3331" s="1" t="s">
        <v>11816</v>
      </c>
      <c r="B3331" s="1" t="s">
        <v>11817</v>
      </c>
      <c r="C3331" s="1" t="s">
        <v>11818</v>
      </c>
    </row>
    <row r="3332" spans="1:3">
      <c r="A3332" s="1" t="s">
        <v>11819</v>
      </c>
      <c r="B3332" s="1" t="s">
        <v>11820</v>
      </c>
      <c r="C3332" s="1" t="s">
        <v>11821</v>
      </c>
    </row>
    <row r="3333" spans="1:3">
      <c r="A3333" s="1" t="s">
        <v>11822</v>
      </c>
      <c r="B3333" s="1" t="s">
        <v>11823</v>
      </c>
      <c r="C3333" s="1" t="s">
        <v>11824</v>
      </c>
    </row>
    <row r="3334" spans="1:3">
      <c r="A3334" s="1" t="s">
        <v>11825</v>
      </c>
      <c r="B3334" s="1" t="s">
        <v>11826</v>
      </c>
      <c r="C3334" s="1" t="s">
        <v>11827</v>
      </c>
    </row>
    <row r="3335" spans="1:3">
      <c r="A3335" s="1" t="s">
        <v>11828</v>
      </c>
      <c r="B3335" s="1" t="s">
        <v>11829</v>
      </c>
      <c r="C3335" s="1" t="s">
        <v>11830</v>
      </c>
    </row>
    <row r="3336" spans="1:3">
      <c r="A3336" s="1" t="s">
        <v>11831</v>
      </c>
      <c r="B3336" s="1" t="s">
        <v>11832</v>
      </c>
      <c r="C3336" s="1" t="s">
        <v>11833</v>
      </c>
    </row>
    <row r="3337" spans="1:3">
      <c r="A3337" s="1" t="s">
        <v>11834</v>
      </c>
      <c r="B3337" s="1" t="s">
        <v>11835</v>
      </c>
      <c r="C3337" s="1" t="s">
        <v>11836</v>
      </c>
    </row>
    <row r="3338" spans="1:3">
      <c r="A3338" s="1" t="s">
        <v>11837</v>
      </c>
      <c r="B3338" s="1" t="s">
        <v>11838</v>
      </c>
      <c r="C3338" s="1" t="s">
        <v>11839</v>
      </c>
    </row>
    <row r="3339" spans="1:3">
      <c r="A3339" s="1" t="s">
        <v>11840</v>
      </c>
      <c r="B3339" s="1" t="s">
        <v>11841</v>
      </c>
      <c r="C3339" s="1" t="s">
        <v>11842</v>
      </c>
    </row>
    <row r="3340" spans="1:3">
      <c r="A3340" s="1" t="s">
        <v>11843</v>
      </c>
      <c r="B3340" s="1" t="s">
        <v>11844</v>
      </c>
      <c r="C3340" s="1" t="s">
        <v>11845</v>
      </c>
    </row>
    <row r="3341" spans="1:3">
      <c r="A3341" s="1" t="s">
        <v>11846</v>
      </c>
      <c r="B3341" s="1" t="s">
        <v>11847</v>
      </c>
      <c r="C3341" s="1" t="s">
        <v>11848</v>
      </c>
    </row>
    <row r="3342" spans="1:3">
      <c r="A3342" s="1" t="s">
        <v>11849</v>
      </c>
      <c r="B3342" s="1" t="s">
        <v>11850</v>
      </c>
      <c r="C3342" s="1" t="s">
        <v>11851</v>
      </c>
    </row>
    <row r="3343" spans="1:3">
      <c r="A3343" s="1" t="s">
        <v>11852</v>
      </c>
      <c r="B3343" s="1" t="s">
        <v>11853</v>
      </c>
      <c r="C3343" s="1" t="s">
        <v>11854</v>
      </c>
    </row>
    <row r="3344" spans="1:3">
      <c r="A3344" s="1" t="s">
        <v>11855</v>
      </c>
      <c r="B3344" s="1" t="s">
        <v>11856</v>
      </c>
      <c r="C3344" s="1" t="s">
        <v>11857</v>
      </c>
    </row>
    <row r="3345" spans="1:3">
      <c r="A3345" s="1" t="s">
        <v>11858</v>
      </c>
      <c r="B3345" s="1" t="s">
        <v>11859</v>
      </c>
      <c r="C3345" s="1" t="s">
        <v>11860</v>
      </c>
    </row>
    <row r="3346" spans="1:3">
      <c r="A3346" s="1" t="s">
        <v>11861</v>
      </c>
      <c r="B3346" s="1" t="s">
        <v>11862</v>
      </c>
      <c r="C3346" s="1" t="s">
        <v>11863</v>
      </c>
    </row>
    <row r="3347" spans="1:3">
      <c r="A3347" s="1" t="s">
        <v>11864</v>
      </c>
      <c r="B3347" s="1" t="s">
        <v>11865</v>
      </c>
      <c r="C3347" s="1" t="s">
        <v>11866</v>
      </c>
    </row>
    <row r="3348" spans="1:3">
      <c r="A3348" s="1" t="s">
        <v>11867</v>
      </c>
      <c r="B3348" s="1" t="s">
        <v>11868</v>
      </c>
      <c r="C3348" s="1" t="s">
        <v>11869</v>
      </c>
    </row>
    <row r="3349" spans="1:3">
      <c r="A3349" s="1" t="s">
        <v>11870</v>
      </c>
      <c r="B3349" s="1" t="s">
        <v>11871</v>
      </c>
      <c r="C3349" s="1" t="s">
        <v>11872</v>
      </c>
    </row>
    <row r="3350" spans="1:3">
      <c r="A3350" s="1" t="s">
        <v>11873</v>
      </c>
      <c r="B3350" s="1" t="s">
        <v>11874</v>
      </c>
      <c r="C3350" s="1" t="s">
        <v>11875</v>
      </c>
    </row>
    <row r="3351" spans="1:3">
      <c r="A3351" s="1" t="s">
        <v>11876</v>
      </c>
      <c r="B3351" s="1" t="s">
        <v>11877</v>
      </c>
      <c r="C3351" s="1" t="s">
        <v>11878</v>
      </c>
    </row>
    <row r="3352" spans="1:3">
      <c r="A3352" s="1" t="s">
        <v>11879</v>
      </c>
      <c r="B3352" s="1" t="s">
        <v>11880</v>
      </c>
      <c r="C3352" s="1" t="s">
        <v>11881</v>
      </c>
    </row>
    <row r="3353" spans="1:3">
      <c r="A3353" s="1" t="s">
        <v>11882</v>
      </c>
      <c r="B3353" s="1" t="s">
        <v>11883</v>
      </c>
      <c r="C3353" s="1" t="s">
        <v>11884</v>
      </c>
    </row>
    <row r="3354" spans="1:3">
      <c r="A3354" s="1" t="s">
        <v>11885</v>
      </c>
      <c r="B3354" s="1" t="s">
        <v>11886</v>
      </c>
      <c r="C3354" s="1" t="s">
        <v>11887</v>
      </c>
    </row>
    <row r="3355" spans="1:3">
      <c r="A3355" s="1" t="s">
        <v>11888</v>
      </c>
      <c r="B3355" s="1" t="s">
        <v>11889</v>
      </c>
      <c r="C3355" s="1" t="s">
        <v>11890</v>
      </c>
    </row>
    <row r="3356" spans="1:3">
      <c r="A3356" s="1" t="s">
        <v>11891</v>
      </c>
      <c r="B3356" s="1" t="s">
        <v>11892</v>
      </c>
      <c r="C3356" s="1" t="s">
        <v>11893</v>
      </c>
    </row>
    <row r="3357" spans="1:3">
      <c r="A3357" s="1" t="s">
        <v>11894</v>
      </c>
      <c r="B3357" s="1" t="s">
        <v>11895</v>
      </c>
      <c r="C3357" s="1" t="s">
        <v>11896</v>
      </c>
    </row>
    <row r="3358" spans="1:3">
      <c r="A3358" s="1" t="s">
        <v>11897</v>
      </c>
      <c r="B3358" s="1" t="s">
        <v>11898</v>
      </c>
      <c r="C3358" s="1" t="s">
        <v>11899</v>
      </c>
    </row>
    <row r="3359" spans="1:3">
      <c r="A3359" s="1" t="s">
        <v>11900</v>
      </c>
      <c r="B3359" s="1" t="s">
        <v>11901</v>
      </c>
      <c r="C3359" s="1" t="s">
        <v>11902</v>
      </c>
    </row>
    <row r="3360" spans="1:3">
      <c r="A3360" s="1" t="s">
        <v>11903</v>
      </c>
      <c r="B3360" s="1" t="s">
        <v>11904</v>
      </c>
      <c r="C3360" s="1" t="s">
        <v>11905</v>
      </c>
    </row>
    <row r="3361" spans="1:3">
      <c r="A3361" s="1" t="s">
        <v>11906</v>
      </c>
      <c r="B3361" s="1" t="s">
        <v>11907</v>
      </c>
      <c r="C3361" s="1" t="s">
        <v>11908</v>
      </c>
    </row>
    <row r="3362" spans="1:3">
      <c r="A3362" s="1" t="s">
        <v>11909</v>
      </c>
      <c r="B3362" s="1" t="s">
        <v>11910</v>
      </c>
      <c r="C3362" s="1" t="s">
        <v>11911</v>
      </c>
    </row>
    <row r="3363" spans="1:3">
      <c r="A3363" s="1" t="s">
        <v>11912</v>
      </c>
      <c r="B3363" s="1" t="s">
        <v>11913</v>
      </c>
      <c r="C3363" s="1" t="s">
        <v>11914</v>
      </c>
    </row>
    <row r="3364" spans="1:3">
      <c r="A3364" s="1" t="s">
        <v>11915</v>
      </c>
      <c r="B3364" s="1" t="s">
        <v>11916</v>
      </c>
      <c r="C3364" s="1" t="s">
        <v>11917</v>
      </c>
    </row>
    <row r="3365" spans="1:3">
      <c r="A3365" s="1" t="s">
        <v>11918</v>
      </c>
      <c r="B3365" s="1" t="s">
        <v>11919</v>
      </c>
      <c r="C3365" s="1" t="s">
        <v>11920</v>
      </c>
    </row>
    <row r="3366" spans="1:3">
      <c r="A3366" s="1" t="s">
        <v>11921</v>
      </c>
      <c r="B3366" s="1" t="s">
        <v>11922</v>
      </c>
      <c r="C3366" s="1" t="s">
        <v>11923</v>
      </c>
    </row>
    <row r="3367" spans="1:3">
      <c r="A3367" s="1" t="s">
        <v>11924</v>
      </c>
      <c r="B3367" s="1" t="s">
        <v>11925</v>
      </c>
      <c r="C3367" s="1" t="s">
        <v>11926</v>
      </c>
    </row>
    <row r="3368" spans="1:3">
      <c r="A3368" s="1" t="s">
        <v>11927</v>
      </c>
      <c r="B3368" s="1" t="s">
        <v>11928</v>
      </c>
      <c r="C3368" s="1" t="s">
        <v>11929</v>
      </c>
    </row>
    <row r="3369" spans="1:3">
      <c r="A3369" s="1" t="s">
        <v>11930</v>
      </c>
      <c r="B3369" s="1" t="s">
        <v>11931</v>
      </c>
      <c r="C3369" s="1" t="s">
        <v>11932</v>
      </c>
    </row>
    <row r="3370" spans="1:3">
      <c r="A3370" s="1" t="s">
        <v>11933</v>
      </c>
      <c r="B3370" s="1" t="s">
        <v>11934</v>
      </c>
      <c r="C3370" s="1" t="s">
        <v>11935</v>
      </c>
    </row>
    <row r="3371" spans="1:3">
      <c r="A3371" s="1" t="s">
        <v>11936</v>
      </c>
      <c r="B3371" s="1" t="s">
        <v>11937</v>
      </c>
      <c r="C3371" s="1" t="s">
        <v>11938</v>
      </c>
    </row>
    <row r="3372" spans="1:3">
      <c r="A3372" s="1" t="s">
        <v>11939</v>
      </c>
      <c r="B3372" s="1" t="s">
        <v>11940</v>
      </c>
      <c r="C3372" s="1" t="s">
        <v>11941</v>
      </c>
    </row>
    <row r="3373" spans="1:3">
      <c r="A3373" s="1" t="s">
        <v>11942</v>
      </c>
      <c r="B3373" s="1" t="s">
        <v>11943</v>
      </c>
      <c r="C3373" s="1" t="s">
        <v>11944</v>
      </c>
    </row>
    <row r="3374" spans="1:3">
      <c r="A3374" s="1" t="s">
        <v>11945</v>
      </c>
      <c r="B3374" s="1" t="s">
        <v>11946</v>
      </c>
      <c r="C3374" s="1" t="s">
        <v>11947</v>
      </c>
    </row>
    <row r="3375" spans="1:3">
      <c r="A3375" s="1" t="s">
        <v>11948</v>
      </c>
      <c r="B3375" s="1" t="s">
        <v>11949</v>
      </c>
      <c r="C3375" s="1" t="s">
        <v>11950</v>
      </c>
    </row>
    <row r="3376" spans="1:3">
      <c r="A3376" s="1" t="s">
        <v>11951</v>
      </c>
      <c r="B3376" s="1" t="s">
        <v>11952</v>
      </c>
      <c r="C3376" s="1" t="s">
        <v>11953</v>
      </c>
    </row>
    <row r="3377" spans="1:3">
      <c r="A3377" s="1" t="s">
        <v>11954</v>
      </c>
      <c r="B3377" s="1" t="s">
        <v>11955</v>
      </c>
      <c r="C3377" s="1" t="s">
        <v>11956</v>
      </c>
    </row>
    <row r="3378" spans="1:3">
      <c r="A3378" s="1" t="s">
        <v>11957</v>
      </c>
      <c r="B3378" s="1" t="s">
        <v>11958</v>
      </c>
      <c r="C3378" s="1" t="s">
        <v>11959</v>
      </c>
    </row>
    <row r="3379" spans="1:3">
      <c r="A3379" s="1" t="s">
        <v>11960</v>
      </c>
      <c r="B3379" s="1" t="s">
        <v>11961</v>
      </c>
      <c r="C3379" s="1" t="s">
        <v>11962</v>
      </c>
    </row>
    <row r="3380" spans="1:3">
      <c r="A3380" s="1" t="s">
        <v>11963</v>
      </c>
      <c r="B3380" s="1" t="s">
        <v>11964</v>
      </c>
      <c r="C3380" s="1" t="s">
        <v>11965</v>
      </c>
    </row>
    <row r="3381" spans="1:3">
      <c r="A3381" s="1" t="s">
        <v>11966</v>
      </c>
      <c r="B3381" s="1" t="s">
        <v>11967</v>
      </c>
      <c r="C3381" s="1" t="s">
        <v>11968</v>
      </c>
    </row>
    <row r="3382" spans="1:3">
      <c r="A3382" s="1" t="s">
        <v>11969</v>
      </c>
      <c r="B3382" s="1" t="s">
        <v>11970</v>
      </c>
      <c r="C3382" s="1" t="s">
        <v>11971</v>
      </c>
    </row>
    <row r="3383" spans="1:3">
      <c r="A3383" s="1" t="s">
        <v>11972</v>
      </c>
      <c r="B3383" s="1" t="s">
        <v>11973</v>
      </c>
      <c r="C3383" s="1" t="s">
        <v>11974</v>
      </c>
    </row>
    <row r="3384" spans="1:3">
      <c r="A3384" s="1" t="s">
        <v>11975</v>
      </c>
      <c r="B3384" s="1" t="s">
        <v>11976</v>
      </c>
      <c r="C3384" s="1" t="s">
        <v>11977</v>
      </c>
    </row>
    <row r="3385" spans="1:3">
      <c r="A3385" s="1" t="s">
        <v>11978</v>
      </c>
      <c r="B3385" s="1" t="s">
        <v>11979</v>
      </c>
      <c r="C3385" s="1" t="s">
        <v>11980</v>
      </c>
    </row>
    <row r="3386" spans="1:3">
      <c r="A3386" s="1" t="s">
        <v>11981</v>
      </c>
      <c r="B3386" s="1" t="s">
        <v>11982</v>
      </c>
      <c r="C3386" s="1" t="s">
        <v>11983</v>
      </c>
    </row>
    <row r="3387" spans="1:3">
      <c r="A3387" s="1" t="s">
        <v>11984</v>
      </c>
      <c r="B3387" s="1" t="s">
        <v>11985</v>
      </c>
      <c r="C3387" s="1" t="s">
        <v>11986</v>
      </c>
    </row>
    <row r="3388" spans="1:3">
      <c r="A3388" s="1" t="s">
        <v>11987</v>
      </c>
      <c r="B3388" s="1" t="s">
        <v>11988</v>
      </c>
      <c r="C3388" s="1" t="s">
        <v>11989</v>
      </c>
    </row>
    <row r="3389" spans="1:3">
      <c r="A3389" s="1" t="s">
        <v>11990</v>
      </c>
      <c r="B3389" s="1" t="s">
        <v>11991</v>
      </c>
      <c r="C3389" s="1" t="s">
        <v>11992</v>
      </c>
    </row>
    <row r="3390" spans="1:3">
      <c r="A3390" s="1" t="s">
        <v>11993</v>
      </c>
      <c r="B3390" s="1" t="s">
        <v>11994</v>
      </c>
      <c r="C3390" s="1" t="s">
        <v>11995</v>
      </c>
    </row>
    <row r="3391" spans="1:3">
      <c r="A3391" s="1" t="s">
        <v>11996</v>
      </c>
      <c r="B3391" s="1" t="s">
        <v>11997</v>
      </c>
      <c r="C3391" s="1" t="s">
        <v>11998</v>
      </c>
    </row>
    <row r="3392" spans="1:3">
      <c r="A3392" s="1" t="s">
        <v>11999</v>
      </c>
      <c r="B3392" s="1" t="s">
        <v>12000</v>
      </c>
      <c r="C3392" s="1" t="s">
        <v>12001</v>
      </c>
    </row>
    <row r="3393" spans="1:3">
      <c r="A3393" s="1" t="s">
        <v>12002</v>
      </c>
      <c r="B3393" s="1" t="s">
        <v>12003</v>
      </c>
      <c r="C3393" s="1" t="s">
        <v>12004</v>
      </c>
    </row>
    <row r="3394" spans="1:3">
      <c r="A3394" s="1" t="s">
        <v>12005</v>
      </c>
      <c r="B3394" s="1" t="s">
        <v>12006</v>
      </c>
      <c r="C3394" s="1" t="s">
        <v>12007</v>
      </c>
    </row>
    <row r="3395" spans="1:3">
      <c r="A3395" s="1" t="s">
        <v>12008</v>
      </c>
      <c r="B3395" s="1" t="s">
        <v>12009</v>
      </c>
      <c r="C3395" s="1" t="s">
        <v>12010</v>
      </c>
    </row>
    <row r="3396" spans="1:3">
      <c r="A3396" s="1" t="s">
        <v>12011</v>
      </c>
      <c r="B3396" s="1" t="s">
        <v>12012</v>
      </c>
      <c r="C3396" s="1" t="s">
        <v>12013</v>
      </c>
    </row>
    <row r="3397" spans="1:3">
      <c r="A3397" s="1" t="s">
        <v>12014</v>
      </c>
      <c r="B3397" s="1" t="s">
        <v>12015</v>
      </c>
      <c r="C3397" s="1" t="s">
        <v>12016</v>
      </c>
    </row>
    <row r="3398" spans="1:3">
      <c r="A3398" s="1" t="s">
        <v>12017</v>
      </c>
      <c r="B3398" s="1" t="s">
        <v>12018</v>
      </c>
      <c r="C3398" s="1" t="s">
        <v>12019</v>
      </c>
    </row>
    <row r="3399" spans="1:3">
      <c r="A3399" s="1" t="s">
        <v>12020</v>
      </c>
      <c r="B3399" s="1" t="s">
        <v>12021</v>
      </c>
      <c r="C3399" s="1" t="s">
        <v>12022</v>
      </c>
    </row>
    <row r="3400" spans="1:3">
      <c r="A3400" s="1" t="s">
        <v>12023</v>
      </c>
      <c r="B3400" s="1" t="s">
        <v>12024</v>
      </c>
      <c r="C3400" s="1" t="s">
        <v>12025</v>
      </c>
    </row>
    <row r="3401" spans="1:3">
      <c r="A3401" s="1" t="s">
        <v>12026</v>
      </c>
      <c r="B3401" s="1" t="s">
        <v>12027</v>
      </c>
      <c r="C3401" s="1" t="s">
        <v>12028</v>
      </c>
    </row>
    <row r="3402" spans="1:3">
      <c r="A3402" s="1" t="s">
        <v>12029</v>
      </c>
      <c r="B3402" s="1" t="s">
        <v>12030</v>
      </c>
      <c r="C3402" s="1" t="s">
        <v>12031</v>
      </c>
    </row>
    <row r="3403" spans="1:3">
      <c r="A3403" s="1" t="s">
        <v>12032</v>
      </c>
      <c r="B3403" s="1" t="s">
        <v>12033</v>
      </c>
      <c r="C3403" s="1" t="s">
        <v>12034</v>
      </c>
    </row>
    <row r="3404" spans="1:3">
      <c r="A3404" s="1" t="s">
        <v>12035</v>
      </c>
      <c r="B3404" s="1" t="s">
        <v>12036</v>
      </c>
      <c r="C3404" s="1" t="s">
        <v>12037</v>
      </c>
    </row>
    <row r="3405" spans="1:3">
      <c r="A3405" s="1" t="s">
        <v>12038</v>
      </c>
      <c r="B3405" s="1" t="s">
        <v>12039</v>
      </c>
      <c r="C3405" s="1" t="s">
        <v>12040</v>
      </c>
    </row>
    <row r="3406" spans="1:3">
      <c r="A3406" s="1" t="s">
        <v>12041</v>
      </c>
      <c r="B3406" s="1" t="s">
        <v>12042</v>
      </c>
      <c r="C3406" s="1" t="s">
        <v>12043</v>
      </c>
    </row>
    <row r="3407" spans="1:3">
      <c r="A3407" s="1" t="s">
        <v>12044</v>
      </c>
      <c r="B3407" s="1" t="s">
        <v>12045</v>
      </c>
      <c r="C3407" s="1" t="s">
        <v>12046</v>
      </c>
    </row>
    <row r="3408" spans="1:3">
      <c r="A3408" s="1" t="s">
        <v>12047</v>
      </c>
      <c r="B3408" s="1" t="s">
        <v>12048</v>
      </c>
      <c r="C3408" s="1" t="s">
        <v>12049</v>
      </c>
    </row>
    <row r="3409" spans="1:3">
      <c r="A3409" s="1" t="s">
        <v>12050</v>
      </c>
      <c r="B3409" s="1" t="s">
        <v>12051</v>
      </c>
      <c r="C3409" s="1" t="s">
        <v>12052</v>
      </c>
    </row>
    <row r="3410" spans="1:3">
      <c r="A3410" s="1" t="s">
        <v>12053</v>
      </c>
      <c r="B3410" s="1" t="s">
        <v>12054</v>
      </c>
      <c r="C3410" s="1" t="s">
        <v>12055</v>
      </c>
    </row>
    <row r="3411" spans="1:3">
      <c r="A3411" s="1" t="s">
        <v>12056</v>
      </c>
      <c r="B3411" s="1" t="s">
        <v>12057</v>
      </c>
      <c r="C3411" s="1" t="s">
        <v>12058</v>
      </c>
    </row>
    <row r="3412" spans="1:3">
      <c r="A3412" s="1" t="s">
        <v>12059</v>
      </c>
      <c r="B3412" s="1" t="s">
        <v>12060</v>
      </c>
      <c r="C3412" s="1" t="s">
        <v>12061</v>
      </c>
    </row>
    <row r="3413" spans="1:3">
      <c r="A3413" s="1" t="s">
        <v>12062</v>
      </c>
      <c r="B3413" s="1" t="s">
        <v>12063</v>
      </c>
      <c r="C3413" s="1" t="s">
        <v>12064</v>
      </c>
    </row>
    <row r="3414" spans="1:3">
      <c r="A3414" s="1" t="s">
        <v>12065</v>
      </c>
      <c r="B3414" s="1" t="s">
        <v>12066</v>
      </c>
      <c r="C3414" s="1" t="s">
        <v>12067</v>
      </c>
    </row>
    <row r="3415" spans="1:3">
      <c r="A3415" s="1" t="s">
        <v>12068</v>
      </c>
      <c r="B3415" s="1" t="s">
        <v>12069</v>
      </c>
      <c r="C3415" s="1" t="s">
        <v>12070</v>
      </c>
    </row>
    <row r="3416" spans="1:3">
      <c r="A3416" s="1" t="s">
        <v>12071</v>
      </c>
      <c r="B3416" s="1" t="s">
        <v>12072</v>
      </c>
      <c r="C3416" s="1" t="s">
        <v>12073</v>
      </c>
    </row>
    <row r="3417" spans="1:3">
      <c r="A3417" s="1" t="s">
        <v>12074</v>
      </c>
      <c r="B3417" s="1" t="s">
        <v>12075</v>
      </c>
      <c r="C3417" s="1" t="s">
        <v>12076</v>
      </c>
    </row>
    <row r="3418" spans="1:3">
      <c r="A3418" s="1" t="s">
        <v>12077</v>
      </c>
      <c r="B3418" s="1" t="s">
        <v>12078</v>
      </c>
      <c r="C3418" s="1" t="s">
        <v>12079</v>
      </c>
    </row>
    <row r="3419" spans="1:3">
      <c r="A3419" s="1" t="s">
        <v>12080</v>
      </c>
      <c r="B3419" s="1" t="s">
        <v>12081</v>
      </c>
      <c r="C3419" s="1" t="s">
        <v>12082</v>
      </c>
    </row>
    <row r="3420" spans="1:3">
      <c r="A3420" s="1" t="s">
        <v>12083</v>
      </c>
      <c r="B3420" s="1" t="s">
        <v>12084</v>
      </c>
      <c r="C3420" s="1" t="s">
        <v>12085</v>
      </c>
    </row>
    <row r="3421" spans="1:3">
      <c r="A3421" s="1" t="s">
        <v>12086</v>
      </c>
      <c r="B3421" s="1" t="s">
        <v>12087</v>
      </c>
      <c r="C3421" s="1" t="s">
        <v>12088</v>
      </c>
    </row>
    <row r="3422" spans="1:3">
      <c r="A3422" s="1" t="s">
        <v>12089</v>
      </c>
      <c r="B3422" s="1" t="s">
        <v>12090</v>
      </c>
      <c r="C3422" s="1" t="s">
        <v>12091</v>
      </c>
    </row>
    <row r="3423" spans="1:3">
      <c r="A3423" s="1" t="s">
        <v>12092</v>
      </c>
      <c r="B3423" s="1" t="s">
        <v>12093</v>
      </c>
      <c r="C3423" s="1" t="s">
        <v>12094</v>
      </c>
    </row>
    <row r="3424" spans="1:3">
      <c r="A3424" s="1" t="s">
        <v>12095</v>
      </c>
      <c r="B3424" s="1" t="s">
        <v>12096</v>
      </c>
      <c r="C3424" s="1" t="s">
        <v>12097</v>
      </c>
    </row>
    <row r="3425" spans="1:3">
      <c r="A3425" s="1" t="s">
        <v>12098</v>
      </c>
      <c r="B3425" s="1" t="s">
        <v>12099</v>
      </c>
      <c r="C3425" s="1" t="s">
        <v>12100</v>
      </c>
    </row>
    <row r="3426" spans="1:3">
      <c r="A3426" s="1" t="s">
        <v>12101</v>
      </c>
      <c r="B3426" s="1" t="s">
        <v>12102</v>
      </c>
      <c r="C3426" s="1" t="s">
        <v>12103</v>
      </c>
    </row>
    <row r="3427" spans="1:3">
      <c r="A3427" s="1" t="s">
        <v>12104</v>
      </c>
      <c r="B3427" s="1" t="s">
        <v>12105</v>
      </c>
      <c r="C3427" s="1" t="s">
        <v>12106</v>
      </c>
    </row>
    <row r="3428" spans="1:3">
      <c r="A3428" s="1" t="s">
        <v>12107</v>
      </c>
      <c r="B3428" s="1" t="s">
        <v>12108</v>
      </c>
      <c r="C3428" s="1" t="s">
        <v>12109</v>
      </c>
    </row>
    <row r="3429" spans="1:3">
      <c r="A3429" s="1" t="s">
        <v>12110</v>
      </c>
      <c r="B3429" s="1" t="s">
        <v>12111</v>
      </c>
      <c r="C3429" s="1" t="s">
        <v>12112</v>
      </c>
    </row>
    <row r="3430" spans="1:3">
      <c r="A3430" s="1" t="s">
        <v>12113</v>
      </c>
      <c r="B3430" s="1" t="s">
        <v>12114</v>
      </c>
      <c r="C3430" s="1" t="s">
        <v>12115</v>
      </c>
    </row>
    <row r="3431" spans="1:3">
      <c r="A3431" s="1" t="s">
        <v>12116</v>
      </c>
      <c r="B3431" s="1" t="s">
        <v>12117</v>
      </c>
      <c r="C3431" s="1" t="s">
        <v>12118</v>
      </c>
    </row>
    <row r="3432" spans="1:3">
      <c r="A3432" s="1" t="s">
        <v>12119</v>
      </c>
      <c r="B3432" s="1" t="s">
        <v>12120</v>
      </c>
      <c r="C3432" s="1" t="s">
        <v>12121</v>
      </c>
    </row>
    <row r="3433" spans="1:3">
      <c r="A3433" s="1" t="s">
        <v>12122</v>
      </c>
      <c r="B3433" s="1" t="s">
        <v>12123</v>
      </c>
      <c r="C3433" s="1" t="s">
        <v>12124</v>
      </c>
    </row>
    <row r="3434" spans="1:3">
      <c r="A3434" s="1" t="s">
        <v>12125</v>
      </c>
      <c r="B3434" s="1" t="s">
        <v>12126</v>
      </c>
      <c r="C3434" s="1" t="s">
        <v>12127</v>
      </c>
    </row>
    <row r="3435" spans="1:3">
      <c r="A3435" s="1" t="s">
        <v>12128</v>
      </c>
      <c r="B3435" s="1" t="s">
        <v>12129</v>
      </c>
      <c r="C3435" s="1" t="s">
        <v>12130</v>
      </c>
    </row>
    <row r="3436" spans="1:3">
      <c r="A3436" s="1" t="s">
        <v>12131</v>
      </c>
      <c r="B3436" s="1" t="s">
        <v>12132</v>
      </c>
      <c r="C3436" s="1" t="s">
        <v>12133</v>
      </c>
    </row>
    <row r="3437" spans="1:3">
      <c r="A3437" s="1" t="s">
        <v>12134</v>
      </c>
      <c r="B3437" s="1" t="s">
        <v>12135</v>
      </c>
      <c r="C3437" s="1" t="s">
        <v>12136</v>
      </c>
    </row>
    <row r="3438" spans="1:3">
      <c r="A3438" s="1" t="s">
        <v>12137</v>
      </c>
      <c r="B3438" s="1" t="s">
        <v>12138</v>
      </c>
      <c r="C3438" s="1" t="s">
        <v>12139</v>
      </c>
    </row>
    <row r="3439" spans="1:3">
      <c r="A3439" s="1" t="s">
        <v>12140</v>
      </c>
      <c r="B3439" s="1" t="s">
        <v>12141</v>
      </c>
      <c r="C3439" s="1" t="s">
        <v>12142</v>
      </c>
    </row>
    <row r="3440" spans="1:3">
      <c r="A3440" s="1" t="s">
        <v>12143</v>
      </c>
      <c r="B3440" s="1" t="s">
        <v>12144</v>
      </c>
      <c r="C3440" s="1" t="s">
        <v>12145</v>
      </c>
    </row>
    <row r="3441" spans="1:3">
      <c r="A3441" s="1" t="s">
        <v>12146</v>
      </c>
      <c r="B3441" s="1" t="s">
        <v>12147</v>
      </c>
      <c r="C3441" s="1" t="s">
        <v>12148</v>
      </c>
    </row>
    <row r="3442" spans="1:3">
      <c r="A3442" s="1" t="s">
        <v>12149</v>
      </c>
      <c r="B3442" s="1" t="s">
        <v>12150</v>
      </c>
      <c r="C3442" s="1" t="s">
        <v>12151</v>
      </c>
    </row>
    <row r="3443" spans="1:3">
      <c r="A3443" s="1" t="s">
        <v>12152</v>
      </c>
      <c r="B3443" s="1" t="s">
        <v>12153</v>
      </c>
      <c r="C3443" s="1" t="s">
        <v>12154</v>
      </c>
    </row>
    <row r="3444" spans="1:3">
      <c r="A3444" s="1" t="s">
        <v>12155</v>
      </c>
      <c r="B3444" s="1" t="s">
        <v>12156</v>
      </c>
      <c r="C3444" s="1" t="s">
        <v>12157</v>
      </c>
    </row>
    <row r="3445" spans="1:3">
      <c r="A3445" s="1" t="s">
        <v>12158</v>
      </c>
      <c r="B3445" s="1" t="s">
        <v>12159</v>
      </c>
      <c r="C3445" s="1" t="s">
        <v>12160</v>
      </c>
    </row>
    <row r="3446" spans="1:3">
      <c r="A3446" s="1" t="s">
        <v>12161</v>
      </c>
      <c r="B3446" s="1" t="s">
        <v>12162</v>
      </c>
      <c r="C3446" s="1" t="s">
        <v>12163</v>
      </c>
    </row>
    <row r="3447" spans="1:3">
      <c r="A3447" s="1" t="s">
        <v>12164</v>
      </c>
      <c r="B3447" s="1" t="s">
        <v>12165</v>
      </c>
      <c r="C3447" s="1" t="s">
        <v>12166</v>
      </c>
    </row>
    <row r="3448" spans="1:3">
      <c r="A3448" s="1" t="s">
        <v>12164</v>
      </c>
      <c r="B3448" s="1" t="s">
        <v>12165</v>
      </c>
      <c r="C3448" s="1" t="s">
        <v>12166</v>
      </c>
    </row>
    <row r="3449" spans="1:3">
      <c r="A3449" s="1" t="s">
        <v>12167</v>
      </c>
      <c r="B3449" s="1" t="s">
        <v>12168</v>
      </c>
      <c r="C3449" s="1" t="s">
        <v>12169</v>
      </c>
    </row>
    <row r="3450" spans="1:3">
      <c r="A3450" s="1" t="s">
        <v>12167</v>
      </c>
      <c r="B3450" s="1" t="s">
        <v>12170</v>
      </c>
      <c r="C3450" s="1" t="s">
        <v>12171</v>
      </c>
    </row>
    <row r="3451" spans="1:3">
      <c r="A3451" s="1" t="s">
        <v>12172</v>
      </c>
      <c r="B3451" s="1" t="s">
        <v>12173</v>
      </c>
      <c r="C3451" s="1" t="s">
        <v>12174</v>
      </c>
    </row>
    <row r="3452" spans="1:3">
      <c r="A3452" s="1" t="s">
        <v>12172</v>
      </c>
      <c r="B3452" s="1" t="s">
        <v>12175</v>
      </c>
      <c r="C3452" s="1" t="s">
        <v>12176</v>
      </c>
    </row>
    <row r="3453" spans="1:3">
      <c r="A3453" s="1" t="s">
        <v>12177</v>
      </c>
      <c r="B3453" s="1" t="s">
        <v>12178</v>
      </c>
      <c r="C3453" s="1" t="s">
        <v>12179</v>
      </c>
    </row>
    <row r="3454" spans="1:3">
      <c r="A3454" s="1" t="s">
        <v>12177</v>
      </c>
      <c r="B3454" s="1" t="s">
        <v>12180</v>
      </c>
      <c r="C3454" s="1" t="s">
        <v>12181</v>
      </c>
    </row>
    <row r="3455" spans="1:3">
      <c r="A3455" s="1" t="s">
        <v>12182</v>
      </c>
      <c r="B3455" s="1" t="s">
        <v>12183</v>
      </c>
      <c r="C3455" s="1" t="s">
        <v>12184</v>
      </c>
    </row>
    <row r="3456" spans="1:3">
      <c r="A3456" s="1" t="s">
        <v>12182</v>
      </c>
      <c r="B3456" s="1" t="s">
        <v>12185</v>
      </c>
      <c r="C3456" s="1" t="s">
        <v>12186</v>
      </c>
    </row>
    <row r="3457" spans="1:3">
      <c r="A3457" s="1" t="s">
        <v>12187</v>
      </c>
      <c r="B3457" s="1" t="s">
        <v>12188</v>
      </c>
      <c r="C3457" s="1" t="s">
        <v>12189</v>
      </c>
    </row>
    <row r="3458" spans="1:3">
      <c r="A3458" s="1" t="s">
        <v>12187</v>
      </c>
      <c r="B3458" s="1" t="s">
        <v>12190</v>
      </c>
      <c r="C3458" s="1" t="s">
        <v>12191</v>
      </c>
    </row>
    <row r="3459" spans="1:3">
      <c r="A3459" s="1" t="s">
        <v>12192</v>
      </c>
      <c r="B3459" s="1" t="s">
        <v>12193</v>
      </c>
      <c r="C3459" s="1" t="s">
        <v>12194</v>
      </c>
    </row>
    <row r="3460" spans="1:3">
      <c r="A3460" s="1" t="s">
        <v>12192</v>
      </c>
      <c r="B3460" s="1" t="s">
        <v>12195</v>
      </c>
      <c r="C3460" s="1" t="s">
        <v>12196</v>
      </c>
    </row>
    <row r="3461" spans="1:3">
      <c r="A3461" s="1" t="s">
        <v>12197</v>
      </c>
      <c r="B3461" s="1" t="s">
        <v>12198</v>
      </c>
      <c r="C3461" s="1" t="s">
        <v>12199</v>
      </c>
    </row>
    <row r="3462" spans="1:3">
      <c r="A3462" s="1" t="s">
        <v>12197</v>
      </c>
      <c r="B3462" s="1" t="s">
        <v>12200</v>
      </c>
      <c r="C3462" s="1" t="s">
        <v>12201</v>
      </c>
    </row>
    <row r="3463" spans="1:3">
      <c r="A3463" s="1" t="s">
        <v>12202</v>
      </c>
      <c r="B3463" s="1" t="s">
        <v>12203</v>
      </c>
      <c r="C3463" s="1" t="s">
        <v>12204</v>
      </c>
    </row>
    <row r="3464" spans="1:3">
      <c r="A3464" s="1" t="s">
        <v>12202</v>
      </c>
      <c r="B3464" s="1" t="s">
        <v>12203</v>
      </c>
      <c r="C3464" s="1" t="s">
        <v>12204</v>
      </c>
    </row>
    <row r="3465" spans="1:3">
      <c r="A3465" s="1" t="s">
        <v>12205</v>
      </c>
      <c r="B3465" s="1" t="s">
        <v>12206</v>
      </c>
      <c r="C3465" s="1" t="s">
        <v>12207</v>
      </c>
    </row>
    <row r="3466" spans="1:3">
      <c r="A3466" s="1" t="s">
        <v>12205</v>
      </c>
      <c r="B3466" s="1" t="s">
        <v>12208</v>
      </c>
      <c r="C3466" s="1" t="s">
        <v>12209</v>
      </c>
    </row>
    <row r="3467" spans="1:3">
      <c r="A3467" s="1" t="s">
        <v>12210</v>
      </c>
      <c r="B3467" s="1" t="s">
        <v>12211</v>
      </c>
      <c r="C3467" s="1" t="s">
        <v>12212</v>
      </c>
    </row>
    <row r="3468" spans="1:3">
      <c r="A3468" s="1" t="s">
        <v>12210</v>
      </c>
      <c r="B3468" s="1" t="s">
        <v>12213</v>
      </c>
      <c r="C3468" s="1" t="s">
        <v>12214</v>
      </c>
    </row>
    <row r="3469" spans="1:3">
      <c r="A3469" s="1" t="s">
        <v>12215</v>
      </c>
      <c r="B3469" s="1" t="s">
        <v>12216</v>
      </c>
      <c r="C3469" s="1" t="s">
        <v>12217</v>
      </c>
    </row>
    <row r="3470" spans="1:3">
      <c r="A3470" s="1" t="s">
        <v>12215</v>
      </c>
      <c r="B3470" s="1" t="s">
        <v>12218</v>
      </c>
      <c r="C3470" s="1" t="s">
        <v>12219</v>
      </c>
    </row>
    <row r="3471" spans="1:3">
      <c r="A3471" s="1" t="s">
        <v>12220</v>
      </c>
      <c r="B3471" s="1" t="s">
        <v>12221</v>
      </c>
      <c r="C3471" s="1" t="s">
        <v>12222</v>
      </c>
    </row>
    <row r="3472" spans="1:3">
      <c r="A3472" s="1" t="s">
        <v>12220</v>
      </c>
      <c r="B3472" s="1" t="s">
        <v>12223</v>
      </c>
      <c r="C3472" s="1" t="s">
        <v>12224</v>
      </c>
    </row>
    <row r="3473" spans="1:3">
      <c r="A3473" s="1" t="s">
        <v>12225</v>
      </c>
      <c r="B3473" s="1" t="s">
        <v>12226</v>
      </c>
      <c r="C3473" s="1" t="s">
        <v>12227</v>
      </c>
    </row>
    <row r="3474" spans="1:3">
      <c r="A3474" s="1" t="s">
        <v>12225</v>
      </c>
      <c r="B3474" s="1" t="s">
        <v>12226</v>
      </c>
      <c r="C3474" s="1" t="s">
        <v>12227</v>
      </c>
    </row>
    <row r="3475" spans="1:3">
      <c r="A3475" s="1" t="s">
        <v>12228</v>
      </c>
      <c r="B3475" s="1" t="s">
        <v>12229</v>
      </c>
      <c r="C3475" s="1" t="s">
        <v>12230</v>
      </c>
    </row>
    <row r="3476" spans="1:3">
      <c r="A3476" s="1" t="s">
        <v>12228</v>
      </c>
      <c r="B3476" s="1" t="s">
        <v>12231</v>
      </c>
      <c r="C3476" s="1" t="s">
        <v>12232</v>
      </c>
    </row>
    <row r="3477" spans="1:3">
      <c r="A3477" s="1" t="s">
        <v>12233</v>
      </c>
      <c r="B3477" s="1" t="s">
        <v>12234</v>
      </c>
      <c r="C3477" s="1" t="s">
        <v>12235</v>
      </c>
    </row>
    <row r="3478" spans="1:3">
      <c r="A3478" s="1" t="s">
        <v>12233</v>
      </c>
      <c r="B3478" s="1" t="s">
        <v>12234</v>
      </c>
      <c r="C3478" s="1" t="s">
        <v>12235</v>
      </c>
    </row>
    <row r="3479" spans="1:3">
      <c r="A3479" s="1" t="s">
        <v>12236</v>
      </c>
      <c r="B3479" s="1" t="s">
        <v>12237</v>
      </c>
      <c r="C3479" s="1" t="s">
        <v>12238</v>
      </c>
    </row>
    <row r="3480" spans="1:3">
      <c r="A3480" s="1" t="s">
        <v>12236</v>
      </c>
      <c r="B3480" s="1" t="s">
        <v>12239</v>
      </c>
      <c r="C3480" s="1" t="s">
        <v>12240</v>
      </c>
    </row>
    <row r="3481" spans="1:3">
      <c r="A3481" s="1" t="s">
        <v>12241</v>
      </c>
      <c r="B3481" s="1" t="s">
        <v>12242</v>
      </c>
      <c r="C3481" s="1" t="s">
        <v>12243</v>
      </c>
    </row>
    <row r="3482" spans="1:3">
      <c r="A3482" s="1" t="s">
        <v>12241</v>
      </c>
      <c r="B3482" s="1" t="s">
        <v>12244</v>
      </c>
      <c r="C3482" s="1" t="s">
        <v>12245</v>
      </c>
    </row>
    <row r="3483" spans="1:3">
      <c r="A3483" s="1" t="s">
        <v>12246</v>
      </c>
      <c r="B3483" s="1" t="s">
        <v>12247</v>
      </c>
      <c r="C3483" s="1" t="s">
        <v>12248</v>
      </c>
    </row>
    <row r="3484" spans="1:3">
      <c r="A3484" s="1" t="s">
        <v>12246</v>
      </c>
      <c r="B3484" s="1" t="s">
        <v>12247</v>
      </c>
      <c r="C3484" s="1" t="s">
        <v>12248</v>
      </c>
    </row>
    <row r="3485" spans="1:3">
      <c r="A3485" s="1" t="s">
        <v>12249</v>
      </c>
      <c r="B3485" s="1" t="s">
        <v>12250</v>
      </c>
      <c r="C3485" s="1" t="s">
        <v>12251</v>
      </c>
    </row>
    <row r="3486" spans="1:3">
      <c r="A3486" s="1" t="s">
        <v>12249</v>
      </c>
      <c r="B3486" s="1" t="s">
        <v>12250</v>
      </c>
      <c r="C3486" s="1" t="s">
        <v>12251</v>
      </c>
    </row>
    <row r="3487" spans="1:3">
      <c r="A3487" s="1" t="s">
        <v>12252</v>
      </c>
      <c r="B3487" s="1" t="s">
        <v>12253</v>
      </c>
      <c r="C3487" s="1" t="s">
        <v>12254</v>
      </c>
    </row>
    <row r="3488" spans="1:3">
      <c r="A3488" s="1" t="s">
        <v>12252</v>
      </c>
      <c r="B3488" s="1" t="s">
        <v>12255</v>
      </c>
      <c r="C3488" s="1" t="s">
        <v>12256</v>
      </c>
    </row>
    <row r="3489" spans="1:3">
      <c r="A3489" s="1" t="s">
        <v>12257</v>
      </c>
      <c r="B3489" s="1" t="s">
        <v>12258</v>
      </c>
      <c r="C3489" s="1" t="s">
        <v>12259</v>
      </c>
    </row>
    <row r="3490" spans="1:3">
      <c r="A3490" s="1" t="s">
        <v>12257</v>
      </c>
      <c r="B3490" s="1" t="s">
        <v>12260</v>
      </c>
      <c r="C3490" s="1" t="s">
        <v>12261</v>
      </c>
    </row>
    <row r="3491" spans="1:3">
      <c r="A3491" s="1" t="s">
        <v>12262</v>
      </c>
      <c r="B3491" s="1" t="s">
        <v>12263</v>
      </c>
      <c r="C3491" s="1" t="s">
        <v>12264</v>
      </c>
    </row>
    <row r="3492" spans="1:3">
      <c r="A3492" s="1" t="s">
        <v>12262</v>
      </c>
      <c r="B3492" s="1" t="s">
        <v>12265</v>
      </c>
      <c r="C3492" s="1" t="s">
        <v>12266</v>
      </c>
    </row>
    <row r="3493" spans="1:3">
      <c r="A3493" s="1" t="s">
        <v>12267</v>
      </c>
      <c r="B3493" s="1" t="s">
        <v>12268</v>
      </c>
      <c r="C3493" s="1" t="s">
        <v>12269</v>
      </c>
    </row>
    <row r="3494" spans="1:3">
      <c r="A3494" s="1" t="s">
        <v>12267</v>
      </c>
      <c r="B3494" s="1" t="s">
        <v>12270</v>
      </c>
      <c r="C3494" s="1" t="s">
        <v>12271</v>
      </c>
    </row>
    <row r="3495" spans="1:3">
      <c r="A3495" s="1" t="s">
        <v>12272</v>
      </c>
      <c r="B3495" s="1" t="s">
        <v>12273</v>
      </c>
      <c r="C3495" s="1" t="s">
        <v>12274</v>
      </c>
    </row>
    <row r="3496" spans="1:3">
      <c r="A3496" s="1" t="s">
        <v>12272</v>
      </c>
      <c r="B3496" s="1" t="s">
        <v>12275</v>
      </c>
      <c r="C3496" s="1" t="s">
        <v>12276</v>
      </c>
    </row>
    <row r="3497" spans="1:3">
      <c r="A3497" s="1" t="s">
        <v>12277</v>
      </c>
      <c r="B3497" s="1" t="s">
        <v>12278</v>
      </c>
      <c r="C3497" s="1" t="s">
        <v>12279</v>
      </c>
    </row>
    <row r="3498" spans="1:3">
      <c r="A3498" s="1" t="s">
        <v>12277</v>
      </c>
      <c r="B3498" s="1" t="s">
        <v>12280</v>
      </c>
      <c r="C3498" s="1" t="s">
        <v>12281</v>
      </c>
    </row>
    <row r="3499" spans="1:3">
      <c r="A3499" s="1" t="s">
        <v>12282</v>
      </c>
      <c r="B3499" s="1" t="s">
        <v>12283</v>
      </c>
      <c r="C3499" s="1" t="s">
        <v>12284</v>
      </c>
    </row>
    <row r="3500" spans="1:3">
      <c r="A3500" s="1" t="s">
        <v>12285</v>
      </c>
      <c r="B3500" s="1" t="s">
        <v>12286</v>
      </c>
      <c r="C3500" s="1" t="s">
        <v>12287</v>
      </c>
    </row>
    <row r="3501" spans="1:3">
      <c r="A3501" s="1" t="s">
        <v>12288</v>
      </c>
      <c r="B3501" s="1" t="s">
        <v>12289</v>
      </c>
      <c r="C3501" s="1" t="s">
        <v>12290</v>
      </c>
    </row>
    <row r="3502" spans="1:3">
      <c r="A3502" s="1" t="s">
        <v>12291</v>
      </c>
      <c r="B3502" s="1" t="s">
        <v>12292</v>
      </c>
      <c r="C3502" s="1" t="s">
        <v>12293</v>
      </c>
    </row>
    <row r="3503" spans="1:3">
      <c r="A3503" s="1" t="s">
        <v>12294</v>
      </c>
      <c r="B3503" s="1" t="s">
        <v>12295</v>
      </c>
      <c r="C3503" s="1" t="s">
        <v>12296</v>
      </c>
    </row>
    <row r="3504" spans="1:3">
      <c r="A3504" s="1" t="s">
        <v>12297</v>
      </c>
      <c r="B3504" s="1" t="s">
        <v>12298</v>
      </c>
      <c r="C3504" s="1" t="s">
        <v>12299</v>
      </c>
    </row>
    <row r="3505" spans="1:3">
      <c r="A3505" s="1" t="s">
        <v>12300</v>
      </c>
      <c r="B3505" s="1" t="s">
        <v>12301</v>
      </c>
      <c r="C3505" s="1" t="s">
        <v>12302</v>
      </c>
    </row>
    <row r="3506" spans="1:3">
      <c r="A3506" s="1" t="s">
        <v>12303</v>
      </c>
      <c r="B3506" s="1" t="s">
        <v>12304</v>
      </c>
      <c r="C3506" s="1" t="s">
        <v>12305</v>
      </c>
    </row>
    <row r="3507" spans="1:3">
      <c r="A3507" s="1" t="s">
        <v>12306</v>
      </c>
      <c r="B3507" s="1" t="s">
        <v>12307</v>
      </c>
      <c r="C3507" s="1" t="s">
        <v>12308</v>
      </c>
    </row>
    <row r="3508" spans="1:3">
      <c r="A3508" s="1" t="s">
        <v>12309</v>
      </c>
      <c r="B3508" s="1" t="s">
        <v>12310</v>
      </c>
      <c r="C3508" s="1" t="s">
        <v>12311</v>
      </c>
    </row>
    <row r="3509" spans="1:3">
      <c r="A3509" s="1" t="s">
        <v>12312</v>
      </c>
      <c r="B3509" s="1" t="s">
        <v>12313</v>
      </c>
      <c r="C3509" s="1" t="s">
        <v>12314</v>
      </c>
    </row>
    <row r="3510" spans="1:3">
      <c r="A3510" s="1" t="s">
        <v>12315</v>
      </c>
      <c r="B3510" s="1" t="s">
        <v>12316</v>
      </c>
      <c r="C3510" s="1" t="s">
        <v>12317</v>
      </c>
    </row>
    <row r="3511" spans="1:3">
      <c r="A3511" s="1" t="s">
        <v>12318</v>
      </c>
      <c r="B3511" s="1" t="s">
        <v>12319</v>
      </c>
      <c r="C3511" s="1" t="s">
        <v>12320</v>
      </c>
    </row>
    <row r="3512" spans="1:3">
      <c r="A3512" s="1" t="s">
        <v>12321</v>
      </c>
      <c r="B3512" s="1" t="s">
        <v>12322</v>
      </c>
      <c r="C3512" s="1" t="s">
        <v>12323</v>
      </c>
    </row>
    <row r="3513" spans="1:3">
      <c r="A3513" s="1" t="s">
        <v>12324</v>
      </c>
      <c r="B3513" s="1" t="s">
        <v>12325</v>
      </c>
      <c r="C3513" s="1" t="s">
        <v>12326</v>
      </c>
    </row>
    <row r="3514" spans="1:3">
      <c r="A3514" s="1" t="s">
        <v>12327</v>
      </c>
      <c r="B3514" s="1" t="s">
        <v>12328</v>
      </c>
      <c r="C3514" s="1" t="s">
        <v>12329</v>
      </c>
    </row>
    <row r="3515" spans="1:3">
      <c r="A3515" s="1" t="s">
        <v>12330</v>
      </c>
      <c r="B3515" s="1" t="s">
        <v>12331</v>
      </c>
      <c r="C3515" s="1" t="s">
        <v>12332</v>
      </c>
    </row>
    <row r="3516" spans="1:3">
      <c r="A3516" s="1" t="s">
        <v>12333</v>
      </c>
      <c r="B3516" s="1" t="s">
        <v>12334</v>
      </c>
      <c r="C3516" s="1" t="s">
        <v>12335</v>
      </c>
    </row>
    <row r="3517" spans="1:3">
      <c r="A3517" s="1" t="s">
        <v>12336</v>
      </c>
      <c r="B3517" s="1" t="s">
        <v>12337</v>
      </c>
      <c r="C3517" s="1" t="s">
        <v>12338</v>
      </c>
    </row>
    <row r="3518" spans="1:3">
      <c r="A3518" s="1" t="s">
        <v>12339</v>
      </c>
      <c r="B3518" s="1" t="s">
        <v>12340</v>
      </c>
      <c r="C3518" s="1" t="s">
        <v>12341</v>
      </c>
    </row>
    <row r="3519" spans="1:3">
      <c r="A3519" s="1" t="s">
        <v>12342</v>
      </c>
      <c r="B3519" s="1" t="s">
        <v>12343</v>
      </c>
      <c r="C3519" s="1" t="s">
        <v>12344</v>
      </c>
    </row>
    <row r="3520" spans="1:3">
      <c r="A3520" s="1" t="s">
        <v>12345</v>
      </c>
      <c r="B3520" s="1" t="s">
        <v>12346</v>
      </c>
      <c r="C3520" s="1" t="s">
        <v>12347</v>
      </c>
    </row>
    <row r="3521" spans="1:3">
      <c r="A3521" s="1" t="s">
        <v>12348</v>
      </c>
      <c r="B3521" s="1" t="s">
        <v>12349</v>
      </c>
      <c r="C3521" s="1" t="s">
        <v>12350</v>
      </c>
    </row>
    <row r="3522" spans="1:3">
      <c r="A3522" s="1" t="s">
        <v>12351</v>
      </c>
      <c r="B3522" s="1" t="s">
        <v>12352</v>
      </c>
      <c r="C3522" s="1" t="s">
        <v>12353</v>
      </c>
    </row>
    <row r="3523" spans="1:3">
      <c r="A3523" s="1" t="s">
        <v>12354</v>
      </c>
      <c r="B3523" s="1" t="s">
        <v>12355</v>
      </c>
      <c r="C3523" s="1" t="s">
        <v>12356</v>
      </c>
    </row>
    <row r="3524" spans="1:3">
      <c r="A3524" s="1" t="s">
        <v>12357</v>
      </c>
      <c r="B3524" s="1" t="s">
        <v>12358</v>
      </c>
      <c r="C3524" s="1" t="s">
        <v>12359</v>
      </c>
    </row>
    <row r="3525" spans="1:3">
      <c r="A3525" s="1" t="s">
        <v>12360</v>
      </c>
      <c r="B3525" s="1" t="s">
        <v>12361</v>
      </c>
      <c r="C3525" s="1" t="s">
        <v>12362</v>
      </c>
    </row>
    <row r="3526" spans="1:3">
      <c r="A3526" s="1" t="s">
        <v>12363</v>
      </c>
      <c r="B3526" s="1" t="s">
        <v>12364</v>
      </c>
      <c r="C3526" s="1" t="s">
        <v>12365</v>
      </c>
    </row>
    <row r="3527" spans="1:3">
      <c r="A3527" s="1" t="s">
        <v>12366</v>
      </c>
      <c r="B3527" s="1" t="s">
        <v>12367</v>
      </c>
      <c r="C3527" s="1" t="s">
        <v>12368</v>
      </c>
    </row>
    <row r="3528" spans="1:3">
      <c r="A3528" s="1" t="s">
        <v>12369</v>
      </c>
      <c r="B3528" s="1" t="s">
        <v>12370</v>
      </c>
      <c r="C3528" s="1" t="s">
        <v>12371</v>
      </c>
    </row>
    <row r="3529" spans="1:3">
      <c r="A3529" s="1" t="s">
        <v>12372</v>
      </c>
      <c r="B3529" s="1" t="s">
        <v>12373</v>
      </c>
      <c r="C3529" s="1" t="s">
        <v>12374</v>
      </c>
    </row>
    <row r="3530" spans="1:3">
      <c r="A3530" s="1" t="s">
        <v>12375</v>
      </c>
      <c r="B3530" s="1" t="s">
        <v>12376</v>
      </c>
      <c r="C3530" s="1" t="s">
        <v>12377</v>
      </c>
    </row>
    <row r="3531" spans="1:3">
      <c r="A3531" s="1" t="s">
        <v>12378</v>
      </c>
      <c r="B3531" s="1" t="s">
        <v>12379</v>
      </c>
      <c r="C3531" s="1" t="s">
        <v>12380</v>
      </c>
    </row>
    <row r="3532" spans="1:3">
      <c r="A3532" s="1" t="s">
        <v>12381</v>
      </c>
      <c r="B3532" s="1" t="s">
        <v>12382</v>
      </c>
      <c r="C3532" s="1" t="s">
        <v>12383</v>
      </c>
    </row>
    <row r="3533" spans="1:3">
      <c r="A3533" s="1" t="s">
        <v>12384</v>
      </c>
      <c r="B3533" s="1" t="s">
        <v>12385</v>
      </c>
      <c r="C3533" s="1" t="s">
        <v>12386</v>
      </c>
    </row>
    <row r="3534" spans="1:3">
      <c r="A3534" s="1" t="s">
        <v>12387</v>
      </c>
      <c r="B3534" s="1" t="s">
        <v>12388</v>
      </c>
      <c r="C3534" s="1" t="s">
        <v>12389</v>
      </c>
    </row>
    <row r="3535" spans="1:3">
      <c r="A3535" s="1" t="s">
        <v>12390</v>
      </c>
      <c r="B3535" s="1" t="s">
        <v>12391</v>
      </c>
      <c r="C3535" s="1" t="s">
        <v>12392</v>
      </c>
    </row>
    <row r="3536" spans="1:3">
      <c r="A3536" s="1" t="s">
        <v>12393</v>
      </c>
      <c r="B3536" s="1" t="s">
        <v>12394</v>
      </c>
      <c r="C3536" s="1" t="s">
        <v>12395</v>
      </c>
    </row>
    <row r="3537" spans="1:3">
      <c r="A3537" s="1" t="s">
        <v>12396</v>
      </c>
      <c r="B3537" s="1" t="s">
        <v>12397</v>
      </c>
      <c r="C3537" s="1" t="s">
        <v>12398</v>
      </c>
    </row>
    <row r="3538" spans="1:3">
      <c r="A3538" s="1" t="s">
        <v>12399</v>
      </c>
      <c r="B3538" s="1" t="s">
        <v>12400</v>
      </c>
      <c r="C3538" s="1" t="s">
        <v>12401</v>
      </c>
    </row>
    <row r="3539" spans="1:3">
      <c r="A3539" s="1" t="s">
        <v>12402</v>
      </c>
      <c r="B3539" s="1" t="s">
        <v>12403</v>
      </c>
      <c r="C3539" s="1" t="s">
        <v>12404</v>
      </c>
    </row>
    <row r="3540" spans="1:3">
      <c r="A3540" s="1" t="s">
        <v>12405</v>
      </c>
      <c r="B3540" s="1" t="s">
        <v>12406</v>
      </c>
      <c r="C3540" s="1" t="s">
        <v>12407</v>
      </c>
    </row>
    <row r="3541" spans="1:3">
      <c r="A3541" s="1" t="s">
        <v>12408</v>
      </c>
      <c r="B3541" s="1" t="s">
        <v>12409</v>
      </c>
      <c r="C3541" s="1" t="s">
        <v>12410</v>
      </c>
    </row>
    <row r="3542" spans="1:3">
      <c r="A3542" s="1" t="s">
        <v>12411</v>
      </c>
      <c r="B3542" s="1" t="s">
        <v>12412</v>
      </c>
      <c r="C3542" s="1" t="s">
        <v>12413</v>
      </c>
    </row>
    <row r="3543" spans="1:3">
      <c r="A3543" s="1" t="s">
        <v>12414</v>
      </c>
      <c r="B3543" s="1" t="s">
        <v>12415</v>
      </c>
      <c r="C3543" s="1" t="s">
        <v>12416</v>
      </c>
    </row>
    <row r="3544" spans="1:3">
      <c r="A3544" s="1" t="s">
        <v>12417</v>
      </c>
      <c r="B3544" s="1" t="s">
        <v>12418</v>
      </c>
      <c r="C3544" s="1" t="s">
        <v>12419</v>
      </c>
    </row>
    <row r="3545" spans="1:3">
      <c r="A3545" s="1" t="s">
        <v>12420</v>
      </c>
      <c r="B3545" s="1" t="s">
        <v>12421</v>
      </c>
      <c r="C3545" s="1" t="s">
        <v>12422</v>
      </c>
    </row>
    <row r="3546" spans="1:3">
      <c r="A3546" s="1" t="s">
        <v>12423</v>
      </c>
      <c r="B3546" s="1" t="s">
        <v>12424</v>
      </c>
      <c r="C3546" s="1" t="s">
        <v>12425</v>
      </c>
    </row>
    <row r="3547" spans="1:3">
      <c r="A3547" s="1" t="s">
        <v>12426</v>
      </c>
      <c r="B3547" s="1" t="s">
        <v>12427</v>
      </c>
      <c r="C3547" s="1" t="s">
        <v>12428</v>
      </c>
    </row>
    <row r="3548" spans="1:3">
      <c r="A3548" s="1" t="s">
        <v>12429</v>
      </c>
      <c r="B3548" s="1" t="s">
        <v>12430</v>
      </c>
      <c r="C3548" s="1" t="s">
        <v>12431</v>
      </c>
    </row>
    <row r="3549" spans="1:3">
      <c r="A3549" s="1" t="s">
        <v>12432</v>
      </c>
      <c r="B3549" s="1" t="s">
        <v>12433</v>
      </c>
      <c r="C3549" s="1" t="s">
        <v>12434</v>
      </c>
    </row>
    <row r="3550" spans="1:3">
      <c r="A3550" s="1" t="s">
        <v>12435</v>
      </c>
      <c r="B3550" s="1" t="s">
        <v>12436</v>
      </c>
      <c r="C3550" s="1" t="s">
        <v>12437</v>
      </c>
    </row>
    <row r="3551" spans="1:3">
      <c r="A3551" s="1" t="s">
        <v>12438</v>
      </c>
      <c r="B3551" s="1" t="s">
        <v>12439</v>
      </c>
      <c r="C3551" s="1" t="s">
        <v>12440</v>
      </c>
    </row>
    <row r="3552" spans="1:3">
      <c r="A3552" s="1" t="s">
        <v>12441</v>
      </c>
      <c r="B3552" s="1" t="s">
        <v>12442</v>
      </c>
      <c r="C3552" s="1" t="s">
        <v>12443</v>
      </c>
    </row>
    <row r="3553" spans="1:3">
      <c r="A3553" s="1" t="s">
        <v>12444</v>
      </c>
      <c r="B3553" s="1" t="s">
        <v>12445</v>
      </c>
      <c r="C3553" s="1" t="s">
        <v>12446</v>
      </c>
    </row>
    <row r="3554" spans="1:3">
      <c r="A3554" s="1" t="s">
        <v>12447</v>
      </c>
      <c r="B3554" s="1" t="s">
        <v>12448</v>
      </c>
      <c r="C3554" s="1" t="s">
        <v>12449</v>
      </c>
    </row>
    <row r="3555" spans="1:3">
      <c r="A3555" s="1" t="s">
        <v>12450</v>
      </c>
      <c r="B3555" s="1" t="s">
        <v>12451</v>
      </c>
      <c r="C3555" s="1" t="s">
        <v>12452</v>
      </c>
    </row>
    <row r="3556" spans="1:3">
      <c r="A3556" s="1" t="s">
        <v>12453</v>
      </c>
      <c r="B3556" s="1" t="s">
        <v>12454</v>
      </c>
      <c r="C3556" s="1" t="s">
        <v>12455</v>
      </c>
    </row>
    <row r="3557" spans="1:3">
      <c r="A3557" s="1" t="s">
        <v>12456</v>
      </c>
      <c r="B3557" s="1" t="s">
        <v>12457</v>
      </c>
      <c r="C3557" s="1" t="s">
        <v>12458</v>
      </c>
    </row>
    <row r="3558" spans="1:3">
      <c r="A3558" s="1" t="s">
        <v>12459</v>
      </c>
      <c r="B3558" s="1" t="s">
        <v>12460</v>
      </c>
      <c r="C3558" s="1" t="s">
        <v>12461</v>
      </c>
    </row>
    <row r="3559" spans="1:3">
      <c r="A3559" s="1" t="s">
        <v>12462</v>
      </c>
      <c r="B3559" s="1" t="s">
        <v>12463</v>
      </c>
      <c r="C3559" s="1" t="s">
        <v>12464</v>
      </c>
    </row>
    <row r="3560" spans="1:3">
      <c r="A3560" s="1" t="s">
        <v>12465</v>
      </c>
      <c r="B3560" s="1" t="s">
        <v>12466</v>
      </c>
      <c r="C3560" s="1" t="s">
        <v>12467</v>
      </c>
    </row>
    <row r="3561" spans="1:3">
      <c r="A3561" s="1" t="s">
        <v>12468</v>
      </c>
      <c r="B3561" s="1" t="s">
        <v>12469</v>
      </c>
      <c r="C3561" s="1" t="s">
        <v>12470</v>
      </c>
    </row>
    <row r="3562" spans="1:3">
      <c r="A3562" s="1" t="s">
        <v>12471</v>
      </c>
      <c r="B3562" s="1" t="s">
        <v>12472</v>
      </c>
      <c r="C3562" s="1" t="s">
        <v>12473</v>
      </c>
    </row>
    <row r="3563" spans="1:3">
      <c r="A3563" s="1" t="s">
        <v>12474</v>
      </c>
      <c r="B3563" s="1" t="s">
        <v>12475</v>
      </c>
      <c r="C3563" s="1" t="s">
        <v>12476</v>
      </c>
    </row>
    <row r="3564" spans="1:3">
      <c r="A3564" s="1" t="s">
        <v>12477</v>
      </c>
      <c r="B3564" s="1" t="s">
        <v>12478</v>
      </c>
      <c r="C3564" s="1" t="s">
        <v>12479</v>
      </c>
    </row>
    <row r="3565" spans="1:3">
      <c r="A3565" s="1" t="s">
        <v>12480</v>
      </c>
      <c r="B3565" s="1" t="s">
        <v>12481</v>
      </c>
      <c r="C3565" s="1" t="s">
        <v>12482</v>
      </c>
    </row>
    <row r="3566" spans="1:3">
      <c r="A3566" s="1" t="s">
        <v>12483</v>
      </c>
      <c r="B3566" s="1" t="s">
        <v>12484</v>
      </c>
      <c r="C3566" s="1" t="s">
        <v>12485</v>
      </c>
    </row>
    <row r="3567" spans="1:3">
      <c r="A3567" s="1" t="s">
        <v>12486</v>
      </c>
      <c r="B3567" s="1" t="s">
        <v>12487</v>
      </c>
      <c r="C3567" s="1" t="s">
        <v>12488</v>
      </c>
    </row>
    <row r="3568" spans="1:3">
      <c r="A3568" s="1" t="s">
        <v>12489</v>
      </c>
      <c r="B3568" s="1" t="s">
        <v>12490</v>
      </c>
      <c r="C3568" s="1" t="s">
        <v>12491</v>
      </c>
    </row>
    <row r="3569" spans="1:3">
      <c r="A3569" s="1" t="s">
        <v>12492</v>
      </c>
      <c r="B3569" s="1" t="s">
        <v>12493</v>
      </c>
      <c r="C3569" s="1" t="s">
        <v>12494</v>
      </c>
    </row>
    <row r="3570" spans="1:3">
      <c r="A3570" s="1" t="s">
        <v>12495</v>
      </c>
      <c r="B3570" s="1" t="s">
        <v>12496</v>
      </c>
      <c r="C3570" s="1" t="s">
        <v>12497</v>
      </c>
    </row>
    <row r="3571" spans="1:3">
      <c r="A3571" s="1" t="s">
        <v>12498</v>
      </c>
      <c r="B3571" s="1" t="s">
        <v>12499</v>
      </c>
      <c r="C3571" s="1" t="s">
        <v>12500</v>
      </c>
    </row>
    <row r="3572" spans="1:3">
      <c r="A3572" s="1" t="s">
        <v>12501</v>
      </c>
      <c r="B3572" s="1" t="s">
        <v>12502</v>
      </c>
      <c r="C3572" s="1" t="s">
        <v>12503</v>
      </c>
    </row>
    <row r="3573" spans="1:3">
      <c r="A3573" s="1" t="s">
        <v>12504</v>
      </c>
      <c r="B3573" s="1" t="s">
        <v>12505</v>
      </c>
      <c r="C3573" s="1" t="s">
        <v>12506</v>
      </c>
    </row>
    <row r="3574" spans="1:3">
      <c r="A3574" s="1" t="s">
        <v>12507</v>
      </c>
      <c r="B3574" s="1" t="s">
        <v>12508</v>
      </c>
      <c r="C3574" s="1" t="s">
        <v>12509</v>
      </c>
    </row>
    <row r="3575" spans="1:3">
      <c r="A3575" s="1" t="s">
        <v>12510</v>
      </c>
      <c r="B3575" s="1" t="s">
        <v>12511</v>
      </c>
      <c r="C3575" s="1" t="s">
        <v>12512</v>
      </c>
    </row>
    <row r="3576" spans="1:3">
      <c r="A3576" s="1" t="s">
        <v>12513</v>
      </c>
      <c r="B3576" s="1" t="s">
        <v>12514</v>
      </c>
      <c r="C3576" s="1" t="s">
        <v>12515</v>
      </c>
    </row>
    <row r="3577" spans="1:3">
      <c r="A3577" s="1" t="s">
        <v>12516</v>
      </c>
      <c r="B3577" s="1" t="s">
        <v>12517</v>
      </c>
      <c r="C3577" s="1" t="s">
        <v>12518</v>
      </c>
    </row>
    <row r="3578" spans="1:3">
      <c r="A3578" s="1" t="s">
        <v>12519</v>
      </c>
      <c r="B3578" s="1" t="s">
        <v>12520</v>
      </c>
      <c r="C3578" s="1" t="s">
        <v>12521</v>
      </c>
    </row>
    <row r="3579" spans="1:3">
      <c r="A3579" s="1" t="s">
        <v>12522</v>
      </c>
      <c r="B3579" s="1" t="s">
        <v>12523</v>
      </c>
      <c r="C3579" s="1" t="s">
        <v>12524</v>
      </c>
    </row>
    <row r="3580" spans="1:3">
      <c r="A3580" s="1" t="s">
        <v>12525</v>
      </c>
      <c r="B3580" s="1" t="s">
        <v>12526</v>
      </c>
      <c r="C3580" s="1" t="s">
        <v>12527</v>
      </c>
    </row>
    <row r="3581" spans="1:3">
      <c r="A3581" s="1" t="s">
        <v>12528</v>
      </c>
      <c r="B3581" s="1" t="s">
        <v>12529</v>
      </c>
      <c r="C3581" s="1" t="s">
        <v>12530</v>
      </c>
    </row>
    <row r="3582" spans="1:3">
      <c r="A3582" s="1" t="s">
        <v>12531</v>
      </c>
      <c r="B3582" s="1" t="s">
        <v>12532</v>
      </c>
      <c r="C3582" s="1" t="s">
        <v>12533</v>
      </c>
    </row>
    <row r="3583" spans="1:3">
      <c r="A3583" s="1" t="s">
        <v>12534</v>
      </c>
      <c r="B3583" s="1" t="s">
        <v>12535</v>
      </c>
      <c r="C3583" s="1" t="s">
        <v>12536</v>
      </c>
    </row>
    <row r="3584" spans="1:3">
      <c r="A3584" s="1" t="s">
        <v>12537</v>
      </c>
      <c r="B3584" s="1" t="s">
        <v>12538</v>
      </c>
      <c r="C3584" s="1" t="s">
        <v>12539</v>
      </c>
    </row>
    <row r="3585" spans="1:3">
      <c r="A3585" s="1" t="s">
        <v>12540</v>
      </c>
      <c r="B3585" s="1" t="s">
        <v>12541</v>
      </c>
      <c r="C3585" s="1" t="s">
        <v>12542</v>
      </c>
    </row>
    <row r="3586" spans="1:3">
      <c r="A3586" s="1" t="s">
        <v>12543</v>
      </c>
      <c r="B3586" s="1" t="s">
        <v>12544</v>
      </c>
      <c r="C3586" s="1" t="s">
        <v>12545</v>
      </c>
    </row>
    <row r="3587" spans="1:3">
      <c r="A3587" s="1" t="s">
        <v>12546</v>
      </c>
      <c r="B3587" s="1" t="s">
        <v>12547</v>
      </c>
      <c r="C3587" s="1" t="s">
        <v>12548</v>
      </c>
    </row>
    <row r="3588" spans="1:3">
      <c r="A3588" s="1" t="s">
        <v>12549</v>
      </c>
      <c r="B3588" s="1" t="s">
        <v>12550</v>
      </c>
      <c r="C3588" s="1" t="s">
        <v>12551</v>
      </c>
    </row>
    <row r="3589" spans="1:3">
      <c r="A3589" s="1" t="s">
        <v>12552</v>
      </c>
      <c r="B3589" s="1" t="s">
        <v>12553</v>
      </c>
      <c r="C3589" s="1" t="s">
        <v>12554</v>
      </c>
    </row>
    <row r="3590" spans="1:3">
      <c r="A3590" s="1" t="s">
        <v>12555</v>
      </c>
      <c r="B3590" s="1" t="s">
        <v>12556</v>
      </c>
      <c r="C3590" s="1" t="s">
        <v>12557</v>
      </c>
    </row>
    <row r="3591" spans="1:3">
      <c r="A3591" s="1" t="s">
        <v>12558</v>
      </c>
      <c r="B3591" s="1" t="s">
        <v>12559</v>
      </c>
      <c r="C3591" s="1" t="s">
        <v>12560</v>
      </c>
    </row>
    <row r="3592" spans="1:3">
      <c r="A3592" s="1" t="s">
        <v>12561</v>
      </c>
      <c r="B3592" s="1" t="s">
        <v>12562</v>
      </c>
      <c r="C3592" s="1" t="s">
        <v>12563</v>
      </c>
    </row>
    <row r="3593" spans="1:3">
      <c r="A3593" s="1" t="s">
        <v>12564</v>
      </c>
      <c r="B3593" s="1" t="s">
        <v>12565</v>
      </c>
      <c r="C3593" s="1" t="s">
        <v>12566</v>
      </c>
    </row>
    <row r="3594" spans="1:3">
      <c r="A3594" s="1" t="s">
        <v>12567</v>
      </c>
      <c r="B3594" s="1" t="s">
        <v>12568</v>
      </c>
      <c r="C3594" s="1" t="s">
        <v>12569</v>
      </c>
    </row>
    <row r="3595" spans="1:3">
      <c r="A3595" s="1" t="s">
        <v>12570</v>
      </c>
      <c r="B3595" s="1" t="s">
        <v>12571</v>
      </c>
      <c r="C3595" s="1" t="s">
        <v>12572</v>
      </c>
    </row>
    <row r="3596" spans="1:3">
      <c r="A3596" s="1" t="s">
        <v>12573</v>
      </c>
      <c r="B3596" s="1" t="s">
        <v>12574</v>
      </c>
      <c r="C3596" s="1" t="s">
        <v>12575</v>
      </c>
    </row>
    <row r="3597" spans="1:3">
      <c r="A3597" s="1" t="s">
        <v>12576</v>
      </c>
      <c r="B3597" s="1" t="s">
        <v>12577</v>
      </c>
      <c r="C3597" s="1" t="s">
        <v>12578</v>
      </c>
    </row>
    <row r="3598" spans="1:3">
      <c r="A3598" s="1" t="s">
        <v>12579</v>
      </c>
      <c r="B3598" s="1" t="s">
        <v>12580</v>
      </c>
      <c r="C3598" s="1" t="s">
        <v>12581</v>
      </c>
    </row>
    <row r="3599" spans="1:3">
      <c r="A3599" s="1" t="s">
        <v>12582</v>
      </c>
      <c r="B3599" s="1" t="s">
        <v>12583</v>
      </c>
      <c r="C3599" s="1" t="s">
        <v>12584</v>
      </c>
    </row>
    <row r="3600" spans="1:3">
      <c r="A3600" s="1" t="s">
        <v>12585</v>
      </c>
      <c r="B3600" s="1" t="s">
        <v>12586</v>
      </c>
      <c r="C3600" s="1" t="s">
        <v>12587</v>
      </c>
    </row>
    <row r="3601" spans="1:3">
      <c r="A3601" s="1" t="s">
        <v>12588</v>
      </c>
      <c r="B3601" s="1" t="s">
        <v>12589</v>
      </c>
      <c r="C3601" s="1" t="s">
        <v>12590</v>
      </c>
    </row>
    <row r="3602" spans="1:3">
      <c r="A3602" s="1" t="s">
        <v>12591</v>
      </c>
      <c r="B3602" s="1" t="s">
        <v>12592</v>
      </c>
      <c r="C3602" s="1" t="s">
        <v>12593</v>
      </c>
    </row>
    <row r="3603" spans="1:3">
      <c r="A3603" s="1" t="s">
        <v>12594</v>
      </c>
      <c r="B3603" s="1" t="s">
        <v>12595</v>
      </c>
      <c r="C3603" s="1" t="s">
        <v>12596</v>
      </c>
    </row>
    <row r="3604" spans="1:3">
      <c r="A3604" s="1" t="s">
        <v>12597</v>
      </c>
      <c r="B3604" s="1" t="s">
        <v>12598</v>
      </c>
      <c r="C3604" s="1" t="s">
        <v>12599</v>
      </c>
    </row>
    <row r="3605" spans="1:3">
      <c r="A3605" s="1" t="s">
        <v>12600</v>
      </c>
      <c r="B3605" s="1" t="s">
        <v>12601</v>
      </c>
      <c r="C3605" s="1" t="s">
        <v>12602</v>
      </c>
    </row>
    <row r="3606" spans="1:3">
      <c r="A3606" s="1" t="s">
        <v>12603</v>
      </c>
      <c r="B3606" s="1" t="s">
        <v>12604</v>
      </c>
      <c r="C3606" s="1" t="s">
        <v>12605</v>
      </c>
    </row>
    <row r="3607" spans="1:3">
      <c r="A3607" s="1" t="s">
        <v>12606</v>
      </c>
      <c r="B3607" s="1" t="s">
        <v>12607</v>
      </c>
      <c r="C3607" s="1" t="s">
        <v>12608</v>
      </c>
    </row>
    <row r="3608" spans="1:3">
      <c r="A3608" s="1" t="s">
        <v>12609</v>
      </c>
      <c r="B3608" s="1" t="s">
        <v>12610</v>
      </c>
      <c r="C3608" s="1" t="s">
        <v>12611</v>
      </c>
    </row>
    <row r="3609" spans="1:3">
      <c r="A3609" s="1" t="s">
        <v>12612</v>
      </c>
      <c r="B3609" s="1" t="s">
        <v>12613</v>
      </c>
      <c r="C3609" s="1" t="s">
        <v>12614</v>
      </c>
    </row>
    <row r="3610" spans="1:3">
      <c r="A3610" s="1" t="s">
        <v>12615</v>
      </c>
      <c r="B3610" s="1" t="s">
        <v>12616</v>
      </c>
      <c r="C3610" s="1" t="s">
        <v>12617</v>
      </c>
    </row>
    <row r="3611" spans="1:3">
      <c r="A3611" s="1" t="s">
        <v>12618</v>
      </c>
      <c r="B3611" s="1" t="s">
        <v>12619</v>
      </c>
      <c r="C3611" s="1" t="s">
        <v>12620</v>
      </c>
    </row>
    <row r="3612" spans="1:3">
      <c r="A3612" s="1" t="s">
        <v>12621</v>
      </c>
      <c r="B3612" s="1" t="s">
        <v>12622</v>
      </c>
      <c r="C3612" s="1" t="s">
        <v>12623</v>
      </c>
    </row>
    <row r="3613" spans="1:3">
      <c r="A3613" s="1" t="s">
        <v>12624</v>
      </c>
      <c r="B3613" s="1" t="s">
        <v>12625</v>
      </c>
      <c r="C3613" s="1" t="s">
        <v>12626</v>
      </c>
    </row>
    <row r="3614" spans="1:3">
      <c r="A3614" s="1" t="s">
        <v>12627</v>
      </c>
      <c r="B3614" s="1" t="s">
        <v>12628</v>
      </c>
      <c r="C3614" s="1" t="s">
        <v>12629</v>
      </c>
    </row>
    <row r="3615" spans="1:3">
      <c r="A3615" s="1" t="s">
        <v>12630</v>
      </c>
      <c r="B3615" s="1" t="s">
        <v>12631</v>
      </c>
      <c r="C3615" s="1" t="s">
        <v>12632</v>
      </c>
    </row>
    <row r="3616" spans="1:3">
      <c r="A3616" s="1" t="s">
        <v>12633</v>
      </c>
      <c r="B3616" s="1" t="s">
        <v>12634</v>
      </c>
      <c r="C3616" s="1" t="s">
        <v>12635</v>
      </c>
    </row>
    <row r="3617" spans="1:3">
      <c r="A3617" s="1" t="s">
        <v>12636</v>
      </c>
      <c r="B3617" s="1" t="s">
        <v>12637</v>
      </c>
      <c r="C3617" s="1" t="s">
        <v>12638</v>
      </c>
    </row>
    <row r="3618" spans="1:3">
      <c r="A3618" s="1" t="s">
        <v>12639</v>
      </c>
      <c r="B3618" s="1" t="s">
        <v>12640</v>
      </c>
      <c r="C3618" s="1" t="s">
        <v>12641</v>
      </c>
    </row>
    <row r="3619" spans="1:3">
      <c r="A3619" s="1" t="s">
        <v>12642</v>
      </c>
      <c r="B3619" s="1" t="s">
        <v>12643</v>
      </c>
      <c r="C3619" s="1" t="s">
        <v>12644</v>
      </c>
    </row>
    <row r="3620" spans="1:3">
      <c r="A3620" s="1" t="s">
        <v>12645</v>
      </c>
      <c r="B3620" s="1" t="s">
        <v>12646</v>
      </c>
      <c r="C3620" s="1" t="s">
        <v>12647</v>
      </c>
    </row>
    <row r="3621" spans="1:3">
      <c r="A3621" s="1" t="s">
        <v>12648</v>
      </c>
      <c r="B3621" s="1" t="s">
        <v>12649</v>
      </c>
      <c r="C3621" s="1" t="s">
        <v>12650</v>
      </c>
    </row>
    <row r="3622" spans="1:3">
      <c r="A3622" s="1" t="s">
        <v>12651</v>
      </c>
      <c r="B3622" s="1" t="s">
        <v>12652</v>
      </c>
      <c r="C3622" s="1" t="s">
        <v>12653</v>
      </c>
    </row>
    <row r="3623" spans="1:3">
      <c r="A3623" s="1" t="s">
        <v>12654</v>
      </c>
      <c r="B3623" s="1" t="s">
        <v>12655</v>
      </c>
      <c r="C3623" s="1" t="s">
        <v>12656</v>
      </c>
    </row>
    <row r="3624" spans="1:3">
      <c r="A3624" s="1" t="s">
        <v>12657</v>
      </c>
      <c r="B3624" s="1" t="s">
        <v>12658</v>
      </c>
      <c r="C3624" s="1" t="s">
        <v>12659</v>
      </c>
    </row>
    <row r="3625" spans="1:3">
      <c r="A3625" s="1" t="s">
        <v>12660</v>
      </c>
      <c r="B3625" s="1" t="s">
        <v>12661</v>
      </c>
      <c r="C3625" s="1" t="s">
        <v>12662</v>
      </c>
    </row>
    <row r="3626" spans="1:3">
      <c r="A3626" s="1" t="s">
        <v>12663</v>
      </c>
      <c r="B3626" s="1" t="s">
        <v>12664</v>
      </c>
      <c r="C3626" s="1" t="s">
        <v>12665</v>
      </c>
    </row>
    <row r="3627" spans="1:3">
      <c r="A3627" s="1" t="s">
        <v>12666</v>
      </c>
      <c r="B3627" s="1" t="s">
        <v>12667</v>
      </c>
      <c r="C3627" s="1" t="s">
        <v>12668</v>
      </c>
    </row>
    <row r="3628" spans="1:3">
      <c r="A3628" s="1" t="s">
        <v>12669</v>
      </c>
      <c r="B3628" s="1" t="s">
        <v>12670</v>
      </c>
      <c r="C3628" s="1" t="s">
        <v>12671</v>
      </c>
    </row>
    <row r="3629" spans="1:3">
      <c r="A3629" s="1" t="s">
        <v>12672</v>
      </c>
      <c r="B3629" s="1" t="s">
        <v>12673</v>
      </c>
      <c r="C3629" s="1" t="s">
        <v>12674</v>
      </c>
    </row>
    <row r="3630" spans="1:3">
      <c r="A3630" s="1" t="s">
        <v>12675</v>
      </c>
      <c r="B3630" s="1" t="s">
        <v>12676</v>
      </c>
      <c r="C3630" s="1" t="s">
        <v>12677</v>
      </c>
    </row>
    <row r="3631" spans="1:3">
      <c r="A3631" s="1" t="s">
        <v>12678</v>
      </c>
      <c r="B3631" s="1" t="s">
        <v>12679</v>
      </c>
      <c r="C3631" s="1" t="s">
        <v>12680</v>
      </c>
    </row>
    <row r="3632" spans="1:3">
      <c r="A3632" s="1" t="s">
        <v>12681</v>
      </c>
      <c r="B3632" s="1" t="s">
        <v>12682</v>
      </c>
      <c r="C3632" s="1" t="s">
        <v>12683</v>
      </c>
    </row>
    <row r="3633" spans="1:3">
      <c r="A3633" s="1" t="s">
        <v>12684</v>
      </c>
      <c r="B3633" s="1" t="s">
        <v>5755</v>
      </c>
      <c r="C3633" s="1" t="s">
        <v>12685</v>
      </c>
    </row>
    <row r="3634" spans="1:3">
      <c r="A3634" s="1" t="s">
        <v>12686</v>
      </c>
      <c r="B3634" s="1" t="s">
        <v>12687</v>
      </c>
      <c r="C3634" s="1" t="s">
        <v>12688</v>
      </c>
    </row>
    <row r="3635" spans="1:3">
      <c r="A3635" s="1" t="s">
        <v>12689</v>
      </c>
      <c r="B3635" s="1" t="s">
        <v>12690</v>
      </c>
      <c r="C3635" s="1" t="s">
        <v>12691</v>
      </c>
    </row>
    <row r="3636" spans="1:3">
      <c r="A3636" s="1" t="s">
        <v>12692</v>
      </c>
      <c r="B3636" s="1" t="s">
        <v>12693</v>
      </c>
      <c r="C3636" s="1" t="s">
        <v>12694</v>
      </c>
    </row>
    <row r="3637" spans="1:3">
      <c r="A3637" s="1" t="s">
        <v>12695</v>
      </c>
      <c r="B3637" s="1" t="s">
        <v>12696</v>
      </c>
      <c r="C3637" s="1" t="s">
        <v>12697</v>
      </c>
    </row>
    <row r="3638" spans="1:3">
      <c r="A3638" s="1" t="s">
        <v>12698</v>
      </c>
      <c r="B3638" s="1" t="s">
        <v>12699</v>
      </c>
      <c r="C3638" s="1" t="s">
        <v>12700</v>
      </c>
    </row>
    <row r="3639" spans="1:3">
      <c r="A3639" s="1" t="s">
        <v>12701</v>
      </c>
      <c r="B3639" s="1" t="s">
        <v>12702</v>
      </c>
      <c r="C3639" s="1" t="s">
        <v>12703</v>
      </c>
    </row>
    <row r="3640" spans="1:3">
      <c r="A3640" s="1" t="s">
        <v>12701</v>
      </c>
      <c r="B3640" s="1" t="s">
        <v>12704</v>
      </c>
      <c r="C3640" s="1" t="s">
        <v>12705</v>
      </c>
    </row>
    <row r="3641" spans="1:3">
      <c r="A3641" s="1" t="s">
        <v>12706</v>
      </c>
      <c r="B3641" s="1" t="s">
        <v>12707</v>
      </c>
      <c r="C3641" s="1" t="s">
        <v>12708</v>
      </c>
    </row>
    <row r="3642" spans="1:3">
      <c r="A3642" s="1" t="s">
        <v>12706</v>
      </c>
      <c r="B3642" s="1" t="s">
        <v>12709</v>
      </c>
      <c r="C3642" s="1" t="s">
        <v>12710</v>
      </c>
    </row>
    <row r="3643" spans="1:3">
      <c r="A3643" s="1" t="s">
        <v>12711</v>
      </c>
      <c r="B3643" s="1" t="s">
        <v>12712</v>
      </c>
      <c r="C3643" s="1" t="s">
        <v>12713</v>
      </c>
    </row>
    <row r="3644" spans="1:3">
      <c r="A3644" s="1" t="s">
        <v>12711</v>
      </c>
      <c r="B3644" s="1" t="s">
        <v>12714</v>
      </c>
      <c r="C3644" s="1" t="s">
        <v>12715</v>
      </c>
    </row>
    <row r="3645" spans="1:3">
      <c r="A3645" s="1" t="s">
        <v>12716</v>
      </c>
      <c r="B3645" s="1" t="s">
        <v>12717</v>
      </c>
      <c r="C3645" s="1" t="s">
        <v>12718</v>
      </c>
    </row>
    <row r="3646" spans="1:3">
      <c r="A3646" s="1" t="s">
        <v>12716</v>
      </c>
      <c r="B3646" s="1" t="s">
        <v>12717</v>
      </c>
      <c r="C3646" s="1" t="s">
        <v>12718</v>
      </c>
    </row>
    <row r="3647" spans="1:3">
      <c r="A3647" s="1" t="s">
        <v>12719</v>
      </c>
      <c r="B3647" s="1" t="s">
        <v>12720</v>
      </c>
      <c r="C3647" s="1" t="s">
        <v>12721</v>
      </c>
    </row>
    <row r="3648" spans="1:3">
      <c r="A3648" s="1" t="s">
        <v>12719</v>
      </c>
      <c r="B3648" s="1" t="s">
        <v>12720</v>
      </c>
      <c r="C3648" s="1" t="s">
        <v>12721</v>
      </c>
    </row>
    <row r="3649" spans="1:3">
      <c r="A3649" s="1" t="s">
        <v>12722</v>
      </c>
      <c r="B3649" s="1" t="s">
        <v>12723</v>
      </c>
      <c r="C3649" s="1" t="s">
        <v>12724</v>
      </c>
    </row>
    <row r="3650" spans="1:3">
      <c r="A3650" s="1" t="s">
        <v>12722</v>
      </c>
      <c r="B3650" s="1" t="s">
        <v>12723</v>
      </c>
      <c r="C3650" s="1" t="s">
        <v>12724</v>
      </c>
    </row>
    <row r="3651" spans="1:3">
      <c r="A3651" s="1" t="s">
        <v>12725</v>
      </c>
      <c r="B3651" s="1" t="s">
        <v>12726</v>
      </c>
      <c r="C3651" s="1" t="s">
        <v>12727</v>
      </c>
    </row>
    <row r="3652" spans="1:3">
      <c r="A3652" s="1" t="s">
        <v>12725</v>
      </c>
      <c r="B3652" s="1" t="s">
        <v>12726</v>
      </c>
      <c r="C3652" s="1" t="s">
        <v>12727</v>
      </c>
    </row>
    <row r="3653" spans="1:3">
      <c r="A3653" s="1" t="s">
        <v>12728</v>
      </c>
      <c r="B3653" s="1" t="s">
        <v>12729</v>
      </c>
      <c r="C3653" s="1" t="s">
        <v>12730</v>
      </c>
    </row>
    <row r="3654" spans="1:3">
      <c r="A3654" s="1" t="s">
        <v>12728</v>
      </c>
      <c r="B3654" s="1" t="s">
        <v>12729</v>
      </c>
      <c r="C3654" s="1" t="s">
        <v>12730</v>
      </c>
    </row>
    <row r="3655" spans="1:3">
      <c r="A3655" s="1" t="s">
        <v>12731</v>
      </c>
      <c r="B3655" s="1" t="s">
        <v>12732</v>
      </c>
      <c r="C3655" s="1" t="s">
        <v>12733</v>
      </c>
    </row>
    <row r="3656" spans="1:3">
      <c r="A3656" s="1" t="s">
        <v>12731</v>
      </c>
      <c r="B3656" s="1" t="s">
        <v>12732</v>
      </c>
      <c r="C3656" s="1" t="s">
        <v>12733</v>
      </c>
    </row>
    <row r="3657" spans="1:3">
      <c r="A3657" s="1" t="s">
        <v>12734</v>
      </c>
      <c r="B3657" s="1" t="s">
        <v>12735</v>
      </c>
      <c r="C3657" s="1" t="s">
        <v>12736</v>
      </c>
    </row>
    <row r="3658" spans="1:3">
      <c r="A3658" s="1" t="s">
        <v>12734</v>
      </c>
      <c r="B3658" s="1" t="s">
        <v>12735</v>
      </c>
      <c r="C3658" s="1" t="s">
        <v>12736</v>
      </c>
    </row>
    <row r="3659" spans="1:3">
      <c r="A3659" s="1" t="s">
        <v>12737</v>
      </c>
      <c r="B3659" s="1" t="s">
        <v>12738</v>
      </c>
      <c r="C3659" s="1" t="s">
        <v>12739</v>
      </c>
    </row>
    <row r="3660" spans="1:3">
      <c r="A3660" s="1" t="s">
        <v>12737</v>
      </c>
      <c r="B3660" s="1" t="s">
        <v>12738</v>
      </c>
      <c r="C3660" s="1" t="s">
        <v>12739</v>
      </c>
    </row>
    <row r="3661" spans="1:3">
      <c r="A3661" s="1" t="s">
        <v>12740</v>
      </c>
      <c r="B3661" s="1" t="s">
        <v>12741</v>
      </c>
      <c r="C3661" s="1" t="s">
        <v>12742</v>
      </c>
    </row>
    <row r="3662" spans="1:3">
      <c r="A3662" s="1" t="s">
        <v>12740</v>
      </c>
      <c r="B3662" s="1" t="s">
        <v>12741</v>
      </c>
      <c r="C3662" s="1" t="s">
        <v>12742</v>
      </c>
    </row>
    <row r="3663" spans="1:3">
      <c r="A3663" s="1" t="s">
        <v>12743</v>
      </c>
      <c r="B3663" s="1" t="s">
        <v>12744</v>
      </c>
      <c r="C3663" s="1" t="s">
        <v>12745</v>
      </c>
    </row>
    <row r="3664" spans="1:3">
      <c r="A3664" s="1" t="s">
        <v>12743</v>
      </c>
      <c r="B3664" s="1" t="s">
        <v>12744</v>
      </c>
      <c r="C3664" s="1" t="s">
        <v>12745</v>
      </c>
    </row>
    <row r="3665" spans="1:3">
      <c r="A3665" s="1" t="s">
        <v>12746</v>
      </c>
      <c r="B3665" s="1" t="s">
        <v>12747</v>
      </c>
      <c r="C3665" s="1" t="s">
        <v>12748</v>
      </c>
    </row>
    <row r="3666" spans="1:3">
      <c r="A3666" s="1" t="s">
        <v>12746</v>
      </c>
      <c r="B3666" s="1" t="s">
        <v>12747</v>
      </c>
      <c r="C3666" s="1" t="s">
        <v>12748</v>
      </c>
    </row>
    <row r="3667" spans="1:3">
      <c r="A3667" s="1" t="s">
        <v>12749</v>
      </c>
      <c r="B3667" s="1" t="s">
        <v>12750</v>
      </c>
      <c r="C3667" s="1" t="s">
        <v>12751</v>
      </c>
    </row>
    <row r="3668" spans="1:3">
      <c r="A3668" s="1" t="s">
        <v>12749</v>
      </c>
      <c r="B3668" s="1" t="s">
        <v>12750</v>
      </c>
      <c r="C3668" s="1" t="s">
        <v>12751</v>
      </c>
    </row>
    <row r="3669" spans="1:3">
      <c r="A3669" s="1" t="s">
        <v>12752</v>
      </c>
      <c r="B3669" s="1" t="s">
        <v>12753</v>
      </c>
      <c r="C3669" s="1" t="s">
        <v>12754</v>
      </c>
    </row>
    <row r="3670" spans="1:3">
      <c r="A3670" s="1" t="s">
        <v>12752</v>
      </c>
      <c r="B3670" s="1" t="s">
        <v>12753</v>
      </c>
      <c r="C3670" s="1" t="s">
        <v>12754</v>
      </c>
    </row>
    <row r="3671" spans="1:3">
      <c r="A3671" s="1" t="s">
        <v>12755</v>
      </c>
      <c r="B3671" s="1" t="s">
        <v>12756</v>
      </c>
      <c r="C3671" s="1" t="s">
        <v>12757</v>
      </c>
    </row>
    <row r="3672" spans="1:3">
      <c r="A3672" s="1" t="s">
        <v>12755</v>
      </c>
      <c r="B3672" s="1" t="s">
        <v>12756</v>
      </c>
      <c r="C3672" s="1" t="s">
        <v>12757</v>
      </c>
    </row>
    <row r="3673" spans="1:3">
      <c r="A3673" s="1" t="s">
        <v>12758</v>
      </c>
      <c r="B3673" s="1" t="s">
        <v>12759</v>
      </c>
      <c r="C3673" s="1" t="s">
        <v>12760</v>
      </c>
    </row>
    <row r="3674" spans="1:3">
      <c r="A3674" s="1" t="s">
        <v>12758</v>
      </c>
      <c r="B3674" s="1" t="s">
        <v>12759</v>
      </c>
      <c r="C3674" s="1" t="s">
        <v>12760</v>
      </c>
    </row>
    <row r="3675" spans="1:3">
      <c r="A3675" s="1" t="s">
        <v>12761</v>
      </c>
      <c r="B3675" s="1" t="s">
        <v>12762</v>
      </c>
      <c r="C3675" s="1" t="s">
        <v>12763</v>
      </c>
    </row>
    <row r="3676" spans="1:3">
      <c r="A3676" s="1" t="s">
        <v>12761</v>
      </c>
      <c r="B3676" s="1" t="s">
        <v>12762</v>
      </c>
      <c r="C3676" s="1" t="s">
        <v>12763</v>
      </c>
    </row>
    <row r="3677" spans="1:3">
      <c r="A3677" s="1" t="s">
        <v>12764</v>
      </c>
      <c r="B3677" s="1" t="s">
        <v>12765</v>
      </c>
      <c r="C3677" s="1" t="s">
        <v>12766</v>
      </c>
    </row>
    <row r="3678" spans="1:3">
      <c r="A3678" s="1" t="s">
        <v>12764</v>
      </c>
      <c r="B3678" s="1" t="s">
        <v>12765</v>
      </c>
      <c r="C3678" s="1" t="s">
        <v>12766</v>
      </c>
    </row>
    <row r="3679" spans="1:3">
      <c r="A3679" s="1" t="s">
        <v>12767</v>
      </c>
      <c r="B3679" s="1" t="s">
        <v>12768</v>
      </c>
      <c r="C3679" s="1" t="s">
        <v>12769</v>
      </c>
    </row>
    <row r="3680" spans="1:3">
      <c r="A3680" s="1" t="s">
        <v>12767</v>
      </c>
      <c r="B3680" s="1" t="s">
        <v>12768</v>
      </c>
      <c r="C3680" s="1" t="s">
        <v>12769</v>
      </c>
    </row>
    <row r="3681" spans="1:3">
      <c r="A3681" s="1" t="s">
        <v>12770</v>
      </c>
      <c r="B3681" s="1" t="s">
        <v>12771</v>
      </c>
      <c r="C3681" s="1" t="s">
        <v>12772</v>
      </c>
    </row>
    <row r="3682" spans="1:3">
      <c r="A3682" s="1" t="s">
        <v>12770</v>
      </c>
      <c r="B3682" s="1" t="s">
        <v>12771</v>
      </c>
      <c r="C3682" s="1" t="s">
        <v>12772</v>
      </c>
    </row>
    <row r="3683" spans="1:3">
      <c r="A3683" s="1" t="s">
        <v>12773</v>
      </c>
      <c r="B3683" s="1" t="s">
        <v>12774</v>
      </c>
      <c r="C3683" s="1" t="s">
        <v>12775</v>
      </c>
    </row>
    <row r="3684" spans="1:3">
      <c r="A3684" s="1" t="s">
        <v>12773</v>
      </c>
      <c r="B3684" s="1" t="s">
        <v>12774</v>
      </c>
      <c r="C3684" s="1" t="s">
        <v>12775</v>
      </c>
    </row>
    <row r="3685" spans="1:3">
      <c r="A3685" s="1" t="s">
        <v>12776</v>
      </c>
      <c r="B3685" s="1" t="s">
        <v>12777</v>
      </c>
      <c r="C3685" s="1" t="s">
        <v>12778</v>
      </c>
    </row>
    <row r="3686" spans="1:3">
      <c r="A3686" s="1" t="s">
        <v>12776</v>
      </c>
      <c r="B3686" s="1" t="s">
        <v>12777</v>
      </c>
      <c r="C3686" s="1" t="s">
        <v>12778</v>
      </c>
    </row>
    <row r="3687" spans="1:3">
      <c r="A3687" s="1" t="s">
        <v>12779</v>
      </c>
      <c r="B3687" s="1" t="s">
        <v>12780</v>
      </c>
      <c r="C3687" s="1" t="s">
        <v>12781</v>
      </c>
    </row>
    <row r="3688" spans="1:3">
      <c r="A3688" s="1" t="s">
        <v>12779</v>
      </c>
      <c r="B3688" s="1" t="s">
        <v>12780</v>
      </c>
      <c r="C3688" s="1" t="s">
        <v>12781</v>
      </c>
    </row>
    <row r="3689" spans="1:3">
      <c r="A3689" s="1" t="s">
        <v>12782</v>
      </c>
      <c r="B3689" s="1" t="s">
        <v>12783</v>
      </c>
      <c r="C3689" s="1" t="s">
        <v>12784</v>
      </c>
    </row>
    <row r="3690" spans="1:3">
      <c r="A3690" s="1" t="s">
        <v>12782</v>
      </c>
      <c r="B3690" s="1" t="s">
        <v>12783</v>
      </c>
      <c r="C3690" s="1" t="s">
        <v>12784</v>
      </c>
    </row>
    <row r="3691" spans="1:3">
      <c r="A3691" s="1" t="s">
        <v>12785</v>
      </c>
      <c r="B3691" s="1" t="s">
        <v>12786</v>
      </c>
      <c r="C3691" s="1" t="s">
        <v>12787</v>
      </c>
    </row>
    <row r="3692" spans="1:3">
      <c r="A3692" s="1" t="s">
        <v>12785</v>
      </c>
      <c r="B3692" s="1" t="s">
        <v>12786</v>
      </c>
      <c r="C3692" s="1" t="s">
        <v>12787</v>
      </c>
    </row>
    <row r="3693" spans="1:3">
      <c r="A3693" s="1" t="s">
        <v>12788</v>
      </c>
      <c r="B3693" s="1" t="s">
        <v>12789</v>
      </c>
      <c r="C3693" s="1" t="s">
        <v>12790</v>
      </c>
    </row>
    <row r="3694" spans="1:3">
      <c r="A3694" s="1" t="s">
        <v>12788</v>
      </c>
      <c r="B3694" s="1" t="s">
        <v>12789</v>
      </c>
      <c r="C3694" s="1" t="s">
        <v>12790</v>
      </c>
    </row>
    <row r="3695" spans="1:3">
      <c r="A3695" s="1" t="s">
        <v>12791</v>
      </c>
      <c r="B3695" s="1" t="s">
        <v>12792</v>
      </c>
      <c r="C3695" s="1" t="s">
        <v>12793</v>
      </c>
    </row>
    <row r="3696" spans="1:3">
      <c r="A3696" s="1" t="s">
        <v>12791</v>
      </c>
      <c r="B3696" s="1" t="s">
        <v>12792</v>
      </c>
      <c r="C3696" s="1" t="s">
        <v>12793</v>
      </c>
    </row>
    <row r="3697" spans="1:3">
      <c r="A3697" s="1" t="s">
        <v>12794</v>
      </c>
      <c r="B3697" s="1" t="s">
        <v>12795</v>
      </c>
      <c r="C3697" s="1" t="s">
        <v>12796</v>
      </c>
    </row>
    <row r="3698" spans="1:3">
      <c r="A3698" s="1" t="s">
        <v>12794</v>
      </c>
      <c r="B3698" s="1" t="s">
        <v>12795</v>
      </c>
      <c r="C3698" s="1" t="s">
        <v>12796</v>
      </c>
    </row>
    <row r="3699" spans="1:3">
      <c r="A3699" s="1" t="s">
        <v>12797</v>
      </c>
      <c r="B3699" s="1" t="s">
        <v>12798</v>
      </c>
      <c r="C3699" s="1" t="s">
        <v>12799</v>
      </c>
    </row>
    <row r="3700" spans="1:3">
      <c r="A3700" s="1" t="s">
        <v>12797</v>
      </c>
      <c r="B3700" s="1" t="s">
        <v>12798</v>
      </c>
      <c r="C3700" s="1" t="s">
        <v>12799</v>
      </c>
    </row>
    <row r="3701" spans="1:3">
      <c r="A3701" s="1" t="s">
        <v>12800</v>
      </c>
      <c r="B3701" s="1" t="s">
        <v>12801</v>
      </c>
      <c r="C3701" s="1" t="s">
        <v>12802</v>
      </c>
    </row>
    <row r="3702" spans="1:3">
      <c r="A3702" s="1" t="s">
        <v>12800</v>
      </c>
      <c r="B3702" s="1" t="s">
        <v>12801</v>
      </c>
      <c r="C3702" s="1" t="s">
        <v>12802</v>
      </c>
    </row>
    <row r="3703" spans="1:3">
      <c r="A3703" s="1" t="s">
        <v>12803</v>
      </c>
      <c r="B3703" s="1" t="s">
        <v>12804</v>
      </c>
      <c r="C3703" s="1" t="s">
        <v>12805</v>
      </c>
    </row>
    <row r="3704" spans="1:3">
      <c r="A3704" s="1" t="s">
        <v>12803</v>
      </c>
      <c r="B3704" s="1" t="s">
        <v>12804</v>
      </c>
      <c r="C3704" s="1" t="s">
        <v>12805</v>
      </c>
    </row>
    <row r="3705" spans="1:3">
      <c r="A3705" s="1" t="s">
        <v>12806</v>
      </c>
      <c r="B3705" s="1" t="s">
        <v>12807</v>
      </c>
      <c r="C3705" s="1" t="s">
        <v>12808</v>
      </c>
    </row>
    <row r="3706" spans="1:3">
      <c r="A3706" s="1" t="s">
        <v>12806</v>
      </c>
      <c r="B3706" s="1" t="s">
        <v>12807</v>
      </c>
      <c r="C3706" s="1" t="s">
        <v>12808</v>
      </c>
    </row>
    <row r="3707" spans="1:3">
      <c r="A3707" s="1" t="s">
        <v>12809</v>
      </c>
      <c r="B3707" s="1" t="s">
        <v>12810</v>
      </c>
      <c r="C3707" s="1" t="s">
        <v>12811</v>
      </c>
    </row>
    <row r="3708" spans="1:3">
      <c r="A3708" s="1" t="s">
        <v>12809</v>
      </c>
      <c r="B3708" s="1" t="s">
        <v>12810</v>
      </c>
      <c r="C3708" s="1" t="s">
        <v>12811</v>
      </c>
    </row>
    <row r="3709" spans="1:3">
      <c r="A3709" s="1" t="s">
        <v>12812</v>
      </c>
      <c r="B3709" s="1" t="s">
        <v>12813</v>
      </c>
      <c r="C3709" s="1" t="s">
        <v>12814</v>
      </c>
    </row>
    <row r="3710" spans="1:3">
      <c r="A3710" s="1" t="s">
        <v>12812</v>
      </c>
      <c r="B3710" s="1" t="s">
        <v>12813</v>
      </c>
      <c r="C3710" s="1" t="s">
        <v>12814</v>
      </c>
    </row>
    <row r="3711" spans="1:3">
      <c r="A3711" s="1" t="s">
        <v>12815</v>
      </c>
      <c r="B3711" s="1" t="s">
        <v>12816</v>
      </c>
      <c r="C3711" s="1" t="s">
        <v>12817</v>
      </c>
    </row>
    <row r="3712" spans="1:3">
      <c r="A3712" s="1" t="s">
        <v>12815</v>
      </c>
      <c r="B3712" s="1" t="s">
        <v>12816</v>
      </c>
      <c r="C3712" s="1" t="s">
        <v>12817</v>
      </c>
    </row>
    <row r="3713" spans="1:3">
      <c r="A3713" s="1" t="s">
        <v>12818</v>
      </c>
      <c r="B3713" s="1" t="s">
        <v>12819</v>
      </c>
      <c r="C3713" s="1" t="s">
        <v>12820</v>
      </c>
    </row>
    <row r="3714" spans="1:3">
      <c r="A3714" s="1" t="s">
        <v>12818</v>
      </c>
      <c r="B3714" s="1" t="s">
        <v>12819</v>
      </c>
      <c r="C3714" s="1" t="s">
        <v>12820</v>
      </c>
    </row>
    <row r="3715" spans="1:3">
      <c r="A3715" s="1" t="s">
        <v>12821</v>
      </c>
      <c r="B3715" s="1" t="s">
        <v>12822</v>
      </c>
      <c r="C3715" s="1" t="s">
        <v>12823</v>
      </c>
    </row>
    <row r="3716" spans="1:3">
      <c r="A3716" s="1" t="s">
        <v>12821</v>
      </c>
      <c r="B3716" s="1" t="s">
        <v>12822</v>
      </c>
      <c r="C3716" s="1" t="s">
        <v>12823</v>
      </c>
    </row>
    <row r="3717" spans="1:3">
      <c r="A3717" s="1" t="s">
        <v>12824</v>
      </c>
      <c r="B3717" s="1" t="s">
        <v>12825</v>
      </c>
      <c r="C3717" s="1" t="s">
        <v>12826</v>
      </c>
    </row>
    <row r="3718" spans="1:3">
      <c r="A3718" s="1" t="s">
        <v>12824</v>
      </c>
      <c r="B3718" s="1" t="s">
        <v>12825</v>
      </c>
      <c r="C3718" s="1" t="s">
        <v>12826</v>
      </c>
    </row>
    <row r="3719" spans="1:3">
      <c r="A3719" s="1" t="s">
        <v>12827</v>
      </c>
      <c r="B3719" s="1" t="s">
        <v>12828</v>
      </c>
      <c r="C3719" s="1" t="s">
        <v>12829</v>
      </c>
    </row>
    <row r="3720" spans="1:3">
      <c r="A3720" s="1" t="s">
        <v>12827</v>
      </c>
      <c r="B3720" s="1" t="s">
        <v>12828</v>
      </c>
      <c r="C3720" s="1" t="s">
        <v>12829</v>
      </c>
    </row>
    <row r="3721" spans="1:3">
      <c r="A3721" s="1" t="s">
        <v>12830</v>
      </c>
      <c r="B3721" s="1" t="s">
        <v>12831</v>
      </c>
      <c r="C3721" s="1" t="s">
        <v>12832</v>
      </c>
    </row>
    <row r="3722" spans="1:3">
      <c r="A3722" s="1" t="s">
        <v>12830</v>
      </c>
      <c r="B3722" s="1" t="s">
        <v>12831</v>
      </c>
      <c r="C3722" s="1" t="s">
        <v>12832</v>
      </c>
    </row>
    <row r="3723" spans="1:3">
      <c r="A3723" s="1" t="s">
        <v>12833</v>
      </c>
      <c r="B3723" s="1" t="s">
        <v>12834</v>
      </c>
      <c r="C3723" s="1" t="s">
        <v>12835</v>
      </c>
    </row>
    <row r="3724" spans="1:3">
      <c r="A3724" s="1" t="s">
        <v>12833</v>
      </c>
      <c r="B3724" s="1" t="s">
        <v>12834</v>
      </c>
      <c r="C3724" s="1" t="s">
        <v>12835</v>
      </c>
    </row>
    <row r="3725" spans="1:3">
      <c r="A3725" s="1" t="s">
        <v>12836</v>
      </c>
      <c r="B3725" s="1" t="s">
        <v>12837</v>
      </c>
      <c r="C3725" s="1" t="s">
        <v>12838</v>
      </c>
    </row>
    <row r="3726" spans="1:3">
      <c r="A3726" s="1" t="s">
        <v>12836</v>
      </c>
      <c r="B3726" s="1" t="s">
        <v>12837</v>
      </c>
      <c r="C3726" s="1" t="s">
        <v>12838</v>
      </c>
    </row>
    <row r="3727" spans="1:3">
      <c r="A3727" s="1" t="s">
        <v>12839</v>
      </c>
      <c r="B3727" s="1" t="s">
        <v>12840</v>
      </c>
      <c r="C3727" s="1" t="s">
        <v>12841</v>
      </c>
    </row>
    <row r="3728" spans="1:3">
      <c r="A3728" s="1" t="s">
        <v>12839</v>
      </c>
      <c r="B3728" s="1" t="s">
        <v>12840</v>
      </c>
      <c r="C3728" s="1" t="s">
        <v>12841</v>
      </c>
    </row>
    <row r="3729" spans="1:3">
      <c r="A3729" s="1" t="s">
        <v>12842</v>
      </c>
      <c r="B3729" s="1" t="s">
        <v>12843</v>
      </c>
      <c r="C3729" s="1" t="s">
        <v>12844</v>
      </c>
    </row>
    <row r="3730" spans="1:3">
      <c r="A3730" s="1" t="s">
        <v>12842</v>
      </c>
      <c r="B3730" s="1" t="s">
        <v>12843</v>
      </c>
      <c r="C3730" s="1" t="s">
        <v>12844</v>
      </c>
    </row>
    <row r="3731" spans="1:3">
      <c r="A3731" s="1" t="s">
        <v>12845</v>
      </c>
      <c r="B3731" s="1" t="s">
        <v>12846</v>
      </c>
      <c r="C3731" s="1" t="s">
        <v>12847</v>
      </c>
    </row>
    <row r="3732" spans="1:3">
      <c r="A3732" s="1" t="s">
        <v>12845</v>
      </c>
      <c r="B3732" s="1" t="s">
        <v>12846</v>
      </c>
      <c r="C3732" s="1" t="s">
        <v>12847</v>
      </c>
    </row>
    <row r="3733" spans="1:3">
      <c r="A3733" s="1" t="s">
        <v>12848</v>
      </c>
      <c r="B3733" s="1" t="s">
        <v>12849</v>
      </c>
      <c r="C3733" s="1" t="s">
        <v>12850</v>
      </c>
    </row>
    <row r="3734" spans="1:3">
      <c r="A3734" s="1" t="s">
        <v>12848</v>
      </c>
      <c r="B3734" s="1" t="s">
        <v>12851</v>
      </c>
      <c r="C3734" s="1" t="s">
        <v>12852</v>
      </c>
    </row>
    <row r="3735" spans="1:3">
      <c r="A3735" s="1" t="s">
        <v>12853</v>
      </c>
      <c r="B3735" s="1" t="s">
        <v>12854</v>
      </c>
      <c r="C3735" s="1" t="s">
        <v>12855</v>
      </c>
    </row>
    <row r="3736" spans="1:3">
      <c r="A3736" s="1" t="s">
        <v>12853</v>
      </c>
      <c r="B3736" s="1" t="s">
        <v>12854</v>
      </c>
      <c r="C3736" s="1" t="s">
        <v>12855</v>
      </c>
    </row>
    <row r="3737" spans="1:3">
      <c r="A3737" s="1" t="s">
        <v>12856</v>
      </c>
      <c r="B3737" s="1" t="s">
        <v>11829</v>
      </c>
      <c r="C3737" s="1" t="s">
        <v>12857</v>
      </c>
    </row>
    <row r="3738" spans="1:3">
      <c r="A3738" s="1" t="s">
        <v>12856</v>
      </c>
      <c r="B3738" s="1" t="s">
        <v>11829</v>
      </c>
      <c r="C3738" s="1" t="s">
        <v>12857</v>
      </c>
    </row>
    <row r="3739" spans="1:3">
      <c r="A3739" s="1" t="s">
        <v>12858</v>
      </c>
      <c r="B3739" s="1" t="s">
        <v>12859</v>
      </c>
      <c r="C3739" s="1" t="s">
        <v>12860</v>
      </c>
    </row>
    <row r="3740" spans="1:3">
      <c r="A3740" s="1" t="s">
        <v>12858</v>
      </c>
      <c r="B3740" s="1" t="s">
        <v>12861</v>
      </c>
      <c r="C3740" s="1" t="s">
        <v>12862</v>
      </c>
    </row>
    <row r="3741" spans="1:3">
      <c r="A3741" s="1" t="s">
        <v>12863</v>
      </c>
      <c r="B3741" s="1" t="s">
        <v>2892</v>
      </c>
      <c r="C3741" s="1" t="s">
        <v>12864</v>
      </c>
    </row>
    <row r="3742" spans="1:3">
      <c r="A3742" s="1" t="s">
        <v>12863</v>
      </c>
      <c r="B3742" s="1" t="s">
        <v>12865</v>
      </c>
      <c r="C3742" s="1" t="s">
        <v>12866</v>
      </c>
    </row>
    <row r="3743" spans="1:3">
      <c r="A3743" s="1" t="s">
        <v>12867</v>
      </c>
      <c r="B3743" s="1" t="s">
        <v>12868</v>
      </c>
      <c r="C3743" s="1" t="s">
        <v>12869</v>
      </c>
    </row>
    <row r="3744" spans="1:3">
      <c r="A3744" s="1" t="s">
        <v>12867</v>
      </c>
      <c r="B3744" s="1" t="s">
        <v>12870</v>
      </c>
      <c r="C3744" s="1" t="s">
        <v>12871</v>
      </c>
    </row>
    <row r="3745" spans="1:3">
      <c r="A3745" s="1" t="s">
        <v>12872</v>
      </c>
      <c r="B3745" s="1" t="s">
        <v>12873</v>
      </c>
      <c r="C3745" s="1" t="s">
        <v>12874</v>
      </c>
    </row>
    <row r="3746" spans="1:3">
      <c r="A3746" s="1" t="s">
        <v>12872</v>
      </c>
      <c r="B3746" s="1" t="s">
        <v>12875</v>
      </c>
      <c r="C3746" s="1" t="s">
        <v>12876</v>
      </c>
    </row>
    <row r="3747" spans="1:3">
      <c r="A3747" s="1" t="s">
        <v>12877</v>
      </c>
      <c r="B3747" s="1" t="s">
        <v>12878</v>
      </c>
      <c r="C3747" s="1" t="s">
        <v>12879</v>
      </c>
    </row>
    <row r="3748" spans="1:3">
      <c r="A3748" s="1" t="s">
        <v>12877</v>
      </c>
      <c r="B3748" s="1" t="s">
        <v>12878</v>
      </c>
      <c r="C3748" s="1" t="s">
        <v>12879</v>
      </c>
    </row>
    <row r="3749" spans="1:3">
      <c r="A3749" s="1" t="s">
        <v>12880</v>
      </c>
      <c r="B3749" s="1" t="s">
        <v>12881</v>
      </c>
      <c r="C3749" s="1" t="s">
        <v>12882</v>
      </c>
    </row>
    <row r="3750" spans="1:3">
      <c r="A3750" s="1" t="s">
        <v>12880</v>
      </c>
      <c r="B3750" s="1" t="s">
        <v>12883</v>
      </c>
      <c r="C3750" s="1" t="s">
        <v>12884</v>
      </c>
    </row>
    <row r="3751" spans="1:3">
      <c r="A3751" s="1" t="s">
        <v>12885</v>
      </c>
      <c r="B3751" s="1" t="s">
        <v>12886</v>
      </c>
      <c r="C3751" s="1" t="s">
        <v>12887</v>
      </c>
    </row>
    <row r="3752" spans="1:3">
      <c r="A3752" s="1" t="s">
        <v>12885</v>
      </c>
      <c r="B3752" s="1" t="s">
        <v>12886</v>
      </c>
      <c r="C3752" s="1" t="s">
        <v>12887</v>
      </c>
    </row>
    <row r="3753" spans="1:3">
      <c r="A3753" s="1" t="s">
        <v>12888</v>
      </c>
      <c r="B3753" s="1" t="s">
        <v>12889</v>
      </c>
      <c r="C3753" s="1" t="s">
        <v>12890</v>
      </c>
    </row>
    <row r="3754" spans="1:3">
      <c r="A3754" s="1" t="s">
        <v>12888</v>
      </c>
      <c r="B3754" s="1" t="s">
        <v>12889</v>
      </c>
      <c r="C3754" s="1" t="s">
        <v>12890</v>
      </c>
    </row>
    <row r="3755" spans="1:3">
      <c r="A3755" s="1" t="s">
        <v>12891</v>
      </c>
      <c r="B3755" s="1" t="s">
        <v>12892</v>
      </c>
      <c r="C3755" s="1" t="s">
        <v>12893</v>
      </c>
    </row>
    <row r="3756" spans="1:3">
      <c r="A3756" s="1" t="s">
        <v>12891</v>
      </c>
      <c r="B3756" s="1" t="s">
        <v>12892</v>
      </c>
      <c r="C3756" s="1" t="s">
        <v>12893</v>
      </c>
    </row>
    <row r="3757" spans="1:3">
      <c r="A3757" s="1" t="s">
        <v>12894</v>
      </c>
      <c r="B3757" s="1" t="s">
        <v>12895</v>
      </c>
      <c r="C3757" s="1" t="s">
        <v>12896</v>
      </c>
    </row>
    <row r="3758" spans="1:3">
      <c r="A3758" s="1" t="s">
        <v>12894</v>
      </c>
      <c r="B3758" s="1" t="s">
        <v>12895</v>
      </c>
      <c r="C3758" s="1" t="s">
        <v>12896</v>
      </c>
    </row>
    <row r="3759" spans="1:3">
      <c r="A3759" s="1" t="s">
        <v>12897</v>
      </c>
      <c r="B3759" s="1" t="s">
        <v>12898</v>
      </c>
      <c r="C3759" s="1" t="s">
        <v>12899</v>
      </c>
    </row>
    <row r="3760" spans="1:3">
      <c r="A3760" s="1" t="s">
        <v>12897</v>
      </c>
      <c r="B3760" s="1" t="s">
        <v>12898</v>
      </c>
      <c r="C3760" s="1" t="s">
        <v>12899</v>
      </c>
    </row>
    <row r="3761" spans="1:3">
      <c r="A3761" s="1" t="s">
        <v>12900</v>
      </c>
      <c r="B3761" s="1" t="s">
        <v>12901</v>
      </c>
      <c r="C3761" s="1" t="s">
        <v>12902</v>
      </c>
    </row>
    <row r="3762" spans="1:3">
      <c r="A3762" s="1" t="s">
        <v>12900</v>
      </c>
      <c r="B3762" s="1" t="s">
        <v>12901</v>
      </c>
      <c r="C3762" s="1" t="s">
        <v>12902</v>
      </c>
    </row>
    <row r="3763" spans="1:3">
      <c r="A3763" s="1" t="s">
        <v>12903</v>
      </c>
      <c r="B3763" s="1" t="s">
        <v>12904</v>
      </c>
      <c r="C3763" s="1" t="s">
        <v>12905</v>
      </c>
    </row>
    <row r="3764" spans="1:3">
      <c r="A3764" s="1" t="s">
        <v>12903</v>
      </c>
      <c r="B3764" s="1" t="s">
        <v>12904</v>
      </c>
      <c r="C3764" s="1" t="s">
        <v>12905</v>
      </c>
    </row>
    <row r="3765" spans="1:3">
      <c r="A3765" s="1" t="s">
        <v>12906</v>
      </c>
      <c r="B3765" s="1" t="s">
        <v>12907</v>
      </c>
      <c r="C3765" s="1" t="s">
        <v>12908</v>
      </c>
    </row>
    <row r="3766" spans="1:3">
      <c r="A3766" s="1" t="s">
        <v>12906</v>
      </c>
      <c r="B3766" s="1" t="s">
        <v>12907</v>
      </c>
      <c r="C3766" s="1" t="s">
        <v>12908</v>
      </c>
    </row>
    <row r="3767" spans="1:3">
      <c r="A3767" s="1" t="s">
        <v>12909</v>
      </c>
      <c r="B3767" s="1" t="s">
        <v>12910</v>
      </c>
      <c r="C3767" s="1" t="s">
        <v>12911</v>
      </c>
    </row>
    <row r="3768" spans="1:3">
      <c r="A3768" s="1" t="s">
        <v>12909</v>
      </c>
      <c r="B3768" s="1" t="s">
        <v>12910</v>
      </c>
      <c r="C3768" s="1" t="s">
        <v>12911</v>
      </c>
    </row>
    <row r="3769" spans="1:3">
      <c r="A3769" s="1" t="s">
        <v>12912</v>
      </c>
      <c r="B3769" s="1" t="s">
        <v>12913</v>
      </c>
      <c r="C3769" s="1" t="s">
        <v>12914</v>
      </c>
    </row>
    <row r="3770" spans="1:3">
      <c r="A3770" s="1" t="s">
        <v>12912</v>
      </c>
      <c r="B3770" s="1" t="s">
        <v>12913</v>
      </c>
      <c r="C3770" s="1" t="s">
        <v>12914</v>
      </c>
    </row>
    <row r="3771" spans="1:3">
      <c r="A3771" s="1" t="s">
        <v>12915</v>
      </c>
      <c r="B3771" s="1" t="s">
        <v>12916</v>
      </c>
      <c r="C3771" s="1" t="s">
        <v>12917</v>
      </c>
    </row>
    <row r="3772" spans="1:3">
      <c r="A3772" s="1" t="s">
        <v>12915</v>
      </c>
      <c r="B3772" s="1" t="s">
        <v>12916</v>
      </c>
      <c r="C3772" s="1" t="s">
        <v>12917</v>
      </c>
    </row>
    <row r="3773" spans="1:3">
      <c r="A3773" s="1" t="s">
        <v>12918</v>
      </c>
      <c r="B3773" s="1" t="s">
        <v>12919</v>
      </c>
      <c r="C3773" s="1" t="s">
        <v>12920</v>
      </c>
    </row>
    <row r="3774" spans="1:3">
      <c r="A3774" s="1" t="s">
        <v>12918</v>
      </c>
      <c r="B3774" s="1" t="s">
        <v>12921</v>
      </c>
      <c r="C3774" s="1" t="s">
        <v>12922</v>
      </c>
    </row>
    <row r="3775" spans="1:3">
      <c r="A3775" s="1" t="s">
        <v>12923</v>
      </c>
      <c r="B3775" s="1" t="s">
        <v>12924</v>
      </c>
      <c r="C3775" s="1" t="s">
        <v>12925</v>
      </c>
    </row>
    <row r="3776" spans="1:3">
      <c r="A3776" s="1" t="s">
        <v>12923</v>
      </c>
      <c r="B3776" s="1" t="s">
        <v>12924</v>
      </c>
      <c r="C3776" s="1" t="s">
        <v>12925</v>
      </c>
    </row>
    <row r="3777" spans="1:3">
      <c r="A3777" s="1" t="s">
        <v>12926</v>
      </c>
      <c r="B3777" s="1" t="s">
        <v>12927</v>
      </c>
      <c r="C3777" s="1" t="s">
        <v>12928</v>
      </c>
    </row>
    <row r="3778" spans="1:3">
      <c r="A3778" s="1" t="s">
        <v>12926</v>
      </c>
      <c r="B3778" s="1" t="s">
        <v>12927</v>
      </c>
      <c r="C3778" s="1" t="s">
        <v>12928</v>
      </c>
    </row>
    <row r="3779" spans="1:3">
      <c r="A3779" s="1" t="s">
        <v>12929</v>
      </c>
      <c r="B3779" s="1" t="s">
        <v>12930</v>
      </c>
      <c r="C3779" s="1" t="s">
        <v>12931</v>
      </c>
    </row>
    <row r="3780" spans="1:3">
      <c r="A3780" s="1" t="s">
        <v>12929</v>
      </c>
      <c r="B3780" s="1" t="s">
        <v>12930</v>
      </c>
      <c r="C3780" s="1" t="s">
        <v>12931</v>
      </c>
    </row>
    <row r="3781" spans="1:3">
      <c r="A3781" s="1" t="s">
        <v>12932</v>
      </c>
      <c r="B3781" s="1" t="s">
        <v>12933</v>
      </c>
      <c r="C3781" s="1" t="s">
        <v>12934</v>
      </c>
    </row>
    <row r="3782" spans="1:3">
      <c r="A3782" s="1" t="s">
        <v>12935</v>
      </c>
      <c r="B3782" s="1" t="s">
        <v>12936</v>
      </c>
      <c r="C3782" s="1" t="s">
        <v>12937</v>
      </c>
    </row>
    <row r="3783" spans="1:3">
      <c r="A3783" s="1" t="s">
        <v>12938</v>
      </c>
      <c r="B3783" s="1" t="s">
        <v>12939</v>
      </c>
      <c r="C3783" s="1" t="s">
        <v>12940</v>
      </c>
    </row>
    <row r="3784" spans="1:3">
      <c r="A3784" s="1" t="s">
        <v>12941</v>
      </c>
      <c r="B3784" s="1" t="s">
        <v>12942</v>
      </c>
      <c r="C3784" s="1" t="s">
        <v>12943</v>
      </c>
    </row>
    <row r="3785" spans="1:3">
      <c r="A3785" s="1" t="s">
        <v>12944</v>
      </c>
      <c r="B3785" s="1" t="s">
        <v>12945</v>
      </c>
      <c r="C3785" s="1" t="s">
        <v>12946</v>
      </c>
    </row>
    <row r="3786" spans="1:3">
      <c r="A3786" s="1" t="s">
        <v>12947</v>
      </c>
      <c r="B3786" s="1" t="s">
        <v>12948</v>
      </c>
      <c r="C3786" s="1" t="s">
        <v>12949</v>
      </c>
    </row>
    <row r="3787" spans="1:3">
      <c r="A3787" s="1" t="s">
        <v>12950</v>
      </c>
      <c r="B3787" s="1" t="s">
        <v>12951</v>
      </c>
      <c r="C3787" s="1" t="s">
        <v>12952</v>
      </c>
    </row>
    <row r="3788" spans="1:3">
      <c r="A3788" s="1" t="s">
        <v>12953</v>
      </c>
      <c r="B3788" s="1" t="s">
        <v>12954</v>
      </c>
      <c r="C3788" s="1" t="s">
        <v>12955</v>
      </c>
    </row>
    <row r="3789" spans="1:3">
      <c r="A3789" s="1" t="s">
        <v>12956</v>
      </c>
      <c r="B3789" s="1" t="s">
        <v>12957</v>
      </c>
      <c r="C3789" s="1" t="s">
        <v>12958</v>
      </c>
    </row>
    <row r="3790" spans="1:3">
      <c r="A3790" s="1" t="s">
        <v>12959</v>
      </c>
      <c r="B3790" s="1" t="s">
        <v>12960</v>
      </c>
      <c r="C3790" s="1" t="s">
        <v>12961</v>
      </c>
    </row>
    <row r="3791" spans="1:3">
      <c r="A3791" s="1" t="s">
        <v>12962</v>
      </c>
      <c r="B3791" s="1" t="s">
        <v>12963</v>
      </c>
      <c r="C3791" s="1" t="s">
        <v>12964</v>
      </c>
    </row>
    <row r="3792" spans="1:3">
      <c r="A3792" s="1" t="s">
        <v>12965</v>
      </c>
      <c r="B3792" s="1" t="s">
        <v>12966</v>
      </c>
      <c r="C3792" s="1" t="s">
        <v>12967</v>
      </c>
    </row>
    <row r="3793" spans="1:3">
      <c r="A3793" s="1" t="s">
        <v>12968</v>
      </c>
      <c r="B3793" s="1" t="s">
        <v>12969</v>
      </c>
      <c r="C3793" s="1" t="s">
        <v>12970</v>
      </c>
    </row>
    <row r="3794" spans="1:3">
      <c r="A3794" s="1" t="s">
        <v>12968</v>
      </c>
      <c r="B3794" s="1" t="s">
        <v>12971</v>
      </c>
      <c r="C3794" s="1" t="s">
        <v>12972</v>
      </c>
    </row>
    <row r="3795" spans="1:3">
      <c r="A3795" s="1" t="s">
        <v>12973</v>
      </c>
      <c r="B3795" s="1" t="s">
        <v>12974</v>
      </c>
      <c r="C3795" s="1" t="s">
        <v>12975</v>
      </c>
    </row>
    <row r="3796" spans="1:3">
      <c r="A3796" s="1" t="s">
        <v>12973</v>
      </c>
      <c r="B3796" s="1" t="s">
        <v>12976</v>
      </c>
      <c r="C3796" s="1" t="s">
        <v>12977</v>
      </c>
    </row>
    <row r="3797" spans="1:3">
      <c r="A3797" s="1" t="s">
        <v>12978</v>
      </c>
      <c r="B3797" s="1" t="s">
        <v>12979</v>
      </c>
      <c r="C3797" s="1" t="s">
        <v>12980</v>
      </c>
    </row>
    <row r="3798" spans="1:3">
      <c r="A3798" s="1" t="s">
        <v>12978</v>
      </c>
      <c r="B3798" s="1" t="s">
        <v>12979</v>
      </c>
      <c r="C3798" s="1" t="s">
        <v>12980</v>
      </c>
    </row>
    <row r="3799" spans="1:3">
      <c r="A3799" s="1" t="s">
        <v>12981</v>
      </c>
      <c r="B3799" s="1" t="s">
        <v>12982</v>
      </c>
      <c r="C3799" s="1" t="s">
        <v>12983</v>
      </c>
    </row>
    <row r="3800" spans="1:3">
      <c r="A3800" s="1" t="s">
        <v>12981</v>
      </c>
      <c r="B3800" s="1" t="s">
        <v>12984</v>
      </c>
      <c r="C3800" s="1" t="s">
        <v>12985</v>
      </c>
    </row>
    <row r="3801" spans="1:3">
      <c r="A3801" s="1" t="s">
        <v>12986</v>
      </c>
      <c r="B3801" s="1" t="s">
        <v>12987</v>
      </c>
      <c r="C3801" s="1" t="s">
        <v>12988</v>
      </c>
    </row>
    <row r="3802" spans="1:3">
      <c r="A3802" s="1" t="s">
        <v>12986</v>
      </c>
      <c r="B3802" s="1" t="s">
        <v>12987</v>
      </c>
      <c r="C3802" s="1" t="s">
        <v>12988</v>
      </c>
    </row>
    <row r="3803" spans="1:3">
      <c r="A3803" s="1" t="s">
        <v>12989</v>
      </c>
      <c r="B3803" s="1" t="s">
        <v>12990</v>
      </c>
      <c r="C3803" s="1" t="s">
        <v>12991</v>
      </c>
    </row>
    <row r="3804" spans="1:3">
      <c r="A3804" s="1" t="s">
        <v>12989</v>
      </c>
      <c r="B3804" s="1" t="s">
        <v>12992</v>
      </c>
      <c r="C3804" s="1" t="s">
        <v>12993</v>
      </c>
    </row>
    <row r="3805" spans="1:3">
      <c r="A3805" s="1" t="s">
        <v>12994</v>
      </c>
      <c r="B3805" s="1" t="s">
        <v>12995</v>
      </c>
      <c r="C3805" s="1" t="s">
        <v>12996</v>
      </c>
    </row>
    <row r="3806" spans="1:3">
      <c r="A3806" s="1" t="s">
        <v>12994</v>
      </c>
      <c r="B3806" s="1" t="s">
        <v>12995</v>
      </c>
      <c r="C3806" s="1" t="s">
        <v>12996</v>
      </c>
    </row>
    <row r="3807" spans="1:3">
      <c r="A3807" s="1" t="s">
        <v>12997</v>
      </c>
      <c r="B3807" s="1" t="s">
        <v>12998</v>
      </c>
      <c r="C3807" s="1" t="s">
        <v>12999</v>
      </c>
    </row>
    <row r="3808" spans="1:3">
      <c r="A3808" s="1" t="s">
        <v>12997</v>
      </c>
      <c r="B3808" s="1" t="s">
        <v>13000</v>
      </c>
      <c r="C3808" s="1" t="s">
        <v>13001</v>
      </c>
    </row>
    <row r="3809" spans="1:3">
      <c r="A3809" s="1" t="s">
        <v>13002</v>
      </c>
      <c r="B3809" s="1" t="s">
        <v>13003</v>
      </c>
      <c r="C3809" s="1" t="s">
        <v>13004</v>
      </c>
    </row>
    <row r="3810" spans="1:3">
      <c r="A3810" s="1" t="s">
        <v>13002</v>
      </c>
      <c r="B3810" s="1" t="s">
        <v>13005</v>
      </c>
      <c r="C3810" s="1" t="s">
        <v>13006</v>
      </c>
    </row>
    <row r="3811" spans="1:3">
      <c r="A3811" s="1" t="s">
        <v>13007</v>
      </c>
      <c r="B3811" s="1" t="s">
        <v>13008</v>
      </c>
      <c r="C3811" s="1" t="s">
        <v>13009</v>
      </c>
    </row>
    <row r="3812" spans="1:3">
      <c r="A3812" s="1" t="s">
        <v>13007</v>
      </c>
      <c r="B3812" s="1" t="s">
        <v>13010</v>
      </c>
      <c r="C3812" s="1" t="s">
        <v>13011</v>
      </c>
    </row>
    <row r="3813" spans="1:3">
      <c r="A3813" s="1" t="s">
        <v>13012</v>
      </c>
      <c r="B3813" s="1" t="s">
        <v>13013</v>
      </c>
      <c r="C3813" s="1" t="s">
        <v>13014</v>
      </c>
    </row>
    <row r="3814" spans="1:3">
      <c r="A3814" s="1" t="s">
        <v>13012</v>
      </c>
      <c r="B3814" s="1" t="s">
        <v>13015</v>
      </c>
      <c r="C3814" s="1" t="s">
        <v>13016</v>
      </c>
    </row>
    <row r="3815" spans="1:3">
      <c r="A3815" s="1" t="s">
        <v>13017</v>
      </c>
      <c r="B3815" s="1" t="s">
        <v>13018</v>
      </c>
      <c r="C3815" s="1" t="s">
        <v>13019</v>
      </c>
    </row>
    <row r="3816" spans="1:3">
      <c r="A3816" s="1" t="s">
        <v>13017</v>
      </c>
      <c r="B3816" s="1" t="s">
        <v>13020</v>
      </c>
      <c r="C3816" s="1" t="s">
        <v>13021</v>
      </c>
    </row>
    <row r="3817" spans="1:3">
      <c r="A3817" s="1" t="s">
        <v>13022</v>
      </c>
      <c r="B3817" s="1" t="s">
        <v>13023</v>
      </c>
      <c r="C3817" s="1" t="s">
        <v>13024</v>
      </c>
    </row>
    <row r="3818" spans="1:3">
      <c r="A3818" s="1" t="s">
        <v>13022</v>
      </c>
      <c r="B3818" s="1" t="s">
        <v>13025</v>
      </c>
      <c r="C3818" s="1" t="s">
        <v>13026</v>
      </c>
    </row>
    <row r="3819" spans="1:3">
      <c r="A3819" s="1" t="s">
        <v>13027</v>
      </c>
      <c r="B3819" s="1" t="s">
        <v>13028</v>
      </c>
      <c r="C3819" s="1" t="s">
        <v>13029</v>
      </c>
    </row>
    <row r="3820" spans="1:3">
      <c r="A3820" s="1" t="s">
        <v>13027</v>
      </c>
      <c r="B3820" s="1" t="s">
        <v>13030</v>
      </c>
      <c r="C3820" s="1" t="s">
        <v>13031</v>
      </c>
    </row>
    <row r="3821" spans="1:3">
      <c r="A3821" s="1" t="s">
        <v>13032</v>
      </c>
      <c r="B3821" s="1" t="s">
        <v>13033</v>
      </c>
      <c r="C3821" s="1" t="s">
        <v>13034</v>
      </c>
    </row>
    <row r="3822" spans="1:3">
      <c r="A3822" s="1" t="s">
        <v>13032</v>
      </c>
      <c r="B3822" s="1" t="s">
        <v>13035</v>
      </c>
      <c r="C3822" s="1" t="s">
        <v>13036</v>
      </c>
    </row>
    <row r="3823" spans="1:3">
      <c r="A3823" s="1" t="s">
        <v>13037</v>
      </c>
      <c r="B3823" s="1" t="s">
        <v>13038</v>
      </c>
      <c r="C3823" s="1" t="s">
        <v>13039</v>
      </c>
    </row>
    <row r="3824" spans="1:3">
      <c r="A3824" s="1" t="s">
        <v>13037</v>
      </c>
      <c r="B3824" s="1" t="s">
        <v>13040</v>
      </c>
      <c r="C3824" s="1" t="s">
        <v>13041</v>
      </c>
    </row>
    <row r="3825" spans="1:3">
      <c r="A3825" s="1" t="s">
        <v>13042</v>
      </c>
      <c r="B3825" s="1" t="s">
        <v>13043</v>
      </c>
      <c r="C3825" s="1" t="s">
        <v>13044</v>
      </c>
    </row>
    <row r="3826" spans="1:3">
      <c r="A3826" s="1" t="s">
        <v>13042</v>
      </c>
      <c r="B3826" s="1" t="s">
        <v>13045</v>
      </c>
      <c r="C3826" s="1" t="s">
        <v>13046</v>
      </c>
    </row>
    <row r="3827" spans="1:3">
      <c r="A3827" s="1" t="s">
        <v>13047</v>
      </c>
      <c r="B3827" s="1" t="s">
        <v>13048</v>
      </c>
      <c r="C3827" s="1" t="s">
        <v>13049</v>
      </c>
    </row>
    <row r="3828" spans="1:3">
      <c r="A3828" s="1" t="s">
        <v>13047</v>
      </c>
      <c r="B3828" s="1" t="s">
        <v>13050</v>
      </c>
      <c r="C3828" s="1" t="s">
        <v>13051</v>
      </c>
    </row>
    <row r="3829" spans="1:3">
      <c r="A3829" s="1" t="s">
        <v>13052</v>
      </c>
      <c r="B3829" s="1" t="s">
        <v>13053</v>
      </c>
      <c r="C3829" s="1" t="s">
        <v>13054</v>
      </c>
    </row>
    <row r="3830" spans="1:3">
      <c r="A3830" s="1" t="s">
        <v>13052</v>
      </c>
      <c r="B3830" s="1" t="s">
        <v>13053</v>
      </c>
      <c r="C3830" s="1" t="s">
        <v>13054</v>
      </c>
    </row>
    <row r="3831" spans="1:3">
      <c r="A3831" s="1" t="s">
        <v>13055</v>
      </c>
      <c r="B3831" s="1" t="s">
        <v>13056</v>
      </c>
      <c r="C3831" s="1" t="s">
        <v>13057</v>
      </c>
    </row>
    <row r="3832" spans="1:3">
      <c r="A3832" s="1" t="s">
        <v>13055</v>
      </c>
      <c r="B3832" s="1" t="s">
        <v>13058</v>
      </c>
      <c r="C3832" s="1" t="s">
        <v>13059</v>
      </c>
    </row>
    <row r="3833" spans="1:3">
      <c r="A3833" s="1" t="s">
        <v>13060</v>
      </c>
      <c r="B3833" s="1" t="s">
        <v>13061</v>
      </c>
      <c r="C3833" s="1" t="s">
        <v>13062</v>
      </c>
    </row>
    <row r="3834" spans="1:3">
      <c r="A3834" s="1" t="s">
        <v>13060</v>
      </c>
      <c r="B3834" s="1" t="s">
        <v>13063</v>
      </c>
      <c r="C3834" s="1" t="s">
        <v>13064</v>
      </c>
    </row>
    <row r="3835" spans="1:3">
      <c r="A3835" s="1" t="s">
        <v>13065</v>
      </c>
      <c r="B3835" s="1" t="s">
        <v>13066</v>
      </c>
      <c r="C3835" s="1" t="s">
        <v>13067</v>
      </c>
    </row>
    <row r="3836" spans="1:3">
      <c r="A3836" s="1" t="s">
        <v>13065</v>
      </c>
      <c r="B3836" s="1" t="s">
        <v>13068</v>
      </c>
      <c r="C3836" s="1" t="s">
        <v>13069</v>
      </c>
    </row>
    <row r="3837" spans="1:3">
      <c r="A3837" s="1" t="s">
        <v>13070</v>
      </c>
      <c r="B3837" s="1" t="s">
        <v>13071</v>
      </c>
      <c r="C3837" s="1" t="s">
        <v>13072</v>
      </c>
    </row>
    <row r="3838" spans="1:3">
      <c r="A3838" s="1" t="s">
        <v>13070</v>
      </c>
      <c r="B3838" s="1" t="s">
        <v>13071</v>
      </c>
      <c r="C3838" s="1" t="s">
        <v>13072</v>
      </c>
    </row>
    <row r="3839" spans="1:3">
      <c r="A3839" s="1" t="s">
        <v>13073</v>
      </c>
      <c r="B3839" s="1" t="s">
        <v>13074</v>
      </c>
      <c r="C3839" s="1" t="s">
        <v>13075</v>
      </c>
    </row>
    <row r="3840" spans="1:3">
      <c r="A3840" s="1" t="s">
        <v>13073</v>
      </c>
      <c r="B3840" s="1" t="s">
        <v>13074</v>
      </c>
      <c r="C3840" s="1" t="s">
        <v>13075</v>
      </c>
    </row>
    <row r="3841" spans="1:3">
      <c r="A3841" s="1" t="s">
        <v>13076</v>
      </c>
      <c r="B3841" s="1" t="s">
        <v>13077</v>
      </c>
      <c r="C3841" s="1" t="s">
        <v>13078</v>
      </c>
    </row>
    <row r="3842" spans="1:3">
      <c r="A3842" s="1" t="s">
        <v>13076</v>
      </c>
      <c r="B3842" s="1" t="s">
        <v>13077</v>
      </c>
      <c r="C3842" s="1" t="s">
        <v>13078</v>
      </c>
    </row>
    <row r="3843" spans="1:3">
      <c r="A3843" s="1" t="s">
        <v>13079</v>
      </c>
      <c r="B3843" s="1" t="s">
        <v>13080</v>
      </c>
      <c r="C3843" s="1" t="s">
        <v>13081</v>
      </c>
    </row>
    <row r="3844" spans="1:3">
      <c r="A3844" s="1" t="s">
        <v>13079</v>
      </c>
      <c r="B3844" s="1" t="s">
        <v>13080</v>
      </c>
      <c r="C3844" s="1" t="s">
        <v>13081</v>
      </c>
    </row>
    <row r="3845" spans="1:3">
      <c r="A3845" s="1" t="s">
        <v>13082</v>
      </c>
      <c r="B3845" s="1" t="s">
        <v>13083</v>
      </c>
      <c r="C3845" s="1" t="s">
        <v>13084</v>
      </c>
    </row>
    <row r="3846" spans="1:3">
      <c r="A3846" s="1" t="s">
        <v>13082</v>
      </c>
      <c r="B3846" s="1" t="s">
        <v>13083</v>
      </c>
      <c r="C3846" s="1" t="s">
        <v>13084</v>
      </c>
    </row>
    <row r="3847" spans="1:3">
      <c r="A3847" s="1" t="s">
        <v>13085</v>
      </c>
      <c r="B3847" s="1" t="s">
        <v>13086</v>
      </c>
      <c r="C3847" s="1" t="s">
        <v>13087</v>
      </c>
    </row>
    <row r="3848" spans="1:3">
      <c r="A3848" s="1" t="s">
        <v>13085</v>
      </c>
      <c r="B3848" s="1" t="s">
        <v>13086</v>
      </c>
      <c r="C3848" s="1" t="s">
        <v>13087</v>
      </c>
    </row>
    <row r="3849" spans="1:3">
      <c r="A3849" s="1" t="s">
        <v>13088</v>
      </c>
      <c r="B3849" s="1" t="s">
        <v>13089</v>
      </c>
      <c r="C3849" s="1" t="s">
        <v>13090</v>
      </c>
    </row>
    <row r="3850" spans="1:3">
      <c r="A3850" s="1" t="s">
        <v>13088</v>
      </c>
      <c r="B3850" s="1" t="s">
        <v>13089</v>
      </c>
      <c r="C3850" s="1" t="s">
        <v>13090</v>
      </c>
    </row>
    <row r="3851" spans="1:3">
      <c r="A3851" s="1" t="s">
        <v>13091</v>
      </c>
      <c r="B3851" s="1" t="s">
        <v>13092</v>
      </c>
      <c r="C3851" s="1" t="s">
        <v>13093</v>
      </c>
    </row>
    <row r="3852" spans="1:3">
      <c r="A3852" s="1" t="s">
        <v>13091</v>
      </c>
      <c r="B3852" s="1" t="s">
        <v>13092</v>
      </c>
      <c r="C3852" s="1" t="s">
        <v>13093</v>
      </c>
    </row>
    <row r="3853" spans="1:3">
      <c r="A3853" s="1" t="s">
        <v>13094</v>
      </c>
      <c r="B3853" s="1" t="s">
        <v>13095</v>
      </c>
      <c r="C3853" s="1" t="s">
        <v>13096</v>
      </c>
    </row>
    <row r="3854" spans="1:3">
      <c r="A3854" s="1" t="s">
        <v>13094</v>
      </c>
      <c r="B3854" s="1" t="s">
        <v>13095</v>
      </c>
      <c r="C3854" s="1" t="s">
        <v>13096</v>
      </c>
    </row>
    <row r="3855" spans="1:3">
      <c r="A3855" s="1" t="s">
        <v>13097</v>
      </c>
      <c r="B3855" s="1" t="s">
        <v>13098</v>
      </c>
      <c r="C3855" s="1" t="s">
        <v>13099</v>
      </c>
    </row>
    <row r="3856" spans="1:3">
      <c r="A3856" s="1" t="s">
        <v>13097</v>
      </c>
      <c r="B3856" s="1" t="s">
        <v>13100</v>
      </c>
      <c r="C3856" s="1" t="s">
        <v>13101</v>
      </c>
    </row>
    <row r="3857" spans="1:3">
      <c r="A3857" s="1" t="s">
        <v>13102</v>
      </c>
      <c r="B3857" s="1" t="s">
        <v>13103</v>
      </c>
      <c r="C3857" s="1" t="s">
        <v>13104</v>
      </c>
    </row>
    <row r="3858" spans="1:3">
      <c r="A3858" s="1" t="s">
        <v>13102</v>
      </c>
      <c r="B3858" s="1" t="s">
        <v>13103</v>
      </c>
      <c r="C3858" s="1" t="s">
        <v>13104</v>
      </c>
    </row>
    <row r="3859" spans="1:3">
      <c r="A3859" s="1" t="s">
        <v>13105</v>
      </c>
      <c r="B3859" s="1" t="s">
        <v>13106</v>
      </c>
      <c r="C3859" s="1" t="s">
        <v>13107</v>
      </c>
    </row>
    <row r="3860" spans="1:3">
      <c r="A3860" s="1" t="s">
        <v>13105</v>
      </c>
      <c r="B3860" s="1" t="s">
        <v>13106</v>
      </c>
      <c r="C3860" s="1" t="s">
        <v>13107</v>
      </c>
    </row>
    <row r="3861" spans="1:3">
      <c r="A3861" s="1" t="s">
        <v>13108</v>
      </c>
      <c r="B3861" s="1" t="s">
        <v>13109</v>
      </c>
      <c r="C3861" s="1" t="s">
        <v>13110</v>
      </c>
    </row>
    <row r="3862" spans="1:3">
      <c r="A3862" s="1" t="s">
        <v>13108</v>
      </c>
      <c r="B3862" s="1" t="s">
        <v>13109</v>
      </c>
      <c r="C3862" s="1" t="s">
        <v>13110</v>
      </c>
    </row>
    <row r="3863" spans="1:3">
      <c r="A3863" s="1" t="s">
        <v>13111</v>
      </c>
      <c r="B3863" s="1" t="s">
        <v>13112</v>
      </c>
      <c r="C3863" s="1" t="s">
        <v>13113</v>
      </c>
    </row>
    <row r="3864" spans="1:3">
      <c r="A3864" s="1" t="s">
        <v>13111</v>
      </c>
      <c r="B3864" s="1" t="s">
        <v>13112</v>
      </c>
      <c r="C3864" s="1" t="s">
        <v>13113</v>
      </c>
    </row>
    <row r="3865" spans="1:3">
      <c r="A3865" s="1" t="s">
        <v>13114</v>
      </c>
      <c r="B3865" s="1" t="s">
        <v>13115</v>
      </c>
      <c r="C3865" s="1" t="s">
        <v>13116</v>
      </c>
    </row>
    <row r="3866" spans="1:3">
      <c r="A3866" s="1" t="s">
        <v>13114</v>
      </c>
      <c r="B3866" s="1" t="s">
        <v>13115</v>
      </c>
      <c r="C3866" s="1" t="s">
        <v>13116</v>
      </c>
    </row>
    <row r="3867" spans="1:3">
      <c r="A3867" s="1" t="s">
        <v>13117</v>
      </c>
      <c r="B3867" s="1" t="s">
        <v>13118</v>
      </c>
      <c r="C3867" s="1" t="s">
        <v>13119</v>
      </c>
    </row>
    <row r="3868" spans="1:3">
      <c r="A3868" s="1" t="s">
        <v>13117</v>
      </c>
      <c r="B3868" s="1" t="s">
        <v>13118</v>
      </c>
      <c r="C3868" s="1" t="s">
        <v>13119</v>
      </c>
    </row>
    <row r="3869" spans="1:3">
      <c r="A3869" s="1" t="s">
        <v>13120</v>
      </c>
      <c r="B3869" s="1" t="s">
        <v>13121</v>
      </c>
      <c r="C3869" s="1" t="s">
        <v>13122</v>
      </c>
    </row>
    <row r="3870" spans="1:3">
      <c r="A3870" s="1" t="s">
        <v>13120</v>
      </c>
      <c r="B3870" s="1" t="s">
        <v>13123</v>
      </c>
      <c r="C3870" s="1" t="s">
        <v>13124</v>
      </c>
    </row>
    <row r="3871" spans="1:3">
      <c r="A3871" s="1" t="s">
        <v>13125</v>
      </c>
      <c r="B3871" s="1" t="s">
        <v>13126</v>
      </c>
      <c r="C3871" s="1" t="s">
        <v>13127</v>
      </c>
    </row>
    <row r="3872" spans="1:3">
      <c r="A3872" s="1" t="s">
        <v>13125</v>
      </c>
      <c r="B3872" s="1" t="s">
        <v>13126</v>
      </c>
      <c r="C3872" s="1" t="s">
        <v>13127</v>
      </c>
    </row>
    <row r="3873" spans="1:3">
      <c r="A3873" s="1" t="s">
        <v>13128</v>
      </c>
      <c r="B3873" s="1" t="s">
        <v>13129</v>
      </c>
      <c r="C3873" s="1" t="s">
        <v>13130</v>
      </c>
    </row>
    <row r="3874" spans="1:3">
      <c r="A3874" s="1" t="s">
        <v>13128</v>
      </c>
      <c r="B3874" s="1" t="s">
        <v>13129</v>
      </c>
      <c r="C3874" s="1" t="s">
        <v>13130</v>
      </c>
    </row>
    <row r="3875" spans="1:3">
      <c r="A3875" s="1" t="s">
        <v>13131</v>
      </c>
      <c r="B3875" s="1" t="s">
        <v>13132</v>
      </c>
      <c r="C3875" s="1" t="s">
        <v>13133</v>
      </c>
    </row>
    <row r="3876" spans="1:3">
      <c r="A3876" s="1" t="s">
        <v>13131</v>
      </c>
      <c r="B3876" s="1" t="s">
        <v>13132</v>
      </c>
      <c r="C3876" s="1" t="s">
        <v>13133</v>
      </c>
    </row>
    <row r="3877" spans="1:3">
      <c r="A3877" s="1" t="s">
        <v>13134</v>
      </c>
      <c r="B3877" s="1" t="s">
        <v>13135</v>
      </c>
      <c r="C3877" s="1" t="s">
        <v>13136</v>
      </c>
    </row>
    <row r="3878" spans="1:3">
      <c r="A3878" s="1" t="s">
        <v>13134</v>
      </c>
      <c r="B3878" s="1" t="s">
        <v>13135</v>
      </c>
      <c r="C3878" s="1" t="s">
        <v>13136</v>
      </c>
    </row>
    <row r="3879" spans="1:3">
      <c r="A3879" s="1" t="s">
        <v>13137</v>
      </c>
      <c r="B3879" s="1" t="s">
        <v>13138</v>
      </c>
      <c r="C3879" s="1" t="s">
        <v>13139</v>
      </c>
    </row>
    <row r="3880" spans="1:3">
      <c r="A3880" s="1" t="s">
        <v>13137</v>
      </c>
      <c r="B3880" s="1" t="s">
        <v>13138</v>
      </c>
      <c r="C3880" s="1" t="s">
        <v>13139</v>
      </c>
    </row>
    <row r="3881" spans="1:3">
      <c r="A3881" s="1" t="s">
        <v>13140</v>
      </c>
      <c r="B3881" s="1" t="s">
        <v>13141</v>
      </c>
      <c r="C3881" s="1" t="s">
        <v>13142</v>
      </c>
    </row>
    <row r="3882" spans="1:3">
      <c r="A3882" s="1" t="s">
        <v>13140</v>
      </c>
      <c r="B3882" s="1" t="s">
        <v>13141</v>
      </c>
      <c r="C3882" s="1" t="s">
        <v>13142</v>
      </c>
    </row>
    <row r="3883" spans="1:3">
      <c r="A3883" s="1" t="s">
        <v>13143</v>
      </c>
      <c r="B3883" s="1" t="s">
        <v>13144</v>
      </c>
      <c r="C3883" s="1" t="s">
        <v>13145</v>
      </c>
    </row>
    <row r="3884" spans="1:3">
      <c r="A3884" s="1" t="s">
        <v>13143</v>
      </c>
      <c r="B3884" s="1" t="s">
        <v>13144</v>
      </c>
      <c r="C3884" s="1" t="s">
        <v>13145</v>
      </c>
    </row>
    <row r="3885" spans="1:3">
      <c r="A3885" s="1" t="s">
        <v>13146</v>
      </c>
      <c r="B3885" s="1" t="s">
        <v>13147</v>
      </c>
      <c r="C3885" s="1" t="s">
        <v>13148</v>
      </c>
    </row>
    <row r="3886" spans="1:3">
      <c r="A3886" s="1" t="s">
        <v>13146</v>
      </c>
      <c r="B3886" s="1" t="s">
        <v>13147</v>
      </c>
      <c r="C3886" s="1" t="s">
        <v>13148</v>
      </c>
    </row>
    <row r="3887" spans="1:3">
      <c r="A3887" s="1" t="s">
        <v>13149</v>
      </c>
      <c r="B3887" s="1" t="s">
        <v>13150</v>
      </c>
      <c r="C3887" s="1" t="s">
        <v>13151</v>
      </c>
    </row>
    <row r="3888" spans="1:3">
      <c r="A3888" s="1" t="s">
        <v>13149</v>
      </c>
      <c r="B3888" s="1" t="s">
        <v>13150</v>
      </c>
      <c r="C3888" s="1" t="s">
        <v>13151</v>
      </c>
    </row>
    <row r="3889" spans="1:3">
      <c r="A3889" s="1" t="s">
        <v>13152</v>
      </c>
      <c r="B3889" s="1" t="s">
        <v>13153</v>
      </c>
      <c r="C3889" s="1" t="s">
        <v>13154</v>
      </c>
    </row>
    <row r="3890" spans="1:3">
      <c r="A3890" s="1" t="s">
        <v>13152</v>
      </c>
      <c r="B3890" s="1" t="s">
        <v>13153</v>
      </c>
      <c r="C3890" s="1" t="s">
        <v>13154</v>
      </c>
    </row>
    <row r="3891" spans="1:3">
      <c r="A3891" s="1" t="s">
        <v>13155</v>
      </c>
      <c r="B3891" s="1" t="s">
        <v>13156</v>
      </c>
      <c r="C3891" s="1" t="s">
        <v>13157</v>
      </c>
    </row>
    <row r="3892" spans="1:3">
      <c r="A3892" s="1" t="s">
        <v>13155</v>
      </c>
      <c r="B3892" s="1" t="s">
        <v>13156</v>
      </c>
      <c r="C3892" s="1" t="s">
        <v>13157</v>
      </c>
    </row>
    <row r="3893" spans="1:3">
      <c r="A3893" s="1" t="s">
        <v>13158</v>
      </c>
      <c r="B3893" s="1" t="s">
        <v>13159</v>
      </c>
      <c r="C3893" s="1" t="s">
        <v>13160</v>
      </c>
    </row>
    <row r="3894" spans="1:3">
      <c r="A3894" s="1" t="s">
        <v>13158</v>
      </c>
      <c r="B3894" s="1" t="s">
        <v>13159</v>
      </c>
      <c r="C3894" s="1" t="s">
        <v>13160</v>
      </c>
    </row>
    <row r="3895" spans="1:3">
      <c r="A3895" s="1" t="s">
        <v>13161</v>
      </c>
      <c r="B3895" s="1" t="s">
        <v>13162</v>
      </c>
      <c r="C3895" s="1" t="s">
        <v>13163</v>
      </c>
    </row>
    <row r="3896" spans="1:3">
      <c r="A3896" s="1" t="s">
        <v>13161</v>
      </c>
      <c r="B3896" s="1" t="s">
        <v>13162</v>
      </c>
      <c r="C3896" s="1" t="s">
        <v>13163</v>
      </c>
    </row>
    <row r="3897" spans="1:3">
      <c r="A3897" s="1" t="s">
        <v>13164</v>
      </c>
      <c r="B3897" s="1" t="s">
        <v>13165</v>
      </c>
      <c r="C3897" s="1" t="s">
        <v>13166</v>
      </c>
    </row>
    <row r="3898" spans="1:3">
      <c r="A3898" s="1" t="s">
        <v>13167</v>
      </c>
      <c r="B3898" s="1" t="s">
        <v>13168</v>
      </c>
      <c r="C3898" s="1" t="s">
        <v>13169</v>
      </c>
    </row>
    <row r="3899" spans="1:3">
      <c r="A3899" s="1" t="s">
        <v>13170</v>
      </c>
      <c r="B3899" s="1" t="s">
        <v>13171</v>
      </c>
      <c r="C3899" s="1" t="s">
        <v>13172</v>
      </c>
    </row>
    <row r="3900" spans="1:3">
      <c r="A3900" s="1" t="s">
        <v>13173</v>
      </c>
      <c r="B3900" s="1" t="s">
        <v>13174</v>
      </c>
      <c r="C3900" s="1" t="s">
        <v>13175</v>
      </c>
    </row>
    <row r="3901" spans="1:3">
      <c r="A3901" s="1" t="s">
        <v>13176</v>
      </c>
      <c r="B3901" s="1" t="s">
        <v>13177</v>
      </c>
      <c r="C3901" s="1" t="s">
        <v>13178</v>
      </c>
    </row>
    <row r="3902" spans="1:3">
      <c r="A3902" s="1" t="s">
        <v>13179</v>
      </c>
      <c r="B3902" s="1" t="s">
        <v>13180</v>
      </c>
      <c r="C3902" s="1" t="s">
        <v>13181</v>
      </c>
    </row>
    <row r="3903" spans="1:3">
      <c r="A3903" s="1" t="s">
        <v>13182</v>
      </c>
      <c r="B3903" s="1" t="s">
        <v>13183</v>
      </c>
      <c r="C3903" s="1" t="s">
        <v>13184</v>
      </c>
    </row>
    <row r="3904" spans="1:3">
      <c r="A3904" s="1" t="s">
        <v>13185</v>
      </c>
      <c r="B3904" s="1" t="s">
        <v>13186</v>
      </c>
      <c r="C3904" s="1" t="s">
        <v>13187</v>
      </c>
    </row>
    <row r="3905" spans="1:3">
      <c r="A3905" s="1" t="s">
        <v>13188</v>
      </c>
      <c r="B3905" s="1" t="s">
        <v>13189</v>
      </c>
      <c r="C3905" s="1" t="s">
        <v>13190</v>
      </c>
    </row>
    <row r="3906" spans="1:3">
      <c r="A3906" s="1" t="s">
        <v>13191</v>
      </c>
      <c r="B3906" s="1" t="s">
        <v>13192</v>
      </c>
      <c r="C3906" s="1" t="s">
        <v>13193</v>
      </c>
    </row>
    <row r="3907" spans="1:3">
      <c r="A3907" s="1" t="s">
        <v>13194</v>
      </c>
      <c r="B3907" s="1" t="s">
        <v>13195</v>
      </c>
      <c r="C3907" s="1" t="s">
        <v>13196</v>
      </c>
    </row>
    <row r="3908" spans="1:3">
      <c r="A3908" s="1" t="s">
        <v>13197</v>
      </c>
      <c r="B3908" s="1" t="s">
        <v>13198</v>
      </c>
      <c r="C3908" s="1" t="s">
        <v>13199</v>
      </c>
    </row>
    <row r="3909" spans="1:3">
      <c r="A3909" s="1" t="s">
        <v>13200</v>
      </c>
      <c r="B3909" s="1" t="s">
        <v>442</v>
      </c>
      <c r="C3909" s="1" t="s">
        <v>13201</v>
      </c>
    </row>
    <row r="3910" spans="1:3">
      <c r="A3910" s="1" t="s">
        <v>13202</v>
      </c>
      <c r="B3910" s="1" t="s">
        <v>13203</v>
      </c>
      <c r="C3910" s="1" t="s">
        <v>13204</v>
      </c>
    </row>
    <row r="3911" spans="1:3">
      <c r="A3911" s="1" t="s">
        <v>13205</v>
      </c>
      <c r="B3911" s="1" t="s">
        <v>13206</v>
      </c>
      <c r="C3911" s="1" t="s">
        <v>13207</v>
      </c>
    </row>
    <row r="3912" spans="1:3">
      <c r="A3912" s="1" t="s">
        <v>13208</v>
      </c>
      <c r="B3912" s="1" t="s">
        <v>13209</v>
      </c>
      <c r="C3912" s="1" t="s">
        <v>13210</v>
      </c>
    </row>
    <row r="3913" spans="1:3">
      <c r="A3913" s="1" t="s">
        <v>13211</v>
      </c>
      <c r="B3913" s="1" t="s">
        <v>13212</v>
      </c>
      <c r="C3913" s="1" t="s">
        <v>13213</v>
      </c>
    </row>
    <row r="3914" spans="1:3">
      <c r="A3914" s="1" t="s">
        <v>13214</v>
      </c>
      <c r="B3914" s="1" t="s">
        <v>13215</v>
      </c>
      <c r="C3914" s="1" t="s">
        <v>13216</v>
      </c>
    </row>
    <row r="3915" spans="1:3">
      <c r="A3915" s="1" t="s">
        <v>13217</v>
      </c>
      <c r="B3915" s="1" t="s">
        <v>13218</v>
      </c>
      <c r="C3915" s="1" t="s">
        <v>13219</v>
      </c>
    </row>
    <row r="3916" spans="1:3">
      <c r="A3916" s="1" t="s">
        <v>13220</v>
      </c>
      <c r="B3916" s="1" t="s">
        <v>13221</v>
      </c>
      <c r="C3916" s="1" t="s">
        <v>13222</v>
      </c>
    </row>
    <row r="3917" spans="1:3">
      <c r="A3917" s="1" t="s">
        <v>13223</v>
      </c>
      <c r="B3917" s="1" t="s">
        <v>13224</v>
      </c>
      <c r="C3917" s="1" t="s">
        <v>13225</v>
      </c>
    </row>
    <row r="3918" spans="1:3">
      <c r="A3918" s="1" t="s">
        <v>13226</v>
      </c>
      <c r="B3918" s="1" t="s">
        <v>13227</v>
      </c>
      <c r="C3918" s="1" t="s">
        <v>13228</v>
      </c>
    </row>
    <row r="3919" spans="1:3">
      <c r="A3919" s="1" t="s">
        <v>13229</v>
      </c>
      <c r="B3919" s="1" t="s">
        <v>13230</v>
      </c>
      <c r="C3919" s="1" t="s">
        <v>13231</v>
      </c>
    </row>
    <row r="3920" spans="1:3">
      <c r="A3920" s="1" t="s">
        <v>13232</v>
      </c>
      <c r="B3920" s="1" t="s">
        <v>570</v>
      </c>
      <c r="C3920" s="1" t="s">
        <v>13233</v>
      </c>
    </row>
    <row r="3921" spans="1:3">
      <c r="A3921" s="1" t="s">
        <v>13234</v>
      </c>
      <c r="B3921" s="1" t="s">
        <v>358</v>
      </c>
      <c r="C3921" s="1" t="s">
        <v>13235</v>
      </c>
    </row>
    <row r="3922" spans="1:3">
      <c r="A3922" s="1" t="s">
        <v>13236</v>
      </c>
      <c r="B3922" s="1" t="s">
        <v>13237</v>
      </c>
      <c r="C3922" s="1" t="s">
        <v>13238</v>
      </c>
    </row>
    <row r="3923" spans="1:3">
      <c r="A3923" s="1" t="s">
        <v>13239</v>
      </c>
      <c r="B3923" s="1" t="s">
        <v>13240</v>
      </c>
      <c r="C3923" s="1" t="s">
        <v>13241</v>
      </c>
    </row>
    <row r="3924" spans="1:3">
      <c r="A3924" s="1" t="s">
        <v>13242</v>
      </c>
      <c r="B3924" s="1" t="s">
        <v>13243</v>
      </c>
      <c r="C3924" s="1" t="s">
        <v>13244</v>
      </c>
    </row>
    <row r="3925" spans="1:3">
      <c r="A3925" s="1" t="s">
        <v>13245</v>
      </c>
      <c r="B3925" s="1" t="s">
        <v>13246</v>
      </c>
      <c r="C3925" s="1" t="s">
        <v>13247</v>
      </c>
    </row>
    <row r="3926" spans="1:3">
      <c r="A3926" s="1" t="s">
        <v>13248</v>
      </c>
      <c r="B3926" s="1" t="s">
        <v>13249</v>
      </c>
      <c r="C3926" s="1" t="s">
        <v>13250</v>
      </c>
    </row>
    <row r="3927" spans="1:3">
      <c r="A3927" s="1" t="s">
        <v>13251</v>
      </c>
      <c r="B3927" s="1" t="s">
        <v>13252</v>
      </c>
      <c r="C3927" s="1" t="s">
        <v>13253</v>
      </c>
    </row>
    <row r="3928" spans="1:3">
      <c r="A3928" s="1" t="s">
        <v>13254</v>
      </c>
      <c r="B3928" s="1" t="s">
        <v>13255</v>
      </c>
      <c r="C3928" s="1" t="s">
        <v>13256</v>
      </c>
    </row>
    <row r="3929" spans="1:3">
      <c r="A3929" s="1" t="s">
        <v>13257</v>
      </c>
      <c r="B3929" s="1" t="s">
        <v>13258</v>
      </c>
      <c r="C3929" s="1" t="s">
        <v>13259</v>
      </c>
    </row>
    <row r="3930" spans="1:3">
      <c r="A3930" s="1" t="s">
        <v>13260</v>
      </c>
      <c r="B3930" s="1" t="s">
        <v>13261</v>
      </c>
      <c r="C3930" s="1" t="s">
        <v>13262</v>
      </c>
    </row>
    <row r="3931" spans="1:3">
      <c r="A3931" s="1" t="s">
        <v>13263</v>
      </c>
      <c r="B3931" s="1" t="s">
        <v>13264</v>
      </c>
      <c r="C3931" s="1" t="s">
        <v>13265</v>
      </c>
    </row>
    <row r="3932" spans="1:3">
      <c r="A3932" s="1" t="s">
        <v>13266</v>
      </c>
      <c r="B3932" s="1" t="s">
        <v>13267</v>
      </c>
      <c r="C3932" s="1" t="s">
        <v>13268</v>
      </c>
    </row>
    <row r="3933" spans="1:3">
      <c r="A3933" s="1" t="s">
        <v>13269</v>
      </c>
      <c r="B3933" s="1" t="s">
        <v>13270</v>
      </c>
      <c r="C3933" s="1" t="s">
        <v>13271</v>
      </c>
    </row>
    <row r="3934" spans="1:3">
      <c r="A3934" s="1" t="s">
        <v>13272</v>
      </c>
      <c r="B3934" s="1" t="s">
        <v>13273</v>
      </c>
      <c r="C3934" s="1" t="s">
        <v>13274</v>
      </c>
    </row>
    <row r="3935" spans="1:3">
      <c r="A3935" s="1" t="s">
        <v>13275</v>
      </c>
      <c r="B3935" s="1" t="s">
        <v>13276</v>
      </c>
      <c r="C3935" s="1" t="s">
        <v>13277</v>
      </c>
    </row>
    <row r="3936" spans="1:3">
      <c r="A3936" s="1" t="s">
        <v>13278</v>
      </c>
      <c r="B3936" s="1" t="s">
        <v>13279</v>
      </c>
      <c r="C3936" s="1" t="s">
        <v>13280</v>
      </c>
    </row>
    <row r="3937" spans="1:3">
      <c r="A3937" s="1" t="s">
        <v>13281</v>
      </c>
      <c r="B3937" s="1" t="s">
        <v>13282</v>
      </c>
      <c r="C3937" s="1" t="s">
        <v>13283</v>
      </c>
    </row>
    <row r="3938" spans="1:3">
      <c r="A3938" s="1" t="s">
        <v>13284</v>
      </c>
      <c r="B3938" s="1" t="s">
        <v>13285</v>
      </c>
      <c r="C3938" s="1" t="s">
        <v>13286</v>
      </c>
    </row>
    <row r="3939" spans="1:3">
      <c r="A3939" s="1" t="s">
        <v>13287</v>
      </c>
      <c r="B3939" s="1" t="s">
        <v>13288</v>
      </c>
      <c r="C3939" s="1" t="s">
        <v>13289</v>
      </c>
    </row>
    <row r="3940" spans="1:3">
      <c r="A3940" s="1" t="s">
        <v>13290</v>
      </c>
      <c r="B3940" s="1" t="s">
        <v>13291</v>
      </c>
      <c r="C3940" s="1" t="s">
        <v>13292</v>
      </c>
    </row>
    <row r="3941" spans="1:3">
      <c r="A3941" s="1" t="s">
        <v>13293</v>
      </c>
      <c r="B3941" s="1" t="s">
        <v>13294</v>
      </c>
      <c r="C3941" s="1" t="s">
        <v>13295</v>
      </c>
    </row>
    <row r="3942" spans="1:3">
      <c r="A3942" s="1" t="s">
        <v>13296</v>
      </c>
      <c r="B3942" s="1" t="s">
        <v>13297</v>
      </c>
      <c r="C3942" s="1" t="s">
        <v>13298</v>
      </c>
    </row>
    <row r="3943" spans="1:3">
      <c r="A3943" s="1" t="s">
        <v>13299</v>
      </c>
      <c r="B3943" s="1" t="s">
        <v>13300</v>
      </c>
      <c r="C3943" s="1" t="s">
        <v>13301</v>
      </c>
    </row>
    <row r="3944" spans="1:3">
      <c r="A3944" s="1" t="s">
        <v>13302</v>
      </c>
      <c r="B3944" s="1" t="s">
        <v>13303</v>
      </c>
      <c r="C3944" s="1" t="s">
        <v>13304</v>
      </c>
    </row>
    <row r="3945" spans="1:3">
      <c r="A3945" s="1" t="s">
        <v>13305</v>
      </c>
      <c r="B3945" s="1" t="s">
        <v>13306</v>
      </c>
      <c r="C3945" s="1" t="s">
        <v>13307</v>
      </c>
    </row>
    <row r="3946" spans="1:3">
      <c r="A3946" s="1" t="s">
        <v>13308</v>
      </c>
      <c r="B3946" s="1" t="s">
        <v>13309</v>
      </c>
      <c r="C3946" s="1" t="s">
        <v>13310</v>
      </c>
    </row>
    <row r="3947" spans="1:3">
      <c r="A3947" s="1" t="s">
        <v>13311</v>
      </c>
      <c r="B3947" s="1" t="s">
        <v>13312</v>
      </c>
      <c r="C3947" s="1" t="s">
        <v>13313</v>
      </c>
    </row>
    <row r="3948" spans="1:3">
      <c r="A3948" s="1" t="s">
        <v>13314</v>
      </c>
      <c r="B3948" s="1" t="s">
        <v>13315</v>
      </c>
      <c r="C3948" s="1" t="s">
        <v>13316</v>
      </c>
    </row>
    <row r="3949" spans="1:3">
      <c r="A3949" s="1" t="s">
        <v>13317</v>
      </c>
      <c r="B3949" s="1" t="s">
        <v>13318</v>
      </c>
      <c r="C3949" s="1" t="s">
        <v>13319</v>
      </c>
    </row>
    <row r="3950" spans="1:3">
      <c r="A3950" s="1" t="s">
        <v>13320</v>
      </c>
      <c r="B3950" s="1" t="s">
        <v>13306</v>
      </c>
      <c r="C3950" s="1" t="s">
        <v>13307</v>
      </c>
    </row>
    <row r="3951" spans="1:3">
      <c r="A3951" s="1" t="s">
        <v>13321</v>
      </c>
      <c r="B3951" s="1" t="s">
        <v>13322</v>
      </c>
      <c r="C3951" s="1" t="s">
        <v>13323</v>
      </c>
    </row>
    <row r="3952" spans="1:3">
      <c r="A3952" s="1" t="s">
        <v>13324</v>
      </c>
      <c r="B3952" s="1" t="s">
        <v>13325</v>
      </c>
      <c r="C3952" s="1" t="s">
        <v>13326</v>
      </c>
    </row>
    <row r="3953" spans="1:3">
      <c r="A3953" s="1" t="s">
        <v>13327</v>
      </c>
      <c r="B3953" s="1" t="s">
        <v>13328</v>
      </c>
      <c r="C3953" s="1" t="s">
        <v>13329</v>
      </c>
    </row>
    <row r="3954" spans="1:3">
      <c r="A3954" s="1" t="s">
        <v>13330</v>
      </c>
      <c r="B3954" s="1" t="s">
        <v>13331</v>
      </c>
      <c r="C3954" s="1" t="s">
        <v>13332</v>
      </c>
    </row>
    <row r="3955" spans="1:3">
      <c r="A3955" s="1" t="s">
        <v>13333</v>
      </c>
      <c r="B3955" s="1" t="s">
        <v>13334</v>
      </c>
      <c r="C3955" s="1" t="s">
        <v>13335</v>
      </c>
    </row>
    <row r="3956" spans="1:3">
      <c r="A3956" s="1" t="s">
        <v>13336</v>
      </c>
      <c r="B3956" s="1" t="s">
        <v>13337</v>
      </c>
      <c r="C3956" s="1" t="s">
        <v>13338</v>
      </c>
    </row>
    <row r="3957" spans="1:3">
      <c r="A3957" s="1" t="s">
        <v>13339</v>
      </c>
      <c r="B3957" s="1" t="s">
        <v>13340</v>
      </c>
      <c r="C3957" s="1" t="s">
        <v>13341</v>
      </c>
    </row>
    <row r="3958" spans="1:3">
      <c r="A3958" s="1" t="s">
        <v>13342</v>
      </c>
      <c r="B3958" s="1" t="s">
        <v>13343</v>
      </c>
      <c r="C3958" s="1" t="s">
        <v>13344</v>
      </c>
    </row>
    <row r="3959" spans="1:3">
      <c r="A3959" s="1" t="s">
        <v>13345</v>
      </c>
      <c r="B3959" s="1" t="s">
        <v>13346</v>
      </c>
      <c r="C3959" s="1" t="s">
        <v>13347</v>
      </c>
    </row>
    <row r="3960" spans="1:3">
      <c r="A3960" s="1" t="s">
        <v>13348</v>
      </c>
      <c r="B3960" s="1" t="s">
        <v>13349</v>
      </c>
      <c r="C3960" s="1" t="s">
        <v>13350</v>
      </c>
    </row>
    <row r="3961" spans="1:3">
      <c r="A3961" s="1" t="s">
        <v>13351</v>
      </c>
      <c r="B3961" s="1" t="s">
        <v>13352</v>
      </c>
      <c r="C3961" s="1" t="s">
        <v>13353</v>
      </c>
    </row>
    <row r="3962" spans="1:3">
      <c r="A3962" s="1" t="s">
        <v>13354</v>
      </c>
      <c r="B3962" s="1" t="s">
        <v>13355</v>
      </c>
      <c r="C3962" s="1" t="s">
        <v>13356</v>
      </c>
    </row>
    <row r="3963" spans="1:3">
      <c r="A3963" s="1" t="s">
        <v>13357</v>
      </c>
      <c r="B3963" s="1" t="s">
        <v>13358</v>
      </c>
      <c r="C3963" s="1" t="s">
        <v>13359</v>
      </c>
    </row>
    <row r="3964" spans="1:3">
      <c r="A3964" s="1" t="s">
        <v>13360</v>
      </c>
      <c r="B3964" s="1" t="s">
        <v>13361</v>
      </c>
      <c r="C3964" s="1" t="s">
        <v>13362</v>
      </c>
    </row>
    <row r="3965" spans="1:3">
      <c r="A3965" s="1" t="s">
        <v>13363</v>
      </c>
      <c r="B3965" s="1" t="s">
        <v>13364</v>
      </c>
      <c r="C3965" s="1" t="s">
        <v>13365</v>
      </c>
    </row>
    <row r="3966" spans="1:3">
      <c r="A3966" s="1" t="s">
        <v>13366</v>
      </c>
      <c r="B3966" s="1" t="s">
        <v>13367</v>
      </c>
      <c r="C3966" s="1" t="s">
        <v>13368</v>
      </c>
    </row>
    <row r="3967" spans="1:3">
      <c r="A3967" s="1" t="s">
        <v>13369</v>
      </c>
      <c r="B3967" s="1" t="s">
        <v>13370</v>
      </c>
      <c r="C3967" s="1" t="s">
        <v>13371</v>
      </c>
    </row>
    <row r="3968" spans="1:3">
      <c r="A3968" s="1" t="s">
        <v>13372</v>
      </c>
      <c r="B3968" s="1" t="s">
        <v>13373</v>
      </c>
      <c r="C3968" s="1" t="s">
        <v>13374</v>
      </c>
    </row>
    <row r="3969" spans="1:3">
      <c r="A3969" s="1" t="s">
        <v>13375</v>
      </c>
      <c r="B3969" s="1" t="s">
        <v>13376</v>
      </c>
      <c r="C3969" s="1" t="s">
        <v>13377</v>
      </c>
    </row>
    <row r="3970" spans="1:3">
      <c r="A3970" s="1" t="s">
        <v>13378</v>
      </c>
      <c r="B3970" s="1" t="s">
        <v>13379</v>
      </c>
      <c r="C3970" s="1" t="s">
        <v>13380</v>
      </c>
    </row>
    <row r="3971" spans="1:3">
      <c r="A3971" s="1" t="s">
        <v>13381</v>
      </c>
      <c r="B3971" s="1" t="s">
        <v>13382</v>
      </c>
      <c r="C3971" s="1" t="s">
        <v>13383</v>
      </c>
    </row>
    <row r="3972" spans="1:3">
      <c r="A3972" s="1" t="s">
        <v>13384</v>
      </c>
      <c r="B3972" s="1" t="s">
        <v>13385</v>
      </c>
      <c r="C3972" s="1" t="s">
        <v>13386</v>
      </c>
    </row>
    <row r="3973" spans="1:3">
      <c r="A3973" s="1" t="s">
        <v>13387</v>
      </c>
      <c r="B3973" s="1" t="s">
        <v>13388</v>
      </c>
      <c r="C3973" s="1" t="s">
        <v>13389</v>
      </c>
    </row>
    <row r="3974" spans="1:3">
      <c r="A3974" s="1" t="s">
        <v>13390</v>
      </c>
      <c r="B3974" s="1" t="s">
        <v>13391</v>
      </c>
      <c r="C3974" s="1" t="s">
        <v>13392</v>
      </c>
    </row>
    <row r="3975" spans="1:3">
      <c r="A3975" s="1" t="s">
        <v>13393</v>
      </c>
      <c r="B3975" s="1" t="s">
        <v>13394</v>
      </c>
      <c r="C3975" s="1" t="s">
        <v>13395</v>
      </c>
    </row>
    <row r="3976" spans="1:3">
      <c r="A3976" s="1" t="s">
        <v>13396</v>
      </c>
      <c r="B3976" s="1" t="s">
        <v>13397</v>
      </c>
      <c r="C3976" s="1" t="s">
        <v>13398</v>
      </c>
    </row>
    <row r="3977" spans="1:3">
      <c r="A3977" s="1" t="s">
        <v>13399</v>
      </c>
      <c r="B3977" s="1" t="s">
        <v>13400</v>
      </c>
      <c r="C3977" s="1" t="s">
        <v>13401</v>
      </c>
    </row>
    <row r="3978" spans="1:3">
      <c r="A3978" s="1" t="s">
        <v>13402</v>
      </c>
      <c r="B3978" s="1" t="s">
        <v>13403</v>
      </c>
      <c r="C3978" s="1" t="s">
        <v>13404</v>
      </c>
    </row>
    <row r="3979" spans="1:3">
      <c r="A3979" s="1" t="s">
        <v>13405</v>
      </c>
      <c r="B3979" s="1" t="s">
        <v>13406</v>
      </c>
      <c r="C3979" s="1" t="s">
        <v>13407</v>
      </c>
    </row>
    <row r="3980" spans="1:3">
      <c r="A3980" s="1" t="s">
        <v>13408</v>
      </c>
      <c r="B3980" s="1" t="s">
        <v>13409</v>
      </c>
      <c r="C3980" s="1" t="s">
        <v>13410</v>
      </c>
    </row>
    <row r="3981" spans="1:3">
      <c r="A3981" s="1" t="s">
        <v>13411</v>
      </c>
      <c r="B3981" s="1" t="s">
        <v>13412</v>
      </c>
      <c r="C3981" s="1" t="s">
        <v>13413</v>
      </c>
    </row>
    <row r="3982" spans="1:3">
      <c r="A3982" s="1" t="s">
        <v>13414</v>
      </c>
      <c r="B3982" s="1" t="s">
        <v>13415</v>
      </c>
      <c r="C3982" s="1" t="s">
        <v>13416</v>
      </c>
    </row>
    <row r="3983" spans="1:3">
      <c r="A3983" s="1" t="s">
        <v>13417</v>
      </c>
      <c r="B3983" s="1" t="s">
        <v>13418</v>
      </c>
      <c r="C3983" s="1" t="s">
        <v>13419</v>
      </c>
    </row>
    <row r="3984" spans="1:3">
      <c r="A3984" s="1" t="s">
        <v>13420</v>
      </c>
      <c r="B3984" s="1" t="s">
        <v>13421</v>
      </c>
      <c r="C3984" s="1" t="s">
        <v>13422</v>
      </c>
    </row>
    <row r="3985" spans="1:3">
      <c r="A3985" s="1" t="s">
        <v>13423</v>
      </c>
      <c r="B3985" s="1" t="s">
        <v>13424</v>
      </c>
      <c r="C3985" s="1" t="s">
        <v>13425</v>
      </c>
    </row>
    <row r="3986" spans="1:3">
      <c r="A3986" s="1" t="s">
        <v>13426</v>
      </c>
      <c r="B3986" s="1" t="s">
        <v>13427</v>
      </c>
      <c r="C3986" s="1" t="s">
        <v>13428</v>
      </c>
    </row>
    <row r="3987" spans="1:3">
      <c r="A3987" s="1" t="s">
        <v>13429</v>
      </c>
      <c r="B3987" s="1" t="s">
        <v>13430</v>
      </c>
      <c r="C3987" s="1" t="s">
        <v>13431</v>
      </c>
    </row>
    <row r="3988" spans="1:3">
      <c r="A3988" s="1" t="s">
        <v>13432</v>
      </c>
      <c r="B3988" s="1" t="s">
        <v>13433</v>
      </c>
      <c r="C3988" s="1" t="s">
        <v>13434</v>
      </c>
    </row>
    <row r="3989" spans="1:3">
      <c r="A3989" s="1" t="s">
        <v>13435</v>
      </c>
      <c r="B3989" s="1" t="s">
        <v>13436</v>
      </c>
      <c r="C3989" s="1" t="s">
        <v>13437</v>
      </c>
    </row>
    <row r="3990" spans="1:3">
      <c r="A3990" s="1" t="s">
        <v>13438</v>
      </c>
      <c r="B3990" s="1" t="s">
        <v>13439</v>
      </c>
      <c r="C3990" s="1" t="s">
        <v>13440</v>
      </c>
    </row>
    <row r="3991" spans="1:3">
      <c r="A3991" s="1" t="s">
        <v>13441</v>
      </c>
      <c r="B3991" s="1" t="s">
        <v>13442</v>
      </c>
      <c r="C3991" s="1" t="s">
        <v>13443</v>
      </c>
    </row>
    <row r="3992" spans="1:3">
      <c r="A3992" s="1" t="s">
        <v>13444</v>
      </c>
      <c r="B3992" s="1" t="s">
        <v>13445</v>
      </c>
      <c r="C3992" s="1" t="s">
        <v>13446</v>
      </c>
    </row>
    <row r="3993" spans="1:3">
      <c r="A3993" s="1" t="s">
        <v>13447</v>
      </c>
      <c r="B3993" s="1" t="s">
        <v>13448</v>
      </c>
      <c r="C3993" s="1" t="s">
        <v>13449</v>
      </c>
    </row>
    <row r="3994" spans="1:3">
      <c r="A3994" s="1" t="s">
        <v>13450</v>
      </c>
      <c r="B3994" s="1" t="s">
        <v>13451</v>
      </c>
      <c r="C3994" s="1" t="s">
        <v>13452</v>
      </c>
    </row>
    <row r="3995" spans="1:3">
      <c r="A3995" s="1" t="s">
        <v>13453</v>
      </c>
      <c r="B3995" s="1" t="s">
        <v>13454</v>
      </c>
      <c r="C3995" s="1" t="s">
        <v>13455</v>
      </c>
    </row>
    <row r="3996" spans="1:3">
      <c r="A3996" s="1" t="s">
        <v>13456</v>
      </c>
      <c r="B3996" s="1" t="s">
        <v>13457</v>
      </c>
      <c r="C3996" s="1" t="s">
        <v>13458</v>
      </c>
    </row>
    <row r="3997" spans="1:3">
      <c r="A3997" s="1" t="s">
        <v>13459</v>
      </c>
      <c r="B3997" s="1" t="s">
        <v>13460</v>
      </c>
      <c r="C3997" s="1" t="s">
        <v>13461</v>
      </c>
    </row>
    <row r="3998" spans="1:3">
      <c r="A3998" s="1" t="s">
        <v>13462</v>
      </c>
      <c r="B3998" s="1" t="s">
        <v>13463</v>
      </c>
      <c r="C3998" s="1" t="s">
        <v>13464</v>
      </c>
    </row>
    <row r="3999" spans="1:3">
      <c r="A3999" s="1" t="s">
        <v>13465</v>
      </c>
      <c r="B3999" s="1" t="s">
        <v>13466</v>
      </c>
      <c r="C3999" s="1" t="s">
        <v>13467</v>
      </c>
    </row>
    <row r="4000" spans="1:3">
      <c r="A4000" s="1" t="s">
        <v>13468</v>
      </c>
      <c r="B4000" s="1" t="s">
        <v>13469</v>
      </c>
      <c r="C4000" s="1" t="s">
        <v>13470</v>
      </c>
    </row>
    <row r="4001" spans="1:3">
      <c r="A4001" s="1" t="s">
        <v>13471</v>
      </c>
      <c r="B4001" s="1" t="s">
        <v>13472</v>
      </c>
      <c r="C4001" s="1" t="s">
        <v>13473</v>
      </c>
    </row>
    <row r="4002" spans="1:3">
      <c r="A4002" s="1" t="s">
        <v>13474</v>
      </c>
      <c r="B4002" s="1" t="s">
        <v>13475</v>
      </c>
      <c r="C4002" s="1" t="s">
        <v>13476</v>
      </c>
    </row>
    <row r="4003" spans="1:3">
      <c r="A4003" s="1" t="s">
        <v>13477</v>
      </c>
      <c r="B4003" s="1" t="s">
        <v>13478</v>
      </c>
      <c r="C4003" s="1" t="s">
        <v>13479</v>
      </c>
    </row>
    <row r="4004" spans="1:3">
      <c r="A4004" s="1" t="s">
        <v>13480</v>
      </c>
      <c r="B4004" s="1" t="s">
        <v>13481</v>
      </c>
      <c r="C4004" s="1" t="s">
        <v>13482</v>
      </c>
    </row>
    <row r="4005" spans="1:3">
      <c r="A4005" s="1" t="s">
        <v>13483</v>
      </c>
      <c r="B4005" s="1" t="s">
        <v>13484</v>
      </c>
      <c r="C4005" s="1" t="s">
        <v>13485</v>
      </c>
    </row>
    <row r="4006" spans="1:3">
      <c r="A4006" s="1" t="s">
        <v>13486</v>
      </c>
      <c r="B4006" s="1" t="s">
        <v>13487</v>
      </c>
      <c r="C4006" s="1" t="s">
        <v>13488</v>
      </c>
    </row>
    <row r="4007" spans="1:3">
      <c r="A4007" s="1" t="s">
        <v>13489</v>
      </c>
      <c r="B4007" s="1" t="s">
        <v>13490</v>
      </c>
      <c r="C4007" s="1" t="s">
        <v>13491</v>
      </c>
    </row>
    <row r="4008" spans="1:3">
      <c r="A4008" s="1" t="s">
        <v>13492</v>
      </c>
      <c r="B4008" s="1" t="s">
        <v>4005</v>
      </c>
      <c r="C4008" s="1" t="s">
        <v>13493</v>
      </c>
    </row>
    <row r="4009" spans="1:3">
      <c r="A4009" s="1" t="s">
        <v>13494</v>
      </c>
      <c r="B4009" s="1" t="s">
        <v>13495</v>
      </c>
      <c r="C4009" s="1" t="s">
        <v>13496</v>
      </c>
    </row>
    <row r="4010" spans="1:3">
      <c r="A4010" s="1" t="s">
        <v>13497</v>
      </c>
      <c r="B4010" s="1" t="s">
        <v>13498</v>
      </c>
      <c r="C4010" s="1" t="s">
        <v>13499</v>
      </c>
    </row>
    <row r="4011" spans="1:3">
      <c r="A4011" s="1" t="s">
        <v>13500</v>
      </c>
      <c r="B4011" s="1" t="s">
        <v>13501</v>
      </c>
      <c r="C4011" s="1" t="s">
        <v>13502</v>
      </c>
    </row>
    <row r="4012" spans="1:3">
      <c r="A4012" s="1" t="s">
        <v>13503</v>
      </c>
      <c r="B4012" s="1" t="s">
        <v>13504</v>
      </c>
      <c r="C4012" s="1" t="s">
        <v>13505</v>
      </c>
    </row>
    <row r="4013" spans="1:3">
      <c r="A4013" s="1" t="s">
        <v>13506</v>
      </c>
      <c r="B4013" s="1" t="s">
        <v>13507</v>
      </c>
      <c r="C4013" s="1" t="s">
        <v>13508</v>
      </c>
    </row>
    <row r="4014" spans="1:3">
      <c r="A4014" s="1" t="s">
        <v>13509</v>
      </c>
      <c r="B4014" s="1" t="s">
        <v>13510</v>
      </c>
      <c r="C4014" s="1" t="s">
        <v>13511</v>
      </c>
    </row>
    <row r="4015" spans="1:3">
      <c r="A4015" s="1" t="s">
        <v>13512</v>
      </c>
      <c r="B4015" s="1" t="s">
        <v>13513</v>
      </c>
      <c r="C4015" s="1" t="s">
        <v>13514</v>
      </c>
    </row>
    <row r="4016" spans="1:3">
      <c r="A4016" s="1" t="s">
        <v>13515</v>
      </c>
      <c r="B4016" s="1" t="s">
        <v>13516</v>
      </c>
      <c r="C4016" s="1" t="s">
        <v>13517</v>
      </c>
    </row>
    <row r="4017" spans="1:3">
      <c r="A4017" s="1" t="s">
        <v>13518</v>
      </c>
      <c r="B4017" s="1" t="s">
        <v>13519</v>
      </c>
      <c r="C4017" s="1" t="s">
        <v>13520</v>
      </c>
    </row>
    <row r="4018" spans="1:3">
      <c r="A4018" s="1" t="s">
        <v>13521</v>
      </c>
      <c r="B4018" s="1" t="s">
        <v>13522</v>
      </c>
      <c r="C4018" s="1" t="s">
        <v>13523</v>
      </c>
    </row>
    <row r="4019" spans="1:3">
      <c r="A4019" s="1" t="s">
        <v>13524</v>
      </c>
      <c r="B4019" s="1" t="s">
        <v>13525</v>
      </c>
      <c r="C4019" s="1" t="s">
        <v>13526</v>
      </c>
    </row>
    <row r="4020" spans="1:3">
      <c r="A4020" s="1" t="s">
        <v>13527</v>
      </c>
      <c r="B4020" s="1" t="s">
        <v>6391</v>
      </c>
      <c r="C4020" s="1" t="s">
        <v>13528</v>
      </c>
    </row>
    <row r="4021" spans="1:3">
      <c r="A4021" s="1" t="s">
        <v>13529</v>
      </c>
      <c r="B4021" s="1" t="s">
        <v>13530</v>
      </c>
      <c r="C4021" s="1" t="s">
        <v>13531</v>
      </c>
    </row>
    <row r="4022" spans="1:3">
      <c r="A4022" s="1" t="s">
        <v>13532</v>
      </c>
      <c r="B4022" s="1" t="s">
        <v>6437</v>
      </c>
      <c r="C4022" s="1" t="s">
        <v>13533</v>
      </c>
    </row>
    <row r="4023" spans="1:3">
      <c r="A4023" s="1" t="s">
        <v>13534</v>
      </c>
      <c r="B4023" s="1" t="s">
        <v>13535</v>
      </c>
      <c r="C4023" s="1" t="s">
        <v>13536</v>
      </c>
    </row>
    <row r="4024" spans="1:3">
      <c r="A4024" s="1" t="s">
        <v>13537</v>
      </c>
      <c r="B4024" s="1" t="s">
        <v>13538</v>
      </c>
      <c r="C4024" s="1" t="s">
        <v>13539</v>
      </c>
    </row>
    <row r="4025" spans="1:3">
      <c r="A4025" s="1" t="s">
        <v>13540</v>
      </c>
      <c r="B4025" s="1" t="s">
        <v>13541</v>
      </c>
      <c r="C4025" s="1" t="s">
        <v>13542</v>
      </c>
    </row>
    <row r="4026" spans="1:3">
      <c r="A4026" s="1" t="s">
        <v>13543</v>
      </c>
      <c r="B4026" s="1" t="s">
        <v>13544</v>
      </c>
      <c r="C4026" s="1" t="s">
        <v>13545</v>
      </c>
    </row>
    <row r="4027" spans="1:3">
      <c r="A4027" s="1" t="s">
        <v>13546</v>
      </c>
      <c r="B4027" s="1" t="s">
        <v>13547</v>
      </c>
      <c r="C4027" s="1" t="s">
        <v>13548</v>
      </c>
    </row>
    <row r="4028" spans="1:3">
      <c r="A4028" s="1" t="s">
        <v>13549</v>
      </c>
      <c r="B4028" s="1" t="s">
        <v>13550</v>
      </c>
      <c r="C4028" s="1" t="s">
        <v>13551</v>
      </c>
    </row>
    <row r="4029" spans="1:3">
      <c r="A4029" s="1" t="s">
        <v>13552</v>
      </c>
      <c r="B4029" s="1" t="s">
        <v>13553</v>
      </c>
      <c r="C4029" s="1" t="s">
        <v>13554</v>
      </c>
    </row>
    <row r="4030" spans="1:3">
      <c r="A4030" s="1" t="s">
        <v>13555</v>
      </c>
      <c r="B4030" s="1" t="s">
        <v>13556</v>
      </c>
      <c r="C4030" s="1" t="s">
        <v>13557</v>
      </c>
    </row>
    <row r="4031" spans="1:3">
      <c r="A4031" s="1" t="s">
        <v>13558</v>
      </c>
      <c r="B4031" s="1" t="s">
        <v>13559</v>
      </c>
      <c r="C4031" s="1" t="s">
        <v>13560</v>
      </c>
    </row>
    <row r="4032" spans="1:3">
      <c r="A4032" s="1" t="s">
        <v>13561</v>
      </c>
      <c r="B4032" s="1" t="s">
        <v>13562</v>
      </c>
      <c r="C4032" s="1" t="s">
        <v>13563</v>
      </c>
    </row>
    <row r="4033" spans="1:3">
      <c r="A4033" s="1" t="s">
        <v>13564</v>
      </c>
      <c r="B4033" s="1" t="s">
        <v>13565</v>
      </c>
      <c r="C4033" s="1" t="s">
        <v>13566</v>
      </c>
    </row>
    <row r="4034" spans="1:3">
      <c r="A4034" s="1" t="s">
        <v>13567</v>
      </c>
      <c r="B4034" s="1" t="s">
        <v>13568</v>
      </c>
      <c r="C4034" s="1" t="s">
        <v>13569</v>
      </c>
    </row>
    <row r="4035" spans="1:3">
      <c r="A4035" s="1" t="s">
        <v>13570</v>
      </c>
      <c r="B4035" s="1" t="s">
        <v>13571</v>
      </c>
      <c r="C4035" s="1" t="s">
        <v>13572</v>
      </c>
    </row>
    <row r="4036" spans="1:3">
      <c r="A4036" s="1" t="s">
        <v>13573</v>
      </c>
      <c r="B4036" s="1" t="s">
        <v>13574</v>
      </c>
      <c r="C4036" s="1" t="s">
        <v>13575</v>
      </c>
    </row>
    <row r="4037" spans="1:3">
      <c r="A4037" s="1" t="s">
        <v>13576</v>
      </c>
      <c r="B4037" s="1" t="s">
        <v>3626</v>
      </c>
      <c r="C4037" s="1" t="s">
        <v>13577</v>
      </c>
    </row>
    <row r="4038" spans="1:3">
      <c r="A4038" s="1" t="s">
        <v>13578</v>
      </c>
      <c r="B4038" s="1" t="s">
        <v>13579</v>
      </c>
      <c r="C4038" s="1" t="s">
        <v>13580</v>
      </c>
    </row>
    <row r="4039" spans="1:3">
      <c r="A4039" s="1" t="s">
        <v>13581</v>
      </c>
      <c r="B4039" s="1" t="s">
        <v>13582</v>
      </c>
      <c r="C4039" s="1" t="s">
        <v>13583</v>
      </c>
    </row>
    <row r="4040" spans="1:3">
      <c r="A4040" s="1" t="s">
        <v>13584</v>
      </c>
      <c r="B4040" s="1" t="s">
        <v>13585</v>
      </c>
      <c r="C4040" s="1" t="s">
        <v>13586</v>
      </c>
    </row>
    <row r="4041" spans="1:3">
      <c r="A4041" s="1" t="s">
        <v>13587</v>
      </c>
      <c r="B4041" s="1" t="s">
        <v>13588</v>
      </c>
      <c r="C4041" s="1" t="s">
        <v>13589</v>
      </c>
    </row>
    <row r="4042" spans="1:3">
      <c r="A4042" s="1" t="s">
        <v>13590</v>
      </c>
      <c r="B4042" s="1" t="s">
        <v>13591</v>
      </c>
      <c r="C4042" s="1" t="s">
        <v>13592</v>
      </c>
    </row>
    <row r="4043" spans="1:3">
      <c r="A4043" s="1" t="s">
        <v>13593</v>
      </c>
      <c r="B4043" s="1" t="s">
        <v>13594</v>
      </c>
      <c r="C4043" s="1" t="s">
        <v>13595</v>
      </c>
    </row>
    <row r="4044" spans="1:3">
      <c r="A4044" s="1" t="s">
        <v>13596</v>
      </c>
      <c r="B4044" s="1" t="s">
        <v>13597</v>
      </c>
      <c r="C4044" s="1" t="s">
        <v>13598</v>
      </c>
    </row>
    <row r="4045" spans="1:3">
      <c r="A4045" s="1" t="s">
        <v>13599</v>
      </c>
      <c r="B4045" s="1" t="s">
        <v>13600</v>
      </c>
      <c r="C4045" s="1" t="s">
        <v>13601</v>
      </c>
    </row>
    <row r="4046" spans="1:3">
      <c r="A4046" s="1" t="s">
        <v>13602</v>
      </c>
      <c r="B4046" s="1" t="s">
        <v>13603</v>
      </c>
      <c r="C4046" s="1" t="s">
        <v>13604</v>
      </c>
    </row>
    <row r="4047" spans="1:3">
      <c r="A4047" s="1" t="s">
        <v>13605</v>
      </c>
      <c r="B4047" s="1" t="s">
        <v>13606</v>
      </c>
      <c r="C4047" s="1" t="s">
        <v>13607</v>
      </c>
    </row>
    <row r="4048" spans="1:3">
      <c r="A4048" s="1" t="s">
        <v>13608</v>
      </c>
      <c r="B4048" s="1" t="s">
        <v>13609</v>
      </c>
      <c r="C4048" s="1" t="s">
        <v>13610</v>
      </c>
    </row>
    <row r="4049" spans="1:3">
      <c r="A4049" s="1" t="s">
        <v>13611</v>
      </c>
      <c r="B4049" s="1" t="s">
        <v>13612</v>
      </c>
      <c r="C4049" s="1" t="s">
        <v>13613</v>
      </c>
    </row>
    <row r="4050" spans="1:3">
      <c r="A4050" s="1" t="s">
        <v>13614</v>
      </c>
      <c r="B4050" s="1" t="s">
        <v>13615</v>
      </c>
      <c r="C4050" s="1" t="s">
        <v>13616</v>
      </c>
    </row>
    <row r="4051" spans="1:3">
      <c r="A4051" s="1" t="s">
        <v>13614</v>
      </c>
      <c r="B4051" s="1" t="s">
        <v>13615</v>
      </c>
      <c r="C4051" s="1" t="s">
        <v>13616</v>
      </c>
    </row>
    <row r="4052" spans="1:3">
      <c r="A4052" s="1" t="s">
        <v>13617</v>
      </c>
      <c r="B4052" s="1" t="s">
        <v>13618</v>
      </c>
      <c r="C4052" s="1" t="s">
        <v>13619</v>
      </c>
    </row>
    <row r="4053" spans="1:3">
      <c r="A4053" s="1" t="s">
        <v>13617</v>
      </c>
      <c r="B4053" s="1" t="s">
        <v>13618</v>
      </c>
      <c r="C4053" s="1" t="s">
        <v>13619</v>
      </c>
    </row>
    <row r="4054" spans="1:3">
      <c r="A4054" s="1" t="s">
        <v>13620</v>
      </c>
      <c r="B4054" s="1" t="s">
        <v>13621</v>
      </c>
      <c r="C4054" s="1" t="s">
        <v>13622</v>
      </c>
    </row>
    <row r="4055" spans="1:3">
      <c r="A4055" s="1" t="s">
        <v>13620</v>
      </c>
      <c r="B4055" s="1" t="s">
        <v>13621</v>
      </c>
      <c r="C4055" s="1" t="s">
        <v>13622</v>
      </c>
    </row>
    <row r="4056" spans="1:3">
      <c r="A4056" s="1" t="s">
        <v>13623</v>
      </c>
      <c r="B4056" s="1" t="s">
        <v>13624</v>
      </c>
      <c r="C4056" s="1" t="s">
        <v>13625</v>
      </c>
    </row>
    <row r="4057" spans="1:3">
      <c r="A4057" s="1" t="s">
        <v>13623</v>
      </c>
      <c r="B4057" s="1" t="s">
        <v>13624</v>
      </c>
      <c r="C4057" s="1" t="s">
        <v>13625</v>
      </c>
    </row>
    <row r="4058" spans="1:3">
      <c r="A4058" s="1" t="s">
        <v>13626</v>
      </c>
      <c r="B4058" s="1" t="s">
        <v>13627</v>
      </c>
      <c r="C4058" s="1" t="s">
        <v>13628</v>
      </c>
    </row>
    <row r="4059" spans="1:3">
      <c r="A4059" s="1" t="s">
        <v>13626</v>
      </c>
      <c r="B4059" s="1" t="s">
        <v>13627</v>
      </c>
      <c r="C4059" s="1" t="s">
        <v>13628</v>
      </c>
    </row>
    <row r="4060" spans="1:3">
      <c r="A4060" s="1" t="s">
        <v>13629</v>
      </c>
      <c r="B4060" s="1" t="s">
        <v>13630</v>
      </c>
      <c r="C4060" s="1" t="s">
        <v>13631</v>
      </c>
    </row>
    <row r="4061" spans="1:3">
      <c r="A4061" s="1" t="s">
        <v>13629</v>
      </c>
      <c r="B4061" s="1" t="s">
        <v>13630</v>
      </c>
      <c r="C4061" s="1" t="s">
        <v>13631</v>
      </c>
    </row>
    <row r="4062" spans="1:3">
      <c r="A4062" s="1" t="s">
        <v>13632</v>
      </c>
      <c r="B4062" s="1" t="s">
        <v>13633</v>
      </c>
      <c r="C4062" s="1" t="s">
        <v>13634</v>
      </c>
    </row>
    <row r="4063" spans="1:3">
      <c r="A4063" s="1" t="s">
        <v>13632</v>
      </c>
      <c r="B4063" s="1" t="s">
        <v>13633</v>
      </c>
      <c r="C4063" s="1" t="s">
        <v>13634</v>
      </c>
    </row>
    <row r="4064" spans="1:3">
      <c r="A4064" s="1" t="s">
        <v>13635</v>
      </c>
      <c r="B4064" s="1" t="s">
        <v>449</v>
      </c>
      <c r="C4064" s="1" t="s">
        <v>13636</v>
      </c>
    </row>
    <row r="4065" spans="1:3">
      <c r="A4065" s="1" t="s">
        <v>13635</v>
      </c>
      <c r="B4065" s="1" t="s">
        <v>449</v>
      </c>
      <c r="C4065" s="1" t="s">
        <v>13636</v>
      </c>
    </row>
    <row r="4066" spans="1:3">
      <c r="A4066" s="1" t="s">
        <v>13637</v>
      </c>
      <c r="B4066" s="1" t="s">
        <v>264</v>
      </c>
      <c r="C4066" s="1" t="s">
        <v>13638</v>
      </c>
    </row>
    <row r="4067" spans="1:3">
      <c r="A4067" s="1" t="s">
        <v>13637</v>
      </c>
      <c r="B4067" s="1" t="s">
        <v>264</v>
      </c>
      <c r="C4067" s="1" t="s">
        <v>13638</v>
      </c>
    </row>
    <row r="4068" spans="1:3">
      <c r="A4068" s="1" t="s">
        <v>13639</v>
      </c>
      <c r="B4068" s="1" t="s">
        <v>13640</v>
      </c>
      <c r="C4068" s="1" t="s">
        <v>13641</v>
      </c>
    </row>
    <row r="4069" spans="1:3">
      <c r="A4069" s="1" t="s">
        <v>13639</v>
      </c>
      <c r="B4069" s="1" t="s">
        <v>13640</v>
      </c>
      <c r="C4069" s="1" t="s">
        <v>13641</v>
      </c>
    </row>
    <row r="4070" spans="1:3">
      <c r="A4070" s="1" t="s">
        <v>13639</v>
      </c>
      <c r="B4070" s="1" t="s">
        <v>13642</v>
      </c>
      <c r="C4070" s="1" t="s">
        <v>13643</v>
      </c>
    </row>
    <row r="4071" spans="1:3">
      <c r="A4071" s="1" t="s">
        <v>13644</v>
      </c>
      <c r="B4071" s="1" t="s">
        <v>13645</v>
      </c>
      <c r="C4071" s="1" t="s">
        <v>13646</v>
      </c>
    </row>
    <row r="4072" spans="1:3">
      <c r="A4072" s="1" t="s">
        <v>13644</v>
      </c>
      <c r="B4072" s="1" t="s">
        <v>13647</v>
      </c>
      <c r="C4072" s="1" t="s">
        <v>13648</v>
      </c>
    </row>
    <row r="4073" spans="1:3">
      <c r="A4073" s="1" t="s">
        <v>13644</v>
      </c>
      <c r="B4073" s="1" t="s">
        <v>13647</v>
      </c>
      <c r="C4073" s="1" t="s">
        <v>13648</v>
      </c>
    </row>
    <row r="4074" spans="1:3">
      <c r="A4074" s="1" t="s">
        <v>13644</v>
      </c>
      <c r="B4074" s="1" t="s">
        <v>13649</v>
      </c>
      <c r="C4074" s="1" t="s">
        <v>13650</v>
      </c>
    </row>
    <row r="4075" spans="1:3">
      <c r="A4075" s="1" t="s">
        <v>13651</v>
      </c>
      <c r="B4075" s="1" t="s">
        <v>13652</v>
      </c>
      <c r="C4075" s="1" t="s">
        <v>13653</v>
      </c>
    </row>
    <row r="4076" spans="1:3">
      <c r="A4076" s="1" t="s">
        <v>13651</v>
      </c>
      <c r="B4076" s="1" t="s">
        <v>13652</v>
      </c>
      <c r="C4076" s="1" t="s">
        <v>13653</v>
      </c>
    </row>
    <row r="4077" spans="1:3">
      <c r="A4077" s="1" t="s">
        <v>13654</v>
      </c>
      <c r="B4077" s="1" t="s">
        <v>13655</v>
      </c>
      <c r="C4077" s="1" t="s">
        <v>13656</v>
      </c>
    </row>
    <row r="4078" spans="1:3">
      <c r="A4078" s="1" t="s">
        <v>13654</v>
      </c>
      <c r="B4078" s="1" t="s">
        <v>13655</v>
      </c>
      <c r="C4078" s="1" t="s">
        <v>13656</v>
      </c>
    </row>
    <row r="4079" spans="1:3">
      <c r="A4079" s="1" t="s">
        <v>13657</v>
      </c>
      <c r="B4079" s="1" t="s">
        <v>13658</v>
      </c>
      <c r="C4079" s="1" t="s">
        <v>13659</v>
      </c>
    </row>
    <row r="4080" spans="1:3">
      <c r="A4080" s="1" t="s">
        <v>13657</v>
      </c>
      <c r="B4080" s="1" t="s">
        <v>13660</v>
      </c>
      <c r="C4080" s="1" t="s">
        <v>13661</v>
      </c>
    </row>
    <row r="4081" spans="1:3">
      <c r="A4081" s="1" t="s">
        <v>13662</v>
      </c>
      <c r="B4081" s="1" t="s">
        <v>13663</v>
      </c>
      <c r="C4081" s="1" t="s">
        <v>13664</v>
      </c>
    </row>
    <row r="4082" spans="1:3">
      <c r="A4082" s="1" t="s">
        <v>13662</v>
      </c>
      <c r="B4082" s="1" t="s">
        <v>13663</v>
      </c>
      <c r="C4082" s="1" t="s">
        <v>13664</v>
      </c>
    </row>
    <row r="4083" spans="1:3">
      <c r="A4083" s="1" t="s">
        <v>13665</v>
      </c>
      <c r="B4083" s="1" t="s">
        <v>13666</v>
      </c>
      <c r="C4083" s="1" t="s">
        <v>13667</v>
      </c>
    </row>
    <row r="4084" spans="1:3">
      <c r="A4084" s="1" t="s">
        <v>13665</v>
      </c>
      <c r="B4084" s="1" t="s">
        <v>13668</v>
      </c>
      <c r="C4084" s="1" t="s">
        <v>13669</v>
      </c>
    </row>
    <row r="4085" spans="1:3">
      <c r="A4085" s="1" t="s">
        <v>13670</v>
      </c>
      <c r="B4085" s="1" t="s">
        <v>13671</v>
      </c>
      <c r="C4085" s="1" t="s">
        <v>13672</v>
      </c>
    </row>
    <row r="4086" spans="1:3">
      <c r="A4086" s="1" t="s">
        <v>13670</v>
      </c>
      <c r="B4086" s="1" t="s">
        <v>13673</v>
      </c>
      <c r="C4086" s="1" t="s">
        <v>13674</v>
      </c>
    </row>
    <row r="4087" spans="1:3">
      <c r="A4087" s="1" t="s">
        <v>13675</v>
      </c>
      <c r="B4087" s="1" t="s">
        <v>13676</v>
      </c>
      <c r="C4087" s="1" t="s">
        <v>13677</v>
      </c>
    </row>
    <row r="4088" spans="1:3">
      <c r="A4088" s="1" t="s">
        <v>13675</v>
      </c>
      <c r="B4088" s="1" t="s">
        <v>13678</v>
      </c>
      <c r="C4088" s="1" t="s">
        <v>13679</v>
      </c>
    </row>
    <row r="4089" spans="1:3">
      <c r="A4089" s="1" t="s">
        <v>13680</v>
      </c>
      <c r="B4089" s="1" t="s">
        <v>13681</v>
      </c>
      <c r="C4089" s="1" t="s">
        <v>13682</v>
      </c>
    </row>
    <row r="4090" spans="1:3">
      <c r="A4090" s="1" t="s">
        <v>13680</v>
      </c>
      <c r="B4090" s="1" t="s">
        <v>13683</v>
      </c>
      <c r="C4090" s="1" t="s">
        <v>13684</v>
      </c>
    </row>
    <row r="4091" spans="1:3">
      <c r="A4091" s="1" t="s">
        <v>13685</v>
      </c>
      <c r="B4091" s="1" t="s">
        <v>13686</v>
      </c>
      <c r="C4091" s="1" t="s">
        <v>13687</v>
      </c>
    </row>
    <row r="4092" spans="1:3">
      <c r="A4092" s="1" t="s">
        <v>13685</v>
      </c>
      <c r="B4092" s="1" t="s">
        <v>13688</v>
      </c>
      <c r="C4092" s="1" t="s">
        <v>13689</v>
      </c>
    </row>
    <row r="4093" spans="1:3">
      <c r="A4093" s="1" t="s">
        <v>13690</v>
      </c>
      <c r="B4093" s="1" t="s">
        <v>13691</v>
      </c>
      <c r="C4093" s="1" t="s">
        <v>13692</v>
      </c>
    </row>
    <row r="4094" spans="1:3">
      <c r="A4094" s="1" t="s">
        <v>13690</v>
      </c>
      <c r="B4094" s="1" t="s">
        <v>13691</v>
      </c>
      <c r="C4094" s="1" t="s">
        <v>13692</v>
      </c>
    </row>
    <row r="4095" spans="1:3">
      <c r="A4095" s="1" t="s">
        <v>13693</v>
      </c>
      <c r="B4095" s="1" t="s">
        <v>13694</v>
      </c>
      <c r="C4095" s="1" t="s">
        <v>13695</v>
      </c>
    </row>
    <row r="4096" spans="1:3">
      <c r="A4096" s="1" t="s">
        <v>13693</v>
      </c>
      <c r="B4096" s="1" t="s">
        <v>13694</v>
      </c>
      <c r="C4096" s="1" t="s">
        <v>13695</v>
      </c>
    </row>
    <row r="4097" spans="1:3">
      <c r="A4097" s="1" t="s">
        <v>13696</v>
      </c>
      <c r="B4097" s="1" t="s">
        <v>13697</v>
      </c>
      <c r="C4097" s="1" t="s">
        <v>13698</v>
      </c>
    </row>
    <row r="4098" spans="1:3">
      <c r="A4098" s="1" t="s">
        <v>13696</v>
      </c>
      <c r="B4098" s="1" t="s">
        <v>13697</v>
      </c>
      <c r="C4098" s="1" t="s">
        <v>13698</v>
      </c>
    </row>
    <row r="4099" spans="1:3">
      <c r="A4099" s="1" t="s">
        <v>13699</v>
      </c>
      <c r="B4099" s="1" t="s">
        <v>13700</v>
      </c>
      <c r="C4099" s="1" t="s">
        <v>13701</v>
      </c>
    </row>
    <row r="4100" spans="1:3">
      <c r="A4100" s="1" t="s">
        <v>13699</v>
      </c>
      <c r="B4100" s="1" t="s">
        <v>13700</v>
      </c>
      <c r="C4100" s="1" t="s">
        <v>13701</v>
      </c>
    </row>
    <row r="4101" spans="1:3">
      <c r="A4101" s="1" t="s">
        <v>13702</v>
      </c>
      <c r="B4101" s="1" t="s">
        <v>13703</v>
      </c>
      <c r="C4101" s="1" t="s">
        <v>13704</v>
      </c>
    </row>
    <row r="4102" spans="1:3">
      <c r="A4102" s="1" t="s">
        <v>13702</v>
      </c>
      <c r="B4102" s="1" t="s">
        <v>13703</v>
      </c>
      <c r="C4102" s="1" t="s">
        <v>13704</v>
      </c>
    </row>
    <row r="4103" spans="1:3">
      <c r="A4103" s="1" t="s">
        <v>13705</v>
      </c>
      <c r="B4103" s="1" t="s">
        <v>13706</v>
      </c>
      <c r="C4103" s="1" t="s">
        <v>13707</v>
      </c>
    </row>
    <row r="4104" spans="1:3">
      <c r="A4104" s="1" t="s">
        <v>13705</v>
      </c>
      <c r="B4104" s="1" t="s">
        <v>13706</v>
      </c>
      <c r="C4104" s="1" t="s">
        <v>13707</v>
      </c>
    </row>
    <row r="4105" spans="1:3">
      <c r="A4105" s="1" t="s">
        <v>13708</v>
      </c>
      <c r="B4105" s="1" t="s">
        <v>13709</v>
      </c>
      <c r="C4105" s="1" t="s">
        <v>13710</v>
      </c>
    </row>
    <row r="4106" spans="1:3">
      <c r="A4106" s="1" t="s">
        <v>13708</v>
      </c>
      <c r="B4106" s="1" t="s">
        <v>13709</v>
      </c>
      <c r="C4106" s="1" t="s">
        <v>13710</v>
      </c>
    </row>
    <row r="4107" spans="1:3">
      <c r="A4107" s="1" t="s">
        <v>13711</v>
      </c>
      <c r="B4107" s="1" t="s">
        <v>13712</v>
      </c>
      <c r="C4107" s="1" t="s">
        <v>13713</v>
      </c>
    </row>
    <row r="4108" spans="1:3">
      <c r="A4108" s="1" t="s">
        <v>13711</v>
      </c>
      <c r="B4108" s="1" t="s">
        <v>13712</v>
      </c>
      <c r="C4108" s="1" t="s">
        <v>13713</v>
      </c>
    </row>
    <row r="4109" spans="1:3">
      <c r="A4109" s="1" t="s">
        <v>13714</v>
      </c>
      <c r="B4109" s="1" t="s">
        <v>13715</v>
      </c>
      <c r="C4109" s="1" t="s">
        <v>13716</v>
      </c>
    </row>
    <row r="4110" spans="1:3">
      <c r="A4110" s="1" t="s">
        <v>13714</v>
      </c>
      <c r="B4110" s="1" t="s">
        <v>13715</v>
      </c>
      <c r="C4110" s="1" t="s">
        <v>13716</v>
      </c>
    </row>
    <row r="4111" spans="1:3">
      <c r="A4111" s="1" t="s">
        <v>13717</v>
      </c>
      <c r="B4111" s="1" t="s">
        <v>13718</v>
      </c>
      <c r="C4111" s="1" t="s">
        <v>13719</v>
      </c>
    </row>
    <row r="4112" spans="1:3">
      <c r="A4112" s="1" t="s">
        <v>13717</v>
      </c>
      <c r="B4112" s="1" t="s">
        <v>13718</v>
      </c>
      <c r="C4112" s="1" t="s">
        <v>13719</v>
      </c>
    </row>
    <row r="4113" spans="1:3">
      <c r="A4113" s="1" t="s">
        <v>13720</v>
      </c>
      <c r="B4113" s="1" t="s">
        <v>13721</v>
      </c>
      <c r="C4113" s="1" t="s">
        <v>13722</v>
      </c>
    </row>
    <row r="4114" spans="1:3">
      <c r="A4114" s="1" t="s">
        <v>13720</v>
      </c>
      <c r="B4114" s="1" t="s">
        <v>13721</v>
      </c>
      <c r="C4114" s="1" t="s">
        <v>13722</v>
      </c>
    </row>
    <row r="4115" spans="1:3">
      <c r="A4115" s="1" t="s">
        <v>13723</v>
      </c>
      <c r="B4115" s="1" t="s">
        <v>13724</v>
      </c>
      <c r="C4115" s="1" t="s">
        <v>13725</v>
      </c>
    </row>
    <row r="4116" spans="1:3">
      <c r="A4116" s="1" t="s">
        <v>13723</v>
      </c>
      <c r="B4116" s="1" t="s">
        <v>13724</v>
      </c>
      <c r="C4116" s="1" t="s">
        <v>13725</v>
      </c>
    </row>
    <row r="4117" spans="1:3">
      <c r="A4117" s="1" t="s">
        <v>13726</v>
      </c>
      <c r="B4117" s="1" t="s">
        <v>13727</v>
      </c>
      <c r="C4117" s="1" t="s">
        <v>13728</v>
      </c>
    </row>
    <row r="4118" spans="1:3">
      <c r="A4118" s="1" t="s">
        <v>13726</v>
      </c>
      <c r="B4118" s="1" t="s">
        <v>13727</v>
      </c>
      <c r="C4118" s="1" t="s">
        <v>13728</v>
      </c>
    </row>
    <row r="4119" spans="1:3">
      <c r="A4119" s="1" t="s">
        <v>13729</v>
      </c>
      <c r="B4119" s="1" t="s">
        <v>13730</v>
      </c>
      <c r="C4119" s="1" t="s">
        <v>13731</v>
      </c>
    </row>
    <row r="4120" spans="1:3">
      <c r="A4120" s="1" t="s">
        <v>13729</v>
      </c>
      <c r="B4120" s="1" t="s">
        <v>13730</v>
      </c>
      <c r="C4120" s="1" t="s">
        <v>13731</v>
      </c>
    </row>
    <row r="4121" spans="1:3">
      <c r="A4121" s="1" t="s">
        <v>13732</v>
      </c>
      <c r="B4121" s="1" t="s">
        <v>13733</v>
      </c>
      <c r="C4121" s="1" t="s">
        <v>13734</v>
      </c>
    </row>
    <row r="4122" spans="1:3">
      <c r="A4122" s="1" t="s">
        <v>13732</v>
      </c>
      <c r="B4122" s="1" t="s">
        <v>13735</v>
      </c>
      <c r="C4122" s="1" t="s">
        <v>13736</v>
      </c>
    </row>
    <row r="4123" spans="1:3">
      <c r="A4123" s="1" t="s">
        <v>13737</v>
      </c>
      <c r="B4123" s="1" t="s">
        <v>13738</v>
      </c>
      <c r="C4123" s="1" t="s">
        <v>13739</v>
      </c>
    </row>
    <row r="4124" spans="1:3">
      <c r="A4124" s="1" t="s">
        <v>13737</v>
      </c>
      <c r="B4124" s="1" t="s">
        <v>13740</v>
      </c>
      <c r="C4124" s="1" t="s">
        <v>13741</v>
      </c>
    </row>
    <row r="4125" spans="1:3">
      <c r="A4125" s="1" t="s">
        <v>13742</v>
      </c>
      <c r="B4125" s="1" t="s">
        <v>13743</v>
      </c>
      <c r="C4125" s="1" t="s">
        <v>13744</v>
      </c>
    </row>
    <row r="4126" spans="1:3">
      <c r="A4126" s="1" t="s">
        <v>13742</v>
      </c>
      <c r="B4126" s="1" t="s">
        <v>13745</v>
      </c>
      <c r="C4126" s="1" t="s">
        <v>13746</v>
      </c>
    </row>
    <row r="4127" spans="1:3">
      <c r="A4127" s="1" t="s">
        <v>13747</v>
      </c>
      <c r="B4127" s="1" t="s">
        <v>13748</v>
      </c>
      <c r="C4127" s="1" t="s">
        <v>13749</v>
      </c>
    </row>
    <row r="4128" spans="1:3">
      <c r="A4128" s="1" t="s">
        <v>13747</v>
      </c>
      <c r="B4128" s="1" t="s">
        <v>13750</v>
      </c>
      <c r="C4128" s="1" t="s">
        <v>13751</v>
      </c>
    </row>
    <row r="4129" spans="1:3">
      <c r="A4129" s="1" t="s">
        <v>13752</v>
      </c>
      <c r="B4129" s="1" t="s">
        <v>13753</v>
      </c>
      <c r="C4129" s="1" t="s">
        <v>13754</v>
      </c>
    </row>
    <row r="4130" spans="1:3">
      <c r="A4130" s="1" t="s">
        <v>13752</v>
      </c>
      <c r="B4130" s="1" t="s">
        <v>13755</v>
      </c>
      <c r="C4130" s="1" t="s">
        <v>13756</v>
      </c>
    </row>
    <row r="4131" spans="1:3">
      <c r="A4131" s="1" t="s">
        <v>13757</v>
      </c>
      <c r="B4131" s="1" t="s">
        <v>13758</v>
      </c>
      <c r="C4131" s="1" t="s">
        <v>13759</v>
      </c>
    </row>
    <row r="4132" spans="1:3">
      <c r="A4132" s="1" t="s">
        <v>13760</v>
      </c>
      <c r="B4132" s="1" t="s">
        <v>13761</v>
      </c>
      <c r="C4132" s="1" t="s">
        <v>13762</v>
      </c>
    </row>
    <row r="4133" spans="1:3">
      <c r="A4133" s="1" t="s">
        <v>13760</v>
      </c>
      <c r="B4133" s="1" t="s">
        <v>13763</v>
      </c>
      <c r="C4133" s="1" t="s">
        <v>13764</v>
      </c>
    </row>
    <row r="4134" spans="1:3">
      <c r="A4134" s="1" t="s">
        <v>13765</v>
      </c>
      <c r="B4134" s="1" t="s">
        <v>13766</v>
      </c>
      <c r="C4134" s="1" t="s">
        <v>13767</v>
      </c>
    </row>
    <row r="4135" spans="1:3">
      <c r="A4135" s="1" t="s">
        <v>13765</v>
      </c>
      <c r="B4135" s="1" t="s">
        <v>13768</v>
      </c>
      <c r="C4135" s="1" t="s">
        <v>13769</v>
      </c>
    </row>
    <row r="4136" spans="1:3">
      <c r="A4136" s="1" t="s">
        <v>13770</v>
      </c>
      <c r="B4136" s="1" t="s">
        <v>13771</v>
      </c>
      <c r="C4136" s="1" t="s">
        <v>13772</v>
      </c>
    </row>
    <row r="4137" spans="1:3">
      <c r="A4137" s="1" t="s">
        <v>13770</v>
      </c>
      <c r="B4137" s="1" t="s">
        <v>13773</v>
      </c>
      <c r="C4137" s="1" t="s">
        <v>13774</v>
      </c>
    </row>
    <row r="4138" spans="1:3">
      <c r="A4138" s="1" t="s">
        <v>13775</v>
      </c>
      <c r="B4138" s="1" t="s">
        <v>13776</v>
      </c>
      <c r="C4138" s="1" t="s">
        <v>13777</v>
      </c>
    </row>
    <row r="4139" spans="1:3">
      <c r="A4139" s="1" t="s">
        <v>13775</v>
      </c>
      <c r="B4139" s="1" t="s">
        <v>13778</v>
      </c>
      <c r="C4139" s="1" t="s">
        <v>13779</v>
      </c>
    </row>
    <row r="4140" spans="1:3">
      <c r="A4140" s="1" t="s">
        <v>13780</v>
      </c>
      <c r="B4140" s="1" t="s">
        <v>13781</v>
      </c>
      <c r="C4140" s="1" t="s">
        <v>13782</v>
      </c>
    </row>
    <row r="4141" spans="1:3">
      <c r="A4141" s="1" t="s">
        <v>13780</v>
      </c>
      <c r="B4141" s="1" t="s">
        <v>13783</v>
      </c>
      <c r="C4141" s="1" t="s">
        <v>13784</v>
      </c>
    </row>
    <row r="4142" spans="1:3">
      <c r="A4142" s="1" t="s">
        <v>13785</v>
      </c>
      <c r="B4142" s="1" t="s">
        <v>13786</v>
      </c>
      <c r="C4142" s="1" t="s">
        <v>13787</v>
      </c>
    </row>
    <row r="4143" spans="1:3">
      <c r="A4143" s="1" t="s">
        <v>13785</v>
      </c>
      <c r="B4143" s="1" t="s">
        <v>13788</v>
      </c>
      <c r="C4143" s="1" t="s">
        <v>13789</v>
      </c>
    </row>
    <row r="4144" spans="1:3">
      <c r="A4144" s="1" t="s">
        <v>13790</v>
      </c>
      <c r="B4144" s="1" t="s">
        <v>13791</v>
      </c>
      <c r="C4144" s="1" t="s">
        <v>13792</v>
      </c>
    </row>
    <row r="4145" spans="1:3">
      <c r="A4145" s="1" t="s">
        <v>13790</v>
      </c>
      <c r="B4145" s="1" t="s">
        <v>13791</v>
      </c>
      <c r="C4145" s="1" t="s">
        <v>13792</v>
      </c>
    </row>
    <row r="4146" spans="1:3">
      <c r="A4146" s="1" t="s">
        <v>13793</v>
      </c>
      <c r="B4146" s="1" t="s">
        <v>13794</v>
      </c>
      <c r="C4146" s="1" t="s">
        <v>13795</v>
      </c>
    </row>
    <row r="4147" spans="1:3">
      <c r="A4147" s="1" t="s">
        <v>13793</v>
      </c>
      <c r="B4147" s="1" t="s">
        <v>13796</v>
      </c>
      <c r="C4147" s="1" t="s">
        <v>13797</v>
      </c>
    </row>
    <row r="4148" spans="1:3">
      <c r="A4148" s="1" t="s">
        <v>13798</v>
      </c>
      <c r="B4148" s="1" t="s">
        <v>13799</v>
      </c>
      <c r="C4148" s="1" t="s">
        <v>13800</v>
      </c>
    </row>
    <row r="4149" spans="1:3">
      <c r="A4149" s="1" t="s">
        <v>13798</v>
      </c>
      <c r="B4149" s="1" t="s">
        <v>13799</v>
      </c>
      <c r="C4149" s="1" t="s">
        <v>13800</v>
      </c>
    </row>
    <row r="4150" spans="1:3">
      <c r="A4150" s="1" t="s">
        <v>13801</v>
      </c>
      <c r="B4150" s="1" t="s">
        <v>13802</v>
      </c>
      <c r="C4150" s="1" t="s">
        <v>13803</v>
      </c>
    </row>
    <row r="4151" spans="1:3">
      <c r="A4151" s="1" t="s">
        <v>13801</v>
      </c>
      <c r="B4151" s="1" t="s">
        <v>13804</v>
      </c>
      <c r="C4151" s="1" t="s">
        <v>13805</v>
      </c>
    </row>
    <row r="4152" spans="1:3">
      <c r="A4152" s="1" t="s">
        <v>13806</v>
      </c>
      <c r="B4152" s="1" t="s">
        <v>13807</v>
      </c>
      <c r="C4152" s="1" t="s">
        <v>13808</v>
      </c>
    </row>
    <row r="4153" spans="1:3">
      <c r="A4153" s="1" t="s">
        <v>13806</v>
      </c>
      <c r="B4153" s="1" t="s">
        <v>13809</v>
      </c>
      <c r="C4153" s="1" t="s">
        <v>13810</v>
      </c>
    </row>
    <row r="4154" spans="1:3">
      <c r="A4154" s="1" t="s">
        <v>13811</v>
      </c>
      <c r="B4154" s="1" t="s">
        <v>13812</v>
      </c>
      <c r="C4154" s="1" t="s">
        <v>13813</v>
      </c>
    </row>
    <row r="4155" spans="1:3">
      <c r="A4155" s="1" t="s">
        <v>13814</v>
      </c>
      <c r="B4155" s="1" t="s">
        <v>13815</v>
      </c>
      <c r="C4155" s="1" t="s">
        <v>13816</v>
      </c>
    </row>
    <row r="4156" spans="1:3">
      <c r="A4156" s="1" t="s">
        <v>13817</v>
      </c>
      <c r="B4156" s="1" t="s">
        <v>13818</v>
      </c>
      <c r="C4156" s="1" t="s">
        <v>13819</v>
      </c>
    </row>
    <row r="4157" spans="1:3">
      <c r="A4157" s="1" t="s">
        <v>13820</v>
      </c>
      <c r="B4157" s="1" t="s">
        <v>13821</v>
      </c>
      <c r="C4157" s="1" t="s">
        <v>13822</v>
      </c>
    </row>
    <row r="4158" spans="1:3">
      <c r="A4158" s="1" t="s">
        <v>13823</v>
      </c>
      <c r="B4158" s="1" t="s">
        <v>13824</v>
      </c>
      <c r="C4158" s="1" t="s">
        <v>13825</v>
      </c>
    </row>
    <row r="4159" spans="1:3">
      <c r="A4159" s="1" t="s">
        <v>13826</v>
      </c>
      <c r="B4159" s="1" t="s">
        <v>13827</v>
      </c>
      <c r="C4159" s="1" t="s">
        <v>13828</v>
      </c>
    </row>
    <row r="4160" spans="1:3">
      <c r="A4160" s="1" t="s">
        <v>13829</v>
      </c>
      <c r="B4160" s="1" t="s">
        <v>13830</v>
      </c>
      <c r="C4160" s="1" t="s">
        <v>13831</v>
      </c>
    </row>
    <row r="4161" spans="1:3">
      <c r="A4161" s="1" t="s">
        <v>13832</v>
      </c>
      <c r="B4161" s="1" t="s">
        <v>13833</v>
      </c>
      <c r="C4161" s="1" t="s">
        <v>13834</v>
      </c>
    </row>
    <row r="4162" spans="1:3">
      <c r="A4162" s="1" t="s">
        <v>13835</v>
      </c>
      <c r="B4162" s="1" t="s">
        <v>13836</v>
      </c>
      <c r="C4162" s="1" t="s">
        <v>13837</v>
      </c>
    </row>
    <row r="4163" spans="1:3">
      <c r="A4163" s="1" t="s">
        <v>13838</v>
      </c>
      <c r="B4163" s="1" t="s">
        <v>13839</v>
      </c>
      <c r="C4163" s="1" t="s">
        <v>13840</v>
      </c>
    </row>
    <row r="4164" spans="1:3">
      <c r="A4164" s="1" t="s">
        <v>13841</v>
      </c>
      <c r="B4164" s="1" t="s">
        <v>13842</v>
      </c>
      <c r="C4164" s="1" t="s">
        <v>13843</v>
      </c>
    </row>
    <row r="4165" spans="1:3">
      <c r="A4165" s="1" t="s">
        <v>13844</v>
      </c>
      <c r="B4165" s="1" t="s">
        <v>13845</v>
      </c>
      <c r="C4165" s="1" t="s">
        <v>13846</v>
      </c>
    </row>
    <row r="4166" spans="1:3">
      <c r="A4166" s="1" t="s">
        <v>13847</v>
      </c>
      <c r="B4166" s="1" t="s">
        <v>13848</v>
      </c>
      <c r="C4166" s="1" t="s">
        <v>13849</v>
      </c>
    </row>
    <row r="4167" spans="1:3">
      <c r="A4167" s="1" t="s">
        <v>13850</v>
      </c>
      <c r="B4167" s="1" t="s">
        <v>13851</v>
      </c>
      <c r="C4167" s="1" t="s">
        <v>13852</v>
      </c>
    </row>
    <row r="4168" spans="1:3">
      <c r="A4168" s="1" t="s">
        <v>13853</v>
      </c>
      <c r="B4168" s="1" t="s">
        <v>13854</v>
      </c>
      <c r="C4168" s="1" t="s">
        <v>13855</v>
      </c>
    </row>
    <row r="4169" spans="1:3">
      <c r="A4169" s="1" t="s">
        <v>13856</v>
      </c>
      <c r="B4169" s="1" t="s">
        <v>13857</v>
      </c>
      <c r="C4169" s="1" t="s">
        <v>13858</v>
      </c>
    </row>
    <row r="4170" spans="1:3">
      <c r="A4170" s="1" t="s">
        <v>13859</v>
      </c>
      <c r="B4170" s="1" t="s">
        <v>13860</v>
      </c>
      <c r="C4170" s="1" t="s">
        <v>13861</v>
      </c>
    </row>
    <row r="4171" spans="1:3">
      <c r="A4171" s="1" t="s">
        <v>13862</v>
      </c>
      <c r="B4171" s="1" t="s">
        <v>13863</v>
      </c>
      <c r="C4171" s="1" t="s">
        <v>13864</v>
      </c>
    </row>
    <row r="4172" spans="1:3">
      <c r="A4172" s="1" t="s">
        <v>13865</v>
      </c>
      <c r="B4172" s="1" t="s">
        <v>8340</v>
      </c>
      <c r="C4172" s="1" t="s">
        <v>13866</v>
      </c>
    </row>
    <row r="4173" spans="1:3">
      <c r="A4173" s="1" t="s">
        <v>13867</v>
      </c>
      <c r="B4173" s="1" t="s">
        <v>13868</v>
      </c>
      <c r="C4173" s="1" t="s">
        <v>13869</v>
      </c>
    </row>
    <row r="4174" spans="1:3">
      <c r="A4174" s="1" t="s">
        <v>13870</v>
      </c>
      <c r="B4174" s="1" t="s">
        <v>13871</v>
      </c>
      <c r="C4174" s="1" t="s">
        <v>13872</v>
      </c>
    </row>
    <row r="4175" spans="1:3">
      <c r="A4175" s="1" t="s">
        <v>13873</v>
      </c>
      <c r="B4175" s="1" t="s">
        <v>13874</v>
      </c>
      <c r="C4175" s="1" t="s">
        <v>13875</v>
      </c>
    </row>
    <row r="4176" spans="1:3">
      <c r="A4176" s="1" t="s">
        <v>13876</v>
      </c>
      <c r="B4176" s="1" t="s">
        <v>13877</v>
      </c>
      <c r="C4176" s="1" t="s">
        <v>13878</v>
      </c>
    </row>
    <row r="4177" spans="1:3">
      <c r="A4177" s="1" t="s">
        <v>13879</v>
      </c>
      <c r="B4177" s="1" t="s">
        <v>13880</v>
      </c>
      <c r="C4177" s="1" t="s">
        <v>13881</v>
      </c>
    </row>
    <row r="4178" spans="1:3">
      <c r="A4178" s="1" t="s">
        <v>13882</v>
      </c>
      <c r="B4178" s="1" t="s">
        <v>13883</v>
      </c>
      <c r="C4178" s="1" t="s">
        <v>13884</v>
      </c>
    </row>
    <row r="4179" spans="1:3">
      <c r="A4179" s="1" t="s">
        <v>13885</v>
      </c>
      <c r="B4179" s="1" t="s">
        <v>13886</v>
      </c>
      <c r="C4179" s="1" t="s">
        <v>13887</v>
      </c>
    </row>
    <row r="4180" spans="1:3">
      <c r="A4180" s="1" t="s">
        <v>13885</v>
      </c>
      <c r="B4180" s="1" t="s">
        <v>13888</v>
      </c>
      <c r="C4180" s="1" t="s">
        <v>13889</v>
      </c>
    </row>
    <row r="4181" spans="1:3">
      <c r="A4181" s="1" t="s">
        <v>13885</v>
      </c>
      <c r="B4181" s="1" t="s">
        <v>488</v>
      </c>
      <c r="C4181" s="1" t="s">
        <v>13890</v>
      </c>
    </row>
    <row r="4182" spans="1:3">
      <c r="A4182" s="1" t="s">
        <v>13891</v>
      </c>
      <c r="B4182" s="1" t="s">
        <v>13892</v>
      </c>
      <c r="C4182" s="1" t="s">
        <v>13893</v>
      </c>
    </row>
    <row r="4183" spans="1:3">
      <c r="A4183" s="1" t="s">
        <v>13891</v>
      </c>
      <c r="B4183" s="1" t="s">
        <v>13894</v>
      </c>
      <c r="C4183" s="1" t="s">
        <v>13895</v>
      </c>
    </row>
    <row r="4184" spans="1:3">
      <c r="A4184" s="1" t="s">
        <v>13891</v>
      </c>
      <c r="B4184" s="1" t="s">
        <v>13896</v>
      </c>
      <c r="C4184" s="1" t="s">
        <v>13897</v>
      </c>
    </row>
    <row r="4185" spans="1:3">
      <c r="A4185" s="1" t="s">
        <v>13898</v>
      </c>
      <c r="B4185" s="1" t="s">
        <v>13899</v>
      </c>
      <c r="C4185" s="1" t="s">
        <v>13900</v>
      </c>
    </row>
    <row r="4186" spans="1:3">
      <c r="A4186" s="1" t="s">
        <v>13898</v>
      </c>
      <c r="B4186" s="1" t="s">
        <v>13899</v>
      </c>
      <c r="C4186" s="1" t="s">
        <v>13900</v>
      </c>
    </row>
    <row r="4187" spans="1:3">
      <c r="A4187" s="1" t="s">
        <v>13898</v>
      </c>
      <c r="B4187" s="1" t="s">
        <v>13901</v>
      </c>
      <c r="C4187" s="1" t="s">
        <v>13902</v>
      </c>
    </row>
    <row r="4188" spans="1:3">
      <c r="A4188" s="1" t="s">
        <v>13903</v>
      </c>
      <c r="B4188" s="1" t="s">
        <v>13904</v>
      </c>
      <c r="C4188" s="1" t="s">
        <v>13905</v>
      </c>
    </row>
    <row r="4189" spans="1:3">
      <c r="A4189" s="1" t="s">
        <v>13903</v>
      </c>
      <c r="B4189" s="1" t="s">
        <v>13906</v>
      </c>
      <c r="C4189" s="1" t="s">
        <v>13907</v>
      </c>
    </row>
    <row r="4190" spans="1:3">
      <c r="A4190" s="1" t="s">
        <v>13903</v>
      </c>
      <c r="B4190" s="1" t="s">
        <v>373</v>
      </c>
      <c r="C4190" s="1" t="s">
        <v>13908</v>
      </c>
    </row>
    <row r="4191" spans="1:3">
      <c r="A4191" s="1" t="s">
        <v>13909</v>
      </c>
      <c r="B4191" s="1" t="s">
        <v>13910</v>
      </c>
      <c r="C4191" s="1" t="s">
        <v>13911</v>
      </c>
    </row>
    <row r="4192" spans="1:3">
      <c r="A4192" s="1" t="s">
        <v>13909</v>
      </c>
      <c r="B4192" s="1" t="s">
        <v>13912</v>
      </c>
      <c r="C4192" s="1" t="s">
        <v>13913</v>
      </c>
    </row>
    <row r="4193" spans="1:3">
      <c r="A4193" s="1" t="s">
        <v>13909</v>
      </c>
      <c r="B4193" s="1" t="s">
        <v>13914</v>
      </c>
      <c r="C4193" s="1" t="s">
        <v>13915</v>
      </c>
    </row>
    <row r="4194" spans="1:3">
      <c r="A4194" s="1" t="s">
        <v>13916</v>
      </c>
      <c r="B4194" s="1" t="s">
        <v>13917</v>
      </c>
      <c r="C4194" s="1" t="s">
        <v>13918</v>
      </c>
    </row>
    <row r="4195" spans="1:3">
      <c r="A4195" s="1" t="s">
        <v>13916</v>
      </c>
      <c r="B4195" s="1" t="s">
        <v>13919</v>
      </c>
      <c r="C4195" s="1" t="s">
        <v>13920</v>
      </c>
    </row>
    <row r="4196" spans="1:3">
      <c r="A4196" s="1" t="s">
        <v>13916</v>
      </c>
      <c r="B4196" s="1" t="s">
        <v>13921</v>
      </c>
      <c r="C4196" s="1" t="s">
        <v>13922</v>
      </c>
    </row>
    <row r="4197" spans="1:3">
      <c r="A4197" s="1" t="s">
        <v>13923</v>
      </c>
      <c r="B4197" s="1" t="s">
        <v>13924</v>
      </c>
      <c r="C4197" s="1" t="s">
        <v>13925</v>
      </c>
    </row>
    <row r="4198" spans="1:3">
      <c r="A4198" s="1" t="s">
        <v>13923</v>
      </c>
      <c r="B4198" s="1" t="s">
        <v>13926</v>
      </c>
      <c r="C4198" s="1" t="s">
        <v>13927</v>
      </c>
    </row>
    <row r="4199" spans="1:3">
      <c r="A4199" s="1" t="s">
        <v>13923</v>
      </c>
      <c r="B4199" s="1" t="s">
        <v>13928</v>
      </c>
      <c r="C4199" s="1" t="s">
        <v>13929</v>
      </c>
    </row>
    <row r="4200" spans="1:3">
      <c r="A4200" s="1" t="s">
        <v>13930</v>
      </c>
      <c r="B4200" s="1" t="s">
        <v>13931</v>
      </c>
      <c r="C4200" s="1" t="s">
        <v>13932</v>
      </c>
    </row>
    <row r="4201" spans="1:3">
      <c r="A4201" s="1" t="s">
        <v>13930</v>
      </c>
      <c r="B4201" s="1" t="s">
        <v>13933</v>
      </c>
      <c r="C4201" s="1" t="s">
        <v>13934</v>
      </c>
    </row>
    <row r="4202" spans="1:3">
      <c r="A4202" s="1" t="s">
        <v>13930</v>
      </c>
      <c r="B4202" s="1" t="s">
        <v>13935</v>
      </c>
      <c r="C4202" s="1" t="s">
        <v>13936</v>
      </c>
    </row>
    <row r="4203" spans="1:3">
      <c r="A4203" s="1" t="s">
        <v>13937</v>
      </c>
      <c r="B4203" s="1" t="s">
        <v>13938</v>
      </c>
      <c r="C4203" s="1" t="s">
        <v>13939</v>
      </c>
    </row>
    <row r="4204" spans="1:3">
      <c r="A4204" s="1" t="s">
        <v>13937</v>
      </c>
      <c r="B4204" s="1" t="s">
        <v>13938</v>
      </c>
      <c r="C4204" s="1" t="s">
        <v>13939</v>
      </c>
    </row>
    <row r="4205" spans="1:3">
      <c r="A4205" s="1" t="s">
        <v>13937</v>
      </c>
      <c r="B4205" s="1" t="s">
        <v>13940</v>
      </c>
      <c r="C4205" s="1" t="s">
        <v>13941</v>
      </c>
    </row>
    <row r="4206" spans="1:3">
      <c r="A4206" s="1" t="s">
        <v>13942</v>
      </c>
      <c r="B4206" s="1" t="s">
        <v>13943</v>
      </c>
      <c r="C4206" s="1" t="s">
        <v>13944</v>
      </c>
    </row>
    <row r="4207" spans="1:3">
      <c r="A4207" s="1" t="s">
        <v>13942</v>
      </c>
      <c r="B4207" s="1" t="s">
        <v>13945</v>
      </c>
      <c r="C4207" s="1" t="s">
        <v>13946</v>
      </c>
    </row>
    <row r="4208" spans="1:3">
      <c r="A4208" s="1" t="s">
        <v>13942</v>
      </c>
      <c r="B4208" s="1" t="s">
        <v>13947</v>
      </c>
      <c r="C4208" s="1" t="s">
        <v>13948</v>
      </c>
    </row>
    <row r="4209" spans="1:3">
      <c r="A4209" s="1" t="s">
        <v>13949</v>
      </c>
      <c r="B4209" s="1" t="s">
        <v>13950</v>
      </c>
      <c r="C4209" s="1" t="s">
        <v>13951</v>
      </c>
    </row>
    <row r="4210" spans="1:3">
      <c r="A4210" s="1" t="s">
        <v>13949</v>
      </c>
      <c r="B4210" s="1" t="s">
        <v>13950</v>
      </c>
      <c r="C4210" s="1" t="s">
        <v>13951</v>
      </c>
    </row>
    <row r="4211" spans="1:3">
      <c r="A4211" s="1" t="s">
        <v>13949</v>
      </c>
      <c r="B4211" s="1" t="s">
        <v>13952</v>
      </c>
      <c r="C4211" s="1" t="s">
        <v>13953</v>
      </c>
    </row>
    <row r="4212" spans="1:3">
      <c r="A4212" s="1" t="s">
        <v>13954</v>
      </c>
      <c r="B4212" s="1" t="s">
        <v>13955</v>
      </c>
      <c r="C4212" s="1" t="s">
        <v>13956</v>
      </c>
    </row>
    <row r="4213" spans="1:3">
      <c r="A4213" s="1" t="s">
        <v>13954</v>
      </c>
      <c r="B4213" s="1" t="s">
        <v>13957</v>
      </c>
      <c r="C4213" s="1" t="s">
        <v>13958</v>
      </c>
    </row>
    <row r="4214" spans="1:3">
      <c r="A4214" s="1" t="s">
        <v>13954</v>
      </c>
      <c r="B4214" s="1" t="s">
        <v>13959</v>
      </c>
      <c r="C4214" s="1" t="s">
        <v>13960</v>
      </c>
    </row>
    <row r="4215" spans="1:3">
      <c r="A4215" s="1" t="s">
        <v>13961</v>
      </c>
      <c r="B4215" s="1" t="s">
        <v>13962</v>
      </c>
      <c r="C4215" s="1" t="s">
        <v>13963</v>
      </c>
    </row>
    <row r="4216" spans="1:3">
      <c r="A4216" s="1" t="s">
        <v>13961</v>
      </c>
      <c r="B4216" s="1" t="s">
        <v>13964</v>
      </c>
      <c r="C4216" s="1" t="s">
        <v>13965</v>
      </c>
    </row>
    <row r="4217" spans="1:3">
      <c r="A4217" s="1" t="s">
        <v>13961</v>
      </c>
      <c r="B4217" s="1" t="s">
        <v>13962</v>
      </c>
      <c r="C4217" s="1" t="s">
        <v>13963</v>
      </c>
    </row>
    <row r="4218" spans="1:3">
      <c r="A4218" s="1" t="s">
        <v>13966</v>
      </c>
      <c r="B4218" s="1" t="s">
        <v>13967</v>
      </c>
      <c r="C4218" s="1" t="s">
        <v>13968</v>
      </c>
    </row>
    <row r="4219" spans="1:3">
      <c r="A4219" s="1" t="s">
        <v>13966</v>
      </c>
      <c r="B4219" s="1" t="s">
        <v>13969</v>
      </c>
      <c r="C4219" s="1" t="s">
        <v>13970</v>
      </c>
    </row>
    <row r="4220" spans="1:3">
      <c r="A4220" s="1" t="s">
        <v>13966</v>
      </c>
      <c r="B4220" s="1" t="s">
        <v>13967</v>
      </c>
      <c r="C4220" s="1" t="s">
        <v>13968</v>
      </c>
    </row>
    <row r="4221" spans="1:3">
      <c r="A4221" s="1" t="s">
        <v>13971</v>
      </c>
      <c r="B4221" s="1" t="s">
        <v>476</v>
      </c>
      <c r="C4221" s="1" t="s">
        <v>13972</v>
      </c>
    </row>
    <row r="4222" spans="1:3">
      <c r="A4222" s="1" t="s">
        <v>13971</v>
      </c>
      <c r="B4222" s="1" t="s">
        <v>476</v>
      </c>
      <c r="C4222" s="1" t="s">
        <v>13972</v>
      </c>
    </row>
    <row r="4223" spans="1:3">
      <c r="A4223" s="1" t="s">
        <v>13971</v>
      </c>
      <c r="B4223" s="1" t="s">
        <v>476</v>
      </c>
      <c r="C4223" s="1" t="s">
        <v>13972</v>
      </c>
    </row>
    <row r="4224" spans="1:3">
      <c r="A4224" s="1" t="s">
        <v>13973</v>
      </c>
      <c r="B4224" s="1" t="s">
        <v>13974</v>
      </c>
      <c r="C4224" s="1" t="s">
        <v>13975</v>
      </c>
    </row>
    <row r="4225" spans="1:3">
      <c r="A4225" s="1" t="s">
        <v>13973</v>
      </c>
      <c r="B4225" s="1" t="s">
        <v>13974</v>
      </c>
      <c r="C4225" s="1" t="s">
        <v>13975</v>
      </c>
    </row>
    <row r="4226" spans="1:3">
      <c r="A4226" s="1" t="s">
        <v>13973</v>
      </c>
      <c r="B4226" s="1" t="s">
        <v>13976</v>
      </c>
      <c r="C4226" s="1" t="s">
        <v>13977</v>
      </c>
    </row>
    <row r="4227" spans="1:3">
      <c r="A4227" s="1" t="s">
        <v>13978</v>
      </c>
      <c r="B4227" s="1" t="s">
        <v>13979</v>
      </c>
      <c r="C4227" s="1" t="s">
        <v>13980</v>
      </c>
    </row>
    <row r="4228" spans="1:3">
      <c r="A4228" s="1" t="s">
        <v>13978</v>
      </c>
      <c r="B4228" s="1" t="s">
        <v>13981</v>
      </c>
      <c r="C4228" s="1" t="s">
        <v>13982</v>
      </c>
    </row>
    <row r="4229" spans="1:3">
      <c r="A4229" s="1" t="s">
        <v>13978</v>
      </c>
      <c r="B4229" s="1" t="s">
        <v>13979</v>
      </c>
      <c r="C4229" s="1" t="s">
        <v>13980</v>
      </c>
    </row>
    <row r="4230" spans="1:3">
      <c r="A4230" s="1" t="s">
        <v>13983</v>
      </c>
      <c r="B4230" s="1" t="s">
        <v>13984</v>
      </c>
      <c r="C4230" s="1" t="s">
        <v>13985</v>
      </c>
    </row>
    <row r="4231" spans="1:3">
      <c r="A4231" s="1" t="s">
        <v>13983</v>
      </c>
      <c r="B4231" s="1" t="s">
        <v>13986</v>
      </c>
      <c r="C4231" s="1" t="s">
        <v>13987</v>
      </c>
    </row>
    <row r="4232" spans="1:3">
      <c r="A4232" s="1" t="s">
        <v>13983</v>
      </c>
      <c r="B4232" s="1" t="s">
        <v>13988</v>
      </c>
      <c r="C4232" s="1" t="s">
        <v>13989</v>
      </c>
    </row>
    <row r="4233" spans="1:3">
      <c r="A4233" s="1" t="s">
        <v>13990</v>
      </c>
      <c r="B4233" s="1" t="s">
        <v>13991</v>
      </c>
      <c r="C4233" s="1" t="s">
        <v>13992</v>
      </c>
    </row>
    <row r="4234" spans="1:3">
      <c r="A4234" s="1" t="s">
        <v>13990</v>
      </c>
      <c r="B4234" s="1" t="s">
        <v>13991</v>
      </c>
      <c r="C4234" s="1" t="s">
        <v>13992</v>
      </c>
    </row>
    <row r="4235" spans="1:3">
      <c r="A4235" s="1" t="s">
        <v>13990</v>
      </c>
      <c r="B4235" s="1" t="s">
        <v>13993</v>
      </c>
      <c r="C4235" s="1" t="s">
        <v>13994</v>
      </c>
    </row>
    <row r="4236" spans="1:3">
      <c r="A4236" s="1" t="s">
        <v>13995</v>
      </c>
      <c r="B4236" s="1" t="s">
        <v>13996</v>
      </c>
      <c r="C4236" s="1" t="s">
        <v>13997</v>
      </c>
    </row>
    <row r="4237" spans="1:3">
      <c r="A4237" s="1" t="s">
        <v>13995</v>
      </c>
      <c r="B4237" s="1" t="s">
        <v>13998</v>
      </c>
      <c r="C4237" s="1" t="s">
        <v>13999</v>
      </c>
    </row>
    <row r="4238" spans="1:3">
      <c r="A4238" s="1" t="s">
        <v>13995</v>
      </c>
      <c r="B4238" s="1" t="s">
        <v>13996</v>
      </c>
      <c r="C4238" s="1" t="s">
        <v>13997</v>
      </c>
    </row>
    <row r="4239" spans="1:3">
      <c r="A4239" s="1" t="s">
        <v>14000</v>
      </c>
      <c r="B4239" s="1" t="s">
        <v>14001</v>
      </c>
      <c r="C4239" s="1" t="s">
        <v>14002</v>
      </c>
    </row>
    <row r="4240" spans="1:3">
      <c r="A4240" s="1" t="s">
        <v>14000</v>
      </c>
      <c r="B4240" s="1" t="s">
        <v>14003</v>
      </c>
      <c r="C4240" s="1" t="s">
        <v>14004</v>
      </c>
    </row>
    <row r="4241" spans="1:3">
      <c r="A4241" s="1" t="s">
        <v>14000</v>
      </c>
      <c r="B4241" s="1" t="s">
        <v>14001</v>
      </c>
      <c r="C4241" s="1" t="s">
        <v>14002</v>
      </c>
    </row>
    <row r="4242" spans="1:3">
      <c r="A4242" s="1" t="s">
        <v>14005</v>
      </c>
      <c r="B4242" s="1" t="s">
        <v>14006</v>
      </c>
      <c r="C4242" s="1" t="s">
        <v>14007</v>
      </c>
    </row>
    <row r="4243" spans="1:3">
      <c r="A4243" s="1" t="s">
        <v>14005</v>
      </c>
      <c r="B4243" s="1" t="s">
        <v>14008</v>
      </c>
      <c r="C4243" s="1" t="s">
        <v>14009</v>
      </c>
    </row>
    <row r="4244" spans="1:3">
      <c r="A4244" s="1" t="s">
        <v>14005</v>
      </c>
      <c r="B4244" s="1" t="s">
        <v>14006</v>
      </c>
      <c r="C4244" s="1" t="s">
        <v>14007</v>
      </c>
    </row>
    <row r="4245" spans="1:3">
      <c r="A4245" s="1" t="s">
        <v>14010</v>
      </c>
      <c r="B4245" s="1" t="s">
        <v>14011</v>
      </c>
      <c r="C4245" s="1" t="s">
        <v>14012</v>
      </c>
    </row>
    <row r="4246" spans="1:3">
      <c r="A4246" s="1" t="s">
        <v>14010</v>
      </c>
      <c r="B4246" s="1" t="s">
        <v>14013</v>
      </c>
      <c r="C4246" s="1" t="s">
        <v>14014</v>
      </c>
    </row>
    <row r="4247" spans="1:3">
      <c r="A4247" s="1" t="s">
        <v>14010</v>
      </c>
      <c r="B4247" s="1" t="s">
        <v>437</v>
      </c>
      <c r="C4247" s="1" t="s">
        <v>14015</v>
      </c>
    </row>
    <row r="4248" spans="1:3">
      <c r="A4248" s="1" t="s">
        <v>14016</v>
      </c>
      <c r="B4248" s="1" t="s">
        <v>14017</v>
      </c>
      <c r="C4248" s="1" t="s">
        <v>14018</v>
      </c>
    </row>
    <row r="4249" spans="1:3">
      <c r="A4249" s="1" t="s">
        <v>14016</v>
      </c>
      <c r="B4249" s="1" t="s">
        <v>14019</v>
      </c>
      <c r="C4249" s="1" t="s">
        <v>14020</v>
      </c>
    </row>
    <row r="4250" spans="1:3">
      <c r="A4250" s="1" t="s">
        <v>14016</v>
      </c>
      <c r="B4250" s="1" t="s">
        <v>14017</v>
      </c>
      <c r="C4250" s="1" t="s">
        <v>14018</v>
      </c>
    </row>
    <row r="4251" spans="1:3">
      <c r="A4251" s="1" t="s">
        <v>14021</v>
      </c>
      <c r="B4251" s="1" t="s">
        <v>14022</v>
      </c>
      <c r="C4251" s="1" t="s">
        <v>14023</v>
      </c>
    </row>
    <row r="4252" spans="1:3">
      <c r="A4252" s="1" t="s">
        <v>14021</v>
      </c>
      <c r="B4252" s="1" t="s">
        <v>14022</v>
      </c>
      <c r="C4252" s="1" t="s">
        <v>14023</v>
      </c>
    </row>
    <row r="4253" spans="1:3">
      <c r="A4253" s="1" t="s">
        <v>14021</v>
      </c>
      <c r="B4253" s="1" t="s">
        <v>14024</v>
      </c>
      <c r="C4253" s="1" t="s">
        <v>14025</v>
      </c>
    </row>
    <row r="4254" spans="1:3">
      <c r="A4254" s="1" t="s">
        <v>14026</v>
      </c>
      <c r="B4254" s="1" t="s">
        <v>14027</v>
      </c>
      <c r="C4254" s="1" t="s">
        <v>14028</v>
      </c>
    </row>
    <row r="4255" spans="1:3">
      <c r="A4255" s="1" t="s">
        <v>14026</v>
      </c>
      <c r="B4255" s="1" t="s">
        <v>14029</v>
      </c>
      <c r="C4255" s="1" t="s">
        <v>14030</v>
      </c>
    </row>
    <row r="4256" spans="1:3">
      <c r="A4256" s="1" t="s">
        <v>14026</v>
      </c>
      <c r="B4256" s="1" t="s">
        <v>14031</v>
      </c>
      <c r="C4256" s="1" t="s">
        <v>14032</v>
      </c>
    </row>
    <row r="4257" spans="1:3">
      <c r="A4257" s="1" t="s">
        <v>14033</v>
      </c>
      <c r="B4257" s="1" t="s">
        <v>14034</v>
      </c>
      <c r="C4257" s="1" t="s">
        <v>14035</v>
      </c>
    </row>
    <row r="4258" spans="1:3">
      <c r="A4258" s="1" t="s">
        <v>14036</v>
      </c>
      <c r="B4258" s="1" t="s">
        <v>14037</v>
      </c>
      <c r="C4258" s="1" t="s">
        <v>14038</v>
      </c>
    </row>
    <row r="4259" spans="1:3">
      <c r="A4259" s="1" t="s">
        <v>14039</v>
      </c>
      <c r="B4259" s="1" t="s">
        <v>4295</v>
      </c>
      <c r="C4259" s="1" t="s">
        <v>14040</v>
      </c>
    </row>
    <row r="4260" spans="1:3">
      <c r="A4260" s="1" t="s">
        <v>14041</v>
      </c>
      <c r="B4260" s="1" t="s">
        <v>14042</v>
      </c>
      <c r="C4260" s="1" t="s">
        <v>14043</v>
      </c>
    </row>
    <row r="4261" spans="1:3">
      <c r="A4261" s="1" t="s">
        <v>14044</v>
      </c>
      <c r="B4261" s="1" t="s">
        <v>14045</v>
      </c>
      <c r="C4261" s="1" t="s">
        <v>14046</v>
      </c>
    </row>
    <row r="4262" spans="1:3">
      <c r="A4262" s="1" t="s">
        <v>14047</v>
      </c>
      <c r="B4262" s="1" t="s">
        <v>14048</v>
      </c>
      <c r="C4262" s="1" t="s">
        <v>14049</v>
      </c>
    </row>
    <row r="4263" spans="1:3">
      <c r="A4263" s="1" t="s">
        <v>14050</v>
      </c>
      <c r="B4263" s="1" t="s">
        <v>14051</v>
      </c>
      <c r="C4263" s="1" t="s">
        <v>14052</v>
      </c>
    </row>
    <row r="4264" spans="1:3">
      <c r="A4264" s="1" t="s">
        <v>14053</v>
      </c>
      <c r="B4264" s="1" t="s">
        <v>14054</v>
      </c>
      <c r="C4264" s="1" t="s">
        <v>14055</v>
      </c>
    </row>
    <row r="4265" spans="1:3">
      <c r="A4265" s="1" t="s">
        <v>14056</v>
      </c>
      <c r="B4265" s="1" t="s">
        <v>14057</v>
      </c>
      <c r="C4265" s="1" t="s">
        <v>14058</v>
      </c>
    </row>
    <row r="4266" spans="1:3">
      <c r="A4266" s="1" t="s">
        <v>14059</v>
      </c>
      <c r="B4266" s="1" t="s">
        <v>14060</v>
      </c>
      <c r="C4266" s="1" t="s">
        <v>14061</v>
      </c>
    </row>
    <row r="4267" spans="1:3">
      <c r="A4267" s="1" t="s">
        <v>14062</v>
      </c>
      <c r="B4267" s="1" t="s">
        <v>14063</v>
      </c>
      <c r="C4267" s="1" t="s">
        <v>14064</v>
      </c>
    </row>
    <row r="4268" spans="1:3">
      <c r="A4268" s="1" t="s">
        <v>14065</v>
      </c>
      <c r="B4268" s="1" t="s">
        <v>14066</v>
      </c>
      <c r="C4268" s="1" t="s">
        <v>14067</v>
      </c>
    </row>
    <row r="4269" spans="1:3">
      <c r="A4269" s="1" t="s">
        <v>14068</v>
      </c>
      <c r="B4269" s="1" t="s">
        <v>14069</v>
      </c>
      <c r="C4269" s="1" t="s">
        <v>14070</v>
      </c>
    </row>
    <row r="4270" spans="1:3">
      <c r="A4270" s="1" t="s">
        <v>14071</v>
      </c>
      <c r="B4270" s="1" t="s">
        <v>14072</v>
      </c>
      <c r="C4270" s="1" t="s">
        <v>14073</v>
      </c>
    </row>
    <row r="4271" spans="1:3">
      <c r="A4271" s="1" t="s">
        <v>14074</v>
      </c>
      <c r="B4271" s="1" t="s">
        <v>14075</v>
      </c>
      <c r="C4271" s="1" t="s">
        <v>14076</v>
      </c>
    </row>
    <row r="4272" spans="1:3">
      <c r="A4272" s="1" t="s">
        <v>14077</v>
      </c>
      <c r="B4272" s="1" t="s">
        <v>6782</v>
      </c>
      <c r="C4272" s="1" t="s">
        <v>14078</v>
      </c>
    </row>
    <row r="4273" spans="1:3">
      <c r="A4273" s="1" t="s">
        <v>14079</v>
      </c>
      <c r="B4273" s="1" t="s">
        <v>14080</v>
      </c>
      <c r="C4273" s="1" t="s">
        <v>14081</v>
      </c>
    </row>
    <row r="4274" spans="1:3">
      <c r="A4274" s="1" t="s">
        <v>14082</v>
      </c>
      <c r="B4274" s="1" t="s">
        <v>14083</v>
      </c>
      <c r="C4274" s="1" t="s">
        <v>14084</v>
      </c>
    </row>
    <row r="4275" spans="1:3">
      <c r="A4275" s="1" t="s">
        <v>14085</v>
      </c>
      <c r="B4275" s="1" t="s">
        <v>14086</v>
      </c>
      <c r="C4275" s="1" t="s">
        <v>14087</v>
      </c>
    </row>
    <row r="4276" spans="1:3">
      <c r="A4276" s="1" t="s">
        <v>14088</v>
      </c>
      <c r="B4276" s="1" t="s">
        <v>14089</v>
      </c>
      <c r="C4276" s="1" t="s">
        <v>14090</v>
      </c>
    </row>
    <row r="4277" spans="1:3">
      <c r="A4277" s="1" t="s">
        <v>14091</v>
      </c>
      <c r="B4277" s="1" t="s">
        <v>6794</v>
      </c>
      <c r="C4277" s="1" t="s">
        <v>14092</v>
      </c>
    </row>
    <row r="4278" spans="1:3">
      <c r="A4278" s="1" t="s">
        <v>14093</v>
      </c>
      <c r="B4278" s="1" t="s">
        <v>14094</v>
      </c>
      <c r="C4278" s="1" t="s">
        <v>14095</v>
      </c>
    </row>
    <row r="4279" spans="1:3">
      <c r="A4279" s="1" t="s">
        <v>14096</v>
      </c>
      <c r="B4279" s="1" t="s">
        <v>14097</v>
      </c>
      <c r="C4279" s="1" t="s">
        <v>14098</v>
      </c>
    </row>
    <row r="4280" spans="1:3">
      <c r="A4280" s="1" t="s">
        <v>14096</v>
      </c>
      <c r="B4280" s="1" t="s">
        <v>14099</v>
      </c>
      <c r="C4280" s="1" t="s">
        <v>14100</v>
      </c>
    </row>
    <row r="4281" spans="1:3">
      <c r="A4281" s="1" t="s">
        <v>14101</v>
      </c>
      <c r="B4281" s="1" t="s">
        <v>14102</v>
      </c>
      <c r="C4281" s="1" t="s">
        <v>14103</v>
      </c>
    </row>
    <row r="4282" spans="1:3">
      <c r="A4282" s="1" t="s">
        <v>14101</v>
      </c>
      <c r="B4282" s="1" t="s">
        <v>14104</v>
      </c>
      <c r="C4282" s="1" t="s">
        <v>14105</v>
      </c>
    </row>
    <row r="4283" spans="1:3">
      <c r="A4283" s="1" t="s">
        <v>14106</v>
      </c>
      <c r="B4283" s="1" t="s">
        <v>14107</v>
      </c>
      <c r="C4283" s="1" t="s">
        <v>14108</v>
      </c>
    </row>
    <row r="4284" spans="1:3">
      <c r="A4284" s="1" t="s">
        <v>14106</v>
      </c>
      <c r="B4284" s="1" t="s">
        <v>14109</v>
      </c>
      <c r="C4284" s="1" t="s">
        <v>14110</v>
      </c>
    </row>
    <row r="4285" spans="1:3">
      <c r="A4285" s="1" t="s">
        <v>14111</v>
      </c>
      <c r="B4285" s="1" t="s">
        <v>14112</v>
      </c>
      <c r="C4285" s="1" t="s">
        <v>14113</v>
      </c>
    </row>
    <row r="4286" spans="1:3">
      <c r="A4286" s="1" t="s">
        <v>14111</v>
      </c>
      <c r="B4286" s="1" t="s">
        <v>14114</v>
      </c>
      <c r="C4286" s="1" t="s">
        <v>14115</v>
      </c>
    </row>
    <row r="4287" spans="1:3">
      <c r="A4287" s="1" t="s">
        <v>14116</v>
      </c>
      <c r="B4287" s="1" t="s">
        <v>14117</v>
      </c>
      <c r="C4287" s="1" t="s">
        <v>14118</v>
      </c>
    </row>
    <row r="4288" spans="1:3">
      <c r="A4288" s="1" t="s">
        <v>14116</v>
      </c>
      <c r="B4288" s="1" t="s">
        <v>14119</v>
      </c>
      <c r="C4288" s="1" t="s">
        <v>14120</v>
      </c>
    </row>
    <row r="4289" spans="1:3">
      <c r="A4289" s="1" t="s">
        <v>14121</v>
      </c>
      <c r="B4289" s="1" t="s">
        <v>14122</v>
      </c>
      <c r="C4289" s="1" t="s">
        <v>14123</v>
      </c>
    </row>
    <row r="4290" spans="1:3">
      <c r="A4290" s="1" t="s">
        <v>14121</v>
      </c>
      <c r="B4290" s="1" t="s">
        <v>14122</v>
      </c>
      <c r="C4290" s="1" t="s">
        <v>14123</v>
      </c>
    </row>
    <row r="4291" spans="1:3">
      <c r="A4291" s="1" t="s">
        <v>14124</v>
      </c>
      <c r="B4291" s="1" t="s">
        <v>14125</v>
      </c>
      <c r="C4291" s="1" t="s">
        <v>14126</v>
      </c>
    </row>
    <row r="4292" spans="1:3">
      <c r="A4292" s="1" t="s">
        <v>14124</v>
      </c>
      <c r="B4292" s="1" t="s">
        <v>14127</v>
      </c>
      <c r="C4292" s="1" t="s">
        <v>14128</v>
      </c>
    </row>
    <row r="4293" spans="1:3">
      <c r="A4293" s="1" t="s">
        <v>14129</v>
      </c>
      <c r="B4293" s="1" t="s">
        <v>14130</v>
      </c>
      <c r="C4293" s="1" t="s">
        <v>14131</v>
      </c>
    </row>
    <row r="4294" spans="1:3">
      <c r="A4294" s="1" t="s">
        <v>14129</v>
      </c>
      <c r="B4294" s="1" t="s">
        <v>14130</v>
      </c>
      <c r="C4294" s="1" t="s">
        <v>14131</v>
      </c>
    </row>
    <row r="4295" spans="1:3">
      <c r="A4295" s="1" t="s">
        <v>14132</v>
      </c>
      <c r="B4295" s="1" t="s">
        <v>14133</v>
      </c>
      <c r="C4295" s="1" t="s">
        <v>14134</v>
      </c>
    </row>
    <row r="4296" spans="1:3">
      <c r="A4296" s="1" t="s">
        <v>14132</v>
      </c>
      <c r="B4296" s="1" t="s">
        <v>14135</v>
      </c>
      <c r="C4296" s="1" t="s">
        <v>14136</v>
      </c>
    </row>
    <row r="4297" spans="1:3">
      <c r="A4297" s="1" t="s">
        <v>14137</v>
      </c>
      <c r="B4297" s="1" t="s">
        <v>14138</v>
      </c>
      <c r="C4297" s="1" t="s">
        <v>14139</v>
      </c>
    </row>
    <row r="4298" spans="1:3">
      <c r="A4298" s="1" t="s">
        <v>14137</v>
      </c>
      <c r="B4298" s="1" t="s">
        <v>14138</v>
      </c>
      <c r="C4298" s="1" t="s">
        <v>14139</v>
      </c>
    </row>
    <row r="4299" spans="1:3">
      <c r="A4299" s="1" t="s">
        <v>14140</v>
      </c>
      <c r="B4299" s="1" t="s">
        <v>14141</v>
      </c>
      <c r="C4299" s="1" t="s">
        <v>14142</v>
      </c>
    </row>
    <row r="4300" spans="1:3">
      <c r="A4300" s="1" t="s">
        <v>14140</v>
      </c>
      <c r="B4300" s="1" t="s">
        <v>14143</v>
      </c>
      <c r="C4300" s="1" t="s">
        <v>14144</v>
      </c>
    </row>
    <row r="4301" spans="1:3">
      <c r="A4301" s="1" t="s">
        <v>14145</v>
      </c>
      <c r="B4301" s="1" t="s">
        <v>14146</v>
      </c>
      <c r="C4301" s="1" t="s">
        <v>14147</v>
      </c>
    </row>
    <row r="4302" spans="1:3">
      <c r="A4302" s="1" t="s">
        <v>14145</v>
      </c>
      <c r="B4302" s="1" t="s">
        <v>14148</v>
      </c>
      <c r="C4302" s="1" t="s">
        <v>14149</v>
      </c>
    </row>
    <row r="4303" spans="1:3">
      <c r="A4303" s="1" t="s">
        <v>14150</v>
      </c>
      <c r="B4303" s="1" t="s">
        <v>14151</v>
      </c>
      <c r="C4303" s="1" t="s">
        <v>14152</v>
      </c>
    </row>
    <row r="4304" spans="1:3">
      <c r="A4304" s="1" t="s">
        <v>14150</v>
      </c>
      <c r="B4304" s="1" t="s">
        <v>14153</v>
      </c>
      <c r="C4304" s="1" t="s">
        <v>14154</v>
      </c>
    </row>
    <row r="4305" spans="1:3">
      <c r="A4305" s="1" t="s">
        <v>14155</v>
      </c>
      <c r="B4305" s="1" t="s">
        <v>14156</v>
      </c>
      <c r="C4305" s="1" t="s">
        <v>14157</v>
      </c>
    </row>
    <row r="4306" spans="1:3">
      <c r="A4306" s="1" t="s">
        <v>14155</v>
      </c>
      <c r="B4306" s="1" t="s">
        <v>14156</v>
      </c>
      <c r="C4306" s="1" t="s">
        <v>14157</v>
      </c>
    </row>
    <row r="4307" spans="1:3">
      <c r="A4307" s="1" t="s">
        <v>14158</v>
      </c>
      <c r="B4307" s="1" t="s">
        <v>14159</v>
      </c>
      <c r="C4307" s="1" t="s">
        <v>14160</v>
      </c>
    </row>
    <row r="4308" spans="1:3">
      <c r="A4308" s="1" t="s">
        <v>14158</v>
      </c>
      <c r="B4308" s="1" t="s">
        <v>14159</v>
      </c>
      <c r="C4308" s="1" t="s">
        <v>14160</v>
      </c>
    </row>
    <row r="4309" spans="1:3">
      <c r="A4309" s="1" t="s">
        <v>14161</v>
      </c>
      <c r="B4309" s="1" t="s">
        <v>14162</v>
      </c>
      <c r="C4309" s="1" t="s">
        <v>14163</v>
      </c>
    </row>
    <row r="4310" spans="1:3">
      <c r="A4310" s="1" t="s">
        <v>14161</v>
      </c>
      <c r="B4310" s="1" t="s">
        <v>14164</v>
      </c>
      <c r="C4310" s="1" t="s">
        <v>14165</v>
      </c>
    </row>
    <row r="4311" spans="1:3">
      <c r="A4311" s="1" t="s">
        <v>14166</v>
      </c>
      <c r="B4311" s="1" t="s">
        <v>14167</v>
      </c>
      <c r="C4311" s="1" t="s">
        <v>14168</v>
      </c>
    </row>
    <row r="4312" spans="1:3">
      <c r="A4312" s="1" t="s">
        <v>14166</v>
      </c>
      <c r="B4312" s="1" t="s">
        <v>14169</v>
      </c>
      <c r="C4312" s="1" t="s">
        <v>14170</v>
      </c>
    </row>
    <row r="4313" spans="1:3">
      <c r="A4313" s="1" t="s">
        <v>14171</v>
      </c>
      <c r="B4313" s="1" t="s">
        <v>14172</v>
      </c>
      <c r="C4313" s="1" t="s">
        <v>14173</v>
      </c>
    </row>
    <row r="4314" spans="1:3">
      <c r="A4314" s="1" t="s">
        <v>14171</v>
      </c>
      <c r="B4314" s="1" t="s">
        <v>14172</v>
      </c>
      <c r="C4314" s="1" t="s">
        <v>14173</v>
      </c>
    </row>
    <row r="4315" spans="1:3">
      <c r="A4315" s="1" t="s">
        <v>14174</v>
      </c>
      <c r="B4315" s="1" t="s">
        <v>14175</v>
      </c>
      <c r="C4315" s="1" t="s">
        <v>14176</v>
      </c>
    </row>
    <row r="4316" spans="1:3">
      <c r="A4316" s="1" t="s">
        <v>14174</v>
      </c>
      <c r="B4316" s="1" t="s">
        <v>14177</v>
      </c>
      <c r="C4316" s="1" t="s">
        <v>14178</v>
      </c>
    </row>
    <row r="4317" spans="1:3">
      <c r="A4317" s="1" t="s">
        <v>14179</v>
      </c>
      <c r="B4317" s="1" t="s">
        <v>14180</v>
      </c>
      <c r="C4317" s="1" t="s">
        <v>14181</v>
      </c>
    </row>
    <row r="4318" spans="1:3">
      <c r="A4318" s="1" t="s">
        <v>14179</v>
      </c>
      <c r="B4318" s="1" t="s">
        <v>14182</v>
      </c>
      <c r="C4318" s="1" t="s">
        <v>14183</v>
      </c>
    </row>
    <row r="4319" spans="1:3">
      <c r="A4319" s="1" t="s">
        <v>14184</v>
      </c>
      <c r="B4319" s="1" t="s">
        <v>14185</v>
      </c>
      <c r="C4319" s="1" t="s">
        <v>14186</v>
      </c>
    </row>
    <row r="4320" spans="1:3">
      <c r="A4320" s="1" t="s">
        <v>14184</v>
      </c>
      <c r="B4320" s="1" t="s">
        <v>14187</v>
      </c>
      <c r="C4320" s="1" t="s">
        <v>14188</v>
      </c>
    </row>
    <row r="4321" spans="1:3">
      <c r="A4321" s="1" t="s">
        <v>14189</v>
      </c>
      <c r="B4321" s="1" t="s">
        <v>14190</v>
      </c>
      <c r="C4321" s="1" t="s">
        <v>14191</v>
      </c>
    </row>
    <row r="4322" spans="1:3">
      <c r="A4322" s="1" t="s">
        <v>14189</v>
      </c>
      <c r="B4322" s="1" t="s">
        <v>14190</v>
      </c>
      <c r="C4322" s="1" t="s">
        <v>14191</v>
      </c>
    </row>
    <row r="4323" spans="1:3">
      <c r="A4323" s="1" t="s">
        <v>14192</v>
      </c>
      <c r="B4323" s="1" t="s">
        <v>14193</v>
      </c>
      <c r="C4323" s="1" t="s">
        <v>14194</v>
      </c>
    </row>
    <row r="4324" spans="1:3">
      <c r="A4324" s="1" t="s">
        <v>14192</v>
      </c>
      <c r="B4324" s="1" t="s">
        <v>14195</v>
      </c>
      <c r="C4324" s="1" t="s">
        <v>14196</v>
      </c>
    </row>
    <row r="4325" spans="1:3">
      <c r="A4325" s="1" t="s">
        <v>14197</v>
      </c>
      <c r="B4325" s="1" t="s">
        <v>14198</v>
      </c>
      <c r="C4325" s="1" t="s">
        <v>14199</v>
      </c>
    </row>
    <row r="4326" spans="1:3">
      <c r="A4326" s="1" t="s">
        <v>14197</v>
      </c>
      <c r="B4326" s="1" t="s">
        <v>14200</v>
      </c>
      <c r="C4326" s="1" t="s">
        <v>14201</v>
      </c>
    </row>
    <row r="4327" spans="1:3">
      <c r="A4327" s="1" t="s">
        <v>14202</v>
      </c>
      <c r="B4327" s="1" t="s">
        <v>14203</v>
      </c>
      <c r="C4327" s="1" t="s">
        <v>14204</v>
      </c>
    </row>
    <row r="4328" spans="1:3">
      <c r="A4328" s="1" t="s">
        <v>14202</v>
      </c>
      <c r="B4328" s="1" t="s">
        <v>14205</v>
      </c>
      <c r="C4328" s="1" t="s">
        <v>14206</v>
      </c>
    </row>
    <row r="4329" spans="1:3">
      <c r="A4329" s="1" t="s">
        <v>14207</v>
      </c>
      <c r="B4329" s="1" t="s">
        <v>14208</v>
      </c>
      <c r="C4329" s="1" t="s">
        <v>14209</v>
      </c>
    </row>
    <row r="4330" spans="1:3">
      <c r="A4330" s="1" t="s">
        <v>14207</v>
      </c>
      <c r="B4330" s="1" t="s">
        <v>14208</v>
      </c>
      <c r="C4330" s="1" t="s">
        <v>14209</v>
      </c>
    </row>
    <row r="4331" spans="1:3">
      <c r="A4331" s="1" t="s">
        <v>14210</v>
      </c>
      <c r="B4331" s="1" t="s">
        <v>14211</v>
      </c>
      <c r="C4331" s="1" t="s">
        <v>14212</v>
      </c>
    </row>
    <row r="4332" spans="1:3">
      <c r="A4332" s="1" t="s">
        <v>14210</v>
      </c>
      <c r="B4332" s="1" t="s">
        <v>14211</v>
      </c>
      <c r="C4332" s="1" t="s">
        <v>14212</v>
      </c>
    </row>
    <row r="4333" spans="1:3">
      <c r="A4333" s="1" t="s">
        <v>14213</v>
      </c>
      <c r="B4333" s="1" t="s">
        <v>14214</v>
      </c>
      <c r="C4333" s="1" t="s">
        <v>14215</v>
      </c>
    </row>
    <row r="4334" spans="1:3">
      <c r="A4334" s="1" t="s">
        <v>14213</v>
      </c>
      <c r="B4334" s="1" t="s">
        <v>14216</v>
      </c>
      <c r="C4334" s="1" t="s">
        <v>14217</v>
      </c>
    </row>
    <row r="4335" spans="1:3">
      <c r="A4335" s="1" t="s">
        <v>14218</v>
      </c>
      <c r="B4335" s="1" t="s">
        <v>14219</v>
      </c>
      <c r="C4335" s="1" t="s">
        <v>14220</v>
      </c>
    </row>
    <row r="4336" spans="1:3">
      <c r="A4336" s="1" t="s">
        <v>14218</v>
      </c>
      <c r="B4336" s="1" t="s">
        <v>14219</v>
      </c>
      <c r="C4336" s="1" t="s">
        <v>14220</v>
      </c>
    </row>
    <row r="4337" spans="1:3">
      <c r="A4337" s="1" t="s">
        <v>14221</v>
      </c>
      <c r="B4337" s="1" t="s">
        <v>14222</v>
      </c>
      <c r="C4337" s="1" t="s">
        <v>14223</v>
      </c>
    </row>
    <row r="4338" spans="1:3">
      <c r="A4338" s="1" t="s">
        <v>14221</v>
      </c>
      <c r="B4338" s="1" t="s">
        <v>14224</v>
      </c>
      <c r="C4338" s="1" t="s">
        <v>14225</v>
      </c>
    </row>
    <row r="4339" spans="1:3">
      <c r="A4339" s="1" t="s">
        <v>14226</v>
      </c>
      <c r="B4339" s="1" t="s">
        <v>14227</v>
      </c>
      <c r="C4339" s="1" t="s">
        <v>14228</v>
      </c>
    </row>
    <row r="4340" spans="1:3">
      <c r="A4340" s="1" t="s">
        <v>14226</v>
      </c>
      <c r="B4340" s="1" t="s">
        <v>14229</v>
      </c>
      <c r="C4340" s="1" t="s">
        <v>14230</v>
      </c>
    </row>
    <row r="4341" spans="1:3">
      <c r="A4341" s="1" t="s">
        <v>14231</v>
      </c>
      <c r="B4341" s="1" t="s">
        <v>14232</v>
      </c>
      <c r="C4341" s="1" t="s">
        <v>14233</v>
      </c>
    </row>
    <row r="4342" spans="1:3">
      <c r="A4342" s="1" t="s">
        <v>14231</v>
      </c>
      <c r="B4342" s="1" t="s">
        <v>14234</v>
      </c>
      <c r="C4342" s="1" t="s">
        <v>14235</v>
      </c>
    </row>
    <row r="4343" spans="1:3">
      <c r="A4343" s="1" t="s">
        <v>14236</v>
      </c>
      <c r="B4343" s="1" t="s">
        <v>14237</v>
      </c>
      <c r="C4343" s="1" t="s">
        <v>14238</v>
      </c>
    </row>
    <row r="4344" spans="1:3">
      <c r="A4344" s="1" t="s">
        <v>14236</v>
      </c>
      <c r="B4344" s="1" t="s">
        <v>14237</v>
      </c>
      <c r="C4344" s="1" t="s">
        <v>14238</v>
      </c>
    </row>
    <row r="4345" spans="1:3">
      <c r="A4345" s="1" t="s">
        <v>14239</v>
      </c>
      <c r="B4345" s="1" t="s">
        <v>14240</v>
      </c>
      <c r="C4345" s="1" t="s">
        <v>14241</v>
      </c>
    </row>
    <row r="4346" spans="1:3">
      <c r="A4346" s="1" t="s">
        <v>14239</v>
      </c>
      <c r="B4346" s="1" t="s">
        <v>14242</v>
      </c>
      <c r="C4346" s="1" t="s">
        <v>14243</v>
      </c>
    </row>
    <row r="4347" spans="1:3">
      <c r="A4347" s="1" t="s">
        <v>14244</v>
      </c>
      <c r="B4347" s="1" t="s">
        <v>14245</v>
      </c>
      <c r="C4347" s="1" t="s">
        <v>14246</v>
      </c>
    </row>
    <row r="4348" spans="1:3">
      <c r="A4348" s="1" t="s">
        <v>14244</v>
      </c>
      <c r="B4348" s="1" t="s">
        <v>14247</v>
      </c>
      <c r="C4348" s="1" t="s">
        <v>14248</v>
      </c>
    </row>
    <row r="4349" spans="1:3">
      <c r="A4349" s="1" t="s">
        <v>14249</v>
      </c>
      <c r="B4349" s="1" t="s">
        <v>14250</v>
      </c>
      <c r="C4349" s="1" t="s">
        <v>14251</v>
      </c>
    </row>
    <row r="4350" spans="1:3">
      <c r="A4350" s="1" t="s">
        <v>14249</v>
      </c>
      <c r="B4350" s="1" t="s">
        <v>14250</v>
      </c>
      <c r="C4350" s="1" t="s">
        <v>14251</v>
      </c>
    </row>
    <row r="4351" spans="1:3">
      <c r="A4351" s="1" t="s">
        <v>14252</v>
      </c>
      <c r="B4351" s="1" t="s">
        <v>14253</v>
      </c>
      <c r="C4351" s="1" t="s">
        <v>14254</v>
      </c>
    </row>
    <row r="4352" spans="1:3">
      <c r="A4352" s="1" t="s">
        <v>14252</v>
      </c>
      <c r="B4352" s="1" t="s">
        <v>14255</v>
      </c>
      <c r="C4352" s="1" t="s">
        <v>14256</v>
      </c>
    </row>
    <row r="4353" spans="1:3">
      <c r="A4353" s="1" t="s">
        <v>14257</v>
      </c>
      <c r="B4353" s="1" t="s">
        <v>14258</v>
      </c>
      <c r="C4353" s="1" t="s">
        <v>14259</v>
      </c>
    </row>
    <row r="4354" spans="1:3">
      <c r="A4354" s="1" t="s">
        <v>14257</v>
      </c>
      <c r="B4354" s="1" t="s">
        <v>14260</v>
      </c>
      <c r="C4354" s="1" t="s">
        <v>14261</v>
      </c>
    </row>
    <row r="4355" spans="1:3">
      <c r="A4355" s="1" t="s">
        <v>14262</v>
      </c>
      <c r="B4355" s="1" t="s">
        <v>14263</v>
      </c>
      <c r="C4355" s="1" t="s">
        <v>14264</v>
      </c>
    </row>
    <row r="4356" spans="1:3">
      <c r="A4356" s="1" t="s">
        <v>14262</v>
      </c>
      <c r="B4356" s="1" t="s">
        <v>14265</v>
      </c>
      <c r="C4356" s="1" t="s">
        <v>14266</v>
      </c>
    </row>
    <row r="4357" spans="1:3">
      <c r="A4357" s="1" t="s">
        <v>14267</v>
      </c>
      <c r="B4357" s="1" t="s">
        <v>14268</v>
      </c>
      <c r="C4357" s="1" t="s">
        <v>14269</v>
      </c>
    </row>
    <row r="4358" spans="1:3">
      <c r="A4358" s="1" t="s">
        <v>14267</v>
      </c>
      <c r="B4358" s="1" t="s">
        <v>14270</v>
      </c>
      <c r="C4358" s="1" t="s">
        <v>14271</v>
      </c>
    </row>
    <row r="4359" spans="1:3">
      <c r="A4359" s="1" t="s">
        <v>14272</v>
      </c>
      <c r="B4359" s="1" t="s">
        <v>14273</v>
      </c>
      <c r="C4359" s="1" t="s">
        <v>14274</v>
      </c>
    </row>
    <row r="4360" spans="1:3">
      <c r="A4360" s="1" t="s">
        <v>14272</v>
      </c>
      <c r="B4360" s="1" t="s">
        <v>14273</v>
      </c>
      <c r="C4360" s="1" t="s">
        <v>14274</v>
      </c>
    </row>
    <row r="4361" spans="1:3">
      <c r="A4361" s="1" t="s">
        <v>14275</v>
      </c>
      <c r="B4361" s="1" t="s">
        <v>14276</v>
      </c>
      <c r="C4361" s="1" t="s">
        <v>14277</v>
      </c>
    </row>
    <row r="4362" spans="1:3">
      <c r="A4362" s="1" t="s">
        <v>14275</v>
      </c>
      <c r="B4362" s="1" t="s">
        <v>14278</v>
      </c>
      <c r="C4362" s="1" t="s">
        <v>14279</v>
      </c>
    </row>
    <row r="4363" spans="1:3">
      <c r="A4363" s="1" t="s">
        <v>14280</v>
      </c>
      <c r="B4363" s="1" t="s">
        <v>14281</v>
      </c>
      <c r="C4363" s="1" t="s">
        <v>14282</v>
      </c>
    </row>
    <row r="4364" spans="1:3">
      <c r="A4364" s="1" t="s">
        <v>14280</v>
      </c>
      <c r="B4364" s="1" t="s">
        <v>14281</v>
      </c>
      <c r="C4364" s="1" t="s">
        <v>14282</v>
      </c>
    </row>
    <row r="4365" spans="1:3">
      <c r="A4365" s="1" t="s">
        <v>14283</v>
      </c>
      <c r="B4365" s="1" t="s">
        <v>14284</v>
      </c>
      <c r="C4365" s="1" t="s">
        <v>14285</v>
      </c>
    </row>
    <row r="4366" spans="1:3">
      <c r="A4366" s="1" t="s">
        <v>14283</v>
      </c>
      <c r="B4366" s="1" t="s">
        <v>14286</v>
      </c>
      <c r="C4366" s="1" t="s">
        <v>14287</v>
      </c>
    </row>
    <row r="4367" spans="1:3">
      <c r="A4367" s="1" t="s">
        <v>14288</v>
      </c>
      <c r="B4367" s="1" t="s">
        <v>14289</v>
      </c>
      <c r="C4367" s="1" t="s">
        <v>14290</v>
      </c>
    </row>
    <row r="4368" spans="1:3">
      <c r="A4368" s="1" t="s">
        <v>14288</v>
      </c>
      <c r="B4368" s="1" t="s">
        <v>14291</v>
      </c>
      <c r="C4368" s="1" t="s">
        <v>14292</v>
      </c>
    </row>
    <row r="4369" spans="1:3">
      <c r="A4369" s="1" t="s">
        <v>14293</v>
      </c>
      <c r="B4369" s="1" t="s">
        <v>14294</v>
      </c>
      <c r="C4369" s="1" t="s">
        <v>14295</v>
      </c>
    </row>
    <row r="4370" spans="1:3">
      <c r="A4370" s="1" t="s">
        <v>14293</v>
      </c>
      <c r="B4370" s="1" t="s">
        <v>14294</v>
      </c>
      <c r="C4370" s="1" t="s">
        <v>14295</v>
      </c>
    </row>
    <row r="4371" spans="1:3">
      <c r="A4371" s="1" t="s">
        <v>14296</v>
      </c>
      <c r="B4371" s="1" t="s">
        <v>14297</v>
      </c>
      <c r="C4371" s="1" t="s">
        <v>14298</v>
      </c>
    </row>
    <row r="4372" spans="1:3">
      <c r="A4372" s="1" t="s">
        <v>14296</v>
      </c>
      <c r="B4372" s="1" t="s">
        <v>14299</v>
      </c>
      <c r="C4372" s="1" t="s">
        <v>14300</v>
      </c>
    </row>
    <row r="4373" spans="1:3">
      <c r="A4373" s="1" t="s">
        <v>14301</v>
      </c>
      <c r="B4373" s="1" t="s">
        <v>14302</v>
      </c>
      <c r="C4373" s="1" t="s">
        <v>14303</v>
      </c>
    </row>
    <row r="4374" spans="1:3">
      <c r="A4374" s="1" t="s">
        <v>14301</v>
      </c>
      <c r="B4374" s="1" t="s">
        <v>14302</v>
      </c>
      <c r="C4374" s="1" t="s">
        <v>14303</v>
      </c>
    </row>
    <row r="4375" spans="1:3">
      <c r="A4375" s="1" t="s">
        <v>14304</v>
      </c>
      <c r="B4375" s="1" t="s">
        <v>14305</v>
      </c>
      <c r="C4375" s="1" t="s">
        <v>14306</v>
      </c>
    </row>
    <row r="4376" spans="1:3">
      <c r="A4376" s="1" t="s">
        <v>14304</v>
      </c>
      <c r="B4376" s="1" t="s">
        <v>14307</v>
      </c>
      <c r="C4376" s="1" t="s">
        <v>14308</v>
      </c>
    </row>
    <row r="4377" spans="1:3">
      <c r="A4377" s="1" t="s">
        <v>14309</v>
      </c>
      <c r="B4377" s="1" t="s">
        <v>14310</v>
      </c>
      <c r="C4377" s="1" t="s">
        <v>14311</v>
      </c>
    </row>
    <row r="4378" spans="1:3">
      <c r="A4378" s="1" t="s">
        <v>14309</v>
      </c>
      <c r="B4378" s="1" t="s">
        <v>14312</v>
      </c>
      <c r="C4378" s="1" t="s">
        <v>14313</v>
      </c>
    </row>
    <row r="4379" spans="1:3">
      <c r="A4379" s="1" t="s">
        <v>14314</v>
      </c>
      <c r="B4379" s="1" t="s">
        <v>14315</v>
      </c>
      <c r="C4379" s="1" t="s">
        <v>14316</v>
      </c>
    </row>
    <row r="4380" spans="1:3">
      <c r="A4380" s="1" t="s">
        <v>14314</v>
      </c>
      <c r="B4380" s="1" t="s">
        <v>14317</v>
      </c>
      <c r="C4380" s="1" t="s">
        <v>14318</v>
      </c>
    </row>
    <row r="4381" spans="1:3">
      <c r="A4381" s="1" t="s">
        <v>14319</v>
      </c>
      <c r="B4381" s="1" t="s">
        <v>14320</v>
      </c>
      <c r="C4381" s="1" t="s">
        <v>14321</v>
      </c>
    </row>
    <row r="4382" spans="1:3">
      <c r="A4382" s="1" t="s">
        <v>14319</v>
      </c>
      <c r="B4382" s="1" t="s">
        <v>14322</v>
      </c>
      <c r="C4382" s="1" t="s">
        <v>14323</v>
      </c>
    </row>
    <row r="4383" spans="1:3">
      <c r="A4383" s="1" t="s">
        <v>14324</v>
      </c>
      <c r="B4383" s="1" t="s">
        <v>14325</v>
      </c>
      <c r="C4383" s="1" t="s">
        <v>14326</v>
      </c>
    </row>
    <row r="4384" spans="1:3">
      <c r="A4384" s="1" t="s">
        <v>14324</v>
      </c>
      <c r="B4384" s="1" t="s">
        <v>14325</v>
      </c>
      <c r="C4384" s="1" t="s">
        <v>14326</v>
      </c>
    </row>
    <row r="4385" spans="1:3">
      <c r="A4385" s="1" t="s">
        <v>14327</v>
      </c>
      <c r="B4385" s="1" t="s">
        <v>14328</v>
      </c>
      <c r="C4385" s="1" t="s">
        <v>14329</v>
      </c>
    </row>
    <row r="4386" spans="1:3">
      <c r="A4386" s="1" t="s">
        <v>14327</v>
      </c>
      <c r="B4386" s="1" t="s">
        <v>14330</v>
      </c>
      <c r="C4386" s="1" t="s">
        <v>14331</v>
      </c>
    </row>
    <row r="4387" spans="1:3">
      <c r="A4387" s="1" t="s">
        <v>14332</v>
      </c>
      <c r="B4387" s="1" t="s">
        <v>14333</v>
      </c>
      <c r="C4387" s="1" t="s">
        <v>14334</v>
      </c>
    </row>
    <row r="4388" spans="1:3">
      <c r="A4388" s="1" t="s">
        <v>14332</v>
      </c>
      <c r="B4388" s="1" t="s">
        <v>14335</v>
      </c>
      <c r="C4388" s="1" t="s">
        <v>14336</v>
      </c>
    </row>
    <row r="4389" spans="1:3">
      <c r="A4389" s="1" t="s">
        <v>14337</v>
      </c>
      <c r="B4389" s="1" t="s">
        <v>14338</v>
      </c>
      <c r="C4389" s="1" t="s">
        <v>14339</v>
      </c>
    </row>
    <row r="4390" spans="1:3">
      <c r="A4390" s="1" t="s">
        <v>14337</v>
      </c>
      <c r="B4390" s="1" t="s">
        <v>14340</v>
      </c>
      <c r="C4390" s="1" t="s">
        <v>14341</v>
      </c>
    </row>
    <row r="4391" spans="1:3">
      <c r="A4391" s="1" t="s">
        <v>14342</v>
      </c>
      <c r="B4391" s="1" t="s">
        <v>14343</v>
      </c>
      <c r="C4391" s="1" t="s">
        <v>14344</v>
      </c>
    </row>
    <row r="4392" spans="1:3">
      <c r="A4392" s="1" t="s">
        <v>14342</v>
      </c>
      <c r="B4392" s="1" t="s">
        <v>14345</v>
      </c>
      <c r="C4392" s="1" t="s">
        <v>14346</v>
      </c>
    </row>
    <row r="4393" spans="1:3">
      <c r="A4393" s="1" t="s">
        <v>14347</v>
      </c>
      <c r="B4393" s="1" t="s">
        <v>14348</v>
      </c>
      <c r="C4393" s="1" t="s">
        <v>14349</v>
      </c>
    </row>
    <row r="4394" spans="1:3">
      <c r="A4394" s="1" t="s">
        <v>14350</v>
      </c>
      <c r="B4394" s="1" t="s">
        <v>14351</v>
      </c>
      <c r="C4394" s="1" t="s">
        <v>14352</v>
      </c>
    </row>
    <row r="4395" spans="1:3">
      <c r="A4395" s="1" t="s">
        <v>14350</v>
      </c>
      <c r="B4395" s="1" t="s">
        <v>14353</v>
      </c>
      <c r="C4395" s="1" t="s">
        <v>14354</v>
      </c>
    </row>
    <row r="4396" spans="1:3">
      <c r="A4396" s="1" t="s">
        <v>14355</v>
      </c>
      <c r="B4396" s="1" t="s">
        <v>14356</v>
      </c>
      <c r="C4396" s="1" t="s">
        <v>14357</v>
      </c>
    </row>
    <row r="4397" spans="1:3">
      <c r="A4397" s="1" t="s">
        <v>14355</v>
      </c>
      <c r="B4397" s="1" t="s">
        <v>14358</v>
      </c>
      <c r="C4397" s="1" t="s">
        <v>14359</v>
      </c>
    </row>
    <row r="4398" spans="1:3">
      <c r="A4398" s="1" t="s">
        <v>14360</v>
      </c>
      <c r="B4398" s="1" t="s">
        <v>14361</v>
      </c>
      <c r="C4398" s="1" t="s">
        <v>14362</v>
      </c>
    </row>
    <row r="4399" spans="1:3">
      <c r="A4399" s="1" t="s">
        <v>14360</v>
      </c>
      <c r="B4399" s="1" t="s">
        <v>14363</v>
      </c>
      <c r="C4399" s="1" t="s">
        <v>14364</v>
      </c>
    </row>
    <row r="4400" spans="1:3">
      <c r="A4400" s="1" t="s">
        <v>14365</v>
      </c>
      <c r="B4400" s="1" t="s">
        <v>14366</v>
      </c>
      <c r="C4400" s="1" t="s">
        <v>14367</v>
      </c>
    </row>
    <row r="4401" spans="1:3">
      <c r="A4401" s="1" t="s">
        <v>14365</v>
      </c>
      <c r="B4401" s="1" t="s">
        <v>14368</v>
      </c>
      <c r="C4401" s="1" t="s">
        <v>14369</v>
      </c>
    </row>
    <row r="4402" spans="1:3">
      <c r="A4402" s="1" t="s">
        <v>14370</v>
      </c>
      <c r="B4402" s="1" t="s">
        <v>14371</v>
      </c>
      <c r="C4402" s="1" t="s">
        <v>14372</v>
      </c>
    </row>
    <row r="4403" spans="1:3">
      <c r="A4403" s="1" t="s">
        <v>14370</v>
      </c>
      <c r="B4403" s="1" t="s">
        <v>14371</v>
      </c>
      <c r="C4403" s="1" t="s">
        <v>14372</v>
      </c>
    </row>
    <row r="4404" spans="1:3">
      <c r="A4404" s="1" t="s">
        <v>14373</v>
      </c>
      <c r="B4404" s="1" t="s">
        <v>14374</v>
      </c>
      <c r="C4404" s="1" t="s">
        <v>14375</v>
      </c>
    </row>
    <row r="4405" spans="1:3">
      <c r="A4405" s="1" t="s">
        <v>14373</v>
      </c>
      <c r="B4405" s="1" t="s">
        <v>14376</v>
      </c>
      <c r="C4405" s="1" t="s">
        <v>14377</v>
      </c>
    </row>
    <row r="4406" spans="1:3">
      <c r="A4406" s="1" t="s">
        <v>14378</v>
      </c>
      <c r="B4406" s="1" t="s">
        <v>14379</v>
      </c>
      <c r="C4406" s="1" t="s">
        <v>14380</v>
      </c>
    </row>
    <row r="4407" spans="1:3">
      <c r="A4407" s="1" t="s">
        <v>14378</v>
      </c>
      <c r="B4407" s="1" t="s">
        <v>14381</v>
      </c>
      <c r="C4407" s="1" t="s">
        <v>14382</v>
      </c>
    </row>
    <row r="4408" spans="1:3">
      <c r="A4408" s="1" t="s">
        <v>14383</v>
      </c>
      <c r="B4408" s="1" t="s">
        <v>14384</v>
      </c>
      <c r="C4408" s="1" t="s">
        <v>14385</v>
      </c>
    </row>
    <row r="4409" spans="1:3">
      <c r="A4409" s="1" t="s">
        <v>14383</v>
      </c>
      <c r="B4409" s="1" t="s">
        <v>14386</v>
      </c>
      <c r="C4409" s="1" t="s">
        <v>14387</v>
      </c>
    </row>
    <row r="4410" spans="1:3">
      <c r="A4410" s="1" t="s">
        <v>14388</v>
      </c>
      <c r="B4410" s="1" t="s">
        <v>14389</v>
      </c>
      <c r="C4410" s="1" t="s">
        <v>14390</v>
      </c>
    </row>
    <row r="4411" spans="1:3">
      <c r="A4411" s="1" t="s">
        <v>14388</v>
      </c>
      <c r="B4411" s="1" t="s">
        <v>14391</v>
      </c>
      <c r="C4411" s="1" t="s">
        <v>14392</v>
      </c>
    </row>
    <row r="4412" spans="1:3">
      <c r="A4412" s="1" t="s">
        <v>14393</v>
      </c>
      <c r="B4412" s="1" t="s">
        <v>14394</v>
      </c>
      <c r="C4412" s="1" t="s">
        <v>14395</v>
      </c>
    </row>
    <row r="4413" spans="1:3">
      <c r="A4413" s="1" t="s">
        <v>14393</v>
      </c>
      <c r="B4413" s="1" t="s">
        <v>14394</v>
      </c>
      <c r="C4413" s="1" t="s">
        <v>14395</v>
      </c>
    </row>
    <row r="4414" spans="1:3">
      <c r="A4414" s="1" t="s">
        <v>14396</v>
      </c>
      <c r="B4414" s="1" t="s">
        <v>14397</v>
      </c>
      <c r="C4414" s="1" t="s">
        <v>14398</v>
      </c>
    </row>
    <row r="4415" spans="1:3">
      <c r="A4415" s="1" t="s">
        <v>14396</v>
      </c>
      <c r="B4415" s="1" t="s">
        <v>14399</v>
      </c>
      <c r="C4415" s="1" t="s">
        <v>14400</v>
      </c>
    </row>
    <row r="4416" spans="1:3">
      <c r="A4416" s="1" t="s">
        <v>14401</v>
      </c>
      <c r="B4416" s="1" t="s">
        <v>14402</v>
      </c>
      <c r="C4416" s="1" t="s">
        <v>14403</v>
      </c>
    </row>
    <row r="4417" spans="1:3">
      <c r="A4417" s="1" t="s">
        <v>14401</v>
      </c>
      <c r="B4417" s="1" t="s">
        <v>14404</v>
      </c>
      <c r="C4417" s="1" t="s">
        <v>14405</v>
      </c>
    </row>
    <row r="4418" spans="1:3">
      <c r="A4418" s="1" t="s">
        <v>14406</v>
      </c>
      <c r="B4418" s="1" t="s">
        <v>14407</v>
      </c>
      <c r="C4418" s="1" t="s">
        <v>14408</v>
      </c>
    </row>
    <row r="4419" spans="1:3">
      <c r="A4419" s="1" t="s">
        <v>14406</v>
      </c>
      <c r="B4419" s="1" t="s">
        <v>14409</v>
      </c>
      <c r="C4419" s="1" t="s">
        <v>14410</v>
      </c>
    </row>
    <row r="4420" spans="1:3">
      <c r="A4420" s="1" t="s">
        <v>14411</v>
      </c>
      <c r="B4420" s="1" t="s">
        <v>14412</v>
      </c>
      <c r="C4420" s="1" t="s">
        <v>14413</v>
      </c>
    </row>
    <row r="4421" spans="1:3">
      <c r="A4421" s="1" t="s">
        <v>14411</v>
      </c>
      <c r="B4421" s="1" t="s">
        <v>14414</v>
      </c>
      <c r="C4421" s="1" t="s">
        <v>14415</v>
      </c>
    </row>
    <row r="4422" spans="1:3">
      <c r="A4422" s="1" t="s">
        <v>14416</v>
      </c>
      <c r="B4422" s="1" t="s">
        <v>14417</v>
      </c>
      <c r="C4422" s="1" t="s">
        <v>14418</v>
      </c>
    </row>
    <row r="4423" spans="1:3">
      <c r="A4423" s="1" t="s">
        <v>14416</v>
      </c>
      <c r="B4423" s="1" t="s">
        <v>14419</v>
      </c>
      <c r="C4423" s="1" t="s">
        <v>14420</v>
      </c>
    </row>
    <row r="4424" spans="1:3">
      <c r="A4424" s="1" t="s">
        <v>14421</v>
      </c>
      <c r="B4424" s="1" t="s">
        <v>14422</v>
      </c>
      <c r="C4424" s="1" t="s">
        <v>14423</v>
      </c>
    </row>
    <row r="4425" spans="1:3">
      <c r="A4425" s="1" t="s">
        <v>14421</v>
      </c>
      <c r="B4425" s="1" t="s">
        <v>14424</v>
      </c>
      <c r="C4425" s="1" t="s">
        <v>14425</v>
      </c>
    </row>
    <row r="4426" spans="1:3">
      <c r="A4426" s="1" t="s">
        <v>14426</v>
      </c>
      <c r="B4426" s="1" t="s">
        <v>14427</v>
      </c>
      <c r="C4426" s="1" t="s">
        <v>14428</v>
      </c>
    </row>
    <row r="4427" spans="1:3">
      <c r="A4427" s="1" t="s">
        <v>14426</v>
      </c>
      <c r="B4427" s="1" t="s">
        <v>14429</v>
      </c>
      <c r="C4427" s="1" t="s">
        <v>14430</v>
      </c>
    </row>
    <row r="4428" spans="1:3">
      <c r="A4428" s="1" t="s">
        <v>14431</v>
      </c>
      <c r="B4428" s="1" t="s">
        <v>14432</v>
      </c>
      <c r="C4428" s="1" t="s">
        <v>14433</v>
      </c>
    </row>
    <row r="4429" spans="1:3">
      <c r="A4429" s="1" t="s">
        <v>14431</v>
      </c>
      <c r="B4429" s="1" t="s">
        <v>14434</v>
      </c>
      <c r="C4429" s="1" t="s">
        <v>14435</v>
      </c>
    </row>
    <row r="4430" spans="1:3">
      <c r="A4430" s="1" t="s">
        <v>14436</v>
      </c>
      <c r="B4430" s="1" t="s">
        <v>14437</v>
      </c>
      <c r="C4430" s="1" t="s">
        <v>14438</v>
      </c>
    </row>
    <row r="4431" spans="1:3">
      <c r="A4431" s="1" t="s">
        <v>14436</v>
      </c>
      <c r="B4431" s="1" t="s">
        <v>14439</v>
      </c>
      <c r="C4431" s="1" t="s">
        <v>14440</v>
      </c>
    </row>
    <row r="4432" spans="1:3">
      <c r="A4432" s="1" t="s">
        <v>14441</v>
      </c>
      <c r="B4432" s="1" t="s">
        <v>14442</v>
      </c>
      <c r="C4432" s="1" t="s">
        <v>14443</v>
      </c>
    </row>
    <row r="4433" spans="1:3">
      <c r="A4433" s="1" t="s">
        <v>14441</v>
      </c>
      <c r="B4433" s="1" t="s">
        <v>14444</v>
      </c>
      <c r="C4433" s="1" t="s">
        <v>14445</v>
      </c>
    </row>
    <row r="4434" spans="1:3">
      <c r="A4434" s="1" t="s">
        <v>14446</v>
      </c>
      <c r="B4434" s="1" t="s">
        <v>14447</v>
      </c>
      <c r="C4434" s="1" t="s">
        <v>14448</v>
      </c>
    </row>
    <row r="4435" spans="1:3">
      <c r="A4435" s="1" t="s">
        <v>14446</v>
      </c>
      <c r="B4435" s="1" t="s">
        <v>14447</v>
      </c>
      <c r="C4435" s="1" t="s">
        <v>14448</v>
      </c>
    </row>
    <row r="4436" spans="1:3">
      <c r="A4436" s="1" t="s">
        <v>14449</v>
      </c>
      <c r="B4436" s="1" t="s">
        <v>14450</v>
      </c>
      <c r="C4436" s="1" t="s">
        <v>14451</v>
      </c>
    </row>
    <row r="4437" spans="1:3">
      <c r="A4437" s="1" t="s">
        <v>14449</v>
      </c>
      <c r="B4437" s="1" t="s">
        <v>14450</v>
      </c>
      <c r="C4437" s="1" t="s">
        <v>14451</v>
      </c>
    </row>
    <row r="4438" spans="1:3">
      <c r="A4438" s="1" t="s">
        <v>14452</v>
      </c>
      <c r="B4438" s="1" t="s">
        <v>14453</v>
      </c>
      <c r="C4438" s="1" t="s">
        <v>14454</v>
      </c>
    </row>
    <row r="4439" spans="1:3">
      <c r="A4439" s="1" t="s">
        <v>14452</v>
      </c>
      <c r="B4439" s="1" t="s">
        <v>14455</v>
      </c>
      <c r="C4439" s="1" t="s">
        <v>14456</v>
      </c>
    </row>
    <row r="4440" spans="1:3">
      <c r="A4440" s="1" t="s">
        <v>14457</v>
      </c>
      <c r="B4440" s="1" t="s">
        <v>14458</v>
      </c>
      <c r="C4440" s="1" t="s">
        <v>14459</v>
      </c>
    </row>
    <row r="4441" spans="1:3">
      <c r="A4441" s="1" t="s">
        <v>14457</v>
      </c>
      <c r="B4441" s="1" t="s">
        <v>14458</v>
      </c>
      <c r="C4441" s="1" t="s">
        <v>14459</v>
      </c>
    </row>
    <row r="4442" spans="1:3">
      <c r="A4442" s="1" t="s">
        <v>14460</v>
      </c>
      <c r="B4442" s="1" t="s">
        <v>14461</v>
      </c>
      <c r="C4442" s="1" t="s">
        <v>14462</v>
      </c>
    </row>
    <row r="4443" spans="1:3">
      <c r="A4443" s="1" t="s">
        <v>14460</v>
      </c>
      <c r="B4443" s="1" t="s">
        <v>14463</v>
      </c>
      <c r="C4443" s="1" t="s">
        <v>14464</v>
      </c>
    </row>
    <row r="4444" spans="1:3">
      <c r="A4444" s="1" t="s">
        <v>14465</v>
      </c>
      <c r="B4444" s="1" t="s">
        <v>14466</v>
      </c>
      <c r="C4444" s="1" t="s">
        <v>14467</v>
      </c>
    </row>
    <row r="4445" spans="1:3">
      <c r="A4445" s="1" t="s">
        <v>14465</v>
      </c>
      <c r="B4445" s="1" t="s">
        <v>14468</v>
      </c>
      <c r="C4445" s="1" t="s">
        <v>14469</v>
      </c>
    </row>
    <row r="4446" spans="1:3">
      <c r="A4446" s="1" t="s">
        <v>14470</v>
      </c>
      <c r="B4446" s="1" t="s">
        <v>14471</v>
      </c>
      <c r="C4446" s="1" t="s">
        <v>14472</v>
      </c>
    </row>
    <row r="4447" spans="1:3">
      <c r="A4447" s="1" t="s">
        <v>14470</v>
      </c>
      <c r="B4447" s="1" t="s">
        <v>14473</v>
      </c>
      <c r="C4447" s="1" t="s">
        <v>14474</v>
      </c>
    </row>
    <row r="4448" spans="1:3">
      <c r="A4448" s="1" t="s">
        <v>14475</v>
      </c>
      <c r="B4448" s="1" t="s">
        <v>14476</v>
      </c>
      <c r="C4448" s="1" t="s">
        <v>14477</v>
      </c>
    </row>
    <row r="4449" spans="1:3">
      <c r="A4449" s="1" t="s">
        <v>14475</v>
      </c>
      <c r="B4449" s="1" t="s">
        <v>14476</v>
      </c>
      <c r="C4449" s="1" t="s">
        <v>14477</v>
      </c>
    </row>
    <row r="4450" spans="1:3">
      <c r="A4450" s="1" t="s">
        <v>14478</v>
      </c>
      <c r="B4450" s="1" t="s">
        <v>14479</v>
      </c>
      <c r="C4450" s="1" t="s">
        <v>14480</v>
      </c>
    </row>
    <row r="4451" spans="1:3">
      <c r="A4451" s="1" t="s">
        <v>14478</v>
      </c>
      <c r="B4451" s="1" t="s">
        <v>14481</v>
      </c>
      <c r="C4451" s="1" t="s">
        <v>14482</v>
      </c>
    </row>
    <row r="4452" spans="1:3">
      <c r="A4452" s="1" t="s">
        <v>14483</v>
      </c>
      <c r="B4452" s="1" t="s">
        <v>14484</v>
      </c>
      <c r="C4452" s="1" t="s">
        <v>14485</v>
      </c>
    </row>
    <row r="4453" spans="1:3">
      <c r="A4453" s="1" t="s">
        <v>14483</v>
      </c>
      <c r="B4453" s="1" t="s">
        <v>14486</v>
      </c>
      <c r="C4453" s="1" t="s">
        <v>14487</v>
      </c>
    </row>
    <row r="4454" spans="1:3">
      <c r="A4454" s="1" t="s">
        <v>14488</v>
      </c>
      <c r="B4454" s="1" t="s">
        <v>14489</v>
      </c>
      <c r="C4454" s="1" t="s">
        <v>14490</v>
      </c>
    </row>
    <row r="4455" spans="1:3">
      <c r="A4455" s="1" t="s">
        <v>14488</v>
      </c>
      <c r="B4455" s="1" t="s">
        <v>14489</v>
      </c>
      <c r="C4455" s="1" t="s">
        <v>14490</v>
      </c>
    </row>
    <row r="4456" spans="1:3">
      <c r="A4456" s="1" t="s">
        <v>14491</v>
      </c>
      <c r="B4456" s="1" t="s">
        <v>14492</v>
      </c>
      <c r="C4456" s="1" t="s">
        <v>14493</v>
      </c>
    </row>
    <row r="4457" spans="1:3">
      <c r="A4457" s="1" t="s">
        <v>14491</v>
      </c>
      <c r="B4457" s="1" t="s">
        <v>14494</v>
      </c>
      <c r="C4457" s="1" t="s">
        <v>14495</v>
      </c>
    </row>
    <row r="4458" spans="1:3">
      <c r="A4458" s="1" t="s">
        <v>14496</v>
      </c>
      <c r="B4458" s="1" t="s">
        <v>14497</v>
      </c>
      <c r="C4458" s="1" t="s">
        <v>14498</v>
      </c>
    </row>
    <row r="4459" spans="1:3">
      <c r="A4459" s="1" t="s">
        <v>14496</v>
      </c>
      <c r="B4459" s="1" t="s">
        <v>14497</v>
      </c>
      <c r="C4459" s="1" t="s">
        <v>14498</v>
      </c>
    </row>
    <row r="4460" spans="1:3">
      <c r="A4460" s="1" t="s">
        <v>14499</v>
      </c>
      <c r="B4460" s="1" t="s">
        <v>14500</v>
      </c>
      <c r="C4460" s="1" t="s">
        <v>14501</v>
      </c>
    </row>
    <row r="4461" spans="1:3">
      <c r="A4461" s="1" t="s">
        <v>14499</v>
      </c>
      <c r="B4461" s="1" t="s">
        <v>14502</v>
      </c>
      <c r="C4461" s="1" t="s">
        <v>14503</v>
      </c>
    </row>
    <row r="4462" spans="1:3">
      <c r="A4462" s="1" t="s">
        <v>14504</v>
      </c>
      <c r="B4462" s="1" t="s">
        <v>14505</v>
      </c>
      <c r="C4462" s="1" t="s">
        <v>14506</v>
      </c>
    </row>
    <row r="4463" spans="1:3">
      <c r="A4463" s="1" t="s">
        <v>14504</v>
      </c>
      <c r="B4463" s="1" t="s">
        <v>14507</v>
      </c>
      <c r="C4463" s="1" t="s">
        <v>14508</v>
      </c>
    </row>
    <row r="4464" spans="1:3">
      <c r="A4464" s="1" t="s">
        <v>14509</v>
      </c>
      <c r="B4464" s="1" t="s">
        <v>14510</v>
      </c>
      <c r="C4464" s="1" t="s">
        <v>14511</v>
      </c>
    </row>
    <row r="4465" spans="1:3">
      <c r="A4465" s="1" t="s">
        <v>14509</v>
      </c>
      <c r="B4465" s="1" t="s">
        <v>14512</v>
      </c>
      <c r="C4465" s="1" t="s">
        <v>14513</v>
      </c>
    </row>
    <row r="4466" spans="1:3">
      <c r="A4466" s="1" t="s">
        <v>14514</v>
      </c>
      <c r="B4466" s="1" t="s">
        <v>14515</v>
      </c>
      <c r="C4466" s="1" t="s">
        <v>14516</v>
      </c>
    </row>
    <row r="4467" spans="1:3">
      <c r="A4467" s="1" t="s">
        <v>14514</v>
      </c>
      <c r="B4467" s="1" t="s">
        <v>14517</v>
      </c>
      <c r="C4467" s="1" t="s">
        <v>14518</v>
      </c>
    </row>
    <row r="4468" spans="1:3">
      <c r="A4468" s="1" t="s">
        <v>14519</v>
      </c>
      <c r="B4468" s="1" t="s">
        <v>14520</v>
      </c>
      <c r="C4468" s="1" t="s">
        <v>14521</v>
      </c>
    </row>
    <row r="4469" spans="1:3">
      <c r="A4469" s="1" t="s">
        <v>14519</v>
      </c>
      <c r="B4469" s="1" t="s">
        <v>14522</v>
      </c>
      <c r="C4469" s="1" t="s">
        <v>14523</v>
      </c>
    </row>
    <row r="4470" spans="1:3">
      <c r="A4470" s="1" t="s">
        <v>14524</v>
      </c>
      <c r="B4470" s="1" t="s">
        <v>14525</v>
      </c>
      <c r="C4470" s="1" t="s">
        <v>14526</v>
      </c>
    </row>
    <row r="4471" spans="1:3">
      <c r="A4471" s="1" t="s">
        <v>14524</v>
      </c>
      <c r="B4471" s="1" t="s">
        <v>14527</v>
      </c>
      <c r="C4471" s="1" t="s">
        <v>14528</v>
      </c>
    </row>
    <row r="4472" spans="1:3">
      <c r="A4472" s="1" t="s">
        <v>14529</v>
      </c>
      <c r="B4472" s="1" t="s">
        <v>14530</v>
      </c>
      <c r="C4472" s="1" t="s">
        <v>14531</v>
      </c>
    </row>
    <row r="4473" spans="1:3">
      <c r="A4473" s="1" t="s">
        <v>14529</v>
      </c>
      <c r="B4473" s="1" t="s">
        <v>14530</v>
      </c>
      <c r="C4473" s="1" t="s">
        <v>14531</v>
      </c>
    </row>
    <row r="4474" spans="1:3">
      <c r="A4474" s="1" t="s">
        <v>14532</v>
      </c>
      <c r="B4474" s="1" t="s">
        <v>14533</v>
      </c>
      <c r="C4474" s="1" t="s">
        <v>14534</v>
      </c>
    </row>
    <row r="4475" spans="1:3">
      <c r="A4475" s="1" t="s">
        <v>14532</v>
      </c>
      <c r="B4475" s="1" t="s">
        <v>14533</v>
      </c>
      <c r="C4475" s="1" t="s">
        <v>14534</v>
      </c>
    </row>
    <row r="4476" spans="1:3">
      <c r="A4476" s="1" t="s">
        <v>14535</v>
      </c>
      <c r="B4476" s="1" t="s">
        <v>14536</v>
      </c>
      <c r="C4476" s="1" t="s">
        <v>14537</v>
      </c>
    </row>
    <row r="4477" spans="1:3">
      <c r="A4477" s="1" t="s">
        <v>14535</v>
      </c>
      <c r="B4477" s="1" t="s">
        <v>14538</v>
      </c>
      <c r="C4477" s="1" t="s">
        <v>14539</v>
      </c>
    </row>
    <row r="4478" spans="1:3">
      <c r="A4478" s="1" t="s">
        <v>14540</v>
      </c>
      <c r="B4478" s="1" t="s">
        <v>14541</v>
      </c>
      <c r="C4478" s="1" t="s">
        <v>14542</v>
      </c>
    </row>
    <row r="4479" spans="1:3">
      <c r="A4479" s="1" t="s">
        <v>14540</v>
      </c>
      <c r="B4479" s="1" t="s">
        <v>14543</v>
      </c>
      <c r="C4479" s="1" t="s">
        <v>14544</v>
      </c>
    </row>
    <row r="4480" spans="1:3">
      <c r="A4480" s="1" t="s">
        <v>14545</v>
      </c>
      <c r="B4480" s="1" t="s">
        <v>14546</v>
      </c>
      <c r="C4480" s="1" t="s">
        <v>14547</v>
      </c>
    </row>
    <row r="4481" spans="1:3">
      <c r="A4481" s="1" t="s">
        <v>14545</v>
      </c>
      <c r="B4481" s="1" t="s">
        <v>14548</v>
      </c>
      <c r="C4481" s="1" t="s">
        <v>14549</v>
      </c>
    </row>
    <row r="4482" spans="1:3">
      <c r="A4482" s="1" t="s">
        <v>14550</v>
      </c>
      <c r="B4482" s="1" t="s">
        <v>14551</v>
      </c>
      <c r="C4482" s="1" t="s">
        <v>14552</v>
      </c>
    </row>
    <row r="4483" spans="1:3">
      <c r="A4483" s="1" t="s">
        <v>14550</v>
      </c>
      <c r="B4483" s="1" t="s">
        <v>14553</v>
      </c>
      <c r="C4483" s="1" t="s">
        <v>14554</v>
      </c>
    </row>
    <row r="4484" spans="1:3">
      <c r="A4484" s="1" t="s">
        <v>14555</v>
      </c>
      <c r="B4484" s="1" t="s">
        <v>14556</v>
      </c>
      <c r="C4484" s="1" t="s">
        <v>14557</v>
      </c>
    </row>
    <row r="4485" spans="1:3">
      <c r="A4485" s="1" t="s">
        <v>14555</v>
      </c>
      <c r="B4485" s="1" t="s">
        <v>14558</v>
      </c>
      <c r="C4485" s="1" t="s">
        <v>14559</v>
      </c>
    </row>
    <row r="4486" spans="1:3">
      <c r="A4486" s="1" t="s">
        <v>14560</v>
      </c>
      <c r="B4486" s="1" t="s">
        <v>9007</v>
      </c>
      <c r="C4486" s="1" t="s">
        <v>14561</v>
      </c>
    </row>
    <row r="4487" spans="1:3">
      <c r="A4487" s="1" t="s">
        <v>14560</v>
      </c>
      <c r="B4487" s="1" t="s">
        <v>14562</v>
      </c>
      <c r="C4487" s="1" t="s">
        <v>14563</v>
      </c>
    </row>
    <row r="4488" spans="1:3">
      <c r="A4488" s="1" t="s">
        <v>14564</v>
      </c>
      <c r="B4488" s="1" t="s">
        <v>14565</v>
      </c>
      <c r="C4488" s="1" t="s">
        <v>14566</v>
      </c>
    </row>
    <row r="4489" spans="1:3">
      <c r="A4489" s="1" t="s">
        <v>14564</v>
      </c>
      <c r="B4489" s="1" t="s">
        <v>14565</v>
      </c>
      <c r="C4489" s="1" t="s">
        <v>14566</v>
      </c>
    </row>
    <row r="4490" spans="1:3">
      <c r="A4490" s="1" t="s">
        <v>14567</v>
      </c>
      <c r="B4490" s="1" t="s">
        <v>14568</v>
      </c>
      <c r="C4490" s="1" t="s">
        <v>14569</v>
      </c>
    </row>
    <row r="4491" spans="1:3">
      <c r="A4491" s="1" t="s">
        <v>14570</v>
      </c>
      <c r="B4491" s="1" t="s">
        <v>14571</v>
      </c>
      <c r="C4491" s="1" t="s">
        <v>14572</v>
      </c>
    </row>
    <row r="4492" spans="1:3">
      <c r="A4492" s="1" t="s">
        <v>14573</v>
      </c>
      <c r="B4492" s="1" t="s">
        <v>14574</v>
      </c>
      <c r="C4492" s="1" t="s">
        <v>14575</v>
      </c>
    </row>
    <row r="4493" spans="1:3">
      <c r="A4493" s="1" t="s">
        <v>14576</v>
      </c>
      <c r="B4493" s="1" t="s">
        <v>14577</v>
      </c>
      <c r="C4493" s="1" t="s">
        <v>14578</v>
      </c>
    </row>
    <row r="4494" spans="1:3">
      <c r="A4494" s="1" t="s">
        <v>14579</v>
      </c>
      <c r="B4494" s="1" t="s">
        <v>14580</v>
      </c>
      <c r="C4494" s="1" t="s">
        <v>14581</v>
      </c>
    </row>
    <row r="4495" spans="1:3">
      <c r="A4495" s="1" t="s">
        <v>14582</v>
      </c>
      <c r="B4495" s="1" t="s">
        <v>14583</v>
      </c>
      <c r="C4495" s="1" t="s">
        <v>14584</v>
      </c>
    </row>
    <row r="4496" spans="1:3">
      <c r="A4496" s="1" t="s">
        <v>14585</v>
      </c>
      <c r="B4496" s="1" t="s">
        <v>14586</v>
      </c>
      <c r="C4496" s="1" t="s">
        <v>14587</v>
      </c>
    </row>
    <row r="4497" spans="1:3">
      <c r="A4497" s="1" t="s">
        <v>14588</v>
      </c>
      <c r="B4497" s="1" t="s">
        <v>14589</v>
      </c>
      <c r="C4497" s="1" t="s">
        <v>14590</v>
      </c>
    </row>
    <row r="4498" spans="1:3">
      <c r="A4498" s="1" t="s">
        <v>14591</v>
      </c>
      <c r="B4498" s="1" t="s">
        <v>14592</v>
      </c>
      <c r="C4498" s="1" t="s">
        <v>14593</v>
      </c>
    </row>
    <row r="4499" spans="1:3">
      <c r="A4499" s="1" t="s">
        <v>14594</v>
      </c>
      <c r="B4499" s="1" t="s">
        <v>14595</v>
      </c>
      <c r="C4499" s="1" t="s">
        <v>14596</v>
      </c>
    </row>
    <row r="4500" spans="1:3">
      <c r="A4500" s="1" t="s">
        <v>14597</v>
      </c>
      <c r="B4500" s="1" t="s">
        <v>14598</v>
      </c>
      <c r="C4500" s="1" t="s">
        <v>14599</v>
      </c>
    </row>
    <row r="4501" spans="1:3">
      <c r="A4501" s="1" t="s">
        <v>14600</v>
      </c>
      <c r="B4501" s="1" t="s">
        <v>14601</v>
      </c>
      <c r="C4501" s="1" t="s">
        <v>14602</v>
      </c>
    </row>
    <row r="4502" spans="1:3">
      <c r="A4502" s="1" t="s">
        <v>14603</v>
      </c>
      <c r="B4502" s="1" t="s">
        <v>14604</v>
      </c>
      <c r="C4502" s="1" t="s">
        <v>14605</v>
      </c>
    </row>
    <row r="4503" spans="1:3">
      <c r="A4503" s="1" t="s">
        <v>14606</v>
      </c>
      <c r="B4503" s="1" t="s">
        <v>14607</v>
      </c>
      <c r="C4503" s="1" t="s">
        <v>14608</v>
      </c>
    </row>
    <row r="4504" spans="1:3">
      <c r="A4504" s="1" t="s">
        <v>14609</v>
      </c>
      <c r="B4504" s="1" t="s">
        <v>14610</v>
      </c>
      <c r="C4504" s="1" t="s">
        <v>14611</v>
      </c>
    </row>
    <row r="4505" spans="1:3">
      <c r="A4505" s="1" t="s">
        <v>14612</v>
      </c>
      <c r="B4505" s="1" t="s">
        <v>14613</v>
      </c>
      <c r="C4505" s="1" t="s">
        <v>14614</v>
      </c>
    </row>
    <row r="4506" spans="1:3">
      <c r="A4506" s="1" t="s">
        <v>14615</v>
      </c>
      <c r="B4506" s="1" t="s">
        <v>14616</v>
      </c>
      <c r="C4506" s="1" t="s">
        <v>14617</v>
      </c>
    </row>
    <row r="4507" spans="1:3">
      <c r="A4507" s="1" t="s">
        <v>14615</v>
      </c>
      <c r="B4507" s="1" t="s">
        <v>14618</v>
      </c>
      <c r="C4507" s="1" t="s">
        <v>14619</v>
      </c>
    </row>
    <row r="4508" spans="1:3">
      <c r="A4508" s="1" t="s">
        <v>14620</v>
      </c>
      <c r="B4508" s="1" t="s">
        <v>14621</v>
      </c>
      <c r="C4508" s="1" t="s">
        <v>14622</v>
      </c>
    </row>
    <row r="4509" spans="1:3">
      <c r="A4509" s="1" t="s">
        <v>14620</v>
      </c>
      <c r="B4509" s="1" t="s">
        <v>14623</v>
      </c>
      <c r="C4509" s="1" t="s">
        <v>14624</v>
      </c>
    </row>
    <row r="4510" spans="1:3">
      <c r="A4510" s="1" t="s">
        <v>14625</v>
      </c>
      <c r="B4510" s="1" t="s">
        <v>14626</v>
      </c>
      <c r="C4510" s="1" t="s">
        <v>14627</v>
      </c>
    </row>
    <row r="4511" spans="1:3">
      <c r="A4511" s="1" t="s">
        <v>14625</v>
      </c>
      <c r="B4511" s="1" t="s">
        <v>13315</v>
      </c>
      <c r="C4511" s="1" t="s">
        <v>14628</v>
      </c>
    </row>
    <row r="4512" spans="1:3">
      <c r="A4512" s="1" t="s">
        <v>14629</v>
      </c>
      <c r="B4512" s="1" t="s">
        <v>14630</v>
      </c>
      <c r="C4512" s="1" t="s">
        <v>14631</v>
      </c>
    </row>
    <row r="4513" spans="1:3">
      <c r="A4513" s="1" t="s">
        <v>14629</v>
      </c>
      <c r="B4513" s="1" t="s">
        <v>14632</v>
      </c>
      <c r="C4513" s="1" t="s">
        <v>14633</v>
      </c>
    </row>
    <row r="4514" spans="1:3">
      <c r="A4514" s="1" t="s">
        <v>14634</v>
      </c>
      <c r="B4514" s="1" t="s">
        <v>8909</v>
      </c>
      <c r="C4514" s="1" t="s">
        <v>14635</v>
      </c>
    </row>
    <row r="4515" spans="1:3">
      <c r="A4515" s="1" t="s">
        <v>14634</v>
      </c>
      <c r="B4515" s="1" t="s">
        <v>14636</v>
      </c>
      <c r="C4515" s="1" t="s">
        <v>14637</v>
      </c>
    </row>
    <row r="4516" spans="1:3">
      <c r="A4516" s="1" t="s">
        <v>14638</v>
      </c>
      <c r="B4516" s="1" t="s">
        <v>14639</v>
      </c>
      <c r="C4516" s="1" t="s">
        <v>14640</v>
      </c>
    </row>
    <row r="4517" spans="1:3">
      <c r="A4517" s="1" t="s">
        <v>14638</v>
      </c>
      <c r="B4517" s="1" t="s">
        <v>14641</v>
      </c>
      <c r="C4517" s="1" t="s">
        <v>14642</v>
      </c>
    </row>
    <row r="4518" spans="1:3">
      <c r="A4518" s="1" t="s">
        <v>14643</v>
      </c>
      <c r="B4518" s="1" t="s">
        <v>14644</v>
      </c>
      <c r="C4518" s="1" t="s">
        <v>14645</v>
      </c>
    </row>
    <row r="4519" spans="1:3">
      <c r="A4519" s="1" t="s">
        <v>14643</v>
      </c>
      <c r="B4519" s="1" t="s">
        <v>14646</v>
      </c>
      <c r="C4519" s="1" t="s">
        <v>14647</v>
      </c>
    </row>
    <row r="4520" spans="1:3">
      <c r="A4520" s="1" t="s">
        <v>14648</v>
      </c>
      <c r="B4520" s="1" t="s">
        <v>14649</v>
      </c>
      <c r="C4520" s="1" t="s">
        <v>14650</v>
      </c>
    </row>
    <row r="4521" spans="1:3">
      <c r="A4521" s="1" t="s">
        <v>14648</v>
      </c>
      <c r="B4521" s="1" t="s">
        <v>14651</v>
      </c>
      <c r="C4521" s="1" t="s">
        <v>14652</v>
      </c>
    </row>
    <row r="4522" spans="1:3">
      <c r="A4522" s="1" t="s">
        <v>14653</v>
      </c>
      <c r="B4522" s="1" t="s">
        <v>14654</v>
      </c>
      <c r="C4522" s="1" t="s">
        <v>14655</v>
      </c>
    </row>
    <row r="4523" spans="1:3">
      <c r="A4523" s="1" t="s">
        <v>14653</v>
      </c>
      <c r="B4523" s="1" t="s">
        <v>14656</v>
      </c>
      <c r="C4523" s="1" t="s">
        <v>14657</v>
      </c>
    </row>
    <row r="4524" spans="1:3">
      <c r="A4524" s="1" t="s">
        <v>14658</v>
      </c>
      <c r="B4524" s="1" t="s">
        <v>14659</v>
      </c>
      <c r="C4524" s="1" t="s">
        <v>14660</v>
      </c>
    </row>
    <row r="4525" spans="1:3">
      <c r="A4525" s="1" t="s">
        <v>14658</v>
      </c>
      <c r="B4525" s="1" t="s">
        <v>14661</v>
      </c>
      <c r="C4525" s="1" t="s">
        <v>14662</v>
      </c>
    </row>
    <row r="4526" spans="1:3">
      <c r="A4526" s="1" t="s">
        <v>14663</v>
      </c>
      <c r="B4526" s="1" t="s">
        <v>14664</v>
      </c>
      <c r="C4526" s="1" t="s">
        <v>14665</v>
      </c>
    </row>
    <row r="4527" spans="1:3">
      <c r="A4527" s="1" t="s">
        <v>14663</v>
      </c>
      <c r="B4527" s="1" t="s">
        <v>14666</v>
      </c>
      <c r="C4527" s="1" t="s">
        <v>14667</v>
      </c>
    </row>
    <row r="4528" spans="1:3">
      <c r="A4528" s="1" t="s">
        <v>14668</v>
      </c>
      <c r="B4528" s="1" t="s">
        <v>14669</v>
      </c>
      <c r="C4528" s="1" t="s">
        <v>14670</v>
      </c>
    </row>
    <row r="4529" spans="1:3">
      <c r="A4529" s="1" t="s">
        <v>14668</v>
      </c>
      <c r="B4529" s="1" t="s">
        <v>14671</v>
      </c>
      <c r="C4529" s="1" t="s">
        <v>14672</v>
      </c>
    </row>
    <row r="4530" spans="1:3">
      <c r="A4530" s="1" t="s">
        <v>14673</v>
      </c>
      <c r="B4530" s="1" t="s">
        <v>14674</v>
      </c>
      <c r="C4530" s="1" t="s">
        <v>14675</v>
      </c>
    </row>
    <row r="4531" spans="1:3">
      <c r="A4531" s="1" t="s">
        <v>14673</v>
      </c>
      <c r="B4531" s="1" t="s">
        <v>14676</v>
      </c>
      <c r="C4531" s="1" t="s">
        <v>14677</v>
      </c>
    </row>
    <row r="4532" spans="1:3">
      <c r="A4532" s="1" t="s">
        <v>14678</v>
      </c>
      <c r="B4532" s="1" t="s">
        <v>14679</v>
      </c>
      <c r="C4532" s="1" t="s">
        <v>14680</v>
      </c>
    </row>
    <row r="4533" spans="1:3">
      <c r="A4533" s="1" t="s">
        <v>14678</v>
      </c>
      <c r="B4533" s="1" t="s">
        <v>14681</v>
      </c>
      <c r="C4533" s="1" t="s">
        <v>14682</v>
      </c>
    </row>
    <row r="4534" spans="1:3">
      <c r="A4534" s="1" t="s">
        <v>14683</v>
      </c>
      <c r="B4534" s="1" t="s">
        <v>14684</v>
      </c>
      <c r="C4534" s="1" t="s">
        <v>14685</v>
      </c>
    </row>
    <row r="4535" spans="1:3">
      <c r="A4535" s="1" t="s">
        <v>14683</v>
      </c>
      <c r="B4535" s="1" t="s">
        <v>14686</v>
      </c>
      <c r="C4535" s="1" t="s">
        <v>14687</v>
      </c>
    </row>
    <row r="4536" spans="1:3">
      <c r="A4536" s="1" t="s">
        <v>14688</v>
      </c>
      <c r="B4536" s="1" t="s">
        <v>14689</v>
      </c>
      <c r="C4536" s="1" t="s">
        <v>14690</v>
      </c>
    </row>
    <row r="4537" spans="1:3">
      <c r="A4537" s="1" t="s">
        <v>14688</v>
      </c>
      <c r="B4537" s="1" t="s">
        <v>14691</v>
      </c>
      <c r="C4537" s="1" t="s">
        <v>14692</v>
      </c>
    </row>
    <row r="4538" spans="1:3">
      <c r="A4538" s="1" t="s">
        <v>14693</v>
      </c>
      <c r="B4538" s="1" t="s">
        <v>14694</v>
      </c>
      <c r="C4538" s="1" t="s">
        <v>14695</v>
      </c>
    </row>
    <row r="4539" spans="1:3">
      <c r="A4539" s="1" t="s">
        <v>14696</v>
      </c>
      <c r="B4539" s="1" t="s">
        <v>14697</v>
      </c>
      <c r="C4539" s="1" t="s">
        <v>14698</v>
      </c>
    </row>
    <row r="4540" spans="1:3">
      <c r="A4540" s="1" t="s">
        <v>14699</v>
      </c>
      <c r="B4540" s="1" t="s">
        <v>14700</v>
      </c>
      <c r="C4540" s="1" t="s">
        <v>14701</v>
      </c>
    </row>
    <row r="4541" spans="1:3">
      <c r="A4541" s="1" t="s">
        <v>14702</v>
      </c>
      <c r="B4541" s="1" t="s">
        <v>14703</v>
      </c>
      <c r="C4541" s="1" t="s">
        <v>14704</v>
      </c>
    </row>
    <row r="4542" spans="1:3">
      <c r="A4542" s="1" t="s">
        <v>14705</v>
      </c>
      <c r="B4542" s="1" t="s">
        <v>14706</v>
      </c>
      <c r="C4542" s="1" t="s">
        <v>14707</v>
      </c>
    </row>
    <row r="4543" spans="1:3">
      <c r="A4543" s="1" t="s">
        <v>14708</v>
      </c>
      <c r="B4543" s="1" t="s">
        <v>14709</v>
      </c>
      <c r="C4543" s="1" t="s">
        <v>14710</v>
      </c>
    </row>
    <row r="4544" spans="1:3">
      <c r="A4544" s="1" t="s">
        <v>14711</v>
      </c>
      <c r="B4544" s="1" t="s">
        <v>14712</v>
      </c>
      <c r="C4544" s="1" t="s">
        <v>14713</v>
      </c>
    </row>
    <row r="4545" spans="1:3">
      <c r="A4545" s="1" t="s">
        <v>14714</v>
      </c>
      <c r="B4545" s="1" t="s">
        <v>14715</v>
      </c>
      <c r="C4545" s="1" t="s">
        <v>14716</v>
      </c>
    </row>
    <row r="4546" spans="1:3">
      <c r="A4546" s="1" t="s">
        <v>14717</v>
      </c>
      <c r="B4546" s="1" t="s">
        <v>14718</v>
      </c>
      <c r="C4546" s="1" t="s">
        <v>14719</v>
      </c>
    </row>
    <row r="4547" spans="1:3">
      <c r="A4547" s="1" t="s">
        <v>14720</v>
      </c>
      <c r="B4547" s="1" t="s">
        <v>14721</v>
      </c>
      <c r="C4547" s="1" t="s">
        <v>14722</v>
      </c>
    </row>
    <row r="4548" spans="1:3">
      <c r="A4548" s="1" t="s">
        <v>14723</v>
      </c>
      <c r="B4548" s="1" t="s">
        <v>14724</v>
      </c>
      <c r="C4548" s="1" t="s">
        <v>14725</v>
      </c>
    </row>
    <row r="4549" spans="1:3">
      <c r="A4549" s="1" t="s">
        <v>14726</v>
      </c>
      <c r="B4549" s="1" t="s">
        <v>14727</v>
      </c>
      <c r="C4549" s="1" t="s">
        <v>14728</v>
      </c>
    </row>
    <row r="4550" spans="1:3">
      <c r="A4550" s="1" t="s">
        <v>14729</v>
      </c>
      <c r="B4550" s="1" t="s">
        <v>14730</v>
      </c>
      <c r="C4550" s="1" t="s">
        <v>14731</v>
      </c>
    </row>
    <row r="4551" spans="1:3">
      <c r="A4551" s="1" t="s">
        <v>14732</v>
      </c>
      <c r="B4551" s="1" t="s">
        <v>14733</v>
      </c>
      <c r="C4551" s="1" t="s">
        <v>14734</v>
      </c>
    </row>
    <row r="4552" spans="1:3">
      <c r="A4552" s="1" t="s">
        <v>14735</v>
      </c>
      <c r="B4552" s="1" t="s">
        <v>14736</v>
      </c>
      <c r="C4552" s="1" t="s">
        <v>14737</v>
      </c>
    </row>
    <row r="4553" spans="1:3">
      <c r="A4553" s="1" t="s">
        <v>14738</v>
      </c>
      <c r="B4553" s="1" t="s">
        <v>14739</v>
      </c>
      <c r="C4553" s="1" t="s">
        <v>14740</v>
      </c>
    </row>
    <row r="4554" spans="1:3">
      <c r="A4554" s="1" t="s">
        <v>14741</v>
      </c>
      <c r="B4554" s="1" t="s">
        <v>14742</v>
      </c>
      <c r="C4554" s="1" t="s">
        <v>14743</v>
      </c>
    </row>
    <row r="4555" spans="1:3">
      <c r="A4555" s="1" t="s">
        <v>14744</v>
      </c>
      <c r="B4555" s="1" t="s">
        <v>194</v>
      </c>
      <c r="C4555" s="1" t="s">
        <v>14745</v>
      </c>
    </row>
    <row r="4556" spans="1:3">
      <c r="A4556" s="1" t="s">
        <v>14746</v>
      </c>
      <c r="B4556" s="1" t="s">
        <v>14747</v>
      </c>
      <c r="C4556" s="1" t="s">
        <v>14748</v>
      </c>
    </row>
    <row r="4557" spans="1:3">
      <c r="A4557" s="1" t="s">
        <v>14749</v>
      </c>
      <c r="B4557" s="1" t="s">
        <v>14750</v>
      </c>
      <c r="C4557" s="1" t="s">
        <v>14751</v>
      </c>
    </row>
    <row r="4558" spans="1:3">
      <c r="A4558" s="1" t="s">
        <v>14752</v>
      </c>
      <c r="B4558" s="1" t="s">
        <v>14753</v>
      </c>
      <c r="C4558" s="1" t="s">
        <v>14754</v>
      </c>
    </row>
    <row r="4559" spans="1:3">
      <c r="A4559" s="1" t="s">
        <v>14752</v>
      </c>
      <c r="B4559" s="1" t="s">
        <v>14753</v>
      </c>
      <c r="C4559" s="1" t="s">
        <v>14754</v>
      </c>
    </row>
    <row r="4560" spans="1:3">
      <c r="A4560" s="1" t="s">
        <v>14755</v>
      </c>
      <c r="B4560" s="1" t="s">
        <v>14756</v>
      </c>
      <c r="C4560" s="1" t="s">
        <v>14757</v>
      </c>
    </row>
    <row r="4561" spans="1:3">
      <c r="A4561" s="1" t="s">
        <v>14755</v>
      </c>
      <c r="B4561" s="1" t="s">
        <v>14756</v>
      </c>
      <c r="C4561" s="1" t="s">
        <v>14757</v>
      </c>
    </row>
    <row r="4562" spans="1:3">
      <c r="A4562" s="1" t="s">
        <v>14758</v>
      </c>
      <c r="B4562" s="1" t="s">
        <v>14759</v>
      </c>
      <c r="C4562" s="1" t="s">
        <v>14760</v>
      </c>
    </row>
    <row r="4563" spans="1:3">
      <c r="A4563" s="1" t="s">
        <v>14758</v>
      </c>
      <c r="B4563" s="1" t="s">
        <v>14759</v>
      </c>
      <c r="C4563" s="1" t="s">
        <v>14760</v>
      </c>
    </row>
    <row r="4564" spans="1:3">
      <c r="A4564" s="1" t="s">
        <v>14761</v>
      </c>
      <c r="B4564" s="1" t="s">
        <v>14762</v>
      </c>
      <c r="C4564" s="1" t="s">
        <v>14763</v>
      </c>
    </row>
    <row r="4565" spans="1:3">
      <c r="A4565" s="1" t="s">
        <v>14761</v>
      </c>
      <c r="B4565" s="1" t="s">
        <v>14762</v>
      </c>
      <c r="C4565" s="1" t="s">
        <v>14763</v>
      </c>
    </row>
    <row r="4566" spans="1:3">
      <c r="A4566" s="1" t="s">
        <v>14764</v>
      </c>
      <c r="B4566" s="1" t="s">
        <v>14765</v>
      </c>
      <c r="C4566" s="1" t="s">
        <v>14766</v>
      </c>
    </row>
    <row r="4567" spans="1:3">
      <c r="A4567" s="1" t="s">
        <v>14764</v>
      </c>
      <c r="B4567" s="1" t="s">
        <v>14765</v>
      </c>
      <c r="C4567" s="1" t="s">
        <v>14766</v>
      </c>
    </row>
    <row r="4568" spans="1:3">
      <c r="A4568" s="1" t="s">
        <v>14767</v>
      </c>
      <c r="B4568" s="1" t="s">
        <v>14768</v>
      </c>
      <c r="C4568" s="1" t="s">
        <v>14769</v>
      </c>
    </row>
    <row r="4569" spans="1:3">
      <c r="A4569" s="1" t="s">
        <v>14767</v>
      </c>
      <c r="B4569" s="1" t="s">
        <v>14768</v>
      </c>
      <c r="C4569" s="1" t="s">
        <v>14769</v>
      </c>
    </row>
    <row r="4570" spans="1:3">
      <c r="A4570" s="1" t="s">
        <v>14770</v>
      </c>
      <c r="B4570" s="1" t="s">
        <v>14771</v>
      </c>
      <c r="C4570" s="1" t="s">
        <v>14772</v>
      </c>
    </row>
    <row r="4571" spans="1:3">
      <c r="A4571" s="1" t="s">
        <v>14770</v>
      </c>
      <c r="B4571" s="1" t="s">
        <v>14771</v>
      </c>
      <c r="C4571" s="1" t="s">
        <v>14772</v>
      </c>
    </row>
    <row r="4572" spans="1:3">
      <c r="A4572" s="1" t="s">
        <v>14773</v>
      </c>
      <c r="B4572" s="1" t="s">
        <v>14774</v>
      </c>
      <c r="C4572" s="1" t="s">
        <v>14775</v>
      </c>
    </row>
    <row r="4573" spans="1:3">
      <c r="A4573" s="1" t="s">
        <v>14773</v>
      </c>
      <c r="B4573" s="1" t="s">
        <v>14774</v>
      </c>
      <c r="C4573" s="1" t="s">
        <v>14775</v>
      </c>
    </row>
    <row r="4574" spans="1:3">
      <c r="A4574" s="1" t="s">
        <v>14776</v>
      </c>
      <c r="B4574" s="1" t="s">
        <v>14777</v>
      </c>
      <c r="C4574" s="1" t="s">
        <v>14778</v>
      </c>
    </row>
    <row r="4575" spans="1:3">
      <c r="A4575" s="1" t="s">
        <v>14776</v>
      </c>
      <c r="B4575" s="1" t="s">
        <v>14777</v>
      </c>
      <c r="C4575" s="1" t="s">
        <v>14778</v>
      </c>
    </row>
    <row r="4576" spans="1:3">
      <c r="A4576" s="1" t="s">
        <v>14779</v>
      </c>
      <c r="B4576" s="1" t="s">
        <v>14780</v>
      </c>
      <c r="C4576" s="1" t="s">
        <v>14781</v>
      </c>
    </row>
    <row r="4577" spans="1:3">
      <c r="A4577" s="1" t="s">
        <v>14779</v>
      </c>
      <c r="B4577" s="1" t="s">
        <v>14780</v>
      </c>
      <c r="C4577" s="1" t="s">
        <v>14781</v>
      </c>
    </row>
    <row r="4578" spans="1:3">
      <c r="A4578" s="1" t="s">
        <v>14782</v>
      </c>
      <c r="B4578" s="1" t="s">
        <v>14783</v>
      </c>
      <c r="C4578" s="1" t="s">
        <v>14784</v>
      </c>
    </row>
    <row r="4579" spans="1:3">
      <c r="A4579" s="1" t="s">
        <v>14782</v>
      </c>
      <c r="B4579" s="1" t="s">
        <v>14783</v>
      </c>
      <c r="C4579" s="1" t="s">
        <v>14784</v>
      </c>
    </row>
    <row r="4580" spans="1:3">
      <c r="A4580" s="1" t="s">
        <v>14785</v>
      </c>
      <c r="B4580" s="1" t="s">
        <v>14786</v>
      </c>
      <c r="C4580" s="1" t="s">
        <v>14787</v>
      </c>
    </row>
    <row r="4581" spans="1:3">
      <c r="A4581" s="1" t="s">
        <v>14785</v>
      </c>
      <c r="B4581" s="1" t="s">
        <v>14786</v>
      </c>
      <c r="C4581" s="1" t="s">
        <v>14787</v>
      </c>
    </row>
    <row r="4582" spans="1:3">
      <c r="A4582" s="1" t="s">
        <v>14788</v>
      </c>
      <c r="B4582" s="1" t="s">
        <v>14789</v>
      </c>
      <c r="C4582" s="1" t="s">
        <v>14790</v>
      </c>
    </row>
    <row r="4583" spans="1:3">
      <c r="A4583" s="1" t="s">
        <v>14788</v>
      </c>
      <c r="B4583" s="1" t="s">
        <v>14789</v>
      </c>
      <c r="C4583" s="1" t="s">
        <v>14790</v>
      </c>
    </row>
    <row r="4584" spans="1:3">
      <c r="A4584" s="1" t="s">
        <v>14791</v>
      </c>
      <c r="B4584" s="1" t="s">
        <v>14792</v>
      </c>
      <c r="C4584" s="1" t="s">
        <v>14793</v>
      </c>
    </row>
    <row r="4585" spans="1:3">
      <c r="A4585" s="1" t="s">
        <v>14791</v>
      </c>
      <c r="B4585" s="1" t="s">
        <v>14792</v>
      </c>
      <c r="C4585" s="1" t="s">
        <v>14793</v>
      </c>
    </row>
    <row r="4586" spans="1:3">
      <c r="A4586" s="1" t="s">
        <v>14794</v>
      </c>
      <c r="B4586" s="1" t="s">
        <v>14795</v>
      </c>
      <c r="C4586" s="1" t="s">
        <v>14796</v>
      </c>
    </row>
    <row r="4587" spans="1:3">
      <c r="A4587" s="1" t="s">
        <v>14794</v>
      </c>
      <c r="B4587" s="1" t="s">
        <v>14795</v>
      </c>
      <c r="C4587" s="1" t="s">
        <v>14796</v>
      </c>
    </row>
    <row r="4588" spans="1:3">
      <c r="A4588" s="1" t="s">
        <v>14797</v>
      </c>
      <c r="B4588" s="1" t="s">
        <v>14798</v>
      </c>
      <c r="C4588" s="1" t="s">
        <v>14799</v>
      </c>
    </row>
    <row r="4589" spans="1:3">
      <c r="A4589" s="1" t="s">
        <v>14797</v>
      </c>
      <c r="B4589" s="1" t="s">
        <v>14798</v>
      </c>
      <c r="C4589" s="1" t="s">
        <v>14799</v>
      </c>
    </row>
    <row r="4590" spans="1:3">
      <c r="A4590" s="1" t="s">
        <v>14800</v>
      </c>
      <c r="B4590" s="1" t="s">
        <v>14801</v>
      </c>
      <c r="C4590" s="1" t="s">
        <v>14802</v>
      </c>
    </row>
    <row r="4591" spans="1:3">
      <c r="A4591" s="1" t="s">
        <v>14803</v>
      </c>
      <c r="B4591" s="1" t="s">
        <v>14804</v>
      </c>
      <c r="C4591" s="1" t="s">
        <v>14805</v>
      </c>
    </row>
    <row r="4592" spans="1:3">
      <c r="A4592" s="1" t="s">
        <v>14806</v>
      </c>
      <c r="B4592" s="1" t="s">
        <v>4295</v>
      </c>
      <c r="C4592" s="1" t="s">
        <v>14807</v>
      </c>
    </row>
    <row r="4593" spans="1:3">
      <c r="A4593" s="1" t="s">
        <v>14808</v>
      </c>
      <c r="B4593" s="1" t="s">
        <v>14809</v>
      </c>
      <c r="C4593" s="1" t="s">
        <v>14810</v>
      </c>
    </row>
    <row r="4594" spans="1:3">
      <c r="A4594" s="1" t="s">
        <v>14811</v>
      </c>
      <c r="B4594" s="1" t="s">
        <v>14812</v>
      </c>
      <c r="C4594" s="1" t="s">
        <v>14813</v>
      </c>
    </row>
    <row r="4595" spans="1:3">
      <c r="A4595" s="1" t="s">
        <v>14814</v>
      </c>
      <c r="B4595" s="1" t="s">
        <v>14815</v>
      </c>
      <c r="C4595" s="1" t="s">
        <v>14816</v>
      </c>
    </row>
    <row r="4596" spans="1:3">
      <c r="A4596" s="1" t="s">
        <v>14817</v>
      </c>
      <c r="B4596" s="1" t="s">
        <v>14818</v>
      </c>
      <c r="C4596" s="1" t="s">
        <v>14819</v>
      </c>
    </row>
    <row r="4597" spans="1:3">
      <c r="A4597" s="1" t="s">
        <v>14820</v>
      </c>
      <c r="B4597" s="1" t="s">
        <v>14821</v>
      </c>
      <c r="C4597" s="1" t="s">
        <v>14822</v>
      </c>
    </row>
    <row r="4598" spans="1:3">
      <c r="A4598" s="1" t="s">
        <v>14823</v>
      </c>
      <c r="B4598" s="1" t="s">
        <v>14824</v>
      </c>
      <c r="C4598" s="1" t="s">
        <v>14825</v>
      </c>
    </row>
    <row r="4599" spans="1:3">
      <c r="A4599" s="1" t="s">
        <v>14826</v>
      </c>
      <c r="B4599" s="1" t="s">
        <v>14827</v>
      </c>
      <c r="C4599" s="1" t="s">
        <v>14828</v>
      </c>
    </row>
    <row r="4600" spans="1:3">
      <c r="A4600" s="1" t="s">
        <v>14829</v>
      </c>
      <c r="B4600" s="1" t="s">
        <v>14830</v>
      </c>
      <c r="C4600" s="1" t="s">
        <v>14831</v>
      </c>
    </row>
    <row r="4601" spans="1:3">
      <c r="A4601" s="1" t="s">
        <v>14832</v>
      </c>
      <c r="B4601" s="1" t="s">
        <v>14833</v>
      </c>
      <c r="C4601" s="1" t="s">
        <v>14834</v>
      </c>
    </row>
    <row r="4602" spans="1:3">
      <c r="A4602" s="1" t="s">
        <v>14835</v>
      </c>
      <c r="B4602" s="1" t="s">
        <v>14836</v>
      </c>
      <c r="C4602" s="1" t="s">
        <v>14837</v>
      </c>
    </row>
    <row r="4603" spans="1:3">
      <c r="A4603" s="1" t="s">
        <v>14838</v>
      </c>
      <c r="B4603" s="1" t="s">
        <v>14839</v>
      </c>
      <c r="C4603" s="1" t="s">
        <v>14840</v>
      </c>
    </row>
    <row r="4604" spans="1:3">
      <c r="A4604" s="1" t="s">
        <v>14841</v>
      </c>
      <c r="B4604" s="1" t="s">
        <v>14842</v>
      </c>
      <c r="C4604" s="1" t="s">
        <v>14843</v>
      </c>
    </row>
    <row r="4605" spans="1:3">
      <c r="A4605" s="1" t="s">
        <v>14844</v>
      </c>
      <c r="B4605" s="1" t="s">
        <v>3062</v>
      </c>
      <c r="C4605" s="1" t="s">
        <v>14845</v>
      </c>
    </row>
    <row r="4606" spans="1:3">
      <c r="A4606" s="1" t="s">
        <v>14846</v>
      </c>
      <c r="B4606" s="1" t="s">
        <v>14847</v>
      </c>
      <c r="C4606" s="1" t="s">
        <v>14848</v>
      </c>
    </row>
    <row r="4607" spans="1:3">
      <c r="A4607" s="1" t="s">
        <v>14849</v>
      </c>
      <c r="B4607" s="1" t="s">
        <v>14850</v>
      </c>
      <c r="C4607" s="1" t="s">
        <v>14851</v>
      </c>
    </row>
    <row r="4608" spans="1:3">
      <c r="A4608" s="1" t="s">
        <v>14852</v>
      </c>
      <c r="B4608" s="1" t="s">
        <v>14853</v>
      </c>
      <c r="C4608" s="1" t="s">
        <v>14854</v>
      </c>
    </row>
    <row r="4609" spans="1:3">
      <c r="A4609" s="1" t="s">
        <v>14855</v>
      </c>
      <c r="B4609" s="1" t="s">
        <v>14856</v>
      </c>
      <c r="C4609" s="1" t="s">
        <v>14857</v>
      </c>
    </row>
    <row r="4610" spans="1:3">
      <c r="A4610" s="1" t="s">
        <v>14858</v>
      </c>
      <c r="B4610" s="1" t="s">
        <v>14859</v>
      </c>
      <c r="C4610" s="1" t="s">
        <v>14860</v>
      </c>
    </row>
    <row r="4611" spans="1:3">
      <c r="A4611" s="1" t="s">
        <v>14861</v>
      </c>
      <c r="B4611" s="1" t="s">
        <v>14862</v>
      </c>
      <c r="C4611" s="1" t="s">
        <v>14863</v>
      </c>
    </row>
    <row r="4612" spans="1:3">
      <c r="A4612" s="1" t="s">
        <v>14864</v>
      </c>
      <c r="B4612" s="1" t="s">
        <v>14865</v>
      </c>
      <c r="C4612" s="1" t="s">
        <v>14866</v>
      </c>
    </row>
    <row r="4613" spans="1:3">
      <c r="A4613" s="1" t="s">
        <v>14867</v>
      </c>
      <c r="B4613" s="1" t="s">
        <v>14868</v>
      </c>
      <c r="C4613" s="1" t="s">
        <v>14869</v>
      </c>
    </row>
    <row r="4614" spans="1:3">
      <c r="A4614" s="1" t="s">
        <v>14870</v>
      </c>
      <c r="B4614" s="1" t="s">
        <v>14871</v>
      </c>
      <c r="C4614" s="1" t="s">
        <v>14872</v>
      </c>
    </row>
    <row r="4615" spans="1:3">
      <c r="A4615" s="1" t="s">
        <v>14873</v>
      </c>
      <c r="B4615" s="1" t="s">
        <v>14874</v>
      </c>
      <c r="C4615" s="1" t="s">
        <v>14875</v>
      </c>
    </row>
    <row r="4616" spans="1:3">
      <c r="A4616" s="1" t="s">
        <v>14876</v>
      </c>
      <c r="B4616" s="1" t="s">
        <v>14877</v>
      </c>
      <c r="C4616" s="1" t="s">
        <v>14878</v>
      </c>
    </row>
    <row r="4617" spans="1:3">
      <c r="A4617" s="1" t="s">
        <v>14879</v>
      </c>
      <c r="B4617" s="1" t="s">
        <v>14880</v>
      </c>
      <c r="C4617" s="1" t="s">
        <v>14881</v>
      </c>
    </row>
    <row r="4618" spans="1:3">
      <c r="A4618" s="1" t="s">
        <v>14882</v>
      </c>
      <c r="B4618" s="1" t="s">
        <v>14883</v>
      </c>
      <c r="C4618" s="1" t="s">
        <v>14884</v>
      </c>
    </row>
    <row r="4619" spans="1:3">
      <c r="A4619" s="1" t="s">
        <v>14885</v>
      </c>
      <c r="B4619" s="1" t="s">
        <v>14886</v>
      </c>
      <c r="C4619" s="1" t="s">
        <v>14887</v>
      </c>
    </row>
    <row r="4620" spans="1:3">
      <c r="A4620" s="1" t="s">
        <v>14888</v>
      </c>
      <c r="B4620" s="1" t="s">
        <v>14889</v>
      </c>
      <c r="C4620" s="1" t="s">
        <v>14890</v>
      </c>
    </row>
    <row r="4621" spans="1:3">
      <c r="A4621" s="1" t="s">
        <v>14891</v>
      </c>
      <c r="B4621" s="1" t="s">
        <v>14892</v>
      </c>
      <c r="C4621" s="1" t="s">
        <v>14893</v>
      </c>
    </row>
    <row r="4622" spans="1:3">
      <c r="A4622" s="1" t="s">
        <v>14894</v>
      </c>
      <c r="B4622" s="1" t="s">
        <v>14895</v>
      </c>
      <c r="C4622" s="1" t="s">
        <v>14896</v>
      </c>
    </row>
    <row r="4623" spans="1:3">
      <c r="A4623" s="1" t="s">
        <v>14897</v>
      </c>
      <c r="B4623" s="1" t="s">
        <v>14898</v>
      </c>
      <c r="C4623" s="1" t="s">
        <v>14899</v>
      </c>
    </row>
    <row r="4624" spans="1:3">
      <c r="A4624" s="1" t="s">
        <v>14900</v>
      </c>
      <c r="B4624" s="1" t="s">
        <v>14901</v>
      </c>
      <c r="C4624" s="1" t="s">
        <v>14902</v>
      </c>
    </row>
    <row r="4625" spans="1:3">
      <c r="A4625" s="1" t="s">
        <v>14903</v>
      </c>
      <c r="B4625" s="1" t="s">
        <v>14904</v>
      </c>
      <c r="C4625" s="1" t="s">
        <v>14905</v>
      </c>
    </row>
    <row r="4626" spans="1:3">
      <c r="A4626" s="1" t="s">
        <v>14906</v>
      </c>
      <c r="B4626" s="1" t="s">
        <v>14907</v>
      </c>
      <c r="C4626" s="1" t="s">
        <v>14908</v>
      </c>
    </row>
    <row r="4627" spans="1:3">
      <c r="A4627" s="1" t="s">
        <v>14909</v>
      </c>
      <c r="B4627" s="1" t="s">
        <v>11973</v>
      </c>
      <c r="C4627" s="1" t="s">
        <v>14910</v>
      </c>
    </row>
    <row r="4628" spans="1:3">
      <c r="A4628" s="1" t="s">
        <v>14911</v>
      </c>
      <c r="B4628" s="1" t="s">
        <v>14912</v>
      </c>
      <c r="C4628" s="1" t="s">
        <v>14913</v>
      </c>
    </row>
    <row r="4629" spans="1:3">
      <c r="A4629" s="1" t="s">
        <v>14914</v>
      </c>
      <c r="B4629" s="1" t="s">
        <v>14915</v>
      </c>
      <c r="C4629" s="1" t="s">
        <v>14916</v>
      </c>
    </row>
    <row r="4630" spans="1:3">
      <c r="A4630" s="1" t="s">
        <v>14917</v>
      </c>
      <c r="B4630" s="1" t="s">
        <v>14918</v>
      </c>
      <c r="C4630" s="1" t="s">
        <v>14919</v>
      </c>
    </row>
    <row r="4631" spans="1:3">
      <c r="A4631" s="1" t="s">
        <v>14920</v>
      </c>
      <c r="B4631" s="1" t="s">
        <v>14921</v>
      </c>
      <c r="C4631" s="1" t="s">
        <v>14922</v>
      </c>
    </row>
    <row r="4632" spans="1:3">
      <c r="A4632" s="1" t="s">
        <v>14923</v>
      </c>
      <c r="B4632" s="1" t="s">
        <v>14924</v>
      </c>
      <c r="C4632" s="1" t="s">
        <v>14925</v>
      </c>
    </row>
    <row r="4633" spans="1:3">
      <c r="A4633" s="1" t="s">
        <v>14926</v>
      </c>
      <c r="B4633" s="1" t="s">
        <v>14927</v>
      </c>
      <c r="C4633" s="1" t="s">
        <v>14928</v>
      </c>
    </row>
    <row r="4634" spans="1:3">
      <c r="A4634" s="1" t="s">
        <v>14929</v>
      </c>
      <c r="B4634" s="1" t="s">
        <v>14930</v>
      </c>
      <c r="C4634" s="1" t="s">
        <v>14931</v>
      </c>
    </row>
    <row r="4635" spans="1:3">
      <c r="A4635" s="1" t="s">
        <v>14932</v>
      </c>
      <c r="B4635" s="1" t="s">
        <v>14933</v>
      </c>
      <c r="C4635" s="1" t="s">
        <v>14934</v>
      </c>
    </row>
    <row r="4636" spans="1:3">
      <c r="A4636" s="1" t="s">
        <v>14935</v>
      </c>
      <c r="B4636" s="1" t="s">
        <v>14936</v>
      </c>
      <c r="C4636" s="1" t="s">
        <v>14937</v>
      </c>
    </row>
    <row r="4637" spans="1:3">
      <c r="A4637" s="1" t="s">
        <v>14938</v>
      </c>
      <c r="B4637" s="1" t="s">
        <v>14939</v>
      </c>
      <c r="C4637" s="1" t="s">
        <v>14940</v>
      </c>
    </row>
    <row r="4638" spans="1:3">
      <c r="A4638" s="1" t="s">
        <v>14941</v>
      </c>
      <c r="B4638" s="1" t="s">
        <v>14942</v>
      </c>
      <c r="C4638" s="1" t="s">
        <v>14943</v>
      </c>
    </row>
    <row r="4639" spans="1:3">
      <c r="A4639" s="1" t="s">
        <v>14944</v>
      </c>
      <c r="B4639" s="1" t="s">
        <v>14945</v>
      </c>
      <c r="C4639" s="1" t="s">
        <v>14946</v>
      </c>
    </row>
    <row r="4640" spans="1:3">
      <c r="A4640" s="1" t="s">
        <v>14947</v>
      </c>
      <c r="B4640" s="1" t="s">
        <v>14948</v>
      </c>
      <c r="C4640" s="1" t="s">
        <v>14949</v>
      </c>
    </row>
    <row r="4641" spans="1:3">
      <c r="A4641" s="1" t="s">
        <v>14950</v>
      </c>
      <c r="B4641" s="1" t="s">
        <v>14951</v>
      </c>
      <c r="C4641" s="1" t="s">
        <v>14952</v>
      </c>
    </row>
    <row r="4642" spans="1:3">
      <c r="A4642" s="1" t="s">
        <v>14953</v>
      </c>
      <c r="B4642" s="1" t="s">
        <v>14954</v>
      </c>
      <c r="C4642" s="1" t="s">
        <v>14955</v>
      </c>
    </row>
    <row r="4643" spans="1:3">
      <c r="A4643" s="1" t="s">
        <v>14956</v>
      </c>
      <c r="B4643" s="1" t="s">
        <v>14957</v>
      </c>
      <c r="C4643" s="1" t="s">
        <v>14958</v>
      </c>
    </row>
    <row r="4644" spans="1:3">
      <c r="A4644" s="1" t="s">
        <v>14959</v>
      </c>
      <c r="B4644" s="1" t="s">
        <v>14960</v>
      </c>
      <c r="C4644" s="1" t="s">
        <v>14961</v>
      </c>
    </row>
    <row r="4645" spans="1:3">
      <c r="A4645" s="1" t="s">
        <v>14962</v>
      </c>
      <c r="B4645" s="1" t="s">
        <v>223</v>
      </c>
      <c r="C4645" s="1" t="s">
        <v>14963</v>
      </c>
    </row>
    <row r="4646" spans="1:3">
      <c r="A4646" s="1" t="s">
        <v>14964</v>
      </c>
      <c r="B4646" s="1" t="s">
        <v>14965</v>
      </c>
      <c r="C4646" s="1" t="s">
        <v>14966</v>
      </c>
    </row>
    <row r="4647" spans="1:3">
      <c r="A4647" s="1" t="s">
        <v>14967</v>
      </c>
      <c r="B4647" s="1" t="s">
        <v>14968</v>
      </c>
      <c r="C4647" s="1" t="s">
        <v>14969</v>
      </c>
    </row>
    <row r="4648" spans="1:3">
      <c r="A4648" s="1" t="s">
        <v>14970</v>
      </c>
      <c r="B4648" s="1" t="s">
        <v>14971</v>
      </c>
      <c r="C4648" s="1" t="s">
        <v>14972</v>
      </c>
    </row>
    <row r="4649" spans="1:3">
      <c r="A4649" s="1" t="s">
        <v>14973</v>
      </c>
      <c r="B4649" s="1" t="s">
        <v>14974</v>
      </c>
      <c r="C4649" s="1" t="s">
        <v>14975</v>
      </c>
    </row>
    <row r="4650" spans="1:3">
      <c r="A4650" s="1" t="s">
        <v>14976</v>
      </c>
      <c r="B4650" s="1" t="s">
        <v>14977</v>
      </c>
      <c r="C4650" s="1" t="s">
        <v>14978</v>
      </c>
    </row>
    <row r="4651" spans="1:3">
      <c r="A4651" s="1" t="s">
        <v>14979</v>
      </c>
      <c r="B4651" s="1" t="s">
        <v>14980</v>
      </c>
      <c r="C4651" s="1" t="s">
        <v>14981</v>
      </c>
    </row>
    <row r="4652" spans="1:3">
      <c r="A4652" s="1" t="s">
        <v>14982</v>
      </c>
      <c r="B4652" s="1" t="s">
        <v>14983</v>
      </c>
      <c r="C4652" s="1" t="s">
        <v>14984</v>
      </c>
    </row>
    <row r="4653" spans="1:3">
      <c r="A4653" s="1" t="s">
        <v>14985</v>
      </c>
      <c r="B4653" s="1" t="s">
        <v>14986</v>
      </c>
      <c r="C4653" s="1" t="s">
        <v>14987</v>
      </c>
    </row>
    <row r="4654" spans="1:3">
      <c r="A4654" s="1" t="s">
        <v>14988</v>
      </c>
      <c r="B4654" s="1" t="s">
        <v>14989</v>
      </c>
      <c r="C4654" s="1" t="s">
        <v>14990</v>
      </c>
    </row>
    <row r="4655" spans="1:3">
      <c r="A4655" s="1" t="s">
        <v>14991</v>
      </c>
      <c r="B4655" s="1" t="s">
        <v>14992</v>
      </c>
      <c r="C4655" s="1" t="s">
        <v>14993</v>
      </c>
    </row>
    <row r="4656" spans="1:3">
      <c r="A4656" s="1" t="s">
        <v>14994</v>
      </c>
      <c r="B4656" s="1" t="s">
        <v>14995</v>
      </c>
      <c r="C4656" s="1" t="s">
        <v>14996</v>
      </c>
    </row>
    <row r="4657" spans="1:3">
      <c r="A4657" s="1" t="s">
        <v>14997</v>
      </c>
      <c r="B4657" s="1" t="s">
        <v>14998</v>
      </c>
      <c r="C4657" s="1" t="s">
        <v>14999</v>
      </c>
    </row>
    <row r="4658" spans="1:3">
      <c r="A4658" s="1" t="s">
        <v>15000</v>
      </c>
      <c r="B4658" s="1" t="s">
        <v>15001</v>
      </c>
      <c r="C4658" s="1" t="s">
        <v>15002</v>
      </c>
    </row>
    <row r="4659" spans="1:3">
      <c r="A4659" s="1" t="s">
        <v>15003</v>
      </c>
      <c r="B4659" s="1" t="s">
        <v>15004</v>
      </c>
      <c r="C4659" s="1" t="s">
        <v>15005</v>
      </c>
    </row>
    <row r="4660" spans="1:3">
      <c r="A4660" s="1" t="s">
        <v>15006</v>
      </c>
      <c r="B4660" s="1" t="s">
        <v>15007</v>
      </c>
      <c r="C4660" s="1" t="s">
        <v>15008</v>
      </c>
    </row>
    <row r="4661" spans="1:3">
      <c r="A4661" s="1" t="s">
        <v>15009</v>
      </c>
      <c r="B4661" s="1" t="s">
        <v>15010</v>
      </c>
      <c r="C4661" s="1" t="s">
        <v>15011</v>
      </c>
    </row>
    <row r="4662" spans="1:3">
      <c r="A4662" s="1" t="s">
        <v>15012</v>
      </c>
      <c r="B4662" s="1" t="s">
        <v>15013</v>
      </c>
      <c r="C4662" s="1" t="s">
        <v>15014</v>
      </c>
    </row>
    <row r="4663" spans="1:3">
      <c r="A4663" s="1" t="s">
        <v>15015</v>
      </c>
      <c r="B4663" s="1" t="s">
        <v>15016</v>
      </c>
      <c r="C4663" s="1" t="s">
        <v>15017</v>
      </c>
    </row>
    <row r="4664" spans="1:3">
      <c r="A4664" s="1" t="s">
        <v>15018</v>
      </c>
      <c r="B4664" s="1" t="s">
        <v>15019</v>
      </c>
      <c r="C4664" s="1" t="s">
        <v>15020</v>
      </c>
    </row>
    <row r="4665" spans="1:3">
      <c r="A4665" s="1" t="s">
        <v>15021</v>
      </c>
      <c r="B4665" s="1" t="s">
        <v>15022</v>
      </c>
      <c r="C4665" s="1" t="s">
        <v>15023</v>
      </c>
    </row>
    <row r="4666" spans="1:3">
      <c r="A4666" s="1" t="s">
        <v>15024</v>
      </c>
      <c r="B4666" s="1" t="s">
        <v>15025</v>
      </c>
      <c r="C4666" s="1" t="s">
        <v>15026</v>
      </c>
    </row>
    <row r="4667" spans="1:3">
      <c r="A4667" s="1" t="s">
        <v>15027</v>
      </c>
      <c r="B4667" s="1" t="s">
        <v>15028</v>
      </c>
      <c r="C4667" s="1" t="s">
        <v>15029</v>
      </c>
    </row>
    <row r="4668" spans="1:3">
      <c r="A4668" s="1" t="s">
        <v>15030</v>
      </c>
      <c r="B4668" s="1" t="s">
        <v>15031</v>
      </c>
      <c r="C4668" s="1" t="s">
        <v>15032</v>
      </c>
    </row>
    <row r="4669" spans="1:3">
      <c r="A4669" s="1" t="s">
        <v>15033</v>
      </c>
      <c r="B4669" s="1" t="s">
        <v>15034</v>
      </c>
      <c r="C4669" s="1" t="s">
        <v>15035</v>
      </c>
    </row>
    <row r="4670" spans="1:3">
      <c r="A4670" s="1" t="s">
        <v>15036</v>
      </c>
      <c r="B4670" s="1" t="s">
        <v>15037</v>
      </c>
      <c r="C4670" s="1" t="s">
        <v>15038</v>
      </c>
    </row>
    <row r="4671" spans="1:3">
      <c r="A4671" s="1" t="s">
        <v>15039</v>
      </c>
      <c r="B4671" s="1" t="s">
        <v>15040</v>
      </c>
      <c r="C4671" s="1" t="s">
        <v>15041</v>
      </c>
    </row>
    <row r="4672" spans="1:3">
      <c r="A4672" s="1" t="s">
        <v>15042</v>
      </c>
      <c r="B4672" s="1" t="s">
        <v>15043</v>
      </c>
      <c r="C4672" s="1" t="s">
        <v>15044</v>
      </c>
    </row>
    <row r="4673" spans="1:3">
      <c r="A4673" s="1" t="s">
        <v>15045</v>
      </c>
      <c r="B4673" s="1" t="s">
        <v>15046</v>
      </c>
      <c r="C4673" s="1" t="s">
        <v>15047</v>
      </c>
    </row>
    <row r="4674" spans="1:3">
      <c r="A4674" s="1" t="s">
        <v>15048</v>
      </c>
      <c r="B4674" s="1" t="s">
        <v>15049</v>
      </c>
      <c r="C4674" s="1" t="s">
        <v>15050</v>
      </c>
    </row>
    <row r="4675" spans="1:3">
      <c r="A4675" s="1" t="s">
        <v>15051</v>
      </c>
      <c r="B4675" s="1" t="s">
        <v>15052</v>
      </c>
      <c r="C4675" s="1" t="s">
        <v>15053</v>
      </c>
    </row>
    <row r="4676" spans="1:3">
      <c r="A4676" s="1" t="s">
        <v>15054</v>
      </c>
      <c r="B4676" s="1" t="s">
        <v>15055</v>
      </c>
      <c r="C4676" s="1" t="s">
        <v>15056</v>
      </c>
    </row>
    <row r="4677" spans="1:3">
      <c r="A4677" s="1" t="s">
        <v>15057</v>
      </c>
      <c r="B4677" s="1" t="s">
        <v>15058</v>
      </c>
      <c r="C4677" s="1" t="s">
        <v>15059</v>
      </c>
    </row>
    <row r="4678" spans="1:3">
      <c r="A4678" s="1" t="s">
        <v>15060</v>
      </c>
      <c r="B4678" s="1" t="s">
        <v>15061</v>
      </c>
      <c r="C4678" s="1" t="s">
        <v>15062</v>
      </c>
    </row>
    <row r="4679" spans="1:3">
      <c r="A4679" s="1" t="s">
        <v>15063</v>
      </c>
      <c r="B4679" s="1" t="s">
        <v>15064</v>
      </c>
      <c r="C4679" s="1" t="s">
        <v>15065</v>
      </c>
    </row>
    <row r="4680" spans="1:3">
      <c r="A4680" s="1" t="s">
        <v>15066</v>
      </c>
      <c r="B4680" s="1" t="s">
        <v>15067</v>
      </c>
      <c r="C4680" s="1" t="s">
        <v>15068</v>
      </c>
    </row>
    <row r="4681" spans="1:3">
      <c r="A4681" s="1" t="s">
        <v>15069</v>
      </c>
      <c r="B4681" s="1" t="s">
        <v>15070</v>
      </c>
      <c r="C4681" s="1" t="s">
        <v>15071</v>
      </c>
    </row>
    <row r="4682" spans="1:3">
      <c r="A4682" s="1" t="s">
        <v>15072</v>
      </c>
      <c r="B4682" s="1" t="s">
        <v>15073</v>
      </c>
      <c r="C4682" s="1" t="s">
        <v>15074</v>
      </c>
    </row>
    <row r="4683" spans="1:3">
      <c r="A4683" s="1" t="s">
        <v>15075</v>
      </c>
      <c r="B4683" s="1" t="s">
        <v>15076</v>
      </c>
      <c r="C4683" s="1" t="s">
        <v>15077</v>
      </c>
    </row>
    <row r="4684" spans="1:3">
      <c r="A4684" s="1" t="s">
        <v>15078</v>
      </c>
      <c r="B4684" s="1" t="s">
        <v>15079</v>
      </c>
      <c r="C4684" s="1" t="s">
        <v>15080</v>
      </c>
    </row>
    <row r="4685" spans="1:3">
      <c r="A4685" s="1" t="s">
        <v>15081</v>
      </c>
      <c r="B4685" s="1" t="s">
        <v>15082</v>
      </c>
      <c r="C4685" s="1" t="s">
        <v>15083</v>
      </c>
    </row>
    <row r="4686" spans="1:3">
      <c r="A4686" s="1" t="s">
        <v>15084</v>
      </c>
      <c r="B4686" s="1" t="s">
        <v>15085</v>
      </c>
      <c r="C4686" s="1" t="s">
        <v>15086</v>
      </c>
    </row>
    <row r="4687" spans="1:3">
      <c r="A4687" s="1" t="s">
        <v>15087</v>
      </c>
      <c r="B4687" s="1" t="s">
        <v>15088</v>
      </c>
      <c r="C4687" s="1" t="s">
        <v>15089</v>
      </c>
    </row>
    <row r="4688" spans="1:3">
      <c r="A4688" s="1" t="s">
        <v>15090</v>
      </c>
      <c r="B4688" s="1" t="s">
        <v>15091</v>
      </c>
      <c r="C4688" s="1" t="s">
        <v>15092</v>
      </c>
    </row>
    <row r="4689" spans="1:3">
      <c r="A4689" s="1" t="s">
        <v>15093</v>
      </c>
      <c r="B4689" s="1" t="s">
        <v>15094</v>
      </c>
      <c r="C4689" s="1" t="s">
        <v>15095</v>
      </c>
    </row>
    <row r="4690" spans="1:3">
      <c r="A4690" s="1" t="s">
        <v>15096</v>
      </c>
      <c r="B4690" s="1" t="s">
        <v>15097</v>
      </c>
      <c r="C4690" s="1" t="s">
        <v>15098</v>
      </c>
    </row>
    <row r="4691" spans="1:3">
      <c r="A4691" s="1" t="s">
        <v>15096</v>
      </c>
      <c r="B4691" s="1" t="s">
        <v>15099</v>
      </c>
      <c r="C4691" s="1" t="s">
        <v>15100</v>
      </c>
    </row>
    <row r="4692" spans="1:3">
      <c r="A4692" s="1" t="s">
        <v>15101</v>
      </c>
      <c r="B4692" s="1" t="s">
        <v>15102</v>
      </c>
      <c r="C4692" s="1" t="s">
        <v>15103</v>
      </c>
    </row>
    <row r="4693" spans="1:3">
      <c r="A4693" s="1" t="s">
        <v>15101</v>
      </c>
      <c r="B4693" s="1" t="s">
        <v>15104</v>
      </c>
      <c r="C4693" s="1" t="s">
        <v>15105</v>
      </c>
    </row>
    <row r="4694" spans="1:3">
      <c r="A4694" s="1" t="s">
        <v>15106</v>
      </c>
      <c r="B4694" s="1" t="s">
        <v>15107</v>
      </c>
      <c r="C4694" s="1" t="s">
        <v>15108</v>
      </c>
    </row>
    <row r="4695" spans="1:3">
      <c r="A4695" s="1" t="s">
        <v>15106</v>
      </c>
      <c r="B4695" s="1" t="s">
        <v>15109</v>
      </c>
      <c r="C4695" s="1" t="s">
        <v>15110</v>
      </c>
    </row>
    <row r="4696" spans="1:3">
      <c r="A4696" s="1" t="s">
        <v>15111</v>
      </c>
      <c r="B4696" s="1" t="s">
        <v>15112</v>
      </c>
      <c r="C4696" s="1" t="s">
        <v>15113</v>
      </c>
    </row>
    <row r="4697" spans="1:3">
      <c r="A4697" s="1" t="s">
        <v>15111</v>
      </c>
      <c r="B4697" s="1" t="s">
        <v>15114</v>
      </c>
      <c r="C4697" s="1" t="s">
        <v>15115</v>
      </c>
    </row>
    <row r="4698" spans="1:3">
      <c r="A4698" s="1" t="s">
        <v>15116</v>
      </c>
      <c r="B4698" s="1" t="s">
        <v>15117</v>
      </c>
      <c r="C4698" s="1" t="s">
        <v>15118</v>
      </c>
    </row>
    <row r="4699" spans="1:3">
      <c r="A4699" s="1" t="s">
        <v>15116</v>
      </c>
      <c r="B4699" s="1" t="s">
        <v>15119</v>
      </c>
      <c r="C4699" s="1" t="s">
        <v>15120</v>
      </c>
    </row>
    <row r="4700" spans="1:3">
      <c r="A4700" s="1" t="s">
        <v>15121</v>
      </c>
      <c r="B4700" s="1" t="s">
        <v>15122</v>
      </c>
      <c r="C4700" s="1" t="s">
        <v>15123</v>
      </c>
    </row>
    <row r="4701" spans="1:3">
      <c r="A4701" s="1" t="s">
        <v>15121</v>
      </c>
      <c r="B4701" s="1" t="s">
        <v>15124</v>
      </c>
      <c r="C4701" s="1" t="s">
        <v>15125</v>
      </c>
    </row>
    <row r="4702" spans="1:3">
      <c r="A4702" s="1" t="s">
        <v>15126</v>
      </c>
      <c r="B4702" s="1" t="s">
        <v>234</v>
      </c>
      <c r="C4702" s="1" t="s">
        <v>15127</v>
      </c>
    </row>
    <row r="4703" spans="1:3">
      <c r="A4703" s="1" t="s">
        <v>15126</v>
      </c>
      <c r="B4703" s="1" t="s">
        <v>15128</v>
      </c>
      <c r="C4703" s="1" t="s">
        <v>15129</v>
      </c>
    </row>
    <row r="4704" spans="1:3">
      <c r="A4704" s="1" t="s">
        <v>15130</v>
      </c>
      <c r="B4704" s="1" t="s">
        <v>15131</v>
      </c>
      <c r="C4704" s="1" t="s">
        <v>15132</v>
      </c>
    </row>
    <row r="4705" spans="1:3">
      <c r="A4705" s="1" t="s">
        <v>15130</v>
      </c>
      <c r="B4705" s="1" t="s">
        <v>15133</v>
      </c>
      <c r="C4705" s="1" t="s">
        <v>15134</v>
      </c>
    </row>
    <row r="4706" spans="1:3">
      <c r="A4706" s="1" t="s">
        <v>15135</v>
      </c>
      <c r="B4706" s="1" t="s">
        <v>251</v>
      </c>
      <c r="C4706" s="1" t="s">
        <v>15136</v>
      </c>
    </row>
    <row r="4707" spans="1:3">
      <c r="A4707" s="1" t="s">
        <v>15135</v>
      </c>
      <c r="B4707" s="1" t="s">
        <v>15137</v>
      </c>
      <c r="C4707" s="1" t="s">
        <v>15138</v>
      </c>
    </row>
    <row r="4708" spans="1:3">
      <c r="A4708" s="1" t="s">
        <v>15139</v>
      </c>
      <c r="B4708" s="1" t="s">
        <v>15140</v>
      </c>
      <c r="C4708" s="1" t="s">
        <v>15141</v>
      </c>
    </row>
    <row r="4709" spans="1:3">
      <c r="A4709" s="1" t="s">
        <v>15139</v>
      </c>
      <c r="B4709" s="1" t="s">
        <v>15142</v>
      </c>
      <c r="C4709" s="1" t="s">
        <v>15143</v>
      </c>
    </row>
    <row r="4710" spans="1:3">
      <c r="A4710" s="1" t="s">
        <v>15144</v>
      </c>
      <c r="B4710" s="1" t="s">
        <v>15145</v>
      </c>
      <c r="C4710" s="1" t="s">
        <v>15146</v>
      </c>
    </row>
    <row r="4711" spans="1:3">
      <c r="A4711" s="1" t="s">
        <v>15144</v>
      </c>
      <c r="B4711" s="1" t="s">
        <v>15147</v>
      </c>
      <c r="C4711" s="1" t="s">
        <v>15148</v>
      </c>
    </row>
    <row r="4712" spans="1:3">
      <c r="A4712" s="1" t="s">
        <v>15149</v>
      </c>
      <c r="B4712" s="1" t="s">
        <v>15150</v>
      </c>
      <c r="C4712" s="1" t="s">
        <v>15151</v>
      </c>
    </row>
    <row r="4713" spans="1:3">
      <c r="A4713" s="1" t="s">
        <v>15149</v>
      </c>
      <c r="B4713" s="1" t="s">
        <v>15152</v>
      </c>
      <c r="C4713" s="1" t="s">
        <v>15153</v>
      </c>
    </row>
    <row r="4714" spans="1:3">
      <c r="A4714" s="1" t="s">
        <v>15154</v>
      </c>
      <c r="B4714" s="1" t="s">
        <v>15155</v>
      </c>
      <c r="C4714" s="1" t="s">
        <v>15156</v>
      </c>
    </row>
    <row r="4715" spans="1:3">
      <c r="A4715" s="1" t="s">
        <v>15154</v>
      </c>
      <c r="B4715" s="1" t="s">
        <v>15157</v>
      </c>
      <c r="C4715" s="1" t="s">
        <v>15158</v>
      </c>
    </row>
    <row r="4716" spans="1:3">
      <c r="A4716" s="1" t="s">
        <v>15159</v>
      </c>
      <c r="B4716" s="1" t="s">
        <v>15160</v>
      </c>
      <c r="C4716" s="1" t="s">
        <v>15161</v>
      </c>
    </row>
    <row r="4717" spans="1:3">
      <c r="A4717" s="1" t="s">
        <v>15159</v>
      </c>
      <c r="B4717" s="1" t="s">
        <v>15162</v>
      </c>
      <c r="C4717" s="1" t="s">
        <v>15163</v>
      </c>
    </row>
    <row r="4718" spans="1:3">
      <c r="A4718" s="1" t="s">
        <v>15164</v>
      </c>
      <c r="B4718" s="1" t="s">
        <v>15165</v>
      </c>
      <c r="C4718" s="1" t="s">
        <v>15166</v>
      </c>
    </row>
    <row r="4719" spans="1:3">
      <c r="A4719" s="1" t="s">
        <v>15164</v>
      </c>
      <c r="B4719" s="1" t="s">
        <v>15167</v>
      </c>
      <c r="C4719" s="1" t="s">
        <v>15168</v>
      </c>
    </row>
    <row r="4720" spans="1:3">
      <c r="A4720" s="1" t="s">
        <v>15169</v>
      </c>
      <c r="B4720" s="1" t="s">
        <v>15170</v>
      </c>
      <c r="C4720" s="1" t="s">
        <v>15171</v>
      </c>
    </row>
    <row r="4721" spans="1:3">
      <c r="A4721" s="1" t="s">
        <v>15169</v>
      </c>
      <c r="B4721" s="1" t="s">
        <v>15172</v>
      </c>
      <c r="C4721" s="1" t="s">
        <v>15173</v>
      </c>
    </row>
    <row r="4722" spans="1:3">
      <c r="A4722" s="1" t="s">
        <v>15174</v>
      </c>
      <c r="B4722" s="1" t="s">
        <v>15175</v>
      </c>
      <c r="C4722" s="1" t="s">
        <v>15176</v>
      </c>
    </row>
    <row r="4723" spans="1:3">
      <c r="A4723" s="1" t="s">
        <v>15174</v>
      </c>
      <c r="B4723" s="1" t="s">
        <v>15177</v>
      </c>
      <c r="C4723" s="1" t="s">
        <v>15178</v>
      </c>
    </row>
    <row r="4724" spans="1:3">
      <c r="A4724" s="1" t="s">
        <v>15179</v>
      </c>
      <c r="B4724" s="1" t="s">
        <v>15180</v>
      </c>
      <c r="C4724" s="1" t="s">
        <v>15181</v>
      </c>
    </row>
    <row r="4725" spans="1:3">
      <c r="A4725" s="1" t="s">
        <v>15179</v>
      </c>
      <c r="B4725" s="1" t="s">
        <v>15182</v>
      </c>
      <c r="C4725" s="1" t="s">
        <v>15183</v>
      </c>
    </row>
    <row r="4726" spans="1:3">
      <c r="A4726" s="1" t="s">
        <v>15184</v>
      </c>
      <c r="B4726" s="1" t="s">
        <v>15185</v>
      </c>
      <c r="C4726" s="1" t="s">
        <v>15186</v>
      </c>
    </row>
    <row r="4727" spans="1:3">
      <c r="A4727" s="1" t="s">
        <v>15184</v>
      </c>
      <c r="B4727" s="1" t="s">
        <v>15187</v>
      </c>
      <c r="C4727" s="1" t="s">
        <v>15188</v>
      </c>
    </row>
    <row r="4728" spans="1:3">
      <c r="A4728" s="1" t="s">
        <v>15189</v>
      </c>
      <c r="B4728" s="1" t="s">
        <v>244</v>
      </c>
      <c r="C4728" s="1" t="s">
        <v>15190</v>
      </c>
    </row>
    <row r="4729" spans="1:3">
      <c r="A4729" s="1" t="s">
        <v>15189</v>
      </c>
      <c r="B4729" s="1" t="s">
        <v>15191</v>
      </c>
      <c r="C4729" s="1" t="s">
        <v>15192</v>
      </c>
    </row>
    <row r="4730" spans="1:3">
      <c r="A4730" s="1" t="s">
        <v>15193</v>
      </c>
      <c r="B4730" s="1" t="s">
        <v>15194</v>
      </c>
      <c r="C4730" s="1" t="s">
        <v>15195</v>
      </c>
    </row>
    <row r="4731" spans="1:3">
      <c r="A4731" s="1" t="s">
        <v>15193</v>
      </c>
      <c r="B4731" s="1" t="s">
        <v>15196</v>
      </c>
      <c r="C4731" s="1" t="s">
        <v>15197</v>
      </c>
    </row>
    <row r="4732" spans="1:3">
      <c r="A4732" s="1" t="s">
        <v>15198</v>
      </c>
      <c r="B4732" s="1" t="s">
        <v>15199</v>
      </c>
      <c r="C4732" s="1" t="s">
        <v>15200</v>
      </c>
    </row>
    <row r="4733" spans="1:3">
      <c r="A4733" s="1" t="s">
        <v>15198</v>
      </c>
      <c r="B4733" s="1" t="s">
        <v>15201</v>
      </c>
      <c r="C4733" s="1" t="s">
        <v>15202</v>
      </c>
    </row>
    <row r="4734" spans="1:3">
      <c r="A4734" s="1" t="s">
        <v>15203</v>
      </c>
      <c r="B4734" s="1" t="s">
        <v>15204</v>
      </c>
      <c r="C4734" s="1" t="s">
        <v>15205</v>
      </c>
    </row>
    <row r="4735" spans="1:3">
      <c r="A4735" s="1" t="s">
        <v>15203</v>
      </c>
      <c r="B4735" s="1" t="s">
        <v>15206</v>
      </c>
      <c r="C4735" s="1" t="s">
        <v>15207</v>
      </c>
    </row>
    <row r="4736" spans="1:3">
      <c r="A4736" s="1" t="s">
        <v>15208</v>
      </c>
      <c r="B4736" s="1" t="s">
        <v>15209</v>
      </c>
      <c r="C4736" s="1" t="s">
        <v>15210</v>
      </c>
    </row>
    <row r="4737" spans="1:3">
      <c r="A4737" s="1" t="s">
        <v>15208</v>
      </c>
      <c r="B4737" s="1" t="s">
        <v>15211</v>
      </c>
      <c r="C4737" s="1" t="s">
        <v>15212</v>
      </c>
    </row>
    <row r="4738" spans="1:3">
      <c r="A4738" s="1" t="s">
        <v>15213</v>
      </c>
      <c r="B4738" s="1" t="s">
        <v>15214</v>
      </c>
      <c r="C4738" s="1" t="s">
        <v>15215</v>
      </c>
    </row>
    <row r="4739" spans="1:3">
      <c r="A4739" s="1" t="s">
        <v>15213</v>
      </c>
      <c r="B4739" s="1" t="s">
        <v>15216</v>
      </c>
      <c r="C4739" s="1" t="s">
        <v>15217</v>
      </c>
    </row>
    <row r="4740" spans="1:3">
      <c r="A4740" s="1" t="s">
        <v>15218</v>
      </c>
      <c r="B4740" s="1" t="s">
        <v>15219</v>
      </c>
      <c r="C4740" s="1" t="s">
        <v>15220</v>
      </c>
    </row>
    <row r="4741" spans="1:3">
      <c r="A4741" s="1" t="s">
        <v>15218</v>
      </c>
      <c r="B4741" s="1" t="s">
        <v>15221</v>
      </c>
      <c r="C4741" s="1" t="s">
        <v>15222</v>
      </c>
    </row>
    <row r="4742" spans="1:3">
      <c r="A4742" s="1" t="s">
        <v>15223</v>
      </c>
      <c r="B4742" s="1" t="s">
        <v>15224</v>
      </c>
      <c r="C4742" s="1" t="s">
        <v>15225</v>
      </c>
    </row>
    <row r="4743" spans="1:3">
      <c r="A4743" s="1" t="s">
        <v>15223</v>
      </c>
      <c r="B4743" s="1" t="s">
        <v>15226</v>
      </c>
      <c r="C4743" s="1" t="s">
        <v>15227</v>
      </c>
    </row>
    <row r="4744" spans="1:3">
      <c r="A4744" s="1" t="s">
        <v>15228</v>
      </c>
      <c r="B4744" s="1" t="s">
        <v>15229</v>
      </c>
      <c r="C4744" s="1" t="s">
        <v>15230</v>
      </c>
    </row>
    <row r="4745" spans="1:3">
      <c r="A4745" s="1" t="s">
        <v>15228</v>
      </c>
      <c r="B4745" s="1" t="s">
        <v>15231</v>
      </c>
      <c r="C4745" s="1" t="s">
        <v>15232</v>
      </c>
    </row>
    <row r="4746" spans="1:3">
      <c r="A4746" s="1" t="s">
        <v>15233</v>
      </c>
      <c r="B4746" s="1" t="s">
        <v>15234</v>
      </c>
      <c r="C4746" s="1" t="s">
        <v>15235</v>
      </c>
    </row>
    <row r="4747" spans="1:3">
      <c r="A4747" s="1" t="s">
        <v>15233</v>
      </c>
      <c r="B4747" s="1" t="s">
        <v>15236</v>
      </c>
      <c r="C4747" s="1" t="s">
        <v>15237</v>
      </c>
    </row>
    <row r="4748" spans="1:3">
      <c r="A4748" s="1" t="s">
        <v>15238</v>
      </c>
      <c r="B4748" s="1" t="s">
        <v>15239</v>
      </c>
      <c r="C4748" s="1" t="s">
        <v>15240</v>
      </c>
    </row>
    <row r="4749" spans="1:3">
      <c r="A4749" s="1" t="s">
        <v>15238</v>
      </c>
      <c r="B4749" s="1" t="s">
        <v>15241</v>
      </c>
      <c r="C4749" s="1" t="s">
        <v>15242</v>
      </c>
    </row>
    <row r="4750" spans="1:3">
      <c r="A4750" s="1" t="s">
        <v>15243</v>
      </c>
      <c r="B4750" s="1" t="s">
        <v>15244</v>
      </c>
      <c r="C4750" s="1" t="s">
        <v>15245</v>
      </c>
    </row>
    <row r="4751" spans="1:3">
      <c r="A4751" s="1" t="s">
        <v>15243</v>
      </c>
      <c r="B4751" s="1" t="s">
        <v>15246</v>
      </c>
      <c r="C4751" s="1" t="s">
        <v>15247</v>
      </c>
    </row>
    <row r="4752" spans="1:3">
      <c r="A4752" s="1" t="s">
        <v>15248</v>
      </c>
      <c r="B4752" s="1" t="s">
        <v>15249</v>
      </c>
      <c r="C4752" s="1" t="s">
        <v>15250</v>
      </c>
    </row>
    <row r="4753" spans="1:3">
      <c r="A4753" s="1" t="s">
        <v>15248</v>
      </c>
      <c r="B4753" s="1" t="s">
        <v>15251</v>
      </c>
      <c r="C4753" s="1" t="s">
        <v>15252</v>
      </c>
    </row>
    <row r="4754" spans="1:3">
      <c r="A4754" s="1" t="s">
        <v>15253</v>
      </c>
      <c r="B4754" s="1" t="s">
        <v>15254</v>
      </c>
      <c r="C4754" s="1" t="s">
        <v>15255</v>
      </c>
    </row>
    <row r="4755" spans="1:3">
      <c r="A4755" s="1" t="s">
        <v>15253</v>
      </c>
      <c r="B4755" s="1" t="s">
        <v>15256</v>
      </c>
      <c r="C4755" s="1" t="s">
        <v>15257</v>
      </c>
    </row>
    <row r="4756" spans="1:3">
      <c r="A4756" s="1" t="s">
        <v>15258</v>
      </c>
      <c r="B4756" s="1" t="s">
        <v>15259</v>
      </c>
      <c r="C4756" s="1" t="s">
        <v>15260</v>
      </c>
    </row>
    <row r="4757" spans="1:3">
      <c r="A4757" s="1" t="s">
        <v>15258</v>
      </c>
      <c r="B4757" s="1" t="s">
        <v>15261</v>
      </c>
      <c r="C4757" s="1" t="s">
        <v>15262</v>
      </c>
    </row>
    <row r="4758" spans="1:3">
      <c r="A4758" s="1" t="s">
        <v>15263</v>
      </c>
      <c r="B4758" s="1" t="s">
        <v>15264</v>
      </c>
      <c r="C4758" s="1" t="s">
        <v>15265</v>
      </c>
    </row>
    <row r="4759" spans="1:3">
      <c r="A4759" s="1" t="s">
        <v>15263</v>
      </c>
      <c r="B4759" s="1" t="s">
        <v>15266</v>
      </c>
      <c r="C4759" s="1" t="s">
        <v>15267</v>
      </c>
    </row>
    <row r="4760" spans="1:3">
      <c r="A4760" s="1" t="s">
        <v>15268</v>
      </c>
      <c r="B4760" s="1" t="s">
        <v>15269</v>
      </c>
      <c r="C4760" s="1" t="s">
        <v>15270</v>
      </c>
    </row>
    <row r="4761" spans="1:3">
      <c r="A4761" s="1" t="s">
        <v>15268</v>
      </c>
      <c r="B4761" s="1" t="s">
        <v>15271</v>
      </c>
      <c r="C4761" s="1" t="s">
        <v>15272</v>
      </c>
    </row>
    <row r="4762" spans="1:3">
      <c r="A4762" s="1" t="s">
        <v>15273</v>
      </c>
      <c r="B4762" s="1" t="s">
        <v>15274</v>
      </c>
      <c r="C4762" s="1" t="s">
        <v>15275</v>
      </c>
    </row>
    <row r="4763" spans="1:3">
      <c r="A4763" s="1" t="s">
        <v>15273</v>
      </c>
      <c r="B4763" s="1" t="s">
        <v>15276</v>
      </c>
      <c r="C4763" s="1" t="s">
        <v>15277</v>
      </c>
    </row>
    <row r="4764" spans="1:3">
      <c r="A4764" s="1" t="s">
        <v>15278</v>
      </c>
      <c r="B4764" s="1" t="s">
        <v>15279</v>
      </c>
      <c r="C4764" s="1" t="s">
        <v>15280</v>
      </c>
    </row>
    <row r="4765" spans="1:3">
      <c r="A4765" s="1" t="s">
        <v>15278</v>
      </c>
      <c r="B4765" s="1" t="s">
        <v>15281</v>
      </c>
      <c r="C4765" s="1" t="s">
        <v>15282</v>
      </c>
    </row>
    <row r="4766" spans="1:3">
      <c r="A4766" s="1" t="s">
        <v>15283</v>
      </c>
      <c r="B4766" s="1" t="s">
        <v>15284</v>
      </c>
      <c r="C4766" s="1" t="s">
        <v>15285</v>
      </c>
    </row>
    <row r="4767" spans="1:3">
      <c r="A4767" s="1" t="s">
        <v>15283</v>
      </c>
      <c r="B4767" s="1" t="s">
        <v>15286</v>
      </c>
      <c r="C4767" s="1" t="s">
        <v>15287</v>
      </c>
    </row>
    <row r="4768" spans="1:3">
      <c r="A4768" s="1" t="s">
        <v>15288</v>
      </c>
      <c r="B4768" s="1" t="s">
        <v>15289</v>
      </c>
      <c r="C4768" s="1" t="s">
        <v>15290</v>
      </c>
    </row>
    <row r="4769" spans="1:3">
      <c r="A4769" s="1" t="s">
        <v>15288</v>
      </c>
      <c r="B4769" s="1" t="s">
        <v>15291</v>
      </c>
      <c r="C4769" s="1" t="s">
        <v>15292</v>
      </c>
    </row>
    <row r="4770" spans="1:3">
      <c r="A4770" s="1" t="s">
        <v>15293</v>
      </c>
      <c r="B4770" s="1" t="s">
        <v>15294</v>
      </c>
      <c r="C4770" s="1" t="s">
        <v>15295</v>
      </c>
    </row>
    <row r="4771" spans="1:3">
      <c r="A4771" s="1" t="s">
        <v>15293</v>
      </c>
      <c r="B4771" s="1" t="s">
        <v>15296</v>
      </c>
      <c r="C4771" s="1" t="s">
        <v>15297</v>
      </c>
    </row>
    <row r="4772" spans="1:3">
      <c r="A4772" s="1" t="s">
        <v>15298</v>
      </c>
      <c r="B4772" s="1" t="s">
        <v>15299</v>
      </c>
      <c r="C4772" s="1" t="s">
        <v>15300</v>
      </c>
    </row>
    <row r="4773" spans="1:3">
      <c r="A4773" s="1" t="s">
        <v>15298</v>
      </c>
      <c r="B4773" s="1" t="s">
        <v>15301</v>
      </c>
      <c r="C4773" s="1" t="s">
        <v>15302</v>
      </c>
    </row>
    <row r="4774" spans="1:3">
      <c r="A4774" s="1" t="s">
        <v>15303</v>
      </c>
      <c r="B4774" s="1" t="s">
        <v>15304</v>
      </c>
      <c r="C4774" s="1" t="s">
        <v>15305</v>
      </c>
    </row>
    <row r="4775" spans="1:3">
      <c r="A4775" s="1" t="s">
        <v>15303</v>
      </c>
      <c r="B4775" s="1" t="s">
        <v>15306</v>
      </c>
      <c r="C4775" s="1" t="s">
        <v>15307</v>
      </c>
    </row>
    <row r="4776" spans="1:3">
      <c r="A4776" s="1" t="s">
        <v>15308</v>
      </c>
      <c r="B4776" s="1" t="s">
        <v>259</v>
      </c>
      <c r="C4776" s="1" t="s">
        <v>15309</v>
      </c>
    </row>
    <row r="4777" spans="1:3">
      <c r="A4777" s="1" t="s">
        <v>15308</v>
      </c>
      <c r="B4777" s="1" t="s">
        <v>15310</v>
      </c>
      <c r="C4777" s="1" t="s">
        <v>15311</v>
      </c>
    </row>
    <row r="4778" spans="1:3">
      <c r="A4778" s="1" t="s">
        <v>15312</v>
      </c>
      <c r="B4778" s="1" t="s">
        <v>15313</v>
      </c>
      <c r="C4778" s="1" t="s">
        <v>15314</v>
      </c>
    </row>
    <row r="4779" spans="1:3">
      <c r="A4779" s="1" t="s">
        <v>15312</v>
      </c>
      <c r="B4779" s="1" t="s">
        <v>15315</v>
      </c>
      <c r="C4779" s="1" t="s">
        <v>15316</v>
      </c>
    </row>
    <row r="4780" spans="1:3">
      <c r="A4780" s="1" t="s">
        <v>15317</v>
      </c>
      <c r="B4780" s="1" t="s">
        <v>15318</v>
      </c>
      <c r="C4780" s="1" t="s">
        <v>15319</v>
      </c>
    </row>
    <row r="4781" spans="1:3">
      <c r="A4781" s="1" t="s">
        <v>15317</v>
      </c>
      <c r="B4781" s="1" t="s">
        <v>15320</v>
      </c>
      <c r="C4781" s="1" t="s">
        <v>15321</v>
      </c>
    </row>
    <row r="4782" spans="1:3">
      <c r="A4782" s="1" t="s">
        <v>15322</v>
      </c>
      <c r="B4782" s="1" t="s">
        <v>15323</v>
      </c>
      <c r="C4782" s="1" t="s">
        <v>15324</v>
      </c>
    </row>
    <row r="4783" spans="1:3">
      <c r="A4783" s="1" t="s">
        <v>15322</v>
      </c>
      <c r="B4783" s="1" t="s">
        <v>15325</v>
      </c>
      <c r="C4783" s="1" t="s">
        <v>15326</v>
      </c>
    </row>
    <row r="4784" spans="1:3">
      <c r="A4784" s="1" t="s">
        <v>15327</v>
      </c>
      <c r="B4784" s="1" t="s">
        <v>15328</v>
      </c>
      <c r="C4784" s="1" t="s">
        <v>15329</v>
      </c>
    </row>
    <row r="4785" spans="1:3">
      <c r="A4785" s="1" t="s">
        <v>15327</v>
      </c>
      <c r="B4785" s="1" t="s">
        <v>15330</v>
      </c>
      <c r="C4785" s="1" t="s">
        <v>15331</v>
      </c>
    </row>
    <row r="4786" spans="1:3">
      <c r="A4786" s="1" t="s">
        <v>15332</v>
      </c>
      <c r="B4786" s="1" t="s">
        <v>15333</v>
      </c>
      <c r="C4786" s="1" t="s">
        <v>15334</v>
      </c>
    </row>
    <row r="4787" spans="1:3">
      <c r="A4787" s="1" t="s">
        <v>15332</v>
      </c>
      <c r="B4787" s="1" t="s">
        <v>15335</v>
      </c>
      <c r="C4787" s="1" t="s">
        <v>15336</v>
      </c>
    </row>
    <row r="4788" spans="1:3">
      <c r="A4788" s="1" t="s">
        <v>15337</v>
      </c>
      <c r="B4788" s="1" t="s">
        <v>15338</v>
      </c>
      <c r="C4788" s="1" t="s">
        <v>15339</v>
      </c>
    </row>
    <row r="4789" spans="1:3">
      <c r="A4789" s="1" t="s">
        <v>15337</v>
      </c>
      <c r="B4789" s="1" t="s">
        <v>15340</v>
      </c>
      <c r="C4789" s="1" t="s">
        <v>15341</v>
      </c>
    </row>
    <row r="4790" spans="1:3">
      <c r="A4790" s="1" t="s">
        <v>15342</v>
      </c>
      <c r="B4790" s="1" t="s">
        <v>230</v>
      </c>
      <c r="C4790" s="1" t="s">
        <v>15343</v>
      </c>
    </row>
    <row r="4791" spans="1:3">
      <c r="A4791" s="1" t="s">
        <v>15342</v>
      </c>
      <c r="B4791" s="1" t="s">
        <v>230</v>
      </c>
      <c r="C4791" s="1" t="s">
        <v>15343</v>
      </c>
    </row>
    <row r="4792" spans="1:3">
      <c r="A4792" s="1" t="s">
        <v>15344</v>
      </c>
      <c r="B4792" s="1" t="s">
        <v>15345</v>
      </c>
      <c r="C4792" s="1" t="s">
        <v>15346</v>
      </c>
    </row>
    <row r="4793" spans="1:3">
      <c r="A4793" s="1" t="s">
        <v>15344</v>
      </c>
      <c r="B4793" s="1" t="s">
        <v>15345</v>
      </c>
      <c r="C4793" s="1" t="s">
        <v>15346</v>
      </c>
    </row>
    <row r="4794" spans="1:3">
      <c r="A4794" s="1" t="s">
        <v>15347</v>
      </c>
      <c r="B4794" s="1" t="s">
        <v>15348</v>
      </c>
      <c r="C4794" s="1" t="s">
        <v>15349</v>
      </c>
    </row>
    <row r="4795" spans="1:3">
      <c r="A4795" s="1" t="s">
        <v>15347</v>
      </c>
      <c r="B4795" s="1" t="s">
        <v>15350</v>
      </c>
      <c r="C4795" s="1" t="s">
        <v>15351</v>
      </c>
    </row>
    <row r="4796" spans="1:3">
      <c r="A4796" s="1" t="s">
        <v>15352</v>
      </c>
      <c r="B4796" s="1" t="s">
        <v>15353</v>
      </c>
      <c r="C4796" s="1" t="s">
        <v>15354</v>
      </c>
    </row>
    <row r="4797" spans="1:3">
      <c r="A4797" s="1" t="s">
        <v>15352</v>
      </c>
      <c r="B4797" s="1" t="s">
        <v>15355</v>
      </c>
      <c r="C4797" s="1" t="s">
        <v>15356</v>
      </c>
    </row>
    <row r="4798" spans="1:3">
      <c r="A4798" s="1" t="s">
        <v>15357</v>
      </c>
      <c r="B4798" s="1" t="s">
        <v>15358</v>
      </c>
      <c r="C4798" s="1" t="s">
        <v>15359</v>
      </c>
    </row>
    <row r="4799" spans="1:3">
      <c r="A4799" s="1" t="s">
        <v>15357</v>
      </c>
      <c r="B4799" s="1" t="s">
        <v>15360</v>
      </c>
      <c r="C4799" s="1" t="s">
        <v>15361</v>
      </c>
    </row>
    <row r="4800" spans="1:3">
      <c r="A4800" s="1" t="s">
        <v>15362</v>
      </c>
      <c r="B4800" s="1" t="s">
        <v>15363</v>
      </c>
      <c r="C4800" s="1" t="s">
        <v>15364</v>
      </c>
    </row>
    <row r="4801" spans="1:3">
      <c r="A4801" s="1" t="s">
        <v>15362</v>
      </c>
      <c r="B4801" s="1" t="s">
        <v>15365</v>
      </c>
      <c r="C4801" s="1" t="s">
        <v>15366</v>
      </c>
    </row>
    <row r="4802" spans="1:3">
      <c r="A4802" s="1" t="s">
        <v>15367</v>
      </c>
      <c r="B4802" s="1" t="s">
        <v>15368</v>
      </c>
      <c r="C4802" s="1" t="s">
        <v>15369</v>
      </c>
    </row>
    <row r="4803" spans="1:3">
      <c r="A4803" s="1" t="s">
        <v>15367</v>
      </c>
      <c r="B4803" s="1" t="s">
        <v>15370</v>
      </c>
      <c r="C4803" s="1" t="s">
        <v>15371</v>
      </c>
    </row>
    <row r="4804" spans="1:3">
      <c r="A4804" s="1" t="s">
        <v>15372</v>
      </c>
      <c r="B4804" s="1" t="s">
        <v>15373</v>
      </c>
      <c r="C4804" s="1" t="s">
        <v>15374</v>
      </c>
    </row>
    <row r="4805" spans="1:3">
      <c r="A4805" s="1" t="s">
        <v>15372</v>
      </c>
      <c r="B4805" s="1" t="s">
        <v>240</v>
      </c>
      <c r="C4805" s="1" t="s">
        <v>15375</v>
      </c>
    </row>
    <row r="4806" spans="1:3">
      <c r="A4806" s="1" t="s">
        <v>15376</v>
      </c>
      <c r="B4806" s="1" t="s">
        <v>15377</v>
      </c>
      <c r="C4806" s="1" t="s">
        <v>15378</v>
      </c>
    </row>
    <row r="4807" spans="1:3">
      <c r="A4807" s="1" t="s">
        <v>15376</v>
      </c>
      <c r="B4807" s="1" t="s">
        <v>15379</v>
      </c>
      <c r="C4807" s="1" t="s">
        <v>15380</v>
      </c>
    </row>
    <row r="4808" spans="1:3">
      <c r="A4808" s="1" t="s">
        <v>15381</v>
      </c>
      <c r="B4808" s="1" t="s">
        <v>15382</v>
      </c>
      <c r="C4808" s="1" t="s">
        <v>15383</v>
      </c>
    </row>
    <row r="4809" spans="1:3">
      <c r="A4809" s="1" t="s">
        <v>15381</v>
      </c>
      <c r="B4809" s="1" t="s">
        <v>15384</v>
      </c>
      <c r="C4809" s="1" t="s">
        <v>15385</v>
      </c>
    </row>
    <row r="4810" spans="1:3">
      <c r="A4810" s="1" t="s">
        <v>15386</v>
      </c>
      <c r="B4810" s="1" t="s">
        <v>15387</v>
      </c>
      <c r="C4810" s="1" t="s">
        <v>15388</v>
      </c>
    </row>
    <row r="4811" spans="1:3">
      <c r="A4811" s="1" t="s">
        <v>15386</v>
      </c>
      <c r="B4811" s="1" t="s">
        <v>15389</v>
      </c>
      <c r="C4811" s="1" t="s">
        <v>15390</v>
      </c>
    </row>
    <row r="4812" spans="1:3">
      <c r="A4812" s="1" t="s">
        <v>15391</v>
      </c>
      <c r="B4812" s="1" t="s">
        <v>15392</v>
      </c>
      <c r="C4812" s="1" t="s">
        <v>15393</v>
      </c>
    </row>
    <row r="4813" spans="1:3">
      <c r="A4813" s="1" t="s">
        <v>15391</v>
      </c>
      <c r="B4813" s="1" t="s">
        <v>15394</v>
      </c>
      <c r="C4813" s="1" t="s">
        <v>15395</v>
      </c>
    </row>
    <row r="4814" spans="1:3">
      <c r="A4814" s="1" t="s">
        <v>15396</v>
      </c>
      <c r="B4814" s="1" t="s">
        <v>15397</v>
      </c>
      <c r="C4814" s="1" t="s">
        <v>15398</v>
      </c>
    </row>
    <row r="4815" spans="1:3">
      <c r="A4815" s="1" t="s">
        <v>15396</v>
      </c>
      <c r="B4815" s="1" t="s">
        <v>15399</v>
      </c>
      <c r="C4815" s="1" t="s">
        <v>15400</v>
      </c>
    </row>
    <row r="4816" spans="1:3">
      <c r="A4816" s="1" t="s">
        <v>15401</v>
      </c>
      <c r="B4816" s="1" t="s">
        <v>15402</v>
      </c>
      <c r="C4816" s="1" t="s">
        <v>15403</v>
      </c>
    </row>
    <row r="4817" spans="1:3">
      <c r="A4817" s="1" t="s">
        <v>15401</v>
      </c>
      <c r="B4817" s="1" t="s">
        <v>15404</v>
      </c>
      <c r="C4817" s="1" t="s">
        <v>15405</v>
      </c>
    </row>
    <row r="4818" spans="1:3">
      <c r="A4818" s="1" t="s">
        <v>15406</v>
      </c>
      <c r="B4818" s="1" t="s">
        <v>15407</v>
      </c>
      <c r="C4818" s="1" t="s">
        <v>15408</v>
      </c>
    </row>
    <row r="4819" spans="1:3">
      <c r="A4819" s="1" t="s">
        <v>15406</v>
      </c>
      <c r="B4819" s="1" t="s">
        <v>15409</v>
      </c>
      <c r="C4819" s="1" t="s">
        <v>15410</v>
      </c>
    </row>
    <row r="4820" spans="1:3">
      <c r="A4820" s="1" t="s">
        <v>15411</v>
      </c>
      <c r="B4820" s="1" t="s">
        <v>15412</v>
      </c>
      <c r="C4820" s="1" t="s">
        <v>15413</v>
      </c>
    </row>
    <row r="4821" spans="1:3">
      <c r="A4821" s="1" t="s">
        <v>15411</v>
      </c>
      <c r="B4821" s="1" t="s">
        <v>15414</v>
      </c>
      <c r="C4821" s="1" t="s">
        <v>15415</v>
      </c>
    </row>
    <row r="4822" spans="1:3">
      <c r="A4822" s="1" t="s">
        <v>15416</v>
      </c>
      <c r="B4822" s="1" t="s">
        <v>15417</v>
      </c>
      <c r="C4822" s="1" t="s">
        <v>15418</v>
      </c>
    </row>
    <row r="4823" spans="1:3">
      <c r="A4823" s="1" t="s">
        <v>15416</v>
      </c>
      <c r="B4823" s="1" t="s">
        <v>15419</v>
      </c>
      <c r="C4823" s="1" t="s">
        <v>15420</v>
      </c>
    </row>
    <row r="4824" spans="1:3">
      <c r="A4824" s="1" t="s">
        <v>15421</v>
      </c>
      <c r="B4824" s="1" t="s">
        <v>15422</v>
      </c>
      <c r="C4824" s="1" t="s">
        <v>15423</v>
      </c>
    </row>
    <row r="4825" spans="1:3">
      <c r="A4825" s="1" t="s">
        <v>15421</v>
      </c>
      <c r="B4825" s="1" t="s">
        <v>15424</v>
      </c>
      <c r="C4825" s="1" t="s">
        <v>15425</v>
      </c>
    </row>
    <row r="4826" spans="1:3">
      <c r="A4826" s="1" t="s">
        <v>15426</v>
      </c>
      <c r="B4826" s="1" t="s">
        <v>15427</v>
      </c>
      <c r="C4826" s="1" t="s">
        <v>15428</v>
      </c>
    </row>
    <row r="4827" spans="1:3">
      <c r="A4827" s="1" t="s">
        <v>15426</v>
      </c>
      <c r="B4827" s="1" t="s">
        <v>15427</v>
      </c>
      <c r="C4827" s="1" t="s">
        <v>15428</v>
      </c>
    </row>
    <row r="4828" spans="1:3">
      <c r="A4828" s="1" t="s">
        <v>15429</v>
      </c>
      <c r="B4828" s="1" t="s">
        <v>15430</v>
      </c>
      <c r="C4828" s="1" t="s">
        <v>15431</v>
      </c>
    </row>
    <row r="4829" spans="1:3">
      <c r="A4829" s="1" t="s">
        <v>15429</v>
      </c>
      <c r="B4829" s="1" t="s">
        <v>15432</v>
      </c>
      <c r="C4829" s="1" t="s">
        <v>15433</v>
      </c>
    </row>
    <row r="4830" spans="1:3">
      <c r="A4830" s="1" t="s">
        <v>15434</v>
      </c>
      <c r="B4830" s="1" t="s">
        <v>15435</v>
      </c>
      <c r="C4830" s="1" t="s">
        <v>15436</v>
      </c>
    </row>
    <row r="4831" spans="1:3">
      <c r="A4831" s="1" t="s">
        <v>15434</v>
      </c>
      <c r="B4831" s="1" t="s">
        <v>15437</v>
      </c>
      <c r="C4831" s="1" t="s">
        <v>15438</v>
      </c>
    </row>
    <row r="4832" spans="1:3">
      <c r="A4832" s="1" t="s">
        <v>15439</v>
      </c>
      <c r="B4832" s="1" t="s">
        <v>15440</v>
      </c>
      <c r="C4832" s="1" t="s">
        <v>15441</v>
      </c>
    </row>
    <row r="4833" spans="1:3">
      <c r="A4833" s="1" t="s">
        <v>15439</v>
      </c>
      <c r="B4833" s="1" t="s">
        <v>15442</v>
      </c>
      <c r="C4833" s="1" t="s">
        <v>15443</v>
      </c>
    </row>
    <row r="4834" spans="1:3">
      <c r="A4834" s="1" t="s">
        <v>15444</v>
      </c>
      <c r="B4834" s="1" t="s">
        <v>15445</v>
      </c>
      <c r="C4834" s="1" t="s">
        <v>15446</v>
      </c>
    </row>
    <row r="4835" spans="1:3">
      <c r="A4835" s="1" t="s">
        <v>15444</v>
      </c>
      <c r="B4835" s="1" t="s">
        <v>255</v>
      </c>
      <c r="C4835" s="1" t="s">
        <v>15447</v>
      </c>
    </row>
    <row r="4836" spans="1:3">
      <c r="A4836" s="1" t="s">
        <v>15448</v>
      </c>
      <c r="B4836" s="1" t="s">
        <v>15449</v>
      </c>
      <c r="C4836" s="1" t="s">
        <v>15450</v>
      </c>
    </row>
    <row r="4837" spans="1:3">
      <c r="A4837" s="1" t="s">
        <v>15448</v>
      </c>
      <c r="B4837" s="1" t="s">
        <v>15451</v>
      </c>
      <c r="C4837" s="1" t="s">
        <v>15452</v>
      </c>
    </row>
    <row r="4838" spans="1:3">
      <c r="A4838" s="1" t="s">
        <v>15453</v>
      </c>
      <c r="B4838" s="1" t="s">
        <v>15454</v>
      </c>
      <c r="C4838" s="1" t="s">
        <v>15455</v>
      </c>
    </row>
    <row r="4839" spans="1:3">
      <c r="A4839" s="1" t="s">
        <v>15453</v>
      </c>
      <c r="B4839" s="1" t="s">
        <v>15454</v>
      </c>
      <c r="C4839" s="1" t="s">
        <v>15455</v>
      </c>
    </row>
    <row r="4840" spans="1:3">
      <c r="A4840" s="1" t="s">
        <v>15456</v>
      </c>
      <c r="B4840" s="1" t="s">
        <v>15457</v>
      </c>
      <c r="C4840" s="1" t="s">
        <v>15458</v>
      </c>
    </row>
    <row r="4841" spans="1:3">
      <c r="A4841" s="1" t="s">
        <v>15456</v>
      </c>
      <c r="B4841" s="1" t="s">
        <v>15459</v>
      </c>
      <c r="C4841" s="1" t="s">
        <v>15460</v>
      </c>
    </row>
    <row r="4842" spans="1:3">
      <c r="A4842" s="1" t="s">
        <v>15461</v>
      </c>
      <c r="B4842" s="1" t="s">
        <v>15462</v>
      </c>
      <c r="C4842" s="1" t="s">
        <v>15463</v>
      </c>
    </row>
    <row r="4843" spans="1:3">
      <c r="A4843" s="1" t="s">
        <v>15461</v>
      </c>
      <c r="B4843" s="1" t="s">
        <v>15464</v>
      </c>
      <c r="C4843" s="1" t="s">
        <v>15465</v>
      </c>
    </row>
    <row r="4844" spans="1:3">
      <c r="A4844" s="1" t="s">
        <v>15466</v>
      </c>
      <c r="B4844" s="1" t="s">
        <v>15467</v>
      </c>
      <c r="C4844" s="1" t="s">
        <v>15468</v>
      </c>
    </row>
    <row r="4845" spans="1:3">
      <c r="A4845" s="1" t="s">
        <v>15466</v>
      </c>
      <c r="B4845" s="1" t="s">
        <v>15469</v>
      </c>
      <c r="C4845" s="1" t="s">
        <v>15470</v>
      </c>
    </row>
    <row r="4846" spans="1:3">
      <c r="A4846" s="1" t="s">
        <v>15471</v>
      </c>
      <c r="B4846" s="1" t="s">
        <v>15472</v>
      </c>
      <c r="C4846" s="1" t="s">
        <v>15473</v>
      </c>
    </row>
    <row r="4847" spans="1:3">
      <c r="A4847" s="1" t="s">
        <v>15471</v>
      </c>
      <c r="B4847" s="1" t="s">
        <v>15474</v>
      </c>
      <c r="C4847" s="1" t="s">
        <v>15475</v>
      </c>
    </row>
    <row r="4848" spans="1:3">
      <c r="A4848" s="1" t="s">
        <v>15476</v>
      </c>
      <c r="B4848" s="1" t="s">
        <v>15477</v>
      </c>
      <c r="C4848" s="1" t="s">
        <v>15478</v>
      </c>
    </row>
    <row r="4849" spans="1:3">
      <c r="A4849" s="1" t="s">
        <v>15476</v>
      </c>
      <c r="B4849" s="1" t="s">
        <v>15479</v>
      </c>
      <c r="C4849" s="1" t="s">
        <v>15480</v>
      </c>
    </row>
    <row r="4850" spans="1:3">
      <c r="A4850" s="1" t="s">
        <v>15481</v>
      </c>
      <c r="B4850" s="1" t="s">
        <v>15482</v>
      </c>
      <c r="C4850" s="1" t="s">
        <v>15483</v>
      </c>
    </row>
    <row r="4851" spans="1:3">
      <c r="A4851" s="1" t="s">
        <v>15481</v>
      </c>
      <c r="B4851" s="1" t="s">
        <v>15482</v>
      </c>
      <c r="C4851" s="1" t="s">
        <v>15483</v>
      </c>
    </row>
    <row r="4852" spans="1:3">
      <c r="A4852" s="1" t="s">
        <v>15484</v>
      </c>
      <c r="B4852" s="1" t="s">
        <v>15485</v>
      </c>
      <c r="C4852" s="1" t="s">
        <v>15486</v>
      </c>
    </row>
    <row r="4853" spans="1:3">
      <c r="A4853" s="1" t="s">
        <v>15484</v>
      </c>
      <c r="B4853" s="1" t="s">
        <v>15485</v>
      </c>
      <c r="C4853" s="1" t="s">
        <v>15486</v>
      </c>
    </row>
    <row r="4854" spans="1:3">
      <c r="A4854" s="1" t="s">
        <v>15487</v>
      </c>
      <c r="B4854" s="1" t="s">
        <v>15488</v>
      </c>
      <c r="C4854" s="1" t="s">
        <v>15489</v>
      </c>
    </row>
    <row r="4855" spans="1:3">
      <c r="A4855" s="1" t="s">
        <v>15487</v>
      </c>
      <c r="B4855" s="1" t="s">
        <v>15490</v>
      </c>
      <c r="C4855" s="1" t="s">
        <v>15491</v>
      </c>
    </row>
    <row r="4856" spans="1:3">
      <c r="A4856" s="1" t="s">
        <v>15492</v>
      </c>
      <c r="B4856" s="1" t="s">
        <v>15493</v>
      </c>
      <c r="C4856" s="1" t="s">
        <v>15494</v>
      </c>
    </row>
    <row r="4857" spans="1:3">
      <c r="A4857" s="1" t="s">
        <v>15492</v>
      </c>
      <c r="B4857" s="1" t="s">
        <v>15495</v>
      </c>
      <c r="C4857" s="1" t="s">
        <v>15496</v>
      </c>
    </row>
    <row r="4858" spans="1:3">
      <c r="A4858" s="1" t="s">
        <v>15492</v>
      </c>
      <c r="B4858" s="1" t="s">
        <v>15497</v>
      </c>
      <c r="C4858" s="1" t="s">
        <v>15498</v>
      </c>
    </row>
    <row r="4859" spans="1:3">
      <c r="A4859" s="1" t="s">
        <v>15499</v>
      </c>
      <c r="B4859" s="1" t="s">
        <v>6770</v>
      </c>
      <c r="C4859" s="1" t="s">
        <v>15500</v>
      </c>
    </row>
    <row r="4860" spans="1:3">
      <c r="A4860" s="1" t="s">
        <v>15499</v>
      </c>
      <c r="B4860" s="1" t="s">
        <v>3739</v>
      </c>
      <c r="C4860" s="1" t="s">
        <v>15501</v>
      </c>
    </row>
    <row r="4861" spans="1:3">
      <c r="A4861" s="1" t="s">
        <v>15499</v>
      </c>
      <c r="B4861" s="1" t="s">
        <v>15502</v>
      </c>
      <c r="C4861" s="1" t="s">
        <v>15503</v>
      </c>
    </row>
    <row r="4862" spans="1:3">
      <c r="A4862" s="1" t="s">
        <v>15504</v>
      </c>
      <c r="B4862" s="1" t="s">
        <v>6782</v>
      </c>
      <c r="C4862" s="1" t="s">
        <v>15505</v>
      </c>
    </row>
    <row r="4863" spans="1:3">
      <c r="A4863" s="1" t="s">
        <v>15504</v>
      </c>
      <c r="B4863" s="1" t="s">
        <v>3769</v>
      </c>
      <c r="C4863" s="1" t="s">
        <v>15506</v>
      </c>
    </row>
    <row r="4864" spans="1:3">
      <c r="A4864" s="1" t="s">
        <v>15504</v>
      </c>
      <c r="B4864" s="1" t="s">
        <v>15507</v>
      </c>
      <c r="C4864" s="1" t="s">
        <v>15508</v>
      </c>
    </row>
    <row r="4865" spans="1:3">
      <c r="A4865" s="1" t="s">
        <v>15509</v>
      </c>
      <c r="B4865" s="1" t="s">
        <v>6794</v>
      </c>
      <c r="C4865" s="1" t="s">
        <v>15510</v>
      </c>
    </row>
    <row r="4866" spans="1:3">
      <c r="A4866" s="1" t="s">
        <v>15509</v>
      </c>
      <c r="B4866" s="1" t="s">
        <v>4866</v>
      </c>
      <c r="C4866" s="1" t="s">
        <v>15511</v>
      </c>
    </row>
    <row r="4867" spans="1:3">
      <c r="A4867" s="1" t="s">
        <v>15509</v>
      </c>
      <c r="B4867" s="1" t="s">
        <v>15512</v>
      </c>
      <c r="C4867" s="1" t="s">
        <v>15513</v>
      </c>
    </row>
    <row r="4868" spans="1:3">
      <c r="A4868" s="1" t="s">
        <v>15514</v>
      </c>
      <c r="B4868" s="1" t="s">
        <v>4322</v>
      </c>
      <c r="C4868" s="1" t="s">
        <v>15515</v>
      </c>
    </row>
    <row r="4869" spans="1:3">
      <c r="A4869" s="1" t="s">
        <v>15514</v>
      </c>
      <c r="B4869" s="1" t="s">
        <v>4871</v>
      </c>
      <c r="C4869" s="1" t="s">
        <v>15516</v>
      </c>
    </row>
    <row r="4870" spans="1:3">
      <c r="A4870" s="1" t="s">
        <v>15514</v>
      </c>
      <c r="B4870" s="1" t="s">
        <v>15517</v>
      </c>
      <c r="C4870" s="1" t="s">
        <v>15518</v>
      </c>
    </row>
    <row r="4871" spans="1:3">
      <c r="A4871" s="1" t="s">
        <v>15519</v>
      </c>
      <c r="B4871" s="1" t="s">
        <v>15520</v>
      </c>
      <c r="C4871" s="1" t="s">
        <v>15521</v>
      </c>
    </row>
    <row r="4872" spans="1:3">
      <c r="A4872" s="1" t="s">
        <v>15522</v>
      </c>
      <c r="B4872" s="1" t="s">
        <v>15523</v>
      </c>
      <c r="C4872" s="1" t="s">
        <v>15524</v>
      </c>
    </row>
    <row r="4873" spans="1:3">
      <c r="A4873" s="1" t="s">
        <v>15525</v>
      </c>
      <c r="B4873" s="1" t="s">
        <v>15526</v>
      </c>
      <c r="C4873" s="1" t="s">
        <v>15527</v>
      </c>
    </row>
    <row r="4874" spans="1:3">
      <c r="A4874" s="1" t="s">
        <v>15528</v>
      </c>
      <c r="B4874" s="1" t="s">
        <v>6338</v>
      </c>
      <c r="C4874" s="1" t="s">
        <v>15529</v>
      </c>
    </row>
    <row r="4875" spans="1:3">
      <c r="A4875" s="1" t="s">
        <v>15530</v>
      </c>
      <c r="B4875" s="1" t="s">
        <v>15531</v>
      </c>
      <c r="C4875" s="1" t="s">
        <v>15532</v>
      </c>
    </row>
    <row r="4876" spans="1:3">
      <c r="A4876" s="1" t="s">
        <v>15533</v>
      </c>
      <c r="B4876" s="1" t="s">
        <v>15534</v>
      </c>
      <c r="C4876" s="1" t="s">
        <v>15535</v>
      </c>
    </row>
    <row r="4877" spans="1:3">
      <c r="A4877" s="1" t="s">
        <v>15536</v>
      </c>
      <c r="B4877" s="1" t="s">
        <v>15537</v>
      </c>
      <c r="C4877" s="1" t="s">
        <v>15538</v>
      </c>
    </row>
    <row r="4878" spans="1:3">
      <c r="A4878" s="1" t="s">
        <v>15539</v>
      </c>
      <c r="B4878" s="1" t="s">
        <v>15540</v>
      </c>
      <c r="C4878" s="1" t="s">
        <v>15541</v>
      </c>
    </row>
    <row r="4879" spans="1:3">
      <c r="A4879" s="1" t="s">
        <v>15542</v>
      </c>
      <c r="B4879" s="1" t="s">
        <v>15543</v>
      </c>
      <c r="C4879" s="1" t="s">
        <v>15544</v>
      </c>
    </row>
    <row r="4880" spans="1:3">
      <c r="A4880" s="1" t="s">
        <v>15545</v>
      </c>
      <c r="B4880" s="1" t="s">
        <v>15546</v>
      </c>
      <c r="C4880" s="1" t="s">
        <v>15547</v>
      </c>
    </row>
    <row r="4881" spans="1:3">
      <c r="A4881" s="1" t="s">
        <v>15548</v>
      </c>
      <c r="B4881" s="1" t="s">
        <v>15549</v>
      </c>
      <c r="C4881" s="1" t="s">
        <v>15550</v>
      </c>
    </row>
    <row r="4882" spans="1:3">
      <c r="A4882" s="1" t="s">
        <v>15551</v>
      </c>
      <c r="B4882" s="1" t="s">
        <v>15552</v>
      </c>
      <c r="C4882" s="1" t="s">
        <v>15553</v>
      </c>
    </row>
    <row r="4883" spans="1:3">
      <c r="A4883" s="1" t="s">
        <v>15554</v>
      </c>
      <c r="B4883" s="1" t="s">
        <v>15555</v>
      </c>
      <c r="C4883" s="1" t="s">
        <v>15556</v>
      </c>
    </row>
    <row r="4884" spans="1:3">
      <c r="A4884" s="1" t="s">
        <v>15557</v>
      </c>
      <c r="B4884" s="1" t="s">
        <v>4295</v>
      </c>
      <c r="C4884" s="1" t="s">
        <v>15558</v>
      </c>
    </row>
    <row r="4885" spans="1:3">
      <c r="A4885" s="1" t="s">
        <v>15559</v>
      </c>
      <c r="B4885" s="1" t="s">
        <v>10813</v>
      </c>
      <c r="C4885" s="1" t="s">
        <v>15560</v>
      </c>
    </row>
    <row r="4886" spans="1:3">
      <c r="A4886" s="1" t="s">
        <v>15561</v>
      </c>
      <c r="B4886" s="1" t="s">
        <v>15562</v>
      </c>
      <c r="C4886" s="1" t="s">
        <v>15563</v>
      </c>
    </row>
    <row r="4887" spans="1:3">
      <c r="A4887" s="1" t="s">
        <v>15564</v>
      </c>
      <c r="B4887" s="1" t="s">
        <v>15565</v>
      </c>
      <c r="C4887" s="1" t="s">
        <v>15566</v>
      </c>
    </row>
    <row r="4888" spans="1:3">
      <c r="A4888" s="1" t="s">
        <v>15567</v>
      </c>
      <c r="B4888" s="1" t="s">
        <v>15568</v>
      </c>
      <c r="C4888" s="1" t="s">
        <v>15569</v>
      </c>
    </row>
    <row r="4889" spans="1:3">
      <c r="A4889" s="1" t="s">
        <v>15570</v>
      </c>
      <c r="B4889" s="1" t="s">
        <v>15571</v>
      </c>
      <c r="C4889" s="1" t="s">
        <v>15572</v>
      </c>
    </row>
    <row r="4890" spans="1:3">
      <c r="A4890" s="1" t="s">
        <v>15573</v>
      </c>
      <c r="B4890" s="1" t="s">
        <v>15574</v>
      </c>
      <c r="C4890" s="1" t="s">
        <v>15575</v>
      </c>
    </row>
    <row r="4891" spans="1:3">
      <c r="A4891" s="1" t="s">
        <v>15576</v>
      </c>
      <c r="B4891" s="1" t="s">
        <v>15577</v>
      </c>
      <c r="C4891" s="1" t="s">
        <v>15578</v>
      </c>
    </row>
    <row r="4892" spans="1:3">
      <c r="A4892" s="1" t="s">
        <v>15579</v>
      </c>
      <c r="B4892" s="1" t="s">
        <v>6794</v>
      </c>
      <c r="C4892" s="1" t="s">
        <v>15580</v>
      </c>
    </row>
    <row r="4893" spans="1:3">
      <c r="A4893" s="1" t="s">
        <v>15581</v>
      </c>
      <c r="B4893" s="1" t="s">
        <v>15582</v>
      </c>
      <c r="C4893" s="1" t="s">
        <v>15583</v>
      </c>
    </row>
    <row r="4894" spans="1:3">
      <c r="A4894" s="1" t="s">
        <v>15584</v>
      </c>
      <c r="B4894" s="1" t="s">
        <v>15585</v>
      </c>
      <c r="C4894" s="1" t="s">
        <v>15586</v>
      </c>
    </row>
    <row r="4895" spans="1:3">
      <c r="A4895" s="1" t="s">
        <v>15584</v>
      </c>
      <c r="B4895" s="1" t="s">
        <v>15587</v>
      </c>
      <c r="C4895" s="1" t="s">
        <v>15588</v>
      </c>
    </row>
    <row r="4896" spans="1:3">
      <c r="A4896" s="1" t="s">
        <v>15584</v>
      </c>
      <c r="B4896" s="1" t="s">
        <v>15587</v>
      </c>
      <c r="C4896" s="1" t="s">
        <v>15588</v>
      </c>
    </row>
    <row r="4897" spans="1:3">
      <c r="A4897" s="1" t="s">
        <v>15589</v>
      </c>
      <c r="B4897" s="1" t="s">
        <v>15590</v>
      </c>
      <c r="C4897" s="1" t="s">
        <v>15591</v>
      </c>
    </row>
    <row r="4898" spans="1:3">
      <c r="A4898" s="1" t="s">
        <v>15589</v>
      </c>
      <c r="B4898" s="1" t="s">
        <v>15592</v>
      </c>
      <c r="C4898" s="1" t="s">
        <v>15593</v>
      </c>
    </row>
    <row r="4899" spans="1:3">
      <c r="A4899" s="1" t="s">
        <v>15589</v>
      </c>
      <c r="B4899" s="1" t="s">
        <v>15592</v>
      </c>
      <c r="C4899" s="1" t="s">
        <v>15593</v>
      </c>
    </row>
    <row r="4900" spans="1:3">
      <c r="A4900" s="1" t="s">
        <v>15594</v>
      </c>
      <c r="B4900" s="1" t="s">
        <v>15595</v>
      </c>
      <c r="C4900" s="1" t="s">
        <v>15596</v>
      </c>
    </row>
    <row r="4901" spans="1:3">
      <c r="A4901" s="1" t="s">
        <v>15594</v>
      </c>
      <c r="B4901" s="1" t="s">
        <v>15597</v>
      </c>
      <c r="C4901" s="1" t="s">
        <v>15598</v>
      </c>
    </row>
    <row r="4902" spans="1:3">
      <c r="A4902" s="1" t="s">
        <v>15594</v>
      </c>
      <c r="B4902" s="1" t="s">
        <v>15599</v>
      </c>
      <c r="C4902" s="1" t="s">
        <v>15600</v>
      </c>
    </row>
    <row r="4903" spans="1:3">
      <c r="A4903" s="1" t="s">
        <v>15601</v>
      </c>
      <c r="B4903" s="1" t="s">
        <v>15602</v>
      </c>
      <c r="C4903" s="1" t="s">
        <v>15603</v>
      </c>
    </row>
    <row r="4904" spans="1:3">
      <c r="A4904" s="1" t="s">
        <v>15601</v>
      </c>
      <c r="B4904" s="1" t="s">
        <v>15604</v>
      </c>
      <c r="C4904" s="1" t="s">
        <v>15605</v>
      </c>
    </row>
    <row r="4905" spans="1:3">
      <c r="A4905" s="1" t="s">
        <v>15601</v>
      </c>
      <c r="B4905" s="1" t="s">
        <v>15604</v>
      </c>
      <c r="C4905" s="1" t="s">
        <v>15605</v>
      </c>
    </row>
    <row r="4906" spans="1:3">
      <c r="A4906" s="1" t="s">
        <v>15606</v>
      </c>
      <c r="B4906" s="1" t="s">
        <v>15607</v>
      </c>
      <c r="C4906" s="1" t="s">
        <v>15608</v>
      </c>
    </row>
    <row r="4907" spans="1:3">
      <c r="A4907" s="1" t="s">
        <v>15606</v>
      </c>
      <c r="B4907" s="1" t="s">
        <v>15609</v>
      </c>
      <c r="C4907" s="1" t="s">
        <v>15610</v>
      </c>
    </row>
    <row r="4908" spans="1:3">
      <c r="A4908" s="1" t="s">
        <v>15606</v>
      </c>
      <c r="B4908" s="1" t="s">
        <v>15609</v>
      </c>
      <c r="C4908" s="1" t="s">
        <v>15610</v>
      </c>
    </row>
    <row r="4909" spans="1:3">
      <c r="A4909" s="1" t="s">
        <v>15611</v>
      </c>
      <c r="B4909" s="1" t="s">
        <v>15612</v>
      </c>
      <c r="C4909" s="1" t="s">
        <v>15613</v>
      </c>
    </row>
    <row r="4910" spans="1:3">
      <c r="A4910" s="1" t="s">
        <v>15611</v>
      </c>
      <c r="B4910" s="1" t="s">
        <v>15614</v>
      </c>
      <c r="C4910" s="1" t="s">
        <v>15615</v>
      </c>
    </row>
    <row r="4911" spans="1:3">
      <c r="A4911" s="1" t="s">
        <v>15611</v>
      </c>
      <c r="B4911" s="1" t="s">
        <v>15614</v>
      </c>
      <c r="C4911" s="1" t="s">
        <v>15615</v>
      </c>
    </row>
    <row r="4912" spans="1:3">
      <c r="A4912" s="1" t="s">
        <v>15616</v>
      </c>
      <c r="B4912" s="1" t="s">
        <v>15617</v>
      </c>
      <c r="C4912" s="1" t="s">
        <v>15618</v>
      </c>
    </row>
    <row r="4913" spans="1:3">
      <c r="A4913" s="1" t="s">
        <v>15616</v>
      </c>
      <c r="B4913" s="1" t="s">
        <v>15619</v>
      </c>
      <c r="C4913" s="1" t="s">
        <v>15620</v>
      </c>
    </row>
    <row r="4914" spans="1:3">
      <c r="A4914" s="1" t="s">
        <v>15616</v>
      </c>
      <c r="B4914" s="1" t="s">
        <v>15621</v>
      </c>
      <c r="C4914" s="1" t="s">
        <v>15622</v>
      </c>
    </row>
    <row r="4915" spans="1:3">
      <c r="A4915" s="1" t="s">
        <v>15623</v>
      </c>
      <c r="B4915" s="1" t="s">
        <v>15624</v>
      </c>
      <c r="C4915" s="1" t="s">
        <v>15625</v>
      </c>
    </row>
    <row r="4916" spans="1:3">
      <c r="A4916" s="1" t="s">
        <v>15623</v>
      </c>
      <c r="B4916" s="1" t="s">
        <v>15626</v>
      </c>
      <c r="C4916" s="1" t="s">
        <v>15627</v>
      </c>
    </row>
    <row r="4917" spans="1:3">
      <c r="A4917" s="1" t="s">
        <v>15623</v>
      </c>
      <c r="B4917" s="1" t="s">
        <v>15626</v>
      </c>
      <c r="C4917" s="1" t="s">
        <v>15627</v>
      </c>
    </row>
    <row r="4918" spans="1:3">
      <c r="A4918" s="1" t="s">
        <v>15628</v>
      </c>
      <c r="B4918" s="1" t="s">
        <v>15629</v>
      </c>
      <c r="C4918" s="1" t="s">
        <v>15630</v>
      </c>
    </row>
    <row r="4919" spans="1:3">
      <c r="A4919" s="1" t="s">
        <v>15628</v>
      </c>
      <c r="B4919" s="1" t="s">
        <v>15631</v>
      </c>
      <c r="C4919" s="1" t="s">
        <v>15632</v>
      </c>
    </row>
    <row r="4920" spans="1:3">
      <c r="A4920" s="1" t="s">
        <v>15628</v>
      </c>
      <c r="B4920" s="1" t="s">
        <v>15631</v>
      </c>
      <c r="C4920" s="1" t="s">
        <v>15632</v>
      </c>
    </row>
    <row r="4921" spans="1:3">
      <c r="A4921" s="1" t="s">
        <v>15633</v>
      </c>
      <c r="B4921" s="1" t="s">
        <v>15634</v>
      </c>
      <c r="C4921" s="1" t="s">
        <v>15635</v>
      </c>
    </row>
    <row r="4922" spans="1:3">
      <c r="A4922" s="1" t="s">
        <v>15633</v>
      </c>
      <c r="B4922" s="1" t="s">
        <v>15636</v>
      </c>
      <c r="C4922" s="1" t="s">
        <v>15637</v>
      </c>
    </row>
    <row r="4923" spans="1:3">
      <c r="A4923" s="1" t="s">
        <v>15633</v>
      </c>
      <c r="B4923" s="1" t="s">
        <v>15636</v>
      </c>
      <c r="C4923" s="1" t="s">
        <v>15637</v>
      </c>
    </row>
    <row r="4924" spans="1:3">
      <c r="A4924" s="1" t="s">
        <v>15638</v>
      </c>
      <c r="B4924" s="1" t="s">
        <v>15639</v>
      </c>
      <c r="C4924" s="1" t="s">
        <v>15640</v>
      </c>
    </row>
    <row r="4925" spans="1:3">
      <c r="A4925" s="1" t="s">
        <v>15638</v>
      </c>
      <c r="B4925" s="1" t="s">
        <v>15641</v>
      </c>
      <c r="C4925" s="1" t="s">
        <v>15642</v>
      </c>
    </row>
    <row r="4926" spans="1:3">
      <c r="A4926" s="1" t="s">
        <v>15638</v>
      </c>
      <c r="B4926" s="1" t="s">
        <v>15641</v>
      </c>
      <c r="C4926" s="1" t="s">
        <v>15642</v>
      </c>
    </row>
    <row r="4927" spans="1:3">
      <c r="A4927" s="1" t="s">
        <v>15643</v>
      </c>
      <c r="B4927" s="1" t="s">
        <v>15644</v>
      </c>
      <c r="C4927" s="1" t="s">
        <v>15645</v>
      </c>
    </row>
    <row r="4928" spans="1:3">
      <c r="A4928" s="1" t="s">
        <v>15643</v>
      </c>
      <c r="B4928" s="1" t="s">
        <v>15646</v>
      </c>
      <c r="C4928" s="1" t="s">
        <v>15647</v>
      </c>
    </row>
    <row r="4929" spans="1:3">
      <c r="A4929" s="1" t="s">
        <v>15643</v>
      </c>
      <c r="B4929" s="1" t="s">
        <v>15646</v>
      </c>
      <c r="C4929" s="1" t="s">
        <v>15647</v>
      </c>
    </row>
    <row r="4930" spans="1:3">
      <c r="A4930" s="1" t="s">
        <v>15648</v>
      </c>
      <c r="B4930" s="1" t="s">
        <v>15649</v>
      </c>
      <c r="C4930" s="1" t="s">
        <v>15650</v>
      </c>
    </row>
    <row r="4931" spans="1:3">
      <c r="A4931" s="1" t="s">
        <v>15648</v>
      </c>
      <c r="B4931" s="1" t="s">
        <v>15651</v>
      </c>
      <c r="C4931" s="1" t="s">
        <v>15652</v>
      </c>
    </row>
    <row r="4932" spans="1:3">
      <c r="A4932" s="1" t="s">
        <v>15648</v>
      </c>
      <c r="B4932" s="1" t="s">
        <v>15653</v>
      </c>
      <c r="C4932" s="1" t="s">
        <v>15654</v>
      </c>
    </row>
    <row r="4933" spans="1:3">
      <c r="A4933" s="1" t="s">
        <v>15655</v>
      </c>
      <c r="B4933" s="1" t="s">
        <v>15656</v>
      </c>
      <c r="C4933" s="1" t="s">
        <v>15657</v>
      </c>
    </row>
    <row r="4934" spans="1:3">
      <c r="A4934" s="1" t="s">
        <v>15655</v>
      </c>
      <c r="B4934" s="1" t="s">
        <v>15658</v>
      </c>
      <c r="C4934" s="1" t="s">
        <v>15659</v>
      </c>
    </row>
    <row r="4935" spans="1:3">
      <c r="A4935" s="1" t="s">
        <v>15655</v>
      </c>
      <c r="B4935" s="1" t="s">
        <v>15660</v>
      </c>
      <c r="C4935" s="1" t="s">
        <v>15661</v>
      </c>
    </row>
    <row r="4936" spans="1:3">
      <c r="A4936" s="1" t="s">
        <v>15662</v>
      </c>
      <c r="B4936" s="1" t="s">
        <v>15663</v>
      </c>
      <c r="C4936" s="1" t="s">
        <v>15664</v>
      </c>
    </row>
    <row r="4937" spans="1:3">
      <c r="A4937" s="1" t="s">
        <v>15662</v>
      </c>
      <c r="B4937" s="1" t="s">
        <v>15665</v>
      </c>
      <c r="C4937" s="1" t="s">
        <v>15666</v>
      </c>
    </row>
    <row r="4938" spans="1:3">
      <c r="A4938" s="1" t="s">
        <v>15662</v>
      </c>
      <c r="B4938" s="1" t="s">
        <v>15665</v>
      </c>
      <c r="C4938" s="1" t="s">
        <v>15666</v>
      </c>
    </row>
    <row r="4939" spans="1:3">
      <c r="A4939" s="1" t="s">
        <v>15667</v>
      </c>
      <c r="B4939" s="1" t="s">
        <v>15668</v>
      </c>
      <c r="C4939" s="1" t="s">
        <v>15669</v>
      </c>
    </row>
    <row r="4940" spans="1:3">
      <c r="A4940" s="1" t="s">
        <v>15667</v>
      </c>
      <c r="B4940" s="1" t="s">
        <v>15670</v>
      </c>
      <c r="C4940" s="1" t="s">
        <v>15671</v>
      </c>
    </row>
    <row r="4941" spans="1:3">
      <c r="A4941" s="1" t="s">
        <v>15667</v>
      </c>
      <c r="B4941" s="1" t="s">
        <v>15672</v>
      </c>
      <c r="C4941" s="1" t="s">
        <v>15673</v>
      </c>
    </row>
    <row r="4942" spans="1:3">
      <c r="A4942" s="1" t="s">
        <v>15674</v>
      </c>
      <c r="B4942" s="1" t="s">
        <v>15675</v>
      </c>
      <c r="C4942" s="1" t="s">
        <v>15676</v>
      </c>
    </row>
    <row r="4943" spans="1:3">
      <c r="A4943" s="1" t="s">
        <v>15674</v>
      </c>
      <c r="B4943" s="1" t="s">
        <v>15677</v>
      </c>
      <c r="C4943" s="1" t="s">
        <v>15678</v>
      </c>
    </row>
    <row r="4944" spans="1:3">
      <c r="A4944" s="1" t="s">
        <v>15674</v>
      </c>
      <c r="B4944" s="1" t="s">
        <v>15677</v>
      </c>
      <c r="C4944" s="1" t="s">
        <v>15678</v>
      </c>
    </row>
    <row r="4945" spans="1:3">
      <c r="A4945" s="1" t="s">
        <v>15679</v>
      </c>
      <c r="B4945" s="1" t="s">
        <v>15680</v>
      </c>
      <c r="C4945" s="1" t="s">
        <v>15681</v>
      </c>
    </row>
    <row r="4946" spans="1:3">
      <c r="A4946" s="1" t="s">
        <v>15679</v>
      </c>
      <c r="B4946" s="1" t="s">
        <v>15682</v>
      </c>
      <c r="C4946" s="1" t="s">
        <v>15683</v>
      </c>
    </row>
    <row r="4947" spans="1:3">
      <c r="A4947" s="1" t="s">
        <v>15679</v>
      </c>
      <c r="B4947" s="1" t="s">
        <v>15682</v>
      </c>
      <c r="C4947" s="1" t="s">
        <v>15683</v>
      </c>
    </row>
    <row r="4948" spans="1:3">
      <c r="A4948" s="1" t="s">
        <v>15684</v>
      </c>
      <c r="B4948" s="1" t="s">
        <v>15685</v>
      </c>
      <c r="C4948" s="1" t="s">
        <v>15686</v>
      </c>
    </row>
    <row r="4949" spans="1:3">
      <c r="A4949" s="1" t="s">
        <v>15684</v>
      </c>
      <c r="B4949" s="1" t="s">
        <v>15687</v>
      </c>
      <c r="C4949" s="1" t="s">
        <v>15688</v>
      </c>
    </row>
    <row r="4950" spans="1:3">
      <c r="A4950" s="1" t="s">
        <v>15684</v>
      </c>
      <c r="B4950" s="1" t="s">
        <v>15687</v>
      </c>
      <c r="C4950" s="1" t="s">
        <v>15688</v>
      </c>
    </row>
    <row r="4951" spans="1:3">
      <c r="A4951" s="1" t="s">
        <v>15689</v>
      </c>
      <c r="B4951" s="1" t="s">
        <v>15690</v>
      </c>
      <c r="C4951" s="1" t="s">
        <v>15691</v>
      </c>
    </row>
    <row r="4952" spans="1:3">
      <c r="A4952" s="1" t="s">
        <v>15689</v>
      </c>
      <c r="B4952" s="1" t="s">
        <v>15692</v>
      </c>
      <c r="C4952" s="1" t="s">
        <v>15693</v>
      </c>
    </row>
    <row r="4953" spans="1:3">
      <c r="A4953" s="1" t="s">
        <v>15689</v>
      </c>
      <c r="B4953" s="1" t="s">
        <v>15694</v>
      </c>
      <c r="C4953" s="1" t="s">
        <v>15695</v>
      </c>
    </row>
    <row r="4954" spans="1:3">
      <c r="A4954" s="1" t="s">
        <v>15696</v>
      </c>
      <c r="B4954" s="1" t="s">
        <v>15697</v>
      </c>
      <c r="C4954" s="1" t="s">
        <v>15698</v>
      </c>
    </row>
    <row r="4955" spans="1:3">
      <c r="A4955" s="1" t="s">
        <v>15696</v>
      </c>
      <c r="B4955" s="1" t="s">
        <v>15699</v>
      </c>
      <c r="C4955" s="1" t="s">
        <v>15700</v>
      </c>
    </row>
    <row r="4956" spans="1:3">
      <c r="A4956" s="1" t="s">
        <v>15696</v>
      </c>
      <c r="B4956" s="1" t="s">
        <v>15699</v>
      </c>
      <c r="C4956" s="1" t="s">
        <v>15700</v>
      </c>
    </row>
    <row r="4957" spans="1:3">
      <c r="A4957" s="1" t="s">
        <v>15701</v>
      </c>
      <c r="B4957" s="1" t="s">
        <v>15702</v>
      </c>
      <c r="C4957" s="1" t="s">
        <v>15703</v>
      </c>
    </row>
    <row r="4958" spans="1:3">
      <c r="A4958" s="1" t="s">
        <v>15701</v>
      </c>
      <c r="B4958" s="1" t="s">
        <v>15704</v>
      </c>
      <c r="C4958" s="1" t="s">
        <v>15705</v>
      </c>
    </row>
    <row r="4959" spans="1:3">
      <c r="A4959" s="1" t="s">
        <v>15701</v>
      </c>
      <c r="B4959" s="1" t="s">
        <v>15706</v>
      </c>
      <c r="C4959" s="1" t="s">
        <v>15707</v>
      </c>
    </row>
    <row r="4960" spans="1:3">
      <c r="A4960" s="1" t="s">
        <v>15708</v>
      </c>
      <c r="B4960" s="1" t="s">
        <v>15709</v>
      </c>
      <c r="C4960" s="1" t="s">
        <v>15710</v>
      </c>
    </row>
    <row r="4961" spans="1:3">
      <c r="A4961" s="1" t="s">
        <v>15708</v>
      </c>
      <c r="B4961" s="1" t="s">
        <v>15709</v>
      </c>
      <c r="C4961" s="1" t="s">
        <v>15710</v>
      </c>
    </row>
    <row r="4962" spans="1:3">
      <c r="A4962" s="1" t="s">
        <v>15708</v>
      </c>
      <c r="B4962" s="1" t="s">
        <v>15709</v>
      </c>
      <c r="C4962" s="1" t="s">
        <v>15710</v>
      </c>
    </row>
    <row r="4963" spans="1:3">
      <c r="A4963" s="1" t="s">
        <v>15711</v>
      </c>
      <c r="B4963" s="1" t="s">
        <v>15712</v>
      </c>
      <c r="C4963" s="1" t="s">
        <v>15713</v>
      </c>
    </row>
    <row r="4964" spans="1:3">
      <c r="A4964" s="1" t="s">
        <v>15711</v>
      </c>
      <c r="B4964" s="1" t="s">
        <v>15714</v>
      </c>
      <c r="C4964" s="1" t="s">
        <v>15715</v>
      </c>
    </row>
    <row r="4965" spans="1:3">
      <c r="A4965" s="1" t="s">
        <v>15711</v>
      </c>
      <c r="B4965" s="1" t="s">
        <v>15714</v>
      </c>
      <c r="C4965" s="1" t="s">
        <v>15715</v>
      </c>
    </row>
    <row r="4966" spans="1:3">
      <c r="A4966" s="1" t="s">
        <v>15716</v>
      </c>
      <c r="B4966" s="1" t="s">
        <v>15717</v>
      </c>
      <c r="C4966" s="1" t="s">
        <v>15718</v>
      </c>
    </row>
    <row r="4967" spans="1:3">
      <c r="A4967" s="1" t="s">
        <v>15716</v>
      </c>
      <c r="B4967" s="1" t="s">
        <v>15719</v>
      </c>
      <c r="C4967" s="1" t="s">
        <v>15720</v>
      </c>
    </row>
    <row r="4968" spans="1:3">
      <c r="A4968" s="1" t="s">
        <v>15716</v>
      </c>
      <c r="B4968" s="1" t="s">
        <v>15721</v>
      </c>
      <c r="C4968" s="1" t="s">
        <v>15722</v>
      </c>
    </row>
    <row r="4969" spans="1:3">
      <c r="A4969" s="1" t="s">
        <v>15723</v>
      </c>
      <c r="B4969" s="1" t="s">
        <v>15724</v>
      </c>
      <c r="C4969" s="1" t="s">
        <v>15725</v>
      </c>
    </row>
    <row r="4970" spans="1:3">
      <c r="A4970" s="1" t="s">
        <v>15723</v>
      </c>
      <c r="B4970" s="1" t="s">
        <v>15726</v>
      </c>
      <c r="C4970" s="1" t="s">
        <v>15727</v>
      </c>
    </row>
    <row r="4971" spans="1:3">
      <c r="A4971" s="1" t="s">
        <v>15728</v>
      </c>
      <c r="B4971" s="1" t="s">
        <v>15729</v>
      </c>
      <c r="C4971" s="1" t="s">
        <v>15730</v>
      </c>
    </row>
    <row r="4972" spans="1:3">
      <c r="A4972" s="1" t="s">
        <v>15728</v>
      </c>
      <c r="B4972" s="1" t="s">
        <v>15731</v>
      </c>
      <c r="C4972" s="1" t="s">
        <v>15732</v>
      </c>
    </row>
    <row r="4973" spans="1:3">
      <c r="A4973" s="1" t="s">
        <v>15733</v>
      </c>
      <c r="B4973" s="1" t="s">
        <v>15734</v>
      </c>
      <c r="C4973" s="1" t="s">
        <v>15735</v>
      </c>
    </row>
    <row r="4974" spans="1:3">
      <c r="A4974" s="1" t="s">
        <v>15733</v>
      </c>
      <c r="B4974" s="1" t="s">
        <v>15736</v>
      </c>
      <c r="C4974" s="1" t="s">
        <v>15737</v>
      </c>
    </row>
    <row r="4975" spans="1:3">
      <c r="A4975" s="1" t="s">
        <v>15738</v>
      </c>
      <c r="B4975" s="1" t="s">
        <v>15739</v>
      </c>
      <c r="C4975" s="1" t="s">
        <v>15740</v>
      </c>
    </row>
    <row r="4976" spans="1:3">
      <c r="A4976" s="1" t="s">
        <v>15738</v>
      </c>
      <c r="B4976" s="1" t="s">
        <v>15741</v>
      </c>
      <c r="C4976" s="1" t="s">
        <v>15742</v>
      </c>
    </row>
    <row r="4977" spans="1:3">
      <c r="A4977" s="1" t="s">
        <v>15743</v>
      </c>
      <c r="B4977" s="1" t="s">
        <v>15744</v>
      </c>
      <c r="C4977" s="1" t="s">
        <v>15745</v>
      </c>
    </row>
    <row r="4978" spans="1:3">
      <c r="A4978" s="1" t="s">
        <v>15743</v>
      </c>
      <c r="B4978" s="1" t="s">
        <v>15746</v>
      </c>
      <c r="C4978" s="1" t="s">
        <v>15747</v>
      </c>
    </row>
    <row r="4979" spans="1:3">
      <c r="A4979" s="1" t="s">
        <v>15748</v>
      </c>
      <c r="B4979" s="1" t="s">
        <v>15749</v>
      </c>
      <c r="C4979" s="1" t="s">
        <v>15750</v>
      </c>
    </row>
    <row r="4980" spans="1:3">
      <c r="A4980" s="1" t="s">
        <v>15748</v>
      </c>
      <c r="B4980" s="1" t="s">
        <v>15751</v>
      </c>
      <c r="C4980" s="1" t="s">
        <v>15752</v>
      </c>
    </row>
    <row r="4981" spans="1:3">
      <c r="A4981" s="1" t="s">
        <v>15753</v>
      </c>
      <c r="B4981" s="1" t="s">
        <v>15754</v>
      </c>
      <c r="C4981" s="1" t="s">
        <v>15755</v>
      </c>
    </row>
    <row r="4982" spans="1:3">
      <c r="A4982" s="1" t="s">
        <v>15753</v>
      </c>
      <c r="B4982" s="1" t="s">
        <v>15756</v>
      </c>
      <c r="C4982" s="1" t="s">
        <v>15757</v>
      </c>
    </row>
    <row r="4983" spans="1:3">
      <c r="A4983" s="1" t="s">
        <v>15758</v>
      </c>
      <c r="B4983" s="1" t="s">
        <v>15759</v>
      </c>
      <c r="C4983" s="1" t="s">
        <v>15760</v>
      </c>
    </row>
    <row r="4984" spans="1:3">
      <c r="A4984" s="1" t="s">
        <v>15758</v>
      </c>
      <c r="B4984" s="1" t="s">
        <v>15761</v>
      </c>
      <c r="C4984" s="1" t="s">
        <v>15762</v>
      </c>
    </row>
    <row r="4985" spans="1:3">
      <c r="A4985" s="1" t="s">
        <v>15763</v>
      </c>
      <c r="B4985" s="1" t="s">
        <v>15764</v>
      </c>
      <c r="C4985" s="1" t="s">
        <v>15765</v>
      </c>
    </row>
    <row r="4986" spans="1:3">
      <c r="A4986" s="1" t="s">
        <v>15763</v>
      </c>
      <c r="B4986" s="1" t="s">
        <v>15766</v>
      </c>
      <c r="C4986" s="1" t="s">
        <v>15767</v>
      </c>
    </row>
    <row r="4987" spans="1:3">
      <c r="A4987" s="1" t="s">
        <v>15768</v>
      </c>
      <c r="B4987" s="1" t="s">
        <v>15769</v>
      </c>
      <c r="C4987" s="1" t="s">
        <v>15770</v>
      </c>
    </row>
    <row r="4988" spans="1:3">
      <c r="A4988" s="1" t="s">
        <v>15768</v>
      </c>
      <c r="B4988" s="1" t="s">
        <v>15771</v>
      </c>
      <c r="C4988" s="1" t="s">
        <v>15772</v>
      </c>
    </row>
    <row r="4989" spans="1:3">
      <c r="A4989" s="1" t="s">
        <v>15773</v>
      </c>
      <c r="B4989" s="1" t="s">
        <v>15774</v>
      </c>
      <c r="C4989" s="1" t="s">
        <v>15775</v>
      </c>
    </row>
    <row r="4990" spans="1:3">
      <c r="A4990" s="1" t="s">
        <v>15773</v>
      </c>
      <c r="B4990" s="1" t="s">
        <v>15776</v>
      </c>
      <c r="C4990" s="1" t="s">
        <v>15777</v>
      </c>
    </row>
    <row r="4991" spans="1:3">
      <c r="A4991" s="1" t="s">
        <v>15778</v>
      </c>
      <c r="B4991" s="1" t="s">
        <v>15779</v>
      </c>
      <c r="C4991" s="1" t="s">
        <v>15780</v>
      </c>
    </row>
    <row r="4992" spans="1:3">
      <c r="A4992" s="1" t="s">
        <v>15778</v>
      </c>
      <c r="B4992" s="1" t="s">
        <v>15781</v>
      </c>
      <c r="C4992" s="1" t="s">
        <v>15782</v>
      </c>
    </row>
    <row r="4993" spans="1:3">
      <c r="A4993" s="1" t="s">
        <v>15783</v>
      </c>
      <c r="B4993" s="1" t="s">
        <v>15784</v>
      </c>
      <c r="C4993" s="1" t="s">
        <v>15785</v>
      </c>
    </row>
    <row r="4994" spans="1:3">
      <c r="A4994" s="1" t="s">
        <v>15783</v>
      </c>
      <c r="B4994" s="1" t="s">
        <v>15786</v>
      </c>
      <c r="C4994" s="1" t="s">
        <v>15787</v>
      </c>
    </row>
    <row r="4995" spans="1:3">
      <c r="A4995" s="1" t="s">
        <v>15788</v>
      </c>
      <c r="B4995" s="1" t="s">
        <v>15789</v>
      </c>
      <c r="C4995" s="1" t="s">
        <v>15790</v>
      </c>
    </row>
    <row r="4996" spans="1:3">
      <c r="A4996" s="1" t="s">
        <v>15788</v>
      </c>
      <c r="B4996" s="1" t="s">
        <v>15791</v>
      </c>
      <c r="C4996" s="1" t="s">
        <v>15792</v>
      </c>
    </row>
    <row r="4997" spans="1:3">
      <c r="A4997" s="1" t="s">
        <v>15793</v>
      </c>
      <c r="B4997" s="1" t="s">
        <v>15794</v>
      </c>
      <c r="C4997" s="1" t="s">
        <v>15795</v>
      </c>
    </row>
    <row r="4998" spans="1:3">
      <c r="A4998" s="1" t="s">
        <v>15793</v>
      </c>
      <c r="B4998" s="1" t="s">
        <v>15796</v>
      </c>
      <c r="C4998" s="1" t="s">
        <v>15797</v>
      </c>
    </row>
    <row r="4999" spans="1:3">
      <c r="A4999" s="1" t="s">
        <v>15798</v>
      </c>
      <c r="B4999" s="1" t="s">
        <v>3918</v>
      </c>
      <c r="C4999" s="1" t="s">
        <v>15799</v>
      </c>
    </row>
    <row r="5000" spans="1:3">
      <c r="A5000" s="1" t="s">
        <v>15798</v>
      </c>
      <c r="B5000" s="1" t="s">
        <v>6782</v>
      </c>
      <c r="C5000" s="1" t="s">
        <v>15800</v>
      </c>
    </row>
    <row r="5001" spans="1:3">
      <c r="A5001" s="1" t="s">
        <v>15801</v>
      </c>
      <c r="B5001" s="1" t="s">
        <v>15802</v>
      </c>
      <c r="C5001" s="1" t="s">
        <v>15803</v>
      </c>
    </row>
    <row r="5002" spans="1:3">
      <c r="A5002" s="1" t="s">
        <v>15801</v>
      </c>
      <c r="B5002" s="1" t="s">
        <v>15804</v>
      </c>
      <c r="C5002" s="1" t="s">
        <v>15805</v>
      </c>
    </row>
    <row r="5003" spans="1:3">
      <c r="A5003" s="1" t="s">
        <v>15806</v>
      </c>
      <c r="B5003" s="1" t="s">
        <v>15807</v>
      </c>
      <c r="C5003" s="1" t="s">
        <v>15808</v>
      </c>
    </row>
    <row r="5004" spans="1:3">
      <c r="A5004" s="1" t="s">
        <v>15806</v>
      </c>
      <c r="B5004" s="1" t="s">
        <v>15809</v>
      </c>
      <c r="C5004" s="1" t="s">
        <v>15810</v>
      </c>
    </row>
    <row r="5005" spans="1:3">
      <c r="A5005" s="1" t="s">
        <v>15811</v>
      </c>
      <c r="B5005" s="1" t="s">
        <v>6278</v>
      </c>
      <c r="C5005" s="1" t="s">
        <v>15812</v>
      </c>
    </row>
    <row r="5006" spans="1:3">
      <c r="A5006" s="1" t="s">
        <v>15811</v>
      </c>
      <c r="B5006" s="1" t="s">
        <v>15813</v>
      </c>
      <c r="C5006" s="1" t="s">
        <v>15814</v>
      </c>
    </row>
    <row r="5007" spans="1:3">
      <c r="A5007" s="1" t="s">
        <v>15815</v>
      </c>
      <c r="B5007" s="1" t="s">
        <v>15816</v>
      </c>
      <c r="C5007" s="1" t="s">
        <v>15817</v>
      </c>
    </row>
    <row r="5008" spans="1:3">
      <c r="A5008" s="1" t="s">
        <v>15815</v>
      </c>
      <c r="B5008" s="1" t="s">
        <v>15818</v>
      </c>
      <c r="C5008" s="1" t="s">
        <v>15819</v>
      </c>
    </row>
    <row r="5009" spans="1:3">
      <c r="A5009" s="1" t="s">
        <v>15820</v>
      </c>
      <c r="B5009" s="1" t="s">
        <v>15821</v>
      </c>
      <c r="C5009" s="1" t="s">
        <v>15822</v>
      </c>
    </row>
    <row r="5010" spans="1:3">
      <c r="A5010" s="1" t="s">
        <v>15823</v>
      </c>
      <c r="B5010" s="1" t="s">
        <v>290</v>
      </c>
      <c r="C5010" s="1" t="s">
        <v>15824</v>
      </c>
    </row>
    <row r="5011" spans="1:3">
      <c r="A5011" s="1" t="s">
        <v>15825</v>
      </c>
      <c r="B5011" s="1" t="s">
        <v>15826</v>
      </c>
      <c r="C5011" s="1" t="s">
        <v>15827</v>
      </c>
    </row>
    <row r="5012" spans="1:3">
      <c r="A5012" s="1" t="s">
        <v>15828</v>
      </c>
      <c r="B5012" s="1" t="s">
        <v>15829</v>
      </c>
      <c r="C5012" s="1" t="s">
        <v>15830</v>
      </c>
    </row>
    <row r="5013" spans="1:3">
      <c r="A5013" s="1" t="s">
        <v>15831</v>
      </c>
      <c r="B5013" s="1" t="s">
        <v>15832</v>
      </c>
      <c r="C5013" s="1" t="s">
        <v>15833</v>
      </c>
    </row>
    <row r="5014" spans="1:3">
      <c r="A5014" s="1" t="s">
        <v>15834</v>
      </c>
      <c r="B5014" s="1" t="s">
        <v>15835</v>
      </c>
      <c r="C5014" s="1" t="s">
        <v>15836</v>
      </c>
    </row>
    <row r="5015" spans="1:3">
      <c r="A5015" s="1" t="s">
        <v>15837</v>
      </c>
      <c r="B5015" s="1" t="s">
        <v>15838</v>
      </c>
      <c r="C5015" s="1" t="s">
        <v>15839</v>
      </c>
    </row>
    <row r="5016" spans="1:3">
      <c r="A5016" s="1" t="s">
        <v>15840</v>
      </c>
      <c r="B5016" s="1" t="s">
        <v>15841</v>
      </c>
      <c r="C5016" s="1" t="s">
        <v>15842</v>
      </c>
    </row>
    <row r="5017" spans="1:3">
      <c r="A5017" s="1" t="s">
        <v>15843</v>
      </c>
      <c r="B5017" s="1" t="s">
        <v>15844</v>
      </c>
      <c r="C5017" s="1" t="s">
        <v>15845</v>
      </c>
    </row>
    <row r="5018" spans="1:3">
      <c r="A5018" s="1" t="s">
        <v>15846</v>
      </c>
      <c r="B5018" s="1" t="s">
        <v>15847</v>
      </c>
      <c r="C5018" s="1" t="s">
        <v>15848</v>
      </c>
    </row>
    <row r="5019" spans="1:3">
      <c r="A5019" s="1" t="s">
        <v>15849</v>
      </c>
      <c r="B5019" s="1" t="s">
        <v>15850</v>
      </c>
      <c r="C5019" s="1" t="s">
        <v>15851</v>
      </c>
    </row>
    <row r="5020" spans="1:3">
      <c r="A5020" s="1" t="s">
        <v>15852</v>
      </c>
      <c r="B5020" s="1" t="s">
        <v>15853</v>
      </c>
      <c r="C5020" s="1" t="s">
        <v>15854</v>
      </c>
    </row>
    <row r="5021" spans="1:3">
      <c r="A5021" s="1" t="s">
        <v>15855</v>
      </c>
      <c r="B5021" s="1" t="s">
        <v>15856</v>
      </c>
      <c r="C5021" s="1" t="s">
        <v>15857</v>
      </c>
    </row>
    <row r="5022" spans="1:3">
      <c r="A5022" s="1" t="s">
        <v>15858</v>
      </c>
      <c r="B5022" s="1" t="s">
        <v>15859</v>
      </c>
      <c r="C5022" s="1" t="s">
        <v>15860</v>
      </c>
    </row>
    <row r="5023" spans="1:3">
      <c r="A5023" s="1" t="s">
        <v>15861</v>
      </c>
      <c r="B5023" s="1" t="s">
        <v>15862</v>
      </c>
      <c r="C5023" s="1" t="s">
        <v>15863</v>
      </c>
    </row>
    <row r="5024" spans="1:3">
      <c r="A5024" s="1" t="s">
        <v>15864</v>
      </c>
      <c r="B5024" s="1" t="s">
        <v>15865</v>
      </c>
      <c r="C5024" s="1" t="s">
        <v>15866</v>
      </c>
    </row>
    <row r="5025" spans="1:3">
      <c r="A5025" s="1" t="s">
        <v>15867</v>
      </c>
      <c r="B5025" s="1" t="s">
        <v>15868</v>
      </c>
      <c r="C5025" s="1" t="s">
        <v>15869</v>
      </c>
    </row>
    <row r="5026" spans="1:3">
      <c r="A5026" s="1" t="s">
        <v>15870</v>
      </c>
      <c r="B5026" s="1" t="s">
        <v>15871</v>
      </c>
      <c r="C5026" s="1" t="s">
        <v>15872</v>
      </c>
    </row>
    <row r="5027" spans="1:3">
      <c r="A5027" s="1" t="s">
        <v>15873</v>
      </c>
      <c r="B5027" s="1" t="s">
        <v>15874</v>
      </c>
      <c r="C5027" s="1" t="s">
        <v>15875</v>
      </c>
    </row>
    <row r="5028" spans="1:3">
      <c r="A5028" s="1" t="s">
        <v>15876</v>
      </c>
      <c r="B5028" s="1" t="s">
        <v>15877</v>
      </c>
      <c r="C5028" s="1" t="s">
        <v>15878</v>
      </c>
    </row>
    <row r="5029" spans="1:3">
      <c r="A5029" s="1" t="s">
        <v>15879</v>
      </c>
      <c r="B5029" s="1" t="s">
        <v>15880</v>
      </c>
      <c r="C5029" s="1" t="s">
        <v>15881</v>
      </c>
    </row>
    <row r="5030" spans="1:3">
      <c r="A5030" s="1" t="s">
        <v>15882</v>
      </c>
      <c r="B5030" s="1" t="s">
        <v>15883</v>
      </c>
      <c r="C5030" s="1" t="s">
        <v>15884</v>
      </c>
    </row>
    <row r="5031" spans="1:3">
      <c r="A5031" s="1" t="s">
        <v>15885</v>
      </c>
      <c r="B5031" s="1" t="s">
        <v>4313</v>
      </c>
      <c r="C5031" s="1" t="s">
        <v>15886</v>
      </c>
    </row>
    <row r="5032" spans="1:3">
      <c r="A5032" s="1" t="s">
        <v>15887</v>
      </c>
      <c r="B5032" s="1" t="s">
        <v>4316</v>
      </c>
      <c r="C5032" s="1" t="s">
        <v>15888</v>
      </c>
    </row>
    <row r="5033" spans="1:3">
      <c r="A5033" s="1" t="s">
        <v>15889</v>
      </c>
      <c r="B5033" s="1" t="s">
        <v>4319</v>
      </c>
      <c r="C5033" s="1" t="s">
        <v>15890</v>
      </c>
    </row>
    <row r="5034" spans="1:3">
      <c r="A5034" s="1" t="s">
        <v>15891</v>
      </c>
      <c r="B5034" s="1" t="s">
        <v>15892</v>
      </c>
      <c r="C5034" s="1" t="s">
        <v>15893</v>
      </c>
    </row>
    <row r="5035" spans="1:3">
      <c r="A5035" s="1" t="s">
        <v>15894</v>
      </c>
      <c r="B5035" s="1" t="s">
        <v>15895</v>
      </c>
      <c r="C5035" s="1" t="s">
        <v>15896</v>
      </c>
    </row>
    <row r="5036" spans="1:3">
      <c r="A5036" s="1" t="s">
        <v>15897</v>
      </c>
      <c r="B5036" s="1" t="s">
        <v>15898</v>
      </c>
      <c r="C5036" s="1" t="s">
        <v>15899</v>
      </c>
    </row>
    <row r="5037" spans="1:3">
      <c r="A5037" s="1" t="s">
        <v>15900</v>
      </c>
      <c r="B5037" s="1" t="s">
        <v>15901</v>
      </c>
      <c r="C5037" s="1" t="s">
        <v>15902</v>
      </c>
    </row>
    <row r="5038" spans="1:3">
      <c r="A5038" s="1" t="s">
        <v>15903</v>
      </c>
      <c r="B5038" s="1" t="s">
        <v>15904</v>
      </c>
      <c r="C5038" s="1" t="s">
        <v>15905</v>
      </c>
    </row>
    <row r="5039" spans="1:3">
      <c r="A5039" s="1" t="s">
        <v>15906</v>
      </c>
      <c r="B5039" s="1" t="s">
        <v>15907</v>
      </c>
      <c r="C5039" s="1" t="s">
        <v>15908</v>
      </c>
    </row>
    <row r="5040" spans="1:3">
      <c r="A5040" s="1" t="s">
        <v>15909</v>
      </c>
      <c r="B5040" s="1" t="s">
        <v>15910</v>
      </c>
      <c r="C5040" s="1" t="s">
        <v>15911</v>
      </c>
    </row>
    <row r="5041" spans="1:3">
      <c r="A5041" s="1" t="s">
        <v>15912</v>
      </c>
      <c r="B5041" s="1" t="s">
        <v>15913</v>
      </c>
      <c r="C5041" s="1" t="s">
        <v>15914</v>
      </c>
    </row>
    <row r="5042" spans="1:3">
      <c r="A5042" s="1" t="s">
        <v>15915</v>
      </c>
      <c r="B5042" s="1" t="s">
        <v>15916</v>
      </c>
      <c r="C5042" s="1" t="s">
        <v>15917</v>
      </c>
    </row>
    <row r="5043" spans="1:3">
      <c r="A5043" s="1" t="s">
        <v>15918</v>
      </c>
      <c r="B5043" s="1" t="s">
        <v>15919</v>
      </c>
      <c r="C5043" s="1" t="s">
        <v>15920</v>
      </c>
    </row>
    <row r="5044" spans="1:3">
      <c r="A5044" s="1" t="s">
        <v>15921</v>
      </c>
      <c r="B5044" s="1" t="s">
        <v>15922</v>
      </c>
      <c r="C5044" s="1" t="s">
        <v>15923</v>
      </c>
    </row>
    <row r="5045" spans="1:3">
      <c r="A5045" s="1" t="s">
        <v>15924</v>
      </c>
      <c r="B5045" s="1" t="s">
        <v>15925</v>
      </c>
      <c r="C5045" s="1" t="s">
        <v>15926</v>
      </c>
    </row>
    <row r="5046" spans="1:3">
      <c r="A5046" s="1" t="s">
        <v>15927</v>
      </c>
      <c r="B5046" s="1" t="s">
        <v>15928</v>
      </c>
      <c r="C5046" s="1" t="s">
        <v>15929</v>
      </c>
    </row>
    <row r="5047" spans="1:3">
      <c r="A5047" s="1" t="s">
        <v>15930</v>
      </c>
      <c r="B5047" s="1" t="s">
        <v>15931</v>
      </c>
      <c r="C5047" s="1" t="s">
        <v>15932</v>
      </c>
    </row>
    <row r="5048" spans="1:3">
      <c r="A5048" s="1" t="s">
        <v>15933</v>
      </c>
      <c r="B5048" s="1" t="s">
        <v>15934</v>
      </c>
      <c r="C5048" s="1" t="s">
        <v>15935</v>
      </c>
    </row>
    <row r="5049" spans="1:3">
      <c r="A5049" s="1" t="s">
        <v>15936</v>
      </c>
      <c r="B5049" s="1" t="s">
        <v>15937</v>
      </c>
      <c r="C5049" s="1" t="s">
        <v>15938</v>
      </c>
    </row>
    <row r="5050" spans="1:3">
      <c r="A5050" s="1" t="s">
        <v>15939</v>
      </c>
      <c r="B5050" s="1" t="s">
        <v>15940</v>
      </c>
      <c r="C5050" s="1" t="s">
        <v>15941</v>
      </c>
    </row>
    <row r="5051" spans="1:3">
      <c r="A5051" s="1" t="s">
        <v>15942</v>
      </c>
      <c r="B5051" s="1" t="s">
        <v>15943</v>
      </c>
      <c r="C5051" s="1" t="s">
        <v>15944</v>
      </c>
    </row>
    <row r="5052" spans="1:3">
      <c r="A5052" s="1" t="s">
        <v>15945</v>
      </c>
      <c r="B5052" s="1" t="s">
        <v>15946</v>
      </c>
      <c r="C5052" s="1" t="s">
        <v>15947</v>
      </c>
    </row>
    <row r="5053" spans="1:3">
      <c r="A5053" s="1" t="s">
        <v>15948</v>
      </c>
      <c r="B5053" s="1" t="s">
        <v>15949</v>
      </c>
      <c r="C5053" s="1" t="s">
        <v>15950</v>
      </c>
    </row>
    <row r="5054" spans="1:3">
      <c r="A5054" s="1" t="s">
        <v>15951</v>
      </c>
      <c r="B5054" s="1" t="s">
        <v>15952</v>
      </c>
      <c r="C5054" s="1" t="s">
        <v>15953</v>
      </c>
    </row>
    <row r="5055" spans="1:3">
      <c r="A5055" s="1" t="s">
        <v>15954</v>
      </c>
      <c r="B5055" s="1" t="s">
        <v>15955</v>
      </c>
      <c r="C5055" s="1" t="s">
        <v>15956</v>
      </c>
    </row>
    <row r="5056" spans="1:3">
      <c r="A5056" s="1" t="s">
        <v>15957</v>
      </c>
      <c r="B5056" s="1" t="s">
        <v>15958</v>
      </c>
      <c r="C5056" s="1" t="s">
        <v>15959</v>
      </c>
    </row>
    <row r="5057" spans="1:3">
      <c r="A5057" s="1" t="s">
        <v>15960</v>
      </c>
      <c r="B5057" s="1" t="s">
        <v>15961</v>
      </c>
      <c r="C5057" s="1" t="s">
        <v>15962</v>
      </c>
    </row>
    <row r="5058" spans="1:3">
      <c r="A5058" s="1" t="s">
        <v>15963</v>
      </c>
      <c r="B5058" s="1" t="s">
        <v>15964</v>
      </c>
      <c r="C5058" s="1" t="s">
        <v>15965</v>
      </c>
    </row>
    <row r="5059" spans="1:3">
      <c r="A5059" s="1" t="s">
        <v>15966</v>
      </c>
      <c r="B5059" s="1" t="s">
        <v>15967</v>
      </c>
      <c r="C5059" s="1" t="s">
        <v>15968</v>
      </c>
    </row>
    <row r="5060" spans="1:3">
      <c r="A5060" s="1" t="s">
        <v>15969</v>
      </c>
      <c r="B5060" s="1" t="s">
        <v>15970</v>
      </c>
      <c r="C5060" s="1" t="s">
        <v>15971</v>
      </c>
    </row>
    <row r="5061" spans="1:3">
      <c r="A5061" s="1" t="s">
        <v>15972</v>
      </c>
      <c r="B5061" s="1" t="s">
        <v>15973</v>
      </c>
      <c r="C5061" s="1" t="s">
        <v>15974</v>
      </c>
    </row>
    <row r="5062" spans="1:3">
      <c r="A5062" s="1" t="s">
        <v>15975</v>
      </c>
      <c r="B5062" s="1" t="s">
        <v>15976</v>
      </c>
      <c r="C5062" s="1" t="s">
        <v>15977</v>
      </c>
    </row>
    <row r="5063" spans="1:3">
      <c r="A5063" s="1" t="s">
        <v>15978</v>
      </c>
      <c r="B5063" s="1" t="s">
        <v>15979</v>
      </c>
      <c r="C5063" s="1" t="s">
        <v>15980</v>
      </c>
    </row>
    <row r="5064" spans="1:3">
      <c r="A5064" s="1" t="s">
        <v>15981</v>
      </c>
      <c r="B5064" s="1" t="s">
        <v>15982</v>
      </c>
      <c r="C5064" s="1" t="s">
        <v>15983</v>
      </c>
    </row>
    <row r="5065" spans="1:3">
      <c r="A5065" s="1" t="s">
        <v>15984</v>
      </c>
      <c r="B5065" s="1" t="s">
        <v>15985</v>
      </c>
      <c r="C5065" s="1" t="s">
        <v>15986</v>
      </c>
    </row>
    <row r="5066" spans="1:3">
      <c r="A5066" s="1" t="s">
        <v>15987</v>
      </c>
      <c r="B5066" s="1" t="s">
        <v>15988</v>
      </c>
      <c r="C5066" s="1" t="s">
        <v>15989</v>
      </c>
    </row>
    <row r="5067" spans="1:3">
      <c r="A5067" s="1" t="s">
        <v>15990</v>
      </c>
      <c r="B5067" s="1" t="s">
        <v>15991</v>
      </c>
      <c r="C5067" s="1" t="s">
        <v>15992</v>
      </c>
    </row>
    <row r="5068" spans="1:3">
      <c r="A5068" s="1" t="s">
        <v>15993</v>
      </c>
      <c r="B5068" s="1" t="s">
        <v>15994</v>
      </c>
      <c r="C5068" s="1" t="s">
        <v>15995</v>
      </c>
    </row>
    <row r="5069" spans="1:3">
      <c r="A5069" s="1" t="s">
        <v>15996</v>
      </c>
      <c r="B5069" s="1" t="s">
        <v>15997</v>
      </c>
      <c r="C5069" s="1" t="s">
        <v>15998</v>
      </c>
    </row>
    <row r="5070" spans="1:3">
      <c r="A5070" s="1" t="s">
        <v>15999</v>
      </c>
      <c r="B5070" s="1" t="s">
        <v>16000</v>
      </c>
      <c r="C5070" s="1" t="s">
        <v>16001</v>
      </c>
    </row>
    <row r="5071" spans="1:3">
      <c r="A5071" s="1" t="s">
        <v>16002</v>
      </c>
      <c r="B5071" s="1" t="s">
        <v>16003</v>
      </c>
      <c r="C5071" s="1" t="s">
        <v>16004</v>
      </c>
    </row>
    <row r="5072" spans="1:3">
      <c r="A5072" s="1" t="s">
        <v>16005</v>
      </c>
      <c r="B5072" s="1" t="s">
        <v>16006</v>
      </c>
      <c r="C5072" s="1" t="s">
        <v>16007</v>
      </c>
    </row>
    <row r="5073" spans="1:3">
      <c r="A5073" s="1" t="s">
        <v>16008</v>
      </c>
      <c r="B5073" s="1" t="s">
        <v>16009</v>
      </c>
      <c r="C5073" s="1" t="s">
        <v>16010</v>
      </c>
    </row>
    <row r="5074" spans="1:3">
      <c r="A5074" s="1" t="s">
        <v>16011</v>
      </c>
      <c r="B5074" s="1" t="s">
        <v>16012</v>
      </c>
      <c r="C5074" s="1" t="s">
        <v>16013</v>
      </c>
    </row>
    <row r="5075" spans="1:3">
      <c r="A5075" s="1" t="s">
        <v>16014</v>
      </c>
      <c r="B5075" s="1" t="s">
        <v>16015</v>
      </c>
      <c r="C5075" s="1" t="s">
        <v>16016</v>
      </c>
    </row>
    <row r="5076" spans="1:3">
      <c r="A5076" s="1" t="s">
        <v>16017</v>
      </c>
      <c r="B5076" s="1" t="s">
        <v>16018</v>
      </c>
      <c r="C5076" s="1" t="s">
        <v>16019</v>
      </c>
    </row>
    <row r="5077" spans="1:3">
      <c r="A5077" s="1" t="s">
        <v>16020</v>
      </c>
      <c r="B5077" s="1" t="s">
        <v>16021</v>
      </c>
      <c r="C5077" s="1" t="s">
        <v>16022</v>
      </c>
    </row>
    <row r="5078" spans="1:3">
      <c r="A5078" s="1" t="s">
        <v>16023</v>
      </c>
      <c r="B5078" s="1" t="s">
        <v>16024</v>
      </c>
      <c r="C5078" s="1" t="s">
        <v>16025</v>
      </c>
    </row>
    <row r="5079" spans="1:3">
      <c r="A5079" s="1" t="s">
        <v>16026</v>
      </c>
      <c r="B5079" s="1" t="s">
        <v>16027</v>
      </c>
      <c r="C5079" s="1" t="s">
        <v>16028</v>
      </c>
    </row>
    <row r="5080" spans="1:3">
      <c r="A5080" s="1" t="s">
        <v>16029</v>
      </c>
      <c r="B5080" s="1" t="s">
        <v>16030</v>
      </c>
      <c r="C5080" s="1" t="s">
        <v>16031</v>
      </c>
    </row>
    <row r="5081" spans="1:3">
      <c r="A5081" s="1" t="s">
        <v>16032</v>
      </c>
      <c r="B5081" s="1" t="s">
        <v>16033</v>
      </c>
      <c r="C5081" s="1" t="s">
        <v>16034</v>
      </c>
    </row>
    <row r="5082" spans="1:3">
      <c r="A5082" s="1" t="s">
        <v>16035</v>
      </c>
      <c r="B5082" s="1" t="s">
        <v>16036</v>
      </c>
      <c r="C5082" s="1" t="s">
        <v>16037</v>
      </c>
    </row>
    <row r="5083" spans="1:3">
      <c r="A5083" s="1" t="s">
        <v>16038</v>
      </c>
      <c r="B5083" s="1" t="s">
        <v>16039</v>
      </c>
      <c r="C5083" s="1" t="s">
        <v>16040</v>
      </c>
    </row>
    <row r="5084" spans="1:3">
      <c r="A5084" s="1" t="s">
        <v>16041</v>
      </c>
      <c r="B5084" s="1" t="s">
        <v>16042</v>
      </c>
      <c r="C5084" s="1" t="s">
        <v>16043</v>
      </c>
    </row>
    <row r="5085" spans="1:3">
      <c r="A5085" s="1" t="s">
        <v>16044</v>
      </c>
      <c r="B5085" s="1" t="s">
        <v>16045</v>
      </c>
      <c r="C5085" s="1" t="s">
        <v>16046</v>
      </c>
    </row>
    <row r="5086" spans="1:3">
      <c r="A5086" s="1" t="s">
        <v>16047</v>
      </c>
      <c r="B5086" s="1" t="s">
        <v>16048</v>
      </c>
      <c r="C5086" s="1" t="s">
        <v>16049</v>
      </c>
    </row>
    <row r="5087" spans="1:3">
      <c r="A5087" s="1" t="s">
        <v>16050</v>
      </c>
      <c r="B5087" s="1" t="s">
        <v>16051</v>
      </c>
      <c r="C5087" s="1" t="s">
        <v>16052</v>
      </c>
    </row>
    <row r="5088" spans="1:3">
      <c r="A5088" s="1" t="s">
        <v>16053</v>
      </c>
      <c r="B5088" s="1" t="s">
        <v>16054</v>
      </c>
      <c r="C5088" s="1" t="s">
        <v>16055</v>
      </c>
    </row>
    <row r="5089" spans="1:3">
      <c r="A5089" s="1" t="s">
        <v>16056</v>
      </c>
      <c r="B5089" s="1" t="s">
        <v>16057</v>
      </c>
      <c r="C5089" s="1" t="s">
        <v>16058</v>
      </c>
    </row>
    <row r="5090" spans="1:3">
      <c r="A5090" s="1" t="s">
        <v>16059</v>
      </c>
      <c r="B5090" s="1" t="s">
        <v>16060</v>
      </c>
      <c r="C5090" s="1" t="s">
        <v>16061</v>
      </c>
    </row>
    <row r="5091" spans="1:3">
      <c r="A5091" s="1" t="s">
        <v>16062</v>
      </c>
      <c r="B5091" s="1" t="s">
        <v>16063</v>
      </c>
      <c r="C5091" s="1" t="s">
        <v>16064</v>
      </c>
    </row>
    <row r="5092" spans="1:3">
      <c r="A5092" s="1" t="s">
        <v>16065</v>
      </c>
      <c r="B5092" s="1" t="s">
        <v>16066</v>
      </c>
      <c r="C5092" s="1" t="s">
        <v>16067</v>
      </c>
    </row>
    <row r="5093" spans="1:3">
      <c r="A5093" s="1" t="s">
        <v>16068</v>
      </c>
      <c r="B5093" s="1" t="s">
        <v>16069</v>
      </c>
      <c r="C5093" s="1" t="s">
        <v>16070</v>
      </c>
    </row>
    <row r="5094" spans="1:3">
      <c r="A5094" s="1" t="s">
        <v>16071</v>
      </c>
      <c r="B5094" s="1" t="s">
        <v>16072</v>
      </c>
      <c r="C5094" s="1" t="s">
        <v>16073</v>
      </c>
    </row>
    <row r="5095" spans="1:3">
      <c r="A5095" s="1" t="s">
        <v>16074</v>
      </c>
      <c r="B5095" s="1" t="s">
        <v>16075</v>
      </c>
      <c r="C5095" s="1" t="s">
        <v>16076</v>
      </c>
    </row>
    <row r="5096" spans="1:3">
      <c r="A5096" s="1" t="s">
        <v>16077</v>
      </c>
      <c r="B5096" s="1" t="s">
        <v>16078</v>
      </c>
      <c r="C5096" s="1" t="s">
        <v>16079</v>
      </c>
    </row>
    <row r="5097" spans="1:3">
      <c r="A5097" s="1" t="s">
        <v>16080</v>
      </c>
      <c r="B5097" s="1" t="s">
        <v>16081</v>
      </c>
      <c r="C5097" s="1" t="s">
        <v>16082</v>
      </c>
    </row>
    <row r="5098" spans="1:3">
      <c r="A5098" s="1" t="s">
        <v>16083</v>
      </c>
      <c r="B5098" s="1" t="s">
        <v>16084</v>
      </c>
      <c r="C5098" s="1" t="s">
        <v>16085</v>
      </c>
    </row>
    <row r="5099" spans="1:3">
      <c r="A5099" s="1" t="s">
        <v>16086</v>
      </c>
      <c r="B5099" s="1" t="s">
        <v>16087</v>
      </c>
      <c r="C5099" s="1" t="s">
        <v>16088</v>
      </c>
    </row>
    <row r="5100" spans="1:3">
      <c r="A5100" s="1" t="s">
        <v>16089</v>
      </c>
      <c r="B5100" s="1" t="s">
        <v>16090</v>
      </c>
      <c r="C5100" s="1" t="s">
        <v>16091</v>
      </c>
    </row>
    <row r="5101" spans="1:3">
      <c r="A5101" s="1" t="s">
        <v>16092</v>
      </c>
      <c r="B5101" s="1" t="s">
        <v>16093</v>
      </c>
      <c r="C5101" s="1" t="s">
        <v>16094</v>
      </c>
    </row>
    <row r="5102" spans="1:3">
      <c r="A5102" s="1" t="s">
        <v>16095</v>
      </c>
      <c r="B5102" s="1" t="s">
        <v>16096</v>
      </c>
      <c r="C5102" s="1" t="s">
        <v>16097</v>
      </c>
    </row>
    <row r="5103" spans="1:3">
      <c r="A5103" s="1" t="s">
        <v>16098</v>
      </c>
      <c r="B5103" s="1" t="s">
        <v>16099</v>
      </c>
      <c r="C5103" s="1" t="s">
        <v>16100</v>
      </c>
    </row>
    <row r="5104" spans="1:3">
      <c r="A5104" s="1" t="s">
        <v>16101</v>
      </c>
      <c r="B5104" s="1" t="s">
        <v>16102</v>
      </c>
      <c r="C5104" s="1" t="s">
        <v>16103</v>
      </c>
    </row>
    <row r="5105" spans="1:3">
      <c r="A5105" s="1" t="s">
        <v>16104</v>
      </c>
      <c r="B5105" s="1" t="s">
        <v>16105</v>
      </c>
      <c r="C5105" s="1" t="s">
        <v>16106</v>
      </c>
    </row>
    <row r="5106" spans="1:3">
      <c r="A5106" s="1" t="s">
        <v>16107</v>
      </c>
      <c r="B5106" s="1" t="s">
        <v>16108</v>
      </c>
      <c r="C5106" s="1" t="s">
        <v>16109</v>
      </c>
    </row>
    <row r="5107" spans="1:3">
      <c r="A5107" s="1" t="s">
        <v>16110</v>
      </c>
      <c r="B5107" s="1" t="s">
        <v>16111</v>
      </c>
      <c r="C5107" s="1" t="s">
        <v>16112</v>
      </c>
    </row>
    <row r="5108" spans="1:3">
      <c r="A5108" s="1" t="s">
        <v>16113</v>
      </c>
      <c r="B5108" s="1" t="s">
        <v>16114</v>
      </c>
      <c r="C5108" s="1" t="s">
        <v>16115</v>
      </c>
    </row>
    <row r="5109" spans="1:3">
      <c r="A5109" s="1" t="s">
        <v>16116</v>
      </c>
      <c r="B5109" s="1" t="s">
        <v>16117</v>
      </c>
      <c r="C5109" s="1" t="s">
        <v>16118</v>
      </c>
    </row>
    <row r="5110" spans="1:3">
      <c r="A5110" s="1" t="s">
        <v>16119</v>
      </c>
      <c r="B5110" s="1" t="s">
        <v>16120</v>
      </c>
      <c r="C5110" s="1" t="s">
        <v>16121</v>
      </c>
    </row>
    <row r="5111" spans="1:3">
      <c r="A5111" s="1" t="s">
        <v>16122</v>
      </c>
      <c r="B5111" s="1" t="s">
        <v>16123</v>
      </c>
      <c r="C5111" s="1" t="s">
        <v>16124</v>
      </c>
    </row>
    <row r="5112" spans="1:3">
      <c r="A5112" s="1" t="s">
        <v>16125</v>
      </c>
      <c r="B5112" s="1" t="s">
        <v>16126</v>
      </c>
      <c r="C5112" s="1" t="s">
        <v>16127</v>
      </c>
    </row>
    <row r="5113" spans="1:3">
      <c r="A5113" s="1" t="s">
        <v>16128</v>
      </c>
      <c r="B5113" s="1" t="s">
        <v>16129</v>
      </c>
      <c r="C5113" s="1" t="s">
        <v>16130</v>
      </c>
    </row>
    <row r="5114" spans="1:3">
      <c r="A5114" s="1" t="s">
        <v>16131</v>
      </c>
      <c r="B5114" s="1" t="s">
        <v>16132</v>
      </c>
      <c r="C5114" s="1" t="s">
        <v>16133</v>
      </c>
    </row>
    <row r="5115" spans="1:3">
      <c r="A5115" s="1" t="s">
        <v>16134</v>
      </c>
      <c r="B5115" s="1" t="s">
        <v>16135</v>
      </c>
      <c r="C5115" s="1" t="s">
        <v>16136</v>
      </c>
    </row>
    <row r="5116" spans="1:3">
      <c r="A5116" s="1" t="s">
        <v>16137</v>
      </c>
      <c r="B5116" s="1" t="s">
        <v>16138</v>
      </c>
      <c r="C5116" s="1" t="s">
        <v>16139</v>
      </c>
    </row>
    <row r="5117" spans="1:3">
      <c r="A5117" s="1" t="s">
        <v>16140</v>
      </c>
      <c r="B5117" s="1" t="s">
        <v>16141</v>
      </c>
      <c r="C5117" s="1" t="s">
        <v>16142</v>
      </c>
    </row>
    <row r="5118" spans="1:3">
      <c r="A5118" s="1" t="s">
        <v>16143</v>
      </c>
      <c r="B5118" s="1" t="s">
        <v>16144</v>
      </c>
      <c r="C5118" s="1" t="s">
        <v>16145</v>
      </c>
    </row>
    <row r="5119" spans="1:3">
      <c r="A5119" s="1" t="s">
        <v>16146</v>
      </c>
      <c r="B5119" s="1" t="s">
        <v>16147</v>
      </c>
      <c r="C5119" s="1" t="s">
        <v>16148</v>
      </c>
    </row>
    <row r="5120" spans="1:3">
      <c r="A5120" s="1" t="s">
        <v>16149</v>
      </c>
      <c r="B5120" s="1" t="s">
        <v>16150</v>
      </c>
      <c r="C5120" s="1" t="s">
        <v>16151</v>
      </c>
    </row>
    <row r="5121" spans="1:3">
      <c r="A5121" s="1" t="s">
        <v>16152</v>
      </c>
      <c r="B5121" s="1" t="s">
        <v>16153</v>
      </c>
      <c r="C5121" s="1" t="s">
        <v>16154</v>
      </c>
    </row>
    <row r="5122" spans="1:3">
      <c r="A5122" s="1" t="s">
        <v>16155</v>
      </c>
      <c r="B5122" s="1" t="s">
        <v>16156</v>
      </c>
      <c r="C5122" s="1" t="s">
        <v>16157</v>
      </c>
    </row>
    <row r="5123" spans="1:3">
      <c r="A5123" s="1" t="s">
        <v>16158</v>
      </c>
      <c r="B5123" s="1" t="s">
        <v>16159</v>
      </c>
      <c r="C5123" s="1" t="s">
        <v>16160</v>
      </c>
    </row>
    <row r="5124" spans="1:3">
      <c r="A5124" s="1" t="s">
        <v>16161</v>
      </c>
      <c r="B5124" s="1" t="s">
        <v>16162</v>
      </c>
      <c r="C5124" s="1" t="s">
        <v>16163</v>
      </c>
    </row>
    <row r="5125" spans="1:3">
      <c r="A5125" s="1" t="s">
        <v>16164</v>
      </c>
      <c r="B5125" s="1" t="s">
        <v>16165</v>
      </c>
      <c r="C5125" s="1" t="s">
        <v>16166</v>
      </c>
    </row>
    <row r="5126" spans="1:3">
      <c r="A5126" s="1" t="s">
        <v>16167</v>
      </c>
      <c r="B5126" s="1" t="s">
        <v>16168</v>
      </c>
      <c r="C5126" s="1" t="s">
        <v>16169</v>
      </c>
    </row>
    <row r="5127" spans="1:3">
      <c r="A5127" s="1" t="s">
        <v>16170</v>
      </c>
      <c r="B5127" s="1" t="s">
        <v>16171</v>
      </c>
      <c r="C5127" s="1" t="s">
        <v>16172</v>
      </c>
    </row>
    <row r="5128" spans="1:3">
      <c r="A5128" s="1" t="s">
        <v>16173</v>
      </c>
      <c r="B5128" s="1" t="s">
        <v>16174</v>
      </c>
      <c r="C5128" s="1" t="s">
        <v>16175</v>
      </c>
    </row>
    <row r="5129" spans="1:3">
      <c r="A5129" s="1" t="s">
        <v>16176</v>
      </c>
      <c r="B5129" s="1" t="s">
        <v>16177</v>
      </c>
      <c r="C5129" s="1" t="s">
        <v>16178</v>
      </c>
    </row>
    <row r="5130" spans="1:3">
      <c r="A5130" s="1" t="s">
        <v>16179</v>
      </c>
      <c r="B5130" s="1" t="s">
        <v>16180</v>
      </c>
      <c r="C5130" s="1" t="s">
        <v>16181</v>
      </c>
    </row>
    <row r="5131" spans="1:3">
      <c r="A5131" s="1" t="s">
        <v>16182</v>
      </c>
      <c r="B5131" s="1" t="s">
        <v>16183</v>
      </c>
      <c r="C5131" s="1" t="s">
        <v>16184</v>
      </c>
    </row>
    <row r="5132" spans="1:3">
      <c r="A5132" s="1" t="s">
        <v>16185</v>
      </c>
      <c r="B5132" s="1" t="s">
        <v>16186</v>
      </c>
      <c r="C5132" s="1" t="s">
        <v>16187</v>
      </c>
    </row>
    <row r="5133" spans="1:3">
      <c r="A5133" s="1" t="s">
        <v>16188</v>
      </c>
      <c r="B5133" s="1" t="s">
        <v>16189</v>
      </c>
      <c r="C5133" s="1" t="s">
        <v>16190</v>
      </c>
    </row>
    <row r="5134" spans="1:3">
      <c r="A5134" s="1" t="s">
        <v>16191</v>
      </c>
      <c r="B5134" s="1" t="s">
        <v>16192</v>
      </c>
      <c r="C5134" s="1" t="s">
        <v>16193</v>
      </c>
    </row>
    <row r="5135" spans="1:3">
      <c r="A5135" s="1" t="s">
        <v>16194</v>
      </c>
      <c r="B5135" s="1" t="s">
        <v>16195</v>
      </c>
      <c r="C5135" s="1" t="s">
        <v>16196</v>
      </c>
    </row>
    <row r="5136" spans="1:3">
      <c r="A5136" s="1" t="s">
        <v>16197</v>
      </c>
      <c r="B5136" s="1" t="s">
        <v>16198</v>
      </c>
      <c r="C5136" s="1" t="s">
        <v>16199</v>
      </c>
    </row>
    <row r="5137" spans="1:3">
      <c r="A5137" s="1" t="s">
        <v>16200</v>
      </c>
      <c r="B5137" s="1" t="s">
        <v>16201</v>
      </c>
      <c r="C5137" s="1" t="s">
        <v>16202</v>
      </c>
    </row>
    <row r="5138" spans="1:3">
      <c r="A5138" s="1" t="s">
        <v>16203</v>
      </c>
      <c r="B5138" s="1" t="s">
        <v>16204</v>
      </c>
      <c r="C5138" s="1" t="s">
        <v>16205</v>
      </c>
    </row>
    <row r="5139" spans="1:3">
      <c r="A5139" s="1" t="s">
        <v>16206</v>
      </c>
      <c r="B5139" s="1" t="s">
        <v>16207</v>
      </c>
      <c r="C5139" s="1" t="s">
        <v>16208</v>
      </c>
    </row>
    <row r="5140" spans="1:3">
      <c r="A5140" s="1" t="s">
        <v>16209</v>
      </c>
      <c r="B5140" s="1" t="s">
        <v>16210</v>
      </c>
      <c r="C5140" s="1" t="s">
        <v>16211</v>
      </c>
    </row>
    <row r="5141" spans="1:3">
      <c r="A5141" s="1" t="s">
        <v>16212</v>
      </c>
      <c r="B5141" s="1" t="s">
        <v>16213</v>
      </c>
      <c r="C5141" s="1" t="s">
        <v>16214</v>
      </c>
    </row>
    <row r="5142" spans="1:3">
      <c r="A5142" s="1" t="s">
        <v>16215</v>
      </c>
      <c r="B5142" s="1" t="s">
        <v>16216</v>
      </c>
      <c r="C5142" s="1" t="s">
        <v>16217</v>
      </c>
    </row>
    <row r="5143" spans="1:3">
      <c r="A5143" s="1" t="s">
        <v>16218</v>
      </c>
      <c r="B5143" s="1" t="s">
        <v>16219</v>
      </c>
      <c r="C5143" s="1" t="s">
        <v>16220</v>
      </c>
    </row>
    <row r="5144" spans="1:3">
      <c r="A5144" s="1" t="s">
        <v>16221</v>
      </c>
      <c r="B5144" s="1" t="s">
        <v>16222</v>
      </c>
      <c r="C5144" s="1" t="s">
        <v>16223</v>
      </c>
    </row>
    <row r="5145" spans="1:3">
      <c r="A5145" s="1" t="s">
        <v>16224</v>
      </c>
      <c r="B5145" s="1" t="s">
        <v>16225</v>
      </c>
      <c r="C5145" s="1" t="s">
        <v>16226</v>
      </c>
    </row>
    <row r="5146" spans="1:3">
      <c r="A5146" s="1" t="s">
        <v>16227</v>
      </c>
      <c r="B5146" s="1" t="s">
        <v>16228</v>
      </c>
      <c r="C5146" s="1" t="s">
        <v>16229</v>
      </c>
    </row>
    <row r="5147" spans="1:3">
      <c r="A5147" s="1" t="s">
        <v>16230</v>
      </c>
      <c r="B5147" s="1" t="s">
        <v>16231</v>
      </c>
      <c r="C5147" s="1" t="s">
        <v>16232</v>
      </c>
    </row>
    <row r="5148" spans="1:3">
      <c r="A5148" s="1" t="s">
        <v>16233</v>
      </c>
      <c r="B5148" s="1" t="s">
        <v>16234</v>
      </c>
      <c r="C5148" s="1" t="s">
        <v>16235</v>
      </c>
    </row>
    <row r="5149" spans="1:3">
      <c r="A5149" s="1" t="s">
        <v>16236</v>
      </c>
      <c r="B5149" s="1" t="s">
        <v>16237</v>
      </c>
      <c r="C5149" s="1" t="s">
        <v>16238</v>
      </c>
    </row>
    <row r="5150" spans="1:3">
      <c r="A5150" s="1" t="s">
        <v>16239</v>
      </c>
      <c r="B5150" s="1" t="s">
        <v>16240</v>
      </c>
      <c r="C5150" s="1" t="s">
        <v>16241</v>
      </c>
    </row>
    <row r="5151" spans="1:3">
      <c r="A5151" s="1" t="s">
        <v>16242</v>
      </c>
      <c r="B5151" s="1" t="s">
        <v>16243</v>
      </c>
      <c r="C5151" s="1" t="s">
        <v>16244</v>
      </c>
    </row>
    <row r="5152" spans="1:3">
      <c r="A5152" s="1" t="s">
        <v>16245</v>
      </c>
      <c r="B5152" s="1" t="s">
        <v>16246</v>
      </c>
      <c r="C5152" s="1" t="s">
        <v>16247</v>
      </c>
    </row>
    <row r="5153" spans="1:3">
      <c r="A5153" s="1" t="s">
        <v>16248</v>
      </c>
      <c r="B5153" s="1" t="s">
        <v>16249</v>
      </c>
      <c r="C5153" s="1" t="s">
        <v>16250</v>
      </c>
    </row>
    <row r="5154" spans="1:3">
      <c r="A5154" s="1" t="s">
        <v>16251</v>
      </c>
      <c r="B5154" s="1" t="s">
        <v>16252</v>
      </c>
      <c r="C5154" s="1" t="s">
        <v>16253</v>
      </c>
    </row>
    <row r="5155" spans="1:3">
      <c r="A5155" s="1" t="s">
        <v>16254</v>
      </c>
      <c r="B5155" s="1" t="s">
        <v>16255</v>
      </c>
      <c r="C5155" s="1" t="s">
        <v>16256</v>
      </c>
    </row>
    <row r="5156" spans="1:3">
      <c r="A5156" s="1" t="s">
        <v>16257</v>
      </c>
      <c r="B5156" s="1" t="s">
        <v>16258</v>
      </c>
      <c r="C5156" s="1" t="s">
        <v>16259</v>
      </c>
    </row>
    <row r="5157" spans="1:3">
      <c r="A5157" s="1" t="s">
        <v>16260</v>
      </c>
      <c r="B5157" s="1" t="s">
        <v>16261</v>
      </c>
      <c r="C5157" s="1" t="s">
        <v>16262</v>
      </c>
    </row>
    <row r="5158" spans="1:3">
      <c r="A5158" s="1" t="s">
        <v>16263</v>
      </c>
      <c r="B5158" s="1" t="s">
        <v>16264</v>
      </c>
      <c r="C5158" s="1" t="s">
        <v>16265</v>
      </c>
    </row>
    <row r="5159" spans="1:3">
      <c r="A5159" s="1" t="s">
        <v>16266</v>
      </c>
      <c r="B5159" s="1" t="s">
        <v>16267</v>
      </c>
      <c r="C5159" s="1" t="s">
        <v>16268</v>
      </c>
    </row>
    <row r="5160" spans="1:3">
      <c r="A5160" s="1" t="s">
        <v>16269</v>
      </c>
      <c r="B5160" s="1" t="s">
        <v>16270</v>
      </c>
      <c r="C5160" s="1" t="s">
        <v>16271</v>
      </c>
    </row>
    <row r="5161" spans="1:3">
      <c r="A5161" s="1" t="s">
        <v>16272</v>
      </c>
      <c r="B5161" s="1" t="s">
        <v>16273</v>
      </c>
      <c r="C5161" s="1" t="s">
        <v>16274</v>
      </c>
    </row>
    <row r="5162" spans="1:3">
      <c r="A5162" s="1" t="s">
        <v>16275</v>
      </c>
      <c r="B5162" s="1" t="s">
        <v>16276</v>
      </c>
      <c r="C5162" s="1" t="s">
        <v>16277</v>
      </c>
    </row>
    <row r="5163" spans="1:3">
      <c r="A5163" s="1" t="s">
        <v>16278</v>
      </c>
      <c r="B5163" s="1" t="s">
        <v>16279</v>
      </c>
      <c r="C5163" s="1" t="s">
        <v>16280</v>
      </c>
    </row>
    <row r="5164" spans="1:3">
      <c r="A5164" s="1" t="s">
        <v>16281</v>
      </c>
      <c r="B5164" s="1" t="s">
        <v>16282</v>
      </c>
      <c r="C5164" s="1" t="s">
        <v>16283</v>
      </c>
    </row>
    <row r="5165" spans="1:3">
      <c r="A5165" s="1" t="s">
        <v>16284</v>
      </c>
      <c r="B5165" s="1" t="s">
        <v>16285</v>
      </c>
      <c r="C5165" s="1" t="s">
        <v>16286</v>
      </c>
    </row>
    <row r="5166" spans="1:3">
      <c r="A5166" s="1" t="s">
        <v>16287</v>
      </c>
      <c r="B5166" s="1" t="s">
        <v>16288</v>
      </c>
      <c r="C5166" s="1" t="s">
        <v>16289</v>
      </c>
    </row>
    <row r="5167" spans="1:3">
      <c r="A5167" s="1" t="s">
        <v>16290</v>
      </c>
      <c r="B5167" s="1" t="s">
        <v>16291</v>
      </c>
      <c r="C5167" s="1" t="s">
        <v>16292</v>
      </c>
    </row>
    <row r="5168" spans="1:3">
      <c r="A5168" s="1" t="s">
        <v>16293</v>
      </c>
      <c r="B5168" s="1" t="s">
        <v>16294</v>
      </c>
      <c r="C5168" s="1" t="s">
        <v>16295</v>
      </c>
    </row>
    <row r="5169" spans="1:3">
      <c r="A5169" s="1" t="s">
        <v>16296</v>
      </c>
      <c r="B5169" s="1" t="s">
        <v>16297</v>
      </c>
      <c r="C5169" s="1" t="s">
        <v>16298</v>
      </c>
    </row>
    <row r="5170" spans="1:3">
      <c r="A5170" s="1" t="s">
        <v>16299</v>
      </c>
      <c r="B5170" s="1" t="s">
        <v>16300</v>
      </c>
      <c r="C5170" s="1" t="s">
        <v>16301</v>
      </c>
    </row>
    <row r="5171" spans="1:3">
      <c r="A5171" s="1" t="s">
        <v>16302</v>
      </c>
      <c r="B5171" s="1" t="s">
        <v>16303</v>
      </c>
      <c r="C5171" s="1" t="s">
        <v>16304</v>
      </c>
    </row>
    <row r="5172" spans="1:3">
      <c r="A5172" s="1" t="s">
        <v>16305</v>
      </c>
      <c r="B5172" s="1" t="s">
        <v>16306</v>
      </c>
      <c r="C5172" s="1" t="s">
        <v>16307</v>
      </c>
    </row>
    <row r="5173" spans="1:3">
      <c r="A5173" s="1" t="s">
        <v>16308</v>
      </c>
      <c r="B5173" s="1" t="s">
        <v>16309</v>
      </c>
      <c r="C5173" s="1" t="s">
        <v>16310</v>
      </c>
    </row>
    <row r="5174" spans="1:3">
      <c r="A5174" s="1" t="s">
        <v>16311</v>
      </c>
      <c r="B5174" s="1" t="s">
        <v>16312</v>
      </c>
      <c r="C5174" s="1" t="s">
        <v>16313</v>
      </c>
    </row>
    <row r="5175" spans="1:3">
      <c r="A5175" s="1" t="s">
        <v>16314</v>
      </c>
      <c r="B5175" s="1" t="s">
        <v>16315</v>
      </c>
      <c r="C5175" s="1" t="s">
        <v>16316</v>
      </c>
    </row>
    <row r="5176" spans="1:3">
      <c r="A5176" s="1" t="s">
        <v>16317</v>
      </c>
      <c r="B5176" s="1" t="s">
        <v>16318</v>
      </c>
      <c r="C5176" s="1" t="s">
        <v>16319</v>
      </c>
    </row>
    <row r="5177" spans="1:3">
      <c r="A5177" s="1" t="s">
        <v>16320</v>
      </c>
      <c r="B5177" s="1" t="s">
        <v>16321</v>
      </c>
      <c r="C5177" s="1" t="s">
        <v>16322</v>
      </c>
    </row>
    <row r="5178" spans="1:3">
      <c r="A5178" s="1" t="s">
        <v>16323</v>
      </c>
      <c r="B5178" s="1" t="s">
        <v>16324</v>
      </c>
      <c r="C5178" s="1" t="s">
        <v>16325</v>
      </c>
    </row>
    <row r="5179" spans="1:3">
      <c r="A5179" s="1" t="s">
        <v>16326</v>
      </c>
      <c r="B5179" s="1" t="s">
        <v>16327</v>
      </c>
      <c r="C5179" s="1" t="s">
        <v>16328</v>
      </c>
    </row>
    <row r="5180" spans="1:3">
      <c r="A5180" s="1" t="s">
        <v>16329</v>
      </c>
      <c r="B5180" s="1" t="s">
        <v>16330</v>
      </c>
      <c r="C5180" s="1" t="s">
        <v>16331</v>
      </c>
    </row>
    <row r="5181" spans="1:3">
      <c r="A5181" s="1" t="s">
        <v>16332</v>
      </c>
      <c r="B5181" s="1" t="s">
        <v>16333</v>
      </c>
      <c r="C5181" s="1" t="s">
        <v>16334</v>
      </c>
    </row>
    <row r="5182" spans="1:3">
      <c r="A5182" s="1" t="s">
        <v>16335</v>
      </c>
      <c r="B5182" s="1" t="s">
        <v>16336</v>
      </c>
      <c r="C5182" s="1" t="s">
        <v>16337</v>
      </c>
    </row>
    <row r="5183" spans="1:3">
      <c r="A5183" s="1" t="s">
        <v>16338</v>
      </c>
      <c r="B5183" s="1" t="s">
        <v>16339</v>
      </c>
      <c r="C5183" s="1" t="s">
        <v>16340</v>
      </c>
    </row>
    <row r="5184" spans="1:3">
      <c r="A5184" s="1" t="s">
        <v>16341</v>
      </c>
      <c r="B5184" s="1" t="s">
        <v>16342</v>
      </c>
      <c r="C5184" s="1" t="s">
        <v>16343</v>
      </c>
    </row>
    <row r="5185" spans="1:3">
      <c r="A5185" s="1" t="s">
        <v>16344</v>
      </c>
      <c r="B5185" s="1" t="s">
        <v>16345</v>
      </c>
      <c r="C5185" s="1" t="s">
        <v>16346</v>
      </c>
    </row>
    <row r="5186" spans="1:3">
      <c r="A5186" s="1" t="s">
        <v>16347</v>
      </c>
      <c r="B5186" s="1" t="s">
        <v>16348</v>
      </c>
      <c r="C5186" s="1" t="s">
        <v>16349</v>
      </c>
    </row>
    <row r="5187" spans="1:3">
      <c r="A5187" s="1" t="s">
        <v>16350</v>
      </c>
      <c r="B5187" s="1" t="s">
        <v>16351</v>
      </c>
      <c r="C5187" s="1" t="s">
        <v>16352</v>
      </c>
    </row>
    <row r="5188" spans="1:3">
      <c r="A5188" s="1" t="s">
        <v>16353</v>
      </c>
      <c r="B5188" s="1" t="s">
        <v>16354</v>
      </c>
      <c r="C5188" s="1" t="s">
        <v>16355</v>
      </c>
    </row>
    <row r="5189" spans="1:3">
      <c r="A5189" s="1" t="s">
        <v>16356</v>
      </c>
      <c r="B5189" s="1" t="s">
        <v>16357</v>
      </c>
      <c r="C5189" s="1" t="s">
        <v>16358</v>
      </c>
    </row>
    <row r="5190" spans="1:3">
      <c r="A5190" s="1" t="s">
        <v>16359</v>
      </c>
      <c r="B5190" s="1" t="s">
        <v>16360</v>
      </c>
      <c r="C5190" s="1" t="s">
        <v>16361</v>
      </c>
    </row>
    <row r="5191" spans="1:3">
      <c r="A5191" s="1" t="s">
        <v>16362</v>
      </c>
      <c r="B5191" s="1" t="s">
        <v>16363</v>
      </c>
      <c r="C5191" s="1" t="s">
        <v>16364</v>
      </c>
    </row>
    <row r="5192" spans="1:3">
      <c r="A5192" s="1" t="s">
        <v>16365</v>
      </c>
      <c r="B5192" s="1" t="s">
        <v>16366</v>
      </c>
      <c r="C5192" s="1" t="s">
        <v>16367</v>
      </c>
    </row>
    <row r="5193" spans="1:3">
      <c r="A5193" s="1" t="s">
        <v>16368</v>
      </c>
      <c r="B5193" s="1" t="s">
        <v>16369</v>
      </c>
      <c r="C5193" s="1" t="s">
        <v>16370</v>
      </c>
    </row>
    <row r="5194" spans="1:3">
      <c r="A5194" s="1" t="s">
        <v>16371</v>
      </c>
      <c r="B5194" s="1" t="s">
        <v>16372</v>
      </c>
      <c r="C5194" s="1" t="s">
        <v>16373</v>
      </c>
    </row>
    <row r="5195" spans="1:3">
      <c r="A5195" s="1" t="s">
        <v>16374</v>
      </c>
      <c r="B5195" s="1" t="s">
        <v>16375</v>
      </c>
      <c r="C5195" s="1" t="s">
        <v>16376</v>
      </c>
    </row>
    <row r="5196" spans="1:3">
      <c r="A5196" s="1" t="s">
        <v>16377</v>
      </c>
      <c r="B5196" s="1" t="s">
        <v>16378</v>
      </c>
      <c r="C5196" s="1" t="s">
        <v>16379</v>
      </c>
    </row>
    <row r="5197" spans="1:3">
      <c r="A5197" s="1" t="s">
        <v>16380</v>
      </c>
      <c r="B5197" s="1" t="s">
        <v>16381</v>
      </c>
      <c r="C5197" s="1" t="s">
        <v>16382</v>
      </c>
    </row>
    <row r="5198" spans="1:3">
      <c r="A5198" s="1" t="s">
        <v>16383</v>
      </c>
      <c r="B5198" s="1" t="s">
        <v>16384</v>
      </c>
      <c r="C5198" s="1" t="s">
        <v>16385</v>
      </c>
    </row>
    <row r="5199" spans="1:3">
      <c r="A5199" s="1" t="s">
        <v>16386</v>
      </c>
      <c r="B5199" s="1" t="s">
        <v>16387</v>
      </c>
      <c r="C5199" s="1" t="s">
        <v>16388</v>
      </c>
    </row>
    <row r="5200" spans="1:3">
      <c r="A5200" s="1" t="s">
        <v>16389</v>
      </c>
      <c r="B5200" s="1" t="s">
        <v>16390</v>
      </c>
      <c r="C5200" s="1" t="s">
        <v>16391</v>
      </c>
    </row>
    <row r="5201" spans="1:3">
      <c r="A5201" s="1" t="s">
        <v>16392</v>
      </c>
      <c r="B5201" s="1" t="s">
        <v>16393</v>
      </c>
      <c r="C5201" s="1" t="s">
        <v>16394</v>
      </c>
    </row>
    <row r="5202" spans="1:3">
      <c r="A5202" s="1" t="s">
        <v>16395</v>
      </c>
      <c r="B5202" s="1" t="s">
        <v>16396</v>
      </c>
      <c r="C5202" s="1" t="s">
        <v>16397</v>
      </c>
    </row>
    <row r="5203" spans="1:3">
      <c r="A5203" s="1" t="s">
        <v>16398</v>
      </c>
      <c r="B5203" s="1" t="s">
        <v>16399</v>
      </c>
      <c r="C5203" s="1" t="s">
        <v>16400</v>
      </c>
    </row>
    <row r="5204" spans="1:3">
      <c r="A5204" s="1" t="s">
        <v>16401</v>
      </c>
      <c r="B5204" s="1" t="s">
        <v>16402</v>
      </c>
      <c r="C5204" s="1" t="s">
        <v>16403</v>
      </c>
    </row>
    <row r="5205" spans="1:3">
      <c r="A5205" s="1" t="s">
        <v>16404</v>
      </c>
      <c r="B5205" s="1" t="s">
        <v>16405</v>
      </c>
      <c r="C5205" s="1" t="s">
        <v>16406</v>
      </c>
    </row>
    <row r="5206" spans="1:3">
      <c r="A5206" s="1" t="s">
        <v>16407</v>
      </c>
      <c r="B5206" s="1" t="s">
        <v>16408</v>
      </c>
      <c r="C5206" s="1" t="s">
        <v>16409</v>
      </c>
    </row>
    <row r="5207" spans="1:3">
      <c r="A5207" s="1" t="s">
        <v>16410</v>
      </c>
      <c r="B5207" s="1" t="s">
        <v>16411</v>
      </c>
      <c r="C5207" s="1" t="s">
        <v>16412</v>
      </c>
    </row>
    <row r="5208" spans="1:3">
      <c r="A5208" s="1" t="s">
        <v>16413</v>
      </c>
      <c r="B5208" s="1" t="s">
        <v>16414</v>
      </c>
      <c r="C5208" s="1" t="s">
        <v>16415</v>
      </c>
    </row>
    <row r="5209" spans="1:3">
      <c r="A5209" s="1" t="s">
        <v>16416</v>
      </c>
      <c r="B5209" s="1" t="s">
        <v>16417</v>
      </c>
      <c r="C5209" s="1" t="s">
        <v>16418</v>
      </c>
    </row>
    <row r="5210" spans="1:3">
      <c r="A5210" s="1" t="s">
        <v>16419</v>
      </c>
      <c r="B5210" s="1" t="s">
        <v>16420</v>
      </c>
      <c r="C5210" s="1" t="s">
        <v>16421</v>
      </c>
    </row>
    <row r="5211" spans="1:3">
      <c r="A5211" s="1" t="s">
        <v>16422</v>
      </c>
      <c r="B5211" s="1" t="s">
        <v>16423</v>
      </c>
      <c r="C5211" s="1" t="s">
        <v>16424</v>
      </c>
    </row>
    <row r="5212" spans="1:3">
      <c r="A5212" s="1" t="s">
        <v>16425</v>
      </c>
      <c r="B5212" s="1" t="s">
        <v>16426</v>
      </c>
      <c r="C5212" s="1" t="s">
        <v>16427</v>
      </c>
    </row>
    <row r="5213" spans="1:3">
      <c r="A5213" s="1" t="s">
        <v>16428</v>
      </c>
      <c r="B5213" s="1" t="s">
        <v>16429</v>
      </c>
      <c r="C5213" s="1" t="s">
        <v>16430</v>
      </c>
    </row>
    <row r="5214" spans="1:3">
      <c r="A5214" s="1" t="s">
        <v>16431</v>
      </c>
      <c r="B5214" s="1" t="s">
        <v>16432</v>
      </c>
      <c r="C5214" s="1" t="s">
        <v>16433</v>
      </c>
    </row>
    <row r="5215" spans="1:3">
      <c r="A5215" s="1" t="s">
        <v>16434</v>
      </c>
      <c r="B5215" s="1" t="s">
        <v>16435</v>
      </c>
      <c r="C5215" s="1" t="s">
        <v>16436</v>
      </c>
    </row>
    <row r="5216" spans="1:3">
      <c r="A5216" s="1" t="s">
        <v>16437</v>
      </c>
      <c r="B5216" s="1" t="s">
        <v>16438</v>
      </c>
      <c r="C5216" s="1" t="s">
        <v>16439</v>
      </c>
    </row>
    <row r="5217" spans="1:3">
      <c r="A5217" s="1" t="s">
        <v>16440</v>
      </c>
      <c r="B5217" s="1" t="s">
        <v>16441</v>
      </c>
      <c r="C5217" s="1" t="s">
        <v>16442</v>
      </c>
    </row>
    <row r="5218" spans="1:3">
      <c r="A5218" s="1" t="s">
        <v>16443</v>
      </c>
      <c r="B5218" s="1" t="s">
        <v>16444</v>
      </c>
      <c r="C5218" s="1" t="s">
        <v>16445</v>
      </c>
    </row>
    <row r="5219" spans="1:3">
      <c r="A5219" s="1" t="s">
        <v>16446</v>
      </c>
      <c r="B5219" s="1" t="s">
        <v>16447</v>
      </c>
      <c r="C5219" s="1" t="s">
        <v>16448</v>
      </c>
    </row>
    <row r="5220" spans="1:3">
      <c r="A5220" s="1" t="s">
        <v>16449</v>
      </c>
      <c r="B5220" s="1" t="s">
        <v>16450</v>
      </c>
      <c r="C5220" s="1" t="s">
        <v>16451</v>
      </c>
    </row>
    <row r="5221" spans="1:3">
      <c r="A5221" s="1" t="s">
        <v>16452</v>
      </c>
      <c r="B5221" s="1" t="s">
        <v>16453</v>
      </c>
      <c r="C5221" s="1" t="s">
        <v>16454</v>
      </c>
    </row>
    <row r="5222" spans="1:3">
      <c r="A5222" s="1" t="s">
        <v>16455</v>
      </c>
      <c r="B5222" s="1" t="s">
        <v>16456</v>
      </c>
      <c r="C5222" s="1" t="s">
        <v>16457</v>
      </c>
    </row>
    <row r="5223" spans="1:3">
      <c r="A5223" s="1" t="s">
        <v>16458</v>
      </c>
      <c r="B5223" s="1" t="s">
        <v>16459</v>
      </c>
      <c r="C5223" s="1" t="s">
        <v>16460</v>
      </c>
    </row>
    <row r="5224" spans="1:3">
      <c r="A5224" s="1" t="s">
        <v>16461</v>
      </c>
      <c r="B5224" s="1" t="s">
        <v>16462</v>
      </c>
      <c r="C5224" s="1" t="s">
        <v>16463</v>
      </c>
    </row>
    <row r="5225" spans="1:3">
      <c r="A5225" s="1" t="s">
        <v>16464</v>
      </c>
      <c r="B5225" s="1" t="s">
        <v>16465</v>
      </c>
      <c r="C5225" s="1" t="s">
        <v>16466</v>
      </c>
    </row>
    <row r="5226" spans="1:3">
      <c r="A5226" s="1" t="s">
        <v>16467</v>
      </c>
      <c r="B5226" s="1" t="s">
        <v>16468</v>
      </c>
      <c r="C5226" s="1" t="s">
        <v>16469</v>
      </c>
    </row>
    <row r="5227" spans="1:3">
      <c r="A5227" s="1" t="s">
        <v>16470</v>
      </c>
      <c r="B5227" s="1" t="s">
        <v>16471</v>
      </c>
      <c r="C5227" s="1" t="s">
        <v>16472</v>
      </c>
    </row>
    <row r="5228" spans="1:3">
      <c r="A5228" s="1" t="s">
        <v>16473</v>
      </c>
      <c r="B5228" s="1" t="s">
        <v>16474</v>
      </c>
      <c r="C5228" s="1" t="s">
        <v>16475</v>
      </c>
    </row>
    <row r="5229" spans="1:3">
      <c r="A5229" s="1" t="s">
        <v>16476</v>
      </c>
      <c r="B5229" s="1" t="s">
        <v>16477</v>
      </c>
      <c r="C5229" s="1" t="s">
        <v>16478</v>
      </c>
    </row>
    <row r="5230" spans="1:3">
      <c r="A5230" s="1" t="s">
        <v>16479</v>
      </c>
      <c r="B5230" s="1" t="s">
        <v>16480</v>
      </c>
      <c r="C5230" s="1" t="s">
        <v>16481</v>
      </c>
    </row>
    <row r="5231" spans="1:3">
      <c r="A5231" s="1" t="s">
        <v>16482</v>
      </c>
      <c r="B5231" s="1" t="s">
        <v>16483</v>
      </c>
      <c r="C5231" s="1" t="s">
        <v>16484</v>
      </c>
    </row>
    <row r="5232" spans="1:3">
      <c r="A5232" s="1" t="s">
        <v>16485</v>
      </c>
      <c r="B5232" s="1" t="s">
        <v>16486</v>
      </c>
      <c r="C5232" s="1" t="s">
        <v>16487</v>
      </c>
    </row>
    <row r="5233" spans="1:3">
      <c r="A5233" s="1" t="s">
        <v>16488</v>
      </c>
      <c r="B5233" s="1" t="s">
        <v>16489</v>
      </c>
      <c r="C5233" s="1" t="s">
        <v>16490</v>
      </c>
    </row>
    <row r="5234" spans="1:3">
      <c r="A5234" s="1" t="s">
        <v>16491</v>
      </c>
      <c r="B5234" s="1" t="s">
        <v>16492</v>
      </c>
      <c r="C5234" s="1" t="s">
        <v>16493</v>
      </c>
    </row>
    <row r="5235" spans="1:3">
      <c r="A5235" s="1" t="s">
        <v>16494</v>
      </c>
      <c r="B5235" s="1" t="s">
        <v>16495</v>
      </c>
      <c r="C5235" s="1" t="s">
        <v>16496</v>
      </c>
    </row>
    <row r="5236" spans="1:3">
      <c r="A5236" s="1" t="s">
        <v>16497</v>
      </c>
      <c r="B5236" s="1" t="s">
        <v>16498</v>
      </c>
      <c r="C5236" s="1" t="s">
        <v>16499</v>
      </c>
    </row>
    <row r="5237" spans="1:3">
      <c r="A5237" s="1" t="s">
        <v>16500</v>
      </c>
      <c r="B5237" s="1" t="s">
        <v>16501</v>
      </c>
      <c r="C5237" s="1" t="s">
        <v>16502</v>
      </c>
    </row>
    <row r="5238" spans="1:3">
      <c r="A5238" s="1" t="s">
        <v>16503</v>
      </c>
      <c r="B5238" s="1" t="s">
        <v>16504</v>
      </c>
      <c r="C5238" s="1" t="s">
        <v>16505</v>
      </c>
    </row>
    <row r="5239" spans="1:3">
      <c r="A5239" s="1" t="s">
        <v>16506</v>
      </c>
      <c r="B5239" s="1" t="s">
        <v>16507</v>
      </c>
      <c r="C5239" s="1" t="s">
        <v>16508</v>
      </c>
    </row>
    <row r="5240" spans="1:3">
      <c r="A5240" s="1" t="s">
        <v>16509</v>
      </c>
      <c r="B5240" s="1" t="s">
        <v>16510</v>
      </c>
      <c r="C5240" s="1" t="s">
        <v>16511</v>
      </c>
    </row>
    <row r="5241" spans="1:3">
      <c r="A5241" s="1" t="s">
        <v>16512</v>
      </c>
      <c r="B5241" s="1" t="s">
        <v>16513</v>
      </c>
      <c r="C5241" s="1" t="s">
        <v>16514</v>
      </c>
    </row>
    <row r="5242" spans="1:3">
      <c r="A5242" s="1" t="s">
        <v>16515</v>
      </c>
      <c r="B5242" s="1" t="s">
        <v>16516</v>
      </c>
      <c r="C5242" s="1" t="s">
        <v>16517</v>
      </c>
    </row>
    <row r="5243" spans="1:3">
      <c r="A5243" s="1" t="s">
        <v>16518</v>
      </c>
      <c r="B5243" s="1" t="s">
        <v>16519</v>
      </c>
      <c r="C5243" s="1" t="s">
        <v>16520</v>
      </c>
    </row>
    <row r="5244" spans="1:3">
      <c r="A5244" s="1" t="s">
        <v>16521</v>
      </c>
      <c r="B5244" s="1" t="s">
        <v>16522</v>
      </c>
      <c r="C5244" s="1" t="s">
        <v>16523</v>
      </c>
    </row>
    <row r="5245" spans="1:3">
      <c r="A5245" s="1" t="s">
        <v>16524</v>
      </c>
      <c r="B5245" s="1" t="s">
        <v>16525</v>
      </c>
      <c r="C5245" s="1" t="s">
        <v>16526</v>
      </c>
    </row>
    <row r="5246" spans="1:3">
      <c r="A5246" s="1" t="s">
        <v>16527</v>
      </c>
      <c r="B5246" s="1" t="s">
        <v>16528</v>
      </c>
      <c r="C5246" s="1" t="s">
        <v>16529</v>
      </c>
    </row>
    <row r="5247" spans="1:3">
      <c r="A5247" s="1" t="s">
        <v>16530</v>
      </c>
      <c r="B5247" s="1" t="s">
        <v>16531</v>
      </c>
      <c r="C5247" s="1" t="s">
        <v>16532</v>
      </c>
    </row>
    <row r="5248" spans="1:3">
      <c r="A5248" s="1" t="s">
        <v>16533</v>
      </c>
      <c r="B5248" s="1" t="s">
        <v>16534</v>
      </c>
      <c r="C5248" s="1" t="s">
        <v>16535</v>
      </c>
    </row>
    <row r="5249" spans="1:3">
      <c r="A5249" s="1" t="s">
        <v>16536</v>
      </c>
      <c r="B5249" s="1" t="s">
        <v>16537</v>
      </c>
      <c r="C5249" s="1" t="s">
        <v>16538</v>
      </c>
    </row>
    <row r="5250" spans="1:3">
      <c r="A5250" s="1" t="s">
        <v>16539</v>
      </c>
      <c r="B5250" s="1" t="s">
        <v>16540</v>
      </c>
      <c r="C5250" s="1" t="s">
        <v>16541</v>
      </c>
    </row>
    <row r="5251" spans="1:3">
      <c r="A5251" s="1" t="s">
        <v>16542</v>
      </c>
      <c r="B5251" s="1" t="s">
        <v>16543</v>
      </c>
      <c r="C5251" s="1" t="s">
        <v>16544</v>
      </c>
    </row>
    <row r="5252" spans="1:3">
      <c r="A5252" s="1" t="s">
        <v>16545</v>
      </c>
      <c r="B5252" s="1" t="s">
        <v>16546</v>
      </c>
      <c r="C5252" s="1" t="s">
        <v>16547</v>
      </c>
    </row>
    <row r="5253" spans="1:3">
      <c r="A5253" s="1" t="s">
        <v>16548</v>
      </c>
      <c r="B5253" s="1" t="s">
        <v>16549</v>
      </c>
      <c r="C5253" s="1" t="s">
        <v>16550</v>
      </c>
    </row>
    <row r="5254" spans="1:3">
      <c r="A5254" s="1" t="s">
        <v>16551</v>
      </c>
      <c r="B5254" s="1" t="s">
        <v>16552</v>
      </c>
      <c r="C5254" s="1" t="s">
        <v>16553</v>
      </c>
    </row>
    <row r="5255" spans="1:3">
      <c r="A5255" s="1" t="s">
        <v>16554</v>
      </c>
      <c r="B5255" s="1" t="s">
        <v>16555</v>
      </c>
      <c r="C5255" s="1" t="s">
        <v>16556</v>
      </c>
    </row>
    <row r="5256" spans="1:3">
      <c r="A5256" s="1" t="s">
        <v>16557</v>
      </c>
      <c r="B5256" s="1" t="s">
        <v>16558</v>
      </c>
      <c r="C5256" s="1" t="s">
        <v>16559</v>
      </c>
    </row>
    <row r="5257" spans="1:3">
      <c r="A5257" s="1" t="s">
        <v>16560</v>
      </c>
      <c r="B5257" s="1" t="s">
        <v>16561</v>
      </c>
      <c r="C5257" s="1" t="s">
        <v>16562</v>
      </c>
    </row>
    <row r="5258" spans="1:3">
      <c r="A5258" s="1" t="s">
        <v>16563</v>
      </c>
      <c r="B5258" s="1" t="s">
        <v>16564</v>
      </c>
      <c r="C5258" s="1" t="s">
        <v>16565</v>
      </c>
    </row>
    <row r="5259" spans="1:3">
      <c r="A5259" s="1" t="s">
        <v>16566</v>
      </c>
      <c r="B5259" s="1" t="s">
        <v>6770</v>
      </c>
      <c r="C5259" s="1" t="s">
        <v>16567</v>
      </c>
    </row>
    <row r="5260" spans="1:3">
      <c r="A5260" s="1" t="s">
        <v>16568</v>
      </c>
      <c r="B5260" s="1" t="s">
        <v>6782</v>
      </c>
      <c r="C5260" s="1" t="s">
        <v>16569</v>
      </c>
    </row>
    <row r="5261" spans="1:3">
      <c r="A5261" s="1" t="s">
        <v>16570</v>
      </c>
      <c r="B5261" s="1" t="s">
        <v>16571</v>
      </c>
      <c r="C5261" s="1" t="s">
        <v>16572</v>
      </c>
    </row>
    <row r="5262" spans="1:3">
      <c r="A5262" s="1" t="s">
        <v>16573</v>
      </c>
      <c r="B5262" s="1" t="s">
        <v>4322</v>
      </c>
      <c r="C5262" s="1" t="s">
        <v>16574</v>
      </c>
    </row>
    <row r="5263" spans="1:3">
      <c r="A5263" s="1" t="s">
        <v>16575</v>
      </c>
      <c r="B5263" s="1" t="s">
        <v>16576</v>
      </c>
      <c r="C5263" s="1" t="s">
        <v>16577</v>
      </c>
    </row>
    <row r="5264" spans="1:3">
      <c r="A5264" s="1" t="s">
        <v>16578</v>
      </c>
      <c r="B5264" s="1" t="s">
        <v>16579</v>
      </c>
      <c r="C5264" s="1" t="s">
        <v>16580</v>
      </c>
    </row>
    <row r="5265" spans="1:3">
      <c r="A5265" s="1" t="s">
        <v>16581</v>
      </c>
      <c r="B5265" s="1" t="s">
        <v>16582</v>
      </c>
      <c r="C5265" s="1" t="s">
        <v>16583</v>
      </c>
    </row>
    <row r="5266" spans="1:3">
      <c r="A5266" s="1" t="s">
        <v>16584</v>
      </c>
      <c r="B5266" s="1" t="s">
        <v>16585</v>
      </c>
      <c r="C5266" s="1" t="s">
        <v>16586</v>
      </c>
    </row>
    <row r="5267" spans="1:3">
      <c r="A5267" s="1" t="s">
        <v>16587</v>
      </c>
      <c r="B5267" s="1" t="s">
        <v>16588</v>
      </c>
      <c r="C5267" s="1" t="s">
        <v>16589</v>
      </c>
    </row>
    <row r="5268" spans="1:3">
      <c r="A5268" s="1" t="s">
        <v>16590</v>
      </c>
      <c r="B5268" s="1" t="s">
        <v>16591</v>
      </c>
      <c r="C5268" s="1" t="s">
        <v>16592</v>
      </c>
    </row>
    <row r="5269" spans="1:3">
      <c r="A5269" s="1" t="s">
        <v>16593</v>
      </c>
      <c r="B5269" s="1" t="s">
        <v>16594</v>
      </c>
      <c r="C5269" s="1" t="s">
        <v>16595</v>
      </c>
    </row>
    <row r="5270" spans="1:3">
      <c r="A5270" s="1" t="s">
        <v>16596</v>
      </c>
      <c r="B5270" s="1" t="s">
        <v>16597</v>
      </c>
      <c r="C5270" s="1" t="s">
        <v>16598</v>
      </c>
    </row>
    <row r="5271" spans="1:3">
      <c r="A5271" s="1" t="s">
        <v>16599</v>
      </c>
      <c r="B5271" s="1" t="s">
        <v>16600</v>
      </c>
      <c r="C5271" s="1" t="s">
        <v>16601</v>
      </c>
    </row>
    <row r="5272" spans="1:3">
      <c r="A5272" s="1" t="s">
        <v>16602</v>
      </c>
      <c r="B5272" s="1" t="s">
        <v>16603</v>
      </c>
      <c r="C5272" s="1" t="s">
        <v>16604</v>
      </c>
    </row>
    <row r="5273" spans="1:3">
      <c r="A5273" s="1" t="s">
        <v>16605</v>
      </c>
      <c r="B5273" s="1" t="s">
        <v>16606</v>
      </c>
      <c r="C5273" s="1" t="s">
        <v>16607</v>
      </c>
    </row>
    <row r="5274" spans="1:3">
      <c r="A5274" s="1" t="s">
        <v>16608</v>
      </c>
      <c r="B5274" s="1" t="s">
        <v>16609</v>
      </c>
      <c r="C5274" s="1" t="s">
        <v>16610</v>
      </c>
    </row>
    <row r="5275" spans="1:3">
      <c r="A5275" s="1" t="s">
        <v>16611</v>
      </c>
      <c r="B5275" s="1" t="s">
        <v>16612</v>
      </c>
      <c r="C5275" s="1" t="s">
        <v>16613</v>
      </c>
    </row>
    <row r="5276" spans="1:3">
      <c r="A5276" s="1" t="s">
        <v>16614</v>
      </c>
      <c r="B5276" s="1" t="s">
        <v>16615</v>
      </c>
      <c r="C5276" s="1" t="s">
        <v>16616</v>
      </c>
    </row>
    <row r="5277" spans="1:3">
      <c r="A5277" s="1" t="s">
        <v>16617</v>
      </c>
      <c r="B5277" s="1" t="s">
        <v>16618</v>
      </c>
      <c r="C5277" s="1" t="s">
        <v>16619</v>
      </c>
    </row>
    <row r="5278" spans="1:3">
      <c r="A5278" s="1" t="s">
        <v>16620</v>
      </c>
      <c r="B5278" s="1" t="s">
        <v>16621</v>
      </c>
      <c r="C5278" s="1" t="s">
        <v>16622</v>
      </c>
    </row>
    <row r="5279" spans="1:3">
      <c r="A5279" s="1" t="s">
        <v>16623</v>
      </c>
      <c r="B5279" s="1" t="s">
        <v>16624</v>
      </c>
      <c r="C5279" s="1" t="s">
        <v>16625</v>
      </c>
    </row>
    <row r="5280" spans="1:3">
      <c r="A5280" s="1" t="s">
        <v>16626</v>
      </c>
      <c r="B5280" s="1" t="s">
        <v>16627</v>
      </c>
      <c r="C5280" s="1" t="s">
        <v>16628</v>
      </c>
    </row>
    <row r="5281" spans="1:3">
      <c r="A5281" s="1" t="s">
        <v>16629</v>
      </c>
      <c r="B5281" s="1" t="s">
        <v>16630</v>
      </c>
      <c r="C5281" s="1" t="s">
        <v>16631</v>
      </c>
    </row>
    <row r="5282" spans="1:3">
      <c r="A5282" s="1" t="s">
        <v>16632</v>
      </c>
      <c r="B5282" s="1" t="s">
        <v>15706</v>
      </c>
      <c r="C5282" s="1" t="s">
        <v>16633</v>
      </c>
    </row>
    <row r="5283" spans="1:3">
      <c r="A5283" s="1" t="s">
        <v>16634</v>
      </c>
      <c r="B5283" s="1" t="s">
        <v>16635</v>
      </c>
      <c r="C5283" s="1" t="s">
        <v>16636</v>
      </c>
    </row>
    <row r="5284" spans="1:3">
      <c r="A5284" s="1" t="s">
        <v>16637</v>
      </c>
      <c r="B5284" s="1" t="s">
        <v>16638</v>
      </c>
      <c r="C5284" s="1" t="s">
        <v>16639</v>
      </c>
    </row>
    <row r="5285" spans="1:3">
      <c r="A5285" s="1" t="s">
        <v>16640</v>
      </c>
      <c r="B5285" s="1" t="s">
        <v>16641</v>
      </c>
      <c r="C5285" s="1" t="s">
        <v>16642</v>
      </c>
    </row>
    <row r="5286" spans="1:3">
      <c r="A5286" s="1" t="s">
        <v>16643</v>
      </c>
      <c r="B5286" s="1" t="s">
        <v>16644</v>
      </c>
      <c r="C5286" s="1" t="s">
        <v>16645</v>
      </c>
    </row>
    <row r="5287" spans="1:3">
      <c r="A5287" s="1" t="s">
        <v>16646</v>
      </c>
      <c r="B5287" s="1" t="s">
        <v>16647</v>
      </c>
      <c r="C5287" s="1" t="s">
        <v>16648</v>
      </c>
    </row>
    <row r="5288" spans="1:3">
      <c r="A5288" s="1" t="s">
        <v>16649</v>
      </c>
      <c r="B5288" s="1" t="s">
        <v>16650</v>
      </c>
      <c r="C5288" s="1" t="s">
        <v>16651</v>
      </c>
    </row>
    <row r="5289" spans="1:3">
      <c r="A5289" s="1" t="s">
        <v>16652</v>
      </c>
      <c r="B5289" s="1" t="s">
        <v>9678</v>
      </c>
      <c r="C5289" s="1" t="s">
        <v>16653</v>
      </c>
    </row>
    <row r="5290" spans="1:3">
      <c r="A5290" s="1" t="s">
        <v>16654</v>
      </c>
      <c r="B5290" s="1" t="s">
        <v>16655</v>
      </c>
      <c r="C5290" s="1" t="s">
        <v>16656</v>
      </c>
    </row>
    <row r="5291" spans="1:3">
      <c r="A5291" s="1" t="s">
        <v>16657</v>
      </c>
      <c r="B5291" s="1" t="s">
        <v>16658</v>
      </c>
      <c r="C5291" s="1" t="s">
        <v>16659</v>
      </c>
    </row>
    <row r="5292" spans="1:3">
      <c r="A5292" s="1" t="s">
        <v>16660</v>
      </c>
      <c r="B5292" s="1" t="s">
        <v>16661</v>
      </c>
      <c r="C5292" s="1" t="s">
        <v>16662</v>
      </c>
    </row>
    <row r="5293" spans="1:3">
      <c r="A5293" s="1" t="s">
        <v>16663</v>
      </c>
      <c r="B5293" s="1" t="s">
        <v>16664</v>
      </c>
      <c r="C5293" s="1" t="s">
        <v>16665</v>
      </c>
    </row>
    <row r="5294" spans="1:3">
      <c r="A5294" s="1" t="s">
        <v>16666</v>
      </c>
      <c r="B5294" s="1" t="s">
        <v>16667</v>
      </c>
      <c r="C5294" s="1" t="s">
        <v>16668</v>
      </c>
    </row>
    <row r="5295" spans="1:3">
      <c r="A5295" s="1" t="s">
        <v>16669</v>
      </c>
      <c r="B5295" s="1" t="s">
        <v>16670</v>
      </c>
      <c r="C5295" s="1" t="s">
        <v>16671</v>
      </c>
    </row>
    <row r="5296" spans="1:3">
      <c r="A5296" s="1" t="s">
        <v>16672</v>
      </c>
      <c r="B5296" s="1" t="s">
        <v>16673</v>
      </c>
      <c r="C5296" s="1" t="s">
        <v>16674</v>
      </c>
    </row>
    <row r="5297" spans="1:3">
      <c r="A5297" s="1" t="s">
        <v>16675</v>
      </c>
      <c r="B5297" s="1" t="s">
        <v>16676</v>
      </c>
      <c r="C5297" s="1" t="s">
        <v>16677</v>
      </c>
    </row>
    <row r="5298" spans="1:3">
      <c r="A5298" s="1" t="s">
        <v>16678</v>
      </c>
      <c r="B5298" s="1" t="s">
        <v>16679</v>
      </c>
      <c r="C5298" s="1" t="s">
        <v>16680</v>
      </c>
    </row>
    <row r="5299" spans="1:3">
      <c r="A5299" s="1" t="s">
        <v>16681</v>
      </c>
      <c r="B5299" s="1" t="s">
        <v>16682</v>
      </c>
      <c r="C5299" s="1" t="s">
        <v>16683</v>
      </c>
    </row>
    <row r="5300" spans="1:3">
      <c r="A5300" s="1" t="s">
        <v>16684</v>
      </c>
      <c r="B5300" s="1" t="s">
        <v>16685</v>
      </c>
      <c r="C5300" s="1" t="s">
        <v>16686</v>
      </c>
    </row>
    <row r="5301" spans="1:3">
      <c r="A5301" s="1" t="s">
        <v>16687</v>
      </c>
      <c r="B5301" s="1" t="s">
        <v>16688</v>
      </c>
      <c r="C5301" s="1" t="s">
        <v>16689</v>
      </c>
    </row>
    <row r="5302" spans="1:3">
      <c r="A5302" s="1" t="s">
        <v>16690</v>
      </c>
      <c r="B5302" s="1" t="s">
        <v>16691</v>
      </c>
      <c r="C5302" s="1" t="s">
        <v>16692</v>
      </c>
    </row>
    <row r="5303" spans="1:3">
      <c r="A5303" s="1" t="s">
        <v>16693</v>
      </c>
      <c r="B5303" s="1" t="s">
        <v>16694</v>
      </c>
      <c r="C5303" s="1" t="s">
        <v>16695</v>
      </c>
    </row>
    <row r="5304" spans="1:3">
      <c r="A5304" s="1" t="s">
        <v>16696</v>
      </c>
      <c r="B5304" s="1" t="s">
        <v>16697</v>
      </c>
      <c r="C5304" s="1" t="s">
        <v>16698</v>
      </c>
    </row>
    <row r="5305" spans="1:3">
      <c r="A5305" s="1" t="s">
        <v>16699</v>
      </c>
      <c r="B5305" s="1" t="s">
        <v>16700</v>
      </c>
      <c r="C5305" s="1" t="s">
        <v>16701</v>
      </c>
    </row>
    <row r="5306" spans="1:3">
      <c r="A5306" s="1" t="s">
        <v>16702</v>
      </c>
      <c r="B5306" s="1" t="s">
        <v>16703</v>
      </c>
      <c r="C5306" s="1" t="s">
        <v>16704</v>
      </c>
    </row>
    <row r="5307" spans="1:3">
      <c r="A5307" s="1" t="s">
        <v>16705</v>
      </c>
      <c r="B5307" s="1" t="s">
        <v>16706</v>
      </c>
      <c r="C5307" s="1" t="s">
        <v>16707</v>
      </c>
    </row>
    <row r="5308" spans="1:3">
      <c r="A5308" s="1" t="s">
        <v>16708</v>
      </c>
      <c r="B5308" s="1" t="s">
        <v>16709</v>
      </c>
      <c r="C5308" s="1" t="s">
        <v>16710</v>
      </c>
    </row>
    <row r="5309" spans="1:3">
      <c r="A5309" s="1" t="s">
        <v>16711</v>
      </c>
      <c r="B5309" s="1" t="s">
        <v>16712</v>
      </c>
      <c r="C5309" s="1" t="s">
        <v>16713</v>
      </c>
    </row>
    <row r="5310" spans="1:3">
      <c r="A5310" s="1" t="s">
        <v>16714</v>
      </c>
      <c r="B5310" s="1" t="s">
        <v>16715</v>
      </c>
      <c r="C5310" s="1" t="s">
        <v>16716</v>
      </c>
    </row>
    <row r="5311" spans="1:3">
      <c r="A5311" s="1" t="s">
        <v>16717</v>
      </c>
      <c r="B5311" s="1" t="s">
        <v>16718</v>
      </c>
      <c r="C5311" s="1" t="s">
        <v>16719</v>
      </c>
    </row>
    <row r="5312" spans="1:3">
      <c r="A5312" s="1" t="s">
        <v>16720</v>
      </c>
      <c r="B5312" s="1" t="s">
        <v>16721</v>
      </c>
      <c r="C5312" s="1" t="s">
        <v>16722</v>
      </c>
    </row>
    <row r="5313" spans="1:3">
      <c r="A5313" s="1" t="s">
        <v>16723</v>
      </c>
      <c r="B5313" s="1" t="s">
        <v>16724</v>
      </c>
      <c r="C5313" s="1" t="s">
        <v>16725</v>
      </c>
    </row>
    <row r="5314" spans="1:3">
      <c r="A5314" s="1" t="s">
        <v>16726</v>
      </c>
      <c r="B5314" s="1" t="s">
        <v>16727</v>
      </c>
      <c r="C5314" s="1" t="s">
        <v>16728</v>
      </c>
    </row>
    <row r="5315" spans="1:3">
      <c r="A5315" s="1" t="s">
        <v>16729</v>
      </c>
      <c r="B5315" s="1" t="s">
        <v>16730</v>
      </c>
      <c r="C5315" s="1" t="s">
        <v>16731</v>
      </c>
    </row>
    <row r="5316" spans="1:3">
      <c r="A5316" s="1" t="s">
        <v>16732</v>
      </c>
      <c r="B5316" s="1" t="s">
        <v>16733</v>
      </c>
      <c r="C5316" s="1" t="s">
        <v>16734</v>
      </c>
    </row>
    <row r="5317" spans="1:3">
      <c r="A5317" s="1" t="s">
        <v>16735</v>
      </c>
      <c r="B5317" s="1" t="s">
        <v>16736</v>
      </c>
      <c r="C5317" s="1" t="s">
        <v>16737</v>
      </c>
    </row>
    <row r="5318" spans="1:3">
      <c r="A5318" s="1" t="s">
        <v>16738</v>
      </c>
      <c r="B5318" s="1" t="s">
        <v>16739</v>
      </c>
      <c r="C5318" s="1" t="s">
        <v>16740</v>
      </c>
    </row>
    <row r="5319" spans="1:3">
      <c r="A5319" s="1" t="s">
        <v>16741</v>
      </c>
      <c r="B5319" s="1" t="s">
        <v>16742</v>
      </c>
      <c r="C5319" s="1" t="s">
        <v>16743</v>
      </c>
    </row>
    <row r="5320" spans="1:3">
      <c r="A5320" s="1" t="s">
        <v>16744</v>
      </c>
      <c r="B5320" s="1" t="s">
        <v>16745</v>
      </c>
      <c r="C5320" s="1" t="s">
        <v>16746</v>
      </c>
    </row>
    <row r="5321" spans="1:3">
      <c r="A5321" s="1" t="s">
        <v>16747</v>
      </c>
      <c r="B5321" s="1" t="s">
        <v>16748</v>
      </c>
      <c r="C5321" s="1" t="s">
        <v>16749</v>
      </c>
    </row>
    <row r="5322" spans="1:3">
      <c r="A5322" s="1" t="s">
        <v>16750</v>
      </c>
      <c r="B5322" s="1" t="s">
        <v>16751</v>
      </c>
      <c r="C5322" s="1" t="s">
        <v>16752</v>
      </c>
    </row>
    <row r="5323" spans="1:3">
      <c r="A5323" s="1" t="s">
        <v>16753</v>
      </c>
      <c r="B5323" s="1" t="s">
        <v>16754</v>
      </c>
      <c r="C5323" s="1" t="s">
        <v>16755</v>
      </c>
    </row>
    <row r="5324" spans="1:3">
      <c r="A5324" s="1" t="s">
        <v>16756</v>
      </c>
      <c r="B5324" s="1" t="s">
        <v>16757</v>
      </c>
      <c r="C5324" s="1" t="s">
        <v>16758</v>
      </c>
    </row>
    <row r="5325" spans="1:3">
      <c r="A5325" s="1" t="s">
        <v>16759</v>
      </c>
      <c r="B5325" s="1" t="s">
        <v>16760</v>
      </c>
      <c r="C5325" s="1" t="s">
        <v>16761</v>
      </c>
    </row>
    <row r="5326" spans="1:3">
      <c r="A5326" s="1" t="s">
        <v>16762</v>
      </c>
      <c r="B5326" s="1" t="s">
        <v>16763</v>
      </c>
      <c r="C5326" s="1" t="s">
        <v>16764</v>
      </c>
    </row>
    <row r="5327" spans="1:3">
      <c r="A5327" s="1" t="s">
        <v>16765</v>
      </c>
      <c r="B5327" s="1" t="s">
        <v>16766</v>
      </c>
      <c r="C5327" s="1" t="s">
        <v>16767</v>
      </c>
    </row>
    <row r="5328" spans="1:3">
      <c r="A5328" s="1" t="s">
        <v>16768</v>
      </c>
      <c r="B5328" s="1" t="s">
        <v>16769</v>
      </c>
      <c r="C5328" s="1" t="s">
        <v>16770</v>
      </c>
    </row>
    <row r="5329" spans="1:3">
      <c r="A5329" s="1" t="s">
        <v>16771</v>
      </c>
      <c r="B5329" s="1" t="s">
        <v>16772</v>
      </c>
      <c r="C5329" s="1" t="s">
        <v>16773</v>
      </c>
    </row>
    <row r="5330" spans="1:3">
      <c r="A5330" s="1" t="s">
        <v>16774</v>
      </c>
      <c r="B5330" s="1" t="s">
        <v>16775</v>
      </c>
      <c r="C5330" s="1" t="s">
        <v>16776</v>
      </c>
    </row>
    <row r="5331" spans="1:3">
      <c r="A5331" s="1" t="s">
        <v>16777</v>
      </c>
      <c r="B5331" s="1" t="s">
        <v>16778</v>
      </c>
      <c r="C5331" s="1" t="s">
        <v>16779</v>
      </c>
    </row>
    <row r="5332" spans="1:3">
      <c r="A5332" s="1" t="s">
        <v>16780</v>
      </c>
      <c r="B5332" s="1" t="s">
        <v>16781</v>
      </c>
      <c r="C5332" s="1" t="s">
        <v>16782</v>
      </c>
    </row>
    <row r="5333" spans="1:3">
      <c r="A5333" s="1" t="s">
        <v>16783</v>
      </c>
      <c r="B5333" s="1" t="s">
        <v>16784</v>
      </c>
      <c r="C5333" s="1" t="s">
        <v>16785</v>
      </c>
    </row>
    <row r="5334" spans="1:3">
      <c r="A5334" s="1" t="s">
        <v>16786</v>
      </c>
      <c r="B5334" s="1" t="s">
        <v>16787</v>
      </c>
      <c r="C5334" s="1" t="s">
        <v>16788</v>
      </c>
    </row>
    <row r="5335" spans="1:3">
      <c r="A5335" s="1" t="s">
        <v>16789</v>
      </c>
      <c r="B5335" s="1" t="s">
        <v>13962</v>
      </c>
      <c r="C5335" s="1" t="s">
        <v>16790</v>
      </c>
    </row>
    <row r="5336" spans="1:3">
      <c r="A5336" s="1" t="s">
        <v>16791</v>
      </c>
      <c r="B5336" s="1" t="s">
        <v>16792</v>
      </c>
      <c r="C5336" s="1" t="s">
        <v>16793</v>
      </c>
    </row>
    <row r="5337" spans="1:3">
      <c r="A5337" s="1" t="s">
        <v>16794</v>
      </c>
      <c r="B5337" s="1" t="s">
        <v>4034</v>
      </c>
      <c r="C5337" s="1" t="s">
        <v>16795</v>
      </c>
    </row>
    <row r="5338" spans="1:3">
      <c r="A5338" s="1" t="s">
        <v>16796</v>
      </c>
      <c r="B5338" s="1" t="s">
        <v>16797</v>
      </c>
      <c r="C5338" s="1" t="s">
        <v>16798</v>
      </c>
    </row>
    <row r="5339" spans="1:3">
      <c r="A5339" s="1" t="s">
        <v>16799</v>
      </c>
      <c r="B5339" s="1" t="s">
        <v>16800</v>
      </c>
      <c r="C5339" s="1" t="s">
        <v>16801</v>
      </c>
    </row>
    <row r="5340" spans="1:3">
      <c r="A5340" s="1" t="s">
        <v>16802</v>
      </c>
      <c r="B5340" s="1" t="s">
        <v>16803</v>
      </c>
      <c r="C5340" s="1" t="s">
        <v>16804</v>
      </c>
    </row>
    <row r="5341" spans="1:3">
      <c r="A5341" s="1" t="s">
        <v>16805</v>
      </c>
      <c r="B5341" s="1" t="s">
        <v>4223</v>
      </c>
      <c r="C5341" s="1" t="s">
        <v>16806</v>
      </c>
    </row>
    <row r="5342" spans="1:3">
      <c r="A5342" s="1" t="s">
        <v>16807</v>
      </c>
      <c r="B5342" s="1" t="s">
        <v>16808</v>
      </c>
      <c r="C5342" s="1" t="s">
        <v>16809</v>
      </c>
    </row>
    <row r="5343" spans="1:3">
      <c r="A5343" s="1" t="s">
        <v>16810</v>
      </c>
      <c r="B5343" s="1" t="s">
        <v>16811</v>
      </c>
      <c r="C5343" s="1" t="s">
        <v>16812</v>
      </c>
    </row>
    <row r="5344" spans="1:3">
      <c r="A5344" s="1" t="s">
        <v>16813</v>
      </c>
      <c r="B5344" s="1" t="s">
        <v>16814</v>
      </c>
      <c r="C5344" s="1" t="s">
        <v>16815</v>
      </c>
    </row>
    <row r="5345" spans="1:3">
      <c r="A5345" s="1" t="s">
        <v>16816</v>
      </c>
      <c r="B5345" s="1" t="s">
        <v>16817</v>
      </c>
      <c r="C5345" s="1" t="s">
        <v>16818</v>
      </c>
    </row>
    <row r="5346" spans="1:3">
      <c r="A5346" s="1" t="s">
        <v>16819</v>
      </c>
      <c r="B5346" s="1" t="s">
        <v>16820</v>
      </c>
      <c r="C5346" s="1" t="s">
        <v>16821</v>
      </c>
    </row>
    <row r="5347" spans="1:3">
      <c r="A5347" s="1" t="s">
        <v>16822</v>
      </c>
      <c r="B5347" s="1" t="s">
        <v>16823</v>
      </c>
      <c r="C5347" s="1" t="s">
        <v>16824</v>
      </c>
    </row>
    <row r="5348" spans="1:3">
      <c r="A5348" s="1" t="s">
        <v>16825</v>
      </c>
      <c r="B5348" s="1" t="s">
        <v>16826</v>
      </c>
      <c r="C5348" s="1" t="s">
        <v>16827</v>
      </c>
    </row>
    <row r="5349" spans="1:3">
      <c r="A5349" s="1" t="s">
        <v>16828</v>
      </c>
      <c r="B5349" s="1" t="s">
        <v>16829</v>
      </c>
      <c r="C5349" s="1" t="s">
        <v>16830</v>
      </c>
    </row>
    <row r="5350" spans="1:3">
      <c r="A5350" s="1" t="s">
        <v>16831</v>
      </c>
      <c r="B5350" s="1" t="s">
        <v>16832</v>
      </c>
      <c r="C5350" s="1" t="s">
        <v>16833</v>
      </c>
    </row>
    <row r="5351" spans="1:3">
      <c r="A5351" s="1" t="s">
        <v>16834</v>
      </c>
      <c r="B5351" s="1" t="s">
        <v>16835</v>
      </c>
      <c r="C5351" s="1" t="s">
        <v>16836</v>
      </c>
    </row>
    <row r="5352" spans="1:3">
      <c r="A5352" s="1" t="s">
        <v>16837</v>
      </c>
      <c r="B5352" s="1" t="s">
        <v>16838</v>
      </c>
      <c r="C5352" s="1" t="s">
        <v>16839</v>
      </c>
    </row>
    <row r="5353" spans="1:3">
      <c r="A5353" s="1" t="s">
        <v>16840</v>
      </c>
      <c r="B5353" s="1" t="s">
        <v>16841</v>
      </c>
      <c r="C5353" s="1" t="s">
        <v>16842</v>
      </c>
    </row>
    <row r="5354" spans="1:3">
      <c r="A5354" s="1" t="s">
        <v>16843</v>
      </c>
      <c r="B5354" s="1" t="s">
        <v>16844</v>
      </c>
      <c r="C5354" s="1" t="s">
        <v>16845</v>
      </c>
    </row>
    <row r="5355" spans="1:3">
      <c r="A5355" s="1" t="s">
        <v>16846</v>
      </c>
      <c r="B5355" s="1" t="s">
        <v>16847</v>
      </c>
      <c r="C5355" s="1" t="s">
        <v>16848</v>
      </c>
    </row>
    <row r="5356" spans="1:3">
      <c r="A5356" s="1" t="s">
        <v>16849</v>
      </c>
      <c r="B5356" s="1" t="s">
        <v>16850</v>
      </c>
      <c r="C5356" s="1" t="s">
        <v>16851</v>
      </c>
    </row>
    <row r="5357" spans="1:3">
      <c r="A5357" s="1" t="s">
        <v>16852</v>
      </c>
      <c r="B5357" s="1" t="s">
        <v>16853</v>
      </c>
      <c r="C5357" s="1" t="s">
        <v>16854</v>
      </c>
    </row>
    <row r="5358" spans="1:3">
      <c r="A5358" s="1" t="s">
        <v>16855</v>
      </c>
      <c r="B5358" s="1" t="s">
        <v>16856</v>
      </c>
      <c r="C5358" s="1" t="s">
        <v>16857</v>
      </c>
    </row>
    <row r="5359" spans="1:3">
      <c r="A5359" s="1" t="s">
        <v>16858</v>
      </c>
      <c r="B5359" s="1" t="s">
        <v>16859</v>
      </c>
      <c r="C5359" s="1" t="s">
        <v>16860</v>
      </c>
    </row>
    <row r="5360" spans="1:3">
      <c r="A5360" s="1" t="s">
        <v>16858</v>
      </c>
      <c r="B5360" s="1" t="s">
        <v>16859</v>
      </c>
      <c r="C5360" s="1" t="s">
        <v>16860</v>
      </c>
    </row>
    <row r="5361" spans="1:3">
      <c r="A5361" s="1" t="s">
        <v>16861</v>
      </c>
      <c r="B5361" s="1" t="s">
        <v>16862</v>
      </c>
      <c r="C5361" s="1" t="s">
        <v>16863</v>
      </c>
    </row>
    <row r="5362" spans="1:3">
      <c r="A5362" s="1" t="s">
        <v>16861</v>
      </c>
      <c r="B5362" s="1" t="s">
        <v>16862</v>
      </c>
      <c r="C5362" s="1" t="s">
        <v>16863</v>
      </c>
    </row>
    <row r="5363" spans="1:3">
      <c r="A5363" s="1" t="s">
        <v>16864</v>
      </c>
      <c r="B5363" s="1" t="s">
        <v>16865</v>
      </c>
      <c r="C5363" s="1" t="s">
        <v>16866</v>
      </c>
    </row>
    <row r="5364" spans="1:3">
      <c r="A5364" s="1" t="s">
        <v>16864</v>
      </c>
      <c r="B5364" s="1" t="s">
        <v>16865</v>
      </c>
      <c r="C5364" s="1" t="s">
        <v>16866</v>
      </c>
    </row>
    <row r="5365" spans="1:3">
      <c r="A5365" s="1" t="s">
        <v>16867</v>
      </c>
      <c r="B5365" s="1" t="s">
        <v>16868</v>
      </c>
      <c r="C5365" s="1" t="s">
        <v>16869</v>
      </c>
    </row>
    <row r="5366" spans="1:3">
      <c r="A5366" s="1" t="s">
        <v>16867</v>
      </c>
      <c r="B5366" s="1" t="s">
        <v>16868</v>
      </c>
      <c r="C5366" s="1" t="s">
        <v>16869</v>
      </c>
    </row>
    <row r="5367" spans="1:3">
      <c r="A5367" s="1" t="s">
        <v>16870</v>
      </c>
      <c r="B5367" s="1" t="s">
        <v>16871</v>
      </c>
      <c r="C5367" s="1" t="s">
        <v>16872</v>
      </c>
    </row>
    <row r="5368" spans="1:3">
      <c r="A5368" s="1" t="s">
        <v>16870</v>
      </c>
      <c r="B5368" s="1" t="s">
        <v>16873</v>
      </c>
      <c r="C5368" s="1" t="s">
        <v>16874</v>
      </c>
    </row>
    <row r="5369" spans="1:3">
      <c r="A5369" s="1" t="s">
        <v>16875</v>
      </c>
      <c r="B5369" s="1" t="s">
        <v>16876</v>
      </c>
      <c r="C5369" s="1" t="s">
        <v>16877</v>
      </c>
    </row>
    <row r="5370" spans="1:3">
      <c r="A5370" s="1" t="s">
        <v>16875</v>
      </c>
      <c r="B5370" s="1" t="s">
        <v>16878</v>
      </c>
      <c r="C5370" s="1" t="s">
        <v>16879</v>
      </c>
    </row>
    <row r="5371" spans="1:3">
      <c r="A5371" s="1" t="s">
        <v>16880</v>
      </c>
      <c r="B5371" s="1" t="s">
        <v>16881</v>
      </c>
      <c r="C5371" s="1" t="s">
        <v>16882</v>
      </c>
    </row>
    <row r="5372" spans="1:3">
      <c r="A5372" s="1" t="s">
        <v>16880</v>
      </c>
      <c r="B5372" s="1" t="s">
        <v>16883</v>
      </c>
      <c r="C5372" s="1" t="s">
        <v>16884</v>
      </c>
    </row>
    <row r="5373" spans="1:3">
      <c r="A5373" s="1" t="s">
        <v>16885</v>
      </c>
      <c r="B5373" s="1" t="s">
        <v>16886</v>
      </c>
      <c r="C5373" s="1" t="s">
        <v>16887</v>
      </c>
    </row>
    <row r="5374" spans="1:3">
      <c r="A5374" s="1" t="s">
        <v>16885</v>
      </c>
      <c r="B5374" s="1" t="s">
        <v>16888</v>
      </c>
      <c r="C5374" s="1" t="s">
        <v>16889</v>
      </c>
    </row>
    <row r="5375" spans="1:3">
      <c r="A5375" s="1" t="s">
        <v>16890</v>
      </c>
      <c r="B5375" s="1" t="s">
        <v>16891</v>
      </c>
      <c r="C5375" s="1" t="s">
        <v>16892</v>
      </c>
    </row>
    <row r="5376" spans="1:3">
      <c r="A5376" s="1" t="s">
        <v>16890</v>
      </c>
      <c r="B5376" s="1" t="s">
        <v>16893</v>
      </c>
      <c r="C5376" s="1" t="s">
        <v>16894</v>
      </c>
    </row>
    <row r="5377" spans="1:3">
      <c r="A5377" s="1" t="s">
        <v>16895</v>
      </c>
      <c r="B5377" s="1" t="s">
        <v>16896</v>
      </c>
      <c r="C5377" s="1" t="s">
        <v>16897</v>
      </c>
    </row>
    <row r="5378" spans="1:3">
      <c r="A5378" s="1" t="s">
        <v>16895</v>
      </c>
      <c r="B5378" s="1" t="s">
        <v>16898</v>
      </c>
      <c r="C5378" s="1" t="s">
        <v>16899</v>
      </c>
    </row>
    <row r="5379" spans="1:3">
      <c r="A5379" s="1" t="s">
        <v>16900</v>
      </c>
      <c r="B5379" s="1" t="s">
        <v>16901</v>
      </c>
      <c r="C5379" s="1" t="s">
        <v>16902</v>
      </c>
    </row>
    <row r="5380" spans="1:3">
      <c r="A5380" s="1" t="s">
        <v>16900</v>
      </c>
      <c r="B5380" s="1" t="s">
        <v>16903</v>
      </c>
      <c r="C5380" s="1" t="s">
        <v>16904</v>
      </c>
    </row>
    <row r="5381" spans="1:3">
      <c r="A5381" s="1" t="s">
        <v>16905</v>
      </c>
      <c r="B5381" s="1" t="s">
        <v>16906</v>
      </c>
      <c r="C5381" s="1" t="s">
        <v>16907</v>
      </c>
    </row>
    <row r="5382" spans="1:3">
      <c r="A5382" s="1" t="s">
        <v>16905</v>
      </c>
      <c r="B5382" s="1" t="s">
        <v>16908</v>
      </c>
      <c r="C5382" s="1" t="s">
        <v>16909</v>
      </c>
    </row>
    <row r="5383" spans="1:3">
      <c r="A5383" s="1" t="s">
        <v>16910</v>
      </c>
      <c r="B5383" s="1" t="s">
        <v>16911</v>
      </c>
      <c r="C5383" s="1" t="s">
        <v>16912</v>
      </c>
    </row>
    <row r="5384" spans="1:3">
      <c r="A5384" s="1" t="s">
        <v>16910</v>
      </c>
      <c r="B5384" s="1" t="s">
        <v>16913</v>
      </c>
      <c r="C5384" s="1" t="s">
        <v>16914</v>
      </c>
    </row>
    <row r="5385" spans="1:3">
      <c r="A5385" s="1" t="s">
        <v>16915</v>
      </c>
      <c r="B5385" s="1" t="s">
        <v>6281</v>
      </c>
      <c r="C5385" s="1" t="s">
        <v>16916</v>
      </c>
    </row>
    <row r="5386" spans="1:3">
      <c r="A5386" s="1" t="s">
        <v>16915</v>
      </c>
      <c r="B5386" s="1" t="s">
        <v>16917</v>
      </c>
      <c r="C5386" s="1" t="s">
        <v>16918</v>
      </c>
    </row>
    <row r="5387" spans="1:3">
      <c r="A5387" s="1" t="s">
        <v>16919</v>
      </c>
      <c r="B5387" s="1" t="s">
        <v>16920</v>
      </c>
      <c r="C5387" s="1" t="s">
        <v>16921</v>
      </c>
    </row>
    <row r="5388" spans="1:3">
      <c r="A5388" s="1" t="s">
        <v>16919</v>
      </c>
      <c r="B5388" s="1" t="s">
        <v>16922</v>
      </c>
      <c r="C5388" s="1" t="s">
        <v>16923</v>
      </c>
    </row>
    <row r="5389" spans="1:3">
      <c r="A5389" s="1" t="s">
        <v>16924</v>
      </c>
      <c r="B5389" s="1" t="s">
        <v>16925</v>
      </c>
      <c r="C5389" s="1" t="s">
        <v>16926</v>
      </c>
    </row>
    <row r="5390" spans="1:3">
      <c r="A5390" s="1" t="s">
        <v>16924</v>
      </c>
      <c r="B5390" s="1" t="s">
        <v>16927</v>
      </c>
      <c r="C5390" s="1" t="s">
        <v>16928</v>
      </c>
    </row>
    <row r="5391" spans="1:3">
      <c r="A5391" s="1" t="s">
        <v>16929</v>
      </c>
      <c r="B5391" s="1" t="s">
        <v>16930</v>
      </c>
      <c r="C5391" s="1" t="s">
        <v>16931</v>
      </c>
    </row>
    <row r="5392" spans="1:3">
      <c r="A5392" s="1" t="s">
        <v>16929</v>
      </c>
      <c r="B5392" s="1" t="s">
        <v>16932</v>
      </c>
      <c r="C5392" s="1" t="s">
        <v>16933</v>
      </c>
    </row>
    <row r="5393" spans="1:3">
      <c r="A5393" s="1" t="s">
        <v>16934</v>
      </c>
      <c r="B5393" s="1" t="s">
        <v>16935</v>
      </c>
      <c r="C5393" s="1" t="s">
        <v>16936</v>
      </c>
    </row>
    <row r="5394" spans="1:3">
      <c r="A5394" s="1" t="s">
        <v>16934</v>
      </c>
      <c r="B5394" s="1" t="s">
        <v>16937</v>
      </c>
      <c r="C5394" s="1" t="s">
        <v>16938</v>
      </c>
    </row>
    <row r="5395" spans="1:3">
      <c r="A5395" s="1" t="s">
        <v>16939</v>
      </c>
      <c r="B5395" s="1" t="s">
        <v>16940</v>
      </c>
      <c r="C5395" s="1" t="s">
        <v>16941</v>
      </c>
    </row>
    <row r="5396" spans="1:3">
      <c r="A5396" s="1" t="s">
        <v>16939</v>
      </c>
      <c r="B5396" s="1" t="s">
        <v>16942</v>
      </c>
      <c r="C5396" s="1" t="s">
        <v>16943</v>
      </c>
    </row>
    <row r="5397" spans="1:3">
      <c r="A5397" s="1" t="s">
        <v>16944</v>
      </c>
      <c r="B5397" s="1" t="s">
        <v>16945</v>
      </c>
      <c r="C5397" s="1" t="s">
        <v>16946</v>
      </c>
    </row>
    <row r="5398" spans="1:3">
      <c r="A5398" s="1" t="s">
        <v>16944</v>
      </c>
      <c r="B5398" s="1" t="s">
        <v>16947</v>
      </c>
      <c r="C5398" s="1" t="s">
        <v>16948</v>
      </c>
    </row>
    <row r="5399" spans="1:3">
      <c r="A5399" s="1" t="s">
        <v>16949</v>
      </c>
      <c r="B5399" s="1" t="s">
        <v>16950</v>
      </c>
      <c r="C5399" s="1" t="s">
        <v>16951</v>
      </c>
    </row>
    <row r="5400" spans="1:3">
      <c r="A5400" s="1" t="s">
        <v>16949</v>
      </c>
      <c r="B5400" s="1" t="s">
        <v>16952</v>
      </c>
      <c r="C5400" s="1" t="s">
        <v>16953</v>
      </c>
    </row>
    <row r="5401" spans="1:3">
      <c r="A5401" s="1" t="s">
        <v>16954</v>
      </c>
      <c r="B5401" s="1" t="s">
        <v>16955</v>
      </c>
      <c r="C5401" s="1" t="s">
        <v>16956</v>
      </c>
    </row>
    <row r="5402" spans="1:3">
      <c r="A5402" s="1" t="s">
        <v>16954</v>
      </c>
      <c r="B5402" s="1" t="s">
        <v>16957</v>
      </c>
      <c r="C5402" s="1" t="s">
        <v>16958</v>
      </c>
    </row>
    <row r="5403" spans="1:3">
      <c r="A5403" s="1" t="s">
        <v>16959</v>
      </c>
      <c r="B5403" s="1" t="s">
        <v>16960</v>
      </c>
      <c r="C5403" s="1" t="s">
        <v>16961</v>
      </c>
    </row>
    <row r="5404" spans="1:3">
      <c r="A5404" s="1" t="s">
        <v>16959</v>
      </c>
      <c r="B5404" s="1" t="s">
        <v>16962</v>
      </c>
      <c r="C5404" s="1" t="s">
        <v>16963</v>
      </c>
    </row>
    <row r="5405" spans="1:3">
      <c r="A5405" s="1" t="s">
        <v>16964</v>
      </c>
      <c r="B5405" s="1" t="s">
        <v>16965</v>
      </c>
      <c r="C5405" s="1" t="s">
        <v>16966</v>
      </c>
    </row>
    <row r="5406" spans="1:3">
      <c r="A5406" s="1" t="s">
        <v>16964</v>
      </c>
      <c r="B5406" s="1" t="s">
        <v>16967</v>
      </c>
      <c r="C5406" s="1" t="s">
        <v>16968</v>
      </c>
    </row>
    <row r="5407" spans="1:3">
      <c r="A5407" s="1" t="s">
        <v>16969</v>
      </c>
      <c r="B5407" s="1" t="s">
        <v>16970</v>
      </c>
      <c r="C5407" s="1" t="s">
        <v>16971</v>
      </c>
    </row>
    <row r="5408" spans="1:3">
      <c r="A5408" s="1" t="s">
        <v>16969</v>
      </c>
      <c r="B5408" s="1" t="s">
        <v>16972</v>
      </c>
      <c r="C5408" s="1" t="s">
        <v>16973</v>
      </c>
    </row>
    <row r="5409" spans="1:3">
      <c r="A5409" s="1" t="s">
        <v>16974</v>
      </c>
      <c r="B5409" s="1" t="s">
        <v>16975</v>
      </c>
      <c r="C5409" s="1" t="s">
        <v>16976</v>
      </c>
    </row>
    <row r="5410" spans="1:3">
      <c r="A5410" s="1" t="s">
        <v>16974</v>
      </c>
      <c r="B5410" s="1" t="s">
        <v>16977</v>
      </c>
      <c r="C5410" s="1" t="s">
        <v>16978</v>
      </c>
    </row>
    <row r="5411" spans="1:3">
      <c r="A5411" s="1" t="s">
        <v>16979</v>
      </c>
      <c r="B5411" s="1" t="s">
        <v>16980</v>
      </c>
      <c r="C5411" s="1" t="s">
        <v>16981</v>
      </c>
    </row>
    <row r="5412" spans="1:3">
      <c r="A5412" s="1" t="s">
        <v>16979</v>
      </c>
      <c r="B5412" s="1" t="s">
        <v>16982</v>
      </c>
      <c r="C5412" s="1" t="s">
        <v>16983</v>
      </c>
    </row>
    <row r="5413" spans="1:3">
      <c r="A5413" s="1" t="s">
        <v>16984</v>
      </c>
      <c r="B5413" s="1" t="s">
        <v>16985</v>
      </c>
      <c r="C5413" s="1" t="s">
        <v>16986</v>
      </c>
    </row>
    <row r="5414" spans="1:3">
      <c r="A5414" s="1" t="s">
        <v>16987</v>
      </c>
      <c r="B5414" s="1" t="s">
        <v>16988</v>
      </c>
      <c r="C5414" s="1" t="s">
        <v>16989</v>
      </c>
    </row>
    <row r="5415" spans="1:3">
      <c r="A5415" s="1" t="s">
        <v>16990</v>
      </c>
      <c r="B5415" s="1" t="s">
        <v>16991</v>
      </c>
      <c r="C5415" s="1" t="s">
        <v>16992</v>
      </c>
    </row>
    <row r="5416" spans="1:3">
      <c r="A5416" s="1" t="s">
        <v>16993</v>
      </c>
      <c r="B5416" s="1" t="s">
        <v>4639</v>
      </c>
      <c r="C5416" s="1" t="s">
        <v>16994</v>
      </c>
    </row>
    <row r="5417" spans="1:3">
      <c r="A5417" s="1" t="s">
        <v>16995</v>
      </c>
      <c r="B5417" s="1" t="s">
        <v>4783</v>
      </c>
      <c r="C5417" s="1" t="s">
        <v>16996</v>
      </c>
    </row>
    <row r="5418" spans="1:3">
      <c r="A5418" s="1" t="s">
        <v>16997</v>
      </c>
      <c r="B5418" s="1" t="s">
        <v>16998</v>
      </c>
      <c r="C5418" s="1" t="s">
        <v>16999</v>
      </c>
    </row>
    <row r="5419" spans="1:3">
      <c r="A5419" s="1" t="s">
        <v>17000</v>
      </c>
      <c r="B5419" s="1" t="s">
        <v>17001</v>
      </c>
      <c r="C5419" s="1" t="s">
        <v>17002</v>
      </c>
    </row>
    <row r="5420" spans="1:3">
      <c r="A5420" s="1" t="s">
        <v>17003</v>
      </c>
      <c r="B5420" s="1" t="s">
        <v>17004</v>
      </c>
      <c r="C5420" s="1" t="s">
        <v>17005</v>
      </c>
    </row>
    <row r="5421" spans="1:3">
      <c r="A5421" s="1" t="s">
        <v>17006</v>
      </c>
      <c r="B5421" s="1" t="s">
        <v>17007</v>
      </c>
      <c r="C5421" s="1" t="s">
        <v>17008</v>
      </c>
    </row>
    <row r="5422" spans="1:3">
      <c r="A5422" s="1" t="s">
        <v>17009</v>
      </c>
      <c r="B5422" s="1" t="s">
        <v>17010</v>
      </c>
      <c r="C5422" s="1" t="s">
        <v>17011</v>
      </c>
    </row>
    <row r="5423" spans="1:3">
      <c r="A5423" s="1" t="s">
        <v>17012</v>
      </c>
      <c r="B5423" s="1" t="s">
        <v>17013</v>
      </c>
      <c r="C5423" s="1" t="s">
        <v>17014</v>
      </c>
    </row>
    <row r="5424" spans="1:3">
      <c r="A5424" s="1" t="s">
        <v>17015</v>
      </c>
      <c r="B5424" s="1" t="s">
        <v>17016</v>
      </c>
      <c r="C5424" s="1" t="s">
        <v>17017</v>
      </c>
    </row>
    <row r="5425" spans="1:3">
      <c r="A5425" s="1" t="s">
        <v>17018</v>
      </c>
      <c r="B5425" s="1" t="s">
        <v>17019</v>
      </c>
      <c r="C5425" s="1" t="s">
        <v>17020</v>
      </c>
    </row>
    <row r="5426" spans="1:3">
      <c r="A5426" s="1" t="s">
        <v>17021</v>
      </c>
      <c r="B5426" s="1" t="s">
        <v>17022</v>
      </c>
      <c r="C5426" s="1" t="s">
        <v>17023</v>
      </c>
    </row>
    <row r="5427" spans="1:3">
      <c r="A5427" s="1" t="s">
        <v>17024</v>
      </c>
      <c r="B5427" s="1" t="s">
        <v>17025</v>
      </c>
      <c r="C5427" s="1" t="s">
        <v>17026</v>
      </c>
    </row>
    <row r="5428" spans="1:3">
      <c r="A5428" s="1" t="s">
        <v>17027</v>
      </c>
      <c r="B5428" s="1" t="s">
        <v>17028</v>
      </c>
      <c r="C5428" s="1" t="s">
        <v>17029</v>
      </c>
    </row>
    <row r="5429" spans="1:3">
      <c r="A5429" s="1" t="s">
        <v>17030</v>
      </c>
      <c r="B5429" s="1" t="s">
        <v>17031</v>
      </c>
      <c r="C5429" s="1" t="s">
        <v>17032</v>
      </c>
    </row>
    <row r="5430" spans="1:3">
      <c r="A5430" s="1" t="s">
        <v>17033</v>
      </c>
      <c r="B5430" s="1" t="s">
        <v>17034</v>
      </c>
      <c r="C5430" s="1" t="s">
        <v>17035</v>
      </c>
    </row>
    <row r="5431" spans="1:3">
      <c r="A5431" s="1" t="s">
        <v>17036</v>
      </c>
      <c r="B5431" s="1" t="s">
        <v>17037</v>
      </c>
      <c r="C5431" s="1" t="s">
        <v>17038</v>
      </c>
    </row>
    <row r="5432" spans="1:3">
      <c r="A5432" s="1" t="s">
        <v>17039</v>
      </c>
      <c r="B5432" s="1" t="s">
        <v>17040</v>
      </c>
      <c r="C5432" s="1" t="s">
        <v>17041</v>
      </c>
    </row>
    <row r="5433" spans="1:3">
      <c r="A5433" s="1" t="s">
        <v>17042</v>
      </c>
      <c r="B5433" s="1" t="s">
        <v>17043</v>
      </c>
      <c r="C5433" s="1" t="s">
        <v>17044</v>
      </c>
    </row>
    <row r="5434" spans="1:3">
      <c r="A5434" s="1" t="s">
        <v>17045</v>
      </c>
      <c r="B5434" s="1" t="s">
        <v>17046</v>
      </c>
      <c r="C5434" s="1" t="s">
        <v>17047</v>
      </c>
    </row>
    <row r="5435" spans="1:3">
      <c r="A5435" s="1" t="s">
        <v>17048</v>
      </c>
      <c r="B5435" s="1" t="s">
        <v>17049</v>
      </c>
      <c r="C5435" s="1" t="s">
        <v>17050</v>
      </c>
    </row>
    <row r="5436" spans="1:3">
      <c r="A5436" s="1" t="s">
        <v>17051</v>
      </c>
      <c r="B5436" s="1" t="s">
        <v>17052</v>
      </c>
      <c r="C5436" s="1" t="s">
        <v>17053</v>
      </c>
    </row>
    <row r="5437" spans="1:3">
      <c r="A5437" s="1" t="s">
        <v>17054</v>
      </c>
      <c r="B5437" s="1" t="s">
        <v>17055</v>
      </c>
      <c r="C5437" s="1" t="s">
        <v>17056</v>
      </c>
    </row>
    <row r="5438" spans="1:3">
      <c r="A5438" s="1" t="s">
        <v>17057</v>
      </c>
      <c r="B5438" s="1" t="s">
        <v>17058</v>
      </c>
      <c r="C5438" s="1" t="s">
        <v>17059</v>
      </c>
    </row>
    <row r="5439" spans="1:3">
      <c r="A5439" s="1" t="s">
        <v>17060</v>
      </c>
      <c r="B5439" s="1" t="s">
        <v>17061</v>
      </c>
      <c r="C5439" s="1" t="s">
        <v>17062</v>
      </c>
    </row>
    <row r="5440" spans="1:3">
      <c r="A5440" s="1" t="s">
        <v>17063</v>
      </c>
      <c r="B5440" s="1" t="s">
        <v>17064</v>
      </c>
      <c r="C5440" s="1" t="s">
        <v>17065</v>
      </c>
    </row>
    <row r="5441" spans="1:3">
      <c r="A5441" s="1" t="s">
        <v>17066</v>
      </c>
      <c r="B5441" s="1" t="s">
        <v>17067</v>
      </c>
      <c r="C5441" s="1" t="s">
        <v>17068</v>
      </c>
    </row>
    <row r="5442" spans="1:3">
      <c r="A5442" s="1" t="s">
        <v>17069</v>
      </c>
      <c r="B5442" s="1" t="s">
        <v>17070</v>
      </c>
      <c r="C5442" s="1" t="s">
        <v>17071</v>
      </c>
    </row>
    <row r="5443" spans="1:3">
      <c r="A5443" s="1" t="s">
        <v>17072</v>
      </c>
      <c r="B5443" s="1" t="s">
        <v>17073</v>
      </c>
      <c r="C5443" s="1" t="s">
        <v>17074</v>
      </c>
    </row>
    <row r="5444" spans="1:3">
      <c r="A5444" s="1" t="s">
        <v>17075</v>
      </c>
      <c r="B5444" s="1" t="s">
        <v>17076</v>
      </c>
      <c r="C5444" s="1" t="s">
        <v>17077</v>
      </c>
    </row>
    <row r="5445" spans="1:3">
      <c r="A5445" s="1" t="s">
        <v>17078</v>
      </c>
      <c r="B5445" s="1" t="s">
        <v>17079</v>
      </c>
      <c r="C5445" s="1" t="s">
        <v>17080</v>
      </c>
    </row>
    <row r="5446" spans="1:3">
      <c r="A5446" s="1" t="s">
        <v>17081</v>
      </c>
      <c r="B5446" s="1" t="s">
        <v>17082</v>
      </c>
      <c r="C5446" s="1" t="s">
        <v>17083</v>
      </c>
    </row>
    <row r="5447" spans="1:3">
      <c r="A5447" s="1" t="s">
        <v>17084</v>
      </c>
      <c r="B5447" s="1" t="s">
        <v>17085</v>
      </c>
      <c r="C5447" s="1" t="s">
        <v>17086</v>
      </c>
    </row>
    <row r="5448" spans="1:3">
      <c r="A5448" s="1" t="s">
        <v>17087</v>
      </c>
      <c r="B5448" s="1" t="s">
        <v>17088</v>
      </c>
      <c r="C5448" s="1" t="s">
        <v>17089</v>
      </c>
    </row>
    <row r="5449" spans="1:3">
      <c r="A5449" s="1" t="s">
        <v>17090</v>
      </c>
      <c r="B5449" s="1" t="s">
        <v>17091</v>
      </c>
      <c r="C5449" s="1" t="s">
        <v>17092</v>
      </c>
    </row>
    <row r="5450" spans="1:3">
      <c r="A5450" s="1" t="s">
        <v>17093</v>
      </c>
      <c r="B5450" s="1" t="s">
        <v>17094</v>
      </c>
      <c r="C5450" s="1" t="s">
        <v>17095</v>
      </c>
    </row>
    <row r="5451" spans="1:3">
      <c r="A5451" s="1" t="s">
        <v>17096</v>
      </c>
      <c r="B5451" s="1" t="s">
        <v>17097</v>
      </c>
      <c r="C5451" s="1" t="s">
        <v>17098</v>
      </c>
    </row>
    <row r="5452" spans="1:3">
      <c r="A5452" s="1" t="s">
        <v>17099</v>
      </c>
      <c r="B5452" s="1" t="s">
        <v>17100</v>
      </c>
      <c r="C5452" s="1" t="s">
        <v>17101</v>
      </c>
    </row>
    <row r="5453" spans="1:3">
      <c r="A5453" s="1" t="s">
        <v>17102</v>
      </c>
      <c r="B5453" s="1" t="s">
        <v>17103</v>
      </c>
      <c r="C5453" s="1" t="s">
        <v>17104</v>
      </c>
    </row>
    <row r="5454" spans="1:3">
      <c r="A5454" s="1" t="s">
        <v>17105</v>
      </c>
      <c r="B5454" s="1" t="s">
        <v>17106</v>
      </c>
      <c r="C5454" s="1" t="s">
        <v>17107</v>
      </c>
    </row>
    <row r="5455" spans="1:3">
      <c r="A5455" s="1" t="s">
        <v>17108</v>
      </c>
      <c r="B5455" s="1" t="s">
        <v>17109</v>
      </c>
      <c r="C5455" s="1" t="s">
        <v>17110</v>
      </c>
    </row>
    <row r="5456" spans="1:3">
      <c r="A5456" s="1" t="s">
        <v>17111</v>
      </c>
      <c r="B5456" s="1" t="s">
        <v>17112</v>
      </c>
      <c r="C5456" s="1" t="s">
        <v>17113</v>
      </c>
    </row>
    <row r="5457" spans="1:3">
      <c r="A5457" s="1" t="s">
        <v>17114</v>
      </c>
      <c r="B5457" s="1" t="s">
        <v>17115</v>
      </c>
      <c r="C5457" s="1" t="s">
        <v>17116</v>
      </c>
    </row>
    <row r="5458" spans="1:3">
      <c r="A5458" s="1" t="s">
        <v>17117</v>
      </c>
      <c r="B5458" s="1" t="s">
        <v>17118</v>
      </c>
      <c r="C5458" s="1" t="s">
        <v>17119</v>
      </c>
    </row>
    <row r="5459" spans="1:3">
      <c r="A5459" s="1" t="s">
        <v>17120</v>
      </c>
      <c r="B5459" s="1" t="s">
        <v>17121</v>
      </c>
      <c r="C5459" s="1" t="s">
        <v>17122</v>
      </c>
    </row>
    <row r="5460" spans="1:3">
      <c r="A5460" s="1" t="s">
        <v>17123</v>
      </c>
      <c r="B5460" s="1" t="s">
        <v>17124</v>
      </c>
      <c r="C5460" s="1" t="s">
        <v>17125</v>
      </c>
    </row>
    <row r="5461" spans="1:3">
      <c r="A5461" s="1" t="s">
        <v>17126</v>
      </c>
      <c r="B5461" s="1" t="s">
        <v>17127</v>
      </c>
      <c r="C5461" s="1" t="s">
        <v>17128</v>
      </c>
    </row>
    <row r="5462" spans="1:3">
      <c r="A5462" s="1" t="s">
        <v>17129</v>
      </c>
      <c r="B5462" s="1" t="s">
        <v>17130</v>
      </c>
      <c r="C5462" s="1" t="s">
        <v>17131</v>
      </c>
    </row>
    <row r="5463" spans="1:3">
      <c r="A5463" s="1" t="s">
        <v>17132</v>
      </c>
      <c r="B5463" s="1" t="s">
        <v>17133</v>
      </c>
      <c r="C5463" s="1" t="s">
        <v>17134</v>
      </c>
    </row>
    <row r="5464" spans="1:3">
      <c r="A5464" s="1" t="s">
        <v>17135</v>
      </c>
      <c r="B5464" s="1" t="s">
        <v>17136</v>
      </c>
      <c r="C5464" s="1" t="s">
        <v>17137</v>
      </c>
    </row>
    <row r="5465" spans="1:3">
      <c r="A5465" s="1" t="s">
        <v>17138</v>
      </c>
      <c r="B5465" s="1" t="s">
        <v>17139</v>
      </c>
      <c r="C5465" s="1" t="s">
        <v>17140</v>
      </c>
    </row>
    <row r="5466" spans="1:3">
      <c r="A5466" s="1" t="s">
        <v>17141</v>
      </c>
      <c r="B5466" s="1" t="s">
        <v>17142</v>
      </c>
      <c r="C5466" s="1" t="s">
        <v>17143</v>
      </c>
    </row>
    <row r="5467" spans="1:3">
      <c r="A5467" s="1" t="s">
        <v>17144</v>
      </c>
      <c r="B5467" s="1" t="s">
        <v>17145</v>
      </c>
      <c r="C5467" s="1" t="s">
        <v>17146</v>
      </c>
    </row>
    <row r="5468" spans="1:3">
      <c r="A5468" s="1" t="s">
        <v>17147</v>
      </c>
      <c r="B5468" s="1" t="s">
        <v>17148</v>
      </c>
      <c r="C5468" s="1" t="s">
        <v>17149</v>
      </c>
    </row>
    <row r="5469" spans="1:3">
      <c r="A5469" s="1" t="s">
        <v>17150</v>
      </c>
      <c r="B5469" s="1" t="s">
        <v>17151</v>
      </c>
      <c r="C5469" s="1" t="s">
        <v>17152</v>
      </c>
    </row>
    <row r="5470" spans="1:3">
      <c r="A5470" s="1" t="s">
        <v>17153</v>
      </c>
      <c r="B5470" s="1" t="s">
        <v>17154</v>
      </c>
      <c r="C5470" s="1" t="s">
        <v>17155</v>
      </c>
    </row>
    <row r="5471" spans="1:3">
      <c r="A5471" s="1" t="s">
        <v>17156</v>
      </c>
      <c r="B5471" s="1" t="s">
        <v>17157</v>
      </c>
      <c r="C5471" s="1" t="s">
        <v>17158</v>
      </c>
    </row>
    <row r="5472" spans="1:3">
      <c r="A5472" s="1" t="s">
        <v>17159</v>
      </c>
      <c r="B5472" s="1" t="s">
        <v>17160</v>
      </c>
      <c r="C5472" s="1" t="s">
        <v>17161</v>
      </c>
    </row>
    <row r="5473" spans="1:3">
      <c r="A5473" s="1" t="s">
        <v>17162</v>
      </c>
      <c r="B5473" s="1" t="s">
        <v>17163</v>
      </c>
      <c r="C5473" s="1" t="s">
        <v>17164</v>
      </c>
    </row>
    <row r="5474" spans="1:3">
      <c r="A5474" s="1" t="s">
        <v>17165</v>
      </c>
      <c r="B5474" s="1" t="s">
        <v>17166</v>
      </c>
      <c r="C5474" s="1" t="s">
        <v>17167</v>
      </c>
    </row>
    <row r="5475" spans="1:3">
      <c r="A5475" s="1" t="s">
        <v>17168</v>
      </c>
      <c r="B5475" s="1" t="s">
        <v>17169</v>
      </c>
      <c r="C5475" s="1" t="s">
        <v>17170</v>
      </c>
    </row>
    <row r="5476" spans="1:3">
      <c r="A5476" s="1" t="s">
        <v>17171</v>
      </c>
      <c r="B5476" s="1" t="s">
        <v>17172</v>
      </c>
      <c r="C5476" s="1" t="s">
        <v>17173</v>
      </c>
    </row>
    <row r="5477" spans="1:3">
      <c r="A5477" s="1" t="s">
        <v>17174</v>
      </c>
      <c r="B5477" s="1" t="s">
        <v>17175</v>
      </c>
      <c r="C5477" s="1" t="s">
        <v>17176</v>
      </c>
    </row>
    <row r="5478" spans="1:3">
      <c r="A5478" s="1" t="s">
        <v>17177</v>
      </c>
      <c r="B5478" s="1" t="s">
        <v>17178</v>
      </c>
      <c r="C5478" s="1" t="s">
        <v>17179</v>
      </c>
    </row>
    <row r="5479" spans="1:3">
      <c r="A5479" s="1" t="s">
        <v>17180</v>
      </c>
      <c r="B5479" s="1" t="s">
        <v>17181</v>
      </c>
      <c r="C5479" s="1" t="s">
        <v>17182</v>
      </c>
    </row>
    <row r="5480" spans="1:3">
      <c r="A5480" s="1" t="s">
        <v>17183</v>
      </c>
      <c r="B5480" s="1" t="s">
        <v>17184</v>
      </c>
      <c r="C5480" s="1" t="s">
        <v>17185</v>
      </c>
    </row>
    <row r="5481" spans="1:3">
      <c r="A5481" s="1" t="s">
        <v>17186</v>
      </c>
      <c r="B5481" s="1" t="s">
        <v>17187</v>
      </c>
      <c r="C5481" s="1" t="s">
        <v>17188</v>
      </c>
    </row>
    <row r="5482" spans="1:3">
      <c r="A5482" s="1" t="s">
        <v>17189</v>
      </c>
      <c r="B5482" s="1" t="s">
        <v>17190</v>
      </c>
      <c r="C5482" s="1" t="s">
        <v>17191</v>
      </c>
    </row>
    <row r="5483" spans="1:3">
      <c r="A5483" s="1" t="s">
        <v>17192</v>
      </c>
      <c r="B5483" s="1" t="s">
        <v>17193</v>
      </c>
      <c r="C5483" s="1" t="s">
        <v>17194</v>
      </c>
    </row>
    <row r="5484" spans="1:3">
      <c r="A5484" s="1" t="s">
        <v>17195</v>
      </c>
      <c r="B5484" s="1" t="s">
        <v>17196</v>
      </c>
      <c r="C5484" s="1" t="s">
        <v>17197</v>
      </c>
    </row>
    <row r="5485" spans="1:3">
      <c r="A5485" s="1" t="s">
        <v>17198</v>
      </c>
      <c r="B5485" s="1" t="s">
        <v>17199</v>
      </c>
      <c r="C5485" s="1" t="s">
        <v>17200</v>
      </c>
    </row>
    <row r="5486" spans="1:3">
      <c r="A5486" s="1" t="s">
        <v>17201</v>
      </c>
      <c r="B5486" s="1" t="s">
        <v>17202</v>
      </c>
      <c r="C5486" s="1" t="s">
        <v>17203</v>
      </c>
    </row>
    <row r="5487" spans="1:3">
      <c r="A5487" s="1" t="s">
        <v>17204</v>
      </c>
      <c r="B5487" s="1" t="s">
        <v>17205</v>
      </c>
      <c r="C5487" s="1" t="s">
        <v>17206</v>
      </c>
    </row>
    <row r="5488" spans="1:3">
      <c r="A5488" s="1" t="s">
        <v>17207</v>
      </c>
      <c r="B5488" s="1" t="s">
        <v>17208</v>
      </c>
      <c r="C5488" s="1" t="s">
        <v>17209</v>
      </c>
    </row>
    <row r="5489" spans="1:3">
      <c r="A5489" s="1" t="s">
        <v>17210</v>
      </c>
      <c r="B5489" s="1" t="s">
        <v>17211</v>
      </c>
      <c r="C5489" s="1" t="s">
        <v>17212</v>
      </c>
    </row>
    <row r="5490" spans="1:3">
      <c r="A5490" s="1" t="s">
        <v>17213</v>
      </c>
      <c r="B5490" s="1" t="s">
        <v>17214</v>
      </c>
      <c r="C5490" s="1" t="s">
        <v>17215</v>
      </c>
    </row>
    <row r="5491" spans="1:3">
      <c r="A5491" s="1" t="s">
        <v>17216</v>
      </c>
      <c r="B5491" s="1" t="s">
        <v>17217</v>
      </c>
      <c r="C5491" s="1" t="s">
        <v>17218</v>
      </c>
    </row>
    <row r="5492" spans="1:3">
      <c r="A5492" s="1" t="s">
        <v>17219</v>
      </c>
      <c r="B5492" s="1" t="s">
        <v>17220</v>
      </c>
      <c r="C5492" s="1" t="s">
        <v>17221</v>
      </c>
    </row>
    <row r="5493" spans="1:3">
      <c r="A5493" s="1" t="s">
        <v>17222</v>
      </c>
      <c r="B5493" s="1" t="s">
        <v>17223</v>
      </c>
      <c r="C5493" s="1" t="s">
        <v>17224</v>
      </c>
    </row>
    <row r="5494" spans="1:3">
      <c r="A5494" s="1" t="s">
        <v>17225</v>
      </c>
      <c r="B5494" s="1" t="s">
        <v>17226</v>
      </c>
      <c r="C5494" s="1" t="s">
        <v>17227</v>
      </c>
    </row>
    <row r="5495" spans="1:3">
      <c r="A5495" s="1" t="s">
        <v>17228</v>
      </c>
      <c r="B5495" s="1" t="s">
        <v>17229</v>
      </c>
      <c r="C5495" s="1" t="s">
        <v>17230</v>
      </c>
    </row>
    <row r="5496" spans="1:3">
      <c r="A5496" s="1" t="s">
        <v>17231</v>
      </c>
      <c r="B5496" s="1" t="s">
        <v>17232</v>
      </c>
      <c r="C5496" s="1" t="s">
        <v>17233</v>
      </c>
    </row>
    <row r="5497" spans="1:3">
      <c r="A5497" s="1" t="s">
        <v>17234</v>
      </c>
      <c r="B5497" s="1" t="s">
        <v>17235</v>
      </c>
      <c r="C5497" s="1" t="s">
        <v>17236</v>
      </c>
    </row>
    <row r="5498" spans="1:3">
      <c r="A5498" s="1" t="s">
        <v>17237</v>
      </c>
      <c r="B5498" s="1" t="s">
        <v>17238</v>
      </c>
      <c r="C5498" s="1" t="s">
        <v>17239</v>
      </c>
    </row>
    <row r="5499" spans="1:3">
      <c r="A5499" s="1" t="s">
        <v>17240</v>
      </c>
      <c r="B5499" s="1" t="s">
        <v>17241</v>
      </c>
      <c r="C5499" s="1" t="s">
        <v>17242</v>
      </c>
    </row>
    <row r="5500" spans="1:3">
      <c r="A5500" s="1" t="s">
        <v>17243</v>
      </c>
      <c r="B5500" s="1" t="s">
        <v>17244</v>
      </c>
      <c r="C5500" s="1" t="s">
        <v>17245</v>
      </c>
    </row>
    <row r="5501" spans="1:3">
      <c r="A5501" s="1" t="s">
        <v>17246</v>
      </c>
      <c r="B5501" s="1" t="s">
        <v>17247</v>
      </c>
      <c r="C5501" s="1" t="s">
        <v>17248</v>
      </c>
    </row>
    <row r="5502" spans="1:3">
      <c r="A5502" s="1" t="s">
        <v>17246</v>
      </c>
      <c r="B5502" s="1" t="s">
        <v>17247</v>
      </c>
      <c r="C5502" s="1" t="s">
        <v>17248</v>
      </c>
    </row>
    <row r="5503" spans="1:3">
      <c r="A5503" s="1" t="s">
        <v>17249</v>
      </c>
      <c r="B5503" s="1" t="s">
        <v>17250</v>
      </c>
      <c r="C5503" s="1" t="s">
        <v>17251</v>
      </c>
    </row>
    <row r="5504" spans="1:3">
      <c r="A5504" s="1" t="s">
        <v>17249</v>
      </c>
      <c r="B5504" s="1" t="s">
        <v>17252</v>
      </c>
      <c r="C5504" s="1" t="s">
        <v>17253</v>
      </c>
    </row>
    <row r="5505" spans="1:3">
      <c r="A5505" s="1" t="s">
        <v>17254</v>
      </c>
      <c r="B5505" s="1" t="s">
        <v>17255</v>
      </c>
      <c r="C5505" s="1" t="s">
        <v>17256</v>
      </c>
    </row>
    <row r="5506" spans="1:3">
      <c r="A5506" s="1" t="s">
        <v>17254</v>
      </c>
      <c r="B5506" s="1" t="s">
        <v>17257</v>
      </c>
      <c r="C5506" s="1" t="s">
        <v>17258</v>
      </c>
    </row>
    <row r="5507" spans="1:3">
      <c r="A5507" s="1" t="s">
        <v>17259</v>
      </c>
      <c r="B5507" s="1" t="s">
        <v>17260</v>
      </c>
      <c r="C5507" s="1" t="s">
        <v>17261</v>
      </c>
    </row>
    <row r="5508" spans="1:3">
      <c r="A5508" s="1" t="s">
        <v>17259</v>
      </c>
      <c r="B5508" s="1" t="s">
        <v>17262</v>
      </c>
      <c r="C5508" s="1" t="s">
        <v>17263</v>
      </c>
    </row>
    <row r="5509" spans="1:3">
      <c r="A5509" s="1" t="s">
        <v>17264</v>
      </c>
      <c r="B5509" s="1" t="s">
        <v>17265</v>
      </c>
      <c r="C5509" s="1" t="s">
        <v>17266</v>
      </c>
    </row>
    <row r="5510" spans="1:3">
      <c r="A5510" s="1" t="s">
        <v>17264</v>
      </c>
      <c r="B5510" s="1" t="s">
        <v>17267</v>
      </c>
      <c r="C5510" s="1" t="s">
        <v>17268</v>
      </c>
    </row>
    <row r="5511" spans="1:3">
      <c r="A5511" s="1" t="s">
        <v>17269</v>
      </c>
      <c r="B5511" s="1" t="s">
        <v>17270</v>
      </c>
      <c r="C5511" s="1" t="s">
        <v>17271</v>
      </c>
    </row>
    <row r="5512" spans="1:3">
      <c r="A5512" s="1" t="s">
        <v>17269</v>
      </c>
      <c r="B5512" s="1" t="s">
        <v>17270</v>
      </c>
      <c r="C5512" s="1" t="s">
        <v>17271</v>
      </c>
    </row>
    <row r="5513" spans="1:3">
      <c r="A5513" s="1" t="s">
        <v>17272</v>
      </c>
      <c r="B5513" s="1" t="s">
        <v>17273</v>
      </c>
      <c r="C5513" s="1" t="s">
        <v>17274</v>
      </c>
    </row>
    <row r="5514" spans="1:3">
      <c r="A5514" s="1" t="s">
        <v>17272</v>
      </c>
      <c r="B5514" s="1" t="s">
        <v>17273</v>
      </c>
      <c r="C5514" s="1" t="s">
        <v>17274</v>
      </c>
    </row>
    <row r="5515" spans="1:3">
      <c r="A5515" s="1" t="s">
        <v>17275</v>
      </c>
      <c r="B5515" s="1" t="s">
        <v>17276</v>
      </c>
      <c r="C5515" s="1" t="s">
        <v>17277</v>
      </c>
    </row>
    <row r="5516" spans="1:3">
      <c r="A5516" s="1" t="s">
        <v>17275</v>
      </c>
      <c r="B5516" s="1" t="s">
        <v>17278</v>
      </c>
      <c r="C5516" s="1" t="s">
        <v>17279</v>
      </c>
    </row>
    <row r="5517" spans="1:3">
      <c r="A5517" s="1" t="s">
        <v>17280</v>
      </c>
      <c r="B5517" s="1" t="s">
        <v>17281</v>
      </c>
      <c r="C5517" s="1" t="s">
        <v>17282</v>
      </c>
    </row>
    <row r="5518" spans="1:3">
      <c r="A5518" s="1" t="s">
        <v>17280</v>
      </c>
      <c r="B5518" s="1" t="s">
        <v>17283</v>
      </c>
      <c r="C5518" s="1" t="s">
        <v>17284</v>
      </c>
    </row>
    <row r="5519" spans="1:3">
      <c r="A5519" s="1" t="s">
        <v>17285</v>
      </c>
      <c r="B5519" s="1" t="s">
        <v>17286</v>
      </c>
      <c r="C5519" s="1" t="s">
        <v>17287</v>
      </c>
    </row>
    <row r="5520" spans="1:3">
      <c r="A5520" s="1" t="s">
        <v>17285</v>
      </c>
      <c r="B5520" s="1" t="s">
        <v>17286</v>
      </c>
      <c r="C5520" s="1" t="s">
        <v>17287</v>
      </c>
    </row>
    <row r="5521" spans="1:3">
      <c r="A5521" s="1" t="s">
        <v>17288</v>
      </c>
      <c r="B5521" s="1" t="s">
        <v>17289</v>
      </c>
      <c r="C5521" s="1" t="s">
        <v>17290</v>
      </c>
    </row>
    <row r="5522" spans="1:3">
      <c r="A5522" s="1" t="s">
        <v>17288</v>
      </c>
      <c r="B5522" s="1" t="s">
        <v>17291</v>
      </c>
      <c r="C5522" s="1" t="s">
        <v>17292</v>
      </c>
    </row>
    <row r="5523" spans="1:3">
      <c r="A5523" s="1" t="s">
        <v>17293</v>
      </c>
      <c r="B5523" s="1" t="s">
        <v>17294</v>
      </c>
      <c r="C5523" s="1" t="s">
        <v>17295</v>
      </c>
    </row>
    <row r="5524" spans="1:3">
      <c r="A5524" s="1" t="s">
        <v>17293</v>
      </c>
      <c r="B5524" s="1" t="s">
        <v>17296</v>
      </c>
      <c r="C5524" s="1" t="s">
        <v>17297</v>
      </c>
    </row>
    <row r="5525" spans="1:3">
      <c r="A5525" s="1" t="s">
        <v>17298</v>
      </c>
      <c r="B5525" s="1" t="s">
        <v>17299</v>
      </c>
      <c r="C5525" s="1" t="s">
        <v>17300</v>
      </c>
    </row>
    <row r="5526" spans="1:3">
      <c r="A5526" s="1" t="s">
        <v>17298</v>
      </c>
      <c r="B5526" s="1" t="s">
        <v>17301</v>
      </c>
      <c r="C5526" s="1" t="s">
        <v>17302</v>
      </c>
    </row>
    <row r="5527" spans="1:3">
      <c r="A5527" s="1" t="s">
        <v>17303</v>
      </c>
      <c r="B5527" s="1" t="s">
        <v>17304</v>
      </c>
      <c r="C5527" s="1" t="s">
        <v>17305</v>
      </c>
    </row>
    <row r="5528" spans="1:3">
      <c r="A5528" s="1" t="s">
        <v>17306</v>
      </c>
      <c r="B5528" s="1" t="s">
        <v>17307</v>
      </c>
      <c r="C5528" s="1" t="s">
        <v>17308</v>
      </c>
    </row>
    <row r="5529" spans="1:3">
      <c r="A5529" s="1" t="s">
        <v>17309</v>
      </c>
      <c r="B5529" s="1" t="s">
        <v>17310</v>
      </c>
      <c r="C5529" s="1" t="s">
        <v>17311</v>
      </c>
    </row>
    <row r="5530" spans="1:3">
      <c r="A5530" s="1" t="s">
        <v>17312</v>
      </c>
      <c r="B5530" s="1" t="s">
        <v>17313</v>
      </c>
      <c r="C5530" s="1" t="s">
        <v>17314</v>
      </c>
    </row>
    <row r="5531" spans="1:3">
      <c r="A5531" s="1" t="s">
        <v>17315</v>
      </c>
      <c r="B5531" s="1" t="s">
        <v>17316</v>
      </c>
      <c r="C5531" s="1" t="s">
        <v>17317</v>
      </c>
    </row>
    <row r="5532" spans="1:3">
      <c r="A5532" s="1" t="s">
        <v>17318</v>
      </c>
      <c r="B5532" s="1" t="s">
        <v>17319</v>
      </c>
      <c r="C5532" s="1" t="s">
        <v>17320</v>
      </c>
    </row>
    <row r="5533" spans="1:3">
      <c r="A5533" s="1" t="s">
        <v>17321</v>
      </c>
      <c r="B5533" s="1" t="s">
        <v>17322</v>
      </c>
      <c r="C5533" s="1" t="s">
        <v>17323</v>
      </c>
    </row>
    <row r="5534" spans="1:3">
      <c r="A5534" s="1" t="s">
        <v>17324</v>
      </c>
      <c r="B5534" s="1" t="s">
        <v>17325</v>
      </c>
      <c r="C5534" s="1" t="s">
        <v>17326</v>
      </c>
    </row>
    <row r="5535" spans="1:3">
      <c r="A5535" s="1" t="s">
        <v>17327</v>
      </c>
      <c r="B5535" s="1" t="s">
        <v>17328</v>
      </c>
      <c r="C5535" s="1" t="s">
        <v>17329</v>
      </c>
    </row>
    <row r="5536" spans="1:3">
      <c r="A5536" s="1" t="s">
        <v>17330</v>
      </c>
      <c r="B5536" s="1" t="s">
        <v>17331</v>
      </c>
      <c r="C5536" s="1" t="s">
        <v>17332</v>
      </c>
    </row>
    <row r="5537" spans="1:3">
      <c r="A5537" s="1" t="s">
        <v>17333</v>
      </c>
      <c r="B5537" s="1" t="s">
        <v>17334</v>
      </c>
      <c r="C5537" s="1" t="s">
        <v>17335</v>
      </c>
    </row>
    <row r="5538" spans="1:3">
      <c r="A5538" s="1" t="s">
        <v>17336</v>
      </c>
      <c r="B5538" s="1" t="s">
        <v>17337</v>
      </c>
      <c r="C5538" s="1" t="s">
        <v>17338</v>
      </c>
    </row>
    <row r="5539" spans="1:3">
      <c r="A5539" s="1" t="s">
        <v>17339</v>
      </c>
      <c r="B5539" s="1" t="s">
        <v>17340</v>
      </c>
      <c r="C5539" s="1" t="s">
        <v>17341</v>
      </c>
    </row>
    <row r="5540" spans="1:3">
      <c r="A5540" s="1" t="s">
        <v>17342</v>
      </c>
      <c r="B5540" s="1" t="s">
        <v>17343</v>
      </c>
      <c r="C5540" s="1" t="s">
        <v>17344</v>
      </c>
    </row>
    <row r="5541" spans="1:3">
      <c r="A5541" s="1" t="s">
        <v>17345</v>
      </c>
      <c r="B5541" s="1" t="s">
        <v>17346</v>
      </c>
      <c r="C5541" s="1" t="s">
        <v>17347</v>
      </c>
    </row>
    <row r="5542" spans="1:3">
      <c r="A5542" s="1" t="s">
        <v>17348</v>
      </c>
      <c r="B5542" s="1" t="s">
        <v>17349</v>
      </c>
      <c r="C5542" s="1" t="s">
        <v>17350</v>
      </c>
    </row>
    <row r="5543" spans="1:3">
      <c r="A5543" s="1" t="s">
        <v>17351</v>
      </c>
      <c r="B5543" s="1" t="s">
        <v>17352</v>
      </c>
      <c r="C5543" s="1" t="s">
        <v>17353</v>
      </c>
    </row>
    <row r="5544" spans="1:3">
      <c r="A5544" s="1" t="s">
        <v>17354</v>
      </c>
      <c r="B5544" s="1" t="s">
        <v>17355</v>
      </c>
      <c r="C5544" s="1" t="s">
        <v>17356</v>
      </c>
    </row>
    <row r="5545" spans="1:3">
      <c r="A5545" s="1" t="s">
        <v>17357</v>
      </c>
      <c r="B5545" s="1" t="s">
        <v>17358</v>
      </c>
      <c r="C5545" s="1" t="s">
        <v>17359</v>
      </c>
    </row>
    <row r="5546" spans="1:3">
      <c r="A5546" s="1" t="s">
        <v>17360</v>
      </c>
      <c r="B5546" s="1" t="s">
        <v>17361</v>
      </c>
      <c r="C5546" s="1" t="s">
        <v>17362</v>
      </c>
    </row>
    <row r="5547" spans="1:3">
      <c r="A5547" s="1" t="s">
        <v>17363</v>
      </c>
      <c r="B5547" s="1" t="s">
        <v>17364</v>
      </c>
      <c r="C5547" s="1" t="s">
        <v>17365</v>
      </c>
    </row>
    <row r="5548" spans="1:3">
      <c r="A5548" s="1" t="s">
        <v>17366</v>
      </c>
      <c r="B5548" s="1" t="s">
        <v>17367</v>
      </c>
      <c r="C5548" s="1" t="s">
        <v>17368</v>
      </c>
    </row>
    <row r="5549" spans="1:3">
      <c r="A5549" s="1" t="s">
        <v>17369</v>
      </c>
      <c r="B5549" s="1" t="s">
        <v>17370</v>
      </c>
      <c r="C5549" s="1" t="s">
        <v>17371</v>
      </c>
    </row>
    <row r="5550" spans="1:3">
      <c r="A5550" s="1" t="s">
        <v>17372</v>
      </c>
      <c r="B5550" s="1" t="s">
        <v>17373</v>
      </c>
      <c r="C5550" s="1" t="s">
        <v>17374</v>
      </c>
    </row>
    <row r="5551" spans="1:3">
      <c r="A5551" s="1" t="s">
        <v>17375</v>
      </c>
      <c r="B5551" s="1" t="s">
        <v>17376</v>
      </c>
      <c r="C5551" s="1" t="s">
        <v>17377</v>
      </c>
    </row>
    <row r="5552" spans="1:3">
      <c r="A5552" s="1" t="s">
        <v>17378</v>
      </c>
      <c r="B5552" s="1" t="s">
        <v>17379</v>
      </c>
      <c r="C5552" s="1" t="s">
        <v>17380</v>
      </c>
    </row>
    <row r="5553" spans="1:3">
      <c r="A5553" s="1" t="s">
        <v>17381</v>
      </c>
      <c r="B5553" s="1" t="s">
        <v>17382</v>
      </c>
      <c r="C5553" s="1" t="s">
        <v>17383</v>
      </c>
    </row>
    <row r="5554" spans="1:3">
      <c r="A5554" s="1" t="s">
        <v>17384</v>
      </c>
      <c r="B5554" s="1" t="s">
        <v>17385</v>
      </c>
      <c r="C5554" s="1" t="s">
        <v>17386</v>
      </c>
    </row>
    <row r="5555" spans="1:3">
      <c r="A5555" s="1" t="s">
        <v>17387</v>
      </c>
      <c r="B5555" s="1" t="s">
        <v>17388</v>
      </c>
      <c r="C5555" s="1" t="s">
        <v>17389</v>
      </c>
    </row>
    <row r="5556" spans="1:3">
      <c r="A5556" s="1" t="s">
        <v>17390</v>
      </c>
      <c r="B5556" s="1" t="s">
        <v>17391</v>
      </c>
      <c r="C5556" s="1" t="s">
        <v>17392</v>
      </c>
    </row>
    <row r="5557" spans="1:3">
      <c r="A5557" s="1" t="s">
        <v>17393</v>
      </c>
      <c r="B5557" s="1" t="s">
        <v>17394</v>
      </c>
      <c r="C5557" s="1" t="s">
        <v>17395</v>
      </c>
    </row>
    <row r="5558" spans="1:3">
      <c r="A5558" s="1" t="s">
        <v>17393</v>
      </c>
      <c r="B5558" s="1" t="s">
        <v>17394</v>
      </c>
      <c r="C5558" s="1" t="s">
        <v>17395</v>
      </c>
    </row>
    <row r="5559" spans="1:3">
      <c r="A5559" s="1" t="s">
        <v>17396</v>
      </c>
      <c r="B5559" s="1" t="s">
        <v>17397</v>
      </c>
      <c r="C5559" s="1" t="s">
        <v>17398</v>
      </c>
    </row>
    <row r="5560" spans="1:3">
      <c r="A5560" s="1" t="s">
        <v>17396</v>
      </c>
      <c r="B5560" s="1" t="s">
        <v>17397</v>
      </c>
      <c r="C5560" s="1" t="s">
        <v>17398</v>
      </c>
    </row>
    <row r="5561" spans="1:3">
      <c r="A5561" s="1" t="s">
        <v>17399</v>
      </c>
      <c r="B5561" s="1" t="s">
        <v>17400</v>
      </c>
      <c r="C5561" s="1" t="s">
        <v>17401</v>
      </c>
    </row>
    <row r="5562" spans="1:3">
      <c r="A5562" s="1" t="s">
        <v>17399</v>
      </c>
      <c r="B5562" s="1" t="s">
        <v>17400</v>
      </c>
      <c r="C5562" s="1" t="s">
        <v>17401</v>
      </c>
    </row>
    <row r="5563" spans="1:3">
      <c r="A5563" s="1" t="s">
        <v>17402</v>
      </c>
      <c r="B5563" s="1" t="s">
        <v>17403</v>
      </c>
      <c r="C5563" s="1" t="s">
        <v>17404</v>
      </c>
    </row>
    <row r="5564" spans="1:3">
      <c r="A5564" s="1" t="s">
        <v>17402</v>
      </c>
      <c r="B5564" s="1" t="s">
        <v>17403</v>
      </c>
      <c r="C5564" s="1" t="s">
        <v>17404</v>
      </c>
    </row>
    <row r="5565" spans="1:3">
      <c r="A5565" s="1" t="s">
        <v>17405</v>
      </c>
      <c r="B5565" s="1" t="s">
        <v>17406</v>
      </c>
      <c r="C5565" s="1" t="s">
        <v>17407</v>
      </c>
    </row>
    <row r="5566" spans="1:3">
      <c r="A5566" s="1" t="s">
        <v>17405</v>
      </c>
      <c r="B5566" s="1" t="s">
        <v>17406</v>
      </c>
      <c r="C5566" s="1" t="s">
        <v>17407</v>
      </c>
    </row>
    <row r="5567" spans="1:3">
      <c r="A5567" s="1" t="s">
        <v>17408</v>
      </c>
      <c r="B5567" s="1" t="s">
        <v>17409</v>
      </c>
      <c r="C5567" s="1" t="s">
        <v>17410</v>
      </c>
    </row>
    <row r="5568" spans="1:3">
      <c r="A5568" s="1" t="s">
        <v>17411</v>
      </c>
      <c r="B5568" s="1" t="s">
        <v>17412</v>
      </c>
      <c r="C5568" s="1" t="s">
        <v>17413</v>
      </c>
    </row>
    <row r="5569" spans="1:3">
      <c r="A5569" s="1" t="s">
        <v>17414</v>
      </c>
      <c r="B5569" s="1" t="s">
        <v>17415</v>
      </c>
      <c r="C5569" s="1" t="s">
        <v>17416</v>
      </c>
    </row>
    <row r="5570" spans="1:3">
      <c r="A5570" s="1" t="s">
        <v>17417</v>
      </c>
      <c r="B5570" s="1" t="s">
        <v>17418</v>
      </c>
      <c r="C5570" s="1" t="s">
        <v>17419</v>
      </c>
    </row>
    <row r="5571" spans="1:3">
      <c r="A5571" s="1" t="s">
        <v>17420</v>
      </c>
      <c r="B5571" s="1" t="s">
        <v>17421</v>
      </c>
      <c r="C5571" s="1" t="s">
        <v>17422</v>
      </c>
    </row>
    <row r="5572" spans="1:3">
      <c r="A5572" s="1" t="s">
        <v>17423</v>
      </c>
      <c r="B5572" s="1" t="s">
        <v>17424</v>
      </c>
      <c r="C5572" s="1" t="s">
        <v>17425</v>
      </c>
    </row>
    <row r="5573" spans="1:3">
      <c r="A5573" s="1" t="s">
        <v>17426</v>
      </c>
      <c r="B5573" s="1" t="s">
        <v>17427</v>
      </c>
      <c r="C5573" s="1" t="s">
        <v>17428</v>
      </c>
    </row>
    <row r="5574" spans="1:3">
      <c r="A5574" s="1" t="s">
        <v>17429</v>
      </c>
      <c r="B5574" s="1" t="s">
        <v>17430</v>
      </c>
      <c r="C5574" s="1" t="s">
        <v>17431</v>
      </c>
    </row>
    <row r="5575" spans="1:3">
      <c r="A5575" s="1" t="s">
        <v>17432</v>
      </c>
      <c r="B5575" s="1" t="s">
        <v>17433</v>
      </c>
      <c r="C5575" s="1" t="s">
        <v>17434</v>
      </c>
    </row>
    <row r="5576" spans="1:3">
      <c r="A5576" s="1" t="s">
        <v>17435</v>
      </c>
      <c r="B5576" s="1" t="s">
        <v>17436</v>
      </c>
      <c r="C5576" s="1" t="s">
        <v>17437</v>
      </c>
    </row>
    <row r="5577" spans="1:3">
      <c r="A5577" s="1" t="s">
        <v>17438</v>
      </c>
      <c r="B5577" s="1" t="s">
        <v>17439</v>
      </c>
      <c r="C5577" s="1" t="s">
        <v>17440</v>
      </c>
    </row>
    <row r="5578" spans="1:3">
      <c r="A5578" s="1" t="s">
        <v>17441</v>
      </c>
      <c r="B5578" s="1" t="s">
        <v>17442</v>
      </c>
      <c r="C5578" s="1" t="s">
        <v>17443</v>
      </c>
    </row>
    <row r="5579" spans="1:3">
      <c r="A5579" s="1" t="s">
        <v>17444</v>
      </c>
      <c r="B5579" s="1" t="s">
        <v>17445</v>
      </c>
      <c r="C5579" s="1" t="s">
        <v>17446</v>
      </c>
    </row>
    <row r="5580" spans="1:3">
      <c r="A5580" s="1" t="s">
        <v>17447</v>
      </c>
      <c r="B5580" s="1" t="s">
        <v>17448</v>
      </c>
      <c r="C5580" s="1" t="s">
        <v>17449</v>
      </c>
    </row>
    <row r="5581" spans="1:3">
      <c r="A5581" s="1" t="s">
        <v>17450</v>
      </c>
      <c r="B5581" s="1" t="s">
        <v>17451</v>
      </c>
      <c r="C5581" s="1" t="s">
        <v>17452</v>
      </c>
    </row>
    <row r="5582" spans="1:3">
      <c r="A5582" s="1" t="s">
        <v>17453</v>
      </c>
      <c r="B5582" s="1" t="s">
        <v>17454</v>
      </c>
      <c r="C5582" s="1" t="s">
        <v>17455</v>
      </c>
    </row>
    <row r="5583" spans="1:3">
      <c r="A5583" s="1" t="s">
        <v>17456</v>
      </c>
      <c r="B5583" s="1" t="s">
        <v>17457</v>
      </c>
      <c r="C5583" s="1" t="s">
        <v>17458</v>
      </c>
    </row>
    <row r="5584" spans="1:3">
      <c r="A5584" s="1" t="s">
        <v>17459</v>
      </c>
      <c r="B5584" s="1" t="s">
        <v>17460</v>
      </c>
      <c r="C5584" s="1" t="s">
        <v>17461</v>
      </c>
    </row>
    <row r="5585" spans="1:3">
      <c r="A5585" s="1" t="s">
        <v>17462</v>
      </c>
      <c r="B5585" s="1" t="s">
        <v>17463</v>
      </c>
      <c r="C5585" s="1" t="s">
        <v>17464</v>
      </c>
    </row>
    <row r="5586" spans="1:3">
      <c r="A5586" s="1" t="s">
        <v>17465</v>
      </c>
      <c r="B5586" s="1" t="s">
        <v>17466</v>
      </c>
      <c r="C5586" s="1" t="s">
        <v>17467</v>
      </c>
    </row>
    <row r="5587" spans="1:3">
      <c r="A5587" s="1" t="s">
        <v>17468</v>
      </c>
      <c r="B5587" s="1" t="s">
        <v>17469</v>
      </c>
      <c r="C5587" s="1" t="s">
        <v>17470</v>
      </c>
    </row>
    <row r="5588" spans="1:3">
      <c r="A5588" s="1" t="s">
        <v>17471</v>
      </c>
      <c r="B5588" s="1" t="s">
        <v>17472</v>
      </c>
      <c r="C5588" s="1" t="s">
        <v>17473</v>
      </c>
    </row>
    <row r="5589" spans="1:3">
      <c r="A5589" s="1" t="s">
        <v>17474</v>
      </c>
      <c r="B5589" s="1" t="s">
        <v>17475</v>
      </c>
      <c r="C5589" s="1" t="s">
        <v>17476</v>
      </c>
    </row>
    <row r="5590" spans="1:3">
      <c r="A5590" s="1" t="s">
        <v>17477</v>
      </c>
      <c r="B5590" s="1" t="s">
        <v>17478</v>
      </c>
      <c r="C5590" s="1" t="s">
        <v>17479</v>
      </c>
    </row>
    <row r="5591" spans="1:3">
      <c r="A5591" s="1" t="s">
        <v>17480</v>
      </c>
      <c r="B5591" s="1" t="s">
        <v>17481</v>
      </c>
      <c r="C5591" s="1" t="s">
        <v>17482</v>
      </c>
    </row>
    <row r="5592" spans="1:3">
      <c r="A5592" s="1" t="s">
        <v>17483</v>
      </c>
      <c r="B5592" s="1" t="s">
        <v>17484</v>
      </c>
      <c r="C5592" s="1" t="s">
        <v>17485</v>
      </c>
    </row>
    <row r="5593" spans="1:3">
      <c r="A5593" s="1" t="s">
        <v>17486</v>
      </c>
      <c r="B5593" s="1" t="s">
        <v>17487</v>
      </c>
      <c r="C5593" s="1" t="s">
        <v>17488</v>
      </c>
    </row>
    <row r="5594" spans="1:3">
      <c r="A5594" s="1" t="s">
        <v>17489</v>
      </c>
      <c r="B5594" s="1" t="s">
        <v>17490</v>
      </c>
      <c r="C5594" s="1" t="s">
        <v>17491</v>
      </c>
    </row>
    <row r="5595" spans="1:3">
      <c r="A5595" s="1" t="s">
        <v>17492</v>
      </c>
      <c r="B5595" s="1" t="s">
        <v>17493</v>
      </c>
      <c r="C5595" s="1" t="s">
        <v>17494</v>
      </c>
    </row>
    <row r="5596" spans="1:3">
      <c r="A5596" s="1" t="s">
        <v>17495</v>
      </c>
      <c r="B5596" s="1" t="s">
        <v>17496</v>
      </c>
      <c r="C5596" s="1" t="s">
        <v>17497</v>
      </c>
    </row>
    <row r="5597" spans="1:3">
      <c r="A5597" s="1" t="s">
        <v>17498</v>
      </c>
      <c r="B5597" s="1" t="s">
        <v>17499</v>
      </c>
      <c r="C5597" s="1" t="s">
        <v>17500</v>
      </c>
    </row>
    <row r="5598" spans="1:3">
      <c r="A5598" s="1" t="s">
        <v>17501</v>
      </c>
      <c r="B5598" s="1" t="s">
        <v>17502</v>
      </c>
      <c r="C5598" s="1" t="s">
        <v>17503</v>
      </c>
    </row>
    <row r="5599" spans="1:3">
      <c r="A5599" s="1" t="s">
        <v>17504</v>
      </c>
      <c r="B5599" s="1" t="s">
        <v>17505</v>
      </c>
      <c r="C5599" s="1" t="s">
        <v>17506</v>
      </c>
    </row>
    <row r="5600" spans="1:3">
      <c r="A5600" s="1" t="s">
        <v>17507</v>
      </c>
      <c r="B5600" s="1" t="s">
        <v>17508</v>
      </c>
      <c r="C5600" s="1" t="s">
        <v>17509</v>
      </c>
    </row>
    <row r="5601" spans="1:3">
      <c r="A5601" s="1" t="s">
        <v>17510</v>
      </c>
      <c r="B5601" s="1" t="s">
        <v>17511</v>
      </c>
      <c r="C5601" s="1" t="s">
        <v>17512</v>
      </c>
    </row>
    <row r="5602" spans="1:3">
      <c r="A5602" s="1" t="s">
        <v>17513</v>
      </c>
      <c r="B5602" s="1" t="s">
        <v>17514</v>
      </c>
      <c r="C5602" s="1" t="s">
        <v>17515</v>
      </c>
    </row>
    <row r="5603" spans="1:3">
      <c r="A5603" s="1" t="s">
        <v>17516</v>
      </c>
      <c r="B5603" s="1" t="s">
        <v>17517</v>
      </c>
      <c r="C5603" s="1" t="s">
        <v>17518</v>
      </c>
    </row>
    <row r="5604" spans="1:3">
      <c r="A5604" s="1" t="s">
        <v>17519</v>
      </c>
      <c r="B5604" s="1" t="s">
        <v>17520</v>
      </c>
      <c r="C5604" s="1" t="s">
        <v>17521</v>
      </c>
    </row>
    <row r="5605" spans="1:3">
      <c r="A5605" s="1" t="s">
        <v>17522</v>
      </c>
      <c r="B5605" s="1" t="s">
        <v>17523</v>
      </c>
      <c r="C5605" s="1" t="s">
        <v>17524</v>
      </c>
    </row>
    <row r="5606" spans="1:3">
      <c r="A5606" s="1" t="s">
        <v>17525</v>
      </c>
      <c r="B5606" s="1" t="s">
        <v>17526</v>
      </c>
      <c r="C5606" s="1" t="s">
        <v>17527</v>
      </c>
    </row>
    <row r="5607" spans="1:3">
      <c r="A5607" s="1" t="s">
        <v>17528</v>
      </c>
      <c r="B5607" s="1" t="s">
        <v>17529</v>
      </c>
      <c r="C5607" s="1" t="s">
        <v>17530</v>
      </c>
    </row>
    <row r="5608" spans="1:3">
      <c r="A5608" s="1" t="s">
        <v>17531</v>
      </c>
      <c r="B5608" s="1" t="s">
        <v>17532</v>
      </c>
      <c r="C5608" s="1" t="s">
        <v>17533</v>
      </c>
    </row>
    <row r="5609" spans="1:3">
      <c r="A5609" s="1" t="s">
        <v>17534</v>
      </c>
      <c r="B5609" s="1" t="s">
        <v>17535</v>
      </c>
      <c r="C5609" s="1" t="s">
        <v>17536</v>
      </c>
    </row>
    <row r="5610" spans="1:3">
      <c r="A5610" s="1" t="s">
        <v>17537</v>
      </c>
      <c r="B5610" s="1" t="s">
        <v>17538</v>
      </c>
      <c r="C5610" s="1" t="s">
        <v>17539</v>
      </c>
    </row>
    <row r="5611" spans="1:3">
      <c r="A5611" s="1" t="s">
        <v>17540</v>
      </c>
      <c r="B5611" s="1" t="s">
        <v>17541</v>
      </c>
      <c r="C5611" s="1" t="s">
        <v>17542</v>
      </c>
    </row>
    <row r="5612" spans="1:3">
      <c r="A5612" s="1" t="s">
        <v>17543</v>
      </c>
      <c r="B5612" s="1" t="s">
        <v>17544</v>
      </c>
      <c r="C5612" s="1" t="s">
        <v>17545</v>
      </c>
    </row>
    <row r="5613" spans="1:3">
      <c r="A5613" s="1" t="s">
        <v>17546</v>
      </c>
      <c r="B5613" s="1" t="s">
        <v>555</v>
      </c>
      <c r="C5613" s="1" t="s">
        <v>17547</v>
      </c>
    </row>
    <row r="5614" spans="1:3">
      <c r="A5614" s="1" t="s">
        <v>17548</v>
      </c>
      <c r="B5614" s="1" t="s">
        <v>17549</v>
      </c>
      <c r="C5614" s="1" t="s">
        <v>17550</v>
      </c>
    </row>
    <row r="5615" spans="1:3">
      <c r="A5615" s="1" t="s">
        <v>17551</v>
      </c>
      <c r="B5615" s="1" t="s">
        <v>17552</v>
      </c>
      <c r="C5615" s="1" t="s">
        <v>17553</v>
      </c>
    </row>
    <row r="5616" spans="1:3">
      <c r="A5616" s="1" t="s">
        <v>17554</v>
      </c>
      <c r="B5616" s="1" t="s">
        <v>17555</v>
      </c>
      <c r="C5616" s="1" t="s">
        <v>17556</v>
      </c>
    </row>
    <row r="5617" spans="1:3">
      <c r="A5617" s="1" t="s">
        <v>17557</v>
      </c>
      <c r="B5617" s="1" t="s">
        <v>17558</v>
      </c>
      <c r="C5617" s="1" t="s">
        <v>17559</v>
      </c>
    </row>
    <row r="5618" spans="1:3">
      <c r="A5618" s="1" t="s">
        <v>17560</v>
      </c>
      <c r="B5618" s="1" t="s">
        <v>17561</v>
      </c>
      <c r="C5618" s="1" t="s">
        <v>17562</v>
      </c>
    </row>
    <row r="5619" spans="1:3">
      <c r="A5619" s="1" t="s">
        <v>17563</v>
      </c>
      <c r="B5619" s="1" t="s">
        <v>17564</v>
      </c>
      <c r="C5619" s="1" t="s">
        <v>17565</v>
      </c>
    </row>
    <row r="5620" spans="1:3">
      <c r="A5620" s="1" t="s">
        <v>17566</v>
      </c>
      <c r="B5620" s="1" t="s">
        <v>17567</v>
      </c>
      <c r="C5620" s="1" t="s">
        <v>17568</v>
      </c>
    </row>
    <row r="5621" spans="1:3">
      <c r="A5621" s="1" t="s">
        <v>17569</v>
      </c>
      <c r="B5621" s="1" t="s">
        <v>17570</v>
      </c>
      <c r="C5621" s="1" t="s">
        <v>17571</v>
      </c>
    </row>
    <row r="5622" spans="1:3">
      <c r="A5622" s="1" t="s">
        <v>17572</v>
      </c>
      <c r="B5622" s="1" t="s">
        <v>17573</v>
      </c>
      <c r="C5622" s="1" t="s">
        <v>17574</v>
      </c>
    </row>
    <row r="5623" spans="1:3">
      <c r="A5623" s="1" t="s">
        <v>17575</v>
      </c>
      <c r="B5623" s="1" t="s">
        <v>17576</v>
      </c>
      <c r="C5623" s="1" t="s">
        <v>17577</v>
      </c>
    </row>
    <row r="5624" spans="1:3">
      <c r="A5624" s="1" t="s">
        <v>17578</v>
      </c>
      <c r="B5624" s="1" t="s">
        <v>17579</v>
      </c>
      <c r="C5624" s="1" t="s">
        <v>17580</v>
      </c>
    </row>
    <row r="5625" spans="1:3">
      <c r="A5625" s="1" t="s">
        <v>17581</v>
      </c>
      <c r="B5625" s="1" t="s">
        <v>17582</v>
      </c>
      <c r="C5625" s="1" t="s">
        <v>17583</v>
      </c>
    </row>
    <row r="5626" spans="1:3">
      <c r="A5626" s="1" t="s">
        <v>17584</v>
      </c>
      <c r="B5626" s="1" t="s">
        <v>17585</v>
      </c>
      <c r="C5626" s="1" t="s">
        <v>17586</v>
      </c>
    </row>
    <row r="5627" spans="1:3">
      <c r="A5627" s="1" t="s">
        <v>17587</v>
      </c>
      <c r="B5627" s="1" t="s">
        <v>17588</v>
      </c>
      <c r="C5627" s="1" t="s">
        <v>17589</v>
      </c>
    </row>
    <row r="5628" spans="1:3">
      <c r="A5628" s="1" t="s">
        <v>17590</v>
      </c>
      <c r="B5628" s="1" t="s">
        <v>17591</v>
      </c>
      <c r="C5628" s="1" t="s">
        <v>17592</v>
      </c>
    </row>
    <row r="5629" spans="1:3">
      <c r="A5629" s="1" t="s">
        <v>17593</v>
      </c>
      <c r="B5629" s="1" t="s">
        <v>17594</v>
      </c>
      <c r="C5629" s="1" t="s">
        <v>17595</v>
      </c>
    </row>
    <row r="5630" spans="1:3">
      <c r="A5630" s="1" t="s">
        <v>17596</v>
      </c>
      <c r="B5630" s="1" t="s">
        <v>17597</v>
      </c>
      <c r="C5630" s="1" t="s">
        <v>17598</v>
      </c>
    </row>
    <row r="5631" spans="1:3">
      <c r="A5631" s="1" t="s">
        <v>17599</v>
      </c>
      <c r="B5631" s="1" t="s">
        <v>17600</v>
      </c>
      <c r="C5631" s="1" t="s">
        <v>17601</v>
      </c>
    </row>
    <row r="5632" spans="1:3">
      <c r="A5632" s="1" t="s">
        <v>17602</v>
      </c>
      <c r="B5632" s="1" t="s">
        <v>17603</v>
      </c>
      <c r="C5632" s="1" t="s">
        <v>17604</v>
      </c>
    </row>
    <row r="5633" spans="1:3">
      <c r="A5633" s="1" t="s">
        <v>17605</v>
      </c>
      <c r="B5633" s="1" t="s">
        <v>17606</v>
      </c>
      <c r="C5633" s="1" t="s">
        <v>17607</v>
      </c>
    </row>
    <row r="5634" spans="1:3">
      <c r="A5634" s="1" t="s">
        <v>17608</v>
      </c>
      <c r="B5634" s="1" t="s">
        <v>17609</v>
      </c>
      <c r="C5634" s="1" t="s">
        <v>17610</v>
      </c>
    </row>
    <row r="5635" spans="1:3">
      <c r="A5635" s="1" t="s">
        <v>17611</v>
      </c>
      <c r="B5635" s="1" t="s">
        <v>17612</v>
      </c>
      <c r="C5635" s="1" t="s">
        <v>17613</v>
      </c>
    </row>
    <row r="5636" spans="1:3">
      <c r="A5636" s="1" t="s">
        <v>17614</v>
      </c>
      <c r="B5636" s="1" t="s">
        <v>17615</v>
      </c>
      <c r="C5636" s="1" t="s">
        <v>17616</v>
      </c>
    </row>
    <row r="5637" spans="1:3">
      <c r="A5637" s="1" t="s">
        <v>17617</v>
      </c>
      <c r="B5637" s="1" t="s">
        <v>17618</v>
      </c>
      <c r="C5637" s="1" t="s">
        <v>17619</v>
      </c>
    </row>
    <row r="5638" spans="1:3">
      <c r="A5638" s="1" t="s">
        <v>17620</v>
      </c>
      <c r="B5638" s="1" t="s">
        <v>17621</v>
      </c>
      <c r="C5638" s="1" t="s">
        <v>17622</v>
      </c>
    </row>
    <row r="5639" spans="1:3">
      <c r="A5639" s="1" t="s">
        <v>17623</v>
      </c>
      <c r="B5639" s="1" t="s">
        <v>17624</v>
      </c>
      <c r="C5639" s="1" t="s">
        <v>17625</v>
      </c>
    </row>
    <row r="5640" spans="1:3">
      <c r="A5640" s="1" t="s">
        <v>17626</v>
      </c>
      <c r="B5640" s="1" t="s">
        <v>17627</v>
      </c>
      <c r="C5640" s="1" t="s">
        <v>17628</v>
      </c>
    </row>
    <row r="5641" spans="1:3">
      <c r="A5641" s="1" t="s">
        <v>17629</v>
      </c>
      <c r="B5641" s="1" t="s">
        <v>17630</v>
      </c>
      <c r="C5641" s="1" t="s">
        <v>17631</v>
      </c>
    </row>
    <row r="5642" spans="1:3">
      <c r="A5642" s="1" t="s">
        <v>17632</v>
      </c>
      <c r="B5642" s="1" t="s">
        <v>17633</v>
      </c>
      <c r="C5642" s="1" t="s">
        <v>17634</v>
      </c>
    </row>
    <row r="5643" spans="1:3">
      <c r="A5643" s="1" t="s">
        <v>17635</v>
      </c>
      <c r="B5643" s="1" t="s">
        <v>17636</v>
      </c>
      <c r="C5643" s="1" t="s">
        <v>17637</v>
      </c>
    </row>
    <row r="5644" spans="1:3">
      <c r="A5644" s="1" t="s">
        <v>17638</v>
      </c>
      <c r="B5644" s="1" t="s">
        <v>17639</v>
      </c>
      <c r="C5644" s="1" t="s">
        <v>17640</v>
      </c>
    </row>
    <row r="5645" spans="1:3">
      <c r="A5645" s="1" t="s">
        <v>17641</v>
      </c>
      <c r="B5645" s="1" t="s">
        <v>17642</v>
      </c>
      <c r="C5645" s="1" t="s">
        <v>17643</v>
      </c>
    </row>
    <row r="5646" spans="1:3">
      <c r="A5646" s="1" t="s">
        <v>17644</v>
      </c>
      <c r="B5646" s="1" t="s">
        <v>17645</v>
      </c>
      <c r="C5646" s="1" t="s">
        <v>17646</v>
      </c>
    </row>
    <row r="5647" spans="1:3">
      <c r="A5647" s="1" t="s">
        <v>17647</v>
      </c>
      <c r="B5647" s="1" t="s">
        <v>17648</v>
      </c>
      <c r="C5647" s="1" t="s">
        <v>17649</v>
      </c>
    </row>
    <row r="5648" spans="1:3">
      <c r="A5648" s="1" t="s">
        <v>17650</v>
      </c>
      <c r="B5648" s="1" t="s">
        <v>17651</v>
      </c>
      <c r="C5648" s="1" t="s">
        <v>17652</v>
      </c>
    </row>
    <row r="5649" spans="1:3">
      <c r="A5649" s="1" t="s">
        <v>17653</v>
      </c>
      <c r="B5649" s="1" t="s">
        <v>17654</v>
      </c>
      <c r="C5649" s="1" t="s">
        <v>17655</v>
      </c>
    </row>
    <row r="5650" spans="1:3">
      <c r="A5650" s="1" t="s">
        <v>17656</v>
      </c>
      <c r="B5650" s="1" t="s">
        <v>17657</v>
      </c>
      <c r="C5650" s="1" t="s">
        <v>17658</v>
      </c>
    </row>
    <row r="5651" spans="1:3">
      <c r="A5651" s="1" t="s">
        <v>17659</v>
      </c>
      <c r="B5651" s="1" t="s">
        <v>17660</v>
      </c>
      <c r="C5651" s="1" t="s">
        <v>17661</v>
      </c>
    </row>
    <row r="5652" spans="1:3">
      <c r="A5652" s="1" t="s">
        <v>17662</v>
      </c>
      <c r="B5652" s="1" t="s">
        <v>17663</v>
      </c>
      <c r="C5652" s="1" t="s">
        <v>17664</v>
      </c>
    </row>
    <row r="5653" spans="1:3">
      <c r="A5653" s="1" t="s">
        <v>17665</v>
      </c>
      <c r="B5653" s="1" t="s">
        <v>17666</v>
      </c>
      <c r="C5653" s="1" t="s">
        <v>17667</v>
      </c>
    </row>
    <row r="5654" spans="1:3">
      <c r="A5654" s="1" t="s">
        <v>17668</v>
      </c>
      <c r="B5654" s="1" t="s">
        <v>17669</v>
      </c>
      <c r="C5654" s="1" t="s">
        <v>17670</v>
      </c>
    </row>
    <row r="5655" spans="1:3">
      <c r="A5655" s="1" t="s">
        <v>17671</v>
      </c>
      <c r="B5655" s="1" t="s">
        <v>17672</v>
      </c>
      <c r="C5655" s="1" t="s">
        <v>17673</v>
      </c>
    </row>
    <row r="5656" spans="1:3">
      <c r="A5656" s="1" t="s">
        <v>17674</v>
      </c>
      <c r="B5656" s="1" t="s">
        <v>17675</v>
      </c>
      <c r="C5656" s="1" t="s">
        <v>17676</v>
      </c>
    </row>
    <row r="5657" spans="1:3">
      <c r="A5657" s="1" t="s">
        <v>17677</v>
      </c>
      <c r="B5657" s="1" t="s">
        <v>17678</v>
      </c>
      <c r="C5657" s="1" t="s">
        <v>17679</v>
      </c>
    </row>
    <row r="5658" spans="1:3">
      <c r="A5658" s="1" t="s">
        <v>17680</v>
      </c>
      <c r="B5658" s="1" t="s">
        <v>17681</v>
      </c>
      <c r="C5658" s="1" t="s">
        <v>17682</v>
      </c>
    </row>
    <row r="5659" spans="1:3">
      <c r="A5659" s="1" t="s">
        <v>17683</v>
      </c>
      <c r="B5659" s="1" t="s">
        <v>17684</v>
      </c>
      <c r="C5659" s="1" t="s">
        <v>17685</v>
      </c>
    </row>
    <row r="5660" spans="1:3">
      <c r="A5660" s="1" t="s">
        <v>17686</v>
      </c>
      <c r="B5660" s="1" t="s">
        <v>17687</v>
      </c>
      <c r="C5660" s="1" t="s">
        <v>17688</v>
      </c>
    </row>
    <row r="5661" spans="1:3">
      <c r="A5661" s="1" t="s">
        <v>17689</v>
      </c>
      <c r="B5661" s="1" t="s">
        <v>17690</v>
      </c>
      <c r="C5661" s="1" t="s">
        <v>17691</v>
      </c>
    </row>
    <row r="5662" spans="1:3">
      <c r="A5662" s="1" t="s">
        <v>17692</v>
      </c>
      <c r="B5662" s="1" t="s">
        <v>17693</v>
      </c>
      <c r="C5662" s="1" t="s">
        <v>17694</v>
      </c>
    </row>
    <row r="5663" spans="1:3">
      <c r="A5663" s="1" t="s">
        <v>17695</v>
      </c>
      <c r="B5663" s="1" t="s">
        <v>17696</v>
      </c>
      <c r="C5663" s="1" t="s">
        <v>17697</v>
      </c>
    </row>
    <row r="5664" spans="1:3">
      <c r="A5664" s="1" t="s">
        <v>17698</v>
      </c>
      <c r="B5664" s="1" t="s">
        <v>17699</v>
      </c>
      <c r="C5664" s="1" t="s">
        <v>17700</v>
      </c>
    </row>
    <row r="5665" spans="1:3">
      <c r="A5665" s="1" t="s">
        <v>17701</v>
      </c>
      <c r="B5665" s="1" t="s">
        <v>17702</v>
      </c>
      <c r="C5665" s="1" t="s">
        <v>17703</v>
      </c>
    </row>
    <row r="5666" spans="1:3">
      <c r="A5666" s="1" t="s">
        <v>17704</v>
      </c>
      <c r="B5666" s="1" t="s">
        <v>17705</v>
      </c>
      <c r="C5666" s="1" t="s">
        <v>17706</v>
      </c>
    </row>
    <row r="5667" spans="1:3">
      <c r="A5667" s="1" t="s">
        <v>17707</v>
      </c>
      <c r="B5667" s="1" t="s">
        <v>17708</v>
      </c>
      <c r="C5667" s="1" t="s">
        <v>17709</v>
      </c>
    </row>
    <row r="5668" spans="1:3">
      <c r="A5668" s="1" t="s">
        <v>17710</v>
      </c>
      <c r="B5668" s="1" t="s">
        <v>17711</v>
      </c>
      <c r="C5668" s="1" t="s">
        <v>17712</v>
      </c>
    </row>
    <row r="5669" spans="1:3">
      <c r="A5669" s="1" t="s">
        <v>17713</v>
      </c>
      <c r="B5669" s="1" t="s">
        <v>17714</v>
      </c>
      <c r="C5669" s="1" t="s">
        <v>17715</v>
      </c>
    </row>
    <row r="5670" spans="1:3">
      <c r="A5670" s="1" t="s">
        <v>17716</v>
      </c>
      <c r="B5670" s="1" t="s">
        <v>17717</v>
      </c>
      <c r="C5670" s="1" t="s">
        <v>17718</v>
      </c>
    </row>
    <row r="5671" spans="1:3">
      <c r="A5671" s="1" t="s">
        <v>17719</v>
      </c>
      <c r="B5671" s="1" t="s">
        <v>17720</v>
      </c>
      <c r="C5671" s="1" t="s">
        <v>17721</v>
      </c>
    </row>
    <row r="5672" spans="1:3">
      <c r="A5672" s="1" t="s">
        <v>17722</v>
      </c>
      <c r="B5672" s="1" t="s">
        <v>17723</v>
      </c>
      <c r="C5672" s="1" t="s">
        <v>17724</v>
      </c>
    </row>
    <row r="5673" spans="1:3">
      <c r="A5673" s="1" t="s">
        <v>17725</v>
      </c>
      <c r="B5673" s="1" t="s">
        <v>17726</v>
      </c>
      <c r="C5673" s="1" t="s">
        <v>17727</v>
      </c>
    </row>
    <row r="5674" spans="1:3">
      <c r="A5674" s="1" t="s">
        <v>17728</v>
      </c>
      <c r="B5674" s="1" t="s">
        <v>17729</v>
      </c>
      <c r="C5674" s="1" t="s">
        <v>17730</v>
      </c>
    </row>
    <row r="5675" spans="1:3">
      <c r="A5675" s="1" t="s">
        <v>17731</v>
      </c>
      <c r="B5675" s="1" t="s">
        <v>17732</v>
      </c>
      <c r="C5675" s="1" t="s">
        <v>17733</v>
      </c>
    </row>
    <row r="5676" spans="1:3">
      <c r="A5676" s="1" t="s">
        <v>17734</v>
      </c>
      <c r="B5676" s="1" t="s">
        <v>17735</v>
      </c>
      <c r="C5676" s="1" t="s">
        <v>17736</v>
      </c>
    </row>
    <row r="5677" spans="1:3">
      <c r="A5677" s="1" t="s">
        <v>17737</v>
      </c>
      <c r="B5677" s="1" t="s">
        <v>17738</v>
      </c>
      <c r="C5677" s="1" t="s">
        <v>17739</v>
      </c>
    </row>
    <row r="5678" spans="1:3">
      <c r="A5678" s="1" t="s">
        <v>17740</v>
      </c>
      <c r="B5678" s="1" t="s">
        <v>17741</v>
      </c>
      <c r="C5678" s="1" t="s">
        <v>17742</v>
      </c>
    </row>
    <row r="5679" spans="1:3">
      <c r="A5679" s="1" t="s">
        <v>17743</v>
      </c>
      <c r="B5679" s="1" t="s">
        <v>17744</v>
      </c>
      <c r="C5679" s="1" t="s">
        <v>17745</v>
      </c>
    </row>
    <row r="5680" spans="1:3">
      <c r="A5680" s="1" t="s">
        <v>17746</v>
      </c>
      <c r="B5680" s="1" t="s">
        <v>17747</v>
      </c>
      <c r="C5680" s="1" t="s">
        <v>17748</v>
      </c>
    </row>
    <row r="5681" spans="1:3">
      <c r="A5681" s="1" t="s">
        <v>17749</v>
      </c>
      <c r="B5681" s="1" t="s">
        <v>17720</v>
      </c>
      <c r="C5681" s="1" t="s">
        <v>17721</v>
      </c>
    </row>
    <row r="5682" spans="1:3">
      <c r="A5682" s="1" t="s">
        <v>17750</v>
      </c>
      <c r="B5682" s="1" t="s">
        <v>17723</v>
      </c>
      <c r="C5682" s="1" t="s">
        <v>17724</v>
      </c>
    </row>
    <row r="5683" spans="1:3">
      <c r="A5683" s="1" t="s">
        <v>17751</v>
      </c>
      <c r="B5683" s="1" t="s">
        <v>17752</v>
      </c>
      <c r="C5683" s="1" t="s">
        <v>17753</v>
      </c>
    </row>
    <row r="5684" spans="1:3">
      <c r="A5684" s="1" t="s">
        <v>17754</v>
      </c>
      <c r="B5684" s="1" t="s">
        <v>17755</v>
      </c>
      <c r="C5684" s="1" t="s">
        <v>17756</v>
      </c>
    </row>
    <row r="5685" spans="1:3">
      <c r="A5685" s="1" t="s">
        <v>17757</v>
      </c>
      <c r="B5685" s="1" t="s">
        <v>17758</v>
      </c>
      <c r="C5685" s="1" t="s">
        <v>17759</v>
      </c>
    </row>
    <row r="5686" spans="1:3">
      <c r="A5686" s="1" t="s">
        <v>17760</v>
      </c>
      <c r="B5686" s="1" t="s">
        <v>17761</v>
      </c>
      <c r="C5686" s="1" t="s">
        <v>17762</v>
      </c>
    </row>
    <row r="5687" spans="1:3">
      <c r="A5687" s="1" t="s">
        <v>17763</v>
      </c>
      <c r="B5687" s="1" t="s">
        <v>17764</v>
      </c>
      <c r="C5687" s="1" t="s">
        <v>17765</v>
      </c>
    </row>
    <row r="5688" spans="1:3">
      <c r="A5688" s="1" t="s">
        <v>17766</v>
      </c>
      <c r="B5688" s="1" t="s">
        <v>17767</v>
      </c>
      <c r="C5688" s="1" t="s">
        <v>17768</v>
      </c>
    </row>
    <row r="5689" spans="1:3">
      <c r="A5689" s="1" t="s">
        <v>17769</v>
      </c>
      <c r="B5689" s="1" t="s">
        <v>17770</v>
      </c>
      <c r="C5689" s="1" t="s">
        <v>17771</v>
      </c>
    </row>
    <row r="5690" spans="1:3">
      <c r="A5690" s="1" t="s">
        <v>17772</v>
      </c>
      <c r="B5690" s="1" t="s">
        <v>17773</v>
      </c>
      <c r="C5690" s="1" t="s">
        <v>17774</v>
      </c>
    </row>
    <row r="5691" spans="1:3">
      <c r="A5691" s="1" t="s">
        <v>17775</v>
      </c>
      <c r="B5691" s="1" t="s">
        <v>17776</v>
      </c>
      <c r="C5691" s="1" t="s">
        <v>17777</v>
      </c>
    </row>
    <row r="5692" spans="1:3">
      <c r="A5692" s="1" t="s">
        <v>17778</v>
      </c>
      <c r="B5692" s="1" t="s">
        <v>17779</v>
      </c>
      <c r="C5692" s="1" t="s">
        <v>17780</v>
      </c>
    </row>
    <row r="5693" spans="1:3">
      <c r="A5693" s="1" t="s">
        <v>17781</v>
      </c>
      <c r="B5693" s="1" t="s">
        <v>17782</v>
      </c>
      <c r="C5693" s="1" t="s">
        <v>17783</v>
      </c>
    </row>
    <row r="5694" spans="1:3">
      <c r="A5694" s="1" t="s">
        <v>17784</v>
      </c>
      <c r="B5694" s="1" t="s">
        <v>17785</v>
      </c>
      <c r="C5694" s="1" t="s">
        <v>17786</v>
      </c>
    </row>
    <row r="5695" spans="1:3">
      <c r="A5695" s="1" t="s">
        <v>17787</v>
      </c>
      <c r="B5695" s="1" t="s">
        <v>17788</v>
      </c>
      <c r="C5695" s="1" t="s">
        <v>17789</v>
      </c>
    </row>
    <row r="5696" spans="1:3">
      <c r="A5696" s="1" t="s">
        <v>17790</v>
      </c>
      <c r="B5696" s="1" t="s">
        <v>17791</v>
      </c>
      <c r="C5696" s="1" t="s">
        <v>17792</v>
      </c>
    </row>
    <row r="5697" spans="1:3">
      <c r="A5697" s="1" t="s">
        <v>17793</v>
      </c>
      <c r="B5697" s="1" t="s">
        <v>17794</v>
      </c>
      <c r="C5697" s="1" t="s">
        <v>17795</v>
      </c>
    </row>
    <row r="5698" spans="1:3">
      <c r="A5698" s="1" t="s">
        <v>17796</v>
      </c>
      <c r="B5698" s="1" t="s">
        <v>17797</v>
      </c>
      <c r="C5698" s="1" t="s">
        <v>17798</v>
      </c>
    </row>
    <row r="5699" spans="1:3">
      <c r="A5699" s="1" t="s">
        <v>17796</v>
      </c>
      <c r="B5699" s="1" t="s">
        <v>17799</v>
      </c>
      <c r="C5699" s="1" t="s">
        <v>17800</v>
      </c>
    </row>
    <row r="5700" spans="1:3">
      <c r="A5700" s="1" t="s">
        <v>17801</v>
      </c>
      <c r="B5700" s="1" t="s">
        <v>17802</v>
      </c>
      <c r="C5700" s="1" t="s">
        <v>17803</v>
      </c>
    </row>
    <row r="5701" spans="1:3">
      <c r="A5701" s="1" t="s">
        <v>17801</v>
      </c>
      <c r="B5701" s="1" t="s">
        <v>17804</v>
      </c>
      <c r="C5701" s="1" t="s">
        <v>17805</v>
      </c>
    </row>
    <row r="5702" spans="1:3">
      <c r="A5702" s="1" t="s">
        <v>17806</v>
      </c>
      <c r="B5702" s="1" t="s">
        <v>17807</v>
      </c>
      <c r="C5702" s="1" t="s">
        <v>17808</v>
      </c>
    </row>
    <row r="5703" spans="1:3">
      <c r="A5703" s="1" t="s">
        <v>17809</v>
      </c>
      <c r="B5703" s="1" t="s">
        <v>17810</v>
      </c>
      <c r="C5703" s="1" t="s">
        <v>17811</v>
      </c>
    </row>
    <row r="5704" spans="1:3">
      <c r="A5704" s="1" t="s">
        <v>17812</v>
      </c>
      <c r="B5704" s="1" t="s">
        <v>17813</v>
      </c>
      <c r="C5704" s="1" t="s">
        <v>17814</v>
      </c>
    </row>
    <row r="5705" spans="1:3">
      <c r="A5705" s="1" t="s">
        <v>17812</v>
      </c>
      <c r="B5705" s="1" t="s">
        <v>17815</v>
      </c>
      <c r="C5705" s="1" t="s">
        <v>17816</v>
      </c>
    </row>
    <row r="5706" spans="1:3">
      <c r="A5706" s="1" t="s">
        <v>17817</v>
      </c>
      <c r="B5706" s="1" t="s">
        <v>17818</v>
      </c>
      <c r="C5706" s="1" t="s">
        <v>17819</v>
      </c>
    </row>
    <row r="5707" spans="1:3">
      <c r="A5707" s="1" t="s">
        <v>17817</v>
      </c>
      <c r="B5707" s="1" t="s">
        <v>17820</v>
      </c>
      <c r="C5707" s="1" t="s">
        <v>17821</v>
      </c>
    </row>
    <row r="5708" spans="1:3">
      <c r="A5708" s="1" t="s">
        <v>17822</v>
      </c>
      <c r="B5708" s="1" t="s">
        <v>17823</v>
      </c>
      <c r="C5708" s="1" t="s">
        <v>17824</v>
      </c>
    </row>
    <row r="5709" spans="1:3">
      <c r="A5709" s="1" t="s">
        <v>17825</v>
      </c>
      <c r="B5709" s="1" t="s">
        <v>17826</v>
      </c>
      <c r="C5709" s="1" t="s">
        <v>17827</v>
      </c>
    </row>
    <row r="5710" spans="1:3">
      <c r="A5710" s="1" t="s">
        <v>17828</v>
      </c>
      <c r="B5710" s="1" t="s">
        <v>17829</v>
      </c>
      <c r="C5710" s="1" t="s">
        <v>17830</v>
      </c>
    </row>
    <row r="5711" spans="1:3">
      <c r="A5711" s="1" t="s">
        <v>17831</v>
      </c>
      <c r="B5711" s="1" t="s">
        <v>17832</v>
      </c>
      <c r="C5711" s="1" t="s">
        <v>17833</v>
      </c>
    </row>
    <row r="5712" spans="1:3">
      <c r="A5712" s="1" t="s">
        <v>17831</v>
      </c>
      <c r="B5712" s="1" t="s">
        <v>17834</v>
      </c>
      <c r="C5712" s="1" t="s">
        <v>17835</v>
      </c>
    </row>
    <row r="5713" spans="1:3">
      <c r="A5713" s="1" t="s">
        <v>17836</v>
      </c>
      <c r="B5713" s="1" t="s">
        <v>17837</v>
      </c>
      <c r="C5713" s="1" t="s">
        <v>17838</v>
      </c>
    </row>
    <row r="5714" spans="1:3">
      <c r="A5714" s="1" t="s">
        <v>17839</v>
      </c>
      <c r="B5714" s="1" t="s">
        <v>17840</v>
      </c>
      <c r="C5714" s="1" t="s">
        <v>17841</v>
      </c>
    </row>
    <row r="5715" spans="1:3">
      <c r="A5715" s="1" t="s">
        <v>17842</v>
      </c>
      <c r="B5715" s="1" t="s">
        <v>13147</v>
      </c>
      <c r="C5715" s="1" t="s">
        <v>17843</v>
      </c>
    </row>
    <row r="5716" spans="1:3">
      <c r="A5716" s="1" t="s">
        <v>17844</v>
      </c>
      <c r="B5716" s="1" t="s">
        <v>17845</v>
      </c>
      <c r="C5716" s="1" t="s">
        <v>17846</v>
      </c>
    </row>
    <row r="5717" spans="1:3">
      <c r="A5717" s="1" t="s">
        <v>17844</v>
      </c>
      <c r="B5717" s="1" t="s">
        <v>17847</v>
      </c>
      <c r="C5717" s="1" t="s">
        <v>17848</v>
      </c>
    </row>
    <row r="5718" spans="1:3">
      <c r="A5718" s="1" t="s">
        <v>17849</v>
      </c>
      <c r="B5718" s="1" t="s">
        <v>17850</v>
      </c>
      <c r="C5718" s="1" t="s">
        <v>17851</v>
      </c>
    </row>
    <row r="5719" spans="1:3">
      <c r="A5719" s="1" t="s">
        <v>17852</v>
      </c>
      <c r="B5719" s="1" t="s">
        <v>17853</v>
      </c>
      <c r="C5719" s="1" t="s">
        <v>17854</v>
      </c>
    </row>
    <row r="5720" spans="1:3">
      <c r="A5720" s="1" t="s">
        <v>17855</v>
      </c>
      <c r="B5720" s="1" t="s">
        <v>17856</v>
      </c>
      <c r="C5720" s="1" t="s">
        <v>17857</v>
      </c>
    </row>
    <row r="5721" spans="1:3">
      <c r="A5721" s="1" t="s">
        <v>17858</v>
      </c>
      <c r="B5721" s="1" t="s">
        <v>17859</v>
      </c>
      <c r="C5721" s="1" t="s">
        <v>17860</v>
      </c>
    </row>
    <row r="5722" spans="1:3">
      <c r="A5722" s="1" t="s">
        <v>17861</v>
      </c>
      <c r="B5722" s="1" t="s">
        <v>17862</v>
      </c>
      <c r="C5722" s="1" t="s">
        <v>17863</v>
      </c>
    </row>
    <row r="5723" spans="1:3">
      <c r="A5723" s="1" t="s">
        <v>17864</v>
      </c>
      <c r="B5723" s="1" t="s">
        <v>17865</v>
      </c>
      <c r="C5723" s="1" t="s">
        <v>17866</v>
      </c>
    </row>
    <row r="5724" spans="1:3">
      <c r="A5724" s="1" t="s">
        <v>17867</v>
      </c>
      <c r="B5724" s="1" t="s">
        <v>17868</v>
      </c>
      <c r="C5724" s="1" t="s">
        <v>17869</v>
      </c>
    </row>
    <row r="5725" spans="1:3">
      <c r="A5725" s="1" t="s">
        <v>17870</v>
      </c>
      <c r="B5725" s="1" t="s">
        <v>17871</v>
      </c>
      <c r="C5725" s="1" t="s">
        <v>17872</v>
      </c>
    </row>
    <row r="5726" spans="1:3">
      <c r="A5726" s="1" t="s">
        <v>17873</v>
      </c>
      <c r="B5726" s="1" t="s">
        <v>17874</v>
      </c>
      <c r="C5726" s="1" t="s">
        <v>17875</v>
      </c>
    </row>
    <row r="5727" spans="1:3">
      <c r="A5727" s="1" t="s">
        <v>17876</v>
      </c>
      <c r="B5727" s="1" t="s">
        <v>17877</v>
      </c>
      <c r="C5727" s="1" t="s">
        <v>17878</v>
      </c>
    </row>
    <row r="5728" spans="1:3">
      <c r="A5728" s="1" t="s">
        <v>17879</v>
      </c>
      <c r="B5728" s="1" t="s">
        <v>17880</v>
      </c>
      <c r="C5728" s="1" t="s">
        <v>17881</v>
      </c>
    </row>
    <row r="5729" spans="1:3">
      <c r="A5729" s="1" t="s">
        <v>17882</v>
      </c>
      <c r="B5729" s="1" t="s">
        <v>17883</v>
      </c>
      <c r="C5729" s="1" t="s">
        <v>17884</v>
      </c>
    </row>
    <row r="5730" spans="1:3">
      <c r="A5730" s="1" t="s">
        <v>17882</v>
      </c>
      <c r="B5730" s="1" t="s">
        <v>17883</v>
      </c>
      <c r="C5730" s="1" t="s">
        <v>17884</v>
      </c>
    </row>
    <row r="5731" spans="1:3">
      <c r="A5731" s="1" t="s">
        <v>17885</v>
      </c>
      <c r="B5731" s="1" t="s">
        <v>17886</v>
      </c>
      <c r="C5731" s="1" t="s">
        <v>17887</v>
      </c>
    </row>
    <row r="5732" spans="1:3">
      <c r="A5732" s="1" t="s">
        <v>17888</v>
      </c>
      <c r="B5732" s="1" t="s">
        <v>17889</v>
      </c>
      <c r="C5732" s="1" t="s">
        <v>17890</v>
      </c>
    </row>
    <row r="5733" spans="1:3">
      <c r="A5733" s="1" t="s">
        <v>17891</v>
      </c>
      <c r="B5733" s="1" t="s">
        <v>17892</v>
      </c>
      <c r="C5733" s="1" t="s">
        <v>17893</v>
      </c>
    </row>
    <row r="5734" spans="1:3">
      <c r="A5734" s="1" t="s">
        <v>17894</v>
      </c>
      <c r="B5734" s="1" t="s">
        <v>17895</v>
      </c>
      <c r="C5734" s="1" t="s">
        <v>17896</v>
      </c>
    </row>
    <row r="5735" spans="1:3">
      <c r="A5735" s="1" t="s">
        <v>17897</v>
      </c>
      <c r="B5735" s="1" t="s">
        <v>17898</v>
      </c>
      <c r="C5735" s="1" t="s">
        <v>17899</v>
      </c>
    </row>
    <row r="5736" spans="1:3">
      <c r="A5736" s="1" t="s">
        <v>17900</v>
      </c>
      <c r="B5736" s="1" t="s">
        <v>17901</v>
      </c>
      <c r="C5736" s="1" t="s">
        <v>17902</v>
      </c>
    </row>
    <row r="5737" spans="1:3">
      <c r="A5737" s="1" t="s">
        <v>17903</v>
      </c>
      <c r="B5737" s="1" t="s">
        <v>17904</v>
      </c>
      <c r="C5737" s="1" t="s">
        <v>17905</v>
      </c>
    </row>
    <row r="5738" spans="1:3">
      <c r="A5738" s="1" t="s">
        <v>17906</v>
      </c>
      <c r="B5738" s="1" t="s">
        <v>17907</v>
      </c>
      <c r="C5738" s="1" t="s">
        <v>17908</v>
      </c>
    </row>
    <row r="5739" spans="1:3">
      <c r="A5739" s="1" t="s">
        <v>17909</v>
      </c>
      <c r="B5739" s="1" t="s">
        <v>17910</v>
      </c>
      <c r="C5739" s="1" t="s">
        <v>17911</v>
      </c>
    </row>
    <row r="5740" spans="1:3">
      <c r="A5740" s="1" t="s">
        <v>17912</v>
      </c>
      <c r="B5740" s="1" t="s">
        <v>17913</v>
      </c>
      <c r="C5740" s="1" t="s">
        <v>17914</v>
      </c>
    </row>
    <row r="5741" spans="1:3">
      <c r="A5741" s="1" t="s">
        <v>17915</v>
      </c>
      <c r="B5741" s="1" t="s">
        <v>17916</v>
      </c>
      <c r="C5741" s="1" t="s">
        <v>17917</v>
      </c>
    </row>
    <row r="5742" spans="1:3">
      <c r="A5742" s="1" t="s">
        <v>17918</v>
      </c>
      <c r="B5742" s="1" t="s">
        <v>17919</v>
      </c>
      <c r="C5742" s="1" t="s">
        <v>17920</v>
      </c>
    </row>
    <row r="5743" spans="1:3">
      <c r="A5743" s="1" t="s">
        <v>17921</v>
      </c>
      <c r="B5743" s="1" t="s">
        <v>17922</v>
      </c>
      <c r="C5743" s="1" t="s">
        <v>17923</v>
      </c>
    </row>
    <row r="5744" spans="1:3">
      <c r="A5744" s="1" t="s">
        <v>17924</v>
      </c>
      <c r="B5744" s="1" t="s">
        <v>17925</v>
      </c>
      <c r="C5744" s="1" t="s">
        <v>17926</v>
      </c>
    </row>
    <row r="5745" spans="1:3">
      <c r="A5745" s="1" t="s">
        <v>17927</v>
      </c>
      <c r="B5745" s="1" t="s">
        <v>17928</v>
      </c>
      <c r="C5745" s="1" t="s">
        <v>17929</v>
      </c>
    </row>
    <row r="5746" spans="1:3">
      <c r="A5746" s="1" t="s">
        <v>17930</v>
      </c>
      <c r="B5746" s="1" t="s">
        <v>17931</v>
      </c>
      <c r="C5746" s="1" t="s">
        <v>17932</v>
      </c>
    </row>
    <row r="5747" spans="1:3">
      <c r="A5747" s="1" t="s">
        <v>17933</v>
      </c>
      <c r="B5747" s="1" t="s">
        <v>17934</v>
      </c>
      <c r="C5747" s="1" t="s">
        <v>17935</v>
      </c>
    </row>
    <row r="5748" spans="1:3">
      <c r="A5748" s="1" t="s">
        <v>17936</v>
      </c>
      <c r="B5748" s="1" t="s">
        <v>17937</v>
      </c>
      <c r="C5748" s="1" t="s">
        <v>17938</v>
      </c>
    </row>
    <row r="5749" spans="1:3">
      <c r="A5749" s="1" t="s">
        <v>17939</v>
      </c>
      <c r="B5749" s="1" t="s">
        <v>17940</v>
      </c>
      <c r="C5749" s="1" t="s">
        <v>17941</v>
      </c>
    </row>
    <row r="5750" spans="1:3">
      <c r="A5750" s="1" t="s">
        <v>17942</v>
      </c>
      <c r="B5750" s="1" t="s">
        <v>17943</v>
      </c>
      <c r="C5750" s="1" t="s">
        <v>17944</v>
      </c>
    </row>
    <row r="5751" spans="1:3">
      <c r="A5751" s="1" t="s">
        <v>17945</v>
      </c>
      <c r="B5751" s="1" t="s">
        <v>17946</v>
      </c>
      <c r="C5751" s="1" t="s">
        <v>17947</v>
      </c>
    </row>
    <row r="5752" spans="1:3">
      <c r="A5752" s="1" t="s">
        <v>17948</v>
      </c>
      <c r="B5752" s="1" t="s">
        <v>17949</v>
      </c>
      <c r="C5752" s="1" t="s">
        <v>17950</v>
      </c>
    </row>
    <row r="5753" spans="1:3">
      <c r="A5753" s="1" t="s">
        <v>17951</v>
      </c>
      <c r="B5753" s="1" t="s">
        <v>17952</v>
      </c>
      <c r="C5753" s="1" t="s">
        <v>17953</v>
      </c>
    </row>
    <row r="5754" spans="1:3">
      <c r="A5754" s="1" t="s">
        <v>17954</v>
      </c>
      <c r="B5754" s="1" t="s">
        <v>17955</v>
      </c>
      <c r="C5754" s="1" t="s">
        <v>17956</v>
      </c>
    </row>
    <row r="5755" spans="1:3">
      <c r="A5755" s="1" t="s">
        <v>17957</v>
      </c>
      <c r="B5755" s="1" t="s">
        <v>17958</v>
      </c>
      <c r="C5755" s="1" t="s">
        <v>17959</v>
      </c>
    </row>
    <row r="5756" spans="1:3">
      <c r="A5756" s="1" t="s">
        <v>17960</v>
      </c>
      <c r="B5756" s="1" t="s">
        <v>17961</v>
      </c>
      <c r="C5756" s="1" t="s">
        <v>17962</v>
      </c>
    </row>
    <row r="5757" spans="1:3">
      <c r="A5757" s="1" t="s">
        <v>17963</v>
      </c>
      <c r="B5757" s="1" t="s">
        <v>17964</v>
      </c>
      <c r="C5757" s="1" t="s">
        <v>17965</v>
      </c>
    </row>
    <row r="5758" spans="1:3">
      <c r="A5758" s="1" t="s">
        <v>17966</v>
      </c>
      <c r="B5758" s="1" t="s">
        <v>4295</v>
      </c>
      <c r="C5758" s="1" t="s">
        <v>17967</v>
      </c>
    </row>
    <row r="5759" spans="1:3">
      <c r="A5759" s="1" t="s">
        <v>17968</v>
      </c>
      <c r="B5759" s="1" t="s">
        <v>17969</v>
      </c>
      <c r="C5759" s="1" t="s">
        <v>17970</v>
      </c>
    </row>
    <row r="5760" spans="1:3">
      <c r="A5760" s="1" t="s">
        <v>17971</v>
      </c>
      <c r="B5760" s="1" t="s">
        <v>17972</v>
      </c>
      <c r="C5760" s="1" t="s">
        <v>17973</v>
      </c>
    </row>
    <row r="5761" spans="1:3">
      <c r="A5761" s="1" t="s">
        <v>17974</v>
      </c>
      <c r="B5761" s="1" t="s">
        <v>17975</v>
      </c>
      <c r="C5761" s="1" t="s">
        <v>17976</v>
      </c>
    </row>
    <row r="5762" spans="1:3">
      <c r="A5762" s="1" t="s">
        <v>17977</v>
      </c>
      <c r="B5762" s="1" t="s">
        <v>17978</v>
      </c>
      <c r="C5762" s="1" t="s">
        <v>17979</v>
      </c>
    </row>
    <row r="5763" spans="1:3">
      <c r="A5763" s="1" t="s">
        <v>17980</v>
      </c>
      <c r="B5763" s="1" t="s">
        <v>17981</v>
      </c>
      <c r="C5763" s="1" t="s">
        <v>17982</v>
      </c>
    </row>
    <row r="5764" spans="1:3">
      <c r="A5764" s="1" t="s">
        <v>17983</v>
      </c>
      <c r="B5764" s="1" t="s">
        <v>17984</v>
      </c>
      <c r="C5764" s="1" t="s">
        <v>17985</v>
      </c>
    </row>
    <row r="5765" spans="1:3">
      <c r="A5765" s="1" t="s">
        <v>17986</v>
      </c>
      <c r="B5765" s="1" t="s">
        <v>17987</v>
      </c>
      <c r="C5765" s="1" t="s">
        <v>17988</v>
      </c>
    </row>
    <row r="5766" spans="1:3">
      <c r="A5766" s="1" t="s">
        <v>17989</v>
      </c>
      <c r="B5766" s="1" t="s">
        <v>17990</v>
      </c>
      <c r="C5766" s="1" t="s">
        <v>17991</v>
      </c>
    </row>
    <row r="5767" spans="1:3">
      <c r="A5767" s="1" t="s">
        <v>17992</v>
      </c>
      <c r="B5767" s="1" t="s">
        <v>17993</v>
      </c>
      <c r="C5767" s="1" t="s">
        <v>17994</v>
      </c>
    </row>
    <row r="5768" spans="1:3">
      <c r="A5768" s="1" t="s">
        <v>17995</v>
      </c>
      <c r="B5768" s="1" t="s">
        <v>17996</v>
      </c>
      <c r="C5768" s="1" t="s">
        <v>17997</v>
      </c>
    </row>
    <row r="5769" spans="1:3">
      <c r="A5769" s="1" t="s">
        <v>17998</v>
      </c>
      <c r="B5769" s="1" t="s">
        <v>17999</v>
      </c>
      <c r="C5769" s="1" t="s">
        <v>18000</v>
      </c>
    </row>
    <row r="5770" spans="1:3">
      <c r="A5770" s="1" t="s">
        <v>18001</v>
      </c>
      <c r="B5770" s="1" t="s">
        <v>18002</v>
      </c>
      <c r="C5770" s="1" t="s">
        <v>18003</v>
      </c>
    </row>
    <row r="5771" spans="1:3">
      <c r="A5771" s="1" t="s">
        <v>18004</v>
      </c>
      <c r="B5771" s="1" t="s">
        <v>18005</v>
      </c>
      <c r="C5771" s="1" t="s">
        <v>18006</v>
      </c>
    </row>
    <row r="5772" spans="1:3">
      <c r="A5772" s="1" t="s">
        <v>18007</v>
      </c>
      <c r="B5772" s="1" t="s">
        <v>18008</v>
      </c>
      <c r="C5772" s="1" t="s">
        <v>18009</v>
      </c>
    </row>
    <row r="5773" spans="1:3">
      <c r="A5773" s="1" t="s">
        <v>18010</v>
      </c>
      <c r="B5773" s="1" t="s">
        <v>18011</v>
      </c>
      <c r="C5773" s="1" t="s">
        <v>18012</v>
      </c>
    </row>
    <row r="5774" spans="1:3">
      <c r="A5774" s="1" t="s">
        <v>18013</v>
      </c>
      <c r="B5774" s="1" t="s">
        <v>18014</v>
      </c>
      <c r="C5774" s="1" t="s">
        <v>18015</v>
      </c>
    </row>
    <row r="5775" spans="1:3">
      <c r="A5775" s="1" t="s">
        <v>18016</v>
      </c>
      <c r="B5775" s="1" t="s">
        <v>18017</v>
      </c>
      <c r="C5775" s="1" t="s">
        <v>18018</v>
      </c>
    </row>
    <row r="5776" spans="1:3">
      <c r="A5776" s="1" t="s">
        <v>18019</v>
      </c>
      <c r="B5776" s="1" t="s">
        <v>18020</v>
      </c>
      <c r="C5776" s="1" t="s">
        <v>18021</v>
      </c>
    </row>
    <row r="5777" spans="1:3">
      <c r="A5777" s="1" t="s">
        <v>18022</v>
      </c>
      <c r="B5777" s="1" t="s">
        <v>18023</v>
      </c>
      <c r="C5777" s="1" t="s">
        <v>18024</v>
      </c>
    </row>
    <row r="5778" spans="1:3">
      <c r="A5778" s="1" t="s">
        <v>18025</v>
      </c>
      <c r="B5778" s="1" t="s">
        <v>18026</v>
      </c>
      <c r="C5778" s="1" t="s">
        <v>18027</v>
      </c>
    </row>
    <row r="5779" spans="1:3">
      <c r="A5779" s="1" t="s">
        <v>18028</v>
      </c>
      <c r="B5779" s="1" t="s">
        <v>18029</v>
      </c>
      <c r="C5779" s="1" t="s">
        <v>18030</v>
      </c>
    </row>
    <row r="5780" spans="1:3">
      <c r="A5780" s="1" t="s">
        <v>18031</v>
      </c>
      <c r="B5780" s="1" t="s">
        <v>18032</v>
      </c>
      <c r="C5780" s="1" t="s">
        <v>18033</v>
      </c>
    </row>
    <row r="5781" spans="1:3">
      <c r="A5781" s="1" t="s">
        <v>18034</v>
      </c>
      <c r="B5781" s="1" t="s">
        <v>18035</v>
      </c>
      <c r="C5781" s="1" t="s">
        <v>18036</v>
      </c>
    </row>
    <row r="5782" spans="1:3">
      <c r="A5782" s="1" t="s">
        <v>18037</v>
      </c>
      <c r="B5782" s="1" t="s">
        <v>18038</v>
      </c>
      <c r="C5782" s="1" t="s">
        <v>18039</v>
      </c>
    </row>
    <row r="5783" spans="1:3">
      <c r="A5783" s="1" t="s">
        <v>18040</v>
      </c>
      <c r="B5783" s="1" t="s">
        <v>18041</v>
      </c>
      <c r="C5783" s="1" t="s">
        <v>18042</v>
      </c>
    </row>
    <row r="5784" spans="1:3">
      <c r="A5784" s="1" t="s">
        <v>18043</v>
      </c>
      <c r="B5784" s="1" t="s">
        <v>18044</v>
      </c>
      <c r="C5784" s="1" t="s">
        <v>18045</v>
      </c>
    </row>
    <row r="5785" spans="1:3">
      <c r="A5785" s="1" t="s">
        <v>18046</v>
      </c>
      <c r="B5785" s="1" t="s">
        <v>6770</v>
      </c>
      <c r="C5785" s="1" t="s">
        <v>18047</v>
      </c>
    </row>
    <row r="5786" spans="1:3">
      <c r="A5786" s="1" t="s">
        <v>18048</v>
      </c>
      <c r="B5786" s="1" t="s">
        <v>18049</v>
      </c>
      <c r="C5786" s="1" t="s">
        <v>18050</v>
      </c>
    </row>
    <row r="5787" spans="1:3">
      <c r="A5787" s="1" t="s">
        <v>18051</v>
      </c>
      <c r="B5787" s="1" t="s">
        <v>10050</v>
      </c>
      <c r="C5787" s="1" t="s">
        <v>18052</v>
      </c>
    </row>
    <row r="5788" spans="1:3">
      <c r="A5788" s="1" t="s">
        <v>18053</v>
      </c>
      <c r="B5788" s="1" t="s">
        <v>18054</v>
      </c>
      <c r="C5788" s="1" t="s">
        <v>18055</v>
      </c>
    </row>
    <row r="5789" spans="1:3">
      <c r="A5789" s="1" t="s">
        <v>18056</v>
      </c>
      <c r="B5789" s="1" t="s">
        <v>18057</v>
      </c>
      <c r="C5789" s="1" t="s">
        <v>18058</v>
      </c>
    </row>
    <row r="5790" spans="1:3">
      <c r="A5790" s="1" t="s">
        <v>18059</v>
      </c>
      <c r="B5790" s="1" t="s">
        <v>18060</v>
      </c>
      <c r="C5790" s="1" t="s">
        <v>18061</v>
      </c>
    </row>
    <row r="5791" spans="1:3">
      <c r="A5791" s="1" t="s">
        <v>18062</v>
      </c>
      <c r="B5791" s="1" t="s">
        <v>18063</v>
      </c>
      <c r="C5791" s="1" t="s">
        <v>18064</v>
      </c>
    </row>
    <row r="5792" spans="1:3">
      <c r="A5792" s="1" t="s">
        <v>18065</v>
      </c>
      <c r="B5792" s="1" t="s">
        <v>18066</v>
      </c>
      <c r="C5792" s="1" t="s">
        <v>18067</v>
      </c>
    </row>
    <row r="5793" spans="1:3">
      <c r="A5793" s="1" t="s">
        <v>18068</v>
      </c>
      <c r="B5793" s="1" t="s">
        <v>18069</v>
      </c>
      <c r="C5793" s="1" t="s">
        <v>18070</v>
      </c>
    </row>
    <row r="5794" spans="1:3">
      <c r="A5794" s="1" t="s">
        <v>18071</v>
      </c>
      <c r="B5794" s="1" t="s">
        <v>18072</v>
      </c>
      <c r="C5794" s="1" t="s">
        <v>18073</v>
      </c>
    </row>
    <row r="5795" spans="1:3">
      <c r="A5795" s="1" t="s">
        <v>18074</v>
      </c>
      <c r="B5795" s="1" t="s">
        <v>18075</v>
      </c>
      <c r="C5795" s="1" t="s">
        <v>18076</v>
      </c>
    </row>
    <row r="5796" spans="1:3">
      <c r="A5796" s="1" t="s">
        <v>18077</v>
      </c>
      <c r="B5796" s="1" t="s">
        <v>18078</v>
      </c>
      <c r="C5796" s="1" t="s">
        <v>18079</v>
      </c>
    </row>
    <row r="5797" spans="1:3">
      <c r="A5797" s="1" t="s">
        <v>18080</v>
      </c>
      <c r="B5797" s="1" t="s">
        <v>18081</v>
      </c>
      <c r="C5797" s="1" t="s">
        <v>18082</v>
      </c>
    </row>
    <row r="5798" spans="1:3">
      <c r="A5798" s="1" t="s">
        <v>18083</v>
      </c>
      <c r="B5798" s="1" t="s">
        <v>18084</v>
      </c>
      <c r="C5798" s="1" t="s">
        <v>18085</v>
      </c>
    </row>
    <row r="5799" spans="1:3">
      <c r="A5799" s="1" t="s">
        <v>18086</v>
      </c>
      <c r="B5799" s="1" t="s">
        <v>18087</v>
      </c>
      <c r="C5799" s="1" t="s">
        <v>18088</v>
      </c>
    </row>
    <row r="5800" spans="1:3">
      <c r="A5800" s="1" t="s">
        <v>18089</v>
      </c>
      <c r="B5800" s="1" t="s">
        <v>18090</v>
      </c>
      <c r="C5800" s="1" t="s">
        <v>18091</v>
      </c>
    </row>
    <row r="5801" spans="1:3">
      <c r="A5801" s="1" t="s">
        <v>18092</v>
      </c>
      <c r="B5801" s="1" t="s">
        <v>18093</v>
      </c>
      <c r="C5801" s="1" t="s">
        <v>18094</v>
      </c>
    </row>
    <row r="5802" spans="1:3">
      <c r="A5802" s="1" t="s">
        <v>18095</v>
      </c>
      <c r="B5802" s="1" t="s">
        <v>18096</v>
      </c>
      <c r="C5802" s="1" t="s">
        <v>18097</v>
      </c>
    </row>
    <row r="5803" spans="1:3">
      <c r="A5803" s="1" t="s">
        <v>18098</v>
      </c>
      <c r="B5803" s="1" t="s">
        <v>18099</v>
      </c>
      <c r="C5803" s="1" t="s">
        <v>18100</v>
      </c>
    </row>
    <row r="5804" spans="1:3">
      <c r="A5804" s="1" t="s">
        <v>18101</v>
      </c>
      <c r="B5804" s="1" t="s">
        <v>18102</v>
      </c>
      <c r="C5804" s="1" t="s">
        <v>18103</v>
      </c>
    </row>
    <row r="5805" spans="1:3">
      <c r="A5805" s="1" t="s">
        <v>18104</v>
      </c>
      <c r="B5805" s="1" t="s">
        <v>18105</v>
      </c>
      <c r="C5805" s="1" t="s">
        <v>18106</v>
      </c>
    </row>
    <row r="5806" spans="1:3">
      <c r="A5806" s="1" t="s">
        <v>18107</v>
      </c>
      <c r="B5806" s="1" t="s">
        <v>18108</v>
      </c>
      <c r="C5806" s="1" t="s">
        <v>18109</v>
      </c>
    </row>
    <row r="5807" spans="1:3">
      <c r="A5807" s="1" t="s">
        <v>18110</v>
      </c>
      <c r="B5807" s="1" t="s">
        <v>18111</v>
      </c>
      <c r="C5807" s="1" t="s">
        <v>18112</v>
      </c>
    </row>
    <row r="5808" spans="1:3">
      <c r="A5808" s="1" t="s">
        <v>18113</v>
      </c>
      <c r="B5808" s="1" t="s">
        <v>18114</v>
      </c>
      <c r="C5808" s="1" t="s">
        <v>18115</v>
      </c>
    </row>
    <row r="5809" spans="1:3">
      <c r="A5809" s="1" t="s">
        <v>18116</v>
      </c>
      <c r="B5809" s="1" t="s">
        <v>18117</v>
      </c>
      <c r="C5809" s="1" t="s">
        <v>18118</v>
      </c>
    </row>
    <row r="5810" spans="1:3">
      <c r="A5810" s="1" t="s">
        <v>18119</v>
      </c>
      <c r="B5810" s="1" t="s">
        <v>18120</v>
      </c>
      <c r="C5810" s="1" t="s">
        <v>18121</v>
      </c>
    </row>
    <row r="5811" spans="1:3">
      <c r="A5811" s="1" t="s">
        <v>18122</v>
      </c>
      <c r="B5811" s="1" t="s">
        <v>18123</v>
      </c>
      <c r="C5811" s="1" t="s">
        <v>18124</v>
      </c>
    </row>
    <row r="5812" spans="1:3">
      <c r="A5812" s="1" t="s">
        <v>18125</v>
      </c>
      <c r="B5812" s="1" t="s">
        <v>18126</v>
      </c>
      <c r="C5812" s="1" t="s">
        <v>18127</v>
      </c>
    </row>
    <row r="5813" spans="1:3">
      <c r="A5813" s="1" t="s">
        <v>18128</v>
      </c>
      <c r="B5813" s="1" t="s">
        <v>18129</v>
      </c>
      <c r="C5813" s="1" t="s">
        <v>18130</v>
      </c>
    </row>
    <row r="5814" spans="1:3">
      <c r="A5814" s="1" t="s">
        <v>18131</v>
      </c>
      <c r="B5814" s="1" t="s">
        <v>18132</v>
      </c>
      <c r="C5814" s="1" t="s">
        <v>18133</v>
      </c>
    </row>
    <row r="5815" spans="1:3">
      <c r="A5815" s="1" t="s">
        <v>18134</v>
      </c>
      <c r="B5815" s="1" t="s">
        <v>18135</v>
      </c>
      <c r="C5815" s="1" t="s">
        <v>18136</v>
      </c>
    </row>
    <row r="5816" spans="1:3">
      <c r="A5816" s="1" t="s">
        <v>18137</v>
      </c>
      <c r="B5816" s="1" t="s">
        <v>18138</v>
      </c>
      <c r="C5816" s="1" t="s">
        <v>18139</v>
      </c>
    </row>
    <row r="5817" spans="1:3">
      <c r="A5817" s="1" t="s">
        <v>18140</v>
      </c>
      <c r="B5817" s="1" t="s">
        <v>18141</v>
      </c>
      <c r="C5817" s="1" t="s">
        <v>18142</v>
      </c>
    </row>
    <row r="5818" spans="1:3">
      <c r="A5818" s="1" t="s">
        <v>18143</v>
      </c>
      <c r="B5818" s="1" t="s">
        <v>18144</v>
      </c>
      <c r="C5818" s="1" t="s">
        <v>18145</v>
      </c>
    </row>
    <row r="5819" spans="1:3">
      <c r="A5819" s="1" t="s">
        <v>18146</v>
      </c>
      <c r="B5819" s="1" t="s">
        <v>18147</v>
      </c>
      <c r="C5819" s="1" t="s">
        <v>18148</v>
      </c>
    </row>
    <row r="5820" spans="1:3">
      <c r="A5820" s="1" t="s">
        <v>18149</v>
      </c>
      <c r="B5820" s="1" t="s">
        <v>18150</v>
      </c>
      <c r="C5820" s="1" t="s">
        <v>18151</v>
      </c>
    </row>
    <row r="5821" spans="1:3">
      <c r="A5821" s="1" t="s">
        <v>18152</v>
      </c>
      <c r="B5821" s="1" t="s">
        <v>18153</v>
      </c>
      <c r="C5821" s="1" t="s">
        <v>18154</v>
      </c>
    </row>
    <row r="5822" spans="1:3">
      <c r="A5822" s="1" t="s">
        <v>18155</v>
      </c>
      <c r="B5822" s="1" t="s">
        <v>18156</v>
      </c>
      <c r="C5822" s="1" t="s">
        <v>18157</v>
      </c>
    </row>
    <row r="5823" spans="1:3">
      <c r="A5823" s="1" t="s">
        <v>18158</v>
      </c>
      <c r="B5823" s="1" t="s">
        <v>6782</v>
      </c>
      <c r="C5823" s="1" t="s">
        <v>18159</v>
      </c>
    </row>
    <row r="5824" spans="1:3">
      <c r="A5824" s="1" t="s">
        <v>18160</v>
      </c>
      <c r="B5824" s="1" t="s">
        <v>18161</v>
      </c>
      <c r="C5824" s="1" t="s">
        <v>18162</v>
      </c>
    </row>
    <row r="5825" spans="1:3">
      <c r="A5825" s="1" t="s">
        <v>18163</v>
      </c>
      <c r="B5825" s="1" t="s">
        <v>18164</v>
      </c>
      <c r="C5825" s="1" t="s">
        <v>18165</v>
      </c>
    </row>
    <row r="5826" spans="1:3">
      <c r="A5826" s="1" t="s">
        <v>18166</v>
      </c>
      <c r="B5826" s="1" t="s">
        <v>18167</v>
      </c>
      <c r="C5826" s="1" t="s">
        <v>18168</v>
      </c>
    </row>
    <row r="5827" spans="1:3">
      <c r="A5827" s="1" t="s">
        <v>18169</v>
      </c>
      <c r="B5827" s="1" t="s">
        <v>18170</v>
      </c>
      <c r="C5827" s="1" t="s">
        <v>18171</v>
      </c>
    </row>
    <row r="5828" spans="1:3">
      <c r="A5828" s="1" t="s">
        <v>18172</v>
      </c>
      <c r="B5828" s="1" t="s">
        <v>18173</v>
      </c>
      <c r="C5828" s="1" t="s">
        <v>18174</v>
      </c>
    </row>
    <row r="5829" spans="1:3">
      <c r="A5829" s="1" t="s">
        <v>18175</v>
      </c>
      <c r="B5829" s="1" t="s">
        <v>18176</v>
      </c>
      <c r="C5829" s="1" t="s">
        <v>18177</v>
      </c>
    </row>
    <row r="5830" spans="1:3">
      <c r="A5830" s="1" t="s">
        <v>18178</v>
      </c>
      <c r="B5830" s="1" t="s">
        <v>18179</v>
      </c>
      <c r="C5830" s="1" t="s">
        <v>18180</v>
      </c>
    </row>
    <row r="5831" spans="1:3">
      <c r="A5831" s="1" t="s">
        <v>18181</v>
      </c>
      <c r="B5831" s="1" t="s">
        <v>18182</v>
      </c>
      <c r="C5831" s="1" t="s">
        <v>18183</v>
      </c>
    </row>
    <row r="5832" spans="1:3">
      <c r="A5832" s="1" t="s">
        <v>18184</v>
      </c>
      <c r="B5832" s="1" t="s">
        <v>18185</v>
      </c>
      <c r="C5832" s="1" t="s">
        <v>18186</v>
      </c>
    </row>
    <row r="5833" spans="1:3">
      <c r="A5833" s="1" t="s">
        <v>18187</v>
      </c>
      <c r="B5833" s="1" t="s">
        <v>18188</v>
      </c>
      <c r="C5833" s="1" t="s">
        <v>18189</v>
      </c>
    </row>
    <row r="5834" spans="1:3">
      <c r="A5834" s="1" t="s">
        <v>18190</v>
      </c>
      <c r="B5834" s="1" t="s">
        <v>18191</v>
      </c>
      <c r="C5834" s="1" t="s">
        <v>18192</v>
      </c>
    </row>
    <row r="5835" spans="1:3">
      <c r="A5835" s="1" t="s">
        <v>18193</v>
      </c>
      <c r="B5835" s="1" t="s">
        <v>18194</v>
      </c>
      <c r="C5835" s="1" t="s">
        <v>18195</v>
      </c>
    </row>
    <row r="5836" spans="1:3">
      <c r="A5836" s="1" t="s">
        <v>18196</v>
      </c>
      <c r="B5836" s="1" t="s">
        <v>18197</v>
      </c>
      <c r="C5836" s="1" t="s">
        <v>18198</v>
      </c>
    </row>
    <row r="5837" spans="1:3">
      <c r="A5837" s="1" t="s">
        <v>18199</v>
      </c>
      <c r="B5837" s="1" t="s">
        <v>18200</v>
      </c>
      <c r="C5837" s="1" t="s">
        <v>18201</v>
      </c>
    </row>
    <row r="5838" spans="1:3">
      <c r="A5838" s="1" t="s">
        <v>18202</v>
      </c>
      <c r="B5838" s="1" t="s">
        <v>18203</v>
      </c>
      <c r="C5838" s="1" t="s">
        <v>18204</v>
      </c>
    </row>
    <row r="5839" spans="1:3">
      <c r="A5839" s="1" t="s">
        <v>18205</v>
      </c>
      <c r="B5839" s="1" t="s">
        <v>18206</v>
      </c>
      <c r="C5839" s="1" t="s">
        <v>18207</v>
      </c>
    </row>
    <row r="5840" spans="1:3">
      <c r="A5840" s="1" t="s">
        <v>18208</v>
      </c>
      <c r="B5840" s="1" t="s">
        <v>18209</v>
      </c>
      <c r="C5840" s="1" t="s">
        <v>18210</v>
      </c>
    </row>
    <row r="5841" spans="1:3">
      <c r="A5841" s="1" t="s">
        <v>18211</v>
      </c>
      <c r="B5841" s="1" t="s">
        <v>18212</v>
      </c>
      <c r="C5841" s="1" t="s">
        <v>18213</v>
      </c>
    </row>
    <row r="5842" spans="1:3">
      <c r="A5842" s="1" t="s">
        <v>18214</v>
      </c>
      <c r="B5842" s="1" t="s">
        <v>18215</v>
      </c>
      <c r="C5842" s="1" t="s">
        <v>18216</v>
      </c>
    </row>
    <row r="5843" spans="1:3">
      <c r="A5843" s="1" t="s">
        <v>18217</v>
      </c>
      <c r="B5843" s="1" t="s">
        <v>18218</v>
      </c>
      <c r="C5843" s="1" t="s">
        <v>18219</v>
      </c>
    </row>
    <row r="5844" spans="1:3">
      <c r="A5844" s="1" t="s">
        <v>18220</v>
      </c>
      <c r="B5844" s="1" t="s">
        <v>18221</v>
      </c>
      <c r="C5844" s="1" t="s">
        <v>18222</v>
      </c>
    </row>
    <row r="5845" spans="1:3">
      <c r="A5845" s="1" t="s">
        <v>18223</v>
      </c>
      <c r="B5845" s="1" t="s">
        <v>18224</v>
      </c>
      <c r="C5845" s="1" t="s">
        <v>18225</v>
      </c>
    </row>
    <row r="5846" spans="1:3">
      <c r="A5846" s="1" t="s">
        <v>18226</v>
      </c>
      <c r="B5846" s="1" t="s">
        <v>18227</v>
      </c>
      <c r="C5846" s="1" t="s">
        <v>18228</v>
      </c>
    </row>
    <row r="5847" spans="1:3">
      <c r="A5847" s="1" t="s">
        <v>18229</v>
      </c>
      <c r="B5847" s="1" t="s">
        <v>18230</v>
      </c>
      <c r="C5847" s="1" t="s">
        <v>18231</v>
      </c>
    </row>
    <row r="5848" spans="1:3">
      <c r="A5848" s="1" t="s">
        <v>18232</v>
      </c>
      <c r="B5848" s="1" t="s">
        <v>18233</v>
      </c>
      <c r="C5848" s="1" t="s">
        <v>18234</v>
      </c>
    </row>
    <row r="5849" spans="1:3">
      <c r="A5849" s="1" t="s">
        <v>18235</v>
      </c>
      <c r="B5849" s="1" t="s">
        <v>18236</v>
      </c>
      <c r="C5849" s="1" t="s">
        <v>18237</v>
      </c>
    </row>
    <row r="5850" spans="1:3">
      <c r="A5850" s="1" t="s">
        <v>18238</v>
      </c>
      <c r="B5850" s="1" t="s">
        <v>18239</v>
      </c>
      <c r="C5850" s="1" t="s">
        <v>18240</v>
      </c>
    </row>
    <row r="5851" spans="1:3">
      <c r="A5851" s="1" t="s">
        <v>18241</v>
      </c>
      <c r="B5851" s="1" t="s">
        <v>18242</v>
      </c>
      <c r="C5851" s="1" t="s">
        <v>18243</v>
      </c>
    </row>
    <row r="5852" spans="1:3">
      <c r="A5852" s="1" t="s">
        <v>18244</v>
      </c>
      <c r="B5852" s="1" t="s">
        <v>18245</v>
      </c>
      <c r="C5852" s="1" t="s">
        <v>18246</v>
      </c>
    </row>
    <row r="5853" spans="1:3">
      <c r="A5853" s="1" t="s">
        <v>18247</v>
      </c>
      <c r="B5853" s="1" t="s">
        <v>18248</v>
      </c>
      <c r="C5853" s="1" t="s">
        <v>18249</v>
      </c>
    </row>
    <row r="5854" spans="1:3">
      <c r="A5854" s="1" t="s">
        <v>18250</v>
      </c>
      <c r="B5854" s="1" t="s">
        <v>18251</v>
      </c>
      <c r="C5854" s="1" t="s">
        <v>18252</v>
      </c>
    </row>
    <row r="5855" spans="1:3">
      <c r="A5855" s="1" t="s">
        <v>18253</v>
      </c>
      <c r="B5855" s="1" t="s">
        <v>18254</v>
      </c>
      <c r="C5855" s="1" t="s">
        <v>18255</v>
      </c>
    </row>
    <row r="5856" spans="1:3">
      <c r="A5856" s="1" t="s">
        <v>18256</v>
      </c>
      <c r="B5856" s="1" t="s">
        <v>18257</v>
      </c>
      <c r="C5856" s="1" t="s">
        <v>18258</v>
      </c>
    </row>
    <row r="5857" spans="1:3">
      <c r="A5857" s="1" t="s">
        <v>18259</v>
      </c>
      <c r="B5857" s="1" t="s">
        <v>18260</v>
      </c>
      <c r="C5857" s="1" t="s">
        <v>18261</v>
      </c>
    </row>
    <row r="5858" spans="1:3">
      <c r="A5858" s="1" t="s">
        <v>18262</v>
      </c>
      <c r="B5858" s="1" t="s">
        <v>18263</v>
      </c>
      <c r="C5858" s="1" t="s">
        <v>18264</v>
      </c>
    </row>
    <row r="5859" spans="1:3">
      <c r="A5859" s="1" t="s">
        <v>18265</v>
      </c>
      <c r="B5859" s="1" t="s">
        <v>18266</v>
      </c>
      <c r="C5859" s="1" t="s">
        <v>18267</v>
      </c>
    </row>
    <row r="5860" spans="1:3">
      <c r="A5860" s="1" t="s">
        <v>18268</v>
      </c>
      <c r="B5860" s="1" t="s">
        <v>18269</v>
      </c>
      <c r="C5860" s="1" t="s">
        <v>18270</v>
      </c>
    </row>
    <row r="5861" spans="1:3">
      <c r="A5861" s="1" t="s">
        <v>18271</v>
      </c>
      <c r="B5861" s="1" t="s">
        <v>6794</v>
      </c>
      <c r="C5861" s="1" t="s">
        <v>18272</v>
      </c>
    </row>
    <row r="5862" spans="1:3">
      <c r="A5862" s="1" t="s">
        <v>18273</v>
      </c>
      <c r="B5862" s="1" t="s">
        <v>18274</v>
      </c>
      <c r="C5862" s="1" t="s">
        <v>18275</v>
      </c>
    </row>
    <row r="5863" spans="1:3">
      <c r="A5863" s="1" t="s">
        <v>18276</v>
      </c>
      <c r="B5863" s="1" t="s">
        <v>18277</v>
      </c>
      <c r="C5863" s="1" t="s">
        <v>18278</v>
      </c>
    </row>
    <row r="5864" spans="1:3">
      <c r="A5864" s="1" t="s">
        <v>18279</v>
      </c>
      <c r="B5864" s="1" t="s">
        <v>18280</v>
      </c>
      <c r="C5864" s="1" t="s">
        <v>18281</v>
      </c>
    </row>
    <row r="5865" spans="1:3">
      <c r="A5865" s="1" t="s">
        <v>18282</v>
      </c>
      <c r="B5865" s="1" t="s">
        <v>18283</v>
      </c>
      <c r="C5865" s="1" t="s">
        <v>18284</v>
      </c>
    </row>
    <row r="5866" spans="1:3">
      <c r="A5866" s="1" t="s">
        <v>18285</v>
      </c>
      <c r="B5866" s="1" t="s">
        <v>18286</v>
      </c>
      <c r="C5866" s="1" t="s">
        <v>18287</v>
      </c>
    </row>
    <row r="5867" spans="1:3">
      <c r="A5867" s="1" t="s">
        <v>18288</v>
      </c>
      <c r="B5867" s="1" t="s">
        <v>18289</v>
      </c>
      <c r="C5867" s="1" t="s">
        <v>18290</v>
      </c>
    </row>
    <row r="5868" spans="1:3">
      <c r="A5868" s="1" t="s">
        <v>18291</v>
      </c>
      <c r="B5868" s="1" t="s">
        <v>18292</v>
      </c>
      <c r="C5868" s="1" t="s">
        <v>18293</v>
      </c>
    </row>
    <row r="5869" spans="1:3">
      <c r="A5869" s="1" t="s">
        <v>18294</v>
      </c>
      <c r="B5869" s="1" t="s">
        <v>18295</v>
      </c>
      <c r="C5869" s="1" t="s">
        <v>18296</v>
      </c>
    </row>
    <row r="5870" spans="1:3">
      <c r="A5870" s="1" t="s">
        <v>18297</v>
      </c>
      <c r="B5870" s="1" t="s">
        <v>18298</v>
      </c>
      <c r="C5870" s="1" t="s">
        <v>18299</v>
      </c>
    </row>
    <row r="5871" spans="1:3">
      <c r="A5871" s="1" t="s">
        <v>18300</v>
      </c>
      <c r="B5871" s="1" t="s">
        <v>18301</v>
      </c>
      <c r="C5871" s="1" t="s">
        <v>18302</v>
      </c>
    </row>
    <row r="5872" spans="1:3">
      <c r="A5872" s="1" t="s">
        <v>18303</v>
      </c>
      <c r="B5872" s="1" t="s">
        <v>18304</v>
      </c>
      <c r="C5872" s="1" t="s">
        <v>18305</v>
      </c>
    </row>
    <row r="5873" spans="1:3">
      <c r="A5873" s="1" t="s">
        <v>18306</v>
      </c>
      <c r="B5873" s="1" t="s">
        <v>18307</v>
      </c>
      <c r="C5873" s="1" t="s">
        <v>18308</v>
      </c>
    </row>
    <row r="5874" spans="1:3">
      <c r="A5874" s="1" t="s">
        <v>18309</v>
      </c>
      <c r="B5874" s="1" t="s">
        <v>18310</v>
      </c>
      <c r="C5874" s="1" t="s">
        <v>18311</v>
      </c>
    </row>
    <row r="5875" spans="1:3">
      <c r="A5875" s="1" t="s">
        <v>18312</v>
      </c>
      <c r="B5875" s="1" t="s">
        <v>18313</v>
      </c>
      <c r="C5875" s="1" t="s">
        <v>18314</v>
      </c>
    </row>
    <row r="5876" spans="1:3">
      <c r="A5876" s="1" t="s">
        <v>18315</v>
      </c>
      <c r="B5876" s="1" t="s">
        <v>18316</v>
      </c>
      <c r="C5876" s="1" t="s">
        <v>18317</v>
      </c>
    </row>
    <row r="5877" spans="1:3">
      <c r="A5877" s="1" t="s">
        <v>18318</v>
      </c>
      <c r="B5877" s="1" t="s">
        <v>18319</v>
      </c>
      <c r="C5877" s="1" t="s">
        <v>18320</v>
      </c>
    </row>
    <row r="5878" spans="1:3">
      <c r="A5878" s="1" t="s">
        <v>18321</v>
      </c>
      <c r="B5878" s="1" t="s">
        <v>18322</v>
      </c>
      <c r="C5878" s="1" t="s">
        <v>18323</v>
      </c>
    </row>
    <row r="5879" spans="1:3">
      <c r="A5879" s="1" t="s">
        <v>18324</v>
      </c>
      <c r="B5879" s="1" t="s">
        <v>18325</v>
      </c>
      <c r="C5879" s="1" t="s">
        <v>18326</v>
      </c>
    </row>
    <row r="5880" spans="1:3">
      <c r="A5880" s="1" t="s">
        <v>18327</v>
      </c>
      <c r="B5880" s="1" t="s">
        <v>18328</v>
      </c>
      <c r="C5880" s="1" t="s">
        <v>18329</v>
      </c>
    </row>
    <row r="5881" spans="1:3">
      <c r="A5881" s="1" t="s">
        <v>18330</v>
      </c>
      <c r="B5881" s="1" t="s">
        <v>18331</v>
      </c>
      <c r="C5881" s="1" t="s">
        <v>18332</v>
      </c>
    </row>
    <row r="5882" spans="1:3">
      <c r="A5882" s="1" t="s">
        <v>18333</v>
      </c>
      <c r="B5882" s="1" t="s">
        <v>18334</v>
      </c>
      <c r="C5882" s="1" t="s">
        <v>18335</v>
      </c>
    </row>
    <row r="5883" spans="1:3">
      <c r="A5883" s="1" t="s">
        <v>18336</v>
      </c>
      <c r="B5883" s="1" t="s">
        <v>18337</v>
      </c>
      <c r="C5883" s="1" t="s">
        <v>18338</v>
      </c>
    </row>
    <row r="5884" spans="1:3">
      <c r="A5884" s="1" t="s">
        <v>18339</v>
      </c>
      <c r="B5884" s="1" t="s">
        <v>18340</v>
      </c>
      <c r="C5884" s="1" t="s">
        <v>18341</v>
      </c>
    </row>
    <row r="5885" spans="1:3">
      <c r="A5885" s="1" t="s">
        <v>18342</v>
      </c>
      <c r="B5885" s="1" t="s">
        <v>18343</v>
      </c>
      <c r="C5885" s="1" t="s">
        <v>18344</v>
      </c>
    </row>
    <row r="5886" spans="1:3">
      <c r="A5886" s="1" t="s">
        <v>18345</v>
      </c>
      <c r="B5886" s="1" t="s">
        <v>18346</v>
      </c>
      <c r="C5886" s="1" t="s">
        <v>18347</v>
      </c>
    </row>
    <row r="5887" spans="1:3">
      <c r="A5887" s="1" t="s">
        <v>18348</v>
      </c>
      <c r="B5887" s="1" t="s">
        <v>18349</v>
      </c>
      <c r="C5887" s="1" t="s">
        <v>18350</v>
      </c>
    </row>
    <row r="5888" spans="1:3">
      <c r="A5888" s="1" t="s">
        <v>18351</v>
      </c>
      <c r="B5888" s="1" t="s">
        <v>18352</v>
      </c>
      <c r="C5888" s="1" t="s">
        <v>18353</v>
      </c>
    </row>
    <row r="5889" spans="1:3">
      <c r="A5889" s="1" t="s">
        <v>18354</v>
      </c>
      <c r="B5889" s="1" t="s">
        <v>18355</v>
      </c>
      <c r="C5889" s="1" t="s">
        <v>18356</v>
      </c>
    </row>
    <row r="5890" spans="1:3">
      <c r="A5890" s="1" t="s">
        <v>18357</v>
      </c>
      <c r="B5890" s="1" t="s">
        <v>18358</v>
      </c>
      <c r="C5890" s="1" t="s">
        <v>18359</v>
      </c>
    </row>
    <row r="5891" spans="1:3">
      <c r="A5891" s="1" t="s">
        <v>18360</v>
      </c>
      <c r="B5891" s="1" t="s">
        <v>18361</v>
      </c>
      <c r="C5891" s="1" t="s">
        <v>18362</v>
      </c>
    </row>
    <row r="5892" spans="1:3">
      <c r="A5892" s="1" t="s">
        <v>18363</v>
      </c>
      <c r="B5892" s="1" t="s">
        <v>18364</v>
      </c>
      <c r="C5892" s="1" t="s">
        <v>18365</v>
      </c>
    </row>
    <row r="5893" spans="1:3">
      <c r="A5893" s="1" t="s">
        <v>18366</v>
      </c>
      <c r="B5893" s="1" t="s">
        <v>18367</v>
      </c>
      <c r="C5893" s="1" t="s">
        <v>18368</v>
      </c>
    </row>
    <row r="5894" spans="1:3">
      <c r="A5894" s="1" t="s">
        <v>18369</v>
      </c>
      <c r="B5894" s="1" t="s">
        <v>18370</v>
      </c>
      <c r="C5894" s="1" t="s">
        <v>18371</v>
      </c>
    </row>
    <row r="5895" spans="1:3">
      <c r="A5895" s="1" t="s">
        <v>18372</v>
      </c>
      <c r="B5895" s="1" t="s">
        <v>18373</v>
      </c>
      <c r="C5895" s="1" t="s">
        <v>18374</v>
      </c>
    </row>
    <row r="5896" spans="1:3">
      <c r="A5896" s="1" t="s">
        <v>18375</v>
      </c>
      <c r="B5896" s="1" t="s">
        <v>18376</v>
      </c>
      <c r="C5896" s="1" t="s">
        <v>18377</v>
      </c>
    </row>
    <row r="5897" spans="1:3">
      <c r="A5897" s="1" t="s">
        <v>18378</v>
      </c>
      <c r="B5897" s="1" t="s">
        <v>18379</v>
      </c>
      <c r="C5897" s="1" t="s">
        <v>18380</v>
      </c>
    </row>
    <row r="5898" spans="1:3">
      <c r="A5898" s="1" t="s">
        <v>18381</v>
      </c>
      <c r="B5898" s="1" t="s">
        <v>18382</v>
      </c>
      <c r="C5898" s="1" t="s">
        <v>18383</v>
      </c>
    </row>
    <row r="5899" spans="1:3">
      <c r="A5899" s="1" t="s">
        <v>18384</v>
      </c>
      <c r="B5899" s="1" t="s">
        <v>18385</v>
      </c>
      <c r="C5899" s="1" t="s">
        <v>18386</v>
      </c>
    </row>
    <row r="5900" spans="1:3">
      <c r="A5900" s="1" t="s">
        <v>18387</v>
      </c>
      <c r="B5900" s="1" t="s">
        <v>18388</v>
      </c>
      <c r="C5900" s="1" t="s">
        <v>18389</v>
      </c>
    </row>
    <row r="5901" spans="1:3">
      <c r="A5901" s="1" t="s">
        <v>18390</v>
      </c>
      <c r="B5901" s="1" t="s">
        <v>18391</v>
      </c>
      <c r="C5901" s="1" t="s">
        <v>18392</v>
      </c>
    </row>
    <row r="5902" spans="1:3">
      <c r="A5902" s="1" t="s">
        <v>18393</v>
      </c>
      <c r="B5902" s="1" t="s">
        <v>18394</v>
      </c>
      <c r="C5902" s="1" t="s">
        <v>18395</v>
      </c>
    </row>
    <row r="5903" spans="1:3">
      <c r="A5903" s="1" t="s">
        <v>18396</v>
      </c>
      <c r="B5903" s="1" t="s">
        <v>18397</v>
      </c>
      <c r="C5903" s="1" t="s">
        <v>18398</v>
      </c>
    </row>
    <row r="5904" spans="1:3">
      <c r="A5904" s="1" t="s">
        <v>18399</v>
      </c>
      <c r="B5904" s="1" t="s">
        <v>18400</v>
      </c>
      <c r="C5904" s="1" t="s">
        <v>18401</v>
      </c>
    </row>
    <row r="5905" spans="1:3">
      <c r="A5905" s="1" t="s">
        <v>18402</v>
      </c>
      <c r="B5905" s="1" t="s">
        <v>18403</v>
      </c>
      <c r="C5905" s="1" t="s">
        <v>18404</v>
      </c>
    </row>
    <row r="5906" spans="1:3">
      <c r="A5906" s="1" t="s">
        <v>18405</v>
      </c>
      <c r="B5906" s="1" t="s">
        <v>18406</v>
      </c>
      <c r="C5906" s="1" t="s">
        <v>18407</v>
      </c>
    </row>
    <row r="5907" spans="1:3">
      <c r="A5907" s="1" t="s">
        <v>18408</v>
      </c>
      <c r="B5907" s="1" t="s">
        <v>18409</v>
      </c>
      <c r="C5907" s="1" t="s">
        <v>18410</v>
      </c>
    </row>
    <row r="5908" spans="1:3">
      <c r="A5908" s="1" t="s">
        <v>18411</v>
      </c>
      <c r="B5908" s="1" t="s">
        <v>18412</v>
      </c>
      <c r="C5908" s="1" t="s">
        <v>18413</v>
      </c>
    </row>
    <row r="5909" spans="1:3">
      <c r="A5909" s="1" t="s">
        <v>18414</v>
      </c>
      <c r="B5909" s="1" t="s">
        <v>18415</v>
      </c>
      <c r="C5909" s="1" t="s">
        <v>18416</v>
      </c>
    </row>
    <row r="5910" spans="1:3">
      <c r="A5910" s="1" t="s">
        <v>18417</v>
      </c>
      <c r="B5910" s="1" t="s">
        <v>18418</v>
      </c>
      <c r="C5910" s="1" t="s">
        <v>18419</v>
      </c>
    </row>
    <row r="5911" spans="1:3">
      <c r="A5911" s="1" t="s">
        <v>18420</v>
      </c>
      <c r="B5911" s="1" t="s">
        <v>18421</v>
      </c>
      <c r="C5911" s="1" t="s">
        <v>18422</v>
      </c>
    </row>
    <row r="5912" spans="1:3">
      <c r="A5912" s="1" t="s">
        <v>18423</v>
      </c>
      <c r="B5912" s="1" t="s">
        <v>18424</v>
      </c>
      <c r="C5912" s="1" t="s">
        <v>18425</v>
      </c>
    </row>
    <row r="5913" spans="1:3">
      <c r="A5913" s="1" t="s">
        <v>18426</v>
      </c>
      <c r="B5913" s="1" t="s">
        <v>18427</v>
      </c>
      <c r="C5913" s="1" t="s">
        <v>18428</v>
      </c>
    </row>
    <row r="5914" spans="1:3">
      <c r="A5914" s="1" t="s">
        <v>18429</v>
      </c>
      <c r="B5914" s="1" t="s">
        <v>18430</v>
      </c>
      <c r="C5914" s="1" t="s">
        <v>18431</v>
      </c>
    </row>
    <row r="5915" spans="1:3">
      <c r="A5915" s="1" t="s">
        <v>18432</v>
      </c>
      <c r="B5915" s="1" t="s">
        <v>18433</v>
      </c>
      <c r="C5915" s="1" t="s">
        <v>18434</v>
      </c>
    </row>
    <row r="5916" spans="1:3">
      <c r="A5916" s="1" t="s">
        <v>18435</v>
      </c>
      <c r="B5916" s="1" t="s">
        <v>352</v>
      </c>
      <c r="C5916" s="1" t="s">
        <v>18436</v>
      </c>
    </row>
    <row r="5917" spans="1:3">
      <c r="A5917" s="1" t="s">
        <v>18437</v>
      </c>
      <c r="B5917" s="1" t="s">
        <v>18438</v>
      </c>
      <c r="C5917" s="1" t="s">
        <v>18439</v>
      </c>
    </row>
    <row r="5918" spans="1:3">
      <c r="A5918" s="1" t="s">
        <v>18440</v>
      </c>
      <c r="B5918" s="1" t="s">
        <v>18441</v>
      </c>
      <c r="C5918" s="1" t="s">
        <v>18442</v>
      </c>
    </row>
    <row r="5919" spans="1:3">
      <c r="A5919" s="1" t="s">
        <v>18443</v>
      </c>
      <c r="B5919" s="1" t="s">
        <v>18444</v>
      </c>
      <c r="C5919" s="1" t="s">
        <v>18445</v>
      </c>
    </row>
    <row r="5920" spans="1:3">
      <c r="A5920" s="1" t="s">
        <v>18446</v>
      </c>
      <c r="B5920" s="1" t="s">
        <v>18447</v>
      </c>
      <c r="C5920" s="1" t="s">
        <v>18448</v>
      </c>
    </row>
    <row r="5921" spans="1:3">
      <c r="A5921" s="1" t="s">
        <v>18449</v>
      </c>
      <c r="B5921" s="1" t="s">
        <v>18450</v>
      </c>
      <c r="C5921" s="1" t="s">
        <v>18451</v>
      </c>
    </row>
    <row r="5922" spans="1:3">
      <c r="A5922" s="1" t="s">
        <v>18452</v>
      </c>
      <c r="B5922" s="1" t="s">
        <v>18453</v>
      </c>
      <c r="C5922" s="1" t="s">
        <v>18454</v>
      </c>
    </row>
    <row r="5923" spans="1:3">
      <c r="A5923" s="1" t="s">
        <v>18455</v>
      </c>
      <c r="B5923" s="1" t="s">
        <v>18456</v>
      </c>
      <c r="C5923" s="1" t="s">
        <v>18457</v>
      </c>
    </row>
    <row r="5924" spans="1:3">
      <c r="A5924" s="1" t="s">
        <v>18458</v>
      </c>
      <c r="B5924" s="1" t="s">
        <v>396</v>
      </c>
      <c r="C5924" s="1" t="s">
        <v>18459</v>
      </c>
    </row>
    <row r="5925" spans="1:3">
      <c r="A5925" s="1" t="s">
        <v>18460</v>
      </c>
      <c r="B5925" s="1" t="s">
        <v>18461</v>
      </c>
      <c r="C5925" s="1" t="s">
        <v>18462</v>
      </c>
    </row>
    <row r="5926" spans="1:3">
      <c r="A5926" s="1" t="s">
        <v>18463</v>
      </c>
      <c r="B5926" s="1" t="s">
        <v>18464</v>
      </c>
      <c r="C5926" s="1" t="s">
        <v>18465</v>
      </c>
    </row>
    <row r="5927" spans="1:3">
      <c r="A5927" s="1" t="s">
        <v>18466</v>
      </c>
      <c r="B5927" s="1" t="s">
        <v>18467</v>
      </c>
      <c r="C5927" s="1" t="s">
        <v>18468</v>
      </c>
    </row>
    <row r="5928" spans="1:3">
      <c r="A5928" s="1" t="s">
        <v>18469</v>
      </c>
      <c r="B5928" s="1" t="s">
        <v>18470</v>
      </c>
      <c r="C5928" s="1" t="s">
        <v>18471</v>
      </c>
    </row>
    <row r="5929" spans="1:3">
      <c r="A5929" s="1" t="s">
        <v>18472</v>
      </c>
      <c r="B5929" s="1" t="s">
        <v>18473</v>
      </c>
      <c r="C5929" s="1" t="s">
        <v>18474</v>
      </c>
    </row>
    <row r="5930" spans="1:3">
      <c r="A5930" s="1" t="s">
        <v>18475</v>
      </c>
      <c r="B5930" s="1" t="s">
        <v>18476</v>
      </c>
      <c r="C5930" s="1" t="s">
        <v>18477</v>
      </c>
    </row>
    <row r="5931" spans="1:3">
      <c r="A5931" s="1" t="s">
        <v>18478</v>
      </c>
      <c r="B5931" s="1" t="s">
        <v>18479</v>
      </c>
      <c r="C5931" s="1" t="s">
        <v>18480</v>
      </c>
    </row>
    <row r="5932" spans="1:3">
      <c r="A5932" s="1" t="s">
        <v>18481</v>
      </c>
      <c r="B5932" s="1" t="s">
        <v>11132</v>
      </c>
      <c r="C5932" s="1" t="s">
        <v>18482</v>
      </c>
    </row>
    <row r="5933" spans="1:3">
      <c r="A5933" s="1" t="s">
        <v>18483</v>
      </c>
      <c r="B5933" s="1" t="s">
        <v>18484</v>
      </c>
      <c r="C5933" s="1" t="s">
        <v>18485</v>
      </c>
    </row>
    <row r="5934" spans="1:3">
      <c r="A5934" s="1" t="s">
        <v>18486</v>
      </c>
      <c r="B5934" s="1" t="s">
        <v>18487</v>
      </c>
      <c r="C5934" s="1" t="s">
        <v>18488</v>
      </c>
    </row>
    <row r="5935" spans="1:3">
      <c r="A5935" s="1" t="s">
        <v>18489</v>
      </c>
      <c r="B5935" s="1" t="s">
        <v>18490</v>
      </c>
      <c r="C5935" s="1" t="s">
        <v>18491</v>
      </c>
    </row>
    <row r="5936" spans="1:3">
      <c r="A5936" s="1" t="s">
        <v>18492</v>
      </c>
      <c r="B5936" s="1" t="s">
        <v>18493</v>
      </c>
      <c r="C5936" s="1" t="s">
        <v>18494</v>
      </c>
    </row>
    <row r="5937" spans="1:3">
      <c r="A5937" s="1" t="s">
        <v>18495</v>
      </c>
      <c r="B5937" s="1" t="s">
        <v>18496</v>
      </c>
      <c r="C5937" s="1" t="s">
        <v>18497</v>
      </c>
    </row>
    <row r="5938" spans="1:3">
      <c r="A5938" s="1" t="s">
        <v>18498</v>
      </c>
      <c r="B5938" s="1" t="s">
        <v>3859</v>
      </c>
      <c r="C5938" s="1" t="s">
        <v>18499</v>
      </c>
    </row>
    <row r="5939" spans="1:3">
      <c r="A5939" s="1" t="s">
        <v>18500</v>
      </c>
      <c r="B5939" s="1" t="s">
        <v>329</v>
      </c>
      <c r="C5939" s="1" t="s">
        <v>18501</v>
      </c>
    </row>
    <row r="5940" spans="1:3">
      <c r="A5940" s="1" t="s">
        <v>18502</v>
      </c>
      <c r="B5940" s="1" t="s">
        <v>18503</v>
      </c>
      <c r="C5940" s="1" t="s">
        <v>18504</v>
      </c>
    </row>
    <row r="5941" spans="1:3">
      <c r="A5941" s="1" t="s">
        <v>18505</v>
      </c>
      <c r="B5941" s="1" t="s">
        <v>18506</v>
      </c>
      <c r="C5941" s="1" t="s">
        <v>18507</v>
      </c>
    </row>
    <row r="5942" spans="1:3">
      <c r="A5942" s="1" t="s">
        <v>18508</v>
      </c>
      <c r="B5942" s="1" t="s">
        <v>18509</v>
      </c>
      <c r="C5942" s="1" t="s">
        <v>18510</v>
      </c>
    </row>
    <row r="5943" spans="1:3">
      <c r="A5943" s="1" t="s">
        <v>18511</v>
      </c>
      <c r="B5943" s="1" t="s">
        <v>18512</v>
      </c>
      <c r="C5943" s="1" t="s">
        <v>18513</v>
      </c>
    </row>
    <row r="5944" spans="1:3">
      <c r="A5944" s="1" t="s">
        <v>18514</v>
      </c>
      <c r="B5944" s="1" t="s">
        <v>18515</v>
      </c>
      <c r="C5944" s="1" t="s">
        <v>18516</v>
      </c>
    </row>
    <row r="5945" spans="1:3">
      <c r="A5945" s="1" t="s">
        <v>18517</v>
      </c>
      <c r="B5945" s="1" t="s">
        <v>18518</v>
      </c>
      <c r="C5945" s="1" t="s">
        <v>18519</v>
      </c>
    </row>
    <row r="5946" spans="1:3">
      <c r="A5946" s="1" t="s">
        <v>18520</v>
      </c>
      <c r="B5946" s="1" t="s">
        <v>18521</v>
      </c>
      <c r="C5946" s="1" t="s">
        <v>18522</v>
      </c>
    </row>
    <row r="5947" spans="1:3">
      <c r="A5947" s="1" t="s">
        <v>18523</v>
      </c>
      <c r="B5947" s="1" t="s">
        <v>18524</v>
      </c>
      <c r="C5947" s="1" t="s">
        <v>18525</v>
      </c>
    </row>
    <row r="5948" spans="1:3">
      <c r="A5948" s="1" t="s">
        <v>18526</v>
      </c>
      <c r="B5948" s="1" t="s">
        <v>18527</v>
      </c>
      <c r="C5948" s="1" t="s">
        <v>18528</v>
      </c>
    </row>
    <row r="5949" spans="1:3">
      <c r="A5949" s="1" t="s">
        <v>18529</v>
      </c>
      <c r="B5949" s="1" t="s">
        <v>18530</v>
      </c>
      <c r="C5949" s="1" t="s">
        <v>18531</v>
      </c>
    </row>
    <row r="5950" spans="1:3">
      <c r="A5950" s="1" t="s">
        <v>18532</v>
      </c>
      <c r="B5950" s="1" t="s">
        <v>18533</v>
      </c>
      <c r="C5950" s="1" t="s">
        <v>18534</v>
      </c>
    </row>
    <row r="5951" spans="1:3">
      <c r="A5951" s="1" t="s">
        <v>18535</v>
      </c>
      <c r="B5951" s="1" t="s">
        <v>18536</v>
      </c>
      <c r="C5951" s="1" t="s">
        <v>18537</v>
      </c>
    </row>
    <row r="5952" spans="1:3">
      <c r="A5952" s="1" t="s">
        <v>18538</v>
      </c>
      <c r="B5952" s="1" t="s">
        <v>18539</v>
      </c>
      <c r="C5952" s="1" t="s">
        <v>18540</v>
      </c>
    </row>
    <row r="5953" spans="1:3">
      <c r="A5953" s="1" t="s">
        <v>18541</v>
      </c>
      <c r="B5953" s="1" t="s">
        <v>18542</v>
      </c>
      <c r="C5953" s="1" t="s">
        <v>18543</v>
      </c>
    </row>
    <row r="5954" spans="1:3">
      <c r="A5954" s="1" t="s">
        <v>18544</v>
      </c>
      <c r="B5954" s="1" t="s">
        <v>593</v>
      </c>
      <c r="C5954" s="1" t="s">
        <v>18545</v>
      </c>
    </row>
    <row r="5955" spans="1:3">
      <c r="A5955" s="1" t="s">
        <v>18546</v>
      </c>
      <c r="B5955" s="1" t="s">
        <v>300</v>
      </c>
      <c r="C5955" s="1" t="s">
        <v>18547</v>
      </c>
    </row>
    <row r="5956" spans="1:3">
      <c r="A5956" s="1" t="s">
        <v>18548</v>
      </c>
      <c r="B5956" s="1" t="s">
        <v>412</v>
      </c>
      <c r="C5956" s="1" t="s">
        <v>18549</v>
      </c>
    </row>
    <row r="5957" spans="1:3">
      <c r="A5957" s="1" t="s">
        <v>18550</v>
      </c>
      <c r="B5957" s="1" t="s">
        <v>18551</v>
      </c>
      <c r="C5957" s="1" t="s">
        <v>18552</v>
      </c>
    </row>
    <row r="5958" spans="1:3">
      <c r="A5958" s="1" t="s">
        <v>18553</v>
      </c>
      <c r="B5958" s="1" t="s">
        <v>18554</v>
      </c>
      <c r="C5958" s="1" t="s">
        <v>18555</v>
      </c>
    </row>
    <row r="5959" spans="1:3">
      <c r="A5959" s="1" t="s">
        <v>18556</v>
      </c>
      <c r="B5959" s="1" t="s">
        <v>18557</v>
      </c>
      <c r="C5959" s="1" t="s">
        <v>18558</v>
      </c>
    </row>
    <row r="5960" spans="1:3">
      <c r="A5960" s="1" t="s">
        <v>18559</v>
      </c>
      <c r="B5960" s="1" t="s">
        <v>18560</v>
      </c>
      <c r="C5960" s="1" t="s">
        <v>18561</v>
      </c>
    </row>
    <row r="5961" spans="1:3">
      <c r="A5961" s="1" t="s">
        <v>18562</v>
      </c>
      <c r="B5961" s="1" t="s">
        <v>18563</v>
      </c>
      <c r="C5961" s="1" t="s">
        <v>18564</v>
      </c>
    </row>
    <row r="5962" spans="1:3">
      <c r="A5962" s="1" t="s">
        <v>18565</v>
      </c>
      <c r="B5962" s="1" t="s">
        <v>18566</v>
      </c>
      <c r="C5962" s="1" t="s">
        <v>18567</v>
      </c>
    </row>
    <row r="5963" spans="1:3">
      <c r="A5963" s="1" t="s">
        <v>18568</v>
      </c>
      <c r="B5963" s="1" t="s">
        <v>18569</v>
      </c>
      <c r="C5963" s="1" t="s">
        <v>18570</v>
      </c>
    </row>
    <row r="5964" spans="1:3">
      <c r="A5964" s="1" t="s">
        <v>18571</v>
      </c>
      <c r="B5964" s="1" t="s">
        <v>18572</v>
      </c>
      <c r="C5964" s="1" t="s">
        <v>18573</v>
      </c>
    </row>
    <row r="5965" spans="1:3">
      <c r="A5965" s="1" t="s">
        <v>18574</v>
      </c>
      <c r="B5965" s="1" t="s">
        <v>18575</v>
      </c>
      <c r="C5965" s="1" t="s">
        <v>18576</v>
      </c>
    </row>
    <row r="5966" spans="1:3">
      <c r="A5966" s="1" t="s">
        <v>18577</v>
      </c>
      <c r="B5966" s="1" t="s">
        <v>18578</v>
      </c>
      <c r="C5966" s="1" t="s">
        <v>18579</v>
      </c>
    </row>
    <row r="5967" spans="1:3">
      <c r="A5967" s="1" t="s">
        <v>18580</v>
      </c>
      <c r="B5967" s="1" t="s">
        <v>18581</v>
      </c>
      <c r="C5967" s="1" t="s">
        <v>18582</v>
      </c>
    </row>
    <row r="5968" spans="1:3">
      <c r="A5968" s="1" t="s">
        <v>18583</v>
      </c>
      <c r="B5968" s="1" t="s">
        <v>18450</v>
      </c>
      <c r="C5968" s="1" t="s">
        <v>18584</v>
      </c>
    </row>
    <row r="5969" spans="1:3">
      <c r="A5969" s="1" t="s">
        <v>18585</v>
      </c>
      <c r="B5969" s="1" t="s">
        <v>18586</v>
      </c>
      <c r="C5969" s="1" t="s">
        <v>18587</v>
      </c>
    </row>
    <row r="5970" spans="1:3">
      <c r="A5970" s="1" t="s">
        <v>18588</v>
      </c>
      <c r="B5970" s="1" t="s">
        <v>18589</v>
      </c>
      <c r="C5970" s="1" t="s">
        <v>18590</v>
      </c>
    </row>
    <row r="5971" spans="1:3">
      <c r="A5971" s="1" t="s">
        <v>18591</v>
      </c>
      <c r="B5971" s="1" t="s">
        <v>18592</v>
      </c>
      <c r="C5971" s="1" t="s">
        <v>18593</v>
      </c>
    </row>
    <row r="5972" spans="1:3">
      <c r="A5972" s="1" t="s">
        <v>18594</v>
      </c>
      <c r="B5972" s="1" t="s">
        <v>18595</v>
      </c>
      <c r="C5972" s="1" t="s">
        <v>18596</v>
      </c>
    </row>
    <row r="5973" spans="1:3">
      <c r="A5973" s="1" t="s">
        <v>18597</v>
      </c>
      <c r="B5973" s="1" t="s">
        <v>18598</v>
      </c>
      <c r="C5973" s="1" t="s">
        <v>18599</v>
      </c>
    </row>
    <row r="5974" spans="1:3">
      <c r="A5974" s="1" t="s">
        <v>18600</v>
      </c>
      <c r="B5974" s="1" t="s">
        <v>3071</v>
      </c>
      <c r="C5974" s="1" t="s">
        <v>18601</v>
      </c>
    </row>
    <row r="5975" spans="1:3">
      <c r="A5975" s="1" t="s">
        <v>18602</v>
      </c>
      <c r="B5975" s="1" t="s">
        <v>18603</v>
      </c>
      <c r="C5975" s="1" t="s">
        <v>18604</v>
      </c>
    </row>
    <row r="5976" spans="1:3">
      <c r="A5976" s="1" t="s">
        <v>18605</v>
      </c>
      <c r="B5976" s="1" t="s">
        <v>18606</v>
      </c>
      <c r="C5976" s="1" t="s">
        <v>18607</v>
      </c>
    </row>
    <row r="5977" spans="1:3">
      <c r="A5977" s="1" t="s">
        <v>18608</v>
      </c>
      <c r="B5977" s="1" t="s">
        <v>18609</v>
      </c>
      <c r="C5977" s="1" t="s">
        <v>18610</v>
      </c>
    </row>
    <row r="5978" spans="1:3">
      <c r="A5978" s="1" t="s">
        <v>18611</v>
      </c>
      <c r="B5978" s="1" t="s">
        <v>5097</v>
      </c>
      <c r="C5978" s="1" t="s">
        <v>18612</v>
      </c>
    </row>
    <row r="5979" spans="1:3">
      <c r="A5979" s="1" t="s">
        <v>18613</v>
      </c>
      <c r="B5979" s="1" t="s">
        <v>18614</v>
      </c>
      <c r="C5979" s="1" t="s">
        <v>18615</v>
      </c>
    </row>
    <row r="5980" spans="1:3">
      <c r="A5980" s="1" t="s">
        <v>18616</v>
      </c>
      <c r="B5980" s="1" t="s">
        <v>18617</v>
      </c>
      <c r="C5980" s="1" t="s">
        <v>18618</v>
      </c>
    </row>
    <row r="5981" spans="1:3">
      <c r="A5981" s="1" t="s">
        <v>18619</v>
      </c>
      <c r="B5981" s="1" t="s">
        <v>18620</v>
      </c>
      <c r="C5981" s="1" t="s">
        <v>18621</v>
      </c>
    </row>
    <row r="5982" spans="1:3">
      <c r="A5982" s="1" t="s">
        <v>18622</v>
      </c>
      <c r="B5982" s="1" t="s">
        <v>18623</v>
      </c>
      <c r="C5982" s="1" t="s">
        <v>18624</v>
      </c>
    </row>
    <row r="5983" spans="1:3">
      <c r="A5983" s="1" t="s">
        <v>18625</v>
      </c>
      <c r="B5983" s="1" t="s">
        <v>18626</v>
      </c>
      <c r="C5983" s="1" t="s">
        <v>18627</v>
      </c>
    </row>
    <row r="5984" spans="1:3">
      <c r="A5984" s="1" t="s">
        <v>18628</v>
      </c>
      <c r="B5984" s="1" t="s">
        <v>18629</v>
      </c>
      <c r="C5984" s="1" t="s">
        <v>18630</v>
      </c>
    </row>
    <row r="5985" spans="1:3">
      <c r="A5985" s="1" t="s">
        <v>18631</v>
      </c>
      <c r="B5985" s="1" t="s">
        <v>18632</v>
      </c>
      <c r="C5985" s="1" t="s">
        <v>18633</v>
      </c>
    </row>
    <row r="5986" spans="1:3">
      <c r="A5986" s="1" t="s">
        <v>18634</v>
      </c>
      <c r="B5986" s="1" t="s">
        <v>18635</v>
      </c>
      <c r="C5986" s="1" t="s">
        <v>18636</v>
      </c>
    </row>
    <row r="5987" spans="1:3">
      <c r="A5987" s="1" t="s">
        <v>18637</v>
      </c>
      <c r="B5987" s="1" t="s">
        <v>18638</v>
      </c>
      <c r="C5987" s="1" t="s">
        <v>18639</v>
      </c>
    </row>
    <row r="5988" spans="1:3">
      <c r="A5988" s="1" t="s">
        <v>18640</v>
      </c>
      <c r="B5988" s="1" t="s">
        <v>18641</v>
      </c>
      <c r="C5988" s="1" t="s">
        <v>18642</v>
      </c>
    </row>
    <row r="5989" spans="1:3">
      <c r="A5989" s="1" t="s">
        <v>18643</v>
      </c>
      <c r="B5989" s="1" t="s">
        <v>18644</v>
      </c>
      <c r="C5989" s="1" t="s">
        <v>18645</v>
      </c>
    </row>
    <row r="5990" spans="1:3">
      <c r="A5990" s="1" t="s">
        <v>18646</v>
      </c>
      <c r="B5990" s="1" t="s">
        <v>18647</v>
      </c>
      <c r="C5990" s="1" t="s">
        <v>18648</v>
      </c>
    </row>
    <row r="5991" spans="1:3">
      <c r="A5991" s="1" t="s">
        <v>18649</v>
      </c>
      <c r="B5991" s="1" t="s">
        <v>18650</v>
      </c>
      <c r="C5991" s="1" t="s">
        <v>18651</v>
      </c>
    </row>
    <row r="5992" spans="1:3">
      <c r="A5992" s="1" t="s">
        <v>18652</v>
      </c>
      <c r="B5992" s="1" t="s">
        <v>18653</v>
      </c>
      <c r="C5992" s="1" t="s">
        <v>18654</v>
      </c>
    </row>
    <row r="5993" spans="1:3">
      <c r="A5993" s="1" t="s">
        <v>18655</v>
      </c>
      <c r="B5993" s="1" t="s">
        <v>18656</v>
      </c>
      <c r="C5993" s="1" t="s">
        <v>18657</v>
      </c>
    </row>
    <row r="5994" spans="1:3">
      <c r="A5994" s="1" t="s">
        <v>18658</v>
      </c>
      <c r="B5994" s="1" t="s">
        <v>18659</v>
      </c>
      <c r="C5994" s="1" t="s">
        <v>18660</v>
      </c>
    </row>
    <row r="5995" spans="1:3">
      <c r="A5995" s="1" t="s">
        <v>18661</v>
      </c>
      <c r="B5995" s="1" t="s">
        <v>18653</v>
      </c>
      <c r="C5995" s="1" t="s">
        <v>18654</v>
      </c>
    </row>
    <row r="5996" spans="1:3">
      <c r="A5996" s="1" t="s">
        <v>18662</v>
      </c>
      <c r="B5996" s="1" t="s">
        <v>18663</v>
      </c>
      <c r="C5996" s="1" t="s">
        <v>18664</v>
      </c>
    </row>
    <row r="5997" spans="1:3">
      <c r="A5997" s="1" t="s">
        <v>18665</v>
      </c>
      <c r="B5997" s="1" t="s">
        <v>3387</v>
      </c>
      <c r="C5997" s="1" t="s">
        <v>18666</v>
      </c>
    </row>
    <row r="5998" spans="1:3">
      <c r="A5998" s="1" t="s">
        <v>18667</v>
      </c>
      <c r="B5998" s="1" t="s">
        <v>5609</v>
      </c>
      <c r="C5998" s="1" t="s">
        <v>18668</v>
      </c>
    </row>
    <row r="5999" spans="1:3">
      <c r="A5999" s="1" t="s">
        <v>18669</v>
      </c>
      <c r="B5999" s="1" t="s">
        <v>2889</v>
      </c>
      <c r="C5999" s="1" t="s">
        <v>18670</v>
      </c>
    </row>
    <row r="6000" spans="1:3">
      <c r="A6000" s="1" t="s">
        <v>18671</v>
      </c>
      <c r="B6000" s="1" t="s">
        <v>5624</v>
      </c>
      <c r="C6000" s="1" t="s">
        <v>18672</v>
      </c>
    </row>
    <row r="6001" spans="1:3">
      <c r="A6001" s="1" t="s">
        <v>18673</v>
      </c>
      <c r="B6001" s="1" t="s">
        <v>18674</v>
      </c>
      <c r="C6001" s="1" t="s">
        <v>18675</v>
      </c>
    </row>
    <row r="6002" spans="1:3">
      <c r="A6002" s="1" t="s">
        <v>18676</v>
      </c>
      <c r="B6002" s="1" t="s">
        <v>18677</v>
      </c>
      <c r="C6002" s="1" t="s">
        <v>18678</v>
      </c>
    </row>
    <row r="6003" spans="1:3">
      <c r="A6003" s="1" t="s">
        <v>18679</v>
      </c>
      <c r="B6003" s="1" t="s">
        <v>18680</v>
      </c>
      <c r="C6003" s="1" t="s">
        <v>18681</v>
      </c>
    </row>
    <row r="6004" spans="1:3">
      <c r="A6004" s="1" t="s">
        <v>18682</v>
      </c>
      <c r="B6004" s="1" t="s">
        <v>18683</v>
      </c>
      <c r="C6004" s="1" t="s">
        <v>18684</v>
      </c>
    </row>
    <row r="6005" spans="1:3">
      <c r="A6005" s="1" t="s">
        <v>18685</v>
      </c>
      <c r="B6005" s="1" t="s">
        <v>18686</v>
      </c>
      <c r="C6005" s="1" t="s">
        <v>18687</v>
      </c>
    </row>
    <row r="6006" spans="1:3">
      <c r="A6006" s="1" t="s">
        <v>18688</v>
      </c>
      <c r="B6006" s="1" t="s">
        <v>4993</v>
      </c>
      <c r="C6006" s="1" t="s">
        <v>18689</v>
      </c>
    </row>
    <row r="6007" spans="1:3">
      <c r="A6007" s="1" t="s">
        <v>18690</v>
      </c>
      <c r="B6007" s="1" t="s">
        <v>18691</v>
      </c>
      <c r="C6007" s="1" t="s">
        <v>18692</v>
      </c>
    </row>
    <row r="6008" spans="1:3">
      <c r="A6008" s="1" t="s">
        <v>18693</v>
      </c>
      <c r="B6008" s="1" t="s">
        <v>18694</v>
      </c>
      <c r="C6008" s="1" t="s">
        <v>18695</v>
      </c>
    </row>
    <row r="6009" spans="1:3">
      <c r="A6009" s="1" t="s">
        <v>18696</v>
      </c>
      <c r="B6009" s="1" t="s">
        <v>18697</v>
      </c>
      <c r="C6009" s="1" t="s">
        <v>18698</v>
      </c>
    </row>
    <row r="6010" spans="1:3">
      <c r="A6010" s="1" t="s">
        <v>18699</v>
      </c>
      <c r="B6010" s="1" t="s">
        <v>18700</v>
      </c>
      <c r="C6010" s="1" t="s">
        <v>18701</v>
      </c>
    </row>
    <row r="6011" spans="1:3">
      <c r="A6011" s="1" t="s">
        <v>18702</v>
      </c>
      <c r="B6011" s="1" t="s">
        <v>18703</v>
      </c>
      <c r="C6011" s="1" t="s">
        <v>18704</v>
      </c>
    </row>
    <row r="6012" spans="1:3">
      <c r="A6012" s="1" t="s">
        <v>18705</v>
      </c>
      <c r="B6012" s="1" t="s">
        <v>18706</v>
      </c>
      <c r="C6012" s="1" t="s">
        <v>18707</v>
      </c>
    </row>
    <row r="6013" spans="1:3">
      <c r="A6013" s="1" t="s">
        <v>18708</v>
      </c>
      <c r="B6013" s="1" t="s">
        <v>18709</v>
      </c>
      <c r="C6013" s="1" t="s">
        <v>18710</v>
      </c>
    </row>
    <row r="6014" spans="1:3">
      <c r="A6014" s="1" t="s">
        <v>18711</v>
      </c>
      <c r="B6014" s="1" t="s">
        <v>18712</v>
      </c>
      <c r="C6014" s="1" t="s">
        <v>18713</v>
      </c>
    </row>
    <row r="6015" spans="1:3">
      <c r="A6015" s="1" t="s">
        <v>18714</v>
      </c>
      <c r="B6015" s="1" t="s">
        <v>18715</v>
      </c>
      <c r="C6015" s="1" t="s">
        <v>18716</v>
      </c>
    </row>
    <row r="6016" spans="1:3">
      <c r="A6016" s="1" t="s">
        <v>18717</v>
      </c>
      <c r="B6016" s="1" t="s">
        <v>18718</v>
      </c>
      <c r="C6016" s="1" t="s">
        <v>18719</v>
      </c>
    </row>
    <row r="6017" spans="1:3">
      <c r="A6017" s="1" t="s">
        <v>18720</v>
      </c>
      <c r="B6017" s="1" t="s">
        <v>5061</v>
      </c>
      <c r="C6017" s="1" t="s">
        <v>18721</v>
      </c>
    </row>
    <row r="6018" spans="1:3">
      <c r="A6018" s="1" t="s">
        <v>18722</v>
      </c>
      <c r="B6018" s="1" t="s">
        <v>18723</v>
      </c>
      <c r="C6018" s="1" t="s">
        <v>18724</v>
      </c>
    </row>
    <row r="6019" spans="1:3">
      <c r="A6019" s="1" t="s">
        <v>18725</v>
      </c>
      <c r="B6019" s="1" t="s">
        <v>18726</v>
      </c>
      <c r="C6019" s="1" t="s">
        <v>18727</v>
      </c>
    </row>
    <row r="6020" spans="1:3">
      <c r="A6020" s="1" t="s">
        <v>18728</v>
      </c>
      <c r="B6020" s="1" t="s">
        <v>18729</v>
      </c>
      <c r="C6020" s="1" t="s">
        <v>18730</v>
      </c>
    </row>
    <row r="6021" spans="1:3">
      <c r="A6021" s="1" t="s">
        <v>18731</v>
      </c>
      <c r="B6021" s="1" t="s">
        <v>18732</v>
      </c>
      <c r="C6021" s="1" t="s">
        <v>18733</v>
      </c>
    </row>
    <row r="6022" spans="1:3">
      <c r="A6022" s="1" t="s">
        <v>18734</v>
      </c>
      <c r="B6022" s="1" t="s">
        <v>18735</v>
      </c>
      <c r="C6022" s="1" t="s">
        <v>18736</v>
      </c>
    </row>
    <row r="6023" spans="1:3">
      <c r="A6023" s="1" t="s">
        <v>18737</v>
      </c>
      <c r="B6023" s="1" t="s">
        <v>18738</v>
      </c>
      <c r="C6023" s="1" t="s">
        <v>18739</v>
      </c>
    </row>
    <row r="6024" spans="1:3">
      <c r="A6024" s="1" t="s">
        <v>18740</v>
      </c>
      <c r="B6024" s="1" t="s">
        <v>488</v>
      </c>
      <c r="C6024" s="1" t="s">
        <v>18741</v>
      </c>
    </row>
    <row r="6025" spans="1:3">
      <c r="A6025" s="1" t="s">
        <v>18742</v>
      </c>
      <c r="B6025" s="1" t="s">
        <v>18743</v>
      </c>
      <c r="C6025" s="1" t="s">
        <v>18744</v>
      </c>
    </row>
    <row r="6026" spans="1:3">
      <c r="A6026" s="1" t="s">
        <v>18745</v>
      </c>
      <c r="B6026" s="1" t="s">
        <v>18746</v>
      </c>
      <c r="C6026" s="1" t="s">
        <v>18747</v>
      </c>
    </row>
    <row r="6027" spans="1:3">
      <c r="A6027" s="1" t="s">
        <v>18748</v>
      </c>
      <c r="B6027" s="1" t="s">
        <v>18749</v>
      </c>
      <c r="C6027" s="1" t="s">
        <v>18750</v>
      </c>
    </row>
    <row r="6028" spans="1:3">
      <c r="A6028" s="1" t="s">
        <v>18751</v>
      </c>
      <c r="B6028" s="1" t="s">
        <v>18752</v>
      </c>
      <c r="C6028" s="1" t="s">
        <v>18753</v>
      </c>
    </row>
    <row r="6029" spans="1:3">
      <c r="A6029" s="1" t="s">
        <v>18754</v>
      </c>
      <c r="B6029" s="1" t="s">
        <v>18755</v>
      </c>
      <c r="C6029" s="1" t="s">
        <v>18756</v>
      </c>
    </row>
    <row r="6030" spans="1:3">
      <c r="A6030" s="1" t="s">
        <v>18757</v>
      </c>
      <c r="B6030" s="1" t="s">
        <v>18758</v>
      </c>
      <c r="C6030" s="1" t="s">
        <v>18759</v>
      </c>
    </row>
    <row r="6031" spans="1:3">
      <c r="A6031" s="1" t="s">
        <v>18760</v>
      </c>
      <c r="B6031" s="1" t="s">
        <v>18761</v>
      </c>
      <c r="C6031" s="1" t="s">
        <v>18762</v>
      </c>
    </row>
    <row r="6032" spans="1:3">
      <c r="A6032" s="1" t="s">
        <v>18763</v>
      </c>
      <c r="B6032" s="1" t="s">
        <v>18764</v>
      </c>
      <c r="C6032" s="1" t="s">
        <v>18765</v>
      </c>
    </row>
    <row r="6033" spans="1:3">
      <c r="A6033" s="1" t="s">
        <v>18766</v>
      </c>
      <c r="B6033" s="1" t="s">
        <v>18767</v>
      </c>
      <c r="C6033" s="1" t="s">
        <v>18768</v>
      </c>
    </row>
    <row r="6034" spans="1:3">
      <c r="A6034" s="1" t="s">
        <v>18769</v>
      </c>
      <c r="B6034" s="1" t="s">
        <v>18770</v>
      </c>
      <c r="C6034" s="1" t="s">
        <v>18771</v>
      </c>
    </row>
    <row r="6035" spans="1:3">
      <c r="A6035" s="1" t="s">
        <v>18772</v>
      </c>
      <c r="B6035" s="1" t="s">
        <v>18773</v>
      </c>
      <c r="C6035" s="1" t="s">
        <v>18774</v>
      </c>
    </row>
    <row r="6036" spans="1:3">
      <c r="A6036" s="1" t="s">
        <v>18775</v>
      </c>
      <c r="B6036" s="1" t="s">
        <v>18776</v>
      </c>
      <c r="C6036" s="1" t="s">
        <v>18777</v>
      </c>
    </row>
    <row r="6037" spans="1:3">
      <c r="A6037" s="1" t="s">
        <v>18778</v>
      </c>
      <c r="B6037" s="1" t="s">
        <v>18779</v>
      </c>
      <c r="C6037" s="1" t="s">
        <v>18780</v>
      </c>
    </row>
    <row r="6038" spans="1:3">
      <c r="A6038" s="1" t="s">
        <v>18781</v>
      </c>
      <c r="B6038" s="1" t="s">
        <v>18782</v>
      </c>
      <c r="C6038" s="1" t="s">
        <v>18783</v>
      </c>
    </row>
    <row r="6039" spans="1:3">
      <c r="A6039" s="1" t="s">
        <v>18784</v>
      </c>
      <c r="B6039" s="1" t="s">
        <v>18785</v>
      </c>
      <c r="C6039" s="1" t="s">
        <v>18786</v>
      </c>
    </row>
    <row r="6040" spans="1:3">
      <c r="A6040" s="1" t="s">
        <v>18787</v>
      </c>
      <c r="B6040" s="1" t="s">
        <v>18788</v>
      </c>
      <c r="C6040" s="1" t="s">
        <v>18789</v>
      </c>
    </row>
    <row r="6041" spans="1:3">
      <c r="A6041" s="1" t="s">
        <v>18790</v>
      </c>
      <c r="B6041" s="1" t="s">
        <v>18791</v>
      </c>
      <c r="C6041" s="1" t="s">
        <v>18792</v>
      </c>
    </row>
    <row r="6042" spans="1:3">
      <c r="A6042" s="1" t="s">
        <v>18793</v>
      </c>
      <c r="B6042" s="1" t="s">
        <v>18794</v>
      </c>
      <c r="C6042" s="1" t="s">
        <v>18795</v>
      </c>
    </row>
    <row r="6043" spans="1:3">
      <c r="A6043" s="1" t="s">
        <v>18796</v>
      </c>
      <c r="B6043" s="1" t="s">
        <v>18797</v>
      </c>
      <c r="C6043" s="1" t="s">
        <v>18798</v>
      </c>
    </row>
    <row r="6044" spans="1:3">
      <c r="A6044" s="1" t="s">
        <v>18799</v>
      </c>
      <c r="B6044" s="1" t="s">
        <v>18800</v>
      </c>
      <c r="C6044" s="1" t="s">
        <v>18801</v>
      </c>
    </row>
    <row r="6045" spans="1:3">
      <c r="A6045" s="1" t="s">
        <v>18802</v>
      </c>
      <c r="B6045" s="1" t="s">
        <v>18803</v>
      </c>
      <c r="C6045" s="1" t="s">
        <v>18804</v>
      </c>
    </row>
    <row r="6046" spans="1:3">
      <c r="A6046" s="1" t="s">
        <v>18805</v>
      </c>
      <c r="B6046" s="1" t="s">
        <v>18806</v>
      </c>
      <c r="C6046" s="1" t="s">
        <v>18807</v>
      </c>
    </row>
    <row r="6047" spans="1:3">
      <c r="A6047" s="1" t="s">
        <v>18808</v>
      </c>
      <c r="B6047" s="1" t="s">
        <v>18809</v>
      </c>
      <c r="C6047" s="1" t="s">
        <v>18810</v>
      </c>
    </row>
    <row r="6048" spans="1:3">
      <c r="A6048" s="1" t="s">
        <v>18811</v>
      </c>
      <c r="B6048" s="1" t="s">
        <v>18812</v>
      </c>
      <c r="C6048" s="1" t="s">
        <v>18813</v>
      </c>
    </row>
    <row r="6049" spans="1:3">
      <c r="A6049" s="1" t="s">
        <v>18814</v>
      </c>
      <c r="B6049" s="1" t="s">
        <v>18815</v>
      </c>
      <c r="C6049" s="1" t="s">
        <v>18816</v>
      </c>
    </row>
    <row r="6050" spans="1:3">
      <c r="A6050" s="1" t="s">
        <v>18817</v>
      </c>
      <c r="B6050" s="1" t="s">
        <v>18818</v>
      </c>
      <c r="C6050" s="1" t="s">
        <v>18819</v>
      </c>
    </row>
    <row r="6051" spans="1:3">
      <c r="A6051" s="1" t="s">
        <v>18820</v>
      </c>
      <c r="B6051" s="1" t="s">
        <v>18821</v>
      </c>
      <c r="C6051" s="1" t="s">
        <v>18822</v>
      </c>
    </row>
    <row r="6052" spans="1:3">
      <c r="A6052" s="1" t="s">
        <v>18823</v>
      </c>
      <c r="B6052" s="1" t="s">
        <v>18824</v>
      </c>
      <c r="C6052" s="1" t="s">
        <v>18825</v>
      </c>
    </row>
    <row r="6053" spans="1:3">
      <c r="A6053" s="1" t="s">
        <v>18826</v>
      </c>
      <c r="B6053" s="1" t="s">
        <v>18827</v>
      </c>
      <c r="C6053" s="1" t="s">
        <v>18828</v>
      </c>
    </row>
    <row r="6054" spans="1:3">
      <c r="A6054" s="1" t="s">
        <v>18829</v>
      </c>
      <c r="B6054" s="1" t="s">
        <v>18830</v>
      </c>
      <c r="C6054" s="1" t="s">
        <v>18831</v>
      </c>
    </row>
    <row r="6055" spans="1:3">
      <c r="A6055" s="1" t="s">
        <v>18832</v>
      </c>
      <c r="B6055" s="1" t="s">
        <v>18833</v>
      </c>
      <c r="C6055" s="1" t="s">
        <v>18834</v>
      </c>
    </row>
    <row r="6056" spans="1:3">
      <c r="A6056" s="1" t="s">
        <v>18835</v>
      </c>
      <c r="B6056" s="1" t="s">
        <v>18836</v>
      </c>
      <c r="C6056" s="1" t="s">
        <v>18837</v>
      </c>
    </row>
    <row r="6057" spans="1:3">
      <c r="A6057" s="1" t="s">
        <v>18838</v>
      </c>
      <c r="B6057" s="1" t="s">
        <v>18839</v>
      </c>
      <c r="C6057" s="1" t="s">
        <v>18840</v>
      </c>
    </row>
    <row r="6058" spans="1:3">
      <c r="A6058" s="1" t="s">
        <v>18841</v>
      </c>
      <c r="B6058" s="1" t="s">
        <v>18842</v>
      </c>
      <c r="C6058" s="1" t="s">
        <v>18843</v>
      </c>
    </row>
    <row r="6059" spans="1:3">
      <c r="A6059" s="1" t="s">
        <v>18844</v>
      </c>
      <c r="B6059" s="1" t="s">
        <v>18845</v>
      </c>
      <c r="C6059" s="1" t="s">
        <v>18846</v>
      </c>
    </row>
    <row r="6060" spans="1:3">
      <c r="A6060" s="1" t="s">
        <v>18847</v>
      </c>
      <c r="B6060" s="1" t="s">
        <v>18848</v>
      </c>
      <c r="C6060" s="1" t="s">
        <v>18849</v>
      </c>
    </row>
    <row r="6061" spans="1:3">
      <c r="A6061" s="1" t="s">
        <v>18850</v>
      </c>
      <c r="B6061" s="1" t="s">
        <v>18851</v>
      </c>
      <c r="C6061" s="1" t="s">
        <v>18852</v>
      </c>
    </row>
    <row r="6062" spans="1:3">
      <c r="A6062" s="1" t="s">
        <v>18853</v>
      </c>
      <c r="B6062" s="1" t="s">
        <v>18854</v>
      </c>
      <c r="C6062" s="1" t="s">
        <v>18855</v>
      </c>
    </row>
    <row r="6063" spans="1:3">
      <c r="A6063" s="1" t="s">
        <v>18856</v>
      </c>
      <c r="B6063" s="1" t="s">
        <v>18857</v>
      </c>
      <c r="C6063" s="1" t="s">
        <v>18858</v>
      </c>
    </row>
    <row r="6064" spans="1:3">
      <c r="A6064" s="1" t="s">
        <v>18859</v>
      </c>
      <c r="B6064" s="1" t="s">
        <v>18860</v>
      </c>
      <c r="C6064" s="1" t="s">
        <v>18861</v>
      </c>
    </row>
    <row r="6065" spans="1:3">
      <c r="A6065" s="1" t="s">
        <v>18862</v>
      </c>
      <c r="B6065" s="1" t="s">
        <v>18863</v>
      </c>
      <c r="C6065" s="1" t="s">
        <v>18864</v>
      </c>
    </row>
    <row r="6066" spans="1:3">
      <c r="A6066" s="1" t="s">
        <v>18865</v>
      </c>
      <c r="B6066" s="1" t="s">
        <v>18866</v>
      </c>
      <c r="C6066" s="1" t="s">
        <v>18867</v>
      </c>
    </row>
    <row r="6067" spans="1:3">
      <c r="A6067" s="1" t="s">
        <v>18868</v>
      </c>
      <c r="B6067" s="1" t="s">
        <v>18869</v>
      </c>
      <c r="C6067" s="1" t="s">
        <v>18870</v>
      </c>
    </row>
    <row r="6068" spans="1:3">
      <c r="A6068" s="1" t="s">
        <v>18871</v>
      </c>
      <c r="B6068" s="1" t="s">
        <v>18872</v>
      </c>
      <c r="C6068" s="1" t="s">
        <v>18873</v>
      </c>
    </row>
    <row r="6069" spans="1:3">
      <c r="A6069" s="1" t="s">
        <v>18874</v>
      </c>
      <c r="B6069" s="1" t="s">
        <v>18875</v>
      </c>
      <c r="C6069" s="1" t="s">
        <v>18876</v>
      </c>
    </row>
    <row r="6070" spans="1:3">
      <c r="A6070" s="1" t="s">
        <v>18877</v>
      </c>
      <c r="B6070" s="1" t="s">
        <v>18878</v>
      </c>
      <c r="C6070" s="1" t="s">
        <v>18879</v>
      </c>
    </row>
    <row r="6071" spans="1:3">
      <c r="A6071" s="1" t="s">
        <v>18880</v>
      </c>
      <c r="B6071" s="1" t="s">
        <v>18881</v>
      </c>
      <c r="C6071" s="1" t="s">
        <v>18882</v>
      </c>
    </row>
    <row r="6072" spans="1:3">
      <c r="A6072" s="1" t="s">
        <v>18883</v>
      </c>
      <c r="B6072" s="1" t="s">
        <v>18884</v>
      </c>
      <c r="C6072" s="1" t="s">
        <v>18885</v>
      </c>
    </row>
    <row r="6073" spans="1:3">
      <c r="A6073" s="1" t="s">
        <v>18886</v>
      </c>
      <c r="B6073" s="1" t="s">
        <v>18887</v>
      </c>
      <c r="C6073" s="1" t="s">
        <v>18888</v>
      </c>
    </row>
    <row r="6074" spans="1:3">
      <c r="A6074" s="1" t="s">
        <v>18889</v>
      </c>
      <c r="B6074" s="1" t="s">
        <v>18890</v>
      </c>
      <c r="C6074" s="1" t="s">
        <v>18891</v>
      </c>
    </row>
    <row r="6075" spans="1:3">
      <c r="A6075" s="1" t="s">
        <v>18892</v>
      </c>
      <c r="B6075" s="1" t="s">
        <v>18893</v>
      </c>
      <c r="C6075" s="1" t="s">
        <v>18894</v>
      </c>
    </row>
    <row r="6076" spans="1:3">
      <c r="A6076" s="1" t="s">
        <v>18895</v>
      </c>
      <c r="B6076" s="1" t="s">
        <v>18896</v>
      </c>
      <c r="C6076" s="1" t="s">
        <v>18897</v>
      </c>
    </row>
    <row r="6077" spans="1:3">
      <c r="A6077" s="1" t="s">
        <v>18898</v>
      </c>
      <c r="B6077" s="1" t="s">
        <v>18899</v>
      </c>
      <c r="C6077" s="1" t="s">
        <v>18900</v>
      </c>
    </row>
    <row r="6078" spans="1:3">
      <c r="A6078" s="1" t="s">
        <v>18901</v>
      </c>
      <c r="B6078" s="1" t="s">
        <v>18902</v>
      </c>
      <c r="C6078" s="1" t="s">
        <v>18903</v>
      </c>
    </row>
    <row r="6079" spans="1:3">
      <c r="A6079" s="1" t="s">
        <v>18904</v>
      </c>
      <c r="B6079" s="1" t="s">
        <v>18905</v>
      </c>
      <c r="C6079" s="1" t="s">
        <v>18906</v>
      </c>
    </row>
    <row r="6080" spans="1:3">
      <c r="A6080" s="1" t="s">
        <v>18907</v>
      </c>
      <c r="B6080" s="1" t="s">
        <v>18908</v>
      </c>
      <c r="C6080" s="1" t="s">
        <v>18909</v>
      </c>
    </row>
    <row r="6081" spans="1:3">
      <c r="A6081" s="1" t="s">
        <v>18910</v>
      </c>
      <c r="B6081" s="1" t="s">
        <v>18911</v>
      </c>
      <c r="C6081" s="1" t="s">
        <v>18912</v>
      </c>
    </row>
    <row r="6082" spans="1:3">
      <c r="A6082" s="1" t="s">
        <v>18913</v>
      </c>
      <c r="B6082" s="1" t="s">
        <v>18914</v>
      </c>
      <c r="C6082" s="1" t="s">
        <v>18915</v>
      </c>
    </row>
    <row r="6083" spans="1:3">
      <c r="A6083" s="1" t="s">
        <v>18916</v>
      </c>
      <c r="B6083" s="1" t="s">
        <v>18917</v>
      </c>
      <c r="C6083" s="1" t="s">
        <v>18918</v>
      </c>
    </row>
    <row r="6084" spans="1:3">
      <c r="A6084" s="1" t="s">
        <v>18919</v>
      </c>
      <c r="B6084" s="1" t="s">
        <v>18920</v>
      </c>
      <c r="C6084" s="1" t="s">
        <v>18921</v>
      </c>
    </row>
    <row r="6085" spans="1:3">
      <c r="A6085" s="1" t="s">
        <v>18922</v>
      </c>
      <c r="B6085" s="1" t="s">
        <v>18923</v>
      </c>
      <c r="C6085" s="1" t="s">
        <v>18924</v>
      </c>
    </row>
    <row r="6086" spans="1:3">
      <c r="A6086" s="1" t="s">
        <v>18925</v>
      </c>
      <c r="B6086" s="1" t="s">
        <v>18926</v>
      </c>
      <c r="C6086" s="1" t="s">
        <v>18927</v>
      </c>
    </row>
    <row r="6087" spans="1:3">
      <c r="A6087" s="1" t="s">
        <v>18928</v>
      </c>
      <c r="B6087" s="1" t="s">
        <v>18929</v>
      </c>
      <c r="C6087" s="1" t="s">
        <v>18930</v>
      </c>
    </row>
    <row r="6088" spans="1:3">
      <c r="A6088" s="1" t="s">
        <v>18931</v>
      </c>
      <c r="B6088" s="1" t="s">
        <v>18932</v>
      </c>
      <c r="C6088" s="1" t="s">
        <v>18933</v>
      </c>
    </row>
    <row r="6089" spans="1:3">
      <c r="A6089" s="1" t="s">
        <v>18934</v>
      </c>
      <c r="B6089" s="1" t="s">
        <v>18935</v>
      </c>
      <c r="C6089" s="1" t="s">
        <v>18936</v>
      </c>
    </row>
    <row r="6090" spans="1:3">
      <c r="A6090" s="1" t="s">
        <v>18937</v>
      </c>
      <c r="B6090" s="1" t="s">
        <v>18938</v>
      </c>
      <c r="C6090" s="1" t="s">
        <v>18939</v>
      </c>
    </row>
    <row r="6091" spans="1:3">
      <c r="A6091" s="1" t="s">
        <v>18937</v>
      </c>
      <c r="B6091" s="1" t="s">
        <v>18938</v>
      </c>
      <c r="C6091" s="1" t="s">
        <v>18939</v>
      </c>
    </row>
    <row r="6092" spans="1:3">
      <c r="A6092" s="1" t="s">
        <v>18940</v>
      </c>
      <c r="B6092" s="1" t="s">
        <v>18941</v>
      </c>
      <c r="C6092" s="1" t="s">
        <v>18942</v>
      </c>
    </row>
    <row r="6093" spans="1:3">
      <c r="A6093" s="1" t="s">
        <v>18940</v>
      </c>
      <c r="B6093" s="1" t="s">
        <v>18941</v>
      </c>
      <c r="C6093" s="1" t="s">
        <v>18942</v>
      </c>
    </row>
    <row r="6094" spans="1:3">
      <c r="A6094" s="1" t="s">
        <v>18943</v>
      </c>
      <c r="B6094" s="1" t="s">
        <v>18944</v>
      </c>
      <c r="C6094" s="1" t="s">
        <v>18945</v>
      </c>
    </row>
    <row r="6095" spans="1:3">
      <c r="A6095" s="1" t="s">
        <v>18943</v>
      </c>
      <c r="B6095" s="1" t="s">
        <v>18944</v>
      </c>
      <c r="C6095" s="1" t="s">
        <v>18945</v>
      </c>
    </row>
    <row r="6096" spans="1:3">
      <c r="A6096" s="1" t="s">
        <v>18946</v>
      </c>
      <c r="B6096" s="1" t="s">
        <v>18947</v>
      </c>
      <c r="C6096" s="1" t="s">
        <v>18948</v>
      </c>
    </row>
    <row r="6097" spans="1:3">
      <c r="A6097" s="1" t="s">
        <v>18946</v>
      </c>
      <c r="B6097" s="1" t="s">
        <v>18947</v>
      </c>
      <c r="C6097" s="1" t="s">
        <v>18948</v>
      </c>
    </row>
    <row r="6098" spans="1:3">
      <c r="A6098" s="1" t="s">
        <v>18949</v>
      </c>
      <c r="B6098" s="1" t="s">
        <v>18950</v>
      </c>
      <c r="C6098" s="1" t="s">
        <v>18951</v>
      </c>
    </row>
    <row r="6099" spans="1:3">
      <c r="A6099" s="1" t="s">
        <v>18949</v>
      </c>
      <c r="B6099" s="1" t="s">
        <v>18950</v>
      </c>
      <c r="C6099" s="1" t="s">
        <v>18951</v>
      </c>
    </row>
    <row r="6100" spans="1:3">
      <c r="A6100" s="1" t="s">
        <v>18952</v>
      </c>
      <c r="B6100" s="1" t="s">
        <v>18953</v>
      </c>
      <c r="C6100" s="1" t="s">
        <v>18954</v>
      </c>
    </row>
    <row r="6101" spans="1:3">
      <c r="A6101" s="1" t="s">
        <v>18952</v>
      </c>
      <c r="B6101" s="1" t="s">
        <v>18953</v>
      </c>
      <c r="C6101" s="1" t="s">
        <v>18954</v>
      </c>
    </row>
    <row r="6102" spans="1:3">
      <c r="A6102" s="1" t="s">
        <v>18955</v>
      </c>
      <c r="B6102" s="1" t="s">
        <v>18956</v>
      </c>
      <c r="C6102" s="1" t="s">
        <v>18957</v>
      </c>
    </row>
    <row r="6103" spans="1:3">
      <c r="A6103" s="1" t="s">
        <v>18958</v>
      </c>
      <c r="B6103" s="1" t="s">
        <v>18959</v>
      </c>
      <c r="C6103" s="1" t="s">
        <v>18960</v>
      </c>
    </row>
    <row r="6104" spans="1:3">
      <c r="A6104" s="1" t="s">
        <v>18961</v>
      </c>
      <c r="B6104" s="1" t="s">
        <v>18962</v>
      </c>
      <c r="C6104" s="1" t="s">
        <v>18963</v>
      </c>
    </row>
    <row r="6105" spans="1:3">
      <c r="A6105" s="1" t="s">
        <v>18964</v>
      </c>
      <c r="B6105" s="1" t="s">
        <v>18965</v>
      </c>
      <c r="C6105" s="1" t="s">
        <v>18966</v>
      </c>
    </row>
    <row r="6106" spans="1:3">
      <c r="A6106" s="1" t="s">
        <v>18964</v>
      </c>
      <c r="B6106" s="1" t="s">
        <v>18965</v>
      </c>
      <c r="C6106" s="1" t="s">
        <v>18966</v>
      </c>
    </row>
    <row r="6107" spans="1:3">
      <c r="A6107" s="1" t="s">
        <v>18967</v>
      </c>
      <c r="B6107" s="1" t="s">
        <v>18968</v>
      </c>
      <c r="C6107" s="1" t="s">
        <v>18969</v>
      </c>
    </row>
    <row r="6108" spans="1:3">
      <c r="A6108" s="1" t="s">
        <v>18967</v>
      </c>
      <c r="B6108" s="1" t="s">
        <v>18968</v>
      </c>
      <c r="C6108" s="1" t="s">
        <v>18969</v>
      </c>
    </row>
    <row r="6109" spans="1:3">
      <c r="A6109" s="1" t="s">
        <v>18970</v>
      </c>
      <c r="B6109" s="1" t="s">
        <v>18971</v>
      </c>
      <c r="C6109" s="1" t="s">
        <v>18972</v>
      </c>
    </row>
    <row r="6110" spans="1:3">
      <c r="A6110" s="1" t="s">
        <v>18970</v>
      </c>
      <c r="B6110" s="1" t="s">
        <v>18971</v>
      </c>
      <c r="C6110" s="1" t="s">
        <v>18972</v>
      </c>
    </row>
    <row r="6111" spans="1:3">
      <c r="A6111" s="1" t="s">
        <v>18973</v>
      </c>
      <c r="B6111" s="1" t="s">
        <v>18974</v>
      </c>
      <c r="C6111" s="1" t="s">
        <v>18975</v>
      </c>
    </row>
    <row r="6112" spans="1:3">
      <c r="A6112" s="1" t="s">
        <v>18973</v>
      </c>
      <c r="B6112" s="1" t="s">
        <v>18974</v>
      </c>
      <c r="C6112" s="1" t="s">
        <v>18975</v>
      </c>
    </row>
    <row r="6113" spans="1:3">
      <c r="A6113" s="1" t="s">
        <v>18976</v>
      </c>
      <c r="B6113" s="1" t="s">
        <v>18977</v>
      </c>
      <c r="C6113" s="1" t="s">
        <v>18978</v>
      </c>
    </row>
    <row r="6114" spans="1:3">
      <c r="A6114" s="1" t="s">
        <v>18976</v>
      </c>
      <c r="B6114" s="1" t="s">
        <v>18977</v>
      </c>
      <c r="C6114" s="1" t="s">
        <v>18978</v>
      </c>
    </row>
    <row r="6115" spans="1:3">
      <c r="A6115" s="1" t="s">
        <v>18979</v>
      </c>
      <c r="B6115" s="1" t="s">
        <v>18980</v>
      </c>
      <c r="C6115" s="1" t="s">
        <v>18981</v>
      </c>
    </row>
    <row r="6116" spans="1:3">
      <c r="A6116" s="1" t="s">
        <v>18979</v>
      </c>
      <c r="B6116" s="1" t="s">
        <v>18980</v>
      </c>
      <c r="C6116" s="1" t="s">
        <v>18981</v>
      </c>
    </row>
    <row r="6117" spans="1:3">
      <c r="A6117" s="1" t="s">
        <v>18982</v>
      </c>
      <c r="B6117" s="1" t="s">
        <v>18983</v>
      </c>
      <c r="C6117" s="1" t="s">
        <v>18984</v>
      </c>
    </row>
    <row r="6118" spans="1:3">
      <c r="A6118" s="1" t="s">
        <v>18982</v>
      </c>
      <c r="B6118" s="1" t="s">
        <v>18983</v>
      </c>
      <c r="C6118" s="1" t="s">
        <v>18984</v>
      </c>
    </row>
    <row r="6119" spans="1:3">
      <c r="A6119" s="1" t="s">
        <v>18985</v>
      </c>
      <c r="B6119" s="1" t="s">
        <v>18986</v>
      </c>
      <c r="C6119" s="1" t="s">
        <v>18987</v>
      </c>
    </row>
    <row r="6120" spans="1:3">
      <c r="A6120" s="1" t="s">
        <v>18985</v>
      </c>
      <c r="B6120" s="1" t="s">
        <v>18986</v>
      </c>
      <c r="C6120" s="1" t="s">
        <v>18987</v>
      </c>
    </row>
    <row r="6121" spans="1:3">
      <c r="A6121" s="1" t="s">
        <v>18988</v>
      </c>
      <c r="B6121" s="1" t="s">
        <v>18989</v>
      </c>
      <c r="C6121" s="1" t="s">
        <v>18990</v>
      </c>
    </row>
    <row r="6122" spans="1:3">
      <c r="A6122" s="1" t="s">
        <v>18988</v>
      </c>
      <c r="B6122" s="1" t="s">
        <v>18989</v>
      </c>
      <c r="C6122" s="1" t="s">
        <v>18990</v>
      </c>
    </row>
    <row r="6123" spans="1:3">
      <c r="A6123" s="1" t="s">
        <v>18991</v>
      </c>
      <c r="B6123" s="1" t="s">
        <v>18992</v>
      </c>
      <c r="C6123" s="1" t="s">
        <v>18993</v>
      </c>
    </row>
    <row r="6124" spans="1:3">
      <c r="A6124" s="1" t="s">
        <v>18991</v>
      </c>
      <c r="B6124" s="1" t="s">
        <v>18992</v>
      </c>
      <c r="C6124" s="1" t="s">
        <v>18993</v>
      </c>
    </row>
    <row r="6125" spans="1:3">
      <c r="A6125" s="1" t="s">
        <v>18994</v>
      </c>
      <c r="B6125" s="1" t="s">
        <v>18995</v>
      </c>
      <c r="C6125" s="1" t="s">
        <v>18996</v>
      </c>
    </row>
    <row r="6126" spans="1:3">
      <c r="A6126" s="1" t="s">
        <v>18994</v>
      </c>
      <c r="B6126" s="1" t="s">
        <v>18995</v>
      </c>
      <c r="C6126" s="1" t="s">
        <v>18996</v>
      </c>
    </row>
    <row r="6127" spans="1:3">
      <c r="A6127" s="1" t="s">
        <v>18997</v>
      </c>
      <c r="B6127" s="1" t="s">
        <v>18998</v>
      </c>
      <c r="C6127" s="1" t="s">
        <v>18999</v>
      </c>
    </row>
    <row r="6128" spans="1:3">
      <c r="A6128" s="1" t="s">
        <v>19000</v>
      </c>
      <c r="B6128" s="1" t="s">
        <v>19001</v>
      </c>
      <c r="C6128" s="1" t="s">
        <v>19002</v>
      </c>
    </row>
    <row r="6129" spans="1:3">
      <c r="A6129" s="1" t="s">
        <v>19003</v>
      </c>
      <c r="B6129" s="1" t="s">
        <v>19004</v>
      </c>
      <c r="C6129" s="1" t="s">
        <v>19005</v>
      </c>
    </row>
    <row r="6130" spans="1:3">
      <c r="A6130" s="1" t="s">
        <v>19006</v>
      </c>
      <c r="B6130" s="1" t="s">
        <v>19007</v>
      </c>
      <c r="C6130" s="1" t="s">
        <v>19008</v>
      </c>
    </row>
    <row r="6131" spans="1:3">
      <c r="A6131" s="1" t="s">
        <v>19009</v>
      </c>
      <c r="B6131" s="1" t="s">
        <v>19010</v>
      </c>
      <c r="C6131" s="1" t="s">
        <v>19011</v>
      </c>
    </row>
    <row r="6132" spans="1:3">
      <c r="A6132" s="1" t="s">
        <v>19012</v>
      </c>
      <c r="B6132" s="1" t="s">
        <v>19013</v>
      </c>
      <c r="C6132" s="1" t="s">
        <v>19014</v>
      </c>
    </row>
    <row r="6133" spans="1:3">
      <c r="A6133" s="1" t="s">
        <v>19015</v>
      </c>
      <c r="B6133" s="1" t="s">
        <v>19016</v>
      </c>
      <c r="C6133" s="1" t="s">
        <v>19017</v>
      </c>
    </row>
    <row r="6134" spans="1:3">
      <c r="A6134" s="1" t="s">
        <v>19018</v>
      </c>
      <c r="B6134" s="1" t="s">
        <v>19019</v>
      </c>
      <c r="C6134" s="1" t="s">
        <v>19020</v>
      </c>
    </row>
    <row r="6135" spans="1:3">
      <c r="A6135" s="1" t="s">
        <v>19021</v>
      </c>
      <c r="B6135" s="1" t="s">
        <v>19022</v>
      </c>
      <c r="C6135" s="1" t="s">
        <v>19023</v>
      </c>
    </row>
    <row r="6136" spans="1:3">
      <c r="A6136" s="1" t="s">
        <v>19024</v>
      </c>
      <c r="B6136" s="1" t="s">
        <v>19025</v>
      </c>
      <c r="C6136" s="1" t="s">
        <v>19026</v>
      </c>
    </row>
    <row r="6137" spans="1:3">
      <c r="A6137" s="1" t="s">
        <v>19027</v>
      </c>
      <c r="B6137" s="1" t="s">
        <v>19028</v>
      </c>
      <c r="C6137" s="1" t="s">
        <v>19029</v>
      </c>
    </row>
    <row r="6138" spans="1:3">
      <c r="A6138" s="1" t="s">
        <v>19030</v>
      </c>
      <c r="B6138" s="1" t="s">
        <v>15552</v>
      </c>
      <c r="C6138" s="1" t="s">
        <v>19031</v>
      </c>
    </row>
    <row r="6139" spans="1:3">
      <c r="A6139" s="1" t="s">
        <v>19032</v>
      </c>
      <c r="B6139" s="1" t="s">
        <v>19033</v>
      </c>
      <c r="C6139" s="1" t="s">
        <v>19034</v>
      </c>
    </row>
    <row r="6140" spans="1:3">
      <c r="A6140" s="1" t="s">
        <v>19035</v>
      </c>
      <c r="B6140" s="1" t="s">
        <v>19036</v>
      </c>
      <c r="C6140" s="1" t="s">
        <v>19037</v>
      </c>
    </row>
    <row r="6141" spans="1:3">
      <c r="A6141" s="1" t="s">
        <v>19038</v>
      </c>
      <c r="B6141" s="1" t="s">
        <v>19039</v>
      </c>
      <c r="C6141" s="1" t="s">
        <v>19040</v>
      </c>
    </row>
    <row r="6142" spans="1:3">
      <c r="A6142" s="1" t="s">
        <v>19041</v>
      </c>
      <c r="B6142" s="1" t="s">
        <v>19042</v>
      </c>
      <c r="C6142" s="1" t="s">
        <v>19043</v>
      </c>
    </row>
    <row r="6143" spans="1:3">
      <c r="A6143" s="1" t="s">
        <v>19044</v>
      </c>
      <c r="B6143" s="1" t="s">
        <v>19045</v>
      </c>
      <c r="C6143" s="1" t="s">
        <v>19046</v>
      </c>
    </row>
    <row r="6144" spans="1:3">
      <c r="A6144" s="1" t="s">
        <v>19047</v>
      </c>
      <c r="B6144" s="1" t="s">
        <v>19048</v>
      </c>
      <c r="C6144" s="1" t="s">
        <v>19049</v>
      </c>
    </row>
    <row r="6145" spans="1:3">
      <c r="A6145" s="1" t="s">
        <v>19050</v>
      </c>
      <c r="B6145" s="1" t="s">
        <v>19051</v>
      </c>
      <c r="C6145" s="1" t="s">
        <v>19052</v>
      </c>
    </row>
    <row r="6146" spans="1:3">
      <c r="A6146" s="1" t="s">
        <v>19053</v>
      </c>
      <c r="B6146" s="1" t="s">
        <v>19054</v>
      </c>
      <c r="C6146" s="1" t="s">
        <v>19055</v>
      </c>
    </row>
    <row r="6147" spans="1:3">
      <c r="A6147" s="1" t="s">
        <v>19056</v>
      </c>
      <c r="B6147" s="1" t="s">
        <v>19057</v>
      </c>
      <c r="C6147" s="1" t="s">
        <v>19058</v>
      </c>
    </row>
    <row r="6148" spans="1:3">
      <c r="A6148" s="1" t="s">
        <v>19059</v>
      </c>
      <c r="B6148" s="1" t="s">
        <v>19060</v>
      </c>
      <c r="C6148" s="1" t="s">
        <v>19061</v>
      </c>
    </row>
    <row r="6149" spans="1:3">
      <c r="A6149" s="1" t="s">
        <v>19062</v>
      </c>
      <c r="B6149" s="1" t="s">
        <v>19063</v>
      </c>
      <c r="C6149" s="1" t="s">
        <v>19064</v>
      </c>
    </row>
    <row r="6150" spans="1:3">
      <c r="A6150" s="1" t="s">
        <v>19062</v>
      </c>
      <c r="B6150" s="1" t="s">
        <v>19065</v>
      </c>
      <c r="C6150" s="1" t="s">
        <v>19066</v>
      </c>
    </row>
    <row r="6151" spans="1:3">
      <c r="A6151" s="1" t="s">
        <v>19062</v>
      </c>
      <c r="B6151" s="1" t="s">
        <v>19067</v>
      </c>
      <c r="C6151" s="1" t="s">
        <v>19068</v>
      </c>
    </row>
    <row r="6152" spans="1:3">
      <c r="A6152" s="1" t="s">
        <v>19062</v>
      </c>
      <c r="B6152" s="1" t="s">
        <v>19069</v>
      </c>
      <c r="C6152" s="1" t="s">
        <v>19070</v>
      </c>
    </row>
    <row r="6153" spans="1:3">
      <c r="A6153" s="1" t="s">
        <v>19062</v>
      </c>
      <c r="B6153" s="1" t="s">
        <v>19071</v>
      </c>
      <c r="C6153" s="1" t="s">
        <v>19072</v>
      </c>
    </row>
    <row r="6154" spans="1:3">
      <c r="A6154" s="1" t="s">
        <v>19062</v>
      </c>
      <c r="B6154" s="1" t="s">
        <v>19073</v>
      </c>
      <c r="C6154" s="1" t="s">
        <v>19074</v>
      </c>
    </row>
    <row r="6155" spans="1:3">
      <c r="A6155" s="1" t="s">
        <v>19062</v>
      </c>
      <c r="B6155" s="1" t="s">
        <v>19075</v>
      </c>
      <c r="C6155" s="1" t="s">
        <v>19076</v>
      </c>
    </row>
    <row r="6156" spans="1:3">
      <c r="A6156" s="1" t="s">
        <v>19062</v>
      </c>
      <c r="B6156" s="1" t="s">
        <v>19077</v>
      </c>
      <c r="C6156" s="1" t="s">
        <v>19078</v>
      </c>
    </row>
    <row r="6157" spans="1:3">
      <c r="A6157" s="1" t="s">
        <v>19062</v>
      </c>
      <c r="B6157" s="1" t="s">
        <v>19079</v>
      </c>
      <c r="C6157" s="1" t="s">
        <v>19080</v>
      </c>
    </row>
    <row r="6158" spans="1:3">
      <c r="A6158" s="1" t="s">
        <v>19062</v>
      </c>
      <c r="B6158" s="1" t="s">
        <v>19081</v>
      </c>
      <c r="C6158" s="1" t="s">
        <v>19082</v>
      </c>
    </row>
    <row r="6159" spans="1:3">
      <c r="A6159" s="1" t="s">
        <v>19083</v>
      </c>
      <c r="B6159" s="1" t="s">
        <v>19084</v>
      </c>
      <c r="C6159" s="1" t="s">
        <v>19085</v>
      </c>
    </row>
    <row r="6160" spans="1:3">
      <c r="A6160" s="1" t="s">
        <v>19083</v>
      </c>
      <c r="B6160" s="1" t="s">
        <v>19086</v>
      </c>
      <c r="C6160" s="1" t="s">
        <v>19087</v>
      </c>
    </row>
    <row r="6161" spans="1:3">
      <c r="A6161" s="1" t="s">
        <v>19083</v>
      </c>
      <c r="B6161" s="1" t="s">
        <v>19088</v>
      </c>
      <c r="C6161" s="1" t="s">
        <v>19089</v>
      </c>
    </row>
    <row r="6162" spans="1:3">
      <c r="A6162" s="1" t="s">
        <v>19083</v>
      </c>
      <c r="B6162" s="1" t="s">
        <v>19090</v>
      </c>
      <c r="C6162" s="1" t="s">
        <v>19091</v>
      </c>
    </row>
    <row r="6163" spans="1:3">
      <c r="A6163" s="1" t="s">
        <v>19083</v>
      </c>
      <c r="B6163" s="1" t="s">
        <v>19090</v>
      </c>
      <c r="C6163" s="1" t="s">
        <v>19091</v>
      </c>
    </row>
    <row r="6164" spans="1:3">
      <c r="A6164" s="1" t="s">
        <v>19083</v>
      </c>
      <c r="B6164" s="1" t="s">
        <v>19092</v>
      </c>
      <c r="C6164" s="1" t="s">
        <v>19093</v>
      </c>
    </row>
    <row r="6165" spans="1:3">
      <c r="A6165" s="1" t="s">
        <v>19083</v>
      </c>
      <c r="B6165" s="1" t="s">
        <v>19086</v>
      </c>
      <c r="C6165" s="1" t="s">
        <v>19087</v>
      </c>
    </row>
    <row r="6166" spans="1:3">
      <c r="A6166" s="1" t="s">
        <v>19083</v>
      </c>
      <c r="B6166" s="1" t="s">
        <v>19094</v>
      </c>
      <c r="C6166" s="1" t="s">
        <v>19095</v>
      </c>
    </row>
    <row r="6167" spans="1:3">
      <c r="A6167" s="1" t="s">
        <v>19083</v>
      </c>
      <c r="B6167" s="1" t="s">
        <v>19096</v>
      </c>
      <c r="C6167" s="1" t="s">
        <v>19097</v>
      </c>
    </row>
    <row r="6168" spans="1:3">
      <c r="A6168" s="1" t="s">
        <v>19083</v>
      </c>
      <c r="B6168" s="1" t="s">
        <v>19098</v>
      </c>
      <c r="C6168" s="1" t="s">
        <v>19099</v>
      </c>
    </row>
    <row r="6169" spans="1:3">
      <c r="A6169" s="1" t="s">
        <v>19100</v>
      </c>
      <c r="B6169" s="1" t="s">
        <v>269</v>
      </c>
      <c r="C6169" s="1" t="s">
        <v>19101</v>
      </c>
    </row>
    <row r="6170" spans="1:3">
      <c r="A6170" s="1" t="s">
        <v>19100</v>
      </c>
      <c r="B6170" s="1" t="s">
        <v>269</v>
      </c>
      <c r="C6170" s="1" t="s">
        <v>19101</v>
      </c>
    </row>
    <row r="6171" spans="1:3">
      <c r="A6171" s="1" t="s">
        <v>19100</v>
      </c>
      <c r="B6171" s="1" t="s">
        <v>19102</v>
      </c>
      <c r="C6171" s="1" t="s">
        <v>19103</v>
      </c>
    </row>
    <row r="6172" spans="1:3">
      <c r="A6172" s="1" t="s">
        <v>19100</v>
      </c>
      <c r="B6172" s="1" t="s">
        <v>269</v>
      </c>
      <c r="C6172" s="1" t="s">
        <v>19101</v>
      </c>
    </row>
    <row r="6173" spans="1:3">
      <c r="A6173" s="1" t="s">
        <v>19100</v>
      </c>
      <c r="B6173" s="1" t="s">
        <v>19104</v>
      </c>
      <c r="C6173" s="1" t="s">
        <v>19105</v>
      </c>
    </row>
    <row r="6174" spans="1:3">
      <c r="A6174" s="1" t="s">
        <v>19100</v>
      </c>
      <c r="B6174" s="1" t="s">
        <v>269</v>
      </c>
      <c r="C6174" s="1" t="s">
        <v>19101</v>
      </c>
    </row>
    <row r="6175" spans="1:3">
      <c r="A6175" s="1" t="s">
        <v>19100</v>
      </c>
      <c r="B6175" s="1" t="s">
        <v>269</v>
      </c>
      <c r="C6175" s="1" t="s">
        <v>19101</v>
      </c>
    </row>
    <row r="6176" spans="1:3">
      <c r="A6176" s="1" t="s">
        <v>19100</v>
      </c>
      <c r="B6176" s="1" t="s">
        <v>269</v>
      </c>
      <c r="C6176" s="1" t="s">
        <v>19101</v>
      </c>
    </row>
    <row r="6177" spans="1:3">
      <c r="A6177" s="1" t="s">
        <v>19100</v>
      </c>
      <c r="B6177" s="1" t="s">
        <v>269</v>
      </c>
      <c r="C6177" s="1" t="s">
        <v>19101</v>
      </c>
    </row>
    <row r="6178" spans="1:3">
      <c r="A6178" s="1" t="s">
        <v>19100</v>
      </c>
      <c r="B6178" s="1" t="s">
        <v>19106</v>
      </c>
      <c r="C6178" s="1" t="s">
        <v>19107</v>
      </c>
    </row>
    <row r="6179" spans="1:3">
      <c r="A6179" s="1" t="s">
        <v>19100</v>
      </c>
      <c r="B6179" s="1" t="s">
        <v>269</v>
      </c>
      <c r="C6179" s="1" t="s">
        <v>19101</v>
      </c>
    </row>
    <row r="6180" spans="1:3">
      <c r="A6180" s="1" t="s">
        <v>19108</v>
      </c>
      <c r="B6180" s="1" t="s">
        <v>19109</v>
      </c>
      <c r="C6180" s="1" t="s">
        <v>19110</v>
      </c>
    </row>
    <row r="6181" spans="1:3">
      <c r="A6181" s="1" t="s">
        <v>19108</v>
      </c>
      <c r="B6181" s="1" t="s">
        <v>19111</v>
      </c>
      <c r="C6181" s="1" t="s">
        <v>19112</v>
      </c>
    </row>
    <row r="6182" spans="1:3">
      <c r="A6182" s="1" t="s">
        <v>19108</v>
      </c>
      <c r="B6182" s="1" t="s">
        <v>19113</v>
      </c>
      <c r="C6182" s="1" t="s">
        <v>19114</v>
      </c>
    </row>
    <row r="6183" spans="1:3">
      <c r="A6183" s="1" t="s">
        <v>19108</v>
      </c>
      <c r="B6183" s="1" t="s">
        <v>19115</v>
      </c>
      <c r="C6183" s="1" t="s">
        <v>19116</v>
      </c>
    </row>
    <row r="6184" spans="1:3">
      <c r="A6184" s="1" t="s">
        <v>19108</v>
      </c>
      <c r="B6184" s="1" t="s">
        <v>19117</v>
      </c>
      <c r="C6184" s="1" t="s">
        <v>19118</v>
      </c>
    </row>
    <row r="6185" spans="1:3">
      <c r="A6185" s="1" t="s">
        <v>19108</v>
      </c>
      <c r="B6185" s="1" t="s">
        <v>19119</v>
      </c>
      <c r="C6185" s="1" t="s">
        <v>19120</v>
      </c>
    </row>
    <row r="6186" spans="1:3">
      <c r="A6186" s="1" t="s">
        <v>19108</v>
      </c>
      <c r="B6186" s="1" t="s">
        <v>19109</v>
      </c>
      <c r="C6186" s="1" t="s">
        <v>19110</v>
      </c>
    </row>
    <row r="6187" spans="1:3">
      <c r="A6187" s="1" t="s">
        <v>19108</v>
      </c>
      <c r="B6187" s="1" t="s">
        <v>19111</v>
      </c>
      <c r="C6187" s="1" t="s">
        <v>19112</v>
      </c>
    </row>
    <row r="6188" spans="1:3">
      <c r="A6188" s="1" t="s">
        <v>19108</v>
      </c>
      <c r="B6188" s="1" t="s">
        <v>19121</v>
      </c>
      <c r="C6188" s="1" t="s">
        <v>19122</v>
      </c>
    </row>
    <row r="6189" spans="1:3">
      <c r="A6189" s="1" t="s">
        <v>19108</v>
      </c>
      <c r="B6189" s="1" t="s">
        <v>19123</v>
      </c>
      <c r="C6189" s="1" t="s">
        <v>19124</v>
      </c>
    </row>
    <row r="6190" spans="1:3">
      <c r="A6190" s="1" t="s">
        <v>19108</v>
      </c>
      <c r="B6190" s="1" t="s">
        <v>19119</v>
      </c>
      <c r="C6190" s="1" t="s">
        <v>19120</v>
      </c>
    </row>
    <row r="6191" spans="1:3">
      <c r="A6191" s="1" t="s">
        <v>19125</v>
      </c>
      <c r="B6191" s="1" t="s">
        <v>19126</v>
      </c>
      <c r="C6191" s="1" t="s">
        <v>19127</v>
      </c>
    </row>
    <row r="6192" spans="1:3">
      <c r="A6192" s="1" t="s">
        <v>19125</v>
      </c>
      <c r="B6192" s="1" t="s">
        <v>19126</v>
      </c>
      <c r="C6192" s="1" t="s">
        <v>19127</v>
      </c>
    </row>
    <row r="6193" spans="1:3">
      <c r="A6193" s="1" t="s">
        <v>19125</v>
      </c>
      <c r="B6193" s="1" t="s">
        <v>19126</v>
      </c>
      <c r="C6193" s="1" t="s">
        <v>19127</v>
      </c>
    </row>
    <row r="6194" spans="1:3">
      <c r="A6194" s="1" t="s">
        <v>19125</v>
      </c>
      <c r="B6194" s="1" t="s">
        <v>19126</v>
      </c>
      <c r="C6194" s="1" t="s">
        <v>19127</v>
      </c>
    </row>
    <row r="6195" spans="1:3">
      <c r="A6195" s="1" t="s">
        <v>19125</v>
      </c>
      <c r="B6195" s="1" t="s">
        <v>19126</v>
      </c>
      <c r="C6195" s="1" t="s">
        <v>19127</v>
      </c>
    </row>
    <row r="6196" spans="1:3">
      <c r="A6196" s="1" t="s">
        <v>19125</v>
      </c>
      <c r="B6196" s="1" t="s">
        <v>19126</v>
      </c>
      <c r="C6196" s="1" t="s">
        <v>19127</v>
      </c>
    </row>
    <row r="6197" spans="1:3">
      <c r="A6197" s="1" t="s">
        <v>19125</v>
      </c>
      <c r="B6197" s="1" t="s">
        <v>19126</v>
      </c>
      <c r="C6197" s="1" t="s">
        <v>19127</v>
      </c>
    </row>
    <row r="6198" spans="1:3">
      <c r="A6198" s="1" t="s">
        <v>19125</v>
      </c>
      <c r="B6198" s="1" t="s">
        <v>19126</v>
      </c>
      <c r="C6198" s="1" t="s">
        <v>19127</v>
      </c>
    </row>
    <row r="6199" spans="1:3">
      <c r="A6199" s="1" t="s">
        <v>19125</v>
      </c>
      <c r="B6199" s="1" t="s">
        <v>19128</v>
      </c>
      <c r="C6199" s="1" t="s">
        <v>19129</v>
      </c>
    </row>
    <row r="6200" spans="1:3">
      <c r="A6200" s="1" t="s">
        <v>19125</v>
      </c>
      <c r="B6200" s="1" t="s">
        <v>19126</v>
      </c>
      <c r="C6200" s="1" t="s">
        <v>19127</v>
      </c>
    </row>
    <row r="6201" spans="1:3">
      <c r="A6201" s="1" t="s">
        <v>19125</v>
      </c>
      <c r="B6201" s="1" t="s">
        <v>19126</v>
      </c>
      <c r="C6201" s="1" t="s">
        <v>19127</v>
      </c>
    </row>
    <row r="6202" spans="1:3">
      <c r="A6202" s="1" t="s">
        <v>19130</v>
      </c>
      <c r="B6202" s="1" t="s">
        <v>19131</v>
      </c>
      <c r="C6202" s="1" t="s">
        <v>19132</v>
      </c>
    </row>
    <row r="6203" spans="1:3">
      <c r="A6203" s="1" t="s">
        <v>19130</v>
      </c>
      <c r="B6203" s="1" t="s">
        <v>19131</v>
      </c>
      <c r="C6203" s="1" t="s">
        <v>19132</v>
      </c>
    </row>
    <row r="6204" spans="1:3">
      <c r="A6204" s="1" t="s">
        <v>19130</v>
      </c>
      <c r="B6204" s="1" t="s">
        <v>19133</v>
      </c>
      <c r="C6204" s="1" t="s">
        <v>19134</v>
      </c>
    </row>
    <row r="6205" spans="1:3">
      <c r="A6205" s="1" t="s">
        <v>19130</v>
      </c>
      <c r="B6205" s="1" t="s">
        <v>19131</v>
      </c>
      <c r="C6205" s="1" t="s">
        <v>19132</v>
      </c>
    </row>
    <row r="6206" spans="1:3">
      <c r="A6206" s="1" t="s">
        <v>19130</v>
      </c>
      <c r="B6206" s="1" t="s">
        <v>19131</v>
      </c>
      <c r="C6206" s="1" t="s">
        <v>19132</v>
      </c>
    </row>
    <row r="6207" spans="1:3">
      <c r="A6207" s="1" t="s">
        <v>19130</v>
      </c>
      <c r="B6207" s="1" t="s">
        <v>19131</v>
      </c>
      <c r="C6207" s="1" t="s">
        <v>19132</v>
      </c>
    </row>
    <row r="6208" spans="1:3">
      <c r="A6208" s="1" t="s">
        <v>19130</v>
      </c>
      <c r="B6208" s="1" t="s">
        <v>19131</v>
      </c>
      <c r="C6208" s="1" t="s">
        <v>19132</v>
      </c>
    </row>
    <row r="6209" spans="1:3">
      <c r="A6209" s="1" t="s">
        <v>19130</v>
      </c>
      <c r="B6209" s="1" t="s">
        <v>19131</v>
      </c>
      <c r="C6209" s="1" t="s">
        <v>19132</v>
      </c>
    </row>
    <row r="6210" spans="1:3">
      <c r="A6210" s="1" t="s">
        <v>19130</v>
      </c>
      <c r="B6210" s="1" t="s">
        <v>19131</v>
      </c>
      <c r="C6210" s="1" t="s">
        <v>19132</v>
      </c>
    </row>
    <row r="6211" spans="1:3">
      <c r="A6211" s="1" t="s">
        <v>19130</v>
      </c>
      <c r="B6211" s="1" t="s">
        <v>19131</v>
      </c>
      <c r="C6211" s="1" t="s">
        <v>19132</v>
      </c>
    </row>
    <row r="6212" spans="1:3">
      <c r="A6212" s="1" t="s">
        <v>19130</v>
      </c>
      <c r="B6212" s="1" t="s">
        <v>19131</v>
      </c>
      <c r="C6212" s="1" t="s">
        <v>19132</v>
      </c>
    </row>
    <row r="6213" spans="1:3">
      <c r="A6213" s="1" t="s">
        <v>19135</v>
      </c>
      <c r="B6213" s="1" t="s">
        <v>19136</v>
      </c>
      <c r="C6213" s="1" t="s">
        <v>19137</v>
      </c>
    </row>
    <row r="6214" spans="1:3">
      <c r="A6214" s="1" t="s">
        <v>19135</v>
      </c>
      <c r="B6214" s="1" t="s">
        <v>19138</v>
      </c>
      <c r="C6214" s="1" t="s">
        <v>19139</v>
      </c>
    </row>
    <row r="6215" spans="1:3">
      <c r="A6215" s="1" t="s">
        <v>19135</v>
      </c>
      <c r="B6215" s="1" t="s">
        <v>19140</v>
      </c>
      <c r="C6215" s="1" t="s">
        <v>19141</v>
      </c>
    </row>
    <row r="6216" spans="1:3">
      <c r="A6216" s="1" t="s">
        <v>19135</v>
      </c>
      <c r="B6216" s="1" t="s">
        <v>19142</v>
      </c>
      <c r="C6216" s="1" t="s">
        <v>19143</v>
      </c>
    </row>
    <row r="6217" spans="1:3">
      <c r="A6217" s="1" t="s">
        <v>19135</v>
      </c>
      <c r="B6217" s="1" t="s">
        <v>19142</v>
      </c>
      <c r="C6217" s="1" t="s">
        <v>19143</v>
      </c>
    </row>
    <row r="6218" spans="1:3">
      <c r="A6218" s="1" t="s">
        <v>19135</v>
      </c>
      <c r="B6218" s="1" t="s">
        <v>19144</v>
      </c>
      <c r="C6218" s="1" t="s">
        <v>19145</v>
      </c>
    </row>
    <row r="6219" spans="1:3">
      <c r="A6219" s="1" t="s">
        <v>19135</v>
      </c>
      <c r="B6219" s="1" t="s">
        <v>19146</v>
      </c>
      <c r="C6219" s="1" t="s">
        <v>19147</v>
      </c>
    </row>
    <row r="6220" spans="1:3">
      <c r="A6220" s="1" t="s">
        <v>19135</v>
      </c>
      <c r="B6220" s="1" t="s">
        <v>19148</v>
      </c>
      <c r="C6220" s="1" t="s">
        <v>19149</v>
      </c>
    </row>
    <row r="6221" spans="1:3">
      <c r="A6221" s="1" t="s">
        <v>19135</v>
      </c>
      <c r="B6221" s="1" t="s">
        <v>19150</v>
      </c>
      <c r="C6221" s="1" t="s">
        <v>19151</v>
      </c>
    </row>
    <row r="6222" spans="1:3">
      <c r="A6222" s="1" t="s">
        <v>19135</v>
      </c>
      <c r="B6222" s="1" t="s">
        <v>19152</v>
      </c>
      <c r="C6222" s="1" t="s">
        <v>19153</v>
      </c>
    </row>
    <row r="6223" spans="1:3">
      <c r="A6223" s="1" t="s">
        <v>19154</v>
      </c>
      <c r="B6223" s="1" t="s">
        <v>19155</v>
      </c>
      <c r="C6223" s="1" t="s">
        <v>19156</v>
      </c>
    </row>
    <row r="6224" spans="1:3">
      <c r="A6224" s="1" t="s">
        <v>19154</v>
      </c>
      <c r="B6224" s="1" t="s">
        <v>4859</v>
      </c>
      <c r="C6224" s="1" t="s">
        <v>19157</v>
      </c>
    </row>
    <row r="6225" spans="1:3">
      <c r="A6225" s="1" t="s">
        <v>19154</v>
      </c>
      <c r="B6225" s="1" t="s">
        <v>19158</v>
      </c>
      <c r="C6225" s="1" t="s">
        <v>19159</v>
      </c>
    </row>
    <row r="6226" spans="1:3">
      <c r="A6226" s="1" t="s">
        <v>19154</v>
      </c>
      <c r="B6226" s="1" t="s">
        <v>19160</v>
      </c>
      <c r="C6226" s="1" t="s">
        <v>19161</v>
      </c>
    </row>
    <row r="6227" spans="1:3">
      <c r="A6227" s="1" t="s">
        <v>19154</v>
      </c>
      <c r="B6227" s="1" t="s">
        <v>19162</v>
      </c>
      <c r="C6227" s="1" t="s">
        <v>19163</v>
      </c>
    </row>
    <row r="6228" spans="1:3">
      <c r="A6228" s="1" t="s">
        <v>19154</v>
      </c>
      <c r="B6228" s="1" t="s">
        <v>19164</v>
      </c>
      <c r="C6228" s="1" t="s">
        <v>19165</v>
      </c>
    </row>
    <row r="6229" spans="1:3">
      <c r="A6229" s="1" t="s">
        <v>19154</v>
      </c>
      <c r="B6229" s="1" t="s">
        <v>19166</v>
      </c>
      <c r="C6229" s="1" t="s">
        <v>19167</v>
      </c>
    </row>
    <row r="6230" spans="1:3">
      <c r="A6230" s="1" t="s">
        <v>19154</v>
      </c>
      <c r="B6230" s="1" t="s">
        <v>19168</v>
      </c>
      <c r="C6230" s="1" t="s">
        <v>19169</v>
      </c>
    </row>
    <row r="6231" spans="1:3">
      <c r="A6231" s="1" t="s">
        <v>19154</v>
      </c>
      <c r="B6231" s="1" t="s">
        <v>19170</v>
      </c>
      <c r="C6231" s="1" t="s">
        <v>19171</v>
      </c>
    </row>
    <row r="6232" spans="1:3">
      <c r="A6232" s="1" t="s">
        <v>19172</v>
      </c>
      <c r="B6232" s="1" t="s">
        <v>19173</v>
      </c>
      <c r="C6232" s="1" t="s">
        <v>19174</v>
      </c>
    </row>
    <row r="6233" spans="1:3">
      <c r="A6233" s="1" t="s">
        <v>19172</v>
      </c>
      <c r="B6233" s="1" t="s">
        <v>19175</v>
      </c>
      <c r="C6233" s="1" t="s">
        <v>19176</v>
      </c>
    </row>
    <row r="6234" spans="1:3">
      <c r="A6234" s="1" t="s">
        <v>19172</v>
      </c>
      <c r="B6234" s="1" t="s">
        <v>19177</v>
      </c>
      <c r="C6234" s="1" t="s">
        <v>19178</v>
      </c>
    </row>
    <row r="6235" spans="1:3">
      <c r="A6235" s="1" t="s">
        <v>19172</v>
      </c>
      <c r="B6235" s="1" t="s">
        <v>19179</v>
      </c>
      <c r="C6235" s="1" t="s">
        <v>19180</v>
      </c>
    </row>
    <row r="6236" spans="1:3">
      <c r="A6236" s="1" t="s">
        <v>19172</v>
      </c>
      <c r="B6236" s="1" t="s">
        <v>19181</v>
      </c>
      <c r="C6236" s="1" t="s">
        <v>19182</v>
      </c>
    </row>
    <row r="6237" spans="1:3">
      <c r="A6237" s="1" t="s">
        <v>19172</v>
      </c>
      <c r="B6237" s="1" t="s">
        <v>19183</v>
      </c>
      <c r="C6237" s="1" t="s">
        <v>19184</v>
      </c>
    </row>
    <row r="6238" spans="1:3">
      <c r="A6238" s="1" t="s">
        <v>19172</v>
      </c>
      <c r="B6238" s="1" t="s">
        <v>19185</v>
      </c>
      <c r="C6238" s="1" t="s">
        <v>19186</v>
      </c>
    </row>
    <row r="6239" spans="1:3">
      <c r="A6239" s="1" t="s">
        <v>19172</v>
      </c>
      <c r="B6239" s="1" t="s">
        <v>19187</v>
      </c>
      <c r="C6239" s="1" t="s">
        <v>19188</v>
      </c>
    </row>
    <row r="6240" spans="1:3">
      <c r="A6240" s="1" t="s">
        <v>19172</v>
      </c>
      <c r="B6240" s="1" t="s">
        <v>19189</v>
      </c>
      <c r="C6240" s="1" t="s">
        <v>19190</v>
      </c>
    </row>
    <row r="6241" spans="1:3">
      <c r="A6241" s="1" t="s">
        <v>19172</v>
      </c>
      <c r="B6241" s="1" t="s">
        <v>19191</v>
      </c>
      <c r="C6241" s="1" t="s">
        <v>19192</v>
      </c>
    </row>
    <row r="6242" spans="1:3">
      <c r="A6242" s="1" t="s">
        <v>19193</v>
      </c>
      <c r="B6242" s="1" t="s">
        <v>6794</v>
      </c>
      <c r="C6242" s="1" t="s">
        <v>19194</v>
      </c>
    </row>
    <row r="6243" spans="1:3">
      <c r="A6243" s="1" t="s">
        <v>19195</v>
      </c>
      <c r="B6243" s="1" t="s">
        <v>4295</v>
      </c>
      <c r="C6243" s="1" t="s">
        <v>19196</v>
      </c>
    </row>
    <row r="6244" spans="1:3">
      <c r="A6244" s="1" t="s">
        <v>19197</v>
      </c>
      <c r="B6244" s="1" t="s">
        <v>6770</v>
      </c>
      <c r="C6244" s="1" t="s">
        <v>19198</v>
      </c>
    </row>
    <row r="6245" spans="1:3">
      <c r="A6245" s="1" t="s">
        <v>19199</v>
      </c>
      <c r="B6245" s="1" t="s">
        <v>19200</v>
      </c>
      <c r="C6245" s="1" t="s">
        <v>19201</v>
      </c>
    </row>
    <row r="6246" spans="1:3">
      <c r="A6246" s="1" t="s">
        <v>19202</v>
      </c>
      <c r="B6246" s="1" t="s">
        <v>6782</v>
      </c>
      <c r="C6246" s="1" t="s">
        <v>19203</v>
      </c>
    </row>
    <row r="6247" spans="1:3">
      <c r="A6247" s="1" t="s">
        <v>19204</v>
      </c>
      <c r="B6247" s="1" t="s">
        <v>19205</v>
      </c>
      <c r="C6247" s="1" t="s">
        <v>19206</v>
      </c>
    </row>
    <row r="6248" spans="1:3">
      <c r="A6248" s="1" t="s">
        <v>19207</v>
      </c>
      <c r="B6248" s="1" t="s">
        <v>4322</v>
      </c>
      <c r="C6248" s="1" t="s">
        <v>19208</v>
      </c>
    </row>
    <row r="6249" spans="1:3">
      <c r="A6249" s="1" t="s">
        <v>19209</v>
      </c>
      <c r="B6249" s="1" t="s">
        <v>19210</v>
      </c>
      <c r="C6249" s="1" t="s">
        <v>19211</v>
      </c>
    </row>
    <row r="6250" spans="1:3">
      <c r="A6250" s="1" t="s">
        <v>19212</v>
      </c>
      <c r="B6250" s="1" t="s">
        <v>19213</v>
      </c>
      <c r="C6250" s="1" t="s">
        <v>19214</v>
      </c>
    </row>
    <row r="6251" spans="1:3">
      <c r="A6251" s="1" t="s">
        <v>19215</v>
      </c>
      <c r="B6251" s="1" t="s">
        <v>19216</v>
      </c>
      <c r="C6251" s="1" t="s">
        <v>19217</v>
      </c>
    </row>
    <row r="6252" spans="1:3">
      <c r="A6252" s="1" t="s">
        <v>19218</v>
      </c>
      <c r="B6252" s="1" t="s">
        <v>19219</v>
      </c>
      <c r="C6252" s="1" t="s">
        <v>19220</v>
      </c>
    </row>
    <row r="6253" spans="1:3">
      <c r="A6253" s="1" t="s">
        <v>19221</v>
      </c>
      <c r="B6253" s="1" t="s">
        <v>19222</v>
      </c>
      <c r="C6253" s="1" t="s">
        <v>19223</v>
      </c>
    </row>
    <row r="6254" spans="1:3">
      <c r="A6254" s="1" t="s">
        <v>19224</v>
      </c>
      <c r="B6254" s="1" t="s">
        <v>19225</v>
      </c>
      <c r="C6254" s="1" t="s">
        <v>19226</v>
      </c>
    </row>
    <row r="6255" spans="1:3">
      <c r="A6255" s="1" t="s">
        <v>19227</v>
      </c>
      <c r="B6255" s="1" t="s">
        <v>19228</v>
      </c>
      <c r="C6255" s="1" t="s">
        <v>19229</v>
      </c>
    </row>
    <row r="6256" spans="1:3">
      <c r="A6256" s="1" t="s">
        <v>19230</v>
      </c>
      <c r="B6256" s="1" t="s">
        <v>19231</v>
      </c>
      <c r="C6256" s="1" t="s">
        <v>19232</v>
      </c>
    </row>
    <row r="6257" spans="1:3">
      <c r="A6257" s="1" t="s">
        <v>19233</v>
      </c>
      <c r="B6257" s="1" t="s">
        <v>19234</v>
      </c>
      <c r="C6257" s="1" t="s">
        <v>19235</v>
      </c>
    </row>
    <row r="6258" spans="1:3">
      <c r="A6258" s="1" t="s">
        <v>19236</v>
      </c>
      <c r="B6258" s="1" t="s">
        <v>19237</v>
      </c>
      <c r="C6258" s="1" t="s">
        <v>19238</v>
      </c>
    </row>
    <row r="6259" spans="1:3">
      <c r="A6259" s="1" t="s">
        <v>19239</v>
      </c>
      <c r="B6259" s="1" t="s">
        <v>19240</v>
      </c>
      <c r="C6259" s="1" t="s">
        <v>19241</v>
      </c>
    </row>
    <row r="6260" spans="1:3">
      <c r="A6260" s="1" t="s">
        <v>19242</v>
      </c>
      <c r="B6260" s="1" t="s">
        <v>19243</v>
      </c>
      <c r="C6260" s="1" t="s">
        <v>19244</v>
      </c>
    </row>
    <row r="6261" spans="1:3">
      <c r="A6261" s="1" t="s">
        <v>19245</v>
      </c>
      <c r="B6261" s="1" t="s">
        <v>19246</v>
      </c>
      <c r="C6261" s="1" t="s">
        <v>19247</v>
      </c>
    </row>
  </sheetData>
  <autoFilter xmlns:etc="http://www.wps.cn/officeDocument/2017/etCustomData" ref="A1:C6261" etc:filterBottomFollowUsedRange="0">
    <extLst/>
  </autoFilter>
  <pageMargins left="0.7" right="0.7" top="0.75" bottom="0.75" header="0.3" footer="0.3"/>
  <pageSetup paperSize="1" orientation="portrait"/>
  <headerFooter>
    <oddHeader>&amp;R&amp;"Calibri"&amp;14&amp;KFF0000 L2: Internal use only&amp;1#
</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B81"/>
  <sheetViews>
    <sheetView showGridLines="0" workbookViewId="0">
      <selection activeCell="A1" sqref="A1"/>
    </sheetView>
  </sheetViews>
  <sheetFormatPr defaultColWidth="10.8166666666667" defaultRowHeight="12.75" outlineLevelCol="1"/>
  <cols>
    <col min="1" max="1" width="174.816666666667" style="38" customWidth="1"/>
    <col min="2" max="2" width="42.725" style="38" customWidth="1"/>
    <col min="3" max="3" width="10.8166666666667" style="38" customWidth="1"/>
    <col min="4" max="16384" width="10.8166666666667" style="38"/>
  </cols>
  <sheetData>
    <row r="1" ht="127.75" customHeight="1" spans="1:2">
      <c r="A1" s="317" t="str">
        <f ca="1">OFFSET(L!$C$1,MATCH("Instructions"&amp;ADDRESS(ROW(),COLUMN(),4),L!$A:$A,0)-1,SL,,)</f>
        <v>RMI 网址：(www.responsiblemineralsinitiative.org) 培训和指导、模板、负责任矿物审验流程合规冶炼厂列表。</v>
      </c>
      <c r="B1" s="312"/>
    </row>
    <row r="2" ht="15" spans="1:2">
      <c r="A2" s="318" t="str">
        <f ca="1">OFFSET(L!$C$1,MATCH("Instructions"&amp;ADDRESS(ROW(),COLUMN(),4),L!$A:$A,0)-1,SL,,)</f>
        <v>介绍</v>
      </c>
      <c r="B2" s="312"/>
    </row>
    <row r="3" ht="105" spans="1:2">
      <c r="A3" s="319" t="str">
        <f ca="1">OFFSET(L!$C$1,MATCH("Instructions"&amp;ADDRESS(ROW(),COLUMN(),4),L!$A:$A,0)-1,SL,,)</f>
        <v>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v>
      </c>
      <c r="B3" s="312"/>
    </row>
    <row r="4" ht="15" spans="1:2">
      <c r="A4" s="320"/>
      <c r="B4" s="312"/>
    </row>
    <row r="5" ht="29.25" spans="1:2">
      <c r="A5" s="321" t="str">
        <f ca="1">OFFSET(L!$C$1,MATCH("Instructions"&amp;ADDRESS(ROW(),COLUMN(),4),L!$A:$A,0)-1,SL,,)</f>
        <v>公司信息的填写说明（第 8 至 26 行）。
请仅以英文作答</v>
      </c>
      <c r="B5" s="312"/>
    </row>
    <row r="6" ht="15" spans="1:2">
      <c r="A6" s="318" t="str">
        <f ca="1">OFFSET(L!$C$1,MATCH("Instructions"&amp;ADDRESS(ROW(),COLUMN(),4),L!$A:$A,0)-1,SL,,)</f>
        <v>注：带星号 (*) 的字段为必填。</v>
      </c>
      <c r="B6" s="312"/>
    </row>
    <row r="7" ht="15" spans="1:2">
      <c r="A7" s="322" t="str">
        <f ca="1">OFFSET(L!$C$1,MATCH("Instructions"&amp;ADDRESS(ROW(),COLUMN(),4),L!$A:$A,0)-1,SL,,)</f>
        <v>1. 插入贵公司的法定名称。请勿使用缩写。在此字段中，您可以选择添加其他商业名称、营业名称等。</v>
      </c>
      <c r="B7" s="312"/>
    </row>
    <row r="8" ht="224.25" spans="1:2">
      <c r="A8" s="322" t="str">
        <f ca="1">OFFSET(L!$C$1,MATCH("Instructions"&amp;ADDRESS(ROW(),COLUMN(),4),L!$A:$A,0)-1,SL,,)</f>
        <v>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v>
      </c>
      <c r="B8" s="312"/>
    </row>
    <row r="9" ht="74.25" spans="1:2">
      <c r="A9" s="319" t="str">
        <f ca="1">OFFSET(L!$C$1,MATCH("Instructions"&amp;ADDRESS(ROW(),COLUMN(),4),L!$A:$A,0)-1,SL,,)</f>
        <v>3. 决定贵公司的矿产申报范围（最多 10 种）。提出请求的公司必须说明哪些矿产属于申报范围。问题 1 和 2 会自动填充的矿产。
矿产不包括 3TG（锡、钽、钨和金）、钴、铜、石墨、锂、云母和/或镍，因为它们已包含在 CMRT 和 EMRT 中。
这是必填项。</v>
      </c>
      <c r="B9" s="312"/>
    </row>
    <row r="10" ht="45" spans="1:2">
      <c r="A10" s="319" t="str">
        <f ca="1">OFFSET(L!$C$1,MATCH("Instructions"&amp;ADDRESS(ROW(),COLUMN(),4),L!$A:$A,0)-1,SL,,)</f>
        <v>4. 如果您申报的矿产范围包括“其他”，请在此处填写其他矿产名称。提出请求的公司必须说明哪些矿产属于申报范围。问题 1 和 2 会自动填充选定的矿产。
如果在矿产/金属申报范围中至少选择了 1 次“其他”，则此为必填项.</v>
      </c>
      <c r="B10" s="312"/>
    </row>
    <row r="11" ht="15" spans="1:2">
      <c r="A11" s="319" t="str">
        <f ca="1">OFFSET(L!$C$1,MATCH("Instructions"&amp;ADDRESS(ROW(),COLUMN(),4),L!$A:$A,0)-1,SL,,)</f>
        <v>4. 插入贵公司的唯一识别序号或编号（DUNS 号码、VAT 号码、客户特定识别码等）</v>
      </c>
      <c r="B11" s="312"/>
    </row>
    <row r="12" ht="15" spans="1:2">
      <c r="A12" s="319" t="str">
        <f ca="1">OFFSET(L!$C$1,MATCH("Instructions"&amp;ADDRESS(ROW(),COLUMN(),4),L!$A:$A,0)-1,SL,,)</f>
        <v>5. 插入唯一识别序号或代码出处（例如“DUNS”、“VAT”、“客户”等）</v>
      </c>
      <c r="B12" s="312"/>
    </row>
    <row r="13" ht="15" spans="1:2">
      <c r="A13" s="319" t="str">
        <f ca="1">OFFSET(L!$C$1,MATCH("Instructions"&amp;ADDRESS(ROW(),COLUMN(),4),L!$A:$A,0)-1,SL,,)</f>
        <v>6. 插入贵公司的完整地址（街道、城市、州、国家或地区、邮政编码）。此为必填字段。</v>
      </c>
      <c r="B13" s="312"/>
    </row>
    <row r="14" ht="15" spans="1:2">
      <c r="A14" s="319" t="str">
        <f ca="1">OFFSET(L!$C$1,MATCH("Instructions"&amp;ADDRESS(ROW(),COLUMN(),4),L!$A:$A,0)-1,SL,,)</f>
        <v>7. 插入对此申报信息内容负责的联系人姓名。此为必填字段。</v>
      </c>
      <c r="B14" s="312"/>
    </row>
    <row r="15" ht="15" spans="1:2">
      <c r="A15" s="319" t="str">
        <f ca="1">OFFSET(L!$C$1,MATCH("Instructions"&amp;ADDRESS(ROW(),COLUMN(),4),L!$A:$A,0)-1,SL,,)</f>
        <v>8. 插入联系人的电子邮件地址。如果没有电子邮件地址，请说明“无”或“不适用”。如留空此字段，会导致此表格出错。此为必填字段。</v>
      </c>
      <c r="B15" s="312"/>
    </row>
    <row r="16" ht="15" spans="1:2">
      <c r="A16" s="319" t="str">
        <f ca="1">OFFSET(L!$C$1,MATCH("Instructions"&amp;ADDRESS(ROW(),COLUMN(),4),L!$A:$A,0)-1,SL,,)</f>
        <v>9. 插入联系人的电话号码。此为必填字段。</v>
      </c>
      <c r="B16" s="312"/>
    </row>
    <row r="17" ht="15" spans="1:2">
      <c r="A17" s="319" t="str">
        <f ca="1">OFFSET(L!$C$1,MATCH("Instructions"&amp;ADDRESS(ROW(),COLUMN(),4),L!$A:$A,0)-1,SL,,)</f>
        <v>10. 插入负责申报信息内容的人员姓名。授权人可能与联系人不同。请勿填写“相同”或相似信息，而需提供授权人的姓名。此为必填字段。 </v>
      </c>
      <c r="B17" s="312"/>
    </row>
    <row r="18" ht="15" spans="1:2">
      <c r="A18" s="319" t="str">
        <f ca="1">OFFSET(L!$C$1,MATCH("Instructions"&amp;ADDRESS(ROW(),COLUMN(),4),L!$A:$A,0)-1,SL,,)</f>
        <v>11. 输入授权人的职位。 此为选填字段。</v>
      </c>
      <c r="B18" s="312"/>
    </row>
    <row r="19" ht="15" spans="1:2">
      <c r="A19" s="319" t="str">
        <f ca="1">OFFSET(L!$C$1,MATCH("Instructions"&amp;ADDRESS(ROW(),COLUMN(),4),L!$A:$A,0)-1,SL,,)</f>
        <v>12.  输入授权人的电子邮件地址。如果没有电子邮件地址，请声明“无”或“不适用”。如留空此字段，会导致表格出错。此为必填字段。</v>
      </c>
      <c r="B19" s="312"/>
    </row>
    <row r="20" ht="15" spans="1:2">
      <c r="A20" s="319" t="str">
        <f ca="1">OFFSET(L!$C$1,MATCH("Instructions"&amp;ADDRESS(ROW(),COLUMN(),4),L!$A:$A,0)-1,SL,,)</f>
        <v>13. 插入授权人的电话号码。此字段自由选择填写。</v>
      </c>
      <c r="B20" s="312"/>
    </row>
    <row r="21" ht="15" spans="1:2">
      <c r="A21" s="319" t="str">
        <f ca="1">OFFSET(L!$C$1,MATCH("Instructions"&amp;ADDRESS(ROW(),COLUMN(),4),L!$A:$A,0)-1,SL,,)</f>
        <v>14. 请使用“日-月-年”的格式输入申报日期。此为必填字段。</v>
      </c>
      <c r="B21" s="312"/>
    </row>
    <row r="22" ht="15" spans="1:2">
      <c r="A22" s="319" t="str">
        <f ca="1">OFFSET(L!$C$1,MATCH("Instructions"&amp;ADDRESS(ROW(),COLUMN(),4),L!$A:$A,0)-1,SL,,)</f>
        <v>15. 例如，用户应将文件名保存为“公司名-日期.xls”（日期格式为年-月-日）。</v>
      </c>
      <c r="B22" s="312"/>
    </row>
    <row r="23" ht="15" spans="1:2">
      <c r="A23" s="320"/>
      <c r="B23" s="312"/>
    </row>
    <row r="24" ht="29.25" spans="1:2">
      <c r="A24" s="318" t="str">
        <f ca="1">OFFSET(L!$C$1,MATCH("Instructions"&amp;ADDRESS(ROW(),COLUMN(),4),L!$A:$A,0)-1,SL,,)</f>
        <v>两个尽职调查问题的填写指南（第 26 至 49 行）。
请仅以英文作答。</v>
      </c>
      <c r="B24" s="312"/>
    </row>
    <row r="25" ht="30" spans="1:2">
      <c r="A25" s="318" t="str">
        <f ca="1">OFFSET(L!$C$1,MATCH("Instructions"&amp;ADDRESS(ROW(),COLUMN(),4),L!$A:$A,0)-1,SL,,)</f>
        <v>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v>
      </c>
      <c r="B25" s="312"/>
    </row>
    <row r="26" ht="15" spans="1:2">
      <c r="A26" s="318" t="str">
        <f ca="1">OFFSET(L!$C$1,MATCH("Instructions"&amp;ADDRESS(ROW(),COLUMN(),4),L!$A:$A,0)-1,SL,,)</f>
        <v>针对两个问题，请从下拉菜单选择您的回答。本章节的第一个问题必须针申请范围内的特定金属填写.</v>
      </c>
      <c r="B26" s="312"/>
    </row>
    <row r="27" ht="75" spans="1:2">
      <c r="A27" s="319" t="str">
        <f ca="1">OFFSET(L!$C$1,MATCH("Instructions"&amp;ADDRESS(ROW(),COLUMN(),4),L!$A:$A,0)-1,SL,,)</f>
        <v>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v>
      </c>
      <c r="B27" s="312"/>
    </row>
    <row r="28" ht="45" spans="1:2">
      <c r="A28" s="319" t="str">
        <f ca="1">OFFSET(L!$C$1,MATCH("Instructions"&amp;ADDRESS(ROW(),COLUMN(),4),L!$A:$A,0)-1,SL,,)</f>
        <v>如果申报范围内的任何矿产特意添加到供应链的任意部份，它们就会被认为是特意添加到产品中。
有些公司可能会要求为“否”的答案举证，此时需要在意见栏填写你的回复。</v>
      </c>
      <c r="B28" s="312"/>
    </row>
    <row r="29" ht="150" spans="1:2">
      <c r="A29" s="319" t="str">
        <f ca="1">OFFSET(L!$C$1,MATCH("Instructions"&amp;ADDRESS(ROW(),COLUMN(),4),L!$A:$A,0)-1,SL,,)</f>
        <v>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v>
      </c>
      <c r="B29" s="312"/>
    </row>
    <row r="30" ht="90" spans="1:2">
      <c r="A30" s="319" t="str">
        <f ca="1">OFFSET(L!$C$1,MATCH("Instructions"&amp;ADDRESS(ROW(),COLUMN(),4),L!$A:$A,0)-1,SL,,)</f>
        <v>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v>
      </c>
      <c r="B30" s="312"/>
    </row>
    <row r="31" ht="15" spans="1:2">
      <c r="A31" s="320"/>
      <c r="B31" s="312"/>
    </row>
    <row r="32" ht="15" spans="1:2">
      <c r="A32" s="321" t="str">
        <f ca="1">OFFSET(L!$C$1,MATCH("Instructions"&amp;ADDRESS(ROW(),COLUMN(),4),L!$A:$A,0)-1,SL,,)</f>
        <v>“Minerals Scope”（矿物范围）选项卡的填写说明。请仅以英文作答。</v>
      </c>
      <c r="B32" s="312"/>
    </row>
    <row r="33" ht="15" spans="1:2">
      <c r="A33" s="319" t="str">
        <f ca="1">OFFSET(L!$C$1,MATCH("Instructions"&amp;ADDRESS(ROW(),COLUMN(),4),L!$A:$A,0)-1,SL,,)</f>
        <v>强烈建议申请人先填写“Minerals Scope”（矿物范围）选项卡，然后再提交 AMRT 调查。</v>
      </c>
      <c r="B33" s="312"/>
    </row>
    <row r="34" ht="15" spans="1:2">
      <c r="A34" s="319" t="str">
        <f ca="1">OFFSET(L!$C$1,MATCH("Instructions"&amp;ADDRESS(ROW(),COLUMN(),4),L!$A:$A,0)-1,SL,,)</f>
        <v>1. 选择属于申报范围的矿产 - 金属下拉菜单将根据您在“Declaration”（申报）页面的矿物范围列表自动填充结果。使用下拉菜单选择您要纳入 AMRT 的金属，在之后提供原因。</v>
      </c>
      <c r="B34" s="312"/>
    </row>
    <row r="35" ht="15" spans="1:2">
      <c r="A35" s="322" t="str">
        <f ca="1">OFFSET(L!$C$1,MATCH("Instructions"&amp;ADDRESS(ROW(),COLUMN(),4),L!$A:$A,0)-1,SL,,)</f>
        <v>2. 纳入 AMRT 的原因 - 详细解释申请指定矿物数据的原因。原因示例包括矿物风险概况（包括在 Material Insights 平台上找到的概况），以及监管要求。</v>
      </c>
      <c r="B35" s="312"/>
    </row>
    <row r="36" ht="15" spans="1:2">
      <c r="A36" s="323"/>
      <c r="B36" s="312"/>
    </row>
    <row r="37" ht="15" spans="1:2">
      <c r="A37" s="321" t="str">
        <f ca="1">OFFSET(L!$C$1,MATCH("Instructions"&amp;ADDRESS(ROW(),COLUMN(),4),L!$A:$A,0)-1,SL,,)</f>
        <v>冶炼厂列表选项卡的填写说明。请仅以英文作答</v>
      </c>
      <c r="B37" s="312"/>
    </row>
    <row r="38" ht="15" spans="1:2">
      <c r="A38" s="321" t="str">
        <f ca="1">OFFSET(L!$C$1,MATCH("Instructions"&amp;ADDRESS(ROW(),COLUMN(),4),L!$A:$A,0)-1,SL,,)</f>
        <v>注：带星号 (*) 列表示必填字段。</v>
      </c>
      <c r="B38" s="312"/>
    </row>
    <row r="39" ht="45" spans="1:2">
      <c r="A39" s="319" t="str">
        <f ca="1">OFFSET(L!$C$1,MATCH("Instructions"&amp;ADDRESS(ROW(),COLUMN(),4),L!$A:$A,0)-1,SL,,)</f>
        <v>1. 冶炼厂识别输入列－如果您知道冶炼厂
识别号码，则在 A 列输入号码（B、C、D、
E、F、G、I 和 J 列将自动填入）。A 列不会自动填入。</v>
      </c>
      <c r="B39" s="312"/>
    </row>
    <row r="40" ht="15" spans="1:2">
      <c r="A40" s="319" t="str">
        <f ca="1">OFFSET(L!$C$1,MATCH("Instructions"&amp;ADDRESS(ROW(),COLUMN(),4),L!$A:$A,0)-1,SL,,)</f>
        <v>2. 金属 (*) - 在下拉菜单中，选择正在输入信息的冶炼厂所提炼的金属。 此为必填字段。</v>
      </c>
      <c r="B40" s="312"/>
    </row>
    <row r="41" ht="15" spans="1:2">
      <c r="A41" s="319" t="str">
        <f ca="1">OFFSET(L!$C$1,MATCH("Instructions"&amp;ADDRESS(ROW(),COLUMN(),4),L!$A:$A,0)-1,SL,,)</f>
        <v>3. 冶炼厂名称 (*) - 此为必填字段。</v>
      </c>
      <c r="B41" s="312"/>
    </row>
    <row r="42" ht="15" spans="1:2">
      <c r="A42" s="319" t="str">
        <f ca="1">OFFSET(L!$C$1,MATCH("Instructions"&amp;ADDRESS(ROW(),COLUMN(),4),L!$A:$A,0)-1,SL,,)</f>
        <v>4. 冶炼厂所在国家或地区 (*) - 请使用下拉菜单，选择冶炼厂所在国家或地区。此为必填字段。</v>
      </c>
      <c r="B42" s="312"/>
    </row>
    <row r="43" ht="30" spans="1:2">
      <c r="A43" s="319" t="str">
        <f ca="1">OFFSET(L!$C$1,MATCH("Instructions"&amp;ADDRESS(ROW(),COLUMN(),4),L!$A:$A,0)-1,SL,,)</f>
        <v>5. 冶炼厂识别 - 依据冶炼厂和精炼厂识别系统每一冶炼厂或精炼厂均有一独一无二的标识。相信会有一间冶炼厂或一间精炼厂存在多个名称的情况出现。 因此，唯一的冶炼厂标识能将其他名称和别名进行统一。 </v>
      </c>
      <c r="B43" s="312"/>
    </row>
    <row r="44" ht="15" spans="1:2">
      <c r="A44" s="319" t="str">
        <f ca="1">OFFSET(L!$C$1,MATCH("Instructions"&amp;ADDRESS(ROW(),COLUMN(),4),L!$A:$A,0)-1,SL,,)</f>
        <v>6. 冶炼厂识别号颁发者 - 这是 D 栏中输入的冶炼厂识别号的颁发者。</v>
      </c>
      <c r="B44" s="312"/>
    </row>
    <row r="45" ht="15" spans="1:2">
      <c r="A45" s="319" t="str">
        <f ca="1">OFFSET(L!$C$1,MATCH("Instructions"&amp;ADDRESS(ROW(),COLUMN(),4),L!$A:$A,0)-1,SL,,)</f>
        <v>7. 冶炼厂所在街道 - 提供冶炼厂所在街道的名称。此为选填字段。</v>
      </c>
      <c r="B45" s="312"/>
    </row>
    <row r="46" ht="15" spans="1:2">
      <c r="A46" s="319" t="str">
        <f ca="1">OFFSET(L!$C$1,MATCH("Instructions"&amp;ADDRESS(ROW(),COLUMN(),4),L!$A:$A,0)-1,SL,,)</f>
        <v>8. 冶炼厂所在城市 - 提供冶炼厂所在城市的名称。此为选填字段。</v>
      </c>
      <c r="B46" s="312"/>
    </row>
    <row r="47" ht="15" spans="1:2">
      <c r="A47" s="319" t="str">
        <f ca="1">OFFSET(L!$C$1,MATCH("Instructions"&amp;ADDRESS(ROW(),COLUMN(),4),L!$A:$A,0)-1,SL,,)</f>
        <v>9. 冶炼厂地点：州/省（如适用）- 提供冶炼厂所在的州/省。此为选填字段。</v>
      </c>
      <c r="B47" s="312"/>
    </row>
    <row r="48" ht="59.25" spans="1:2">
      <c r="A48" s="319" t="str">
        <f ca="1">OFFSET(L!$C$1,MATCH("Instructions"&amp;ADDRESS(ROW(),COLUMN(),4),L!$A:$A,0)-1,SL,,)</f>
        <v>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v>
      </c>
      <c r="B48" s="312"/>
    </row>
    <row r="49" ht="15" spans="1:2">
      <c r="A49" s="319" t="str">
        <f ca="1">OFFSET(L!$C$1,MATCH("Instructions"&amp;ADDRESS(ROW(),COLUMN(),4),L!$A:$A,0)-1,SL,,)</f>
        <v>11. 冶炼厂联系人电子邮件 - 填写被确定为冶炼厂联系人的电子邮件。例如： John.Smith@SmelterXXX.com。填写此字段栏前，请阅读冶炼厂联系人姓名填写指引。 </v>
      </c>
      <c r="B49" s="312"/>
    </row>
    <row r="50" ht="30" spans="1:2">
      <c r="A50" s="319" t="str">
        <f ca="1">OFFSET(L!$C$1,MATCH("Instructions"&amp;ADDRESS(ROW(),COLUMN(),4),L!$A:$A,0)-1,SL,,)</f>
        <v>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v>
      </c>
      <c r="B50" s="312"/>
    </row>
    <row r="51" ht="75" spans="1:2">
      <c r="A51" s="319" t="str">
        <f ca="1">OFFSET(L!$C$1,MATCH("Instructions"&amp;ADDRESS(ROW(),COLUMN(),4),L!$A:$A,0)-1,SL,,)</f>
        <v>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v>
      </c>
      <c r="B51" s="312"/>
    </row>
    <row r="52" ht="75" spans="1:2">
      <c r="A52" s="319" t="str">
        <f ca="1">OFFSET(L!$C$1,MATCH("Instructions"&amp;ADDRESS(ROW(),COLUMN(),4),L!$A:$A,0)-1,SL,,)</f>
        <v>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v>
      </c>
      <c r="B52" s="312"/>
    </row>
    <row r="53" ht="75" spans="1:2">
      <c r="A53" s="319" t="str">
        <f ca="1">OFFSET(L!$C$1,MATCH("Instructions"&amp;ADDRESS(ROW(),COLUMN(),4),L!$A:$A,0)-1,SL,,)</f>
        <v>15. 表明冶炼厂是否仅从回收料或报废料资源中获取冶炼过程的来料。此为选答问题。本问题允许的回答包括：
- 是
- 否
- 未知</v>
      </c>
      <c r="B53" s="312"/>
    </row>
    <row r="54" ht="15" spans="1:2">
      <c r="A54" s="319" t="str">
        <f ca="1">OFFSET(L!$C$1,MATCH("Instructions"&amp;ADDRESS(ROW(),COLUMN(),4),L!$A:$A,0)-1,SL,,)</f>
        <v>16. 注释 - 无格式限制的文字栏，可输入有关冶炼厂的任何意见。例如：冶炼厂正在被 YYY 公司收购</v>
      </c>
      <c r="B54" s="312"/>
    </row>
    <row r="55" ht="15" spans="1:2">
      <c r="A55" s="323"/>
      <c r="B55" s="312"/>
    </row>
    <row r="56" ht="15" spans="1:2">
      <c r="A56" s="321" t="str">
        <f ca="1">OFFSET(L!$C$1,MATCH("Instructions"&amp;ADDRESS(ROW(),COLUMN(),4),L!$A:$A,0)-1,SL,,)</f>
        <v>矿厂列表选项卡的填写说明。请仅以英文作答。</v>
      </c>
      <c r="B56" s="312"/>
    </row>
    <row r="57" ht="15" spans="1:2">
      <c r="A57" s="319" t="str">
        <f ca="1">OFFSET(L!$C$1,MATCH("Instructions"&amp;ADDRESS(ROW(),COLUMN(),4),L!$A:$A,0)-1,SL,,)</f>
        <v>1. 金属 - 在下拉菜单中，选择正在输入信息的矿厂所提炼的金属。</v>
      </c>
      <c r="B57" s="312"/>
    </row>
    <row r="58" ht="15" spans="1:2">
      <c r="A58" s="319" t="str">
        <f ca="1">OFFSET(L!$C$1,MATCH("Instructions"&amp;ADDRESS(ROW(),COLUMN(),4),L!$A:$A,0)-1,SL,,)</f>
        <v>2. 从该矿厂采购的冶炼厂的名称 - 请尽可能填写从所列矿厂或矿场采购的冶炼厂的名称。</v>
      </c>
      <c r="B58" s="312"/>
    </row>
    <row r="59" ht="15" spans="1:2">
      <c r="A59" s="319" t="str">
        <f ca="1">OFFSET(L!$C$1,MATCH("Instructions"&amp;ADDRESS(ROW(),COLUMN(),4),L!$A:$A,0)-1,SL,,)</f>
        <v>3. 矿厂名称 - 提供矿厂的名称。</v>
      </c>
      <c r="B59" s="312"/>
    </row>
    <row r="60" ht="15" spans="1:2">
      <c r="A60" s="319" t="str">
        <f ca="1">OFFSET(L!$C$1,MATCH("Instructions"&amp;ADDRESS(ROW(),COLUMN(),4),L!$A:$A,0)-1,SL,,)</f>
        <v>4. 矿厂识别 - 依据矿厂识别系统每一矿厂均有一独一无二的标识。相信会有一间矿厂存在多个名称的情况出现。 因此，唯一的矿厂标识能将其他名称和别名进行统一。</v>
      </c>
      <c r="B60" s="312"/>
    </row>
    <row r="61" ht="15" spans="1:2">
      <c r="A61" s="319" t="str">
        <f ca="1">OFFSET(L!$C$1,MATCH("Instructions"&amp;ADDRESS(ROW(),COLUMN(),4),L!$A:$A,0)-1,SL,,)</f>
        <v>5. 矿厂识别号颁发者 - 这是 D 栏中输入的矿厂识别号的颁发者。</v>
      </c>
      <c r="B61" s="312"/>
    </row>
    <row r="62" ht="15" spans="1:2">
      <c r="A62" s="319" t="str">
        <f ca="1">OFFSET(L!$C$1,MATCH("Instructions"&amp;ADDRESS(ROW(),COLUMN(),4),L!$A:$A,0)-1,SL,,)</f>
        <v>6. 矿厂识别号颁发者 - 这是 D 栏中输入的矿厂识别号的颁发者。</v>
      </c>
      <c r="B62" s="311"/>
    </row>
    <row r="63" ht="15" spans="1:2">
      <c r="A63" s="319" t="str">
        <f ca="1">OFFSET(L!$C$1,MATCH("Instructions"&amp;ADDRESS(ROW(),COLUMN(),4),L!$A:$A,0)-1,SL,,)</f>
        <v>7. 矿厂所在街道 - 提供矿厂所在街道的名称。</v>
      </c>
      <c r="B63" s="311"/>
    </row>
    <row r="64" ht="15" spans="1:2">
      <c r="A64" s="319" t="str">
        <f ca="1">OFFSET(L!$C$1,MATCH("Instructions"&amp;ADDRESS(ROW(),COLUMN(),4),L!$A:$A,0)-1,SL,,)</f>
        <v>8. 矿厂所在城市 - 提供矿厂所在城市的名称。</v>
      </c>
    </row>
    <row r="65" ht="15" spans="1:1">
      <c r="A65" s="319" t="str">
        <f ca="1">OFFSET(L!$C$1,MATCH("Instructions"&amp;ADDRESS(ROW(),COLUMN(),4),L!$A:$A,0)-1,SL,,)</f>
        <v>9. 矿厂地点：州/省（如适用）- 提供矿厂所在的州/省。</v>
      </c>
    </row>
    <row r="66" ht="59.25" spans="1:1">
      <c r="A66" s="319" t="str">
        <f ca="1">OFFSET(L!$C$1,MATCH("Instructions"&amp;ADDRESS(ROW(),COLUMN(),4),L!$A:$A,0)-1,SL,,)</f>
        <v>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v>
      </c>
    </row>
    <row r="67" ht="15" spans="1:1">
      <c r="A67" s="319" t="str">
        <f ca="1">OFFSET(L!$C$1,MATCH("Instructions"&amp;ADDRESS(ROW(),COLUMN(),4),L!$A:$A,0)-1,SL,,)</f>
        <v>11. 矿厂联系人电子邮件 - 填写被确定为矿厂联系人的电子邮件。例如： John.Smith@MineXXX.com。填写此字段栏前，请阅读矿厂联系人姓名填写指引。</v>
      </c>
    </row>
    <row r="68" ht="29.25" spans="1:1">
      <c r="A68" s="319" t="str">
        <f ca="1">OFFSET(L!$C$1,MATCH("Instructions"&amp;ADDRESS(ROW(),COLUMN(),4),L!$A:$A,0)-1,SL,,)</f>
        <v>12. 这是一个评论区，允许公司指定下一步管理矿厂的步骤。 如果该设施未列在负责任矿物审验流程 (RMAP) 合规矿厂列表，您可以对矿厂采取这些措施。 示例：要求通过 RMAP 评估矿厂设施，从首选供应商名单中删除等。</v>
      </c>
    </row>
    <row r="69" ht="15" spans="1:1">
      <c r="A69" s="319" t="str">
        <f ca="1">OFFSET(L!$C$1,MATCH("Instructions"&amp;ADDRESS(ROW(),COLUMN(),4),L!$A:$A,0)-1,SL,,)</f>
        <v>13. 注释 - 无格式限制的文字栏，可输入有关矿厂的任何意见。例如：矿厂正在被 YYY 公司收购</v>
      </c>
    </row>
    <row r="70" ht="15" spans="1:1">
      <c r="A70" s="320"/>
    </row>
    <row r="71" ht="60" spans="1:1">
      <c r="A71" s="318" t="str">
        <f ca="1">OFFSET(L!$C$1,MATCH("Instructions"&amp;ADDRESS(ROW(),COLUMN(),4),L!$A:$A,0)-1,SL,,)</f>
        <v>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v>
      </c>
    </row>
    <row r="72" ht="15" spans="1:1">
      <c r="A72" s="320"/>
    </row>
    <row r="73" ht="14.25" spans="1:1">
      <c r="A73" s="318" t="str">
        <f ca="1">OFFSET(L!$C$1,MATCH("Instructions"&amp;ADDRESS(ROW(),COLUMN(),4),L!$A:$A,0)-1,SL,,)</f>
        <v>条款及细则</v>
      </c>
    </row>
    <row r="74" ht="45.75" spans="1:1">
      <c r="A74" s="318" t="str">
        <f ca="1">OFFSET(L!$C$1,MATCH("Instructions"&amp;ADDRESS(ROW(),COLUMN(),4),L!$A:$A,0)-1,SL,,)</f>
        <v>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v>
      </c>
    </row>
    <row r="75" ht="45" spans="1:1">
      <c r="A75" s="318" t="str">
        <f ca="1">OFFSET(L!$C$1,MATCH("Instructions"&amp;ADDRESS(ROW(),COLUMN(),4),L!$A:$A,0)-1,SL,,)</f>
        <v>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v>
      </c>
    </row>
    <row r="76" ht="45" spans="1:1">
      <c r="A76" s="318" t="str">
        <f ca="1">OFFSET(L!$C$1,MATCH("Instructions"&amp;ADDRESS(ROW(),COLUMN(),4),L!$A:$A,0)-1,SL,,)</f>
        <v>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v>
      </c>
    </row>
    <row r="77" ht="75" spans="1:1">
      <c r="A77" s="318" t="str">
        <f ca="1">OFFSET(L!$C$1,MATCH("Instructions"&amp;ADDRESS(ROW(),COLUMN(),4),L!$A:$A,0)-1,SL,,)</f>
        <v>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v>
      </c>
    </row>
    <row r="78" ht="14.25" spans="1:1">
      <c r="A78" s="318" t="str">
        <f ca="1">OFFSET(L!$C$1,MATCH("Instructions"&amp;ADDRESS(ROW(),COLUMN(),4),L!$A:$A,0)-1,SL,,)</f>
        <v>如果此条款及细则的某个条款部分在法律下无效或不可执行，被视为无效的部分应仅限于该无效或不能强制执行的部份，而不以任何方式影响到条款及细则的其余条款。</v>
      </c>
    </row>
    <row r="79" ht="15" spans="1:1">
      <c r="A79" s="319" t="str">
        <f ca="1">OFFSET(L!$C$1,MATCH("General"&amp;"Cpy",L!$A:$A,0)-1,SL,,)</f>
        <v>© 2026 Responsible Minerals Initiative。保留所有权利。</v>
      </c>
    </row>
    <row r="80" ht="15" spans="1:1">
      <c r="A80" s="324" t="s">
        <v>25</v>
      </c>
    </row>
    <row r="81" ht="15" spans="1:1">
      <c r="A81" s="325" t="s">
        <v>26</v>
      </c>
    </row>
  </sheetData>
  <sheetProtection algorithmName="SHA-512" hashValue="I4afalUXm/2b60vjyKUYudLZypvfAuuG/JOaNW+nQQBsSl4YXWFsNckpkLt8IR9rTmx0RG7F47n6ip7I7aGAPw==" saltValue="OWq9UX/LcJp9TksD2jdE9w==" spinCount="100000" sheet="1" formatRows="0"/>
  <hyperlinks>
    <hyperlink ref="A80" location="Declaration!A1" display="Return to declaration tab"/>
  </hyperlinks>
  <printOptions gridLines="1"/>
  <pageMargins left="0.708661417322835" right="0.708661417322835" top="0.748031496062992" bottom="0.748031496062992" header="0.31496062992126" footer="0.31496062992126"/>
  <pageSetup paperSize="1" scale="38" fitToHeight="3" orientation="portrait"/>
  <headerFooter>
    <oddHeader>&amp;R&amp;"Calibri"&amp;14&amp;KFF0000 L2: Internal use only&amp;1#
</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H25"/>
  <sheetViews>
    <sheetView showGridLines="0" workbookViewId="0">
      <pane ySplit="2" topLeftCell="A3" activePane="bottomLeft" state="frozen"/>
      <selection/>
      <selection pane="bottomLeft" activeCell="B3" sqref="B3"/>
    </sheetView>
  </sheetViews>
  <sheetFormatPr defaultColWidth="10.8166666666667" defaultRowHeight="12.75" outlineLevelCol="7"/>
  <cols>
    <col min="1" max="1" width="2.175" style="38" customWidth="1"/>
    <col min="2" max="2" width="43.2666666666667" style="38" customWidth="1"/>
    <col min="3" max="3" width="128.816666666667" style="38" customWidth="1"/>
    <col min="4" max="5" width="2.175" style="38" customWidth="1"/>
    <col min="6" max="6" width="63.725" style="38" customWidth="1"/>
    <col min="7" max="7" width="6" style="38" customWidth="1"/>
    <col min="8" max="16384" width="10.8166666666667" style="38"/>
  </cols>
  <sheetData>
    <row r="1" ht="90.65" customHeight="1" spans="1:8">
      <c r="A1" s="305"/>
      <c r="B1" s="306"/>
      <c r="C1" s="306"/>
      <c r="D1" s="307"/>
    </row>
    <row r="2" ht="15" spans="1:8">
      <c r="A2" s="308"/>
      <c r="B2" s="309" t="str">
        <f ca="1">OFFSET(L!$C$1,MATCH("Definitions"&amp;ADDRESS(ROW(),COLUMN(),4),L!$A:$A,0)-1,SL,,)</f>
        <v>物品</v>
      </c>
      <c r="C2" s="309" t="str">
        <f ca="1">OFFSET(L!$C$1,MATCH("Definitions"&amp;ADDRESS(ROW(),COLUMN(),4),L!$A:$A,0)-1,SL,,)</f>
        <v>定义</v>
      </c>
      <c r="D2" s="310"/>
      <c r="E2" s="311"/>
    </row>
    <row r="3" ht="28.5" spans="1:8">
      <c r="A3" s="308"/>
      <c r="B3" s="309" t="str">
        <f ca="1">OFFSET(L!$C$1,MATCH("Definitions"&amp;ADDRESS(ROW(),COLUMN(),4),L!$A:$A,0)-1,SL,,)</f>
        <v>铝加工厂</v>
      </c>
      <c r="C3" s="309" t="str">
        <f ca="1">OFFSET(L!$C$1,MATCH("Definitions"&amp;ADDRESS(ROW(),COLUMN(),4),L!$A:$A,0)-1,SL,,)</f>
        <v>铝加工厂是将铝土矿转化为氧化铝或将氧化铝冶炼成铝的工厂。铝加工厂还包括将二次材料（回收材料、报废产品）转化为铝金属或铝合金的工厂。</v>
      </c>
      <c r="D3" s="310"/>
      <c r="E3" s="312"/>
    </row>
    <row r="4" ht="60" spans="1:8">
      <c r="A4" s="308"/>
      <c r="B4" s="309" t="str">
        <f ca="1">OFFSET(L!$C$1,MATCH("Definitions"&amp;ADDRESS(ROW(),COLUMN(),4),L!$A:$A,0)-1,SL,,)</f>
        <v>授权人</v>
      </c>
      <c r="C4" s="309" t="str">
        <f ca="1">OFFSET(L!$C$1,MATCH("Definitions"&amp;ADDRESS(ROW(),COLUMN(),4),L!$A:$A,0)-1,SL,,)</f>
        <v>此字段定义负责申报内容的人员。授权人可能与联络人不同。请勿填写“相同”或相似信息，需提供授权人的姓名。 </v>
      </c>
      <c r="D4" s="310"/>
      <c r="E4" s="312" t="s">
        <v>27</v>
      </c>
    </row>
    <row r="5" ht="28.5" spans="1:8">
      <c r="A5" s="308"/>
      <c r="B5" s="309" t="str">
        <f ca="1">OFFSET(L!$C$1,MATCH("Definitions"&amp;ADDRESS(ROW(),COLUMN(),4),L!$A:$A,0)-1,SL,,)</f>
        <v>受冲突影响和高风险地区 (CAHRA)</v>
      </c>
      <c r="C5" s="309" t="str">
        <f ca="1">OFFSET(L!$C$1,MATCH("Definitions"&amp;ADDRESS(ROW(),COLUMN(),4),L!$A:$A,0)-1,SL,,)</f>
        <v>受冲突影响和高风险的地区是处于武装冲突状态的地区，脆弱的冲突后地区以及治理和安全薄弱或根本不存在的地区，例如失败的国家，广泛而系统地违反国际法的地区，包括侵犯人权行为。</v>
      </c>
      <c r="D5" s="310"/>
      <c r="E5" s="312"/>
    </row>
    <row r="6" ht="135" spans="1:8">
      <c r="A6" s="308"/>
      <c r="B6" s="309" t="str">
        <f ca="1">OFFSET(L!$C$1,MATCH("Definitions"&amp;ADDRESS(ROW(),COLUMN(),4),L!$A:$A,0)-1,SL,,)</f>
        <v>申报范围或种类 </v>
      </c>
      <c r="C6" s="309" t="str">
        <f ca="1">OFFSET(L!$C$1,MATCH("Definitions"&amp;ADDRESS(ROW(),COLUMN(),4),L!$A:$A,0)-1,SL,,)</f>
        <v>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v>
      </c>
      <c r="D6" s="310"/>
      <c r="E6" s="312" t="s">
        <v>28</v>
      </c>
    </row>
    <row r="7" ht="75" spans="1:8">
      <c r="A7" s="308"/>
      <c r="B7" s="309" t="str">
        <f ca="1">OFFSET(L!$C$1,MATCH("Definitions"&amp;ADDRESS(ROW(),COLUMN(),4),L!$A:$A,0)-1,SL,,)</f>
        <v>尽职调查</v>
      </c>
      <c r="C7" s="309" t="str">
        <f ca="1">OFFSET(L!$C$1,MATCH("Definitions"&amp;ADDRESS(ROW(),COLUMN(),4),L!$A:$A,0)-1,SL,,)</f>
        <v>《经济合作与发展组织关于来自受冲突影响和高风险地区矿石的负责任供应链尽职调查指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v>
      </c>
      <c r="D7" s="310"/>
      <c r="E7" s="312" t="s">
        <v>29</v>
      </c>
    </row>
    <row r="8" ht="75" spans="1:8">
      <c r="A8" s="308"/>
      <c r="B8" s="309" t="str">
        <f ca="1">OFFSET(L!$C$1,MATCH("Definitions"&amp;ADDRESS(ROW(),COLUMN(),4),L!$A:$A,0)-1,SL,,)</f>
        <v>独立的第三方审核机构</v>
      </c>
      <c r="C8" s="309" t="str">
        <f ca="1">OFFSET(L!$C$1,MATCH("Definitions"&amp;ADDRESS(ROW(),COLUMN(),4),L!$A:$A,0)-1,SL,,)</f>
        <v>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v>
      </c>
      <c r="D8" s="310"/>
      <c r="E8" s="312" t="s">
        <v>30</v>
      </c>
    </row>
    <row r="9" ht="134.25" spans="1:8">
      <c r="A9" s="308"/>
      <c r="B9" s="309" t="str">
        <f ca="1">OFFSET(L!$C$1,MATCH("Definitions"&amp;ADDRESS(ROW(),COLUMN(),4),L!$A:$A,0)-1,SL,,)</f>
        <v>有意添加</v>
      </c>
      <c r="C9" s="309" t="str">
        <f ca="1">OFFSET(L!$C$1,MATCH("Definitions"&amp;ADDRESS(ROW(),COLUMN(),4),L!$A:$A,0)-1,SL,,)</f>
        <v>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v>
      </c>
      <c r="D9" s="310"/>
      <c r="E9" s="312" t="s">
        <v>29</v>
      </c>
      <c r="H9" s="38">
        <v>14</v>
      </c>
    </row>
    <row r="10" ht="15" spans="1:8">
      <c r="A10" s="308"/>
      <c r="B10" s="309" t="str">
        <f ca="1">OFFSET(L!$C$1,MATCH("Definitions"&amp;ADDRESS(ROW(),COLUMN(),4),L!$A:$A,0)-1,SL,,)</f>
        <v>铁加工厂</v>
      </c>
      <c r="C10" s="309" t="str">
        <f ca="1">OFFSET(L!$C$1,MATCH("Definitions"&amp;ADDRESS(ROW(),COLUMN(),4),L!$A:$A,0)-1,SL,,)</f>
        <v>铁加工厂是将铁矿石或废钢转化为生铁、粗钢、精炼钢、低合金或高合金钢的工厂。</v>
      </c>
      <c r="D10" s="310"/>
      <c r="E10" s="312"/>
    </row>
    <row r="11" ht="45" spans="1:8">
      <c r="A11" s="308"/>
      <c r="B11" s="309" t="str">
        <f ca="1">OFFSET(L!$C$1,MATCH("Definitions"&amp;ADDRESS(ROW(),COLUMN(),4),L!$A:$A,0)-1,SL,,)</f>
        <v>矿厂(矿场)</v>
      </c>
      <c r="C11" s="309" t="str">
        <f ca="1">OFFSET(L!$C$1,MATCH("Definitions"&amp;ADDRESS(ROW(),COLUMN(),4),L!$A:$A,0)-1,SL,,)</f>
        <v>矿厂或矿场是原材料的采挖点。</v>
      </c>
      <c r="D11" s="310"/>
      <c r="E11" s="312" t="s">
        <v>29</v>
      </c>
    </row>
    <row r="12" ht="45" spans="1:8">
      <c r="A12" s="308"/>
      <c r="B12" s="309" t="str">
        <f ca="1">OFFSET(L!$C$1,MATCH("Definitions"&amp;ADDRESS(ROW(),COLUMN(),4),L!$A:$A,0)-1,SL,,)</f>
        <v>经济合作与发展组织（Organization for Economic Co-operation and Development，OECD）</v>
      </c>
      <c r="C12" s="309" t="str">
        <f ca="1">OFFSET(L!$C$1,MATCH("Definitions"&amp;ADDRESS(ROW(),COLUMN(),4),L!$A:$A,0)-1,SL,,)</f>
        <v>经济合作与发展组织</v>
      </c>
      <c r="D12" s="310"/>
      <c r="E12" s="312"/>
    </row>
    <row r="13" ht="42.75" spans="1:8">
      <c r="A13" s="308"/>
      <c r="B13" s="309" t="str">
        <f ca="1">OFFSET(L!$C$1,MATCH("Definitions"&amp;ADDRESS(ROW(),COLUMN(),4),L!$A:$A,0)-1,SL,,)</f>
        <v>加工厂</v>
      </c>
      <c r="C13" s="309" t="str">
        <f ca="1">OFFSET(L!$C$1,MATCH("Definitions"&amp;ADDRESS(ROW(),COLUMN(),4),L!$A:$A,0)-1,SL,,)</f>
        <v>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v>
      </c>
      <c r="D13" s="310"/>
      <c r="E13" s="312"/>
    </row>
    <row r="14" ht="15" spans="1:8">
      <c r="A14" s="308"/>
      <c r="B14" s="309" t="str">
        <f ca="1">OFFSET(L!$C$1,MATCH("Definitions"&amp;ADDRESS(ROW(),COLUMN(),4),L!$A:$A,0)-1,SL,,)</f>
        <v>产品</v>
      </c>
      <c r="C14" s="309" t="str">
        <f ca="1">OFFSET(L!$C$1,MATCH("Definitions"&amp;ADDRESS(ROW(),COLUMN(),4),L!$A:$A,0)-1,SL,,)</f>
        <v>公司的产品或成品是指在制造生产阶段或最后完成阶段的物料或物品，并且已可以交付或销售给客户。 </v>
      </c>
      <c r="D14" s="310"/>
      <c r="E14" s="312"/>
    </row>
    <row r="15" ht="15" spans="1:8">
      <c r="A15" s="308"/>
      <c r="B15" s="309" t="str">
        <f ca="1">OFFSET(L!$C$1,MATCH("Definitions"&amp;ADDRESS(ROW(),COLUMN(),4),L!$A:$A,0)-1,SL,,)</f>
        <v>稀土元素精炼厂</v>
      </c>
      <c r="C15" s="309" t="str">
        <f ca="1">OFFSET(L!$C$1,MATCH("Definitions"&amp;ADDRESS(ROW(),COLUMN(),4),L!$A:$A,0)-1,SL,,)</f>
        <v>稀土元素精炼厂是将稀土元素精矿或由离子吸附粘土浸出的稀土元素沉淀物转化为稀土氧化物、稀土元素金属或任何中间产品的工厂。</v>
      </c>
      <c r="D15" s="310"/>
      <c r="E15" s="312"/>
    </row>
    <row r="16" ht="30" spans="1:8">
      <c r="A16" s="308"/>
      <c r="B16" s="309" t="str">
        <f ca="1">OFFSET(L!$C$1,MATCH("Definitions"&amp;ADDRESS(ROW(),COLUMN(),4),L!$A:$A,0)-1,SL,,)</f>
        <v>责任商业联盟（Responsible Business Alliance，RBA）</v>
      </c>
      <c r="C16" s="309" t="str">
        <f ca="1">OFFSET(L!$C$1,MATCH("Definitions"&amp;ADDRESS(ROW(),COLUMN(),4),L!$A:$A,0)-1,SL,,)</f>
        <v>责任商业联盟 (www.responsiblebusiness.org)</v>
      </c>
      <c r="D16" s="310"/>
      <c r="E16" s="312"/>
    </row>
    <row r="17" ht="45" spans="1:5">
      <c r="A17" s="308"/>
      <c r="B17" s="309" t="str">
        <f ca="1">OFFSET(L!$C$1,MATCH("Definitions"&amp;ADDRESS(ROW(),COLUMN(),4),L!$A:$A,0)-1,SL,,)</f>
        <v>负责任矿物审验流程 (RMAP)</v>
      </c>
      <c r="C17" s="309"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17" s="310"/>
      <c r="E17" s="312" t="s">
        <v>29</v>
      </c>
    </row>
    <row r="18" ht="75" spans="1:5">
      <c r="A18" s="308"/>
      <c r="B18" s="309" t="str">
        <f ca="1">OFFSET(L!$C$1,MATCH("Definitions"&amp;ADDRESS(ROW(),COLUMN(),4),L!$A:$A,0)-1,SL,,)</f>
        <v>负责任矿物计划</v>
      </c>
      <c r="C18" s="309" t="str">
        <f ca="1">OFFSET(L!$C$1,MATCH("Definitions"&amp;ADDRESS(ROW(),COLUMN(),4),L!$A:$A,0)-1,SL,,)</f>
        <v>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v>
      </c>
      <c r="D18" s="310"/>
      <c r="E18" s="312" t="s">
        <v>30</v>
      </c>
    </row>
    <row r="19" ht="75" spans="1:5">
      <c r="A19" s="308"/>
      <c r="B19" s="309" t="str">
        <f ca="1">OFFSET(L!$C$1,MATCH("Definitions"&amp;ADDRESS(ROW(),COLUMN(),4),L!$A:$A,0)-1,SL,,)</f>
        <v>无冲突冶炼厂计划合规冶炼厂列表</v>
      </c>
      <c r="C19" s="309" t="str">
        <f ca="1">OFFSET(L!$C$1,MATCH("Definitions"&amp;ADDRESS(ROW(),COLUMN(),4),L!$A:$A,0)-1,SL,,)</f>
        <v>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v>
      </c>
      <c r="D19" s="310"/>
      <c r="E19" s="312"/>
    </row>
    <row r="20" ht="45" spans="1:5">
      <c r="A20" s="308"/>
      <c r="B20" s="309" t="str">
        <f ca="1">OFFSET(L!$C$1,MATCH("Definitions"&amp;ADDRESS(ROW(),COLUMN(),4),L!$A:$A,0)-1,SL,,)</f>
        <v>冶炼厂</v>
      </c>
      <c r="C20" s="309" t="str">
        <f ca="1">OFFSET(L!$C$1,MATCH("Definitions"&amp;ADDRESS(ROW(),COLUMN(),4),L!$A:$A,0)-1,SL,,)</f>
        <v>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v>
      </c>
      <c r="D20" s="310"/>
      <c r="E20" s="312" t="s">
        <v>29</v>
      </c>
    </row>
    <row r="21" ht="60" spans="1:5">
      <c r="A21" s="308"/>
      <c r="B21" s="309" t="str">
        <f ca="1">OFFSET(L!$C$1,MATCH("Definitions"&amp;ADDRESS(ROW(),COLUMN(),4),L!$A:$A,0)-1,SL,,)</f>
        <v>冶炼厂识别序号</v>
      </c>
      <c r="C21" s="309" t="str">
        <f ca="1">OFFSET(L!$C$1,MATCH("Definitions"&amp;ADDRESS(ROW(),COLUMN(),4),L!$A:$A,0)-1,SL,,)</f>
        <v>负责任矿物计划 (RMI) 会编发独一无二的识别号码给由供应链成员申报上来的冶炼厂或精炼厂，无论其是否已确认过符合负责任矿物审验流程 (RMAP) 中审核标准所定义冶炼厂的物征。</v>
      </c>
      <c r="D21" s="310"/>
      <c r="E21" s="312" t="s">
        <v>27</v>
      </c>
    </row>
    <row r="22" ht="29.25" spans="1:5">
      <c r="A22" s="308"/>
      <c r="B22" s="309" t="str">
        <f ca="1">OFFSET(L!$C$1,MATCH("Definitions"&amp;ADDRESS(ROW(),COLUMN(),4),L!$A:$A,0)-1,SL,,)</f>
        <v>锌加工厂</v>
      </c>
      <c r="C22" s="309" t="str">
        <f ca="1">OFFSET(L!$C$1,MATCH("Definitions"&amp;ADDRESS(ROW(),COLUMN(),4),L!$A:$A,0)-1,SL,,)</f>
        <v>锌加工厂是将硫化锌精矿、锌钙（由焙烧获得）或氧化锌（由回收获得）转化为特殊高品位锌 (SHG) 或任何中间产品（例如锌钙）的设施。</v>
      </c>
      <c r="D22" s="310"/>
      <c r="E22" s="312"/>
    </row>
    <row r="23" ht="15" spans="1:5">
      <c r="A23" s="308"/>
      <c r="B23" s="313" t="str">
        <f ca="1">OFFSET(L!$C$1,MATCH("General"&amp;"Cpy",L!$A:$A,0)-1,SL,,)</f>
        <v>© 2026 Responsible Minerals Initiative。保留所有权利。</v>
      </c>
      <c r="C23" s="313"/>
      <c r="D23" s="310"/>
      <c r="E23" s="312"/>
    </row>
    <row r="24" ht="13.5" spans="1:5">
      <c r="A24" s="314"/>
      <c r="B24" s="315"/>
      <c r="C24" s="315"/>
      <c r="D24" s="316"/>
    </row>
    <row r="25" ht="13.5"/>
  </sheetData>
  <sheetProtection algorithmName="SHA-512" hashValue="mHSkvmYlaczSF5FCY6reLdbT5dC7xfVg+psFUDzTrOWiNGrV1xlBwRyQAZLnB7g5VsuYF8vKOnh9LQk6jqiWJA==" saltValue="rVFT8p0y1WVJVDIKZUZNGw==" spinCount="100000" sheet="1" formatRows="0"/>
  <mergeCells count="3">
    <mergeCell ref="A1:D1"/>
    <mergeCell ref="B23:C23"/>
    <mergeCell ref="D2:D24"/>
  </mergeCells>
  <pageMargins left="0.708661417322835" right="0.708661417322835" top="0.748031496062992" bottom="0.748031496062992" header="0.31496062992126" footer="0.31496062992126"/>
  <pageSetup paperSize="1" scale="37" orientation="portrait"/>
  <headerFooter>
    <oddHeader>&amp;R&amp;"Calibri"&amp;14&amp;KFF0000 L2: Internal use only&amp;1#
</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92D050"/>
    <pageSetUpPr fitToPage="1"/>
  </sheetPr>
  <dimension ref="A1:AR86"/>
  <sheetViews>
    <sheetView showGridLines="0" showZeros="0" tabSelected="1" zoomScalePageLayoutView="70" topLeftCell="A16" workbookViewId="0">
      <selection activeCell="H27" sqref="H27"/>
    </sheetView>
  </sheetViews>
  <sheetFormatPr defaultColWidth="10.8166666666667" defaultRowHeight="12.75"/>
  <cols>
    <col min="1" max="1" width="2.175" style="1" customWidth="1"/>
    <col min="2" max="2" width="101.725" style="1" customWidth="1"/>
    <col min="3" max="3" width="2" style="1" customWidth="1"/>
    <col min="4" max="5" width="20.2666666666667" style="1" customWidth="1"/>
    <col min="6" max="6" width="2" style="1" customWidth="1"/>
    <col min="7" max="9" width="20.2666666666667" style="1" customWidth="1"/>
    <col min="10" max="10" width="21.8166666666667" style="1" customWidth="1"/>
    <col min="11" max="11" width="2" style="1" customWidth="1"/>
    <col min="12" max="12" width="8.26666666666667" style="1" hidden="1" customWidth="1"/>
    <col min="13" max="13" width="13.2666666666667" style="1" hidden="1" customWidth="1"/>
    <col min="14" max="14" width="11" style="1" hidden="1" customWidth="1"/>
    <col min="15" max="15" width="11.725" style="1" hidden="1" customWidth="1"/>
    <col min="16" max="16" width="15.2666666666667" style="1" hidden="1" customWidth="1"/>
    <col min="17" max="17" width="16.2666666666667" style="1" hidden="1" customWidth="1"/>
    <col min="18" max="18" width="23.175" style="1" hidden="1" customWidth="1"/>
    <col min="19" max="19" width="17.8166666666667" style="1" hidden="1" customWidth="1"/>
    <col min="20" max="20" width="19" style="1" hidden="1" customWidth="1"/>
    <col min="21" max="21" width="12.725" style="1" hidden="1" customWidth="1"/>
    <col min="22" max="22" width="23.725" style="1" hidden="1" customWidth="1"/>
    <col min="23" max="23" width="22.2666666666667" style="1" hidden="1" customWidth="1"/>
    <col min="24" max="24" width="22.725" style="1" hidden="1" customWidth="1"/>
    <col min="25" max="25" width="18.725" style="1" hidden="1" customWidth="1"/>
    <col min="26" max="26" width="19.8166666666667" style="1" hidden="1" customWidth="1"/>
    <col min="27" max="27" width="22.725" style="1" hidden="1" customWidth="1"/>
    <col min="28" max="28" width="27.2666666666667" style="1" hidden="1" customWidth="1"/>
    <col min="29" max="16384" width="10.8166666666667" style="1"/>
  </cols>
  <sheetData>
    <row r="1" ht="15.75" spans="1:44">
      <c r="A1" s="181"/>
      <c r="B1" s="182"/>
      <c r="C1" s="182"/>
      <c r="D1" s="182"/>
      <c r="E1" s="182"/>
      <c r="F1" s="182"/>
      <c r="G1" s="182"/>
      <c r="H1" s="182"/>
      <c r="I1" s="182"/>
      <c r="J1" s="182"/>
      <c r="K1" s="183"/>
      <c r="L1" s="184"/>
      <c r="P1" s="185"/>
      <c r="Q1" s="185"/>
      <c r="R1" s="185"/>
      <c r="S1" s="185"/>
      <c r="T1" s="185"/>
      <c r="U1" s="185"/>
      <c r="V1" s="185"/>
      <c r="W1" s="185"/>
      <c r="X1" s="185"/>
      <c r="Y1" s="185"/>
      <c r="Z1" s="185"/>
      <c r="AA1" s="185"/>
      <c r="AB1" s="185"/>
      <c r="AC1" s="185"/>
      <c r="AD1" s="185"/>
      <c r="AE1" s="185"/>
      <c r="AF1" s="185"/>
      <c r="AG1" s="185"/>
      <c r="AH1" s="185"/>
      <c r="AI1" s="185"/>
    </row>
    <row r="2" ht="82.4" customHeight="1" spans="1:44">
      <c r="A2" s="186"/>
      <c r="B2" s="187"/>
      <c r="C2" s="188"/>
      <c r="D2" s="189" t="str">
        <f ca="1">OFFSET(L!$C$1,MATCH("Declaration"&amp;ADDRESS(ROW(),COLUMN(),4),L!$A:$A,0)-1,SL,,)</f>
        <v>额外矿物报告模板 (AMRT)</v>
      </c>
      <c r="E2" s="190"/>
      <c r="F2" s="190"/>
      <c r="G2" s="190"/>
      <c r="H2" s="190"/>
      <c r="I2" s="190"/>
      <c r="J2" s="191"/>
      <c r="K2" s="192"/>
      <c r="L2" s="193"/>
      <c r="N2" s="75"/>
      <c r="O2" s="75"/>
      <c r="P2" s="185"/>
      <c r="Q2" s="185"/>
      <c r="R2" s="185"/>
      <c r="S2" s="185"/>
      <c r="T2" s="185"/>
      <c r="U2" s="185"/>
      <c r="V2" s="185"/>
      <c r="W2" s="185"/>
      <c r="X2" s="185"/>
      <c r="Y2" s="185"/>
      <c r="Z2" s="185"/>
      <c r="AA2" s="185"/>
      <c r="AB2" s="185"/>
      <c r="AC2" s="185"/>
      <c r="AD2" s="185"/>
      <c r="AE2" s="185"/>
      <c r="AF2" s="185"/>
      <c r="AG2" s="185"/>
      <c r="AH2" s="185"/>
      <c r="AI2" s="185"/>
    </row>
    <row r="3" ht="139.5" customHeight="1" spans="1:44">
      <c r="A3" s="186"/>
      <c r="B3" s="194" t="s">
        <v>31</v>
      </c>
      <c r="C3" s="195"/>
      <c r="D3" s="196" t="s">
        <v>32</v>
      </c>
      <c r="E3" s="185"/>
      <c r="F3" s="197"/>
      <c r="G3" s="197"/>
      <c r="H3" s="197"/>
      <c r="I3" s="198"/>
      <c r="J3" s="199" t="s">
        <v>33</v>
      </c>
      <c r="K3" s="192"/>
      <c r="L3" s="184"/>
      <c r="P3" s="200">
        <f>MATCH($D$3,LN,0)</f>
        <v>2</v>
      </c>
    </row>
    <row r="4" ht="15.75" spans="1:44">
      <c r="A4" s="186"/>
      <c r="B4" s="92" t="str">
        <f ca="1">OFFSET(L!$C$1,MATCH("Declaration"&amp;ADDRESS(ROW(),COLUMN(),4),L!$A:$A,0)-1,SL,,)</f>
        <v>此填写此报告的目的是收集在产品中所用等鉱物/金属的采购信息。</v>
      </c>
      <c r="C4" s="92"/>
      <c r="D4" s="92"/>
      <c r="E4" s="92"/>
      <c r="F4" s="92"/>
      <c r="G4" s="92"/>
      <c r="H4" s="92"/>
      <c r="I4" s="201"/>
      <c r="J4" s="201"/>
      <c r="K4" s="192"/>
      <c r="L4" s="202"/>
      <c r="P4" s="185"/>
      <c r="Q4" s="185"/>
      <c r="R4" s="185"/>
      <c r="S4" s="185"/>
      <c r="T4" s="185"/>
      <c r="U4" s="185"/>
      <c r="V4" s="185"/>
      <c r="W4" s="185"/>
      <c r="X4" s="185"/>
      <c r="Y4" s="185"/>
      <c r="Z4" s="185"/>
      <c r="AA4" s="185"/>
      <c r="AB4" s="185"/>
      <c r="AC4" s="185"/>
      <c r="AD4" s="185"/>
      <c r="AE4" s="185"/>
      <c r="AF4" s="185"/>
      <c r="AG4" s="185"/>
      <c r="AH4" s="185"/>
      <c r="AI4" s="185"/>
    </row>
    <row r="5" ht="15" spans="1:44">
      <c r="A5" s="203" t="str">
        <f>LEFT(D9,1)</f>
        <v>A</v>
      </c>
      <c r="B5" s="204"/>
      <c r="C5" s="204"/>
      <c r="D5" s="204"/>
      <c r="E5" s="204"/>
      <c r="F5" s="204"/>
      <c r="G5" s="204"/>
      <c r="H5" s="204"/>
      <c r="I5" s="204"/>
      <c r="J5" s="204"/>
      <c r="K5" s="192"/>
      <c r="L5" s="202"/>
      <c r="M5" s="9"/>
      <c r="N5" s="9"/>
      <c r="O5" s="9"/>
      <c r="P5" s="205"/>
      <c r="Q5" s="205"/>
      <c r="R5" s="205"/>
      <c r="S5" s="205"/>
      <c r="T5" s="205"/>
      <c r="U5" s="205"/>
      <c r="V5" s="205"/>
      <c r="W5" s="205"/>
      <c r="X5" s="205"/>
      <c r="Y5" s="205"/>
      <c r="Z5" s="205"/>
      <c r="AA5" s="205"/>
      <c r="AB5" s="205"/>
      <c r="AC5" s="205"/>
      <c r="AD5" s="205"/>
      <c r="AE5" s="205"/>
      <c r="AF5" s="205"/>
      <c r="AG5" s="205"/>
      <c r="AH5" s="205"/>
      <c r="AI5" s="205"/>
    </row>
    <row r="6" ht="30" spans="1:44">
      <c r="A6" s="186"/>
      <c r="B6" s="92" t="str">
        <f ca="1">OFFSET(L!$C$1,MATCH("Declaration"&amp;ADDRESS(ROW(),COLUMN(),4),L!$A:$A,0)-1,SL,,)</f>
        <v>必填字段标记为星号 (*)。参考说明选项卡，获取关于如何答复每个问题的指南。</v>
      </c>
      <c r="C6" s="92"/>
      <c r="D6" s="92"/>
      <c r="E6" s="92"/>
      <c r="F6" s="92"/>
      <c r="G6" s="92"/>
      <c r="H6" s="92"/>
      <c r="I6" s="92"/>
      <c r="J6" s="92"/>
      <c r="K6" s="192"/>
      <c r="L6" s="202" t="s">
        <v>34</v>
      </c>
      <c r="P6" s="185"/>
      <c r="Q6" s="185"/>
      <c r="R6" s="185"/>
      <c r="S6" s="185"/>
      <c r="T6" s="185"/>
      <c r="U6" s="185"/>
      <c r="V6" s="185"/>
      <c r="W6" s="185"/>
      <c r="X6" s="185"/>
      <c r="Y6" s="185"/>
      <c r="Z6" s="185"/>
      <c r="AA6" s="185"/>
      <c r="AB6" s="185"/>
      <c r="AC6" s="185"/>
      <c r="AD6" s="185"/>
      <c r="AE6" s="185"/>
      <c r="AF6" s="185"/>
      <c r="AG6" s="185"/>
      <c r="AH6" s="185"/>
      <c r="AI6" s="185"/>
    </row>
    <row r="7" ht="37" customHeight="1" spans="1:44">
      <c r="A7" s="186"/>
      <c r="B7" s="206" t="str">
        <f ca="1">OFFSET(L!$C$1,MATCH("Declaration"&amp;ADDRESS(ROW(),COLUMN(),4),L!$A:$A,0)-1,SL,,)</f>
        <v>公司信息</v>
      </c>
      <c r="C7" s="206"/>
      <c r="D7" s="206"/>
      <c r="E7" s="206"/>
      <c r="F7" s="206"/>
      <c r="G7" s="206"/>
      <c r="H7" s="206"/>
      <c r="I7" s="206"/>
      <c r="J7" s="206"/>
      <c r="K7" s="192"/>
      <c r="L7" s="202"/>
      <c r="P7" s="185"/>
      <c r="Q7" s="185"/>
      <c r="R7" s="185"/>
      <c r="S7" s="185"/>
      <c r="T7" s="185"/>
      <c r="U7" s="185"/>
      <c r="V7" s="185"/>
      <c r="W7" s="185"/>
      <c r="X7" s="185"/>
      <c r="Y7" s="185"/>
      <c r="Z7" s="185"/>
      <c r="AA7" s="185"/>
      <c r="AB7" s="185"/>
      <c r="AC7" s="185"/>
      <c r="AD7" s="185"/>
      <c r="AE7" s="185"/>
      <c r="AF7" s="185"/>
      <c r="AG7" s="185"/>
      <c r="AH7" s="185"/>
      <c r="AI7" s="185"/>
    </row>
    <row r="8" ht="15.75" spans="1:44">
      <c r="A8" s="207"/>
      <c r="B8" s="208" t="str">
        <f ca="1">OFFSET(L!$C$1,MATCH("Declaration"&amp;ADDRESS(ROW(),COLUMN(),4),L!$A:$A,0)-1,SL,,)</f>
        <v>公司名称 (*)：</v>
      </c>
      <c r="C8" s="209"/>
      <c r="D8" s="210" t="s">
        <v>35</v>
      </c>
      <c r="E8" s="211"/>
      <c r="F8" s="211"/>
      <c r="G8" s="211"/>
      <c r="H8" s="211"/>
      <c r="I8" s="211"/>
      <c r="J8" s="212"/>
      <c r="K8" s="213"/>
      <c r="L8" s="202"/>
      <c r="P8" s="185"/>
      <c r="Q8" s="185"/>
      <c r="R8" s="185"/>
      <c r="S8" s="185"/>
      <c r="T8" s="185"/>
      <c r="U8" s="185"/>
      <c r="V8" s="185"/>
      <c r="W8" s="185"/>
      <c r="X8" s="185"/>
      <c r="Y8" s="185"/>
      <c r="Z8" s="185"/>
      <c r="AA8" s="185"/>
      <c r="AB8" s="185"/>
      <c r="AC8" s="185"/>
      <c r="AD8" s="185"/>
      <c r="AE8" s="185"/>
      <c r="AF8" s="185"/>
      <c r="AG8" s="185"/>
      <c r="AH8" s="185"/>
      <c r="AI8" s="185"/>
    </row>
    <row r="9" ht="15.75" spans="1:44">
      <c r="A9" s="207"/>
      <c r="B9" s="208" t="str">
        <f ca="1">OFFSET(L!$C$1,MATCH("Declaration"&amp;ADDRESS(ROW(),COLUMN(),4),L!$A:$A,0)-1,SL,,)</f>
        <v>申报范围或种类 (*)：</v>
      </c>
      <c r="C9" s="209"/>
      <c r="D9" s="214" t="s">
        <v>36</v>
      </c>
      <c r="E9" s="215"/>
      <c r="F9" s="215"/>
      <c r="G9" s="216"/>
      <c r="H9" s="217"/>
      <c r="I9" s="217"/>
      <c r="J9" s="217"/>
      <c r="K9" s="192"/>
      <c r="L9" s="202"/>
      <c r="P9" s="200" t="s">
        <v>36</v>
      </c>
      <c r="Q9" s="200" t="s">
        <v>37</v>
      </c>
      <c r="R9" s="200" t="s">
        <v>38</v>
      </c>
      <c r="S9" s="200"/>
      <c r="T9" s="218"/>
      <c r="U9" s="185"/>
      <c r="V9" s="185"/>
      <c r="W9" s="185"/>
      <c r="X9" s="185"/>
      <c r="Y9" s="185"/>
      <c r="Z9" s="185"/>
      <c r="AA9" s="185"/>
      <c r="AB9" s="185"/>
      <c r="AC9" s="185"/>
      <c r="AD9" s="185"/>
      <c r="AE9" s="185"/>
      <c r="AF9" s="185"/>
      <c r="AG9" s="185"/>
      <c r="AH9" s="185"/>
      <c r="AI9" s="185"/>
    </row>
    <row r="10" ht="32.5" customHeight="1" spans="1:44">
      <c r="A10" s="207"/>
      <c r="B10" s="219" t="str">
        <f ca="1">OFFSET(L!$C$1,MATCH("Declaration"&amp;ADDRESS(ROW(),COLUMN(),4)&amp;LEFT($D$9,1),L!$A:$A,0)-1,SL,,)</f>
        <v>范围描述：</v>
      </c>
      <c r="C10" s="220"/>
      <c r="D10" s="221"/>
      <c r="E10" s="222"/>
      <c r="F10" s="222"/>
      <c r="G10" s="222"/>
      <c r="H10" s="222"/>
      <c r="I10" s="222"/>
      <c r="J10" s="223"/>
      <c r="K10" s="192"/>
      <c r="L10" s="202"/>
      <c r="Q10" s="185"/>
      <c r="R10" s="185"/>
      <c r="S10" s="185"/>
      <c r="T10" s="185"/>
      <c r="U10" s="185"/>
      <c r="V10" s="185"/>
      <c r="W10" s="185"/>
      <c r="X10" s="185"/>
      <c r="Y10" s="185"/>
      <c r="Z10" s="185"/>
      <c r="AA10" s="185"/>
      <c r="AB10" s="185"/>
      <c r="AC10" s="185"/>
      <c r="AD10" s="185"/>
      <c r="AE10" s="185"/>
      <c r="AF10" s="185"/>
      <c r="AG10" s="185"/>
      <c r="AH10" s="185"/>
      <c r="AI10" s="185"/>
    </row>
    <row r="11" ht="15.75" spans="1:44">
      <c r="A11" s="207"/>
      <c r="B11" s="208"/>
      <c r="C11" s="220"/>
      <c r="D11" s="224" t="str">
        <f ca="1">IF(D9=Q9,OFFSET(L!$C$1,MATCH("Declaration"&amp;ADDRESS(ROW(),COLUMN(),4),L!$A:$A,0)-1,SL,,),"")</f>
        <v/>
      </c>
      <c r="E11" s="225"/>
      <c r="F11" s="225"/>
      <c r="G11" s="225"/>
      <c r="H11" s="225"/>
      <c r="I11" s="225"/>
      <c r="J11" s="226"/>
      <c r="K11" s="192"/>
      <c r="L11" s="202"/>
      <c r="Q11" s="185"/>
      <c r="R11" s="185"/>
      <c r="S11" s="185"/>
      <c r="T11" s="185"/>
      <c r="U11" s="185"/>
      <c r="V11" s="185"/>
      <c r="W11" s="185"/>
      <c r="X11" s="185"/>
      <c r="Y11" s="185"/>
      <c r="Z11" s="185"/>
      <c r="AA11" s="185"/>
      <c r="AB11" s="185"/>
      <c r="AC11" s="185"/>
      <c r="AD11" s="185"/>
      <c r="AE11" s="185"/>
      <c r="AF11" s="185"/>
      <c r="AG11" s="185"/>
      <c r="AH11" s="185"/>
      <c r="AI11" s="185"/>
    </row>
    <row r="12" ht="28" customHeight="1" spans="1:44">
      <c r="A12" s="207"/>
      <c r="B12" s="227" t="str">
        <f ca="1">OFFSET(L!$C$1,MATCH("Declaration"&amp;ADDRESS(ROW(),COLUMN(),4),L!$A:$A,0)-1,SL,,)</f>
        <v>选择贵公司的矿产申报范围（最多 10 种）。该声明最多可包含 10 种矿物或金属。 如果矿物或金属未出现在列表中，请选择“其他”。</v>
      </c>
      <c r="C12" s="220"/>
      <c r="D12" s="228" t="s">
        <v>39</v>
      </c>
      <c r="E12" s="228" t="s">
        <v>40</v>
      </c>
      <c r="F12" s="228"/>
      <c r="G12" s="228" t="s">
        <v>41</v>
      </c>
      <c r="H12" s="228" t="s">
        <v>42</v>
      </c>
      <c r="I12" s="228"/>
      <c r="J12" s="229"/>
      <c r="K12" s="192"/>
      <c r="L12" s="202"/>
      <c r="P12" s="230" t="str">
        <f>IF(ISBLANK(D12),"",IF(D12="Other [specify below]",IF(ISBLANK(D15),"",D15),D12))</f>
        <v>Silver</v>
      </c>
      <c r="Q12" s="231" t="str">
        <f>IF(P13="",P12,IF(P12="",P13,IF(P12&gt;P13,P13,P12)))</f>
        <v>Aluminum</v>
      </c>
      <c r="R12" s="231" t="str">
        <f>Q12</f>
        <v>Aluminum</v>
      </c>
      <c r="S12" s="231" t="str">
        <f t="shared" ref="S12" si="0">IF(R13="",R12,IF(R12="",R13,IF(R12&gt;R13,R13,R12)))</f>
        <v>Aluminum</v>
      </c>
      <c r="T12" s="231" t="str">
        <f t="shared" ref="T12" si="1">S12</f>
        <v>Aluminum</v>
      </c>
      <c r="U12" s="231" t="str">
        <f t="shared" ref="U12" si="2">IF(T13="",T12,IF(T12="",T13,IF(T12&gt;T13,T13,T12)))</f>
        <v>Aluminum</v>
      </c>
      <c r="V12" s="231" t="str">
        <f t="shared" ref="V12" si="3">U12</f>
        <v>Aluminum</v>
      </c>
      <c r="W12" s="231" t="str">
        <f t="shared" ref="W12" si="4">IF(V13="",V12,IF(V12="",V13,IF(V12&gt;V13,V13,V12)))</f>
        <v>Aluminum</v>
      </c>
      <c r="X12" s="231" t="str">
        <f t="shared" ref="X12" si="5">W12</f>
        <v>Aluminum</v>
      </c>
      <c r="Y12" s="231" t="str">
        <f t="shared" ref="Y12" si="6">IF(X13="",X12,IF(X12="",X13,IF(X12&gt;X13,X13,X12)))</f>
        <v>Aluminum</v>
      </c>
      <c r="Z12" s="231" t="str">
        <f t="shared" ref="Z12:AA12" si="7">Y12</f>
        <v>Aluminum</v>
      </c>
      <c r="AA12" s="231" t="str">
        <f t="shared" si="7"/>
        <v>Aluminum</v>
      </c>
      <c r="AB12" s="200" t="str">
        <f>IF(COUNTIF(D12:I13,"Other [specify below]"),"A","")</f>
        <v/>
      </c>
      <c r="AC12" s="185"/>
      <c r="AD12" s="185"/>
      <c r="AE12" s="185"/>
      <c r="AF12" s="185"/>
      <c r="AG12" s="185"/>
      <c r="AH12" s="185"/>
      <c r="AI12" s="185"/>
      <c r="AJ12" s="185"/>
      <c r="AK12" s="185"/>
      <c r="AL12" s="185"/>
      <c r="AM12" s="185"/>
      <c r="AN12" s="185"/>
      <c r="AO12" s="185"/>
      <c r="AP12" s="185"/>
      <c r="AQ12" s="185"/>
      <c r="AR12" s="185"/>
    </row>
    <row r="13" ht="28" customHeight="1" spans="1:44">
      <c r="A13" s="207"/>
      <c r="B13" s="232"/>
      <c r="C13" s="220"/>
      <c r="D13" s="228"/>
      <c r="E13" s="233"/>
      <c r="F13" s="234"/>
      <c r="G13" s="228"/>
      <c r="H13" s="228"/>
      <c r="I13" s="228"/>
      <c r="J13" s="235"/>
      <c r="K13" s="192"/>
      <c r="L13" s="202"/>
      <c r="P13" s="230" t="str">
        <f>IF(ISBLANK(E12),"",IF(E12="Other [specify below]",IF(ISBLANK(E15),"",E15),E12))</f>
        <v>Aluminum</v>
      </c>
      <c r="Q13" s="231" t="str">
        <f>IF(P13="",P13,IF(P12="",P12,IF(P12&gt;P13,P12,P13)))</f>
        <v>Silver</v>
      </c>
      <c r="R13" s="231" t="str">
        <f>IF(Q14="",Q13,IF(Q13="",Q14,IF(Q13&gt;Q14,Q14,Q13)))</f>
        <v>Lead</v>
      </c>
      <c r="S13" s="231" t="str">
        <f t="shared" ref="S13" si="8">IF(R13="",R13,IF(R12="",R12,IF(R12&gt;R13,R12,R13)))</f>
        <v>Lead</v>
      </c>
      <c r="T13" s="231" t="str">
        <f>IF(S14="",S13,IF(S13="",S14,IF(S13&gt;S14,S14,S13)))</f>
        <v>Lead</v>
      </c>
      <c r="U13" s="231" t="str">
        <f t="shared" ref="U13" si="9">IF(T13="",T13,IF(T12="",T12,IF(T12&gt;T13,T12,T13)))</f>
        <v>Lead</v>
      </c>
      <c r="V13" s="231" t="str">
        <f>IF(U14="",U13,IF(U13="",U14,IF(U13&gt;U14,U14,U13)))</f>
        <v>Lead</v>
      </c>
      <c r="W13" s="231" t="str">
        <f t="shared" ref="W13" si="10">IF(V13="",V13,IF(V12="",V12,IF(V12&gt;V13,V12,V13)))</f>
        <v>Lead</v>
      </c>
      <c r="X13" s="231" t="str">
        <f>IF(W14="",W13,IF(W13="",W14,IF(W13&gt;W14,W14,W13)))</f>
        <v>Lead</v>
      </c>
      <c r="Y13" s="231" t="str">
        <f t="shared" ref="Y13" si="11">IF(X13="",X13,IF(X12="",X12,IF(X12&gt;X13,X12,X13)))</f>
        <v>Lead</v>
      </c>
      <c r="Z13" s="231" t="str">
        <f>IF(Y14="",Y13,IF(Y13="",Y14,IF(Y13&gt;Y14,Y14,Y13)))</f>
        <v>Lead</v>
      </c>
      <c r="AA13" s="231" t="str" cm="1">
        <f t="array" ref="AA13">_xlfn.IFNA(INDEX($Z$12:$Z$21,MATCH(0,COUNTIF($AA$12:$AA12,$Z$12:$Z$21),0)),"")</f>
        <v>Lead</v>
      </c>
      <c r="AB13" s="236"/>
      <c r="AC13" s="185"/>
      <c r="AD13" s="185"/>
      <c r="AF13" s="185"/>
      <c r="AG13" s="185"/>
      <c r="AH13" s="185"/>
      <c r="AI13" s="185"/>
      <c r="AJ13" s="185"/>
      <c r="AK13" s="185"/>
      <c r="AL13" s="185"/>
      <c r="AM13" s="185"/>
      <c r="AN13" s="185"/>
      <c r="AO13" s="185"/>
      <c r="AP13" s="185"/>
      <c r="AQ13" s="185"/>
      <c r="AR13" s="185"/>
    </row>
    <row r="14" ht="15.75" spans="1:44">
      <c r="A14" s="207"/>
      <c r="B14" s="237" t="str">
        <f ca="1">OFFSET(L!$C$1,MATCH("Declaration"&amp;ADDRESS(ROW(),COLUMN(),4),L!$A:$A,0)-1,SL,,)</f>
        <v>注：问题 1 和 2 会自动填充精选的矿产，将按字母顺序列出。检查你的回复是否与相应的矿物相符。</v>
      </c>
      <c r="C14" s="220"/>
      <c r="D14" s="238"/>
      <c r="E14" s="239"/>
      <c r="F14" s="239"/>
      <c r="G14" s="239"/>
      <c r="H14" s="239"/>
      <c r="I14" s="239"/>
      <c r="J14" s="235"/>
      <c r="K14" s="192"/>
      <c r="L14" s="202"/>
      <c r="P14" s="230" t="str">
        <f>IF(ISBLANK(G12),"",IF(G12="Other [specify below]",IF(ISBLANK(G15),"",G15),G12))</f>
        <v>Lead</v>
      </c>
      <c r="Q14" s="231" t="str">
        <f>IF(P15="",P14,IF(P14="",P15,IF(P14&gt;P15,P15,P14)))</f>
        <v>Lead</v>
      </c>
      <c r="R14" s="231" t="str">
        <f>IF(Q14="",Q14,IF(Q13="",Q13,IF(Q13&gt;Q14,Q13,Q14)))</f>
        <v>Silver</v>
      </c>
      <c r="S14" s="231" t="str">
        <f t="shared" ref="S14:Y14" si="12">IF(R15="",R14,IF(R14="",R15,IF(R14&gt;R15,R15,R14)))</f>
        <v>Silver</v>
      </c>
      <c r="T14" s="231" t="str">
        <f>IF(S14="",S14,IF(S13="",S13,IF(S13&gt;S14,S13,S14)))</f>
        <v>Silver</v>
      </c>
      <c r="U14" s="231" t="str">
        <f t="shared" si="12"/>
        <v>Silver</v>
      </c>
      <c r="V14" s="231" t="str">
        <f>IF(U14="",U14,IF(U13="",U13,IF(U13&gt;U14,U13,U14)))</f>
        <v>Silver</v>
      </c>
      <c r="W14" s="231" t="str">
        <f t="shared" si="12"/>
        <v>Silver</v>
      </c>
      <c r="X14" s="231" t="str">
        <f>IF(W14="",W14,IF(W13="",W13,IF(W13&gt;W14,W13,W14)))</f>
        <v>Silver</v>
      </c>
      <c r="Y14" s="231" t="str">
        <f t="shared" si="12"/>
        <v>Silver</v>
      </c>
      <c r="Z14" s="231" t="str">
        <f>IF(Y14="",Y14,IF(Y13="",Y13,IF(Y13&gt;Y14,Y13,Y14)))</f>
        <v>Silver</v>
      </c>
      <c r="AA14" s="231" t="str" cm="1">
        <f t="array" ref="AA14">_xlfn.IFNA(INDEX($Z$12:$Z$21,MATCH(0,COUNTIF($AA$12:$AA13,$Z$12:$Z$21),0)),"")</f>
        <v>Silver</v>
      </c>
      <c r="AB14" s="236"/>
      <c r="AC14" s="185"/>
      <c r="AD14" s="185"/>
      <c r="AF14" s="185"/>
      <c r="AG14" s="185"/>
      <c r="AH14" s="185"/>
      <c r="AI14" s="185"/>
      <c r="AJ14" s="185"/>
      <c r="AK14" s="185"/>
      <c r="AL14" s="185"/>
      <c r="AM14" s="185"/>
      <c r="AN14" s="185"/>
      <c r="AO14" s="185"/>
      <c r="AP14" s="185"/>
      <c r="AQ14" s="185"/>
      <c r="AR14" s="185"/>
    </row>
    <row r="15" ht="28" customHeight="1" spans="1:44">
      <c r="A15" s="207"/>
      <c r="B15" s="227" t="str">
        <f ca="1">OFFSET(L!$C$1,MATCH("Declaration"&amp;ADDRESS(ROW(),COLUMN(),4),L!$A:$A,0)-1,SL,,)</f>
        <v>如果您的矿产申报范围包括“其他”，请在此处输入其他矿产。</v>
      </c>
      <c r="C15" s="220"/>
      <c r="D15" s="240"/>
      <c r="E15" s="240"/>
      <c r="F15" s="240"/>
      <c r="G15" s="240"/>
      <c r="H15" s="240"/>
      <c r="I15" s="240"/>
      <c r="J15" s="235"/>
      <c r="K15" s="192"/>
      <c r="L15" s="202"/>
      <c r="P15" s="230" t="str">
        <f>IF(ISBLANK(H12),"",IF(H12="Other [specify below]",IF(ISBLANK(H15),"",H15),H12))</f>
        <v>Zinc</v>
      </c>
      <c r="Q15" s="231" t="str">
        <f>IF(P15="",P15,IF(P14="",P14,IF(P14&gt;P15,P14,P15)))</f>
        <v>Zinc</v>
      </c>
      <c r="R15" s="231" t="str">
        <f t="shared" ref="R15:Z15" si="13">IF(Q16="",Q15,IF(Q15="",Q16,IF(Q15&gt;Q16,Q16,Q15)))</f>
        <v>Zinc</v>
      </c>
      <c r="S15" s="231" t="str">
        <f t="shared" ref="S15:Y15" si="14">IF(R15="",R15,IF(R14="",R14,IF(R14&gt;R15,R14,R15)))</f>
        <v>Zinc</v>
      </c>
      <c r="T15" s="231" t="str">
        <f t="shared" si="13"/>
        <v>Zinc</v>
      </c>
      <c r="U15" s="231" t="str">
        <f t="shared" si="14"/>
        <v>Zinc</v>
      </c>
      <c r="V15" s="231" t="str">
        <f t="shared" si="13"/>
        <v>Zinc</v>
      </c>
      <c r="W15" s="231" t="str">
        <f t="shared" si="14"/>
        <v>Zinc</v>
      </c>
      <c r="X15" s="231" t="str">
        <f t="shared" si="13"/>
        <v>Zinc</v>
      </c>
      <c r="Y15" s="231" t="str">
        <f t="shared" si="14"/>
        <v>Zinc</v>
      </c>
      <c r="Z15" s="231" t="str">
        <f t="shared" si="13"/>
        <v>Zinc</v>
      </c>
      <c r="AA15" s="231" t="str" cm="1">
        <f t="array" ref="AA15">_xlfn.IFNA(INDEX($Z$12:$Z$21,MATCH(0,COUNTIF($AA$12:$AA14,$Z$12:$Z$21),0)),"")</f>
        <v>Zinc</v>
      </c>
      <c r="AB15" s="236"/>
      <c r="AC15" s="185"/>
      <c r="AD15" s="185"/>
      <c r="AF15" s="185"/>
      <c r="AG15" s="185"/>
      <c r="AH15" s="185"/>
      <c r="AI15" s="185"/>
      <c r="AJ15" s="185"/>
      <c r="AK15" s="185"/>
      <c r="AL15" s="185"/>
      <c r="AM15" s="185"/>
      <c r="AN15" s="185"/>
      <c r="AO15" s="185"/>
      <c r="AP15" s="185"/>
      <c r="AQ15" s="185"/>
      <c r="AR15" s="185"/>
    </row>
    <row r="16" ht="28" customHeight="1" spans="1:44">
      <c r="A16" s="207"/>
      <c r="B16" s="232"/>
      <c r="C16" s="220"/>
      <c r="D16" s="240"/>
      <c r="E16" s="241"/>
      <c r="F16" s="242"/>
      <c r="G16" s="240"/>
      <c r="H16" s="240"/>
      <c r="I16" s="240"/>
      <c r="J16" s="243"/>
      <c r="K16" s="192"/>
      <c r="L16" s="202"/>
      <c r="P16" s="230" t="str">
        <f>IF(ISBLANK(I12),"",IF(I12="Other [specify below]",IF(ISBLANK(I15),"",I15),I12))</f>
        <v/>
      </c>
      <c r="Q16" s="231" t="str">
        <f>IF(P17="",P16,IF(P16="",P17,IF(P16&gt;P17,P17,P16)))</f>
        <v/>
      </c>
      <c r="R16" s="231" t="str">
        <f t="shared" ref="R16:Z16" si="15">IF(Q16="",Q16,IF(Q15="",Q15,IF(Q15&gt;Q16,Q15,Q16)))</f>
        <v/>
      </c>
      <c r="S16" s="231" t="str">
        <f t="shared" ref="S16:Y16" si="16">IF(R17="",R16,IF(R16="",R17,IF(R16&gt;R17,R17,R16)))</f>
        <v/>
      </c>
      <c r="T16" s="231" t="str">
        <f t="shared" si="15"/>
        <v/>
      </c>
      <c r="U16" s="231" t="str">
        <f t="shared" si="16"/>
        <v/>
      </c>
      <c r="V16" s="231" t="str">
        <f t="shared" si="15"/>
        <v/>
      </c>
      <c r="W16" s="231" t="str">
        <f t="shared" si="16"/>
        <v/>
      </c>
      <c r="X16" s="231" t="str">
        <f t="shared" si="15"/>
        <v/>
      </c>
      <c r="Y16" s="231" t="str">
        <f t="shared" si="16"/>
        <v/>
      </c>
      <c r="Z16" s="231" t="str">
        <f t="shared" si="15"/>
        <v/>
      </c>
      <c r="AA16" s="231" t="str" cm="1">
        <f t="array" ref="AA16">_xlfn.IFNA(INDEX($Z$12:$Z$21,MATCH(0,COUNTIF($AA$12:$AA15,$Z$12:$Z$21),0)),"")</f>
        <v/>
      </c>
      <c r="AB16" s="236"/>
      <c r="AC16" s="185"/>
      <c r="AD16" s="185"/>
      <c r="AF16" s="185"/>
      <c r="AG16" s="185"/>
      <c r="AH16" s="185"/>
      <c r="AI16" s="185"/>
      <c r="AJ16" s="185"/>
      <c r="AK16" s="185"/>
      <c r="AL16" s="185"/>
      <c r="AM16" s="185"/>
      <c r="AN16" s="185"/>
      <c r="AO16" s="185"/>
      <c r="AP16" s="185"/>
      <c r="AQ16" s="185"/>
      <c r="AR16" s="185"/>
    </row>
    <row r="17" ht="16.75" customHeight="1" spans="1:44">
      <c r="A17" s="207"/>
      <c r="B17" s="244" t="str">
        <f ca="1">OFFSET(L!$C$1,MATCH("Declaration"&amp;ADDRESS(ROW(),COLUMN(),4),L!$A:$A,0)-1,SL,,)</f>
        <v>公司唯一识别信息： </v>
      </c>
      <c r="C17" s="245"/>
      <c r="D17" s="246"/>
      <c r="E17" s="247"/>
      <c r="F17" s="247"/>
      <c r="G17" s="247"/>
      <c r="H17" s="247"/>
      <c r="I17" s="247"/>
      <c r="J17" s="63"/>
      <c r="K17" s="192"/>
      <c r="L17" s="202"/>
      <c r="P17" s="230" t="str">
        <f>IF(ISBLANK(D13),"",IF(D13="Other [specify below]",IF(ISBLANK(D16),"",D16),D13))</f>
        <v/>
      </c>
      <c r="Q17" s="231" t="str">
        <f>IF(P17="",P17,IF(P16="",P16,IF(P16&gt;P17,P16,P17)))</f>
        <v/>
      </c>
      <c r="R17" s="231" t="str">
        <f t="shared" ref="R17:Z17" si="17">IF(Q18="",Q17,IF(Q17="",Q18,IF(Q17&gt;Q18,Q18,Q17)))</f>
        <v/>
      </c>
      <c r="S17" s="231" t="str">
        <f t="shared" ref="S17:Y17" si="18">IF(R17="",R17,IF(R16="",R16,IF(R16&gt;R17,R16,R17)))</f>
        <v/>
      </c>
      <c r="T17" s="231" t="str">
        <f t="shared" si="17"/>
        <v/>
      </c>
      <c r="U17" s="231" t="str">
        <f t="shared" si="18"/>
        <v/>
      </c>
      <c r="V17" s="231" t="str">
        <f t="shared" si="17"/>
        <v/>
      </c>
      <c r="W17" s="231" t="str">
        <f t="shared" si="18"/>
        <v/>
      </c>
      <c r="X17" s="231" t="str">
        <f t="shared" si="17"/>
        <v/>
      </c>
      <c r="Y17" s="231" t="str">
        <f t="shared" si="18"/>
        <v/>
      </c>
      <c r="Z17" s="231" t="str">
        <f t="shared" si="17"/>
        <v/>
      </c>
      <c r="AA17" s="231" t="str" cm="1">
        <f t="array" ref="AA17">_xlfn.IFNA(INDEX($Z$12:$Z$21,MATCH(0,COUNTIF($AA$12:$AA16,$Z$12:$Z$21),0)),"")</f>
        <v/>
      </c>
      <c r="AB17" s="185"/>
      <c r="AC17" s="185"/>
      <c r="AD17" s="185"/>
      <c r="AE17" s="185"/>
      <c r="AF17" s="185"/>
      <c r="AG17" s="185"/>
      <c r="AH17" s="185"/>
      <c r="AI17" s="185"/>
      <c r="AJ17" s="185"/>
      <c r="AK17" s="185"/>
      <c r="AL17" s="185"/>
      <c r="AM17" s="185"/>
      <c r="AN17" s="185"/>
      <c r="AO17" s="185"/>
      <c r="AP17" s="185"/>
      <c r="AQ17" s="185"/>
      <c r="AR17" s="185"/>
    </row>
    <row r="18" ht="16.75" customHeight="1" spans="1:44">
      <c r="A18" s="207"/>
      <c r="B18" s="244" t="str">
        <f ca="1">OFFSET(L!$C$1,MATCH("Declaration"&amp;ADDRESS(ROW(),COLUMN(),4),L!$A:$A,0)-1,SL,,)</f>
        <v>公司唯一授权识别信息：</v>
      </c>
      <c r="C18" s="245"/>
      <c r="D18" s="246"/>
      <c r="E18" s="247"/>
      <c r="F18" s="247"/>
      <c r="G18" s="247"/>
      <c r="H18" s="247"/>
      <c r="I18" s="247"/>
      <c r="J18" s="63"/>
      <c r="K18" s="192"/>
      <c r="L18" s="202"/>
      <c r="P18" s="230" t="str">
        <f>IF(ISBLANK(E13),"",IF(E13="Other [specify below]",IF(ISBLANK(E16),"",E16),E13))</f>
        <v/>
      </c>
      <c r="Q18" s="231" t="str">
        <f>IF(P19="",P18,IF(P18="",P19,IF(P18&gt;P19,P19,P18)))</f>
        <v/>
      </c>
      <c r="R18" s="231" t="str">
        <f t="shared" ref="R18:Z18" si="19">IF(Q18="",Q18,IF(Q17="",Q17,IF(Q17&gt;Q18,Q17,Q18)))</f>
        <v/>
      </c>
      <c r="S18" s="231" t="str">
        <f t="shared" ref="S18:Y18" si="20">IF(R19="",R18,IF(R18="",R19,IF(R18&gt;R19,R19,R18)))</f>
        <v/>
      </c>
      <c r="T18" s="231" t="str">
        <f t="shared" si="19"/>
        <v/>
      </c>
      <c r="U18" s="231" t="str">
        <f t="shared" si="20"/>
        <v/>
      </c>
      <c r="V18" s="231" t="str">
        <f t="shared" si="19"/>
        <v/>
      </c>
      <c r="W18" s="231" t="str">
        <f t="shared" si="20"/>
        <v/>
      </c>
      <c r="X18" s="231" t="str">
        <f t="shared" si="19"/>
        <v/>
      </c>
      <c r="Y18" s="231" t="str">
        <f t="shared" si="20"/>
        <v/>
      </c>
      <c r="Z18" s="231" t="str">
        <f t="shared" si="19"/>
        <v/>
      </c>
      <c r="AA18" s="231" t="str" cm="1">
        <f t="array" ref="AA18">_xlfn.IFNA(INDEX($Z$12:$Z$21,MATCH(0,COUNTIF($AA$12:$AA17,$Z$12:$Z$21),0)),"")</f>
        <v/>
      </c>
      <c r="AB18" s="185"/>
      <c r="AC18" s="185"/>
      <c r="AD18" s="185"/>
      <c r="AE18" s="185"/>
      <c r="AF18" s="185"/>
      <c r="AG18" s="185"/>
      <c r="AH18" s="185"/>
      <c r="AI18" s="185"/>
      <c r="AJ18" s="185"/>
      <c r="AK18" s="185"/>
      <c r="AL18" s="185"/>
      <c r="AM18" s="185"/>
      <c r="AN18" s="185"/>
      <c r="AO18" s="185"/>
      <c r="AP18" s="185"/>
      <c r="AQ18" s="185"/>
      <c r="AR18" s="185"/>
    </row>
    <row r="19" ht="15.75" spans="1:44">
      <c r="A19" s="207"/>
      <c r="B19" s="244" t="str">
        <f ca="1">OFFSET(L!$C$1,MATCH("Declaration"&amp;ADDRESS(ROW(),COLUMN(),4),L!$A:$A,0)-1,SL,,)</f>
        <v>地址：</v>
      </c>
      <c r="C19" s="245"/>
      <c r="D19" s="246" t="s">
        <v>43</v>
      </c>
      <c r="E19" s="247"/>
      <c r="F19" s="247"/>
      <c r="G19" s="247"/>
      <c r="H19" s="247"/>
      <c r="I19" s="247"/>
      <c r="J19" s="63"/>
      <c r="K19" s="192"/>
      <c r="L19" s="202"/>
      <c r="P19" s="230" t="str">
        <f>IF(ISBLANK(G13),"",IF(G13="Other [specify below]",IF(ISBLANK(G16),"",G16),G13))</f>
        <v/>
      </c>
      <c r="Q19" s="231" t="str">
        <f>IF(P19="",P19,IF(P18="",P18,IF(P18&gt;P19,P18,P19)))</f>
        <v/>
      </c>
      <c r="R19" s="231" t="str">
        <f t="shared" ref="R19:Z19" si="21">IF(Q20="",Q19,IF(Q19="",Q20,IF(Q19&gt;Q20,Q20,Q19)))</f>
        <v/>
      </c>
      <c r="S19" s="231" t="str">
        <f t="shared" ref="S19:Y19" si="22">IF(R19="",R19,IF(R18="",R18,IF(R18&gt;R19,R18,R19)))</f>
        <v/>
      </c>
      <c r="T19" s="231" t="str">
        <f t="shared" si="21"/>
        <v/>
      </c>
      <c r="U19" s="231" t="str">
        <f t="shared" si="22"/>
        <v/>
      </c>
      <c r="V19" s="231" t="str">
        <f t="shared" si="21"/>
        <v/>
      </c>
      <c r="W19" s="231" t="str">
        <f t="shared" si="22"/>
        <v/>
      </c>
      <c r="X19" s="231" t="str">
        <f t="shared" si="21"/>
        <v/>
      </c>
      <c r="Y19" s="231" t="str">
        <f t="shared" si="22"/>
        <v/>
      </c>
      <c r="Z19" s="231" t="str">
        <f t="shared" si="21"/>
        <v/>
      </c>
      <c r="AA19" s="231" t="str" cm="1">
        <f t="array" ref="AA19">_xlfn.IFNA(INDEX($Z$12:$Z$21,MATCH(0,COUNTIF($AA$12:$AA18,$Z$12:$Z$21),0)),"")</f>
        <v/>
      </c>
      <c r="AB19" s="185"/>
      <c r="AC19" s="185"/>
      <c r="AD19" s="185"/>
      <c r="AE19" s="185"/>
      <c r="AF19" s="185"/>
      <c r="AG19" s="185"/>
      <c r="AH19" s="185"/>
      <c r="AI19" s="185"/>
      <c r="AJ19" s="185"/>
      <c r="AK19" s="185"/>
      <c r="AL19" s="185"/>
      <c r="AM19" s="185"/>
      <c r="AN19" s="185"/>
      <c r="AO19" s="185"/>
      <c r="AP19" s="185"/>
      <c r="AQ19" s="185"/>
      <c r="AR19" s="185"/>
    </row>
    <row r="20" ht="15.75" spans="1:44">
      <c r="A20" s="207"/>
      <c r="B20" s="244" t="str">
        <f ca="1">OFFSET(L!$C$1,MATCH("Declaration"&amp;ADDRESS(ROW(),COLUMN(),4),L!$A:$A,0)-1,SL,,)</f>
        <v>联系人姓名 (*)：</v>
      </c>
      <c r="C20" s="245"/>
      <c r="D20" s="246" t="s">
        <v>44</v>
      </c>
      <c r="E20" s="247"/>
      <c r="F20" s="247"/>
      <c r="G20" s="247"/>
      <c r="H20" s="247"/>
      <c r="I20" s="247"/>
      <c r="J20" s="63"/>
      <c r="K20" s="192"/>
      <c r="L20" s="202"/>
      <c r="P20" s="230" t="str">
        <f>IF(ISBLANK(H13),"",IF(H13="Other [specify below]",IF(ISBLANK(H16),"",H16),H13))</f>
        <v/>
      </c>
      <c r="Q20" s="231" t="str">
        <f>IF(P21="",P20,IF(P20="",P21,IF(P20&gt;P21,P21,P20)))</f>
        <v/>
      </c>
      <c r="R20" s="231" t="str">
        <f t="shared" ref="R20:Z20" si="23">IF(Q20="",Q20,IF(Q19="",Q19,IF(Q19&gt;Q20,Q19,Q20)))</f>
        <v/>
      </c>
      <c r="S20" s="231" t="str">
        <f t="shared" ref="S20:Y20" si="24">IF(R21="",R20,IF(R20="",R21,IF(R20&gt;R21,R21,R20)))</f>
        <v/>
      </c>
      <c r="T20" s="231" t="str">
        <f t="shared" si="23"/>
        <v/>
      </c>
      <c r="U20" s="231" t="str">
        <f t="shared" si="24"/>
        <v/>
      </c>
      <c r="V20" s="231" t="str">
        <f t="shared" si="23"/>
        <v/>
      </c>
      <c r="W20" s="231" t="str">
        <f t="shared" si="24"/>
        <v/>
      </c>
      <c r="X20" s="231" t="str">
        <f t="shared" si="23"/>
        <v/>
      </c>
      <c r="Y20" s="231" t="str">
        <f t="shared" si="24"/>
        <v/>
      </c>
      <c r="Z20" s="231" t="str">
        <f t="shared" si="23"/>
        <v/>
      </c>
      <c r="AA20" s="231" t="str" cm="1">
        <f t="array" ref="AA20">_xlfn.IFNA(INDEX($Z$12:$Z$21,MATCH(0,COUNTIF($AA$12:$AA19,$Z$12:$Z$21),0)),"")</f>
        <v/>
      </c>
      <c r="AB20" s="185"/>
      <c r="AC20" s="185"/>
      <c r="AD20" s="185"/>
      <c r="AE20" s="185"/>
      <c r="AF20" s="185"/>
      <c r="AG20" s="185"/>
      <c r="AH20" s="185"/>
      <c r="AI20" s="185"/>
      <c r="AJ20" s="185"/>
      <c r="AK20" s="185"/>
      <c r="AL20" s="185"/>
      <c r="AM20" s="185"/>
      <c r="AN20" s="185"/>
      <c r="AO20" s="185"/>
      <c r="AP20" s="185"/>
      <c r="AQ20" s="185"/>
      <c r="AR20" s="185"/>
    </row>
    <row r="21" ht="15.75" spans="1:44">
      <c r="A21" s="207"/>
      <c r="B21" s="244" t="str">
        <f ca="1">OFFSET(L!$C$1,MATCH("Declaration"&amp;ADDRESS(ROW(),COLUMN(),4),L!$A:$A,0)-1,SL,,)</f>
        <v>电子邮件 - 联系人 (*)：</v>
      </c>
      <c r="C21" s="245"/>
      <c r="D21" s="248" t="s">
        <v>45</v>
      </c>
      <c r="E21" s="247"/>
      <c r="F21" s="247"/>
      <c r="G21" s="247"/>
      <c r="H21" s="247"/>
      <c r="I21" s="247"/>
      <c r="J21" s="63"/>
      <c r="K21" s="192"/>
      <c r="L21" s="202"/>
      <c r="P21" s="230" t="str">
        <f>IF(ISBLANK(I13),"",IF(I13="Other [specify below]",IF(ISBLANK(I16),"",I16),I13))</f>
        <v/>
      </c>
      <c r="Q21" s="231" t="str">
        <f>IF(P21="",P21,IF(P20="",P20,IF(P20&gt;P21,P20,P21)))</f>
        <v/>
      </c>
      <c r="R21" s="231" t="str">
        <f>Q21</f>
        <v/>
      </c>
      <c r="S21" s="231" t="str">
        <f t="shared" ref="S21:Y21" si="25">IF(R21="",R21,IF(R20="",R20,IF(R20&gt;R21,R20,R21)))</f>
        <v/>
      </c>
      <c r="T21" s="231" t="str">
        <f t="shared" ref="T21" si="26">S21</f>
        <v/>
      </c>
      <c r="U21" s="231" t="str">
        <f t="shared" si="25"/>
        <v/>
      </c>
      <c r="V21" s="231" t="str">
        <f t="shared" ref="V21" si="27">U21</f>
        <v/>
      </c>
      <c r="W21" s="231" t="str">
        <f t="shared" si="25"/>
        <v/>
      </c>
      <c r="X21" s="231" t="str">
        <f t="shared" ref="X21" si="28">W21</f>
        <v/>
      </c>
      <c r="Y21" s="231" t="str">
        <f t="shared" si="25"/>
        <v/>
      </c>
      <c r="Z21" s="231" t="str">
        <f t="shared" ref="Z21" si="29">Y21</f>
        <v/>
      </c>
      <c r="AA21" s="231" t="str" cm="1">
        <f t="array" ref="AA21">_xlfn.IFNA(INDEX($Z$12:$Z$21,MATCH(0,COUNTIF($AA$12:$AA20,$Z$12:$Z$21),0)),"")</f>
        <v/>
      </c>
      <c r="AB21" s="185"/>
      <c r="AC21" s="185"/>
      <c r="AD21" s="185"/>
      <c r="AE21" s="185"/>
      <c r="AF21" s="185"/>
      <c r="AG21" s="185"/>
      <c r="AH21" s="185"/>
      <c r="AI21" s="185"/>
      <c r="AJ21" s="185"/>
      <c r="AK21" s="185"/>
      <c r="AL21" s="185"/>
      <c r="AM21" s="185"/>
      <c r="AN21" s="185"/>
      <c r="AO21" s="185"/>
      <c r="AP21" s="185"/>
      <c r="AQ21" s="185"/>
      <c r="AR21" s="185"/>
    </row>
    <row r="22" ht="15.75" spans="1:44">
      <c r="A22" s="207"/>
      <c r="B22" s="244" t="str">
        <f ca="1">OFFSET(L!$C$1,MATCH("Declaration"&amp;ADDRESS(ROW(),COLUMN(),4),L!$A:$A,0)-1,SL,,)</f>
        <v>电话 - 联系人 (*)：</v>
      </c>
      <c r="C22" s="245"/>
      <c r="D22" s="246" t="s">
        <v>46</v>
      </c>
      <c r="E22" s="247"/>
      <c r="F22" s="247"/>
      <c r="G22" s="247"/>
      <c r="H22" s="247"/>
      <c r="I22" s="247"/>
      <c r="J22" s="63"/>
      <c r="K22" s="192"/>
      <c r="L22" s="202"/>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row>
    <row r="23" ht="15.75" spans="1:44">
      <c r="A23" s="207"/>
      <c r="B23" s="244" t="str">
        <f ca="1">OFFSET(L!$C$1,MATCH("Declaration"&amp;ADDRESS(ROW(),COLUMN(),4),L!$A:$A,0)-1,SL,,)</f>
        <v>授权人 (*)：</v>
      </c>
      <c r="C23" s="245"/>
      <c r="D23" s="249" t="s">
        <v>47</v>
      </c>
      <c r="E23" s="250"/>
      <c r="F23" s="250"/>
      <c r="G23" s="250"/>
      <c r="H23" s="250"/>
      <c r="I23" s="250"/>
      <c r="J23" s="251"/>
      <c r="K23" s="192"/>
      <c r="L23" s="202"/>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row>
    <row r="24" ht="15.75" spans="1:44">
      <c r="A24" s="207"/>
      <c r="B24" s="244" t="str">
        <f ca="1">OFFSET(L!$C$1,MATCH("Declaration"&amp;ADDRESS(ROW(),COLUMN(),4),L!$A:$A,0)-1,SL,,)</f>
        <v>职务 - 授权人：</v>
      </c>
      <c r="C24" s="245"/>
      <c r="D24" s="246"/>
      <c r="E24" s="247"/>
      <c r="F24" s="247"/>
      <c r="G24" s="247"/>
      <c r="H24" s="247"/>
      <c r="I24" s="247"/>
      <c r="J24" s="63"/>
      <c r="K24" s="192"/>
      <c r="L24" s="202"/>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row>
    <row r="25" ht="22.5" spans="1:44">
      <c r="A25" s="207"/>
      <c r="B25" s="244" t="str">
        <f ca="1">OFFSET(L!$C$1,MATCH("Declaration"&amp;ADDRESS(ROW(),COLUMN(),4),L!$A:$A,0)-1,SL,,)</f>
        <v>电子邮件 - 授权人 (*)：</v>
      </c>
      <c r="C25" s="245"/>
      <c r="D25" s="248" t="s">
        <v>48</v>
      </c>
      <c r="E25" s="252"/>
      <c r="F25" s="252"/>
      <c r="G25" s="252"/>
      <c r="H25" s="252"/>
      <c r="I25" s="252"/>
      <c r="J25" s="253"/>
      <c r="K25" s="192"/>
      <c r="L25" s="254"/>
      <c r="P25" s="185"/>
      <c r="Q25" s="185"/>
      <c r="R25" s="185"/>
      <c r="S25" s="185"/>
      <c r="T25" s="185"/>
      <c r="U25" s="185"/>
      <c r="V25" s="185"/>
      <c r="W25" s="185"/>
      <c r="X25" s="185"/>
      <c r="Y25" s="185"/>
      <c r="Z25" s="185"/>
      <c r="AA25" s="185"/>
      <c r="AB25" s="185"/>
      <c r="AC25" s="185"/>
      <c r="AD25" s="185"/>
      <c r="AE25" s="185"/>
      <c r="AF25" s="185"/>
      <c r="AG25" s="185"/>
      <c r="AH25" s="185"/>
      <c r="AI25" s="185"/>
    </row>
    <row r="26" ht="22.5" spans="1:44">
      <c r="A26" s="207"/>
      <c r="B26" s="244" t="str">
        <f ca="1">OFFSET(L!$C$1,MATCH("Declaration"&amp;ADDRESS(ROW(),COLUMN(),4),L!$A:$A,0)-1,SL,,)</f>
        <v>电话 - 授权人：</v>
      </c>
      <c r="C26" s="255"/>
      <c r="D26" s="256"/>
      <c r="E26" s="257"/>
      <c r="F26" s="257"/>
      <c r="G26" s="257"/>
      <c r="H26" s="257"/>
      <c r="I26" s="257"/>
      <c r="J26" s="258"/>
      <c r="K26" s="192"/>
      <c r="L26" s="254"/>
      <c r="P26" s="185"/>
      <c r="Q26" s="185"/>
      <c r="R26" s="185"/>
      <c r="S26" s="185"/>
      <c r="T26" s="185"/>
      <c r="U26" s="185"/>
      <c r="V26" s="185"/>
      <c r="W26" s="185"/>
      <c r="X26" s="185"/>
      <c r="Y26" s="185"/>
      <c r="Z26" s="185"/>
      <c r="AA26" s="185"/>
      <c r="AB26" s="185"/>
      <c r="AC26" s="185"/>
      <c r="AD26" s="185"/>
      <c r="AE26" s="185"/>
      <c r="AF26" s="185"/>
      <c r="AG26" s="185"/>
      <c r="AH26" s="185"/>
      <c r="AI26" s="185"/>
    </row>
    <row r="27" ht="22.5" spans="1:44">
      <c r="A27" s="207"/>
      <c r="B27" s="244" t="str">
        <f ca="1">OFFSET(L!$C$1,MATCH("Declaration"&amp;ADDRESS(ROW(),COLUMN(),4),L!$A:$A,0)-1,SL,,)</f>
        <v>生效日期 (*)：</v>
      </c>
      <c r="C27" s="259"/>
      <c r="D27" s="260">
        <v>46176</v>
      </c>
      <c r="E27" s="261"/>
      <c r="F27" s="262"/>
      <c r="G27" s="263"/>
      <c r="H27" s="263"/>
      <c r="I27" s="263"/>
      <c r="J27" s="263"/>
      <c r="K27" s="192"/>
      <c r="L27" s="254"/>
      <c r="P27" s="185"/>
      <c r="Q27" s="185"/>
      <c r="R27" s="185"/>
      <c r="S27" s="185"/>
      <c r="T27" s="185"/>
      <c r="U27" s="185"/>
      <c r="V27" s="185"/>
      <c r="W27" s="185"/>
      <c r="X27" s="185"/>
      <c r="Y27" s="185"/>
      <c r="Z27" s="185"/>
      <c r="AA27" s="185"/>
      <c r="AB27" s="185"/>
      <c r="AC27" s="185"/>
      <c r="AD27" s="185"/>
      <c r="AE27" s="185"/>
      <c r="AF27" s="185"/>
      <c r="AG27" s="185"/>
      <c r="AH27" s="185"/>
      <c r="AI27" s="185"/>
    </row>
    <row r="28" ht="18" spans="1:44">
      <c r="A28" s="207"/>
      <c r="B28" s="264"/>
      <c r="C28" s="265"/>
      <c r="D28" s="266"/>
      <c r="E28" s="266"/>
      <c r="F28" s="267"/>
      <c r="G28" s="268"/>
      <c r="H28" s="268"/>
      <c r="I28" s="268"/>
      <c r="J28" s="268"/>
      <c r="K28" s="192"/>
      <c r="L28" s="202"/>
      <c r="P28" s="185"/>
      <c r="Q28" s="185"/>
      <c r="R28" s="185"/>
      <c r="S28" s="185"/>
      <c r="T28" s="185"/>
      <c r="U28" s="185"/>
      <c r="V28" s="185"/>
      <c r="W28" s="185"/>
      <c r="X28" s="185"/>
      <c r="Y28" s="185"/>
      <c r="Z28" s="185"/>
      <c r="AA28" s="185"/>
      <c r="AB28" s="185"/>
      <c r="AC28" s="185"/>
      <c r="AD28" s="185"/>
      <c r="AE28" s="185"/>
      <c r="AF28" s="185"/>
      <c r="AG28" s="185"/>
      <c r="AH28" s="185"/>
      <c r="AI28" s="185"/>
    </row>
    <row r="29" ht="15.75" spans="1:44">
      <c r="A29" s="207"/>
      <c r="B29" s="61" t="str">
        <f ca="1">OFFSET(L!$C$1,MATCH("Declaration"&amp;ADDRESS(ROW(),COLUMN(),4),L!$A:$A,0)-1,SL,,)</f>
        <v>根据上述申报范围，回答以下 1 至 2 题</v>
      </c>
      <c r="C29" s="61"/>
      <c r="D29" s="61"/>
      <c r="E29" s="61"/>
      <c r="F29" s="61"/>
      <c r="G29" s="61"/>
      <c r="H29" s="61"/>
      <c r="I29" s="61"/>
      <c r="J29" s="61"/>
      <c r="K29" s="192"/>
      <c r="L29" s="184"/>
      <c r="P29" s="185"/>
      <c r="Q29" s="185"/>
      <c r="R29" s="185"/>
      <c r="S29" s="185"/>
      <c r="T29" s="185"/>
      <c r="U29" s="185"/>
      <c r="V29" s="185"/>
      <c r="W29" s="185"/>
      <c r="X29" s="185"/>
      <c r="Y29" s="185"/>
      <c r="Z29" s="185"/>
      <c r="AA29" s="185"/>
      <c r="AB29" s="185"/>
      <c r="AC29" s="185"/>
      <c r="AD29" s="185"/>
      <c r="AE29" s="185"/>
      <c r="AF29" s="185"/>
      <c r="AG29" s="185"/>
      <c r="AH29" s="185"/>
      <c r="AI29" s="185"/>
    </row>
    <row r="30" ht="48" customHeight="1" spans="1:44">
      <c r="A30" s="269"/>
      <c r="B30" s="270" t="str">
        <f ca="1">OFFSET(L!$C$1,MATCH("Declaration"&amp;ADDRESS(ROW(),COLUMN(),4),L!$A:$A,0)-1,SL,,)</f>
        <v>1) 是否在产品或生产流程中有意添加或使用任何特定矿产？(*)</v>
      </c>
      <c r="C30" s="265"/>
      <c r="D30" s="271" t="str">
        <f ca="1">OFFSET(L!$C$1,MATCH("Declaration"&amp;ADDRESS(ROW(),COLUMN(),4),L!$A:$A,0)-1,SL,,)</f>
        <v>回答</v>
      </c>
      <c r="E30" s="271"/>
      <c r="F30" s="272"/>
      <c r="G30" s="270" t="str">
        <f ca="1">OFFSET(L!$C$1,MATCH("Declaration"&amp;ADDRESS(ROW(),COLUMN(),4),L!$A:$A,0)-1,SL,,)</f>
        <v>注释</v>
      </c>
      <c r="H30" s="270"/>
      <c r="I30" s="270"/>
      <c r="J30" s="273"/>
      <c r="K30" s="192"/>
      <c r="L30" s="274"/>
      <c r="P30" s="185"/>
      <c r="Q30" s="185"/>
      <c r="R30" s="185"/>
      <c r="S30" s="185"/>
      <c r="T30" s="185"/>
      <c r="U30" s="185"/>
      <c r="V30" s="185"/>
      <c r="W30" s="185"/>
      <c r="X30" s="185"/>
      <c r="Y30" s="185"/>
      <c r="Z30" s="185"/>
      <c r="AA30" s="275"/>
      <c r="AB30" s="185"/>
      <c r="AC30" s="185"/>
      <c r="AD30" s="185"/>
      <c r="AE30" s="185"/>
      <c r="AF30" s="185"/>
      <c r="AG30" s="185"/>
      <c r="AH30" s="185"/>
      <c r="AI30" s="185"/>
    </row>
    <row r="31" ht="22.75" customHeight="1" spans="1:44">
      <c r="A31" s="276"/>
      <c r="B31" s="219" t="str">
        <f>IF(COUNTBLANK(AA12),"",AA12&amp;"(*)")</f>
        <v>Aluminum(*)</v>
      </c>
      <c r="C31" s="188"/>
      <c r="D31" s="277" t="s">
        <v>49</v>
      </c>
      <c r="E31" s="278"/>
      <c r="F31" s="279"/>
      <c r="G31" s="280"/>
      <c r="H31" s="281"/>
      <c r="I31" s="281"/>
      <c r="J31" s="282"/>
      <c r="K31" s="283"/>
      <c r="L31" s="274"/>
      <c r="M31" s="1">
        <f>IF(B31="",1,0)</f>
        <v>0</v>
      </c>
      <c r="N31" s="1">
        <f>IF(D31="",0,1)</f>
        <v>1</v>
      </c>
      <c r="O31" s="1">
        <f>M31*N31</f>
        <v>0</v>
      </c>
      <c r="P31" s="230" t="str">
        <f t="shared" ref="P31:P40" si="30">IF(COUNTIF(D31,"Yes"),AA12,"")</f>
        <v>Aluminum</v>
      </c>
      <c r="Q31" s="231" t="str">
        <f>IF(P32="",P31,IF(P31="",P32,IF(P31&gt;P32,P32,P31)))</f>
        <v>Aluminum</v>
      </c>
      <c r="R31" s="231" t="str">
        <f>Q31</f>
        <v>Aluminum</v>
      </c>
      <c r="S31" s="231" t="str">
        <f t="shared" ref="S31" si="31">IF(R32="",R31,IF(R31="",R32,IF(R31&gt;R32,R32,R31)))</f>
        <v>Aluminum</v>
      </c>
      <c r="T31" s="231" t="str">
        <f t="shared" ref="T31" si="32">S31</f>
        <v>Aluminum</v>
      </c>
      <c r="U31" s="231" t="str">
        <f t="shared" ref="U31" si="33">IF(T32="",T31,IF(T31="",T32,IF(T31&gt;T32,T32,T31)))</f>
        <v>Aluminum</v>
      </c>
      <c r="V31" s="231" t="str">
        <f t="shared" ref="V31" si="34">U31</f>
        <v>Aluminum</v>
      </c>
      <c r="W31" s="231" t="str">
        <f t="shared" ref="W31" si="35">IF(V32="",V31,IF(V31="",V32,IF(V31&gt;V32,V32,V31)))</f>
        <v>Aluminum</v>
      </c>
      <c r="X31" s="231" t="str">
        <f t="shared" ref="X31" si="36">W31</f>
        <v>Aluminum</v>
      </c>
      <c r="Y31" s="231" t="str">
        <f t="shared" ref="Y31" si="37">IF(X32="",X31,IF(X31="",X32,IF(X31&gt;X32,X32,X31)))</f>
        <v>Aluminum</v>
      </c>
      <c r="Z31" s="231" t="str">
        <f t="shared" ref="Z31" si="38">Y31</f>
        <v>Aluminum</v>
      </c>
      <c r="AA31" s="275"/>
      <c r="AB31" s="185"/>
      <c r="AC31" s="185"/>
      <c r="AD31" s="185"/>
      <c r="AE31" s="185"/>
      <c r="AF31" s="185"/>
      <c r="AG31" s="185"/>
      <c r="AH31" s="185"/>
      <c r="AI31" s="185"/>
    </row>
    <row r="32" ht="22.75" customHeight="1" spans="1:44">
      <c r="A32" s="269"/>
      <c r="B32" s="219" t="str">
        <f>IF(COUNTBLANK(AA13),"",AA13&amp;"(*)")</f>
        <v>Lead(*)</v>
      </c>
      <c r="C32" s="188"/>
      <c r="D32" s="277" t="s">
        <v>49</v>
      </c>
      <c r="E32" s="278"/>
      <c r="F32" s="279"/>
      <c r="G32" s="280"/>
      <c r="H32" s="281"/>
      <c r="I32" s="281"/>
      <c r="J32" s="282"/>
      <c r="K32" s="192"/>
      <c r="L32" s="274" t="s">
        <v>29</v>
      </c>
      <c r="M32" s="1">
        <f t="shared" ref="M32:M40" si="39">IF(B32="",1,0)</f>
        <v>0</v>
      </c>
      <c r="N32" s="1">
        <f t="shared" ref="N32:N40" si="40">IF(D32="",0,1)</f>
        <v>1</v>
      </c>
      <c r="O32" s="1">
        <f t="shared" ref="O32:O40" si="41">M32*N32</f>
        <v>0</v>
      </c>
      <c r="P32" s="230" t="str">
        <f t="shared" si="30"/>
        <v>Lead</v>
      </c>
      <c r="Q32" s="231" t="str">
        <f>IF(P32="",P32,IF(P31="",P31,IF(P31&gt;P32,P31,P32)))</f>
        <v>Lead</v>
      </c>
      <c r="R32" s="231" t="str">
        <f t="shared" ref="R32" si="42">IF(Q33="",Q32,IF(Q32="",Q33,IF(Q32&gt;Q33,Q33,Q32)))</f>
        <v>Lead</v>
      </c>
      <c r="S32" s="231" t="str">
        <f t="shared" ref="S32" si="43">IF(R32="",R32,IF(R31="",R31,IF(R31&gt;R32,R31,R32)))</f>
        <v>Lead</v>
      </c>
      <c r="T32" s="231" t="str">
        <f t="shared" ref="T32" si="44">IF(S33="",S32,IF(S32="",S33,IF(S32&gt;S33,S33,S32)))</f>
        <v>Lead</v>
      </c>
      <c r="U32" s="231" t="str">
        <f t="shared" ref="U32" si="45">IF(T32="",T32,IF(T31="",T31,IF(T31&gt;T32,T31,T32)))</f>
        <v>Lead</v>
      </c>
      <c r="V32" s="231" t="str">
        <f t="shared" ref="V32" si="46">IF(U33="",U32,IF(U32="",U33,IF(U32&gt;U33,U33,U32)))</f>
        <v>Lead</v>
      </c>
      <c r="W32" s="231" t="str">
        <f t="shared" ref="W32" si="47">IF(V32="",V32,IF(V31="",V31,IF(V31&gt;V32,V31,V32)))</f>
        <v>Lead</v>
      </c>
      <c r="X32" s="231" t="str">
        <f t="shared" ref="X32" si="48">IF(W33="",W32,IF(W32="",W33,IF(W32&gt;W33,W33,W32)))</f>
        <v>Lead</v>
      </c>
      <c r="Y32" s="231" t="str">
        <f t="shared" ref="Y32" si="49">IF(X32="",X32,IF(X31="",X31,IF(X31&gt;X32,X31,X32)))</f>
        <v>Lead</v>
      </c>
      <c r="Z32" s="231" t="str">
        <f t="shared" ref="Z32" si="50">IF(Y33="",Y32,IF(Y32="",Y33,IF(Y32&gt;Y33,Y33,Y32)))</f>
        <v>Lead</v>
      </c>
      <c r="AA32" s="275"/>
      <c r="AB32" s="185"/>
      <c r="AC32" s="185"/>
      <c r="AD32" s="185"/>
      <c r="AE32" s="185"/>
      <c r="AF32" s="185"/>
      <c r="AG32" s="185"/>
      <c r="AH32" s="185"/>
    </row>
    <row r="33" ht="22.5" spans="1:42">
      <c r="A33" s="269"/>
      <c r="B33" s="219" t="str">
        <f t="shared" ref="B33:B40" si="51">IF(COUNTBLANK(AA14),"",AA14&amp;"(*)")</f>
        <v>Silver(*)</v>
      </c>
      <c r="C33" s="188"/>
      <c r="D33" s="277" t="s">
        <v>49</v>
      </c>
      <c r="E33" s="278"/>
      <c r="F33" s="279"/>
      <c r="G33" s="280"/>
      <c r="H33" s="281"/>
      <c r="I33" s="281"/>
      <c r="J33" s="282"/>
      <c r="K33" s="192"/>
      <c r="L33" s="284"/>
      <c r="M33" s="1">
        <f t="shared" si="39"/>
        <v>0</v>
      </c>
      <c r="N33" s="1">
        <f t="shared" si="40"/>
        <v>1</v>
      </c>
      <c r="O33" s="1">
        <f t="shared" si="41"/>
        <v>0</v>
      </c>
      <c r="P33" s="230" t="str">
        <f t="shared" si="30"/>
        <v>Silver</v>
      </c>
      <c r="Q33" s="231" t="str">
        <f>IF(P34="",P33,IF(P33="",P34,IF(P33&gt;P34,P34,P33)))</f>
        <v>Silver</v>
      </c>
      <c r="R33" s="231" t="str">
        <f t="shared" ref="R33" si="52">IF(Q33="",Q33,IF(Q32="",Q32,IF(Q32&gt;Q33,Q32,Q33)))</f>
        <v>Silver</v>
      </c>
      <c r="S33" s="231" t="str">
        <f t="shared" ref="S33" si="53">IF(R34="",R33,IF(R33="",R34,IF(R33&gt;R34,R34,R33)))</f>
        <v>Silver</v>
      </c>
      <c r="T33" s="231" t="str">
        <f t="shared" ref="T33" si="54">IF(S33="",S33,IF(S32="",S32,IF(S32&gt;S33,S32,S33)))</f>
        <v>Silver</v>
      </c>
      <c r="U33" s="231" t="str">
        <f t="shared" ref="U33" si="55">IF(T34="",T33,IF(T33="",T34,IF(T33&gt;T34,T34,T33)))</f>
        <v>Silver</v>
      </c>
      <c r="V33" s="231" t="str">
        <f t="shared" ref="V33" si="56">IF(U33="",U33,IF(U32="",U32,IF(U32&gt;U33,U32,U33)))</f>
        <v>Silver</v>
      </c>
      <c r="W33" s="231" t="str">
        <f t="shared" ref="W33" si="57">IF(V34="",V33,IF(V33="",V34,IF(V33&gt;V34,V34,V33)))</f>
        <v>Silver</v>
      </c>
      <c r="X33" s="231" t="str">
        <f t="shared" ref="X33" si="58">IF(W33="",W33,IF(W32="",W32,IF(W32&gt;W33,W32,W33)))</f>
        <v>Silver</v>
      </c>
      <c r="Y33" s="231" t="str">
        <f t="shared" ref="Y33" si="59">IF(X34="",X33,IF(X33="",X34,IF(X33&gt;X34,X34,X33)))</f>
        <v>Silver</v>
      </c>
      <c r="Z33" s="231" t="str">
        <f t="shared" ref="Z33" si="60">IF(Y33="",Y33,IF(Y32="",Y32,IF(Y32&gt;Y33,Y32,Y33)))</f>
        <v>Silver</v>
      </c>
      <c r="AA33" s="275"/>
      <c r="AB33" s="185"/>
      <c r="AC33" s="185"/>
      <c r="AD33" s="185"/>
      <c r="AE33" s="185"/>
      <c r="AF33" s="185"/>
      <c r="AG33" s="185"/>
      <c r="AH33" s="185"/>
      <c r="AI33" s="185"/>
      <c r="AJ33" s="185"/>
      <c r="AK33" s="185"/>
      <c r="AL33" s="185"/>
      <c r="AM33" s="185"/>
      <c r="AN33" s="185"/>
      <c r="AO33" s="185"/>
      <c r="AP33" s="185"/>
    </row>
    <row r="34" ht="22.5" spans="1:42">
      <c r="A34" s="269"/>
      <c r="B34" s="219" t="str">
        <f t="shared" si="51"/>
        <v>Zinc(*)</v>
      </c>
      <c r="C34" s="188"/>
      <c r="D34" s="277" t="s">
        <v>49</v>
      </c>
      <c r="E34" s="278"/>
      <c r="F34" s="279"/>
      <c r="G34" s="280"/>
      <c r="H34" s="281"/>
      <c r="I34" s="281"/>
      <c r="J34" s="282"/>
      <c r="K34" s="192"/>
      <c r="L34" s="284"/>
      <c r="M34" s="1">
        <f t="shared" si="39"/>
        <v>0</v>
      </c>
      <c r="N34" s="1">
        <f t="shared" si="40"/>
        <v>1</v>
      </c>
      <c r="O34" s="1">
        <f t="shared" si="41"/>
        <v>0</v>
      </c>
      <c r="P34" s="230" t="str">
        <f t="shared" si="30"/>
        <v>Zinc</v>
      </c>
      <c r="Q34" s="231" t="str">
        <f>IF(P34="",P34,IF(P33="",P33,IF(P33&gt;P34,P33,P34)))</f>
        <v>Zinc</v>
      </c>
      <c r="R34" s="231" t="str">
        <f t="shared" ref="R34" si="61">IF(Q35="",Q34,IF(Q34="",Q35,IF(Q34&gt;Q35,Q35,Q34)))</f>
        <v>Zinc</v>
      </c>
      <c r="S34" s="231" t="str">
        <f t="shared" ref="S34" si="62">IF(R34="",R34,IF(R33="",R33,IF(R33&gt;R34,R33,R34)))</f>
        <v>Zinc</v>
      </c>
      <c r="T34" s="231" t="str">
        <f t="shared" ref="T34" si="63">IF(S35="",S34,IF(S34="",S35,IF(S34&gt;S35,S35,S34)))</f>
        <v>Zinc</v>
      </c>
      <c r="U34" s="231" t="str">
        <f t="shared" ref="U34" si="64">IF(T34="",T34,IF(T33="",T33,IF(T33&gt;T34,T33,T34)))</f>
        <v>Zinc</v>
      </c>
      <c r="V34" s="231" t="str">
        <f t="shared" ref="V34" si="65">IF(U35="",U34,IF(U34="",U35,IF(U34&gt;U35,U35,U34)))</f>
        <v>Zinc</v>
      </c>
      <c r="W34" s="231" t="str">
        <f t="shared" ref="W34" si="66">IF(V34="",V34,IF(V33="",V33,IF(V33&gt;V34,V33,V34)))</f>
        <v>Zinc</v>
      </c>
      <c r="X34" s="231" t="str">
        <f t="shared" ref="X34" si="67">IF(W35="",W34,IF(W34="",W35,IF(W34&gt;W35,W35,W34)))</f>
        <v>Zinc</v>
      </c>
      <c r="Y34" s="231" t="str">
        <f t="shared" ref="Y34" si="68">IF(X34="",X34,IF(X33="",X33,IF(X33&gt;X34,X33,X34)))</f>
        <v>Zinc</v>
      </c>
      <c r="Z34" s="231" t="str">
        <f t="shared" ref="Z34" si="69">IF(Y35="",Y34,IF(Y34="",Y35,IF(Y34&gt;Y35,Y35,Y34)))</f>
        <v>Zinc</v>
      </c>
      <c r="AA34" s="275"/>
      <c r="AB34" s="185"/>
      <c r="AC34" s="185"/>
      <c r="AD34" s="185"/>
      <c r="AE34" s="185"/>
      <c r="AF34" s="185"/>
      <c r="AG34" s="185"/>
      <c r="AH34" s="185"/>
      <c r="AI34" s="185"/>
      <c r="AJ34" s="185"/>
      <c r="AK34" s="185"/>
      <c r="AL34" s="185"/>
      <c r="AM34" s="185"/>
      <c r="AN34" s="185"/>
      <c r="AO34" s="185"/>
      <c r="AP34" s="185"/>
    </row>
    <row r="35" ht="22.5" spans="1:42">
      <c r="A35" s="269"/>
      <c r="B35" s="219" t="str">
        <f t="shared" si="51"/>
        <v/>
      </c>
      <c r="C35" s="285"/>
      <c r="D35" s="277"/>
      <c r="E35" s="278"/>
      <c r="F35" s="279"/>
      <c r="G35" s="286"/>
      <c r="H35" s="287"/>
      <c r="I35" s="287"/>
      <c r="J35" s="288"/>
      <c r="K35" s="192"/>
      <c r="L35" s="284"/>
      <c r="M35" s="1">
        <f t="shared" si="39"/>
        <v>1</v>
      </c>
      <c r="N35" s="1">
        <f t="shared" si="40"/>
        <v>0</v>
      </c>
      <c r="O35" s="1">
        <f t="shared" si="41"/>
        <v>0</v>
      </c>
      <c r="P35" s="230" t="str">
        <f t="shared" si="30"/>
        <v/>
      </c>
      <c r="Q35" s="231" t="str">
        <f>IF(P36="",P35,IF(P35="",P36,IF(P35&gt;P36,P36,P35)))</f>
        <v/>
      </c>
      <c r="R35" s="231" t="str">
        <f t="shared" ref="R35" si="70">IF(Q35="",Q35,IF(Q34="",Q34,IF(Q34&gt;Q35,Q34,Q35)))</f>
        <v/>
      </c>
      <c r="S35" s="231" t="str">
        <f t="shared" ref="S35" si="71">IF(R36="",R35,IF(R35="",R36,IF(R35&gt;R36,R36,R35)))</f>
        <v/>
      </c>
      <c r="T35" s="231" t="str">
        <f t="shared" ref="T35" si="72">IF(S35="",S35,IF(S34="",S34,IF(S34&gt;S35,S34,S35)))</f>
        <v/>
      </c>
      <c r="U35" s="231" t="str">
        <f t="shared" ref="U35" si="73">IF(T36="",T35,IF(T35="",T36,IF(T35&gt;T36,T36,T35)))</f>
        <v/>
      </c>
      <c r="V35" s="231" t="str">
        <f t="shared" ref="V35" si="74">IF(U35="",U35,IF(U34="",U34,IF(U34&gt;U35,U34,U35)))</f>
        <v/>
      </c>
      <c r="W35" s="231" t="str">
        <f t="shared" ref="W35" si="75">IF(V36="",V35,IF(V35="",V36,IF(V35&gt;V36,V36,V35)))</f>
        <v/>
      </c>
      <c r="X35" s="231" t="str">
        <f t="shared" ref="X35" si="76">IF(W35="",W35,IF(W34="",W34,IF(W34&gt;W35,W34,W35)))</f>
        <v/>
      </c>
      <c r="Y35" s="231" t="str">
        <f t="shared" ref="Y35" si="77">IF(X36="",X35,IF(X35="",X36,IF(X35&gt;X36,X36,X35)))</f>
        <v/>
      </c>
      <c r="Z35" s="231" t="str">
        <f t="shared" ref="Z35" si="78">IF(Y35="",Y35,IF(Y34="",Y34,IF(Y34&gt;Y35,Y34,Y35)))</f>
        <v/>
      </c>
      <c r="AA35" s="275"/>
      <c r="AB35" s="185"/>
      <c r="AC35" s="185"/>
      <c r="AD35" s="185"/>
      <c r="AE35" s="185"/>
      <c r="AF35" s="185"/>
      <c r="AG35" s="185"/>
      <c r="AH35" s="185"/>
      <c r="AI35" s="185"/>
      <c r="AJ35" s="185"/>
      <c r="AK35" s="185"/>
      <c r="AL35" s="185"/>
      <c r="AM35" s="185"/>
      <c r="AN35" s="185"/>
      <c r="AO35" s="185"/>
      <c r="AP35" s="185"/>
    </row>
    <row r="36" ht="22.5" spans="1:42">
      <c r="A36" s="269"/>
      <c r="B36" s="219" t="str">
        <f t="shared" si="51"/>
        <v/>
      </c>
      <c r="C36" s="285"/>
      <c r="D36" s="277"/>
      <c r="E36" s="278"/>
      <c r="F36" s="279"/>
      <c r="G36" s="286"/>
      <c r="H36" s="287"/>
      <c r="I36" s="287"/>
      <c r="J36" s="288"/>
      <c r="K36" s="192"/>
      <c r="L36" s="284"/>
      <c r="M36" s="1">
        <f t="shared" si="39"/>
        <v>1</v>
      </c>
      <c r="N36" s="1">
        <f t="shared" si="40"/>
        <v>0</v>
      </c>
      <c r="O36" s="1">
        <f t="shared" si="41"/>
        <v>0</v>
      </c>
      <c r="P36" s="230" t="str">
        <f t="shared" si="30"/>
        <v/>
      </c>
      <c r="Q36" s="231" t="str">
        <f>IF(P36="",P36,IF(P35="",P35,IF(P35&gt;P36,P35,P36)))</f>
        <v/>
      </c>
      <c r="R36" s="231" t="str">
        <f t="shared" ref="R36" si="79">IF(Q37="",Q36,IF(Q36="",Q37,IF(Q36&gt;Q37,Q37,Q36)))</f>
        <v/>
      </c>
      <c r="S36" s="231" t="str">
        <f t="shared" ref="S36" si="80">IF(R36="",R36,IF(R35="",R35,IF(R35&gt;R36,R35,R36)))</f>
        <v/>
      </c>
      <c r="T36" s="231" t="str">
        <f t="shared" ref="T36" si="81">IF(S37="",S36,IF(S36="",S37,IF(S36&gt;S37,S37,S36)))</f>
        <v/>
      </c>
      <c r="U36" s="231" t="str">
        <f t="shared" ref="U36" si="82">IF(T36="",T36,IF(T35="",T35,IF(T35&gt;T36,T35,T36)))</f>
        <v/>
      </c>
      <c r="V36" s="231" t="str">
        <f t="shared" ref="V36" si="83">IF(U37="",U36,IF(U36="",U37,IF(U36&gt;U37,U37,U36)))</f>
        <v/>
      </c>
      <c r="W36" s="231" t="str">
        <f t="shared" ref="W36" si="84">IF(V36="",V36,IF(V35="",V35,IF(V35&gt;V36,V35,V36)))</f>
        <v/>
      </c>
      <c r="X36" s="231" t="str">
        <f t="shared" ref="X36" si="85">IF(W37="",W36,IF(W36="",W37,IF(W36&gt;W37,W37,W36)))</f>
        <v/>
      </c>
      <c r="Y36" s="231" t="str">
        <f t="shared" ref="Y36" si="86">IF(X36="",X36,IF(X35="",X35,IF(X35&gt;X36,X35,X36)))</f>
        <v/>
      </c>
      <c r="Z36" s="231" t="str">
        <f t="shared" ref="Z36" si="87">IF(Y37="",Y36,IF(Y36="",Y37,IF(Y36&gt;Y37,Y37,Y36)))</f>
        <v/>
      </c>
      <c r="AA36" s="275"/>
      <c r="AB36" s="185"/>
      <c r="AC36" s="185"/>
      <c r="AD36" s="185"/>
      <c r="AE36" s="185"/>
      <c r="AF36" s="185"/>
      <c r="AG36" s="185"/>
      <c r="AH36" s="185"/>
      <c r="AI36" s="185"/>
      <c r="AJ36" s="185"/>
      <c r="AK36" s="185"/>
      <c r="AL36" s="185"/>
      <c r="AM36" s="185"/>
      <c r="AN36" s="185"/>
      <c r="AO36" s="185"/>
      <c r="AP36" s="185"/>
    </row>
    <row r="37" ht="22.5" spans="1:42">
      <c r="A37" s="269"/>
      <c r="B37" s="219" t="str">
        <f t="shared" si="51"/>
        <v/>
      </c>
      <c r="C37" s="285"/>
      <c r="D37" s="277"/>
      <c r="E37" s="278"/>
      <c r="F37" s="279"/>
      <c r="G37" s="286"/>
      <c r="H37" s="287"/>
      <c r="I37" s="287"/>
      <c r="J37" s="288"/>
      <c r="K37" s="192"/>
      <c r="L37" s="284"/>
      <c r="M37" s="1">
        <f t="shared" si="39"/>
        <v>1</v>
      </c>
      <c r="N37" s="1">
        <f t="shared" si="40"/>
        <v>0</v>
      </c>
      <c r="O37" s="1">
        <f t="shared" si="41"/>
        <v>0</v>
      </c>
      <c r="P37" s="230" t="str">
        <f t="shared" si="30"/>
        <v/>
      </c>
      <c r="Q37" s="231" t="str">
        <f>IF(P38="",P37,IF(P37="",P38,IF(P37&gt;P38,P38,P37)))</f>
        <v/>
      </c>
      <c r="R37" s="231" t="str">
        <f t="shared" ref="R37" si="88">IF(Q37="",Q37,IF(Q36="",Q36,IF(Q36&gt;Q37,Q36,Q37)))</f>
        <v/>
      </c>
      <c r="S37" s="231" t="str">
        <f t="shared" ref="S37" si="89">IF(R38="",R37,IF(R37="",R38,IF(R37&gt;R38,R38,R37)))</f>
        <v/>
      </c>
      <c r="T37" s="231" t="str">
        <f t="shared" ref="T37" si="90">IF(S37="",S37,IF(S36="",S36,IF(S36&gt;S37,S36,S37)))</f>
        <v/>
      </c>
      <c r="U37" s="231" t="str">
        <f t="shared" ref="U37" si="91">IF(T38="",T37,IF(T37="",T38,IF(T37&gt;T38,T38,T37)))</f>
        <v/>
      </c>
      <c r="V37" s="231" t="str">
        <f t="shared" ref="V37" si="92">IF(U37="",U37,IF(U36="",U36,IF(U36&gt;U37,U36,U37)))</f>
        <v/>
      </c>
      <c r="W37" s="231" t="str">
        <f t="shared" ref="W37" si="93">IF(V38="",V37,IF(V37="",V38,IF(V37&gt;V38,V38,V37)))</f>
        <v/>
      </c>
      <c r="X37" s="231" t="str">
        <f t="shared" ref="X37" si="94">IF(W37="",W37,IF(W36="",W36,IF(W36&gt;W37,W36,W37)))</f>
        <v/>
      </c>
      <c r="Y37" s="231" t="str">
        <f t="shared" ref="Y37" si="95">IF(X38="",X37,IF(X37="",X38,IF(X37&gt;X38,X38,X37)))</f>
        <v/>
      </c>
      <c r="Z37" s="231" t="str">
        <f t="shared" ref="Z37" si="96">IF(Y37="",Y37,IF(Y36="",Y36,IF(Y36&gt;Y37,Y36,Y37)))</f>
        <v/>
      </c>
      <c r="AA37" s="275"/>
      <c r="AB37" s="185"/>
      <c r="AC37" s="185"/>
      <c r="AD37" s="185"/>
      <c r="AE37" s="185"/>
      <c r="AF37" s="185"/>
      <c r="AG37" s="185"/>
      <c r="AH37" s="185"/>
      <c r="AI37" s="185"/>
      <c r="AJ37" s="185"/>
      <c r="AK37" s="185"/>
      <c r="AL37" s="185"/>
      <c r="AM37" s="185"/>
      <c r="AN37" s="185"/>
      <c r="AO37" s="185"/>
      <c r="AP37" s="185"/>
    </row>
    <row r="38" ht="22.5" spans="1:42">
      <c r="A38" s="269"/>
      <c r="B38" s="219" t="str">
        <f t="shared" si="51"/>
        <v/>
      </c>
      <c r="C38" s="285"/>
      <c r="D38" s="277"/>
      <c r="E38" s="278"/>
      <c r="F38" s="279"/>
      <c r="G38" s="286"/>
      <c r="H38" s="287"/>
      <c r="I38" s="287"/>
      <c r="J38" s="288"/>
      <c r="K38" s="192"/>
      <c r="L38" s="284"/>
      <c r="M38" s="1">
        <f t="shared" si="39"/>
        <v>1</v>
      </c>
      <c r="N38" s="1">
        <f t="shared" si="40"/>
        <v>0</v>
      </c>
      <c r="O38" s="1">
        <f t="shared" si="41"/>
        <v>0</v>
      </c>
      <c r="P38" s="230" t="str">
        <f t="shared" si="30"/>
        <v/>
      </c>
      <c r="Q38" s="231" t="str">
        <f>IF(P38="",P38,IF(P37="",P37,IF(P37&gt;P38,P37,P38)))</f>
        <v/>
      </c>
      <c r="R38" s="231" t="str">
        <f t="shared" ref="R38" si="97">IF(Q39="",Q38,IF(Q38="",Q39,IF(Q38&gt;Q39,Q39,Q38)))</f>
        <v/>
      </c>
      <c r="S38" s="231" t="str">
        <f t="shared" ref="S38" si="98">IF(R38="",R38,IF(R37="",R37,IF(R37&gt;R38,R37,R38)))</f>
        <v/>
      </c>
      <c r="T38" s="231" t="str">
        <f t="shared" ref="T38" si="99">IF(S39="",S38,IF(S38="",S39,IF(S38&gt;S39,S39,S38)))</f>
        <v/>
      </c>
      <c r="U38" s="231" t="str">
        <f t="shared" ref="U38" si="100">IF(T38="",T38,IF(T37="",T37,IF(T37&gt;T38,T37,T38)))</f>
        <v/>
      </c>
      <c r="V38" s="231" t="str">
        <f t="shared" ref="V38" si="101">IF(U39="",U38,IF(U38="",U39,IF(U38&gt;U39,U39,U38)))</f>
        <v/>
      </c>
      <c r="W38" s="231" t="str">
        <f t="shared" ref="W38" si="102">IF(V38="",V38,IF(V37="",V37,IF(V37&gt;V38,V37,V38)))</f>
        <v/>
      </c>
      <c r="X38" s="231" t="str">
        <f t="shared" ref="X38" si="103">IF(W39="",W38,IF(W38="",W39,IF(W38&gt;W39,W39,W38)))</f>
        <v/>
      </c>
      <c r="Y38" s="231" t="str">
        <f t="shared" ref="Y38" si="104">IF(X38="",X38,IF(X37="",X37,IF(X37&gt;X38,X37,X38)))</f>
        <v/>
      </c>
      <c r="Z38" s="231" t="str">
        <f t="shared" ref="Z38" si="105">IF(Y39="",Y38,IF(Y38="",Y39,IF(Y38&gt;Y39,Y39,Y38)))</f>
        <v/>
      </c>
      <c r="AA38" s="275"/>
      <c r="AB38" s="185"/>
      <c r="AC38" s="185"/>
      <c r="AD38" s="185"/>
      <c r="AE38" s="185"/>
      <c r="AF38" s="185"/>
      <c r="AG38" s="185"/>
      <c r="AH38" s="185"/>
      <c r="AI38" s="185"/>
      <c r="AJ38" s="185"/>
      <c r="AK38" s="185"/>
      <c r="AL38" s="185"/>
      <c r="AM38" s="185"/>
      <c r="AN38" s="185"/>
      <c r="AO38" s="185"/>
      <c r="AP38" s="185"/>
    </row>
    <row r="39" ht="22.5" spans="1:42">
      <c r="A39" s="269"/>
      <c r="B39" s="219" t="str">
        <f t="shared" si="51"/>
        <v/>
      </c>
      <c r="C39" s="285"/>
      <c r="D39" s="277"/>
      <c r="E39" s="278"/>
      <c r="F39" s="279"/>
      <c r="G39" s="286"/>
      <c r="H39" s="287"/>
      <c r="I39" s="287"/>
      <c r="J39" s="288"/>
      <c r="K39" s="192"/>
      <c r="L39" s="284"/>
      <c r="M39" s="1">
        <f t="shared" si="39"/>
        <v>1</v>
      </c>
      <c r="N39" s="1">
        <f t="shared" si="40"/>
        <v>0</v>
      </c>
      <c r="O39" s="1">
        <f t="shared" si="41"/>
        <v>0</v>
      </c>
      <c r="P39" s="230" t="str">
        <f t="shared" si="30"/>
        <v/>
      </c>
      <c r="Q39" s="231" t="str">
        <f>IF(P40="",P39,IF(P39="",P40,IF(P39&gt;P40,P40,P39)))</f>
        <v/>
      </c>
      <c r="R39" s="231" t="str">
        <f t="shared" ref="R39" si="106">IF(Q39="",Q39,IF(Q38="",Q38,IF(Q38&gt;Q39,Q38,Q39)))</f>
        <v/>
      </c>
      <c r="S39" s="231" t="str">
        <f t="shared" ref="S39" si="107">IF(R40="",R39,IF(R39="",R40,IF(R39&gt;R40,R40,R39)))</f>
        <v/>
      </c>
      <c r="T39" s="231" t="str">
        <f t="shared" ref="T39" si="108">IF(S39="",S39,IF(S38="",S38,IF(S38&gt;S39,S38,S39)))</f>
        <v/>
      </c>
      <c r="U39" s="231" t="str">
        <f t="shared" ref="U39" si="109">IF(T40="",T39,IF(T39="",T40,IF(T39&gt;T40,T40,T39)))</f>
        <v/>
      </c>
      <c r="V39" s="231" t="str">
        <f t="shared" ref="V39" si="110">IF(U39="",U39,IF(U38="",U38,IF(U38&gt;U39,U38,U39)))</f>
        <v/>
      </c>
      <c r="W39" s="231" t="str">
        <f t="shared" ref="W39" si="111">IF(V40="",V39,IF(V39="",V40,IF(V39&gt;V40,V40,V39)))</f>
        <v/>
      </c>
      <c r="X39" s="231" t="str">
        <f t="shared" ref="X39" si="112">IF(W39="",W39,IF(W38="",W38,IF(W38&gt;W39,W38,W39)))</f>
        <v/>
      </c>
      <c r="Y39" s="231" t="str">
        <f t="shared" ref="Y39" si="113">IF(X40="",X39,IF(X39="",X40,IF(X39&gt;X40,X40,X39)))</f>
        <v/>
      </c>
      <c r="Z39" s="231" t="str">
        <f t="shared" ref="Z39" si="114">IF(Y39="",Y39,IF(Y38="",Y38,IF(Y38&gt;Y39,Y38,Y39)))</f>
        <v/>
      </c>
      <c r="AA39" s="275"/>
      <c r="AB39" s="185"/>
      <c r="AC39" s="185"/>
      <c r="AD39" s="185"/>
      <c r="AE39" s="185"/>
      <c r="AF39" s="185"/>
      <c r="AG39" s="185"/>
      <c r="AH39" s="185"/>
      <c r="AI39" s="185"/>
      <c r="AJ39" s="185"/>
      <c r="AK39" s="185"/>
      <c r="AL39" s="185"/>
      <c r="AM39" s="185"/>
      <c r="AN39" s="185"/>
      <c r="AO39" s="185"/>
      <c r="AP39" s="185"/>
    </row>
    <row r="40" ht="22.5" spans="1:42">
      <c r="A40" s="269"/>
      <c r="B40" s="244" t="str">
        <f t="shared" si="51"/>
        <v/>
      </c>
      <c r="C40" s="285"/>
      <c r="D40" s="277"/>
      <c r="E40" s="278"/>
      <c r="F40" s="279"/>
      <c r="G40" s="286"/>
      <c r="H40" s="287"/>
      <c r="I40" s="287"/>
      <c r="J40" s="288"/>
      <c r="K40" s="192"/>
      <c r="L40" s="284"/>
      <c r="M40" s="1">
        <f t="shared" si="39"/>
        <v>1</v>
      </c>
      <c r="N40" s="1">
        <f t="shared" si="40"/>
        <v>0</v>
      </c>
      <c r="O40" s="1">
        <f t="shared" si="41"/>
        <v>0</v>
      </c>
      <c r="P40" s="230" t="str">
        <f t="shared" si="30"/>
        <v/>
      </c>
      <c r="Q40" s="231" t="str">
        <f>IF(P40="",P40,IF(P39="",P39,IF(P39&gt;P40,P39,P40)))</f>
        <v/>
      </c>
      <c r="R40" s="231" t="str">
        <f>Q40</f>
        <v/>
      </c>
      <c r="S40" s="231" t="str">
        <f t="shared" ref="S40" si="115">IF(R40="",R40,IF(R39="",R39,IF(R39&gt;R40,R39,R40)))</f>
        <v/>
      </c>
      <c r="T40" s="231" t="str">
        <f t="shared" ref="T40" si="116">S40</f>
        <v/>
      </c>
      <c r="U40" s="231" t="str">
        <f t="shared" ref="U40" si="117">IF(T40="",T40,IF(T39="",T39,IF(T39&gt;T40,T39,T40)))</f>
        <v/>
      </c>
      <c r="V40" s="231" t="str">
        <f t="shared" ref="V40" si="118">U40</f>
        <v/>
      </c>
      <c r="W40" s="231" t="str">
        <f t="shared" ref="W40" si="119">IF(V40="",V40,IF(V39="",V39,IF(V39&gt;V40,V39,V40)))</f>
        <v/>
      </c>
      <c r="X40" s="231" t="str">
        <f t="shared" ref="X40" si="120">W40</f>
        <v/>
      </c>
      <c r="Y40" s="231" t="str">
        <f t="shared" ref="Y40" si="121">IF(X40="",X40,IF(X39="",X39,IF(X39&gt;X40,X39,X40)))</f>
        <v/>
      </c>
      <c r="Z40" s="231" t="str">
        <f t="shared" ref="Z40" si="122">Y40</f>
        <v/>
      </c>
      <c r="AA40" s="185"/>
      <c r="AB40" s="185"/>
      <c r="AC40" s="185"/>
      <c r="AD40" s="185"/>
      <c r="AE40" s="185"/>
      <c r="AF40" s="185"/>
      <c r="AG40" s="185"/>
      <c r="AH40" s="185"/>
      <c r="AI40" s="185"/>
      <c r="AJ40" s="185"/>
      <c r="AK40" s="185"/>
      <c r="AL40" s="185"/>
      <c r="AM40" s="185"/>
      <c r="AN40" s="185"/>
      <c r="AO40" s="185"/>
      <c r="AP40" s="185"/>
    </row>
    <row r="41" ht="22.5" spans="1:42">
      <c r="A41" s="269"/>
      <c r="B41" s="289"/>
      <c r="C41" s="285"/>
      <c r="D41" s="289"/>
      <c r="E41" s="289"/>
      <c r="F41" s="290"/>
      <c r="G41" s="289"/>
      <c r="H41" s="291"/>
      <c r="I41" s="291"/>
      <c r="J41" s="291"/>
      <c r="K41" s="192"/>
      <c r="L41" s="284"/>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row>
    <row r="42" ht="48" customHeight="1" spans="1:42">
      <c r="A42" s="269"/>
      <c r="B42" s="292" t="str">
        <f ca="1">OFFSET(L!$C$1,MATCH("Declaration"&amp;ADDRESS(ROW(),COLUMN(),4),L!$A:$A,0)-1,SL,,)</f>
        <v>2) 已对贵公司供应链调查提供答复的相关供应商百分比是多少？</v>
      </c>
      <c r="C42" s="285"/>
      <c r="D42" s="292" t="str">
        <f ca="1">D30</f>
        <v>回答</v>
      </c>
      <c r="E42" s="292"/>
      <c r="F42" s="272"/>
      <c r="G42" s="270" t="str">
        <f ca="1">G30</f>
        <v>注释</v>
      </c>
      <c r="H42" s="293"/>
      <c r="I42" s="293"/>
      <c r="J42" s="293"/>
      <c r="K42" s="192"/>
      <c r="L42" s="284"/>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row>
    <row r="43" ht="22.75" customHeight="1" spans="1:42">
      <c r="A43" s="269"/>
      <c r="B43" s="244" t="str">
        <f>IF(ISERROR(AA12),"",AA12&amp;"")</f>
        <v>Aluminum</v>
      </c>
      <c r="C43" s="188"/>
      <c r="D43" s="294">
        <v>1</v>
      </c>
      <c r="E43" s="295"/>
      <c r="F43" s="296"/>
      <c r="G43" s="280"/>
      <c r="H43" s="281"/>
      <c r="I43" s="281"/>
      <c r="J43" s="282"/>
      <c r="K43" s="192"/>
      <c r="L43" s="274"/>
      <c r="M43" s="1">
        <f t="shared" ref="M43:M52" si="123">IF(B43="",1,0)</f>
        <v>0</v>
      </c>
      <c r="N43" s="1">
        <f t="shared" ref="N43:N52" si="124">IF(D43="",0,1)</f>
        <v>1</v>
      </c>
      <c r="O43" s="1">
        <f t="shared" ref="O43:O52" si="125">M43*N43</f>
        <v>0</v>
      </c>
      <c r="P43" s="185"/>
      <c r="Q43" s="185"/>
      <c r="R43" s="185"/>
      <c r="S43" s="185"/>
      <c r="T43" s="185"/>
      <c r="U43" s="185"/>
      <c r="V43" s="185"/>
      <c r="W43" s="185"/>
      <c r="X43" s="185"/>
      <c r="Y43" s="185"/>
      <c r="Z43" s="185"/>
      <c r="AA43" s="185"/>
      <c r="AB43" s="185"/>
      <c r="AC43" s="185"/>
      <c r="AD43" s="185"/>
      <c r="AE43" s="185"/>
      <c r="AF43" s="185"/>
      <c r="AG43" s="185"/>
      <c r="AH43" s="185"/>
      <c r="AI43" s="185"/>
    </row>
    <row r="44" ht="22.75" customHeight="1" spans="1:42">
      <c r="A44" s="269"/>
      <c r="B44" s="244" t="str">
        <f>IF(ISERROR(AA13),"",AA13&amp;"")</f>
        <v>Lead</v>
      </c>
      <c r="C44" s="188"/>
      <c r="D44" s="294">
        <v>1</v>
      </c>
      <c r="E44" s="295"/>
      <c r="F44" s="296"/>
      <c r="G44" s="280"/>
      <c r="H44" s="281"/>
      <c r="I44" s="281"/>
      <c r="J44" s="282"/>
      <c r="K44" s="192"/>
      <c r="L44" s="274" t="s">
        <v>34</v>
      </c>
      <c r="M44" s="1">
        <f t="shared" si="123"/>
        <v>0</v>
      </c>
      <c r="N44" s="1">
        <f t="shared" si="124"/>
        <v>1</v>
      </c>
      <c r="O44" s="1">
        <f t="shared" si="125"/>
        <v>0</v>
      </c>
      <c r="P44" s="185"/>
      <c r="Q44" s="185"/>
      <c r="R44" s="185"/>
      <c r="S44" s="185"/>
      <c r="T44" s="185"/>
      <c r="U44" s="185"/>
      <c r="V44" s="185"/>
      <c r="W44" s="185"/>
      <c r="X44" s="185"/>
      <c r="Y44" s="185"/>
      <c r="Z44" s="185"/>
      <c r="AA44" s="185"/>
      <c r="AB44" s="185"/>
      <c r="AC44" s="185"/>
      <c r="AD44" s="185"/>
      <c r="AE44" s="185"/>
      <c r="AF44" s="185"/>
      <c r="AG44" s="185"/>
      <c r="AH44" s="185"/>
      <c r="AI44" s="185"/>
    </row>
    <row r="45" ht="22.5" spans="1:42">
      <c r="A45" s="269"/>
      <c r="B45" s="244" t="str">
        <f t="shared" ref="B45:B52" si="126">IF(ISERROR(AA14),"",AA14&amp;"")</f>
        <v>Silver</v>
      </c>
      <c r="C45" s="188"/>
      <c r="D45" s="294">
        <v>1</v>
      </c>
      <c r="E45" s="295"/>
      <c r="F45" s="296"/>
      <c r="G45" s="280"/>
      <c r="H45" s="281"/>
      <c r="I45" s="281"/>
      <c r="J45" s="282"/>
      <c r="K45" s="192"/>
      <c r="L45" s="284"/>
      <c r="M45" s="1">
        <f t="shared" si="123"/>
        <v>0</v>
      </c>
      <c r="N45" s="1">
        <f t="shared" si="124"/>
        <v>1</v>
      </c>
      <c r="O45" s="1">
        <f t="shared" si="125"/>
        <v>0</v>
      </c>
      <c r="P45" s="185"/>
      <c r="Q45" s="185"/>
      <c r="R45" s="185"/>
      <c r="S45" s="185"/>
      <c r="T45" s="185"/>
      <c r="U45" s="185"/>
      <c r="V45" s="185"/>
      <c r="W45" s="185"/>
      <c r="X45" s="185"/>
      <c r="Y45" s="185"/>
      <c r="Z45" s="185"/>
      <c r="AA45" s="185"/>
      <c r="AB45" s="185"/>
      <c r="AC45" s="185"/>
      <c r="AD45" s="185"/>
      <c r="AE45" s="185"/>
      <c r="AF45" s="185"/>
      <c r="AG45" s="185"/>
      <c r="AH45" s="185"/>
      <c r="AI45" s="185"/>
    </row>
    <row r="46" ht="22.5" spans="1:42">
      <c r="A46" s="269"/>
      <c r="B46" s="244" t="str">
        <f t="shared" si="126"/>
        <v>Zinc</v>
      </c>
      <c r="C46" s="188"/>
      <c r="D46" s="294">
        <v>1</v>
      </c>
      <c r="E46" s="295"/>
      <c r="F46" s="296"/>
      <c r="G46" s="280"/>
      <c r="H46" s="281"/>
      <c r="I46" s="281"/>
      <c r="J46" s="282"/>
      <c r="K46" s="192"/>
      <c r="L46" s="284"/>
      <c r="M46" s="1">
        <f t="shared" si="123"/>
        <v>0</v>
      </c>
      <c r="N46" s="1">
        <f t="shared" si="124"/>
        <v>1</v>
      </c>
      <c r="O46" s="1">
        <f t="shared" si="125"/>
        <v>0</v>
      </c>
      <c r="P46" s="185"/>
      <c r="Q46" s="185"/>
      <c r="R46" s="185"/>
      <c r="S46" s="185"/>
      <c r="T46" s="185"/>
      <c r="U46" s="185"/>
      <c r="V46" s="185"/>
      <c r="W46" s="185"/>
      <c r="X46" s="185"/>
      <c r="Y46" s="185"/>
      <c r="Z46" s="185"/>
      <c r="AA46" s="185"/>
      <c r="AB46" s="185"/>
      <c r="AC46" s="185"/>
      <c r="AD46" s="185"/>
      <c r="AE46" s="185"/>
      <c r="AF46" s="185"/>
      <c r="AG46" s="185"/>
      <c r="AH46" s="185"/>
      <c r="AI46" s="185"/>
    </row>
    <row r="47" ht="22.5" spans="1:42">
      <c r="A47" s="269"/>
      <c r="B47" s="244" t="str">
        <f t="shared" si="126"/>
        <v/>
      </c>
      <c r="C47" s="285"/>
      <c r="D47" s="294"/>
      <c r="E47" s="295"/>
      <c r="F47" s="296"/>
      <c r="G47" s="280"/>
      <c r="H47" s="281"/>
      <c r="I47" s="281"/>
      <c r="J47" s="282"/>
      <c r="K47" s="192"/>
      <c r="L47" s="284"/>
      <c r="M47" s="1">
        <f t="shared" si="123"/>
        <v>1</v>
      </c>
      <c r="N47" s="1">
        <f t="shared" si="124"/>
        <v>0</v>
      </c>
      <c r="O47" s="1">
        <f t="shared" si="125"/>
        <v>0</v>
      </c>
      <c r="P47" s="185"/>
      <c r="Q47" s="185"/>
      <c r="R47" s="185"/>
      <c r="S47" s="185"/>
      <c r="T47" s="185"/>
      <c r="U47" s="185"/>
      <c r="V47" s="185"/>
      <c r="W47" s="185"/>
      <c r="X47" s="185"/>
      <c r="Y47" s="185"/>
      <c r="Z47" s="185"/>
      <c r="AA47" s="185"/>
      <c r="AB47" s="185"/>
      <c r="AC47" s="185"/>
      <c r="AD47" s="185"/>
      <c r="AE47" s="185"/>
      <c r="AF47" s="185"/>
      <c r="AG47" s="185"/>
      <c r="AH47" s="185"/>
      <c r="AI47" s="185"/>
    </row>
    <row r="48" ht="22.5" spans="1:42">
      <c r="A48" s="269"/>
      <c r="B48" s="244" t="str">
        <f t="shared" si="126"/>
        <v/>
      </c>
      <c r="C48" s="285"/>
      <c r="D48" s="294"/>
      <c r="E48" s="295"/>
      <c r="F48" s="296"/>
      <c r="G48" s="280"/>
      <c r="H48" s="281"/>
      <c r="I48" s="281"/>
      <c r="J48" s="282"/>
      <c r="K48" s="192"/>
      <c r="L48" s="284"/>
      <c r="M48" s="1">
        <f t="shared" si="123"/>
        <v>1</v>
      </c>
      <c r="N48" s="1">
        <f t="shared" si="124"/>
        <v>0</v>
      </c>
      <c r="O48" s="1">
        <f t="shared" si="125"/>
        <v>0</v>
      </c>
      <c r="P48" s="185"/>
      <c r="Q48" s="185"/>
      <c r="R48" s="185"/>
      <c r="S48" s="185"/>
      <c r="T48" s="185"/>
      <c r="U48" s="185"/>
      <c r="V48" s="185"/>
      <c r="W48" s="185"/>
      <c r="X48" s="185"/>
      <c r="Y48" s="185"/>
      <c r="Z48" s="185"/>
      <c r="AA48" s="185"/>
      <c r="AB48" s="185"/>
      <c r="AC48" s="185"/>
      <c r="AD48" s="185"/>
      <c r="AE48" s="185"/>
      <c r="AF48" s="185"/>
      <c r="AG48" s="185"/>
      <c r="AH48" s="185"/>
      <c r="AI48" s="185"/>
    </row>
    <row r="49" ht="22.5" spans="1:35">
      <c r="A49" s="269"/>
      <c r="B49" s="244" t="str">
        <f t="shared" si="126"/>
        <v/>
      </c>
      <c r="C49" s="285"/>
      <c r="D49" s="294"/>
      <c r="E49" s="295"/>
      <c r="F49" s="296"/>
      <c r="G49" s="280"/>
      <c r="H49" s="281"/>
      <c r="I49" s="281"/>
      <c r="J49" s="282"/>
      <c r="K49" s="192"/>
      <c r="L49" s="284"/>
      <c r="M49" s="1">
        <f t="shared" si="123"/>
        <v>1</v>
      </c>
      <c r="N49" s="1">
        <f t="shared" si="124"/>
        <v>0</v>
      </c>
      <c r="O49" s="1">
        <f t="shared" si="125"/>
        <v>0</v>
      </c>
      <c r="P49" s="185"/>
      <c r="Q49" s="185"/>
      <c r="R49" s="185"/>
      <c r="S49" s="185"/>
      <c r="T49" s="185"/>
      <c r="U49" s="185"/>
      <c r="V49" s="185"/>
      <c r="W49" s="185"/>
      <c r="X49" s="185"/>
      <c r="Y49" s="185"/>
      <c r="Z49" s="185"/>
      <c r="AA49" s="185"/>
      <c r="AB49" s="185"/>
      <c r="AC49" s="185"/>
      <c r="AD49" s="185"/>
      <c r="AE49" s="185"/>
      <c r="AF49" s="185"/>
      <c r="AG49" s="185"/>
      <c r="AH49" s="185"/>
      <c r="AI49" s="185"/>
    </row>
    <row r="50" ht="22.5" spans="1:35">
      <c r="A50" s="269"/>
      <c r="B50" s="244" t="str">
        <f t="shared" si="126"/>
        <v/>
      </c>
      <c r="C50" s="285"/>
      <c r="D50" s="294"/>
      <c r="E50" s="295"/>
      <c r="F50" s="296"/>
      <c r="G50" s="280"/>
      <c r="H50" s="281"/>
      <c r="I50" s="281"/>
      <c r="J50" s="282"/>
      <c r="K50" s="192"/>
      <c r="L50" s="284"/>
      <c r="M50" s="1">
        <f t="shared" si="123"/>
        <v>1</v>
      </c>
      <c r="N50" s="1">
        <f t="shared" si="124"/>
        <v>0</v>
      </c>
      <c r="O50" s="1">
        <f t="shared" si="125"/>
        <v>0</v>
      </c>
      <c r="P50" s="185"/>
      <c r="Q50" s="185"/>
      <c r="R50" s="185"/>
      <c r="S50" s="185"/>
      <c r="T50" s="185"/>
      <c r="U50" s="185"/>
      <c r="V50" s="185"/>
      <c r="W50" s="185"/>
      <c r="X50" s="185"/>
      <c r="Y50" s="185"/>
      <c r="Z50" s="185"/>
      <c r="AA50" s="185"/>
      <c r="AB50" s="185"/>
      <c r="AC50" s="185"/>
      <c r="AD50" s="185"/>
      <c r="AE50" s="185"/>
      <c r="AF50" s="185"/>
      <c r="AG50" s="185"/>
      <c r="AH50" s="185"/>
      <c r="AI50" s="185"/>
    </row>
    <row r="51" ht="22.5" spans="1:35">
      <c r="A51" s="269"/>
      <c r="B51" s="244" t="str">
        <f t="shared" si="126"/>
        <v/>
      </c>
      <c r="C51" s="285"/>
      <c r="D51" s="294"/>
      <c r="E51" s="295"/>
      <c r="F51" s="296"/>
      <c r="G51" s="280"/>
      <c r="H51" s="281"/>
      <c r="I51" s="281"/>
      <c r="J51" s="282"/>
      <c r="K51" s="297"/>
      <c r="L51" s="284"/>
      <c r="M51" s="1">
        <f t="shared" si="123"/>
        <v>1</v>
      </c>
      <c r="N51" s="1">
        <f t="shared" si="124"/>
        <v>0</v>
      </c>
      <c r="O51" s="1">
        <f t="shared" si="125"/>
        <v>0</v>
      </c>
      <c r="P51" s="185"/>
      <c r="Q51" s="185"/>
      <c r="R51" s="185"/>
      <c r="S51" s="185"/>
      <c r="T51" s="185"/>
      <c r="U51" s="185"/>
      <c r="V51" s="185"/>
      <c r="W51" s="185"/>
      <c r="X51" s="185"/>
      <c r="Y51" s="185"/>
      <c r="Z51" s="185"/>
      <c r="AA51" s="185"/>
      <c r="AB51" s="185"/>
      <c r="AC51" s="185"/>
      <c r="AD51" s="185"/>
      <c r="AE51" s="185"/>
      <c r="AF51" s="185"/>
      <c r="AG51" s="185"/>
      <c r="AH51" s="185"/>
      <c r="AI51" s="185"/>
    </row>
    <row r="52" ht="22.5" spans="1:35">
      <c r="A52" s="269"/>
      <c r="B52" s="244" t="str">
        <f t="shared" si="126"/>
        <v/>
      </c>
      <c r="C52" s="285"/>
      <c r="D52" s="294"/>
      <c r="E52" s="295"/>
      <c r="F52" s="296"/>
      <c r="G52" s="280"/>
      <c r="H52" s="281"/>
      <c r="I52" s="281"/>
      <c r="J52" s="282"/>
      <c r="K52" s="192"/>
      <c r="L52" s="284"/>
      <c r="M52" s="1">
        <f t="shared" si="123"/>
        <v>1</v>
      </c>
      <c r="N52" s="1">
        <f t="shared" si="124"/>
        <v>0</v>
      </c>
      <c r="O52" s="1">
        <f t="shared" si="125"/>
        <v>0</v>
      </c>
      <c r="P52" s="185"/>
      <c r="Q52" s="185"/>
      <c r="R52" s="185"/>
      <c r="S52" s="185"/>
      <c r="T52" s="185"/>
      <c r="U52" s="185"/>
      <c r="V52" s="185"/>
      <c r="W52" s="185"/>
      <c r="X52" s="185"/>
      <c r="Y52" s="185"/>
      <c r="Z52" s="185"/>
      <c r="AA52" s="185"/>
      <c r="AB52" s="185"/>
      <c r="AC52" s="185"/>
      <c r="AD52" s="185"/>
      <c r="AE52" s="185"/>
      <c r="AF52" s="185"/>
      <c r="AG52" s="185"/>
      <c r="AH52" s="185"/>
      <c r="AI52" s="185"/>
    </row>
    <row r="53" ht="22.5" spans="1:35">
      <c r="A53" s="269"/>
      <c r="B53" s="298" t="str">
        <f>IF(OR($D$8="",$I$3=""),"","Click here to check required fields completion")</f>
        <v/>
      </c>
      <c r="C53" s="298"/>
      <c r="D53" s="298"/>
      <c r="E53" s="298"/>
      <c r="F53" s="298"/>
      <c r="G53" s="298"/>
      <c r="H53" s="298"/>
      <c r="I53" s="298"/>
      <c r="J53" s="298"/>
      <c r="K53" s="192"/>
      <c r="L53" s="284"/>
      <c r="P53" s="185"/>
      <c r="Q53" s="185"/>
      <c r="R53" s="185"/>
      <c r="S53" s="185"/>
      <c r="T53" s="185"/>
      <c r="U53" s="185"/>
      <c r="V53" s="185"/>
      <c r="W53" s="185"/>
      <c r="X53" s="185"/>
      <c r="Y53" s="185"/>
      <c r="Z53" s="185"/>
      <c r="AB53" s="185"/>
      <c r="AC53" s="185"/>
      <c r="AD53" s="185"/>
      <c r="AE53" s="185"/>
      <c r="AF53" s="185"/>
      <c r="AG53" s="185"/>
      <c r="AH53" s="185"/>
      <c r="AI53" s="185"/>
    </row>
    <row r="54" ht="23.25" spans="1:35">
      <c r="A54" s="299"/>
      <c r="B54" s="300" t="str">
        <f ca="1">OFFSET(L!$C$1,MATCH("General"&amp;"Cpy",L!$A:$A,0)-1,SL,,)</f>
        <v>© 2026 Responsible Minerals Initiative。保留所有权利。</v>
      </c>
      <c r="C54" s="300"/>
      <c r="D54" s="300"/>
      <c r="E54" s="300"/>
      <c r="F54" s="300"/>
      <c r="G54" s="300"/>
      <c r="H54" s="300"/>
      <c r="I54" s="300"/>
      <c r="J54" s="300"/>
      <c r="K54" s="192"/>
      <c r="L54" s="284"/>
      <c r="AB54" s="185"/>
      <c r="AC54" s="185"/>
      <c r="AD54" s="185"/>
      <c r="AE54" s="185"/>
      <c r="AF54" s="185"/>
      <c r="AG54" s="185"/>
      <c r="AH54" s="185"/>
      <c r="AI54" s="185"/>
    </row>
    <row r="55" ht="15.75" spans="1:35">
      <c r="L55" s="301"/>
      <c r="AB55" s="185"/>
      <c r="AC55" s="185"/>
      <c r="AD55" s="185"/>
      <c r="AE55" s="185"/>
      <c r="AF55" s="185"/>
      <c r="AG55" s="185"/>
      <c r="AH55" s="185"/>
      <c r="AI55" s="185"/>
    </row>
    <row r="56" ht="15.75" hidden="1" spans="1:35">
      <c r="B56" s="302" t="s">
        <v>49</v>
      </c>
    </row>
    <row r="57" ht="15.75" hidden="1" spans="1:35">
      <c r="B57" s="302" t="s">
        <v>50</v>
      </c>
    </row>
    <row r="58" ht="15.75" hidden="1" spans="1:35">
      <c r="B58" s="302" t="s">
        <v>51</v>
      </c>
    </row>
    <row r="59" ht="13.5" hidden="1" customHeight="1" spans="1:35">
      <c r="B59" s="302" t="s">
        <v>52</v>
      </c>
    </row>
    <row r="60" ht="13.5" hidden="1" customHeight="1" spans="1:35">
      <c r="B60" s="303">
        <v>1</v>
      </c>
    </row>
    <row r="61" ht="15.75" hidden="1" spans="1:35">
      <c r="B61" s="304" t="s">
        <v>53</v>
      </c>
    </row>
    <row r="62" ht="15.75" hidden="1" spans="1:35">
      <c r="B62" s="304" t="s">
        <v>54</v>
      </c>
    </row>
    <row r="63" ht="15.75" hidden="1" spans="1:35">
      <c r="B63" s="304" t="s">
        <v>55</v>
      </c>
    </row>
    <row r="64" ht="15.75" hidden="1" spans="1:35">
      <c r="B64" s="304" t="s">
        <v>56</v>
      </c>
    </row>
    <row r="65" ht="15.75" hidden="1" spans="2:2">
      <c r="B65" s="304" t="s">
        <v>57</v>
      </c>
    </row>
    <row r="66" ht="15.75" hidden="1" spans="2:2">
      <c r="B66" s="304" t="s">
        <v>51</v>
      </c>
    </row>
    <row r="67" ht="15.75" hidden="1" spans="2:2">
      <c r="B67" s="304" t="s">
        <v>58</v>
      </c>
    </row>
    <row r="68" ht="15.75" hidden="1" spans="2:2">
      <c r="B68" s="304" t="s">
        <v>40</v>
      </c>
    </row>
    <row r="69" ht="15.75" hidden="1" spans="2:2">
      <c r="B69" s="304" t="s">
        <v>59</v>
      </c>
    </row>
    <row r="70" ht="15.75" hidden="1" spans="2:2">
      <c r="B70" s="304" t="s">
        <v>60</v>
      </c>
    </row>
    <row r="71" ht="15.75" hidden="1" spans="2:2">
      <c r="B71" s="304" t="s">
        <v>41</v>
      </c>
    </row>
    <row r="72" ht="15.75" hidden="1" spans="2:2">
      <c r="B72" s="304" t="s">
        <v>61</v>
      </c>
    </row>
    <row r="73" ht="15.75" hidden="1" spans="2:2">
      <c r="B73" s="304" t="s">
        <v>62</v>
      </c>
    </row>
    <row r="74" ht="15.75" hidden="1" spans="2:2">
      <c r="B74" s="304" t="s">
        <v>63</v>
      </c>
    </row>
    <row r="75" ht="15.75" hidden="1" spans="2:2">
      <c r="B75" s="304" t="s">
        <v>64</v>
      </c>
    </row>
    <row r="76" ht="15.75" hidden="1" spans="2:2">
      <c r="B76" s="304" t="s">
        <v>65</v>
      </c>
    </row>
    <row r="77" ht="15.75" hidden="1" spans="2:2">
      <c r="B77" s="304" t="s">
        <v>66</v>
      </c>
    </row>
    <row r="78" ht="15.75" hidden="1" spans="2:2">
      <c r="B78" s="304" t="s">
        <v>67</v>
      </c>
    </row>
    <row r="79" ht="15.75" hidden="1" spans="2:2">
      <c r="B79" s="304" t="s">
        <v>68</v>
      </c>
    </row>
    <row r="80" ht="15.75" hidden="1" spans="2:2">
      <c r="B80" s="304" t="s">
        <v>69</v>
      </c>
    </row>
    <row r="81" ht="15.75" hidden="1" spans="2:2">
      <c r="B81" s="304" t="s">
        <v>70</v>
      </c>
    </row>
    <row r="82" ht="15.75" hidden="1" spans="2:2">
      <c r="B82" s="304" t="s">
        <v>39</v>
      </c>
    </row>
    <row r="83" ht="15.75" hidden="1" spans="2:2">
      <c r="B83" s="304" t="s">
        <v>71</v>
      </c>
    </row>
    <row r="84" ht="15.75" hidden="1" spans="2:2">
      <c r="B84" s="304" t="s">
        <v>72</v>
      </c>
    </row>
    <row r="85" ht="15.75" hidden="1" spans="2:2">
      <c r="B85" s="304" t="s">
        <v>42</v>
      </c>
    </row>
    <row r="86" ht="15.75" hidden="1" spans="2:2">
      <c r="B86" s="304" t="s">
        <v>73</v>
      </c>
    </row>
  </sheetData>
  <sheetProtection algorithmName="SHA-512" hashValue="tkkMsWDSyVz9zJ5+hlAYOJ7RVDMWYrU2VUKE5nPahWB7ntvtbpBT/aj8fpRShblEw2hThdq5u0LZs8D0kZhbJA==" saltValue="/8jDs01RWrEAHTVK4dDALw==" spinCount="100000" sheet="1" formatRows="0" insertHyperlinks="0"/>
  <mergeCells count="77">
    <mergeCell ref="A1:K1"/>
    <mergeCell ref="D2:J2"/>
    <mergeCell ref="F3:H3"/>
    <mergeCell ref="B4:H4"/>
    <mergeCell ref="I4:J4"/>
    <mergeCell ref="B6:J6"/>
    <mergeCell ref="B7:J7"/>
    <mergeCell ref="D8:J8"/>
    <mergeCell ref="D9:G9"/>
    <mergeCell ref="D10:J10"/>
    <mergeCell ref="D11:J11"/>
    <mergeCell ref="E12:F12"/>
    <mergeCell ref="E13:F13"/>
    <mergeCell ref="D14:I14"/>
    <mergeCell ref="E15:F15"/>
    <mergeCell ref="E16:F16"/>
    <mergeCell ref="D17:J17"/>
    <mergeCell ref="D18:J18"/>
    <mergeCell ref="D19:J19"/>
    <mergeCell ref="D20:J20"/>
    <mergeCell ref="D21:J21"/>
    <mergeCell ref="D22:J22"/>
    <mergeCell ref="D23:J23"/>
    <mergeCell ref="D24:J24"/>
    <mergeCell ref="D25:J25"/>
    <mergeCell ref="D26:J26"/>
    <mergeCell ref="D27:E27"/>
    <mergeCell ref="D28:E28"/>
    <mergeCell ref="B29:J29"/>
    <mergeCell ref="D30:E30"/>
    <mergeCell ref="D31:E31"/>
    <mergeCell ref="G31:J31"/>
    <mergeCell ref="D32:E32"/>
    <mergeCell ref="G32:J32"/>
    <mergeCell ref="D33:E33"/>
    <mergeCell ref="G33:J33"/>
    <mergeCell ref="D34:E34"/>
    <mergeCell ref="G34:J34"/>
    <mergeCell ref="D35:E35"/>
    <mergeCell ref="G35:J35"/>
    <mergeCell ref="D36:E36"/>
    <mergeCell ref="G36:J36"/>
    <mergeCell ref="D37:E37"/>
    <mergeCell ref="G37:J37"/>
    <mergeCell ref="D38:E38"/>
    <mergeCell ref="G38:J38"/>
    <mergeCell ref="D39:E39"/>
    <mergeCell ref="G39:J39"/>
    <mergeCell ref="D40:E40"/>
    <mergeCell ref="G40:J40"/>
    <mergeCell ref="D42:E42"/>
    <mergeCell ref="D43:E43"/>
    <mergeCell ref="G43:J43"/>
    <mergeCell ref="D44:E44"/>
    <mergeCell ref="G44:J44"/>
    <mergeCell ref="D45:E45"/>
    <mergeCell ref="G45:J45"/>
    <mergeCell ref="D46:E46"/>
    <mergeCell ref="G46:J46"/>
    <mergeCell ref="D47:E47"/>
    <mergeCell ref="G47:J47"/>
    <mergeCell ref="D48:E48"/>
    <mergeCell ref="G48:J48"/>
    <mergeCell ref="D49:E49"/>
    <mergeCell ref="G49:J49"/>
    <mergeCell ref="D50:E50"/>
    <mergeCell ref="G50:J50"/>
    <mergeCell ref="D51:E51"/>
    <mergeCell ref="G51:J51"/>
    <mergeCell ref="D52:E52"/>
    <mergeCell ref="G52:J52"/>
    <mergeCell ref="B53:J53"/>
    <mergeCell ref="B54:J54"/>
    <mergeCell ref="B10:B11"/>
    <mergeCell ref="B12:B13"/>
    <mergeCell ref="B15:B16"/>
    <mergeCell ref="J12:J16"/>
  </mergeCells>
  <conditionalFormatting sqref="D8:J8">
    <cfRule type="expression" dxfId="0" priority="1" stopIfTrue="1">
      <formula>IF($D$8="",TRUE)</formula>
    </cfRule>
  </conditionalFormatting>
  <conditionalFormatting sqref="D9:G9">
    <cfRule type="expression" dxfId="0" priority="274" stopIfTrue="1">
      <formula>IF($D$9="",TRUE)</formula>
    </cfRule>
  </conditionalFormatting>
  <conditionalFormatting sqref="D10">
    <cfRule type="expression" dxfId="1" priority="264" stopIfTrue="1">
      <formula>IF($D$9=$Q$9,TRUE)</formula>
    </cfRule>
    <cfRule type="expression" dxfId="0" priority="285" stopIfTrue="1">
      <formula>IF(AND($D$10="",$D$9=$R$9),TRUE)</formula>
    </cfRule>
  </conditionalFormatting>
  <conditionalFormatting sqref="D12">
    <cfRule type="expression" dxfId="2" priority="104">
      <formula>IF($D$12="",TRUE)</formula>
    </cfRule>
  </conditionalFormatting>
  <conditionalFormatting sqref="D15">
    <cfRule type="expression" dxfId="2" priority="28" stopIfTrue="1">
      <formula>IF($D$12="Other [specify below]",TRUE)</formula>
    </cfRule>
    <cfRule type="expression" dxfId="3" priority="27" stopIfTrue="1">
      <formula>IF($D$15="",FALSE,TRUE)</formula>
    </cfRule>
  </conditionalFormatting>
  <conditionalFormatting sqref="E15">
    <cfRule type="expression" dxfId="2" priority="18" stopIfTrue="1">
      <formula>IF($E$12="Other [specify below]",TRUE)</formula>
    </cfRule>
    <cfRule type="expression" dxfId="3" priority="17" stopIfTrue="1">
      <formula>IF($E$15="",FALSE,TRUE)</formula>
    </cfRule>
  </conditionalFormatting>
  <conditionalFormatting sqref="G15">
    <cfRule type="expression" dxfId="2" priority="24" stopIfTrue="1">
      <formula>IF($G$12="Other [specify below]",TRUE)</formula>
    </cfRule>
    <cfRule type="expression" dxfId="3" priority="23" stopIfTrue="1">
      <formula>IF($G$15="",FALSE,TRUE)</formula>
    </cfRule>
  </conditionalFormatting>
  <conditionalFormatting sqref="H15">
    <cfRule type="expression" dxfId="2" priority="14" stopIfTrue="1">
      <formula>IF($H$12="Other [specify below]",TRUE)</formula>
    </cfRule>
    <cfRule type="expression" dxfId="3" priority="13" stopIfTrue="1">
      <formula>IF($H$15="",FALSE,TRUE)</formula>
    </cfRule>
  </conditionalFormatting>
  <conditionalFormatting sqref="I15">
    <cfRule type="expression" dxfId="2" priority="12" stopIfTrue="1">
      <formula>IF($I$12="Other [specify below]",TRUE)</formula>
    </cfRule>
    <cfRule type="expression" dxfId="3" priority="11" stopIfTrue="1">
      <formula>IF($I$15="",FALSE,TRUE)</formula>
    </cfRule>
  </conditionalFormatting>
  <conditionalFormatting sqref="D16">
    <cfRule type="expression" dxfId="3" priority="25" stopIfTrue="1">
      <formula>IF($D$16="",FALSE,TRUE)</formula>
    </cfRule>
    <cfRule type="expression" dxfId="2" priority="26" stopIfTrue="1">
      <formula>IF($D$13="Other [specify below]",TRUE)</formula>
    </cfRule>
  </conditionalFormatting>
  <conditionalFormatting sqref="E16">
    <cfRule type="expression" dxfId="2" priority="22" stopIfTrue="1">
      <formula>IF($E$13="Other [specify below]",TRUE)</formula>
    </cfRule>
    <cfRule type="expression" dxfId="3" priority="21" stopIfTrue="1">
      <formula>IF($E$16="",FALSE,TRUE)</formula>
    </cfRule>
  </conditionalFormatting>
  <conditionalFormatting sqref="G16">
    <cfRule type="expression" dxfId="2" priority="20" stopIfTrue="1">
      <formula>IF($G$13="Other [specify below]",TRUE)</formula>
    </cfRule>
    <cfRule type="expression" dxfId="3" priority="19" stopIfTrue="1">
      <formula>IF($G$16="",FALSE,TRUE)</formula>
    </cfRule>
  </conditionalFormatting>
  <conditionalFormatting sqref="H16">
    <cfRule type="expression" dxfId="3" priority="15" stopIfTrue="1">
      <formula>IF($H$16="",FALSE,TRUE)</formula>
    </cfRule>
    <cfRule type="expression" dxfId="2" priority="16" stopIfTrue="1">
      <formula>IF($H$13="Other [specify below]",TRUE)</formula>
    </cfRule>
  </conditionalFormatting>
  <conditionalFormatting sqref="I16">
    <cfRule type="expression" dxfId="3" priority="9" stopIfTrue="1">
      <formula>IF($I$16="",FALSE,TRUE)</formula>
    </cfRule>
    <cfRule type="expression" dxfId="2" priority="10" stopIfTrue="1">
      <formula>IF($I$13="Other [specify below]",TRUE)</formula>
    </cfRule>
  </conditionalFormatting>
  <conditionalFormatting sqref="D20:J20">
    <cfRule type="expression" dxfId="0" priority="7" stopIfTrue="1">
      <formula>IF($D$19="",TRUE)</formula>
    </cfRule>
  </conditionalFormatting>
  <conditionalFormatting sqref="D21:J21">
    <cfRule type="expression" dxfId="0" priority="6" stopIfTrue="1">
      <formula>IF($D$20="",TRUE)</formula>
    </cfRule>
  </conditionalFormatting>
  <conditionalFormatting sqref="D22:J22">
    <cfRule type="expression" dxfId="0" priority="5" stopIfTrue="1">
      <formula>IF($D$20="",TRUE)</formula>
    </cfRule>
  </conditionalFormatting>
  <conditionalFormatting sqref="D23:J23">
    <cfRule type="expression" dxfId="0" priority="4" stopIfTrue="1">
      <formula>IF($D$20="",TRUE)</formula>
    </cfRule>
  </conditionalFormatting>
  <conditionalFormatting sqref="D25:J25">
    <cfRule type="expression" dxfId="0" priority="3" stopIfTrue="1">
      <formula>IF($D$22="",TRUE)</formula>
    </cfRule>
  </conditionalFormatting>
  <conditionalFormatting sqref="D27:E27">
    <cfRule type="expression" dxfId="0" priority="8" stopIfTrue="1">
      <formula>IF($D$27="",TRUE)</formula>
    </cfRule>
  </conditionalFormatting>
  <conditionalFormatting sqref="B31">
    <cfRule type="expression" dxfId="4" priority="128" stopIfTrue="1">
      <formula>IF($B$31="",TRUE)</formula>
    </cfRule>
  </conditionalFormatting>
  <conditionalFormatting sqref="D31:E31">
    <cfRule type="expression" dxfId="0" priority="268" stopIfTrue="1">
      <formula>IF($D$31="",TRUE)</formula>
    </cfRule>
    <cfRule type="expression" dxfId="5" priority="103" stopIfTrue="1">
      <formula>$O$31=1</formula>
    </cfRule>
    <cfRule type="expression" dxfId="4" priority="132" stopIfTrue="1">
      <formula>$B$31=""</formula>
    </cfRule>
  </conditionalFormatting>
  <conditionalFormatting sqref="B32">
    <cfRule type="expression" dxfId="4" priority="129" stopIfTrue="1">
      <formula>IF($B$32="",TRUE)</formula>
    </cfRule>
  </conditionalFormatting>
  <conditionalFormatting sqref="D32:E32">
    <cfRule type="expression" dxfId="0" priority="270" stopIfTrue="1">
      <formula>IF($D$32="",TRUE)</formula>
    </cfRule>
    <cfRule type="expression" dxfId="4" priority="139" stopIfTrue="1">
      <formula>$B$32=""</formula>
    </cfRule>
    <cfRule type="expression" dxfId="5" priority="102" stopIfTrue="1">
      <formula>$O$32=1</formula>
    </cfRule>
  </conditionalFormatting>
  <conditionalFormatting sqref="B33">
    <cfRule type="expression" dxfId="4" priority="130" stopIfTrue="1">
      <formula>IF($B$33="",TRUE)</formula>
    </cfRule>
  </conditionalFormatting>
  <conditionalFormatting sqref="D33:E33">
    <cfRule type="expression" dxfId="0" priority="234" stopIfTrue="1">
      <formula>IF($D$33="",TRUE)</formula>
    </cfRule>
    <cfRule type="expression" dxfId="5" priority="101" stopIfTrue="1">
      <formula>$O$33=1</formula>
    </cfRule>
    <cfRule type="expression" dxfId="4" priority="140" stopIfTrue="1">
      <formula>$B$33=""</formula>
    </cfRule>
  </conditionalFormatting>
  <conditionalFormatting sqref="B34">
    <cfRule type="expression" dxfId="4" priority="131" stopIfTrue="1">
      <formula>IF($B$34="",TRUE)</formula>
    </cfRule>
  </conditionalFormatting>
  <conditionalFormatting sqref="D34:E34">
    <cfRule type="expression" dxfId="4" priority="141" stopIfTrue="1">
      <formula>$B$34=""</formula>
    </cfRule>
    <cfRule type="expression" dxfId="0" priority="235" stopIfTrue="1">
      <formula>IF($D$34="",TRUE)</formula>
    </cfRule>
    <cfRule type="expression" dxfId="5" priority="100" stopIfTrue="1">
      <formula>$O$34=1</formula>
    </cfRule>
  </conditionalFormatting>
  <conditionalFormatting sqref="B35">
    <cfRule type="expression" dxfId="4" priority="123" stopIfTrue="1">
      <formula>IF($B$35="",TRUE)</formula>
    </cfRule>
  </conditionalFormatting>
  <conditionalFormatting sqref="D35:E35">
    <cfRule type="expression" dxfId="0" priority="211" stopIfTrue="1">
      <formula>IF($D$35="",TRUE)</formula>
    </cfRule>
    <cfRule type="expression" dxfId="4" priority="133" stopIfTrue="1">
      <formula>$B$35=""</formula>
    </cfRule>
    <cfRule type="expression" dxfId="5" priority="99" stopIfTrue="1">
      <formula>$O$35=1</formula>
    </cfRule>
  </conditionalFormatting>
  <conditionalFormatting sqref="B36">
    <cfRule type="expression" dxfId="4" priority="124" stopIfTrue="1">
      <formula>IF($B$36="",TRUE)</formula>
    </cfRule>
  </conditionalFormatting>
  <conditionalFormatting sqref="D36:E36">
    <cfRule type="expression" dxfId="0" priority="236" stopIfTrue="1">
      <formula>IF($D$36="",TRUE)</formula>
    </cfRule>
    <cfRule type="expression" dxfId="5" priority="98" stopIfTrue="1">
      <formula>$O$36=1</formula>
    </cfRule>
    <cfRule type="expression" dxfId="4" priority="134" stopIfTrue="1">
      <formula>$B$36=""</formula>
    </cfRule>
  </conditionalFormatting>
  <conditionalFormatting sqref="B37">
    <cfRule type="expression" dxfId="4" priority="125" stopIfTrue="1">
      <formula>IF($B$37="",TRUE)</formula>
    </cfRule>
  </conditionalFormatting>
  <conditionalFormatting sqref="D37:E37">
    <cfRule type="expression" dxfId="0" priority="237" stopIfTrue="1">
      <formula>IF($D$37="",TRUE)</formula>
    </cfRule>
    <cfRule type="expression" dxfId="4" priority="135" stopIfTrue="1">
      <formula>$B$37=""</formula>
    </cfRule>
    <cfRule type="expression" dxfId="5" priority="97" stopIfTrue="1">
      <formula>$O$37=1</formula>
    </cfRule>
  </conditionalFormatting>
  <conditionalFormatting sqref="B38">
    <cfRule type="expression" dxfId="4" priority="126" stopIfTrue="1">
      <formula>IF($B$38="",TRUE)</formula>
    </cfRule>
  </conditionalFormatting>
  <conditionalFormatting sqref="D38:E38">
    <cfRule type="expression" dxfId="0" priority="232" stopIfTrue="1">
      <formula>IF($D$38="",TRUE)</formula>
    </cfRule>
    <cfRule type="expression" dxfId="5" priority="96" stopIfTrue="1">
      <formula>$O$38=1</formula>
    </cfRule>
    <cfRule type="expression" dxfId="4" priority="136" stopIfTrue="1">
      <formula>$B$38=""</formula>
    </cfRule>
  </conditionalFormatting>
  <conditionalFormatting sqref="B39">
    <cfRule type="expression" dxfId="4" priority="127" stopIfTrue="1">
      <formula>IF($B$39="",TRUE)</formula>
    </cfRule>
  </conditionalFormatting>
  <conditionalFormatting sqref="D39:E39">
    <cfRule type="expression" dxfId="0" priority="233" stopIfTrue="1">
      <formula>IF($D$39="",TRUE)</formula>
    </cfRule>
    <cfRule type="expression" dxfId="5" priority="95" stopIfTrue="1">
      <formula>$O$39=1</formula>
    </cfRule>
    <cfRule type="expression" dxfId="4" priority="137" stopIfTrue="1">
      <formula>$B$39=""</formula>
    </cfRule>
  </conditionalFormatting>
  <conditionalFormatting sqref="B40">
    <cfRule type="expression" dxfId="4" priority="175" stopIfTrue="1">
      <formula>IF($B$40="",TRUE)</formula>
    </cfRule>
  </conditionalFormatting>
  <conditionalFormatting sqref="D40:E40">
    <cfRule type="expression" dxfId="5" priority="94" stopIfTrue="1">
      <formula>$O$40=1</formula>
    </cfRule>
    <cfRule type="expression" dxfId="4" priority="142" stopIfTrue="1">
      <formula>$B$40=""</formula>
    </cfRule>
    <cfRule type="expression" dxfId="0" priority="271" stopIfTrue="1">
      <formula>IF($D$40="",TRUE)</formula>
    </cfRule>
  </conditionalFormatting>
  <conditionalFormatting sqref="B43">
    <cfRule type="expression" dxfId="4" priority="188" stopIfTrue="1">
      <formula>IF($B$43="",TRUE)</formula>
    </cfRule>
  </conditionalFormatting>
  <conditionalFormatting sqref="B44">
    <cfRule type="expression" dxfId="4" priority="189" stopIfTrue="1">
      <formula>IF($B$44="",TRUE)</formula>
    </cfRule>
  </conditionalFormatting>
  <conditionalFormatting sqref="B45">
    <cfRule type="expression" dxfId="4" priority="190" stopIfTrue="1">
      <formula>IF($B$45="",TRUE)</formula>
    </cfRule>
  </conditionalFormatting>
  <conditionalFormatting sqref="B46">
    <cfRule type="expression" dxfId="4" priority="191" stopIfTrue="1">
      <formula>IF($B$46="",TRUE)</formula>
    </cfRule>
  </conditionalFormatting>
  <conditionalFormatting sqref="B47">
    <cfRule type="expression" dxfId="4" priority="194" stopIfTrue="1">
      <formula>IF($B$47="",TRUE)</formula>
    </cfRule>
  </conditionalFormatting>
  <conditionalFormatting sqref="B48">
    <cfRule type="expression" dxfId="4" priority="195" stopIfTrue="1">
      <formula>IF($B$48="",TRUE)</formula>
    </cfRule>
  </conditionalFormatting>
  <conditionalFormatting sqref="B49">
    <cfRule type="expression" dxfId="4" priority="196" stopIfTrue="1">
      <formula>IF($B$49="",TRUE)</formula>
    </cfRule>
  </conditionalFormatting>
  <conditionalFormatting sqref="B50">
    <cfRule type="expression" dxfId="4" priority="197" stopIfTrue="1">
      <formula>IF($B$50="",TRUE)</formula>
    </cfRule>
  </conditionalFormatting>
  <conditionalFormatting sqref="B51">
    <cfRule type="expression" dxfId="4" priority="198" stopIfTrue="1">
      <formula>IF($B$51="",TRUE)</formula>
    </cfRule>
  </conditionalFormatting>
  <conditionalFormatting sqref="B52">
    <cfRule type="expression" dxfId="4" priority="272" stopIfTrue="1">
      <formula>IF($B$52="",TRUE)</formula>
    </cfRule>
  </conditionalFormatting>
  <conditionalFormatting sqref="D43:E52">
    <cfRule type="expression" dxfId="0" priority="34" stopIfTrue="1">
      <formula>IF(D43="",1,0)</formula>
    </cfRule>
    <cfRule type="expression" dxfId="4" priority="33" stopIfTrue="1">
      <formula>$D31="No"</formula>
    </cfRule>
    <cfRule type="expression" dxfId="4" priority="32" stopIfTrue="1">
      <formula>$B43=""</formula>
    </cfRule>
    <cfRule type="expression" dxfId="4" priority="31" stopIfTrue="1">
      <formula>$D31="Unknown"</formula>
    </cfRule>
    <cfRule type="expression" dxfId="4" priority="30" stopIfTrue="1">
      <formula>$D31="Not declaring"</formula>
    </cfRule>
    <cfRule type="expression" dxfId="5" priority="29" stopIfTrue="1">
      <formula>$O43=1</formula>
    </cfRule>
  </conditionalFormatting>
  <dataValidations count="18">
    <dataValidation type="list" allowBlank="1" showInputMessage="1" showErrorMessage="1" sqref="D3">
      <formula1>LN</formula1>
    </dataValidation>
    <dataValidation type="list" allowBlank="1" showInputMessage="1" showErrorMessage="1" errorTitle="Required Field" error="Select from dropdown options to declare survey scope" sqref="D9:G9">
      <formula1>$P$9:$R$9</formula1>
    </dataValidation>
    <dataValidation type="list" allowBlank="1" showInputMessage="1" sqref="D14">
      <formula1>MetalList</formula1>
    </dataValidation>
    <dataValidation type="custom" allowBlank="1" showInputMessage="1" showErrorMessage="1" error="You must select Other in cell D12 to enter a mineral/metal in this cell." promptTitle="Enter Other Minerals/Metals" prompt="If Other was selected in cell D12, enter the mineral/metal here." sqref="D15">
      <formula1>IF(OR(D15="",D12="Other [specify below]"),TRUE)</formula1>
    </dataValidation>
    <dataValidation type="custom" allowBlank="1" showInputMessage="1" showErrorMessage="1" error="You must select Other in cell E12 to enter a mineral/metal in this cell." promptTitle="Enter Other Minerals/Metals" prompt="If Other was selected in cell E12, enter the mineral/metal here." sqref="E15:F15">
      <formula1>IF(OR(E15="",E12="Other [specify below]"),TRUE)</formula1>
    </dataValidation>
    <dataValidation type="custom" allowBlank="1" showInputMessage="1" showErrorMessage="1" error="You must select Other in cell G12 to enter a mineral/metal in this cell." promptTitle="Enter Other Minerals/Metals" prompt="If Other was selected in cell G12, enter the mineral/metal here." sqref="G15">
      <formula1>IF(OR(G15="",G12="Other [specify below]"),TRUE)</formula1>
    </dataValidation>
    <dataValidation type="custom" allowBlank="1" showInputMessage="1" showErrorMessage="1" error="You must select Other in cell H12 to enter a mineral/metal in this cell." promptTitle="Enter Other Minerals/Metals" prompt="If Other was selected in cell H12, enter the mineral/metal here." sqref="H15">
      <formula1>IF(OR(H15="",H12="Other [specify below]"),TRUE)</formula1>
    </dataValidation>
    <dataValidation type="custom" allowBlank="1" showInputMessage="1" showErrorMessage="1" error="You must select Other in cell I12 to enter a mineral/metal in this cell." promptTitle="Enter Other Minerals/Metals" prompt="If Other was selected in cell I12, enter the mineral/metal here." sqref="I15">
      <formula1>IF(OR(I15="",I12="Other [specify below]"),TRUE)</formula1>
    </dataValidation>
    <dataValidation type="custom" allowBlank="1" showInputMessage="1" showErrorMessage="1" error="You must select Other in cell D13 to enter a mineral/metal in this cell." promptTitle="Enter Other Minerals/Metals" prompt="If Other was selected in cell D13, enter the mineral/metal here." sqref="D16">
      <formula1>IF(OR(D16="",D13="Other [specify below]"),TRUE)</formula1>
    </dataValidation>
    <dataValidation type="custom" allowBlank="1" showInputMessage="1" showErrorMessage="1" error="You must select Other in cell E13 to enter a mineral/metal in this cell." promptTitle="Enter Other Minerals/Metals" prompt="If Other was selected in cell E13, enter the mineral/metal here." sqref="E16:F16">
      <formula1>IF(OR(E16="",E13="Other [specify below]"),TRUE)</formula1>
    </dataValidation>
    <dataValidation type="custom" allowBlank="1" showInputMessage="1" showErrorMessage="1" error="You must select Other in cell G13 to enter a mineral/metal in this cell." promptTitle="Enter Other Minerals/Metals" prompt="If Other was selected in cell G13, enter the mineral/metal here." sqref="G16">
      <formula1>IF(OR(G16="",G13="Other [specify below]"),TRUE)</formula1>
    </dataValidation>
    <dataValidation type="custom" allowBlank="1" showInputMessage="1" showErrorMessage="1" error="You must select Other in cell H13 to enter a mineral/metal in this cell." promptTitle="Enter Other Minerals/Metals" prompt="If Other was selected in cell H13, enter the mineral/metal here." sqref="H16">
      <formula1>IF(OR(H16="",H13="Other [specify below]"),TRUE)</formula1>
    </dataValidation>
    <dataValidation type="custom" allowBlank="1" showInputMessage="1" showErrorMessage="1" error="You must select Other in cell I13 to enter a mineral/metal in this cell." promptTitle="Enter Other Minerals/Metals" prompt="If Other was selected in cell I13, enter the mineral/metal here." sqref="I16">
      <formula1>IF(OR(I16="",I13="Other [specify below]"),TRUE)</formula1>
    </dataValidation>
    <dataValidation showInputMessage="1" errorTitle="Blank Field" error="Please enter your contact name." sqref="D20:J20" errorStyle="inform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10;Date must be displayed in international format DD-MMM-YYYY&#10;Example: 31-Aug-2012" sqref="D27:E27">
      <formula1>39082</formula1>
    </dataValidation>
    <dataValidation type="list" allowBlank="1" showInputMessage="1" showErrorMessage="1" sqref="D35:D40 D31:E34">
      <formula1>$B$56:$B$59</formula1>
    </dataValidation>
    <dataValidation type="list" allowBlank="1" showInputMessage="1" showErrorMessage="1" sqref="D43:E52">
      <formula1>$B$60:$B$67</formula1>
    </dataValidation>
    <dataValidation type="list" allowBlank="1" showInputMessage="1" showErrorMessage="1" promptTitle="Select Minerals/Metals" prompt="Please select up to 10 minerals or metals for the Declaration. This Declaration can include up to 10 minerals or metals. If mineral or metal doesn't appear on the list, select &quot;Other&quot;." sqref="D12:I13">
      <formula1>$B$68:$B$86</formula1>
    </dataValidation>
  </dataValidations>
  <hyperlinks>
    <hyperlink ref="B53:J53" location="Checker!A1" display="=IF(OR($D$8=&quot;&quot;,$I$3=&quot;&quot;),&quot;&quot;,&quot;Click here to check required fields completion&quot;)"/>
    <hyperlink ref="D11:J11" location="'Product List'!B6" display="=IF(D9=Q9,OFFSET(L!$C$1,MATCH(&quot;Declaration&quot;&amp;ADDRESS(ROW(),COLUMN(),4),L!$A:$A,0)-1,SL,,),&quot;&quot;)"/>
    <hyperlink ref="D25" r:id="rId4" display="mike.zhang@gofordsemi.com" tooltip="mailto:mike.zhang@gofordsemi.com"/>
    <hyperlink ref="D21" r:id="rId5" display="kasia@gofordsemi.com"/>
  </hyperlinks>
  <pageMargins left="0.708661417322835" right="0.708661417322835" top="0.748031496062992" bottom="0.748031496062992" header="0.31496062992126" footer="0.31496062992126"/>
  <pageSetup paperSize="1" scale="41" fitToHeight="0" orientation="portrait"/>
  <headerFooter>
    <oddHeader>&amp;R&amp;"Calibri"&amp;14&amp;KFF0000 L2: Internal use only&amp;1#
</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19"/>
  <sheetViews>
    <sheetView workbookViewId="0">
      <selection activeCell="C12" sqref="C12"/>
    </sheetView>
  </sheetViews>
  <sheetFormatPr defaultColWidth="8.81666666666667" defaultRowHeight="14.25" outlineLevelCol="5"/>
  <cols>
    <col min="1" max="1" width="8.81666666666667" style="159"/>
    <col min="2" max="2" width="30.175" style="159" customWidth="1"/>
    <col min="3" max="3" width="76.175" style="159" customWidth="1"/>
    <col min="4" max="6" width="8.81666666666667" style="159"/>
    <col min="9" max="9" width="53.2666666666667" customWidth="1"/>
  </cols>
  <sheetData>
    <row r="1" s="51" customFormat="1" ht="16.4" customHeight="1" spans="1:6">
      <c r="A1" s="160"/>
      <c r="B1" s="161"/>
      <c r="C1" s="161"/>
      <c r="D1" s="162"/>
      <c r="E1" s="163"/>
      <c r="F1" s="120"/>
    </row>
    <row r="2" s="51" customFormat="1" ht="12.75" spans="1:6">
      <c r="A2" s="164"/>
      <c r="B2" s="165"/>
      <c r="C2" s="163"/>
      <c r="D2" s="166"/>
      <c r="E2" s="163"/>
      <c r="F2" s="120"/>
    </row>
    <row r="3" s="51" customFormat="1" ht="12.75" spans="1:6">
      <c r="A3" s="164"/>
      <c r="B3" s="165"/>
      <c r="C3" s="165"/>
      <c r="D3" s="166"/>
      <c r="E3" s="163"/>
      <c r="F3" s="120"/>
    </row>
    <row r="4" s="51" customFormat="1" ht="15.75" customHeight="1" spans="1:6">
      <c r="A4" s="164"/>
      <c r="B4" s="167" t="s">
        <v>74</v>
      </c>
      <c r="C4" s="167"/>
      <c r="D4" s="166"/>
      <c r="E4" s="163"/>
      <c r="F4" s="120"/>
    </row>
    <row r="5" s="51" customFormat="1" ht="57.75" customHeight="1" spans="1:6">
      <c r="A5" s="164"/>
      <c r="B5" s="168" t="str">
        <f ca="1">OFFSET(L!$C$1,MATCH("Minerals Scope"&amp;ADDRESS(ROW(),COLUMN(),4),L!$A:$A,0)-1,SL,,)</f>
        <v>AMRT 申请人可选择填写“Minerals Scope”（矿物范围）选项卡，以提供有关指定矿物的更多详细信息。</v>
      </c>
      <c r="C5" s="168"/>
      <c r="D5" s="166"/>
      <c r="E5" s="163"/>
      <c r="F5" s="120"/>
    </row>
    <row r="6" s="51" customFormat="1" ht="123.75" customHeight="1" spans="1:6">
      <c r="A6" s="164"/>
      <c r="B6" s="168" t="str">
        <f ca="1">OFFSET(L!$C$1,MATCH("Minerals Scope"&amp;ADDRESS(ROW(),COLUMN(),4),L!$A:$A,0)-1,SL,,)</f>
        <v>由于法律法规规定，以及利益相关者的期望，对供应链透明度的呼吁日益加强，下游公司应在其供应链中收集相关数据。AMRT 旨在协助提高供应链透明度，帮助下游公司满足合规期望，符合强制性法律法规的要求。</v>
      </c>
      <c r="C6" s="168"/>
      <c r="D6" s="166"/>
      <c r="E6" s="163"/>
      <c r="F6" s="120"/>
    </row>
    <row r="7" s="51" customFormat="1" ht="43.4" customHeight="1" spans="1:6">
      <c r="A7" s="169"/>
      <c r="B7" s="170" t="s">
        <v>75</v>
      </c>
      <c r="C7" s="171" t="s">
        <v>76</v>
      </c>
      <c r="D7" s="166"/>
      <c r="E7" s="163"/>
      <c r="F7" s="120"/>
    </row>
    <row r="8" s="48" customFormat="1" ht="12.75" spans="1:6">
      <c r="A8" s="172"/>
      <c r="B8" s="95"/>
      <c r="C8" s="173"/>
      <c r="D8" s="174"/>
      <c r="E8" s="175"/>
      <c r="F8" s="176"/>
    </row>
    <row r="9" s="48" customFormat="1" ht="15.75" spans="1:6">
      <c r="A9" s="177"/>
      <c r="B9" s="95"/>
      <c r="C9" s="178"/>
      <c r="D9" s="174"/>
      <c r="E9" s="175"/>
      <c r="F9" s="176"/>
    </row>
    <row r="10" s="48" customFormat="1" ht="15.75" spans="1:6">
      <c r="A10" s="177"/>
      <c r="B10" s="95"/>
      <c r="C10" s="178"/>
      <c r="D10" s="174"/>
      <c r="E10" s="175"/>
      <c r="F10" s="176"/>
    </row>
    <row r="11" s="48" customFormat="1" ht="15.75" spans="1:6">
      <c r="A11" s="177"/>
      <c r="B11" s="95"/>
      <c r="C11" s="178"/>
      <c r="D11" s="174"/>
      <c r="E11" s="175"/>
      <c r="F11" s="176"/>
    </row>
    <row r="12" s="48" customFormat="1" ht="15.75" spans="1:6">
      <c r="A12" s="177"/>
      <c r="B12" s="95"/>
      <c r="C12" s="178"/>
      <c r="D12" s="174"/>
      <c r="E12" s="175"/>
      <c r="F12" s="176"/>
    </row>
    <row r="13" s="48" customFormat="1" ht="15.75" spans="1:6">
      <c r="A13" s="177"/>
      <c r="B13" s="95"/>
      <c r="C13" s="178"/>
      <c r="D13" s="174"/>
      <c r="E13" s="175"/>
      <c r="F13" s="176"/>
    </row>
    <row r="14" s="48" customFormat="1" ht="15.75" spans="1:6">
      <c r="A14" s="177"/>
      <c r="B14" s="95"/>
      <c r="C14" s="178"/>
      <c r="D14" s="174"/>
      <c r="E14" s="175"/>
      <c r="F14" s="176"/>
    </row>
    <row r="15" s="48" customFormat="1" ht="15.75" spans="1:6">
      <c r="A15" s="177"/>
      <c r="B15" s="95"/>
      <c r="C15" s="178"/>
      <c r="D15" s="174"/>
      <c r="E15" s="175"/>
      <c r="F15" s="176"/>
    </row>
    <row r="16" s="48" customFormat="1" ht="15.75" spans="1:6">
      <c r="A16" s="177"/>
      <c r="B16" s="95"/>
      <c r="C16" s="178"/>
      <c r="D16" s="174"/>
      <c r="E16" s="175"/>
      <c r="F16" s="176"/>
    </row>
    <row r="17" s="48" customFormat="1" ht="15.75" spans="1:6">
      <c r="A17" s="177"/>
      <c r="B17" s="95"/>
      <c r="C17" s="178"/>
      <c r="D17" s="174"/>
      <c r="E17" s="175"/>
      <c r="F17" s="176"/>
    </row>
    <row r="18" s="51" customFormat="1" ht="13.4" customHeight="1" spans="1:6">
      <c r="A18" s="179"/>
      <c r="B18" s="69"/>
      <c r="C18" s="69"/>
      <c r="D18" s="180"/>
      <c r="E18" s="163"/>
      <c r="F18" s="120"/>
    </row>
    <row r="19" ht="15"/>
  </sheetData>
  <sheetProtection algorithmName="SHA-512" hashValue="nM2UmI+PnfQ+8y+sciChyaDybmv6y7aDpts9HKdaqVFglYoqUsm75igArH5w2+lLwLnERSiiXEnYh4/Er86RuA==" saltValue="vXsFXP/sS4kq4lrLWk/dRQ==" spinCount="100000" sheet="1" objects="1" scenarios="1"/>
  <mergeCells count="5">
    <mergeCell ref="A1:C1"/>
    <mergeCell ref="B4:C4"/>
    <mergeCell ref="B5:C5"/>
    <mergeCell ref="B6:C6"/>
    <mergeCell ref="B18:C18"/>
  </mergeCells>
  <conditionalFormatting sqref="B8">
    <cfRule type="expression" dxfId="0" priority="1">
      <formula>IF(B8="",TRUE)</formula>
    </cfRule>
  </conditionalFormatting>
  <conditionalFormatting sqref="C8">
    <cfRule type="expression" dxfId="0" priority="5" stopIfTrue="1">
      <formula>IF($C8="",TRUE)</formula>
    </cfRule>
  </conditionalFormatting>
  <conditionalFormatting sqref="C9:C17">
    <cfRule type="expression" dxfId="0" priority="187" stopIfTrue="1">
      <formula>IF(AND($B9&lt;&gt;"",$C9=""),TRUE)</formula>
    </cfRule>
  </conditionalFormatting>
  <dataValidations count="1">
    <dataValidation type="list" allowBlank="1" showInputMessage="1" showErrorMessage="1" promptTitle="Select Minerals/Metals in Scope" prompt="Select 1 of the entered minerals/metals in scope to provide reasons for inclusion on the AMRT." sqref="B8:B17">
      <formula1>listIndex</formula1>
    </dataValidation>
  </dataValidations>
  <hyperlinks>
    <hyperlink ref="B4:C4" location="Declaration!A1" display="Click here to return to Declaration tab"/>
  </hyperlinks>
  <pageMargins left="0.7" right="0.7" top="0.75" bottom="0.75" header="0.3" footer="0.3"/>
  <pageSetup paperSize="9" orientation="portrait"/>
  <headerFooter>
    <oddHeader>&amp;R&amp;"Calibri"&amp;14&amp;KFF0000 L2: Internal use only&amp;1#
</oddHead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92D050"/>
    <pageSetUpPr fitToPage="1"/>
  </sheetPr>
  <dimension ref="A1:AG2483"/>
  <sheetViews>
    <sheetView showGridLines="0" showZeros="0" topLeftCell="A2" workbookViewId="0">
      <pane ySplit="3" topLeftCell="A5" activePane="bottomLeft" state="frozen"/>
      <selection/>
      <selection pane="bottomLeft" activeCell="A18" sqref="$A18:$XFD18"/>
    </sheetView>
  </sheetViews>
  <sheetFormatPr defaultColWidth="10.8166666666667" defaultRowHeight="12.75"/>
  <cols>
    <col min="1" max="1" width="18.8166666666667" style="75" customWidth="1"/>
    <col min="2" max="2" width="37.725" style="75" customWidth="1"/>
    <col min="3" max="3" width="25.2666666666667" style="75" customWidth="1"/>
    <col min="4" max="5" width="16.8166666666667" style="75" customWidth="1"/>
    <col min="6" max="6" width="30.8166666666667" style="75" customWidth="1"/>
    <col min="7" max="7" width="29.725" style="75" customWidth="1"/>
    <col min="8" max="8" width="22.2666666666667" style="75" customWidth="1"/>
    <col min="9" max="9" width="33.2666666666667" style="75" customWidth="1"/>
    <col min="10" max="10" width="25.2666666666667" style="75" customWidth="1"/>
    <col min="11" max="11" width="43" style="75" customWidth="1"/>
    <col min="12" max="12" width="51.725" style="75" customWidth="1"/>
    <col min="13" max="14" width="39.2666666666667" style="75" customWidth="1"/>
    <col min="15" max="15" width="54.725" style="75" customWidth="1"/>
    <col min="16" max="16" width="43.8166666666667" style="75" customWidth="1"/>
    <col min="17" max="17" width="21.8166666666667" style="75" customWidth="1"/>
    <col min="18" max="18" width="21.8166666666667" style="75" hidden="1" customWidth="1"/>
    <col min="19" max="19" width="10.8166666666667" style="75" hidden="1" customWidth="1"/>
    <col min="20" max="22" width="9.725" style="75" hidden="1" customWidth="1"/>
    <col min="23" max="25" width="5.175" style="75" hidden="1" customWidth="1"/>
    <col min="26" max="28" width="10.8166666666667" style="75" hidden="1" customWidth="1"/>
    <col min="29" max="29" width="17.2666666666667" style="75" hidden="1" customWidth="1"/>
    <col min="30" max="30" width="49.45" style="75" hidden="1" customWidth="1"/>
    <col min="31" max="35" width="10.8166666666667" style="75" customWidth="1"/>
    <col min="36" max="16384" width="10.8166666666667" style="75"/>
  </cols>
  <sheetData>
    <row r="1" s="72" customFormat="1" spans="1:33">
      <c r="A1" s="76"/>
      <c r="B1" s="76"/>
      <c r="C1" s="76"/>
      <c r="D1" s="76"/>
      <c r="E1" s="76"/>
      <c r="F1" s="76"/>
      <c r="G1" s="76"/>
      <c r="H1" s="76"/>
      <c r="I1" s="76"/>
      <c r="J1" s="76"/>
      <c r="K1" s="76"/>
      <c r="L1" s="76"/>
      <c r="M1" s="76"/>
      <c r="N1" s="76"/>
      <c r="O1" s="76"/>
      <c r="P1" s="56"/>
      <c r="Q1" s="56"/>
      <c r="R1" s="56"/>
      <c r="S1" s="72" t="s">
        <v>77</v>
      </c>
    </row>
    <row r="2" s="72" customFormat="1" ht="27" spans="1:33">
      <c r="A2" s="77"/>
      <c r="B2" s="78" t="str">
        <f ca="1">OFFSET(L!$C$1,MATCH("Smelter List"&amp;ADDRESS(ROW(),COLUMN(),4),L!$A:$A,0)-1,SL,,)</f>
        <v>首先：</v>
      </c>
      <c r="C2" s="78"/>
      <c r="D2" s="78"/>
      <c r="E2" s="79"/>
      <c r="F2" s="79"/>
      <c r="G2" s="80"/>
      <c r="H2" s="81"/>
      <c r="I2" s="82"/>
      <c r="J2" s="82"/>
      <c r="K2" s="82"/>
      <c r="L2" s="82"/>
      <c r="M2" s="82"/>
      <c r="N2" s="82"/>
      <c r="O2" s="132"/>
      <c r="P2" s="83"/>
      <c r="Q2" s="83"/>
      <c r="R2" s="83"/>
      <c r="Z2" s="92" t="str">
        <f ca="1">OFFSET(L!$C$1,MATCH("Smelter List"&amp;ADDRESS(ROW(),COLUMN(),4),L!$A:$A,0)-1,SL,,)</f>
        <v>是</v>
      </c>
      <c r="AA2" s="92"/>
    </row>
    <row r="3" s="72" customFormat="1" ht="62" customHeight="1" spans="1:33">
      <c r="A3" s="84"/>
      <c r="B3" s="85" t="str">
        <f ca="1">OFFSET(L!$C$1,MATCH("Smelter List"&amp;ADDRESS(ROW(),COLUMN(),4),L!$A:$A,0)-1,SL,,)</f>
        <v>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v>
      </c>
      <c r="C3" s="85"/>
      <c r="D3" s="85"/>
      <c r="E3" s="86" t="str">
        <f ca="1">OFFSET(L!$C$1,MATCH("General"&amp;"Cpy",L!$A:$A,0)-1,SL,,)</f>
        <v>© 2026 Responsible Minerals Initiative。保留所有权利。</v>
      </c>
      <c r="F3" s="86"/>
      <c r="G3" s="87"/>
      <c r="H3" s="88"/>
      <c r="I3" s="89"/>
      <c r="K3" s="90"/>
      <c r="L3" s="90"/>
      <c r="M3" s="133"/>
      <c r="N3" s="133"/>
      <c r="P3" s="92"/>
      <c r="Q3" s="91" t="s">
        <v>33</v>
      </c>
      <c r="R3" s="92"/>
      <c r="Z3" s="92" t="str">
        <f ca="1">OFFSET(L!$C$1,MATCH("Smelter List"&amp;ADDRESS(ROW(),COLUMN(),4),L!$A:$A,0)-1,SL,,)</f>
        <v>否</v>
      </c>
      <c r="AA3" s="92"/>
    </row>
    <row r="4" s="73" customFormat="1" ht="93" customHeight="1" spans="1:33">
      <c r="A4" s="93" t="str">
        <f ca="1">OFFSET(L!$C$1,MATCH("Smelter List"&amp;ADDRESS(ROW(),COLUMN(),4),L!$A:$A,0)-1,SL,,)</f>
        <v>冶炼厂识别号码输入列</v>
      </c>
      <c r="B4" s="93" t="str">
        <f ca="1">OFFSET(L!$C$1,MATCH("Smelter List"&amp;ADDRESS(ROW(),COLUMN(),4),L!$A:$A,0)-1,SL,,)</f>
        <v>金属 (*)</v>
      </c>
      <c r="C4" s="92" t="str">
        <f ca="1">OFFSET(L!$C$1,MATCH("Smelter List"&amp;ADDRESS(ROW(),COLUMN(),4),L!$A:$A,0)-1,SL,,)</f>
        <v>冶炼厂名称 (*)</v>
      </c>
      <c r="D4" s="92" t="str">
        <f ca="1">OFFSET(L!$C$1,MATCH("Smelter List"&amp;ADDRESS(ROW(),COLUMN(),4),L!$A:$A,0)-1,SL,,)</f>
        <v>冶炼厂名称 (*)</v>
      </c>
      <c r="E4" s="92" t="str">
        <f ca="1">OFFSET(L!$C$1,MATCH("Smelter List"&amp;ADDRESS(ROW(),COLUMN(),4),L!$A:$A,0)-1,SL,,)</f>
        <v>冶炼厂所在国家或地区 (*)</v>
      </c>
      <c r="F4" s="92" t="str">
        <f ca="1">OFFSET(L!$C$1,MATCH("Smelter List"&amp;ADDRESS(ROW(),COLUMN(),4),L!$A:$A,0)-1,SL,,)</f>
        <v>冶炼厂识别</v>
      </c>
      <c r="G4" s="92" t="str">
        <f ca="1">OFFSET(L!$C$1,MATCH("Smelter List"&amp;ADDRESS(ROW(),COLUMN(),4),L!$A:$A,0)-1,SL,,)</f>
        <v>冶炼厂出处识别号</v>
      </c>
      <c r="H4" s="134" t="str">
        <f ca="1">OFFSET(L!$C$1,MATCH("Smelter List"&amp;ADDRESS(ROW(),COLUMN(),4),L!$A:$A,0)-1,SL,,)</f>
        <v>冶炼厂所在街道</v>
      </c>
      <c r="I4" s="134" t="str">
        <f ca="1">OFFSET(L!$C$1,MATCH("Smelter List"&amp;ADDRESS(ROW(),COLUMN(),4),L!$A:$A,0)-1,SL,,)</f>
        <v>冶炼厂所在城市</v>
      </c>
      <c r="J4" s="134" t="str">
        <f ca="1">OFFSET(L!$C$1,MATCH("Smelter List"&amp;ADDRESS(ROW(),COLUMN(),4),L!$A:$A,0)-1,SL,,)</f>
        <v>冶炼厂地址：州/省</v>
      </c>
      <c r="K4" s="134" t="str">
        <f ca="1">OFFSET(L!$C$1,MATCH("Smelter List"&amp;ADDRESS(ROW(),COLUMN(),4),L!$A:$A,0)-1,SL,,)</f>
        <v>冶炼厂联系人</v>
      </c>
      <c r="L4" s="134" t="str">
        <f ca="1">OFFSET(L!$C$1,MATCH("Smelter List"&amp;ADDRESS(ROW(),COLUMN(),4),L!$A:$A,0)-1,SL,,)</f>
        <v>冶炼厂联系人电子邮件</v>
      </c>
      <c r="M4" s="134" t="str">
        <f ca="1">OFFSET(L!$C$1,MATCH("Smelter List"&amp;ADDRESS(ROW(),COLUMN(),4),L!$A:$A,0)-1,SL,,)</f>
        <v>建议的后续步骤</v>
      </c>
      <c r="N4" s="134" t="str">
        <f ca="1">OFFSET(L!$C$1,MATCH("Smelter List"&amp;ADDRESS(ROW(),COLUMN(),4),L!$A:$A,0)-1,SL,,)</f>
        <v>填写矿井名称，或如果所用矿产来自于回收料和报废料，请填写“回收”或“报废”。</v>
      </c>
      <c r="O4" s="134" t="str">
        <f ca="1">OFFSET(L!$C$1,MATCH("Smelter List"&amp;ADDRESS(ROW(),COLUMN(),4),L!$A:$A,0)-1,SL,,)</f>
        <v>填写矿井所在国家或地区，或如果所用矿产来自于回收料和报废料，请填写“回收”或“报废”。</v>
      </c>
      <c r="P4" s="92" t="str">
        <f ca="1">OFFSET(L!$C$1,MATCH("Smelter List"&amp;ADDRESS(ROW(),COLUMN(),4),L!$A:$A,0)-1,SL,,)</f>
        <v>冶炼厂的被冶炼物料是否 100% 来自于回收料或报废料？</v>
      </c>
      <c r="Q4" s="92" t="str">
        <f ca="1">OFFSET(L!$C$1,MATCH("Smelter List"&amp;ADDRESS(ROW(),COLUMN(),4),L!$A:$A,0)-1,SL,,)</f>
        <v>注释</v>
      </c>
      <c r="R4" s="93" t="s">
        <v>78</v>
      </c>
      <c r="S4" s="92" t="s">
        <v>79</v>
      </c>
      <c r="T4" s="92" t="s">
        <v>80</v>
      </c>
      <c r="U4" s="94"/>
      <c r="W4" s="73" t="s">
        <v>81</v>
      </c>
      <c r="X4" s="73" t="s">
        <v>82</v>
      </c>
      <c r="AA4" s="73" t="s">
        <v>83</v>
      </c>
      <c r="AB4" s="73" t="s">
        <v>84</v>
      </c>
      <c r="AC4" s="92" t="s">
        <v>85</v>
      </c>
      <c r="AD4" s="73" t="s">
        <v>86</v>
      </c>
    </row>
    <row r="5" s="74" customFormat="1" ht="15" customHeight="1" spans="1:33">
      <c r="A5" s="95" t="s">
        <v>87</v>
      </c>
      <c r="B5" s="95" t="s">
        <v>39</v>
      </c>
      <c r="C5" s="135" t="s">
        <v>88</v>
      </c>
      <c r="D5" s="135" t="s">
        <v>88</v>
      </c>
      <c r="E5" s="95" t="s">
        <v>89</v>
      </c>
      <c r="F5" s="95" t="s">
        <v>87</v>
      </c>
      <c r="G5" s="95" t="s">
        <v>90</v>
      </c>
      <c r="H5" s="136" t="s">
        <v>91</v>
      </c>
      <c r="I5" s="137" t="s">
        <v>92</v>
      </c>
      <c r="J5" s="137" t="s">
        <v>93</v>
      </c>
      <c r="K5" s="138" t="s">
        <v>94</v>
      </c>
      <c r="L5" s="138" t="s">
        <v>95</v>
      </c>
      <c r="M5" s="97" t="s">
        <v>51</v>
      </c>
      <c r="N5" s="138" t="s">
        <v>96</v>
      </c>
      <c r="O5" s="138" t="s">
        <v>89</v>
      </c>
      <c r="P5" s="139" t="s">
        <v>50</v>
      </c>
      <c r="Q5" s="98"/>
      <c r="R5" s="140" t="s">
        <v>97</v>
      </c>
      <c r="S5" s="98" t="str">
        <f ca="1">IF(B5="","",IF(ISERROR(MATCH($E5,CL,0)),"Unknown",INDIRECT("'C'!$A$"&amp;MATCH($E5,CL,0)+1)))</f>
        <v>CN</v>
      </c>
      <c r="T5" s="98" t="str">
        <f ca="1">IF(B5="","",IF(ISERROR(MATCH($J5,[3]SorP!B:B,0)),"",INDIRECT("'SorP'!$A$"&amp;MATCH($S5&amp;$J5,[3]SorP!C:C,0))))</f>
        <v/>
      </c>
      <c r="U5" s="99"/>
      <c r="V5" s="74" t="str">
        <f t="shared" ref="V5:V17" si="0">B5&amp;C5</f>
        <v>SilverGuoda Safina High-Tech Environmental Refinery Co., Ltd.</v>
      </c>
      <c r="W5" s="74" t="b">
        <f t="shared" ref="W5:W17" si="1">OR(ISBLANK(C5),ISBLANK(E5))</f>
        <v>0</v>
      </c>
      <c r="X5" s="74" t="str">
        <f t="shared" ref="X5:X17" si="2">IF(W5,"",B5&amp;"+")</f>
        <v>Silver+</v>
      </c>
      <c r="Y5" s="74" t="e">
        <f>IF(C5="",NA(),MATCH($B5&amp;$C5,'[3]Smelter Look-up'!$J:$J,0))</f>
        <v>#N/A</v>
      </c>
      <c r="AB5" s="74">
        <f t="shared" ref="AB5:AB17" si="3">IF(AND(C5="Smelter not listed",OR(LEN(D5)=0,LEN(E5)=0)),1,0)</f>
        <v>0</v>
      </c>
      <c r="AC5" s="74" t="str">
        <f t="shared" ref="AC5:AC17" si="4">B5</f>
        <v>Silver</v>
      </c>
      <c r="AD5" s="74" t="str">
        <f>IF(C5="Smelter not listed",D5,C5)</f>
        <v>Guoda Safina High-Tech Environmental Refinery Co., Ltd.</v>
      </c>
    </row>
    <row r="6" s="74" customFormat="1" ht="15" customHeight="1" spans="1:33">
      <c r="A6" s="141" t="s">
        <v>98</v>
      </c>
      <c r="B6" s="141" t="s">
        <v>39</v>
      </c>
      <c r="C6" s="141" t="s">
        <v>99</v>
      </c>
      <c r="D6" s="142" t="s">
        <v>100</v>
      </c>
      <c r="E6" s="141" t="s">
        <v>101</v>
      </c>
      <c r="F6" s="141" t="s">
        <v>98</v>
      </c>
      <c r="G6" s="141" t="s">
        <v>90</v>
      </c>
      <c r="H6" s="143" t="s">
        <v>51</v>
      </c>
      <c r="I6" s="144" t="s">
        <v>102</v>
      </c>
      <c r="J6" s="144" t="s">
        <v>103</v>
      </c>
      <c r="K6" s="145" t="s">
        <v>51</v>
      </c>
      <c r="L6" s="145" t="s">
        <v>51</v>
      </c>
      <c r="M6" s="145" t="s">
        <v>51</v>
      </c>
      <c r="N6" s="145" t="s">
        <v>51</v>
      </c>
      <c r="O6" s="145" t="s">
        <v>51</v>
      </c>
      <c r="P6" s="145" t="s">
        <v>104</v>
      </c>
      <c r="Q6" s="146"/>
      <c r="R6" s="147" t="s">
        <v>100</v>
      </c>
      <c r="S6" s="146" t="str">
        <f ca="1">IF(B6="","",IF(ISERROR(MATCH($E6,CL,0)),"Unknown",INDIRECT("'C'!$A$"&amp;MATCH($E6,CL,0)+1)))</f>
        <v>KR</v>
      </c>
      <c r="T6" s="146" t="str">
        <f ca="1">IF(B6="","",IF(ISERROR(MATCH($J6,[4]SorP!B:B,0)),"",INDIRECT("'SorP'!$A$"&amp;MATCH($S6&amp;$J6,[4]SorP!C:C,0))))</f>
        <v>KR-47</v>
      </c>
      <c r="U6" s="148"/>
      <c r="V6" s="149" t="str">
        <f t="shared" si="0"/>
        <v>SilverYoung Poong Seokpo Smelter</v>
      </c>
      <c r="W6" s="149" t="b">
        <f t="shared" si="1"/>
        <v>0</v>
      </c>
      <c r="X6" s="149" t="str">
        <f t="shared" si="2"/>
        <v>Silver+</v>
      </c>
      <c r="Y6" s="149">
        <f>IF(C6="",NA(),MATCH($B6&amp;$C6,'[4]Smelter Look-up'!$J:$J,0))</f>
        <v>177</v>
      </c>
      <c r="Z6" s="149"/>
      <c r="AA6" s="149"/>
      <c r="AB6" s="149">
        <f t="shared" si="3"/>
        <v>0</v>
      </c>
      <c r="AC6" s="149" t="str">
        <f t="shared" si="4"/>
        <v>Silver</v>
      </c>
      <c r="AD6" s="149" t="str">
        <f>IF(C6="Smelter not listed",D6,C6)</f>
        <v>Young Poong Seokpo Smelter</v>
      </c>
      <c r="AE6" s="149"/>
      <c r="AF6" s="149"/>
      <c r="AG6" s="149"/>
    </row>
    <row r="7" s="74" customFormat="1" ht="15" customHeight="1" spans="1:33">
      <c r="A7" s="141" t="s">
        <v>105</v>
      </c>
      <c r="B7" s="95" t="s">
        <v>39</v>
      </c>
      <c r="C7" s="95" t="s">
        <v>106</v>
      </c>
      <c r="D7" s="150" t="s">
        <v>107</v>
      </c>
      <c r="E7" s="141" t="s">
        <v>89</v>
      </c>
      <c r="F7" s="95" t="s">
        <v>105</v>
      </c>
      <c r="G7" s="95" t="s">
        <v>105</v>
      </c>
      <c r="H7" s="95" t="s">
        <v>105</v>
      </c>
      <c r="I7" s="95" t="s">
        <v>105</v>
      </c>
      <c r="J7" s="95" t="s">
        <v>105</v>
      </c>
      <c r="K7" s="95" t="s">
        <v>105</v>
      </c>
      <c r="L7" s="95" t="s">
        <v>105</v>
      </c>
      <c r="M7" s="95" t="s">
        <v>105</v>
      </c>
      <c r="N7" s="95" t="s">
        <v>105</v>
      </c>
      <c r="O7" s="95" t="s">
        <v>105</v>
      </c>
      <c r="P7" s="95" t="s">
        <v>105</v>
      </c>
      <c r="Q7" s="146"/>
      <c r="R7" s="140" t="s">
        <v>97</v>
      </c>
      <c r="S7" s="98" t="str">
        <f ca="1">IF(B7="","",IF(ISERROR(MATCH($E7,CL,0)),"Unknown",INDIRECT("'C'!$A$"&amp;MATCH($E7,CL,0)+1)))</f>
        <v>CN</v>
      </c>
      <c r="T7" s="98" t="str">
        <f ca="1">IF(B7="","",IF(ISERROR(MATCH($J7,[5]SorP!B:B,0)),"",INDIRECT("'SorP'!$A$"&amp;MATCH($S7&amp;$J7,[5]SorP!C:C,0))))</f>
        <v/>
      </c>
      <c r="U7" s="99"/>
      <c r="V7" s="74" t="str">
        <f t="shared" si="0"/>
        <v>SilverSmelter not listed</v>
      </c>
      <c r="W7" s="74" t="b">
        <f t="shared" si="1"/>
        <v>0</v>
      </c>
      <c r="X7" s="74" t="str">
        <f t="shared" si="2"/>
        <v>Silver+</v>
      </c>
      <c r="Y7" s="74">
        <f>IF(C7="",NA(),MATCH($B7&amp;$C7,'[5]Smelter Look-up'!$J:$J,0))</f>
        <v>179</v>
      </c>
      <c r="AB7" s="74">
        <f t="shared" si="3"/>
        <v>0</v>
      </c>
      <c r="AC7" s="74" t="str">
        <f t="shared" si="4"/>
        <v>Silver</v>
      </c>
      <c r="AD7" s="74" t="str">
        <f t="shared" ref="AD7:AD16" si="5">IF(C7="Smelter not listed",D7,IF(C7="Smelter not yet identified","",C7))</f>
        <v>Jiangxi Copper Company Limited</v>
      </c>
    </row>
    <row r="8" s="74" customFormat="1" ht="15" customHeight="1" spans="1:33">
      <c r="A8" s="141" t="s">
        <v>105</v>
      </c>
      <c r="B8" s="95" t="s">
        <v>39</v>
      </c>
      <c r="C8" s="95" t="s">
        <v>106</v>
      </c>
      <c r="D8" s="150" t="s">
        <v>108</v>
      </c>
      <c r="E8" s="141" t="s">
        <v>89</v>
      </c>
      <c r="F8" s="95" t="s">
        <v>105</v>
      </c>
      <c r="G8" s="95" t="s">
        <v>105</v>
      </c>
      <c r="H8" s="151" t="s">
        <v>109</v>
      </c>
      <c r="I8" s="152" t="s">
        <v>110</v>
      </c>
      <c r="J8" s="152" t="s">
        <v>111</v>
      </c>
      <c r="K8" s="95" t="s">
        <v>105</v>
      </c>
      <c r="L8" s="95" t="s">
        <v>105</v>
      </c>
      <c r="M8" s="95" t="s">
        <v>105</v>
      </c>
      <c r="N8" s="95" t="s">
        <v>105</v>
      </c>
      <c r="O8" s="95" t="s">
        <v>105</v>
      </c>
      <c r="P8" s="95" t="s">
        <v>105</v>
      </c>
      <c r="Q8" s="146"/>
      <c r="R8" s="140" t="s">
        <v>97</v>
      </c>
      <c r="S8" s="98" t="str">
        <f ca="1">IF(B8="","",IF(ISERROR(MATCH($E8,CL,0)),"Unknown",INDIRECT("'C'!$A$"&amp;MATCH($E8,CL,0)+1)))</f>
        <v>CN</v>
      </c>
      <c r="T8" s="98" t="str">
        <f ca="1">IF(B8="","",IF(ISERROR(MATCH($J8,[5]SorP!B:B,0)),"",INDIRECT("'SorP'!$A$"&amp;MATCH($S8&amp;$J8,[5]SorP!C:C,0))))</f>
        <v/>
      </c>
      <c r="U8" s="99"/>
      <c r="V8" s="74" t="str">
        <f t="shared" si="0"/>
        <v>SilverSmelter not listed</v>
      </c>
      <c r="W8" s="74" t="b">
        <f t="shared" si="1"/>
        <v>0</v>
      </c>
      <c r="X8" s="74" t="str">
        <f t="shared" si="2"/>
        <v>Silver+</v>
      </c>
      <c r="Y8" s="74">
        <f>IF(C8="",NA(),MATCH($B8&amp;$C8,'[5]Smelter Look-up'!$J:$J,0))</f>
        <v>179</v>
      </c>
      <c r="AB8" s="74">
        <f t="shared" si="3"/>
        <v>0</v>
      </c>
      <c r="AC8" s="74" t="str">
        <f t="shared" si="4"/>
        <v>Silver</v>
      </c>
      <c r="AD8" s="74" t="str">
        <f t="shared" si="5"/>
        <v>河南豫光金铅股份有限公司</v>
      </c>
    </row>
    <row r="9" s="74" customFormat="1" ht="15" customHeight="1" spans="1:33">
      <c r="A9" s="141" t="s">
        <v>105</v>
      </c>
      <c r="B9" s="95" t="s">
        <v>39</v>
      </c>
      <c r="C9" s="95" t="s">
        <v>106</v>
      </c>
      <c r="D9" s="141" t="s">
        <v>112</v>
      </c>
      <c r="E9" s="141" t="s">
        <v>89</v>
      </c>
      <c r="F9" s="95" t="s">
        <v>105</v>
      </c>
      <c r="G9" s="95" t="s">
        <v>105</v>
      </c>
      <c r="H9" s="95" t="s">
        <v>105</v>
      </c>
      <c r="I9" s="95" t="s">
        <v>105</v>
      </c>
      <c r="J9" s="95" t="s">
        <v>105</v>
      </c>
      <c r="K9" s="95" t="s">
        <v>105</v>
      </c>
      <c r="L9" s="95" t="s">
        <v>105</v>
      </c>
      <c r="M9" s="95" t="s">
        <v>105</v>
      </c>
      <c r="N9" s="95" t="s">
        <v>105</v>
      </c>
      <c r="O9" s="95" t="s">
        <v>105</v>
      </c>
      <c r="P9" s="95" t="s">
        <v>105</v>
      </c>
      <c r="Q9" s="146"/>
      <c r="R9" s="140" t="s">
        <v>97</v>
      </c>
      <c r="S9" s="98" t="str">
        <f ca="1">IF(B9="","",IF(ISERROR(MATCH($E9,CL,0)),"Unknown",INDIRECT("'C'!$A$"&amp;MATCH($E9,CL,0)+1)))</f>
        <v>CN</v>
      </c>
      <c r="T9" s="98" t="str">
        <f ca="1">IF(B9="","",IF(ISERROR(MATCH($J9,[5]SorP!B:B,0)),"",INDIRECT("'SorP'!$A$"&amp;MATCH($S9&amp;$J9,[5]SorP!C:C,0))))</f>
        <v/>
      </c>
      <c r="U9" s="99"/>
      <c r="V9" s="74" t="str">
        <f t="shared" si="0"/>
        <v>SilverSmelter not listed</v>
      </c>
      <c r="W9" s="74" t="b">
        <f t="shared" si="1"/>
        <v>0</v>
      </c>
      <c r="X9" s="74" t="str">
        <f t="shared" si="2"/>
        <v>Silver+</v>
      </c>
      <c r="Y9" s="74">
        <f>IF(C9="",NA(),MATCH($B9&amp;$C9,'[5]Smelter Look-up'!$J:$J,0))</f>
        <v>179</v>
      </c>
      <c r="AB9" s="74">
        <f t="shared" si="3"/>
        <v>0</v>
      </c>
      <c r="AC9" s="74" t="str">
        <f t="shared" si="4"/>
        <v>Silver</v>
      </c>
      <c r="AD9" s="74" t="str">
        <f t="shared" si="5"/>
        <v>烟台照金利福贵金属有限公司</v>
      </c>
    </row>
    <row r="10" s="74" customFormat="1" ht="15" customHeight="1" spans="1:33">
      <c r="A10" s="141" t="s">
        <v>105</v>
      </c>
      <c r="B10" s="95" t="s">
        <v>39</v>
      </c>
      <c r="C10" s="95" t="s">
        <v>106</v>
      </c>
      <c r="D10" s="153" t="s">
        <v>113</v>
      </c>
      <c r="E10" s="95" t="s">
        <v>89</v>
      </c>
      <c r="F10" s="95" t="s">
        <v>105</v>
      </c>
      <c r="G10" s="95" t="s">
        <v>105</v>
      </c>
      <c r="H10" s="95" t="s">
        <v>105</v>
      </c>
      <c r="I10" s="95" t="s">
        <v>105</v>
      </c>
      <c r="J10" s="95" t="s">
        <v>105</v>
      </c>
      <c r="K10" s="95" t="s">
        <v>105</v>
      </c>
      <c r="L10" s="95" t="s">
        <v>105</v>
      </c>
      <c r="M10" s="95" t="s">
        <v>105</v>
      </c>
      <c r="N10" s="95" t="s">
        <v>105</v>
      </c>
      <c r="O10" s="95" t="s">
        <v>105</v>
      </c>
      <c r="P10" s="95" t="s">
        <v>105</v>
      </c>
      <c r="Q10" s="98"/>
      <c r="R10" s="140" t="s">
        <v>97</v>
      </c>
      <c r="S10" s="98" t="str">
        <f ca="1">IF(B10="","",IF(ISERROR(MATCH($E10,CL,0)),"Unknown",INDIRECT("'C'!$A$"&amp;MATCH($E10,CL,0)+1)))</f>
        <v>CN</v>
      </c>
      <c r="T10" s="98" t="str">
        <f ca="1">IF(B10="","",IF(ISERROR(MATCH($J10,[5]SorP!B:B,0)),"",INDIRECT("'SorP'!$A$"&amp;MATCH($S10&amp;$J10,[5]SorP!C:C,0))))</f>
        <v/>
      </c>
      <c r="U10" s="99"/>
      <c r="V10" s="74" t="str">
        <f t="shared" si="0"/>
        <v>SilverSmelter not listed</v>
      </c>
      <c r="W10" s="74" t="b">
        <f t="shared" si="1"/>
        <v>0</v>
      </c>
      <c r="X10" s="74" t="str">
        <f t="shared" si="2"/>
        <v>Silver+</v>
      </c>
      <c r="Y10" s="74">
        <f>IF(C10="",NA(),MATCH($B10&amp;$C10,'[5]Smelter Look-up'!$J:$J,0))</f>
        <v>179</v>
      </c>
      <c r="AB10" s="74">
        <f t="shared" si="3"/>
        <v>0</v>
      </c>
      <c r="AC10" s="74" t="str">
        <f t="shared" si="4"/>
        <v>Silver</v>
      </c>
      <c r="AD10" s="74" t="str">
        <f t="shared" si="5"/>
        <v>内蒙古都城矿业有限公司</v>
      </c>
    </row>
    <row r="11" s="74" customFormat="1" ht="15" customHeight="1" spans="1:33">
      <c r="A11" s="141" t="s">
        <v>105</v>
      </c>
      <c r="B11" s="141" t="s">
        <v>39</v>
      </c>
      <c r="C11" s="141" t="s">
        <v>106</v>
      </c>
      <c r="D11" s="141" t="s">
        <v>114</v>
      </c>
      <c r="E11" s="141" t="s">
        <v>89</v>
      </c>
      <c r="F11" s="95" t="s">
        <v>105</v>
      </c>
      <c r="G11" s="95" t="s">
        <v>105</v>
      </c>
      <c r="H11" s="143" t="s">
        <v>115</v>
      </c>
      <c r="I11" s="144" t="s">
        <v>116</v>
      </c>
      <c r="J11" s="144" t="s">
        <v>117</v>
      </c>
      <c r="K11" s="95" t="s">
        <v>105</v>
      </c>
      <c r="L11" s="95" t="s">
        <v>105</v>
      </c>
      <c r="M11" s="95" t="s">
        <v>105</v>
      </c>
      <c r="N11" s="95" t="s">
        <v>105</v>
      </c>
      <c r="O11" s="95" t="s">
        <v>105</v>
      </c>
      <c r="P11" s="95" t="s">
        <v>105</v>
      </c>
      <c r="Q11" s="146"/>
      <c r="R11" s="140" t="s">
        <v>97</v>
      </c>
      <c r="S11" s="98" t="str">
        <f ca="1">IF(B11="","",IF(ISERROR(MATCH($E11,CL,0)),"Unknown",INDIRECT("'C'!$A$"&amp;MATCH($E11,CL,0)+1)))</f>
        <v>CN</v>
      </c>
      <c r="T11" s="98" t="str">
        <f ca="1">IF(B11="","",IF(ISERROR(MATCH($J11,[5]SorP!B:B,0)),"",INDIRECT("'SorP'!$A$"&amp;MATCH($S11&amp;$J11,[5]SorP!C:C,0))))</f>
        <v/>
      </c>
      <c r="U11" s="99"/>
      <c r="V11" s="74" t="str">
        <f t="shared" si="0"/>
        <v>SilverSmelter not listed</v>
      </c>
      <c r="W11" s="74" t="b">
        <f t="shared" si="1"/>
        <v>0</v>
      </c>
      <c r="X11" s="74" t="str">
        <f t="shared" si="2"/>
        <v>Silver+</v>
      </c>
      <c r="Y11" s="74">
        <f>IF(C11="",NA(),MATCH($B11&amp;$C11,'[5]Smelter Look-up'!$J:$J,0))</f>
        <v>179</v>
      </c>
      <c r="AB11" s="74">
        <f t="shared" si="3"/>
        <v>0</v>
      </c>
      <c r="AC11" s="74" t="str">
        <f t="shared" si="4"/>
        <v>Silver</v>
      </c>
      <c r="AD11" s="74" t="str">
        <f t="shared" si="5"/>
        <v>Ningbo Yiyuan Precious Metals Co., Ltd</v>
      </c>
    </row>
    <row r="12" s="74" customFormat="1" ht="15" customHeight="1" spans="1:33">
      <c r="A12" s="141" t="s">
        <v>105</v>
      </c>
      <c r="B12" s="95" t="s">
        <v>42</v>
      </c>
      <c r="C12" s="141" t="s">
        <v>106</v>
      </c>
      <c r="D12" s="141" t="s">
        <v>118</v>
      </c>
      <c r="E12" s="141" t="s">
        <v>89</v>
      </c>
      <c r="F12" s="95" t="s">
        <v>105</v>
      </c>
      <c r="G12" s="95" t="s">
        <v>105</v>
      </c>
      <c r="H12" s="143" t="s">
        <v>119</v>
      </c>
      <c r="I12" s="144" t="s">
        <v>120</v>
      </c>
      <c r="J12" s="95" t="s">
        <v>105</v>
      </c>
      <c r="K12" s="95" t="s">
        <v>105</v>
      </c>
      <c r="L12" s="95" t="s">
        <v>105</v>
      </c>
      <c r="M12" s="95" t="s">
        <v>105</v>
      </c>
      <c r="N12" s="95" t="s">
        <v>105</v>
      </c>
      <c r="O12" s="95" t="s">
        <v>105</v>
      </c>
      <c r="P12" s="95" t="s">
        <v>105</v>
      </c>
      <c r="Q12" s="146"/>
      <c r="R12" s="140" t="s">
        <v>97</v>
      </c>
      <c r="S12" s="98" t="str">
        <f ca="1">IF(B12="","",IF(ISERROR(MATCH($E12,CL,0)),"Unknown",INDIRECT("'C'!$A$"&amp;MATCH($E12,CL,0)+1)))</f>
        <v>CN</v>
      </c>
      <c r="T12" s="98" t="str">
        <f ca="1">IF(B12="","",IF(ISERROR(MATCH($J12,[5]SorP!B:B,0)),"",INDIRECT("'SorP'!$A$"&amp;MATCH($S12&amp;$J12,[5]SorP!C:C,0))))</f>
        <v/>
      </c>
      <c r="U12" s="99"/>
      <c r="V12" s="74" t="str">
        <f t="shared" si="0"/>
        <v>ZincSmelter not listed</v>
      </c>
      <c r="W12" s="74" t="b">
        <f t="shared" si="1"/>
        <v>0</v>
      </c>
      <c r="X12" s="74" t="str">
        <f t="shared" si="2"/>
        <v>Zinc+</v>
      </c>
      <c r="Y12" s="74">
        <f>IF(C12="",NA(),MATCH($B12&amp;$C12,'[5]Smelter Look-up'!$J:$J,0))</f>
        <v>232</v>
      </c>
      <c r="AB12" s="74">
        <f t="shared" si="3"/>
        <v>0</v>
      </c>
      <c r="AC12" s="74" t="str">
        <f t="shared" si="4"/>
        <v>Zinc</v>
      </c>
      <c r="AD12" s="74" t="str">
        <f t="shared" si="5"/>
        <v>广西华锡集团股份有限公司</v>
      </c>
    </row>
    <row r="13" s="74" customFormat="1" ht="15" customHeight="1" spans="1:33">
      <c r="A13" s="145" t="s">
        <v>121</v>
      </c>
      <c r="B13" s="95" t="s">
        <v>42</v>
      </c>
      <c r="C13" s="95" t="s">
        <v>122</v>
      </c>
      <c r="D13" s="95" t="s">
        <v>122</v>
      </c>
      <c r="E13" s="95" t="s">
        <v>123</v>
      </c>
      <c r="F13" s="95" t="s">
        <v>105</v>
      </c>
      <c r="G13" s="95" t="s">
        <v>105</v>
      </c>
      <c r="H13" s="95" t="s">
        <v>105</v>
      </c>
      <c r="I13" s="96" t="s">
        <v>124</v>
      </c>
      <c r="J13" s="96" t="s">
        <v>125</v>
      </c>
      <c r="K13" s="95" t="s">
        <v>105</v>
      </c>
      <c r="L13" s="95" t="s">
        <v>105</v>
      </c>
      <c r="M13" s="95" t="s">
        <v>105</v>
      </c>
      <c r="N13" s="95" t="s">
        <v>105</v>
      </c>
      <c r="O13" s="95" t="s">
        <v>105</v>
      </c>
      <c r="P13" s="95" t="s">
        <v>105</v>
      </c>
      <c r="Q13" s="146"/>
      <c r="R13" s="140" t="s">
        <v>122</v>
      </c>
      <c r="S13" s="98" t="str">
        <f ca="1">IF(B13="","",IF(ISERROR(MATCH($E13,CL,0)),"Unknown",INDIRECT("'C'!$A$"&amp;MATCH($E13,CL,0)+1)))</f>
        <v>KZ</v>
      </c>
      <c r="T13" s="98" t="str">
        <f ca="1">IF(B13="","",IF(ISERROR(MATCH($J13,[5]SorP!B:B,0)),"",INDIRECT("'SorP'!$A$"&amp;MATCH($S13&amp;$J13,[5]SorP!C:C,0))))</f>
        <v/>
      </c>
      <c r="U13" s="99"/>
      <c r="V13" s="74" t="str">
        <f t="shared" si="0"/>
        <v>ZincKazzinc Ltd</v>
      </c>
      <c r="W13" s="74" t="b">
        <f t="shared" si="1"/>
        <v>0</v>
      </c>
      <c r="X13" s="74" t="str">
        <f t="shared" si="2"/>
        <v>Zinc+</v>
      </c>
      <c r="Y13" s="74">
        <f>IF(C13="",NA(),MATCH($B13&amp;$C13,'[5]Smelter Look-up'!$J:$J,0))</f>
        <v>216</v>
      </c>
      <c r="AB13" s="74">
        <f t="shared" si="3"/>
        <v>0</v>
      </c>
      <c r="AC13" s="74" t="str">
        <f t="shared" si="4"/>
        <v>Zinc</v>
      </c>
      <c r="AD13" s="74" t="str">
        <f t="shared" si="5"/>
        <v>Kazzinc Ltd</v>
      </c>
    </row>
    <row r="14" s="74" customFormat="1" ht="15" customHeight="1" spans="1:33">
      <c r="A14" s="141" t="s">
        <v>105</v>
      </c>
      <c r="B14" s="95" t="s">
        <v>42</v>
      </c>
      <c r="C14" s="141" t="s">
        <v>106</v>
      </c>
      <c r="D14" s="141" t="s">
        <v>126</v>
      </c>
      <c r="E14" s="141" t="s">
        <v>89</v>
      </c>
      <c r="F14" s="95" t="s">
        <v>105</v>
      </c>
      <c r="G14" s="95" t="s">
        <v>105</v>
      </c>
      <c r="H14" s="143" t="s">
        <v>127</v>
      </c>
      <c r="I14" s="144" t="s">
        <v>128</v>
      </c>
      <c r="J14" s="144" t="s">
        <v>129</v>
      </c>
      <c r="K14" s="95" t="s">
        <v>105</v>
      </c>
      <c r="L14" s="95" t="s">
        <v>105</v>
      </c>
      <c r="M14" s="95" t="s">
        <v>105</v>
      </c>
      <c r="N14" s="95" t="s">
        <v>105</v>
      </c>
      <c r="O14" s="95" t="s">
        <v>105</v>
      </c>
      <c r="P14" s="95" t="s">
        <v>105</v>
      </c>
      <c r="Q14" s="146"/>
      <c r="R14" s="140" t="s">
        <v>97</v>
      </c>
      <c r="S14" s="98" t="str">
        <f ca="1">IF(B14="","",IF(ISERROR(MATCH($E14,CL,0)),"Unknown",INDIRECT("'C'!$A$"&amp;MATCH($E14,CL,0)+1)))</f>
        <v>CN</v>
      </c>
      <c r="T14" s="98" t="str">
        <f ca="1">IF(B14="","",IF(ISERROR(MATCH($J14,[5]SorP!B:B,0)),"",INDIRECT("'SorP'!$A$"&amp;MATCH($S14&amp;$J14,[5]SorP!C:C,0))))</f>
        <v/>
      </c>
      <c r="U14" s="99"/>
      <c r="V14" s="74" t="str">
        <f t="shared" si="0"/>
        <v>ZincSmelter not listed</v>
      </c>
      <c r="W14" s="74" t="b">
        <f t="shared" si="1"/>
        <v>0</v>
      </c>
      <c r="X14" s="74" t="str">
        <f t="shared" si="2"/>
        <v>Zinc+</v>
      </c>
      <c r="Y14" s="74">
        <f>IF(C14="",NA(),MATCH($B14&amp;$C14,'[5]Smelter Look-up'!$J:$J,0))</f>
        <v>232</v>
      </c>
      <c r="AB14" s="74">
        <f t="shared" si="3"/>
        <v>0</v>
      </c>
      <c r="AC14" s="74" t="str">
        <f t="shared" si="4"/>
        <v>Zinc</v>
      </c>
      <c r="AD14" s="74" t="str">
        <f t="shared" si="5"/>
        <v>云南云铜锌业股份有限公司</v>
      </c>
    </row>
    <row r="15" s="74" customFormat="1" ht="15" customHeight="1" spans="1:33">
      <c r="A15" s="95" t="s">
        <v>130</v>
      </c>
      <c r="B15" s="95" t="s">
        <v>42</v>
      </c>
      <c r="C15" s="95" t="s">
        <v>100</v>
      </c>
      <c r="D15" s="95" t="s">
        <v>100</v>
      </c>
      <c r="E15" s="95" t="s">
        <v>101</v>
      </c>
      <c r="F15" s="95" t="s">
        <v>130</v>
      </c>
      <c r="G15" s="95" t="s">
        <v>90</v>
      </c>
      <c r="H15" s="95" t="s">
        <v>105</v>
      </c>
      <c r="I15" s="95" t="s">
        <v>105</v>
      </c>
      <c r="J15" s="95" t="s">
        <v>105</v>
      </c>
      <c r="K15" s="95" t="s">
        <v>105</v>
      </c>
      <c r="L15" s="95" t="s">
        <v>105</v>
      </c>
      <c r="M15" s="95" t="s">
        <v>105</v>
      </c>
      <c r="N15" s="95" t="s">
        <v>105</v>
      </c>
      <c r="O15" s="95" t="s">
        <v>105</v>
      </c>
      <c r="P15" s="95" t="s">
        <v>105</v>
      </c>
      <c r="Q15" s="146"/>
      <c r="R15" s="140" t="s">
        <v>100</v>
      </c>
      <c r="S15" s="98" t="str">
        <f ca="1">IF(B15="","",IF(ISERROR(MATCH($E15,CL,0)),"Unknown",INDIRECT("'C'!$A$"&amp;MATCH($E15,CL,0)+1)))</f>
        <v>KR</v>
      </c>
      <c r="T15" s="98" t="str">
        <f ca="1">IF(B15="","",IF(ISERROR(MATCH($J15,[5]SorP!B:B,0)),"",INDIRECT("'SorP'!$A$"&amp;MATCH($S15&amp;$J15,[5]SorP!C:C,0))))</f>
        <v/>
      </c>
      <c r="U15" s="99"/>
      <c r="V15" s="74" t="str">
        <f t="shared" si="0"/>
        <v>ZincYoung Poong Sukpo Smelter</v>
      </c>
      <c r="W15" s="74" t="b">
        <f t="shared" si="1"/>
        <v>0</v>
      </c>
      <c r="X15" s="74" t="str">
        <f t="shared" si="2"/>
        <v>Zinc+</v>
      </c>
      <c r="Y15" s="74">
        <f>IF(C15="",NA(),MATCH($B15&amp;$C15,'[5]Smelter Look-up'!$J:$J,0))</f>
        <v>231</v>
      </c>
      <c r="AB15" s="74">
        <f t="shared" si="3"/>
        <v>0</v>
      </c>
      <c r="AC15" s="74" t="str">
        <f t="shared" si="4"/>
        <v>Zinc</v>
      </c>
      <c r="AD15" s="74" t="str">
        <f t="shared" si="5"/>
        <v>Young Poong Sukpo Smelter</v>
      </c>
    </row>
    <row r="16" s="74" customFormat="1" ht="15" customHeight="1" spans="1:33">
      <c r="A16" s="95" t="s">
        <v>105</v>
      </c>
      <c r="B16" s="95" t="s">
        <v>42</v>
      </c>
      <c r="C16" s="141" t="s">
        <v>106</v>
      </c>
      <c r="D16" s="141" t="s">
        <v>131</v>
      </c>
      <c r="E16" s="141" t="s">
        <v>101</v>
      </c>
      <c r="F16" s="141" t="s">
        <v>132</v>
      </c>
      <c r="G16" s="95" t="s">
        <v>105</v>
      </c>
      <c r="H16" s="95" t="s">
        <v>105</v>
      </c>
      <c r="I16" s="95" t="s">
        <v>105</v>
      </c>
      <c r="J16" s="95" t="s">
        <v>105</v>
      </c>
      <c r="K16" s="95" t="s">
        <v>105</v>
      </c>
      <c r="L16" s="95" t="s">
        <v>105</v>
      </c>
      <c r="M16" s="95" t="s">
        <v>105</v>
      </c>
      <c r="N16" s="95" t="s">
        <v>105</v>
      </c>
      <c r="O16" s="95" t="s">
        <v>105</v>
      </c>
      <c r="P16" s="95" t="s">
        <v>105</v>
      </c>
      <c r="Q16" s="146"/>
      <c r="R16" s="140" t="s">
        <v>97</v>
      </c>
      <c r="S16" s="98" t="str">
        <f ca="1">IF(B16="","",IF(ISERROR(MATCH($E16,CL,0)),"Unknown",INDIRECT("'C'!$A$"&amp;MATCH($E16,CL,0)+1)))</f>
        <v>KR</v>
      </c>
      <c r="T16" s="98" t="str">
        <f ca="1">IF(B16="","",IF(ISERROR(MATCH($J16,[5]SorP!B:B,0)),"",INDIRECT("'SorP'!$A$"&amp;MATCH($S16&amp;$J16,[5]SorP!C:C,0))))</f>
        <v/>
      </c>
      <c r="U16" s="99"/>
      <c r="V16" s="74" t="str">
        <f t="shared" si="0"/>
        <v>ZincSmelter not listed</v>
      </c>
      <c r="W16" s="74" t="b">
        <f t="shared" si="1"/>
        <v>0</v>
      </c>
      <c r="X16" s="74" t="str">
        <f t="shared" si="2"/>
        <v>Zinc+</v>
      </c>
      <c r="Y16" s="74">
        <f>IF(C16="",NA(),MATCH($B16&amp;$C16,'[5]Smelter Look-up'!$J:$J,0))</f>
        <v>232</v>
      </c>
      <c r="AB16" s="74">
        <f t="shared" si="3"/>
        <v>0</v>
      </c>
      <c r="AC16" s="74" t="str">
        <f t="shared" si="4"/>
        <v>Zinc</v>
      </c>
      <c r="AD16" s="74" t="str">
        <f t="shared" si="5"/>
        <v>Korea Zinc Company, ltd</v>
      </c>
    </row>
    <row r="17" s="74" customFormat="1" ht="15" customHeight="1" spans="1:30">
      <c r="A17" s="95" t="s">
        <v>105</v>
      </c>
      <c r="B17" s="95" t="s">
        <v>40</v>
      </c>
      <c r="C17" s="95" t="s">
        <v>106</v>
      </c>
      <c r="D17" s="95" t="s">
        <v>133</v>
      </c>
      <c r="E17" s="95" t="s">
        <v>89</v>
      </c>
      <c r="F17" s="95" t="s">
        <v>105</v>
      </c>
      <c r="G17" s="95" t="s">
        <v>105</v>
      </c>
      <c r="H17" s="154" t="s">
        <v>134</v>
      </c>
      <c r="I17" s="96" t="s">
        <v>135</v>
      </c>
      <c r="J17" s="96" t="s">
        <v>136</v>
      </c>
      <c r="K17" s="95" t="s">
        <v>105</v>
      </c>
      <c r="L17" s="95" t="s">
        <v>105</v>
      </c>
      <c r="M17" s="95" t="s">
        <v>105</v>
      </c>
      <c r="N17" s="95" t="s">
        <v>105</v>
      </c>
      <c r="O17" s="95" t="s">
        <v>105</v>
      </c>
      <c r="P17" s="95" t="s">
        <v>105</v>
      </c>
      <c r="Q17" s="146"/>
      <c r="R17" s="140" t="s">
        <v>97</v>
      </c>
      <c r="S17" s="98" t="str">
        <f ca="1">IF(B17="","",IF(ISERROR(MATCH($E17,CL,0)),"Unknown",INDIRECT("'C'!$A$"&amp;MATCH($E17,CL,0)+1)))</f>
        <v>CN</v>
      </c>
      <c r="T17" s="98" t="str">
        <f ca="1">IF(B17="","",IF(ISERROR(MATCH($J17,[5]SorP!B:B,0)),"",INDIRECT("'SorP'!$A$"&amp;MATCH($S17&amp;$J17,[5]SorP!C:C,0))))</f>
        <v/>
      </c>
      <c r="U17" s="99"/>
      <c r="V17" s="74" t="str">
        <f t="shared" si="0"/>
        <v>AluminumSmelter not listed</v>
      </c>
      <c r="W17" s="74" t="b">
        <f t="shared" si="1"/>
        <v>0</v>
      </c>
      <c r="X17" s="74" t="str">
        <f t="shared" si="2"/>
        <v>Aluminum+</v>
      </c>
      <c r="Y17" s="74">
        <f>IF(C17="",NA(),MATCH($B17&amp;$C17,'[5]Smelter Look-up'!$J:$J,0))</f>
        <v>30</v>
      </c>
      <c r="AB17" s="74">
        <f t="shared" si="3"/>
        <v>0</v>
      </c>
      <c r="AC17" s="74" t="str">
        <f t="shared" si="4"/>
        <v>Aluminum</v>
      </c>
      <c r="AD17" s="74" t="str">
        <f>IF(C17="Smelter not listed",D17,C17)</f>
        <v>新疆众和股份有限公司</v>
      </c>
    </row>
    <row r="18" s="74" customFormat="1" ht="15" customHeight="1" spans="1:30">
      <c r="A18" s="141" t="s">
        <v>137</v>
      </c>
      <c r="B18" s="95" t="s">
        <v>41</v>
      </c>
      <c r="C18" s="95" t="s">
        <v>122</v>
      </c>
      <c r="D18" s="95" t="s">
        <v>122</v>
      </c>
      <c r="E18" s="141" t="s">
        <v>123</v>
      </c>
      <c r="F18" s="141" t="s">
        <v>137</v>
      </c>
      <c r="G18" s="141" t="s">
        <v>90</v>
      </c>
      <c r="H18" s="95" t="s">
        <v>105</v>
      </c>
      <c r="I18" s="144" t="s">
        <v>124</v>
      </c>
      <c r="J18" s="144" t="s">
        <v>125</v>
      </c>
      <c r="K18" s="95" t="s">
        <v>105</v>
      </c>
      <c r="L18" s="95" t="s">
        <v>105</v>
      </c>
      <c r="M18" s="95" t="s">
        <v>105</v>
      </c>
      <c r="N18" s="95" t="s">
        <v>105</v>
      </c>
      <c r="O18" s="95" t="s">
        <v>105</v>
      </c>
      <c r="P18" s="95" t="s">
        <v>105</v>
      </c>
      <c r="Q18" s="146"/>
      <c r="R18" s="140" t="s">
        <v>122</v>
      </c>
      <c r="S18" s="98" t="str">
        <f ca="1">IF(B18="","",IF(ISERROR(MATCH($E18,CL,0)),"Unknown",INDIRECT("'C'!$A$"&amp;MATCH($E18,CL,0)+1)))</f>
        <v>KZ</v>
      </c>
      <c r="T18" s="98" t="str">
        <f ca="1">IF(B18="","",IF(ISERROR(MATCH($J18,[5]SorP!B:B,0)),"",INDIRECT("'SorP'!$A$"&amp;MATCH($S18&amp;$J18,[5]SorP!C:C,0))))</f>
        <v/>
      </c>
      <c r="U18" s="99"/>
      <c r="V18" s="74" t="str">
        <f>B18&amp;C18</f>
        <v>LeadKazzinc Ltd</v>
      </c>
      <c r="W18" s="74" t="b">
        <f>OR(ISBLANK(C18),ISBLANK(E18))</f>
        <v>0</v>
      </c>
      <c r="X18" s="74" t="str">
        <f>IF(W18,"",B18&amp;"+")</f>
        <v>Lead+</v>
      </c>
      <c r="Y18" s="74">
        <f>IF(C18="",NA(),MATCH($B18&amp;$C18,'[5]Smelter Look-up'!$J:$J,0))</f>
        <v>53</v>
      </c>
      <c r="AB18" s="74">
        <f>IF(AND(C18="Smelter not listed",OR(LEN(D18)=0,LEN(E18)=0)),1,0)</f>
        <v>0</v>
      </c>
      <c r="AC18" s="74" t="str">
        <f>B18</f>
        <v>Lead</v>
      </c>
      <c r="AD18" s="74" t="str">
        <f>IF(C18="Smelter not listed",D18,C18)</f>
        <v>Kazzinc Ltd</v>
      </c>
    </row>
    <row r="19" s="74" customFormat="1" ht="20.15" customHeight="1" spans="1:30">
      <c r="A19" s="95" t="s">
        <v>138</v>
      </c>
      <c r="B19" s="95" t="s">
        <v>41</v>
      </c>
      <c r="C19" s="95" t="s">
        <v>139</v>
      </c>
      <c r="D19" s="95" t="s">
        <v>139</v>
      </c>
      <c r="E19" s="95" t="s">
        <v>140</v>
      </c>
      <c r="F19" s="95" t="s">
        <v>138</v>
      </c>
      <c r="G19" s="95" t="s">
        <v>90</v>
      </c>
      <c r="H19" s="95" t="s">
        <v>105</v>
      </c>
      <c r="I19" s="96" t="s">
        <v>141</v>
      </c>
      <c r="J19" s="96" t="s">
        <v>142</v>
      </c>
      <c r="K19" s="95" t="s">
        <v>105</v>
      </c>
      <c r="L19" s="95" t="s">
        <v>105</v>
      </c>
      <c r="M19" s="95" t="s">
        <v>105</v>
      </c>
      <c r="N19" s="95" t="s">
        <v>105</v>
      </c>
      <c r="O19" s="95" t="s">
        <v>105</v>
      </c>
      <c r="P19" s="95" t="s">
        <v>105</v>
      </c>
      <c r="Q19" s="146"/>
      <c r="R19" s="140" t="s">
        <v>139</v>
      </c>
      <c r="S19" s="98" t="str">
        <f ca="1">IF(B19="","",IF(ISERROR(MATCH($E19,CL,0)),"Unknown",INDIRECT("'C'!$A$"&amp;MATCH($E19,CL,0)+1)))</f>
        <v>JP</v>
      </c>
      <c r="T19" s="98" t="str">
        <f ca="1">IF(B19="","",IF(ISERROR(MATCH($J19,[5]SorP!B:B,0)),"",INDIRECT("'SorP'!$A$"&amp;MATCH($S19&amp;$J19,[5]SorP!C:C,0))))</f>
        <v>JP-21</v>
      </c>
      <c r="U19" s="99"/>
      <c r="V19" s="74" t="str">
        <f>B19&amp;C19</f>
        <v>LeadKamioka Mining &amp; Smelting Co., Ltd.</v>
      </c>
      <c r="W19" s="74" t="b">
        <f>OR(ISBLANK(C19),ISBLANK(E19))</f>
        <v>0</v>
      </c>
      <c r="X19" s="74" t="str">
        <f>IF(W19,"",B19&amp;"+")</f>
        <v>Lead+</v>
      </c>
      <c r="Y19" s="74">
        <f>IF(C19="",NA(),MATCH($B19&amp;$C19,'[5]Smelter Look-up'!$J:$J,0))</f>
        <v>51</v>
      </c>
      <c r="AB19" s="74">
        <f>IF(AND(C19="Smelter not listed",OR(LEN(D19)=0,LEN(E19)=0)),1,0)</f>
        <v>0</v>
      </c>
      <c r="AC19" s="74" t="str">
        <f>B19</f>
        <v>Lead</v>
      </c>
      <c r="AD19" s="74" t="str">
        <f>IF(C19="Smelter not listed",D19,C19)</f>
        <v>Kamioka Mining &amp; Smelting Co., Ltd.</v>
      </c>
    </row>
    <row r="20" s="74" customFormat="1" ht="20.15" customHeight="1" spans="1:30">
      <c r="A20" s="97"/>
      <c r="B20" s="95" t="str">
        <f ca="1">IF(LEN(A20)=0,"",INDEX('Smelter Look-up'!$A:$A,MATCH($A20,'Smelter Look-up'!$E:$E,0)))</f>
        <v/>
      </c>
      <c r="C20" s="95" t="str">
        <f ca="1">IF(LEN(A20)=0,"",INDEX('Smelter Look-up'!$C:$C,MATCH($A20,'Smelter Look-up'!$E:$E,0)))</f>
        <v/>
      </c>
      <c r="D20" s="95"/>
      <c r="E20" s="95" t="str">
        <f ca="1">IF(ISERROR($Y20),"",OFFSET('Smelter Look-up'!$D$4,$Y20-4,0)&amp;"")</f>
        <v/>
      </c>
      <c r="F20" s="95" t="str">
        <f ca="1">IF(ISERROR($Y20),"",OFFSET('Smelter Look-up'!$E$4,$Y20-4,0))</f>
        <v/>
      </c>
      <c r="G20" s="95" t="str">
        <f ca="1">IF(C20="Smelter not listed","Enter smelter details",IF(ISERROR($Y20),"",OFFSET('Smelter Look-up'!$F$4,$Y20-4,0)))</f>
        <v/>
      </c>
      <c r="H20" s="154" t="str">
        <f ca="1">IF(ISERROR($Y20),"",OFFSET('Smelter Look-up'!$G$4,$Y20-4,0))</f>
        <v/>
      </c>
      <c r="I20" s="96" t="str">
        <f ca="1">IF(ISERROR($Y20),"",OFFSET('Smelter Look-up'!$H$4,$Y20-4,0))</f>
        <v/>
      </c>
      <c r="J20" s="96" t="str">
        <f ca="1">IF(ISERROR($Y20),"",OFFSET('Smelter Look-up'!$I$4,$Y20-4,0))</f>
        <v/>
      </c>
      <c r="K20" s="97"/>
      <c r="L20" s="97"/>
      <c r="M20" s="97"/>
      <c r="N20" s="97"/>
      <c r="O20" s="97"/>
      <c r="P20" s="97"/>
      <c r="Q20" s="98"/>
      <c r="R20" s="140" t="str">
        <f ca="1">IF(ISERROR($Y20),"",OFFSET('Smelter Look-up'!$C$4,$Y20-4,0)&amp;"")</f>
        <v/>
      </c>
      <c r="S20" s="98" t="str">
        <f ca="1" t="shared" ref="S20:S47" si="6">IF(B20="","",IF(ISERROR(MATCH($E20,CL,0)),"Unknown",INDIRECT("'C'!$A$"&amp;MATCH($E20,CL,0)+1)))</f>
        <v/>
      </c>
      <c r="T20" s="98" t="str">
        <f ca="1">IF(B20="","",IF(ISERROR(MATCH($J20,SorP!B:B,0)),"",INDIRECT("'SorP'!$A$"&amp;MATCH($S20&amp;$J20,SorP!C:C,0))))</f>
        <v/>
      </c>
      <c r="U20" s="99"/>
      <c r="V20" s="74" t="str">
        <f ca="1" t="shared" ref="V20:V47" si="7">B20&amp;C20</f>
        <v/>
      </c>
      <c r="W20" s="74" t="b">
        <f ca="1" t="shared" ref="W20:W47" si="8">OR(ISBLANK(C20),ISBLANK(E20))</f>
        <v>0</v>
      </c>
      <c r="X20" s="74" t="str">
        <f ca="1" t="shared" ref="X20:X47" si="9">IF(W20,"",B20&amp;"+")</f>
        <v>+</v>
      </c>
      <c r="Y20" s="74" t="e">
        <f ca="1">IF(C20="",NA(),MATCH($B20&amp;$C20,'Smelter Look-up'!$J:$J,0))</f>
        <v>#N/A</v>
      </c>
      <c r="AB20" s="74">
        <f ca="1" t="shared" ref="AB20:AB48" si="10">IF(AND(C20="Smelter not listed",OR(LEN(D20)=0,LEN(E20)=0)),1,0)</f>
        <v>0</v>
      </c>
      <c r="AC20" s="74" t="str">
        <f ca="1" t="shared" ref="AC20:AC48" si="11">B20</f>
        <v/>
      </c>
      <c r="AD20" s="74" t="str">
        <f ca="1" t="shared" ref="AD20:AD54" si="12">IF(C20="Smelter not listed",D20,IF(C20="Smelter not yet identified","",C20))</f>
        <v/>
      </c>
    </row>
    <row r="21" s="74" customFormat="1" ht="20.15" customHeight="1" spans="1:30">
      <c r="A21" s="97"/>
      <c r="B21" s="95" t="str">
        <f ca="1">IF(LEN(A21)=0,"",INDEX('Smelter Look-up'!$A:$A,MATCH($A21,'Smelter Look-up'!$E:$E,0)))</f>
        <v/>
      </c>
      <c r="C21" s="95" t="str">
        <f ca="1">IF(LEN(A21)=0,"",INDEX('Smelter Look-up'!$C:$C,MATCH($A21,'Smelter Look-up'!$E:$E,0)))</f>
        <v/>
      </c>
      <c r="D21" s="95"/>
      <c r="E21" s="95" t="str">
        <f ca="1">IF(ISERROR($Y21),"",OFFSET('Smelter Look-up'!$D$4,$Y21-4,0)&amp;"")</f>
        <v/>
      </c>
      <c r="F21" s="95" t="str">
        <f ca="1">IF(ISERROR($Y21),"",OFFSET('Smelter Look-up'!$E$4,$Y21-4,0))</f>
        <v/>
      </c>
      <c r="G21" s="95" t="str">
        <f ca="1">IF(C21="Smelter not listed","Enter smelter details",IF(ISERROR($Y21),"",OFFSET('Smelter Look-up'!$F$4,$Y21-4,0)))</f>
        <v/>
      </c>
      <c r="H21" s="154" t="str">
        <f ca="1">IF(ISERROR($Y21),"",OFFSET('Smelter Look-up'!$G$4,$Y21-4,0))</f>
        <v/>
      </c>
      <c r="I21" s="96" t="str">
        <f ca="1">IF(ISERROR($Y21),"",OFFSET('Smelter Look-up'!$H$4,$Y21-4,0))</f>
        <v/>
      </c>
      <c r="J21" s="96" t="str">
        <f ca="1">IF(ISERROR($Y21),"",OFFSET('Smelter Look-up'!$I$4,$Y21-4,0))</f>
        <v/>
      </c>
      <c r="K21" s="97"/>
      <c r="L21" s="97"/>
      <c r="M21" s="97"/>
      <c r="N21" s="97"/>
      <c r="O21" s="97"/>
      <c r="P21" s="97"/>
      <c r="Q21" s="98"/>
      <c r="R21" s="140" t="str">
        <f ca="1">IF(ISERROR($Y21),"",OFFSET('Smelter Look-up'!$C$4,$Y21-4,0)&amp;"")</f>
        <v/>
      </c>
      <c r="S21" s="98" t="str">
        <f ca="1" t="shared" si="6"/>
        <v/>
      </c>
      <c r="T21" s="98" t="str">
        <f ca="1">IF(B21="","",IF(ISERROR(MATCH($J21,SorP!B:B,0)),"",INDIRECT("'SorP'!$A$"&amp;MATCH($S21&amp;$J21,SorP!C:C,0))))</f>
        <v/>
      </c>
      <c r="U21" s="99"/>
      <c r="V21" s="74" t="str">
        <f ca="1" t="shared" si="7"/>
        <v/>
      </c>
      <c r="W21" s="74" t="b">
        <f ca="1" t="shared" si="8"/>
        <v>0</v>
      </c>
      <c r="X21" s="74" t="str">
        <f ca="1" t="shared" si="9"/>
        <v>+</v>
      </c>
      <c r="Y21" s="74" t="e">
        <f ca="1">IF(C21="",NA(),MATCH($B21&amp;$C21,'Smelter Look-up'!$J:$J,0))</f>
        <v>#N/A</v>
      </c>
      <c r="AB21" s="74">
        <f ca="1" t="shared" si="10"/>
        <v>0</v>
      </c>
      <c r="AC21" s="74" t="str">
        <f ca="1" t="shared" si="11"/>
        <v/>
      </c>
      <c r="AD21" s="74" t="str">
        <f ca="1" t="shared" si="12"/>
        <v/>
      </c>
    </row>
    <row r="22" s="74" customFormat="1" ht="20.15" customHeight="1" spans="1:30">
      <c r="A22" s="97"/>
      <c r="B22" s="95" t="str">
        <f ca="1">IF(LEN(A22)=0,"",INDEX('Smelter Look-up'!$A:$A,MATCH($A22,'Smelter Look-up'!$E:$E,0)))</f>
        <v/>
      </c>
      <c r="C22" s="95" t="str">
        <f ca="1">IF(LEN(A22)=0,"",INDEX('Smelter Look-up'!$C:$C,MATCH($A22,'Smelter Look-up'!$E:$E,0)))</f>
        <v/>
      </c>
      <c r="D22" s="95"/>
      <c r="E22" s="95" t="str">
        <f ca="1">IF(ISERROR($Y22),"",OFFSET('Smelter Look-up'!$D$4,$Y22-4,0)&amp;"")</f>
        <v/>
      </c>
      <c r="F22" s="95" t="str">
        <f ca="1">IF(ISERROR($Y22),"",OFFSET('Smelter Look-up'!$E$4,$Y22-4,0))</f>
        <v/>
      </c>
      <c r="G22" s="95" t="str">
        <f ca="1">IF(C22="Smelter not listed","Enter smelter details",IF(ISERROR($Y22),"",OFFSET('Smelter Look-up'!$F$4,$Y22-4,0)))</f>
        <v/>
      </c>
      <c r="H22" s="154" t="str">
        <f ca="1">IF(ISERROR($Y22),"",OFFSET('Smelter Look-up'!$G$4,$Y22-4,0))</f>
        <v/>
      </c>
      <c r="I22" s="96" t="str">
        <f ca="1">IF(ISERROR($Y22),"",OFFSET('Smelter Look-up'!$H$4,$Y22-4,0))</f>
        <v/>
      </c>
      <c r="J22" s="96" t="str">
        <f ca="1">IF(ISERROR($Y22),"",OFFSET('Smelter Look-up'!$I$4,$Y22-4,0))</f>
        <v/>
      </c>
      <c r="K22" s="97"/>
      <c r="L22" s="97"/>
      <c r="M22" s="97"/>
      <c r="N22" s="97"/>
      <c r="O22" s="97"/>
      <c r="P22" s="97"/>
      <c r="Q22" s="98"/>
      <c r="R22" s="140" t="str">
        <f ca="1">IF(ISERROR($Y22),"",OFFSET('Smelter Look-up'!$C$4,$Y22-4,0)&amp;"")</f>
        <v/>
      </c>
      <c r="S22" s="98" t="str">
        <f ca="1" t="shared" si="6"/>
        <v/>
      </c>
      <c r="T22" s="98" t="str">
        <f ca="1">IF(B22="","",IF(ISERROR(MATCH($J22,SorP!B:B,0)),"",INDIRECT("'SorP'!$A$"&amp;MATCH($S22&amp;$J22,SorP!C:C,0))))</f>
        <v/>
      </c>
      <c r="U22" s="99"/>
      <c r="V22" s="74" t="str">
        <f ca="1" t="shared" si="7"/>
        <v/>
      </c>
      <c r="W22" s="74" t="b">
        <f ca="1" t="shared" si="8"/>
        <v>0</v>
      </c>
      <c r="X22" s="74" t="str">
        <f ca="1" t="shared" si="9"/>
        <v>+</v>
      </c>
      <c r="Y22" s="74" t="e">
        <f ca="1">IF(C22="",NA(),MATCH($B22&amp;$C22,'Smelter Look-up'!$J:$J,0))</f>
        <v>#N/A</v>
      </c>
      <c r="AB22" s="74">
        <f ca="1" t="shared" si="10"/>
        <v>0</v>
      </c>
      <c r="AC22" s="74" t="str">
        <f ca="1" t="shared" si="11"/>
        <v/>
      </c>
      <c r="AD22" s="74" t="str">
        <f ca="1" t="shared" si="12"/>
        <v/>
      </c>
    </row>
    <row r="23" s="74" customFormat="1" ht="20.15" customHeight="1" spans="1:30">
      <c r="A23" s="97"/>
      <c r="B23" s="95" t="str">
        <f ca="1">IF(LEN(A23)=0,"",INDEX('Smelter Look-up'!$A:$A,MATCH($A23,'Smelter Look-up'!$E:$E,0)))</f>
        <v/>
      </c>
      <c r="C23" s="95" t="str">
        <f ca="1">IF(LEN(A23)=0,"",INDEX('Smelter Look-up'!$C:$C,MATCH($A23,'Smelter Look-up'!$E:$E,0)))</f>
        <v/>
      </c>
      <c r="D23" s="95"/>
      <c r="E23" s="95" t="str">
        <f ca="1">IF(ISERROR($Y23),"",OFFSET('Smelter Look-up'!$D$4,$Y23-4,0)&amp;"")</f>
        <v/>
      </c>
      <c r="F23" s="95" t="str">
        <f ca="1">IF(ISERROR($Y23),"",OFFSET('Smelter Look-up'!$E$4,$Y23-4,0))</f>
        <v/>
      </c>
      <c r="G23" s="95" t="str">
        <f ca="1">IF(C23="Smelter not listed","Enter smelter details",IF(ISERROR($Y23),"",OFFSET('Smelter Look-up'!$F$4,$Y23-4,0)))</f>
        <v/>
      </c>
      <c r="H23" s="154" t="str">
        <f ca="1">IF(ISERROR($Y23),"",OFFSET('Smelter Look-up'!$G$4,$Y23-4,0))</f>
        <v/>
      </c>
      <c r="I23" s="96" t="str">
        <f ca="1">IF(ISERROR($Y23),"",OFFSET('Smelter Look-up'!$H$4,$Y23-4,0))</f>
        <v/>
      </c>
      <c r="J23" s="96" t="str">
        <f ca="1">IF(ISERROR($Y23),"",OFFSET('Smelter Look-up'!$I$4,$Y23-4,0))</f>
        <v/>
      </c>
      <c r="K23" s="97"/>
      <c r="L23" s="97"/>
      <c r="M23" s="97"/>
      <c r="N23" s="97"/>
      <c r="O23" s="97"/>
      <c r="P23" s="97"/>
      <c r="Q23" s="98"/>
      <c r="R23" s="140" t="str">
        <f ca="1">IF(ISERROR($Y23),"",OFFSET('Smelter Look-up'!$C$4,$Y23-4,0)&amp;"")</f>
        <v/>
      </c>
      <c r="S23" s="98" t="str">
        <f ca="1" t="shared" si="6"/>
        <v/>
      </c>
      <c r="T23" s="98" t="str">
        <f ca="1">IF(B23="","",IF(ISERROR(MATCH($J23,SorP!B:B,0)),"",INDIRECT("'SorP'!$A$"&amp;MATCH($S23&amp;$J23,SorP!C:C,0))))</f>
        <v/>
      </c>
      <c r="U23" s="99"/>
      <c r="V23" s="74" t="str">
        <f ca="1" t="shared" si="7"/>
        <v/>
      </c>
      <c r="W23" s="74" t="b">
        <f ca="1" t="shared" si="8"/>
        <v>0</v>
      </c>
      <c r="X23" s="74" t="str">
        <f ca="1" t="shared" si="9"/>
        <v>+</v>
      </c>
      <c r="Y23" s="74" t="e">
        <f ca="1">IF(C23="",NA(),MATCH($B23&amp;$C23,'Smelter Look-up'!$J:$J,0))</f>
        <v>#N/A</v>
      </c>
      <c r="AB23" s="74">
        <f ca="1" t="shared" si="10"/>
        <v>0</v>
      </c>
      <c r="AC23" s="74" t="str">
        <f ca="1" t="shared" si="11"/>
        <v/>
      </c>
      <c r="AD23" s="74" t="str">
        <f ca="1" t="shared" si="12"/>
        <v/>
      </c>
    </row>
    <row r="24" s="74" customFormat="1" ht="20.15" customHeight="1" spans="1:30">
      <c r="A24" s="97"/>
      <c r="B24" s="95" t="str">
        <f ca="1">IF(LEN(A24)=0,"",INDEX('Smelter Look-up'!$A:$A,MATCH($A24,'Smelter Look-up'!$E:$E,0)))</f>
        <v/>
      </c>
      <c r="C24" s="95" t="str">
        <f ca="1">IF(LEN(A24)=0,"",INDEX('Smelter Look-up'!$C:$C,MATCH($A24,'Smelter Look-up'!$E:$E,0)))</f>
        <v/>
      </c>
      <c r="D24" s="95"/>
      <c r="E24" s="95" t="str">
        <f ca="1">IF(ISERROR($Y24),"",OFFSET('Smelter Look-up'!$D$4,$Y24-4,0)&amp;"")</f>
        <v/>
      </c>
      <c r="F24" s="95" t="str">
        <f ca="1">IF(ISERROR($Y24),"",OFFSET('Smelter Look-up'!$E$4,$Y24-4,0))</f>
        <v/>
      </c>
      <c r="G24" s="95" t="str">
        <f ca="1">IF(C24="Smelter not listed","Enter smelter details",IF(ISERROR($Y24),"",OFFSET('Smelter Look-up'!$F$4,$Y24-4,0)))</f>
        <v/>
      </c>
      <c r="H24" s="154" t="str">
        <f ca="1">IF(ISERROR($Y24),"",OFFSET('Smelter Look-up'!$G$4,$Y24-4,0))</f>
        <v/>
      </c>
      <c r="I24" s="96" t="str">
        <f ca="1">IF(ISERROR($Y24),"",OFFSET('Smelter Look-up'!$H$4,$Y24-4,0))</f>
        <v/>
      </c>
      <c r="J24" s="96" t="str">
        <f ca="1">IF(ISERROR($Y24),"",OFFSET('Smelter Look-up'!$I$4,$Y24-4,0))</f>
        <v/>
      </c>
      <c r="K24" s="97"/>
      <c r="L24" s="97"/>
      <c r="M24" s="97"/>
      <c r="N24" s="97"/>
      <c r="O24" s="97"/>
      <c r="P24" s="97"/>
      <c r="Q24" s="98"/>
      <c r="R24" s="140" t="str">
        <f ca="1">IF(ISERROR($Y24),"",OFFSET('Smelter Look-up'!$C$4,$Y24-4,0)&amp;"")</f>
        <v/>
      </c>
      <c r="S24" s="98" t="str">
        <f ca="1" t="shared" si="6"/>
        <v/>
      </c>
      <c r="T24" s="98" t="str">
        <f ca="1">IF(B24="","",IF(ISERROR(MATCH($J24,SorP!B:B,0)),"",INDIRECT("'SorP'!$A$"&amp;MATCH($S24&amp;$J24,SorP!C:C,0))))</f>
        <v/>
      </c>
      <c r="U24" s="99"/>
      <c r="V24" s="74" t="str">
        <f ca="1" t="shared" si="7"/>
        <v/>
      </c>
      <c r="W24" s="74" t="b">
        <f ca="1" t="shared" si="8"/>
        <v>0</v>
      </c>
      <c r="X24" s="74" t="str">
        <f ca="1" t="shared" si="9"/>
        <v>+</v>
      </c>
      <c r="Y24" s="74" t="e">
        <f ca="1">IF(C24="",NA(),MATCH($B24&amp;$C24,'Smelter Look-up'!$J:$J,0))</f>
        <v>#N/A</v>
      </c>
      <c r="AB24" s="74">
        <f ca="1" t="shared" si="10"/>
        <v>0</v>
      </c>
      <c r="AC24" s="74" t="str">
        <f ca="1" t="shared" si="11"/>
        <v/>
      </c>
      <c r="AD24" s="74" t="str">
        <f ca="1" t="shared" si="12"/>
        <v/>
      </c>
    </row>
    <row r="25" s="74" customFormat="1" ht="20.15" customHeight="1" spans="1:30">
      <c r="A25" s="97"/>
      <c r="B25" s="95" t="str">
        <f ca="1">IF(LEN(A25)=0,"",INDEX('Smelter Look-up'!$A:$A,MATCH($A25,'Smelter Look-up'!$E:$E,0)))</f>
        <v/>
      </c>
      <c r="C25" s="95" t="str">
        <f ca="1">IF(LEN(A25)=0,"",INDEX('Smelter Look-up'!$C:$C,MATCH($A25,'Smelter Look-up'!$E:$E,0)))</f>
        <v/>
      </c>
      <c r="D25" s="95"/>
      <c r="E25" s="95" t="str">
        <f ca="1">IF(ISERROR($Y25),"",OFFSET('Smelter Look-up'!$D$4,$Y25-4,0)&amp;"")</f>
        <v/>
      </c>
      <c r="F25" s="95" t="str">
        <f ca="1">IF(ISERROR($Y25),"",OFFSET('Smelter Look-up'!$E$4,$Y25-4,0))</f>
        <v/>
      </c>
      <c r="G25" s="95" t="str">
        <f ca="1">IF(C25="Smelter not listed","Enter smelter details",IF(ISERROR($Y25),"",OFFSET('Smelter Look-up'!$F$4,$Y25-4,0)))</f>
        <v/>
      </c>
      <c r="H25" s="154" t="str">
        <f ca="1">IF(ISERROR($Y25),"",OFFSET('Smelter Look-up'!$G$4,$Y25-4,0))</f>
        <v/>
      </c>
      <c r="I25" s="96" t="str">
        <f ca="1">IF(ISERROR($Y25),"",OFFSET('Smelter Look-up'!$H$4,$Y25-4,0))</f>
        <v/>
      </c>
      <c r="J25" s="96" t="str">
        <f ca="1">IF(ISERROR($Y25),"",OFFSET('Smelter Look-up'!$I$4,$Y25-4,0))</f>
        <v/>
      </c>
      <c r="K25" s="97"/>
      <c r="L25" s="97"/>
      <c r="M25" s="97"/>
      <c r="N25" s="97"/>
      <c r="O25" s="97"/>
      <c r="P25" s="97"/>
      <c r="Q25" s="98"/>
      <c r="R25" s="140" t="str">
        <f ca="1">IF(ISERROR($Y25),"",OFFSET('Smelter Look-up'!$C$4,$Y25-4,0)&amp;"")</f>
        <v/>
      </c>
      <c r="S25" s="98" t="str">
        <f ca="1" t="shared" si="6"/>
        <v/>
      </c>
      <c r="T25" s="98" t="str">
        <f ca="1">IF(B25="","",IF(ISERROR(MATCH($J25,SorP!B:B,0)),"",INDIRECT("'SorP'!$A$"&amp;MATCH($S25&amp;$J25,SorP!C:C,0))))</f>
        <v/>
      </c>
      <c r="U25" s="99"/>
      <c r="V25" s="74" t="str">
        <f ca="1" t="shared" si="7"/>
        <v/>
      </c>
      <c r="W25" s="74" t="b">
        <f ca="1" t="shared" si="8"/>
        <v>0</v>
      </c>
      <c r="X25" s="74" t="str">
        <f ca="1" t="shared" si="9"/>
        <v>+</v>
      </c>
      <c r="Y25" s="74" t="e">
        <f ca="1">IF(C25="",NA(),MATCH($B25&amp;$C25,'Smelter Look-up'!$J:$J,0))</f>
        <v>#N/A</v>
      </c>
      <c r="AB25" s="74">
        <f ca="1" t="shared" si="10"/>
        <v>0</v>
      </c>
      <c r="AC25" s="74" t="str">
        <f ca="1" t="shared" si="11"/>
        <v/>
      </c>
      <c r="AD25" s="74" t="str">
        <f ca="1" t="shared" si="12"/>
        <v/>
      </c>
    </row>
    <row r="26" s="74" customFormat="1" ht="20.15" customHeight="1" spans="1:30">
      <c r="A26" s="97"/>
      <c r="B26" s="95" t="str">
        <f ca="1">IF(LEN(A26)=0,"",INDEX('Smelter Look-up'!$A:$A,MATCH($A26,'Smelter Look-up'!$E:$E,0)))</f>
        <v/>
      </c>
      <c r="C26" s="95" t="str">
        <f ca="1">IF(LEN(A26)=0,"",INDEX('Smelter Look-up'!$C:$C,MATCH($A26,'Smelter Look-up'!$E:$E,0)))</f>
        <v/>
      </c>
      <c r="D26" s="95"/>
      <c r="E26" s="95" t="str">
        <f ca="1">IF(ISERROR($Y26),"",OFFSET('Smelter Look-up'!$D$4,$Y26-4,0)&amp;"")</f>
        <v/>
      </c>
      <c r="F26" s="95" t="str">
        <f ca="1">IF(ISERROR($Y26),"",OFFSET('Smelter Look-up'!$E$4,$Y26-4,0))</f>
        <v/>
      </c>
      <c r="G26" s="95" t="str">
        <f ca="1">IF(C26="Smelter not listed","Enter smelter details",IF(ISERROR($Y26),"",OFFSET('Smelter Look-up'!$F$4,$Y26-4,0)))</f>
        <v/>
      </c>
      <c r="H26" s="154" t="str">
        <f ca="1">IF(ISERROR($Y26),"",OFFSET('Smelter Look-up'!$G$4,$Y26-4,0))</f>
        <v/>
      </c>
      <c r="I26" s="96" t="str">
        <f ca="1">IF(ISERROR($Y26),"",OFFSET('Smelter Look-up'!$H$4,$Y26-4,0))</f>
        <v/>
      </c>
      <c r="J26" s="96" t="str">
        <f ca="1">IF(ISERROR($Y26),"",OFFSET('Smelter Look-up'!$I$4,$Y26-4,0))</f>
        <v/>
      </c>
      <c r="K26" s="97"/>
      <c r="L26" s="97"/>
      <c r="M26" s="97"/>
      <c r="N26" s="97"/>
      <c r="O26" s="97"/>
      <c r="P26" s="97"/>
      <c r="Q26" s="98"/>
      <c r="R26" s="140" t="str">
        <f ca="1">IF(ISERROR($Y26),"",OFFSET('Smelter Look-up'!$C$4,$Y26-4,0)&amp;"")</f>
        <v/>
      </c>
      <c r="S26" s="98" t="str">
        <f ca="1" t="shared" si="6"/>
        <v/>
      </c>
      <c r="T26" s="98" t="str">
        <f ca="1">IF(B26="","",IF(ISERROR(MATCH($J26,SorP!B:B,0)),"",INDIRECT("'SorP'!$A$"&amp;MATCH($S26&amp;$J26,SorP!C:C,0))))</f>
        <v/>
      </c>
      <c r="U26" s="99"/>
      <c r="V26" s="74" t="str">
        <f ca="1" t="shared" si="7"/>
        <v/>
      </c>
      <c r="W26" s="74" t="b">
        <f ca="1" t="shared" si="8"/>
        <v>0</v>
      </c>
      <c r="X26" s="74" t="str">
        <f ca="1" t="shared" si="9"/>
        <v>+</v>
      </c>
      <c r="Y26" s="74" t="e">
        <f ca="1">IF(C26="",NA(),MATCH($B26&amp;$C26,'Smelter Look-up'!$J:$J,0))</f>
        <v>#N/A</v>
      </c>
      <c r="AB26" s="74">
        <f ca="1" t="shared" si="10"/>
        <v>0</v>
      </c>
      <c r="AC26" s="74" t="str">
        <f ca="1" t="shared" si="11"/>
        <v/>
      </c>
      <c r="AD26" s="74" t="str">
        <f ca="1" t="shared" si="12"/>
        <v/>
      </c>
    </row>
    <row r="27" s="74" customFormat="1" ht="20.15" customHeight="1" spans="1:30">
      <c r="A27" s="97"/>
      <c r="B27" s="95" t="str">
        <f ca="1">IF(LEN(A27)=0,"",INDEX('Smelter Look-up'!$A:$A,MATCH($A27,'Smelter Look-up'!$E:$E,0)))</f>
        <v/>
      </c>
      <c r="C27" s="95" t="str">
        <f ca="1">IF(LEN(A27)=0,"",INDEX('Smelter Look-up'!$C:$C,MATCH($A27,'Smelter Look-up'!$E:$E,0)))</f>
        <v/>
      </c>
      <c r="D27" s="95"/>
      <c r="E27" s="95" t="str">
        <f ca="1">IF(ISERROR($Y27),"",OFFSET('Smelter Look-up'!$D$4,$Y27-4,0)&amp;"")</f>
        <v/>
      </c>
      <c r="F27" s="95" t="str">
        <f ca="1">IF(ISERROR($Y27),"",OFFSET('Smelter Look-up'!$E$4,$Y27-4,0))</f>
        <v/>
      </c>
      <c r="G27" s="95" t="str">
        <f ca="1">IF(C27="Smelter not listed","Enter smelter details",IF(ISERROR($Y27),"",OFFSET('Smelter Look-up'!$F$4,$Y27-4,0)))</f>
        <v/>
      </c>
      <c r="H27" s="154" t="str">
        <f ca="1">IF(ISERROR($Y27),"",OFFSET('Smelter Look-up'!$G$4,$Y27-4,0))</f>
        <v/>
      </c>
      <c r="I27" s="96" t="str">
        <f ca="1">IF(ISERROR($Y27),"",OFFSET('Smelter Look-up'!$H$4,$Y27-4,0))</f>
        <v/>
      </c>
      <c r="J27" s="96" t="str">
        <f ca="1">IF(ISERROR($Y27),"",OFFSET('Smelter Look-up'!$I$4,$Y27-4,0))</f>
        <v/>
      </c>
      <c r="K27" s="97"/>
      <c r="L27" s="97"/>
      <c r="M27" s="97"/>
      <c r="N27" s="97"/>
      <c r="O27" s="97"/>
      <c r="P27" s="97"/>
      <c r="Q27" s="98"/>
      <c r="R27" s="140" t="str">
        <f ca="1">IF(ISERROR($Y27),"",OFFSET('Smelter Look-up'!$C$4,$Y27-4,0)&amp;"")</f>
        <v/>
      </c>
      <c r="S27" s="98" t="str">
        <f ca="1" t="shared" si="6"/>
        <v/>
      </c>
      <c r="T27" s="98" t="str">
        <f ca="1">IF(B27="","",IF(ISERROR(MATCH($J27,SorP!B:B,0)),"",INDIRECT("'SorP'!$A$"&amp;MATCH($S27&amp;$J27,SorP!C:C,0))))</f>
        <v/>
      </c>
      <c r="U27" s="99"/>
      <c r="V27" s="74" t="str">
        <f ca="1" t="shared" si="7"/>
        <v/>
      </c>
      <c r="W27" s="74" t="b">
        <f ca="1" t="shared" si="8"/>
        <v>0</v>
      </c>
      <c r="X27" s="74" t="str">
        <f ca="1" t="shared" si="9"/>
        <v>+</v>
      </c>
      <c r="Y27" s="74" t="e">
        <f ca="1">IF(C27="",NA(),MATCH($B27&amp;$C27,'Smelter Look-up'!$J:$J,0))</f>
        <v>#N/A</v>
      </c>
      <c r="AB27" s="74">
        <f ca="1" t="shared" si="10"/>
        <v>0</v>
      </c>
      <c r="AC27" s="74" t="str">
        <f ca="1" t="shared" si="11"/>
        <v/>
      </c>
      <c r="AD27" s="74" t="str">
        <f ca="1" t="shared" si="12"/>
        <v/>
      </c>
    </row>
    <row r="28" s="74" customFormat="1" ht="20.15" customHeight="1" spans="1:30">
      <c r="A28" s="97"/>
      <c r="B28" s="95" t="str">
        <f ca="1">IF(LEN(A28)=0,"",INDEX('Smelter Look-up'!$A:$A,MATCH($A28,'Smelter Look-up'!$E:$E,0)))</f>
        <v/>
      </c>
      <c r="C28" s="95" t="str">
        <f ca="1">IF(LEN(A28)=0,"",INDEX('Smelter Look-up'!$C:$C,MATCH($A28,'Smelter Look-up'!$E:$E,0)))</f>
        <v/>
      </c>
      <c r="D28" s="95"/>
      <c r="E28" s="95" t="str">
        <f ca="1">IF(ISERROR($Y28),"",OFFSET('Smelter Look-up'!$D$4,$Y28-4,0)&amp;"")</f>
        <v/>
      </c>
      <c r="F28" s="95" t="str">
        <f ca="1">IF(ISERROR($Y28),"",OFFSET('Smelter Look-up'!$E$4,$Y28-4,0))</f>
        <v/>
      </c>
      <c r="G28" s="95" t="str">
        <f ca="1">IF(C28="Smelter not listed","Enter smelter details",IF(ISERROR($Y28),"",OFFSET('Smelter Look-up'!$F$4,$Y28-4,0)))</f>
        <v/>
      </c>
      <c r="H28" s="154" t="str">
        <f ca="1">IF(ISERROR($Y28),"",OFFSET('Smelter Look-up'!$G$4,$Y28-4,0))</f>
        <v/>
      </c>
      <c r="I28" s="96" t="str">
        <f ca="1">IF(ISERROR($Y28),"",OFFSET('Smelter Look-up'!$H$4,$Y28-4,0))</f>
        <v/>
      </c>
      <c r="J28" s="96" t="str">
        <f ca="1">IF(ISERROR($Y28),"",OFFSET('Smelter Look-up'!$I$4,$Y28-4,0))</f>
        <v/>
      </c>
      <c r="K28" s="97"/>
      <c r="L28" s="97"/>
      <c r="M28" s="97"/>
      <c r="N28" s="97"/>
      <c r="O28" s="97"/>
      <c r="P28" s="97"/>
      <c r="Q28" s="98"/>
      <c r="R28" s="140" t="str">
        <f ca="1">IF(ISERROR($Y28),"",OFFSET('Smelter Look-up'!$C$4,$Y28-4,0)&amp;"")</f>
        <v/>
      </c>
      <c r="S28" s="98" t="str">
        <f ca="1" t="shared" si="6"/>
        <v/>
      </c>
      <c r="T28" s="98" t="str">
        <f ca="1">IF(B28="","",IF(ISERROR(MATCH($J28,SorP!B:B,0)),"",INDIRECT("'SorP'!$A$"&amp;MATCH($S28&amp;$J28,SorP!C:C,0))))</f>
        <v/>
      </c>
      <c r="U28" s="99"/>
      <c r="V28" s="74" t="str">
        <f ca="1" t="shared" si="7"/>
        <v/>
      </c>
      <c r="W28" s="74" t="b">
        <f ca="1" t="shared" si="8"/>
        <v>0</v>
      </c>
      <c r="X28" s="74" t="str">
        <f ca="1" t="shared" si="9"/>
        <v>+</v>
      </c>
      <c r="Y28" s="74" t="e">
        <f ca="1">IF(C28="",NA(),MATCH($B28&amp;$C28,'Smelter Look-up'!$J:$J,0))</f>
        <v>#N/A</v>
      </c>
      <c r="AB28" s="74">
        <f ca="1" t="shared" si="10"/>
        <v>0</v>
      </c>
      <c r="AC28" s="74" t="str">
        <f ca="1" t="shared" si="11"/>
        <v/>
      </c>
      <c r="AD28" s="74" t="str">
        <f ca="1" t="shared" si="12"/>
        <v/>
      </c>
    </row>
    <row r="29" s="74" customFormat="1" ht="20.15" customHeight="1" spans="1:30">
      <c r="A29" s="97"/>
      <c r="B29" s="95" t="str">
        <f ca="1">IF(LEN(A29)=0,"",INDEX('Smelter Look-up'!$A:$A,MATCH($A29,'Smelter Look-up'!$E:$E,0)))</f>
        <v/>
      </c>
      <c r="C29" s="95" t="str">
        <f ca="1">IF(LEN(A29)=0,"",INDEX('Smelter Look-up'!$C:$C,MATCH($A29,'Smelter Look-up'!$E:$E,0)))</f>
        <v/>
      </c>
      <c r="D29" s="95"/>
      <c r="E29" s="95" t="str">
        <f ca="1">IF(ISERROR($Y29),"",OFFSET('Smelter Look-up'!$D$4,$Y29-4,0)&amp;"")</f>
        <v/>
      </c>
      <c r="F29" s="95" t="str">
        <f ca="1">IF(ISERROR($Y29),"",OFFSET('Smelter Look-up'!$E$4,$Y29-4,0))</f>
        <v/>
      </c>
      <c r="G29" s="95" t="str">
        <f ca="1">IF(C29="Smelter not listed","Enter smelter details",IF(ISERROR($Y29),"",OFFSET('Smelter Look-up'!$F$4,$Y29-4,0)))</f>
        <v/>
      </c>
      <c r="H29" s="154" t="str">
        <f ca="1">IF(ISERROR($Y29),"",OFFSET('Smelter Look-up'!$G$4,$Y29-4,0))</f>
        <v/>
      </c>
      <c r="I29" s="96" t="str">
        <f ca="1">IF(ISERROR($Y29),"",OFFSET('Smelter Look-up'!$H$4,$Y29-4,0))</f>
        <v/>
      </c>
      <c r="J29" s="96" t="str">
        <f ca="1">IF(ISERROR($Y29),"",OFFSET('Smelter Look-up'!$I$4,$Y29-4,0))</f>
        <v/>
      </c>
      <c r="K29" s="97"/>
      <c r="L29" s="97"/>
      <c r="M29" s="97"/>
      <c r="N29" s="97"/>
      <c r="O29" s="97"/>
      <c r="P29" s="97"/>
      <c r="Q29" s="98"/>
      <c r="R29" s="140" t="str">
        <f ca="1">IF(ISERROR($Y29),"",OFFSET('Smelter Look-up'!$C$4,$Y29-4,0)&amp;"")</f>
        <v/>
      </c>
      <c r="S29" s="98" t="str">
        <f ca="1" t="shared" si="6"/>
        <v/>
      </c>
      <c r="T29" s="98" t="str">
        <f ca="1">IF(B29="","",IF(ISERROR(MATCH($J29,SorP!B:B,0)),"",INDIRECT("'SorP'!$A$"&amp;MATCH($S29&amp;$J29,SorP!C:C,0))))</f>
        <v/>
      </c>
      <c r="U29" s="99"/>
      <c r="V29" s="74" t="str">
        <f ca="1" t="shared" si="7"/>
        <v/>
      </c>
      <c r="W29" s="74" t="b">
        <f ca="1" t="shared" si="8"/>
        <v>0</v>
      </c>
      <c r="X29" s="74" t="str">
        <f ca="1" t="shared" si="9"/>
        <v>+</v>
      </c>
      <c r="Y29" s="74" t="e">
        <f ca="1">IF(C29="",NA(),MATCH($B29&amp;$C29,'Smelter Look-up'!$J:$J,0))</f>
        <v>#N/A</v>
      </c>
      <c r="AB29" s="74">
        <f ca="1" t="shared" si="10"/>
        <v>0</v>
      </c>
      <c r="AC29" s="74" t="str">
        <f ca="1" t="shared" si="11"/>
        <v/>
      </c>
      <c r="AD29" s="74" t="str">
        <f ca="1" t="shared" si="12"/>
        <v/>
      </c>
    </row>
    <row r="30" s="74" customFormat="1" ht="20.15" customHeight="1" spans="1:30">
      <c r="A30" s="97"/>
      <c r="B30" s="95" t="str">
        <f ca="1">IF(LEN(A30)=0,"",INDEX('Smelter Look-up'!$A:$A,MATCH($A30,'Smelter Look-up'!$E:$E,0)))</f>
        <v/>
      </c>
      <c r="C30" s="95" t="str">
        <f ca="1">IF(LEN(A30)=0,"",INDEX('Smelter Look-up'!$C:$C,MATCH($A30,'Smelter Look-up'!$E:$E,0)))</f>
        <v/>
      </c>
      <c r="D30" s="95"/>
      <c r="E30" s="95" t="str">
        <f ca="1">IF(ISERROR($Y30),"",OFFSET('Smelter Look-up'!$D$4,$Y30-4,0)&amp;"")</f>
        <v/>
      </c>
      <c r="F30" s="95" t="str">
        <f ca="1">IF(ISERROR($Y30),"",OFFSET('Smelter Look-up'!$E$4,$Y30-4,0))</f>
        <v/>
      </c>
      <c r="G30" s="95" t="str">
        <f ca="1">IF(C30="Smelter not listed","Enter smelter details",IF(ISERROR($Y30),"",OFFSET('Smelter Look-up'!$F$4,$Y30-4,0)))</f>
        <v/>
      </c>
      <c r="H30" s="154" t="str">
        <f ca="1">IF(ISERROR($Y30),"",OFFSET('Smelter Look-up'!$G$4,$Y30-4,0))</f>
        <v/>
      </c>
      <c r="I30" s="96" t="str">
        <f ca="1">IF(ISERROR($Y30),"",OFFSET('Smelter Look-up'!$H$4,$Y30-4,0))</f>
        <v/>
      </c>
      <c r="J30" s="96" t="str">
        <f ca="1">IF(ISERROR($Y30),"",OFFSET('Smelter Look-up'!$I$4,$Y30-4,0))</f>
        <v/>
      </c>
      <c r="K30" s="97"/>
      <c r="L30" s="97"/>
      <c r="M30" s="97"/>
      <c r="N30" s="97"/>
      <c r="O30" s="97"/>
      <c r="P30" s="97"/>
      <c r="Q30" s="98"/>
      <c r="R30" s="140" t="str">
        <f ca="1">IF(ISERROR($Y30),"",OFFSET('Smelter Look-up'!$C$4,$Y30-4,0)&amp;"")</f>
        <v/>
      </c>
      <c r="S30" s="98" t="str">
        <f ca="1" t="shared" si="6"/>
        <v/>
      </c>
      <c r="T30" s="98" t="str">
        <f ca="1">IF(B30="","",IF(ISERROR(MATCH($J30,SorP!B:B,0)),"",INDIRECT("'SorP'!$A$"&amp;MATCH($S30&amp;$J30,SorP!C:C,0))))</f>
        <v/>
      </c>
      <c r="U30" s="99"/>
      <c r="V30" s="74" t="str">
        <f ca="1" t="shared" si="7"/>
        <v/>
      </c>
      <c r="W30" s="74" t="b">
        <f ca="1" t="shared" si="8"/>
        <v>0</v>
      </c>
      <c r="X30" s="74" t="str">
        <f ca="1" t="shared" si="9"/>
        <v>+</v>
      </c>
      <c r="Y30" s="74" t="e">
        <f ca="1">IF(C30="",NA(),MATCH($B30&amp;$C30,'Smelter Look-up'!$J:$J,0))</f>
        <v>#N/A</v>
      </c>
      <c r="AB30" s="74">
        <f ca="1" t="shared" si="10"/>
        <v>0</v>
      </c>
      <c r="AC30" s="74" t="str">
        <f ca="1" t="shared" si="11"/>
        <v/>
      </c>
      <c r="AD30" s="74" t="str">
        <f ca="1" t="shared" si="12"/>
        <v/>
      </c>
    </row>
    <row r="31" s="74" customFormat="1" ht="20.15" customHeight="1" spans="1:30">
      <c r="A31" s="97"/>
      <c r="B31" s="95" t="str">
        <f ca="1">IF(LEN(A31)=0,"",INDEX('Smelter Look-up'!$A:$A,MATCH($A31,'Smelter Look-up'!$E:$E,0)))</f>
        <v/>
      </c>
      <c r="C31" s="95" t="str">
        <f ca="1">IF(LEN(A31)=0,"",INDEX('Smelter Look-up'!$C:$C,MATCH($A31,'Smelter Look-up'!$E:$E,0)))</f>
        <v/>
      </c>
      <c r="D31" s="95"/>
      <c r="E31" s="95" t="str">
        <f ca="1">IF(ISERROR($Y31),"",OFFSET('Smelter Look-up'!$D$4,$Y31-4,0)&amp;"")</f>
        <v/>
      </c>
      <c r="F31" s="95" t="str">
        <f ca="1">IF(ISERROR($Y31),"",OFFSET('Smelter Look-up'!$E$4,$Y31-4,0))</f>
        <v/>
      </c>
      <c r="G31" s="95" t="str">
        <f ca="1">IF(C31="Smelter not listed","Enter smelter details",IF(ISERROR($Y31),"",OFFSET('Smelter Look-up'!$F$4,$Y31-4,0)))</f>
        <v/>
      </c>
      <c r="H31" s="154" t="str">
        <f ca="1">IF(ISERROR($Y31),"",OFFSET('Smelter Look-up'!$G$4,$Y31-4,0))</f>
        <v/>
      </c>
      <c r="I31" s="96" t="str">
        <f ca="1">IF(ISERROR($Y31),"",OFFSET('Smelter Look-up'!$H$4,$Y31-4,0))</f>
        <v/>
      </c>
      <c r="J31" s="96" t="str">
        <f ca="1">IF(ISERROR($Y31),"",OFFSET('Smelter Look-up'!$I$4,$Y31-4,0))</f>
        <v/>
      </c>
      <c r="K31" s="97"/>
      <c r="L31" s="97"/>
      <c r="M31" s="97"/>
      <c r="N31" s="97"/>
      <c r="O31" s="97"/>
      <c r="P31" s="97"/>
      <c r="Q31" s="98"/>
      <c r="R31" s="140" t="str">
        <f ca="1">IF(ISERROR($Y31),"",OFFSET('Smelter Look-up'!$C$4,$Y31-4,0)&amp;"")</f>
        <v/>
      </c>
      <c r="S31" s="98" t="str">
        <f ca="1" t="shared" si="6"/>
        <v/>
      </c>
      <c r="T31" s="98" t="str">
        <f ca="1">IF(B31="","",IF(ISERROR(MATCH($J31,SorP!B:B,0)),"",INDIRECT("'SorP'!$A$"&amp;MATCH($S31&amp;$J31,SorP!C:C,0))))</f>
        <v/>
      </c>
      <c r="U31" s="99"/>
      <c r="V31" s="74" t="str">
        <f ca="1" t="shared" si="7"/>
        <v/>
      </c>
      <c r="W31" s="74" t="b">
        <f ca="1" t="shared" si="8"/>
        <v>0</v>
      </c>
      <c r="X31" s="74" t="str">
        <f ca="1" t="shared" si="9"/>
        <v>+</v>
      </c>
      <c r="Y31" s="74" t="e">
        <f ca="1">IF(C31="",NA(),MATCH($B31&amp;$C31,'Smelter Look-up'!$J:$J,0))</f>
        <v>#N/A</v>
      </c>
      <c r="AB31" s="74">
        <f ca="1" t="shared" si="10"/>
        <v>0</v>
      </c>
      <c r="AC31" s="74" t="str">
        <f ca="1" t="shared" si="11"/>
        <v/>
      </c>
      <c r="AD31" s="74" t="str">
        <f ca="1" t="shared" si="12"/>
        <v/>
      </c>
    </row>
    <row r="32" s="74" customFormat="1" ht="20.15" customHeight="1" spans="1:30">
      <c r="A32" s="97"/>
      <c r="B32" s="95" t="str">
        <f ca="1">IF(LEN(A32)=0,"",INDEX('Smelter Look-up'!$A:$A,MATCH($A32,'Smelter Look-up'!$E:$E,0)))</f>
        <v/>
      </c>
      <c r="C32" s="95" t="str">
        <f ca="1">IF(LEN(A32)=0,"",INDEX('Smelter Look-up'!$C:$C,MATCH($A32,'Smelter Look-up'!$E:$E,0)))</f>
        <v/>
      </c>
      <c r="D32" s="95"/>
      <c r="E32" s="95" t="str">
        <f ca="1">IF(ISERROR($Y32),"",OFFSET('Smelter Look-up'!$D$4,$Y32-4,0)&amp;"")</f>
        <v/>
      </c>
      <c r="F32" s="95" t="str">
        <f ca="1">IF(ISERROR($Y32),"",OFFSET('Smelter Look-up'!$E$4,$Y32-4,0))</f>
        <v/>
      </c>
      <c r="G32" s="95" t="str">
        <f ca="1">IF(C32="Smelter not listed","Enter smelter details",IF(ISERROR($Y32),"",OFFSET('Smelter Look-up'!$F$4,$Y32-4,0)))</f>
        <v/>
      </c>
      <c r="H32" s="154" t="str">
        <f ca="1">IF(ISERROR($Y32),"",OFFSET('Smelter Look-up'!$G$4,$Y32-4,0))</f>
        <v/>
      </c>
      <c r="I32" s="96" t="str">
        <f ca="1">IF(ISERROR($Y32),"",OFFSET('Smelter Look-up'!$H$4,$Y32-4,0))</f>
        <v/>
      </c>
      <c r="J32" s="96" t="str">
        <f ca="1">IF(ISERROR($Y32),"",OFFSET('Smelter Look-up'!$I$4,$Y32-4,0))</f>
        <v/>
      </c>
      <c r="K32" s="97"/>
      <c r="L32" s="97"/>
      <c r="M32" s="97"/>
      <c r="N32" s="97"/>
      <c r="O32" s="97"/>
      <c r="P32" s="97"/>
      <c r="Q32" s="98"/>
      <c r="R32" s="140" t="str">
        <f ca="1">IF(ISERROR($Y32),"",OFFSET('Smelter Look-up'!$C$4,$Y32-4,0)&amp;"")</f>
        <v/>
      </c>
      <c r="S32" s="98" t="str">
        <f ca="1" t="shared" si="6"/>
        <v/>
      </c>
      <c r="T32" s="98" t="str">
        <f ca="1">IF(B32="","",IF(ISERROR(MATCH($J32,SorP!B:B,0)),"",INDIRECT("'SorP'!$A$"&amp;MATCH($S32&amp;$J32,SorP!C:C,0))))</f>
        <v/>
      </c>
      <c r="U32" s="99"/>
      <c r="V32" s="74" t="str">
        <f ca="1" t="shared" si="7"/>
        <v/>
      </c>
      <c r="W32" s="74" t="b">
        <f ca="1" t="shared" si="8"/>
        <v>0</v>
      </c>
      <c r="X32" s="74" t="str">
        <f ca="1" t="shared" si="9"/>
        <v>+</v>
      </c>
      <c r="Y32" s="74" t="e">
        <f ca="1">IF(C32="",NA(),MATCH($B32&amp;$C32,'Smelter Look-up'!$J:$J,0))</f>
        <v>#N/A</v>
      </c>
      <c r="AB32" s="74">
        <f ca="1" t="shared" si="10"/>
        <v>0</v>
      </c>
      <c r="AC32" s="74" t="str">
        <f ca="1" t="shared" si="11"/>
        <v/>
      </c>
      <c r="AD32" s="74" t="str">
        <f ca="1" t="shared" si="12"/>
        <v/>
      </c>
    </row>
    <row r="33" s="74" customFormat="1" ht="20.15" customHeight="1" spans="1:30">
      <c r="A33" s="97"/>
      <c r="B33" s="95" t="str">
        <f ca="1">IF(LEN(A33)=0,"",INDEX('Smelter Look-up'!$A:$A,MATCH($A33,'Smelter Look-up'!$E:$E,0)))</f>
        <v/>
      </c>
      <c r="C33" s="95" t="str">
        <f ca="1">IF(LEN(A33)=0,"",INDEX('Smelter Look-up'!$C:$C,MATCH($A33,'Smelter Look-up'!$E:$E,0)))</f>
        <v/>
      </c>
      <c r="D33" s="95"/>
      <c r="E33" s="95" t="str">
        <f ca="1">IF(ISERROR($Y33),"",OFFSET('Smelter Look-up'!$D$4,$Y33-4,0)&amp;"")</f>
        <v/>
      </c>
      <c r="F33" s="95" t="str">
        <f ca="1">IF(ISERROR($Y33),"",OFFSET('Smelter Look-up'!$E$4,$Y33-4,0))</f>
        <v/>
      </c>
      <c r="G33" s="95" t="str">
        <f ca="1">IF(C33="Smelter not listed","Enter smelter details",IF(ISERROR($Y33),"",OFFSET('Smelter Look-up'!$F$4,$Y33-4,0)))</f>
        <v/>
      </c>
      <c r="H33" s="154" t="str">
        <f ca="1">IF(ISERROR($Y33),"",OFFSET('Smelter Look-up'!$G$4,$Y33-4,0))</f>
        <v/>
      </c>
      <c r="I33" s="96" t="str">
        <f ca="1">IF(ISERROR($Y33),"",OFFSET('Smelter Look-up'!$H$4,$Y33-4,0))</f>
        <v/>
      </c>
      <c r="J33" s="96" t="str">
        <f ca="1">IF(ISERROR($Y33),"",OFFSET('Smelter Look-up'!$I$4,$Y33-4,0))</f>
        <v/>
      </c>
      <c r="K33" s="97"/>
      <c r="L33" s="97"/>
      <c r="M33" s="97"/>
      <c r="N33" s="97"/>
      <c r="O33" s="97"/>
      <c r="P33" s="97"/>
      <c r="Q33" s="98"/>
      <c r="R33" s="140" t="str">
        <f ca="1">IF(ISERROR($Y33),"",OFFSET('Smelter Look-up'!$C$4,$Y33-4,0)&amp;"")</f>
        <v/>
      </c>
      <c r="S33" s="98" t="str">
        <f ca="1" t="shared" si="6"/>
        <v/>
      </c>
      <c r="T33" s="98" t="str">
        <f ca="1">IF(B33="","",IF(ISERROR(MATCH($J33,SorP!B:B,0)),"",INDIRECT("'SorP'!$A$"&amp;MATCH($S33&amp;$J33,SorP!C:C,0))))</f>
        <v/>
      </c>
      <c r="U33" s="99"/>
      <c r="V33" s="74" t="str">
        <f ca="1" t="shared" si="7"/>
        <v/>
      </c>
      <c r="W33" s="74" t="b">
        <f ca="1" t="shared" si="8"/>
        <v>0</v>
      </c>
      <c r="X33" s="74" t="str">
        <f ca="1" t="shared" si="9"/>
        <v>+</v>
      </c>
      <c r="Y33" s="74" t="e">
        <f ca="1">IF(C33="",NA(),MATCH($B33&amp;$C33,'Smelter Look-up'!$J:$J,0))</f>
        <v>#N/A</v>
      </c>
      <c r="AB33" s="74">
        <f ca="1" t="shared" si="10"/>
        <v>0</v>
      </c>
      <c r="AC33" s="74" t="str">
        <f ca="1" t="shared" si="11"/>
        <v/>
      </c>
      <c r="AD33" s="74" t="str">
        <f ca="1" t="shared" si="12"/>
        <v/>
      </c>
    </row>
    <row r="34" s="74" customFormat="1" ht="20.15" customHeight="1" spans="1:30">
      <c r="A34" s="97"/>
      <c r="B34" s="95" t="str">
        <f ca="1">IF(LEN(A34)=0,"",INDEX('Smelter Look-up'!$A:$A,MATCH($A34,'Smelter Look-up'!$E:$E,0)))</f>
        <v/>
      </c>
      <c r="C34" s="95" t="str">
        <f ca="1">IF(LEN(A34)=0,"",INDEX('Smelter Look-up'!$C:$C,MATCH($A34,'Smelter Look-up'!$E:$E,0)))</f>
        <v/>
      </c>
      <c r="D34" s="95"/>
      <c r="E34" s="95" t="str">
        <f ca="1">IF(ISERROR($Y34),"",OFFSET('Smelter Look-up'!$D$4,$Y34-4,0)&amp;"")</f>
        <v/>
      </c>
      <c r="F34" s="95" t="str">
        <f ca="1">IF(ISERROR($Y34),"",OFFSET('Smelter Look-up'!$E$4,$Y34-4,0))</f>
        <v/>
      </c>
      <c r="G34" s="95" t="str">
        <f ca="1">IF(C34="Smelter not listed","Enter smelter details",IF(ISERROR($Y34),"",OFFSET('Smelter Look-up'!$F$4,$Y34-4,0)))</f>
        <v/>
      </c>
      <c r="H34" s="154" t="str">
        <f ca="1">IF(ISERROR($Y34),"",OFFSET('Smelter Look-up'!$G$4,$Y34-4,0))</f>
        <v/>
      </c>
      <c r="I34" s="96" t="str">
        <f ca="1">IF(ISERROR($Y34),"",OFFSET('Smelter Look-up'!$H$4,$Y34-4,0))</f>
        <v/>
      </c>
      <c r="J34" s="96" t="str">
        <f ca="1">IF(ISERROR($Y34),"",OFFSET('Smelter Look-up'!$I$4,$Y34-4,0))</f>
        <v/>
      </c>
      <c r="K34" s="97"/>
      <c r="L34" s="97"/>
      <c r="M34" s="97"/>
      <c r="N34" s="97"/>
      <c r="O34" s="97"/>
      <c r="P34" s="97"/>
      <c r="Q34" s="98"/>
      <c r="R34" s="140" t="str">
        <f ca="1">IF(ISERROR($Y34),"",OFFSET('Smelter Look-up'!$C$4,$Y34-4,0)&amp;"")</f>
        <v/>
      </c>
      <c r="S34" s="98" t="str">
        <f ca="1" t="shared" si="6"/>
        <v/>
      </c>
      <c r="T34" s="98" t="str">
        <f ca="1">IF(B34="","",IF(ISERROR(MATCH($J34,SorP!B:B,0)),"",INDIRECT("'SorP'!$A$"&amp;MATCH($S34&amp;$J34,SorP!C:C,0))))</f>
        <v/>
      </c>
      <c r="U34" s="99"/>
      <c r="V34" s="74" t="str">
        <f ca="1" t="shared" si="7"/>
        <v/>
      </c>
      <c r="W34" s="74" t="b">
        <f ca="1" t="shared" si="8"/>
        <v>0</v>
      </c>
      <c r="X34" s="74" t="str">
        <f ca="1" t="shared" si="9"/>
        <v>+</v>
      </c>
      <c r="Y34" s="74" t="e">
        <f ca="1">IF(C34="",NA(),MATCH($B34&amp;$C34,'Smelter Look-up'!$J:$J,0))</f>
        <v>#N/A</v>
      </c>
      <c r="AB34" s="74">
        <f ca="1" t="shared" si="10"/>
        <v>0</v>
      </c>
      <c r="AC34" s="74" t="str">
        <f ca="1" t="shared" si="11"/>
        <v/>
      </c>
      <c r="AD34" s="74" t="str">
        <f ca="1" t="shared" si="12"/>
        <v/>
      </c>
    </row>
    <row r="35" s="74" customFormat="1" ht="20.15" customHeight="1" spans="1:30">
      <c r="A35" s="97"/>
      <c r="B35" s="95" t="str">
        <f ca="1">IF(LEN(A35)=0,"",INDEX('Smelter Look-up'!$A:$A,MATCH($A35,'Smelter Look-up'!$E:$E,0)))</f>
        <v/>
      </c>
      <c r="C35" s="95" t="str">
        <f ca="1">IF(LEN(A35)=0,"",INDEX('Smelter Look-up'!$C:$C,MATCH($A35,'Smelter Look-up'!$E:$E,0)))</f>
        <v/>
      </c>
      <c r="D35" s="95"/>
      <c r="E35" s="95" t="str">
        <f ca="1">IF(ISERROR($Y35),"",OFFSET('Smelter Look-up'!$D$4,$Y35-4,0)&amp;"")</f>
        <v/>
      </c>
      <c r="F35" s="95" t="str">
        <f ca="1">IF(ISERROR($Y35),"",OFFSET('Smelter Look-up'!$E$4,$Y35-4,0))</f>
        <v/>
      </c>
      <c r="G35" s="95" t="str">
        <f ca="1">IF(C35="Smelter not listed","Enter smelter details",IF(ISERROR($Y35),"",OFFSET('Smelter Look-up'!$F$4,$Y35-4,0)))</f>
        <v/>
      </c>
      <c r="H35" s="154" t="str">
        <f ca="1">IF(ISERROR($Y35),"",OFFSET('Smelter Look-up'!$G$4,$Y35-4,0))</f>
        <v/>
      </c>
      <c r="I35" s="96" t="str">
        <f ca="1">IF(ISERROR($Y35),"",OFFSET('Smelter Look-up'!$H$4,$Y35-4,0))</f>
        <v/>
      </c>
      <c r="J35" s="96" t="str">
        <f ca="1">IF(ISERROR($Y35),"",OFFSET('Smelter Look-up'!$I$4,$Y35-4,0))</f>
        <v/>
      </c>
      <c r="K35" s="97"/>
      <c r="L35" s="97"/>
      <c r="M35" s="97"/>
      <c r="N35" s="97"/>
      <c r="O35" s="97"/>
      <c r="P35" s="97"/>
      <c r="Q35" s="98"/>
      <c r="R35" s="140" t="str">
        <f ca="1">IF(ISERROR($Y35),"",OFFSET('Smelter Look-up'!$C$4,$Y35-4,0)&amp;"")</f>
        <v/>
      </c>
      <c r="S35" s="98" t="str">
        <f ca="1" t="shared" si="6"/>
        <v/>
      </c>
      <c r="T35" s="98" t="str">
        <f ca="1">IF(B35="","",IF(ISERROR(MATCH($J35,SorP!B:B,0)),"",INDIRECT("'SorP'!$A$"&amp;MATCH($S35&amp;$J35,SorP!C:C,0))))</f>
        <v/>
      </c>
      <c r="U35" s="99"/>
      <c r="V35" s="74" t="str">
        <f ca="1" t="shared" si="7"/>
        <v/>
      </c>
      <c r="W35" s="74" t="b">
        <f ca="1" t="shared" si="8"/>
        <v>0</v>
      </c>
      <c r="X35" s="74" t="str">
        <f ca="1" t="shared" si="9"/>
        <v>+</v>
      </c>
      <c r="Y35" s="74" t="e">
        <f ca="1">IF(C35="",NA(),MATCH($B35&amp;$C35,'Smelter Look-up'!$J:$J,0))</f>
        <v>#N/A</v>
      </c>
      <c r="AB35" s="74">
        <f ca="1" t="shared" si="10"/>
        <v>0</v>
      </c>
      <c r="AC35" s="74" t="str">
        <f ca="1" t="shared" si="11"/>
        <v/>
      </c>
      <c r="AD35" s="74" t="str">
        <f ca="1" t="shared" si="12"/>
        <v/>
      </c>
    </row>
    <row r="36" s="74" customFormat="1" ht="20.15" customHeight="1" spans="1:30">
      <c r="A36" s="97"/>
      <c r="B36" s="95" t="str">
        <f ca="1">IF(LEN(A36)=0,"",INDEX('Smelter Look-up'!$A:$A,MATCH($A36,'Smelter Look-up'!$E:$E,0)))</f>
        <v/>
      </c>
      <c r="C36" s="95" t="str">
        <f ca="1">IF(LEN(A36)=0,"",INDEX('Smelter Look-up'!$C:$C,MATCH($A36,'Smelter Look-up'!$E:$E,0)))</f>
        <v/>
      </c>
      <c r="D36" s="95"/>
      <c r="E36" s="95" t="str">
        <f ca="1">IF(ISERROR($Y36),"",OFFSET('Smelter Look-up'!$D$4,$Y36-4,0)&amp;"")</f>
        <v/>
      </c>
      <c r="F36" s="95" t="str">
        <f ca="1">IF(ISERROR($Y36),"",OFFSET('Smelter Look-up'!$E$4,$Y36-4,0))</f>
        <v/>
      </c>
      <c r="G36" s="95" t="str">
        <f ca="1">IF(C36="Smelter not listed","Enter smelter details",IF(ISERROR($Y36),"",OFFSET('Smelter Look-up'!$F$4,$Y36-4,0)))</f>
        <v/>
      </c>
      <c r="H36" s="154" t="str">
        <f ca="1">IF(ISERROR($Y36),"",OFFSET('Smelter Look-up'!$G$4,$Y36-4,0))</f>
        <v/>
      </c>
      <c r="I36" s="96" t="str">
        <f ca="1">IF(ISERROR($Y36),"",OFFSET('Smelter Look-up'!$H$4,$Y36-4,0))</f>
        <v/>
      </c>
      <c r="J36" s="96" t="str">
        <f ca="1">IF(ISERROR($Y36),"",OFFSET('Smelter Look-up'!$I$4,$Y36-4,0))</f>
        <v/>
      </c>
      <c r="K36" s="97"/>
      <c r="L36" s="97"/>
      <c r="M36" s="97"/>
      <c r="N36" s="97"/>
      <c r="O36" s="97"/>
      <c r="P36" s="97"/>
      <c r="Q36" s="98"/>
      <c r="R36" s="140" t="str">
        <f ca="1">IF(ISERROR($Y36),"",OFFSET('Smelter Look-up'!$C$4,$Y36-4,0)&amp;"")</f>
        <v/>
      </c>
      <c r="S36" s="98" t="str">
        <f ca="1" t="shared" si="6"/>
        <v/>
      </c>
      <c r="T36" s="98" t="str">
        <f ca="1">IF(B36="","",IF(ISERROR(MATCH($J36,SorP!B:B,0)),"",INDIRECT("'SorP'!$A$"&amp;MATCH($S36&amp;$J36,SorP!C:C,0))))</f>
        <v/>
      </c>
      <c r="U36" s="99"/>
      <c r="V36" s="74" t="str">
        <f ca="1" t="shared" si="7"/>
        <v/>
      </c>
      <c r="W36" s="74" t="b">
        <f ca="1" t="shared" si="8"/>
        <v>0</v>
      </c>
      <c r="X36" s="74" t="str">
        <f ca="1" t="shared" si="9"/>
        <v>+</v>
      </c>
      <c r="Y36" s="74" t="e">
        <f ca="1">IF(C36="",NA(),MATCH($B36&amp;$C36,'Smelter Look-up'!$J:$J,0))</f>
        <v>#N/A</v>
      </c>
      <c r="AB36" s="74">
        <f ca="1" t="shared" si="10"/>
        <v>0</v>
      </c>
      <c r="AC36" s="74" t="str">
        <f ca="1" t="shared" si="11"/>
        <v/>
      </c>
      <c r="AD36" s="74" t="str">
        <f ca="1" t="shared" si="12"/>
        <v/>
      </c>
    </row>
    <row r="37" s="74" customFormat="1" ht="20.15" customHeight="1" spans="1:30">
      <c r="A37" s="97"/>
      <c r="B37" s="95" t="str">
        <f ca="1">IF(LEN(A37)=0,"",INDEX('Smelter Look-up'!$A:$A,MATCH($A37,'Smelter Look-up'!$E:$E,0)))</f>
        <v/>
      </c>
      <c r="C37" s="95" t="str">
        <f ca="1">IF(LEN(A37)=0,"",INDEX('Smelter Look-up'!$C:$C,MATCH($A37,'Smelter Look-up'!$E:$E,0)))</f>
        <v/>
      </c>
      <c r="D37" s="95"/>
      <c r="E37" s="95" t="str">
        <f ca="1">IF(ISERROR($Y37),"",OFFSET('Smelter Look-up'!$D$4,$Y37-4,0)&amp;"")</f>
        <v/>
      </c>
      <c r="F37" s="95" t="str">
        <f ca="1">IF(ISERROR($Y37),"",OFFSET('Smelter Look-up'!$E$4,$Y37-4,0))</f>
        <v/>
      </c>
      <c r="G37" s="95" t="str">
        <f ca="1">IF(C37="Smelter not listed","Enter smelter details",IF(ISERROR($Y37),"",OFFSET('Smelter Look-up'!$F$4,$Y37-4,0)))</f>
        <v/>
      </c>
      <c r="H37" s="154" t="str">
        <f ca="1">IF(ISERROR($Y37),"",OFFSET('Smelter Look-up'!$G$4,$Y37-4,0))</f>
        <v/>
      </c>
      <c r="I37" s="96" t="str">
        <f ca="1">IF(ISERROR($Y37),"",OFFSET('Smelter Look-up'!$H$4,$Y37-4,0))</f>
        <v/>
      </c>
      <c r="J37" s="96" t="str">
        <f ca="1">IF(ISERROR($Y37),"",OFFSET('Smelter Look-up'!$I$4,$Y37-4,0))</f>
        <v/>
      </c>
      <c r="K37" s="97"/>
      <c r="L37" s="97"/>
      <c r="M37" s="97"/>
      <c r="N37" s="97"/>
      <c r="O37" s="97"/>
      <c r="P37" s="97"/>
      <c r="Q37" s="98"/>
      <c r="R37" s="140" t="str">
        <f ca="1">IF(ISERROR($Y37),"",OFFSET('Smelter Look-up'!$C$4,$Y37-4,0)&amp;"")</f>
        <v/>
      </c>
      <c r="S37" s="98" t="str">
        <f ca="1" t="shared" si="6"/>
        <v/>
      </c>
      <c r="T37" s="98" t="str">
        <f ca="1">IF(B37="","",IF(ISERROR(MATCH($J37,SorP!B:B,0)),"",INDIRECT("'SorP'!$A$"&amp;MATCH($S37&amp;$J37,SorP!C:C,0))))</f>
        <v/>
      </c>
      <c r="U37" s="99"/>
      <c r="V37" s="74" t="str">
        <f ca="1" t="shared" si="7"/>
        <v/>
      </c>
      <c r="W37" s="74" t="b">
        <f ca="1" t="shared" si="8"/>
        <v>0</v>
      </c>
      <c r="X37" s="74" t="str">
        <f ca="1" t="shared" si="9"/>
        <v>+</v>
      </c>
      <c r="Y37" s="74" t="e">
        <f ca="1">IF(C37="",NA(),MATCH($B37&amp;$C37,'Smelter Look-up'!$J:$J,0))</f>
        <v>#N/A</v>
      </c>
      <c r="AB37" s="74">
        <f ca="1" t="shared" si="10"/>
        <v>0</v>
      </c>
      <c r="AC37" s="74" t="str">
        <f ca="1" t="shared" si="11"/>
        <v/>
      </c>
      <c r="AD37" s="74" t="str">
        <f ca="1" t="shared" si="12"/>
        <v/>
      </c>
    </row>
    <row r="38" s="74" customFormat="1" ht="20.15" customHeight="1" spans="1:30">
      <c r="A38" s="97"/>
      <c r="B38" s="95" t="str">
        <f ca="1">IF(LEN(A38)=0,"",INDEX('Smelter Look-up'!$A:$A,MATCH($A38,'Smelter Look-up'!$E:$E,0)))</f>
        <v/>
      </c>
      <c r="C38" s="95" t="str">
        <f ca="1">IF(LEN(A38)=0,"",INDEX('Smelter Look-up'!$C:$C,MATCH($A38,'Smelter Look-up'!$E:$E,0)))</f>
        <v/>
      </c>
      <c r="D38" s="95"/>
      <c r="E38" s="95" t="str">
        <f ca="1">IF(ISERROR($Y38),"",OFFSET('Smelter Look-up'!$D$4,$Y38-4,0)&amp;"")</f>
        <v/>
      </c>
      <c r="F38" s="95" t="str">
        <f ca="1">IF(ISERROR($Y38),"",OFFSET('Smelter Look-up'!$E$4,$Y38-4,0))</f>
        <v/>
      </c>
      <c r="G38" s="95" t="str">
        <f ca="1">IF(C38="Smelter not listed","Enter smelter details",IF(ISERROR($Y38),"",OFFSET('Smelter Look-up'!$F$4,$Y38-4,0)))</f>
        <v/>
      </c>
      <c r="H38" s="154" t="str">
        <f ca="1">IF(ISERROR($Y38),"",OFFSET('Smelter Look-up'!$G$4,$Y38-4,0))</f>
        <v/>
      </c>
      <c r="I38" s="96" t="str">
        <f ca="1">IF(ISERROR($Y38),"",OFFSET('Smelter Look-up'!$H$4,$Y38-4,0))</f>
        <v/>
      </c>
      <c r="J38" s="96" t="str">
        <f ca="1">IF(ISERROR($Y38),"",OFFSET('Smelter Look-up'!$I$4,$Y38-4,0))</f>
        <v/>
      </c>
      <c r="K38" s="97"/>
      <c r="L38" s="97"/>
      <c r="M38" s="97"/>
      <c r="N38" s="97"/>
      <c r="O38" s="97"/>
      <c r="P38" s="97"/>
      <c r="Q38" s="98"/>
      <c r="R38" s="140" t="str">
        <f ca="1">IF(ISERROR($Y38),"",OFFSET('Smelter Look-up'!$C$4,$Y38-4,0)&amp;"")</f>
        <v/>
      </c>
      <c r="S38" s="98" t="str">
        <f ca="1" t="shared" si="6"/>
        <v/>
      </c>
      <c r="T38" s="98" t="str">
        <f ca="1">IF(B38="","",IF(ISERROR(MATCH($J38,SorP!B:B,0)),"",INDIRECT("'SorP'!$A$"&amp;MATCH($S38&amp;$J38,SorP!C:C,0))))</f>
        <v/>
      </c>
      <c r="U38" s="99"/>
      <c r="V38" s="74" t="str">
        <f ca="1" t="shared" si="7"/>
        <v/>
      </c>
      <c r="W38" s="74" t="b">
        <f ca="1" t="shared" si="8"/>
        <v>0</v>
      </c>
      <c r="X38" s="74" t="str">
        <f ca="1" t="shared" si="9"/>
        <v>+</v>
      </c>
      <c r="Y38" s="74" t="e">
        <f ca="1">IF(C38="",NA(),MATCH($B38&amp;$C38,'Smelter Look-up'!$J:$J,0))</f>
        <v>#N/A</v>
      </c>
      <c r="AB38" s="74">
        <f ca="1" t="shared" si="10"/>
        <v>0</v>
      </c>
      <c r="AC38" s="74" t="str">
        <f ca="1" t="shared" si="11"/>
        <v/>
      </c>
      <c r="AD38" s="74" t="str">
        <f ca="1" t="shared" si="12"/>
        <v/>
      </c>
    </row>
    <row r="39" s="74" customFormat="1" ht="20.15" customHeight="1" spans="1:30">
      <c r="A39" s="97"/>
      <c r="B39" s="95" t="str">
        <f ca="1">IF(LEN(A39)=0,"",INDEX('Smelter Look-up'!$A:$A,MATCH($A39,'Smelter Look-up'!$E:$E,0)))</f>
        <v/>
      </c>
      <c r="C39" s="95" t="str">
        <f ca="1">IF(LEN(A39)=0,"",INDEX('Smelter Look-up'!$C:$C,MATCH($A39,'Smelter Look-up'!$E:$E,0)))</f>
        <v/>
      </c>
      <c r="D39" s="95"/>
      <c r="E39" s="95" t="str">
        <f ca="1">IF(ISERROR($Y39),"",OFFSET('Smelter Look-up'!$D$4,$Y39-4,0)&amp;"")</f>
        <v/>
      </c>
      <c r="F39" s="95" t="str">
        <f ca="1">IF(ISERROR($Y39),"",OFFSET('Smelter Look-up'!$E$4,$Y39-4,0))</f>
        <v/>
      </c>
      <c r="G39" s="95" t="str">
        <f ca="1">IF(C39="Smelter not listed","Enter smelter details",IF(ISERROR($Y39),"",OFFSET('Smelter Look-up'!$F$4,$Y39-4,0)))</f>
        <v/>
      </c>
      <c r="H39" s="154" t="str">
        <f ca="1">IF(ISERROR($Y39),"",OFFSET('Smelter Look-up'!$G$4,$Y39-4,0))</f>
        <v/>
      </c>
      <c r="I39" s="96" t="str">
        <f ca="1">IF(ISERROR($Y39),"",OFFSET('Smelter Look-up'!$H$4,$Y39-4,0))</f>
        <v/>
      </c>
      <c r="J39" s="96" t="str">
        <f ca="1">IF(ISERROR($Y39),"",OFFSET('Smelter Look-up'!$I$4,$Y39-4,0))</f>
        <v/>
      </c>
      <c r="K39" s="97"/>
      <c r="L39" s="97"/>
      <c r="M39" s="97"/>
      <c r="N39" s="97"/>
      <c r="O39" s="97"/>
      <c r="P39" s="97"/>
      <c r="Q39" s="98"/>
      <c r="R39" s="140" t="str">
        <f ca="1">IF(ISERROR($Y39),"",OFFSET('Smelter Look-up'!$C$4,$Y39-4,0)&amp;"")</f>
        <v/>
      </c>
      <c r="S39" s="98" t="str">
        <f ca="1" t="shared" si="6"/>
        <v/>
      </c>
      <c r="T39" s="98" t="str">
        <f ca="1">IF(B39="","",IF(ISERROR(MATCH($J39,SorP!B:B,0)),"",INDIRECT("'SorP'!$A$"&amp;MATCH($S39&amp;$J39,SorP!C:C,0))))</f>
        <v/>
      </c>
      <c r="U39" s="99"/>
      <c r="V39" s="74" t="str">
        <f ca="1" t="shared" si="7"/>
        <v/>
      </c>
      <c r="W39" s="74" t="b">
        <f ca="1" t="shared" si="8"/>
        <v>0</v>
      </c>
      <c r="X39" s="74" t="str">
        <f ca="1" t="shared" si="9"/>
        <v>+</v>
      </c>
      <c r="Y39" s="74" t="e">
        <f ca="1">IF(C39="",NA(),MATCH($B39&amp;$C39,'Smelter Look-up'!$J:$J,0))</f>
        <v>#N/A</v>
      </c>
      <c r="AB39" s="74">
        <f ca="1" t="shared" si="10"/>
        <v>0</v>
      </c>
      <c r="AC39" s="74" t="str">
        <f ca="1" t="shared" si="11"/>
        <v/>
      </c>
      <c r="AD39" s="74" t="str">
        <f ca="1" t="shared" si="12"/>
        <v/>
      </c>
    </row>
    <row r="40" s="74" customFormat="1" ht="20.15" customHeight="1" spans="1:30">
      <c r="A40" s="97"/>
      <c r="B40" s="95" t="str">
        <f ca="1">IF(LEN(A40)=0,"",INDEX('Smelter Look-up'!$A:$A,MATCH($A40,'Smelter Look-up'!$E:$E,0)))</f>
        <v/>
      </c>
      <c r="C40" s="95" t="str">
        <f ca="1">IF(LEN(A40)=0,"",INDEX('Smelter Look-up'!$C:$C,MATCH($A40,'Smelter Look-up'!$E:$E,0)))</f>
        <v/>
      </c>
      <c r="D40" s="95"/>
      <c r="E40" s="95" t="str">
        <f ca="1">IF(ISERROR($Y40),"",OFFSET('Smelter Look-up'!$D$4,$Y40-4,0)&amp;"")</f>
        <v/>
      </c>
      <c r="F40" s="95" t="str">
        <f ca="1">IF(ISERROR($Y40),"",OFFSET('Smelter Look-up'!$E$4,$Y40-4,0))</f>
        <v/>
      </c>
      <c r="G40" s="95" t="str">
        <f ca="1">IF(C40="Smelter not listed","Enter smelter details",IF(ISERROR($Y40),"",OFFSET('Smelter Look-up'!$F$4,$Y40-4,0)))</f>
        <v/>
      </c>
      <c r="H40" s="154" t="str">
        <f ca="1">IF(ISERROR($Y40),"",OFFSET('Smelter Look-up'!$G$4,$Y40-4,0))</f>
        <v/>
      </c>
      <c r="I40" s="96" t="str">
        <f ca="1">IF(ISERROR($Y40),"",OFFSET('Smelter Look-up'!$H$4,$Y40-4,0))</f>
        <v/>
      </c>
      <c r="J40" s="96" t="str">
        <f ca="1">IF(ISERROR($Y40),"",OFFSET('Smelter Look-up'!$I$4,$Y40-4,0))</f>
        <v/>
      </c>
      <c r="K40" s="97"/>
      <c r="L40" s="97"/>
      <c r="M40" s="97"/>
      <c r="N40" s="97"/>
      <c r="O40" s="97"/>
      <c r="P40" s="97"/>
      <c r="Q40" s="98"/>
      <c r="R40" s="140" t="str">
        <f ca="1">IF(ISERROR($Y40),"",OFFSET('Smelter Look-up'!$C$4,$Y40-4,0)&amp;"")</f>
        <v/>
      </c>
      <c r="S40" s="98" t="str">
        <f ca="1" t="shared" si="6"/>
        <v/>
      </c>
      <c r="T40" s="98" t="str">
        <f ca="1">IF(B40="","",IF(ISERROR(MATCH($J40,SorP!B:B,0)),"",INDIRECT("'SorP'!$A$"&amp;MATCH($S40&amp;$J40,SorP!C:C,0))))</f>
        <v/>
      </c>
      <c r="U40" s="99"/>
      <c r="V40" s="74" t="str">
        <f ca="1" t="shared" si="7"/>
        <v/>
      </c>
      <c r="W40" s="74" t="b">
        <f ca="1" t="shared" si="8"/>
        <v>0</v>
      </c>
      <c r="X40" s="74" t="str">
        <f ca="1" t="shared" si="9"/>
        <v>+</v>
      </c>
      <c r="Y40" s="74" t="e">
        <f ca="1">IF(C40="",NA(),MATCH($B40&amp;$C40,'Smelter Look-up'!$J:$J,0))</f>
        <v>#N/A</v>
      </c>
      <c r="AB40" s="74">
        <f ca="1" t="shared" si="10"/>
        <v>0</v>
      </c>
      <c r="AC40" s="74" t="str">
        <f ca="1" t="shared" si="11"/>
        <v/>
      </c>
      <c r="AD40" s="74" t="str">
        <f ca="1" t="shared" si="12"/>
        <v/>
      </c>
    </row>
    <row r="41" s="74" customFormat="1" ht="20.15" customHeight="1" spans="1:30">
      <c r="A41" s="97"/>
      <c r="B41" s="95" t="str">
        <f ca="1">IF(LEN(A41)=0,"",INDEX('Smelter Look-up'!$A:$A,MATCH($A41,'Smelter Look-up'!$E:$E,0)))</f>
        <v/>
      </c>
      <c r="C41" s="95" t="str">
        <f ca="1">IF(LEN(A41)=0,"",INDEX('Smelter Look-up'!$C:$C,MATCH($A41,'Smelter Look-up'!$E:$E,0)))</f>
        <v/>
      </c>
      <c r="D41" s="95"/>
      <c r="E41" s="95" t="str">
        <f ca="1">IF(ISERROR($Y41),"",OFFSET('Smelter Look-up'!$D$4,$Y41-4,0)&amp;"")</f>
        <v/>
      </c>
      <c r="F41" s="95" t="str">
        <f ca="1">IF(ISERROR($Y41),"",OFFSET('Smelter Look-up'!$E$4,$Y41-4,0))</f>
        <v/>
      </c>
      <c r="G41" s="95" t="str">
        <f ca="1">IF(C41="Smelter not listed","Enter smelter details",IF(ISERROR($Y41),"",OFFSET('Smelter Look-up'!$F$4,$Y41-4,0)))</f>
        <v/>
      </c>
      <c r="H41" s="154" t="str">
        <f ca="1">IF(ISERROR($Y41),"",OFFSET('Smelter Look-up'!$G$4,$Y41-4,0))</f>
        <v/>
      </c>
      <c r="I41" s="96" t="str">
        <f ca="1">IF(ISERROR($Y41),"",OFFSET('Smelter Look-up'!$H$4,$Y41-4,0))</f>
        <v/>
      </c>
      <c r="J41" s="96" t="str">
        <f ca="1">IF(ISERROR($Y41),"",OFFSET('Smelter Look-up'!$I$4,$Y41-4,0))</f>
        <v/>
      </c>
      <c r="K41" s="97"/>
      <c r="L41" s="97"/>
      <c r="M41" s="97"/>
      <c r="N41" s="97"/>
      <c r="O41" s="97"/>
      <c r="P41" s="97"/>
      <c r="Q41" s="98"/>
      <c r="R41" s="140" t="str">
        <f ca="1">IF(ISERROR($Y41),"",OFFSET('Smelter Look-up'!$C$4,$Y41-4,0)&amp;"")</f>
        <v/>
      </c>
      <c r="S41" s="98" t="str">
        <f ca="1" t="shared" si="6"/>
        <v/>
      </c>
      <c r="T41" s="98" t="str">
        <f ca="1">IF(B41="","",IF(ISERROR(MATCH($J41,SorP!B:B,0)),"",INDIRECT("'SorP'!$A$"&amp;MATCH($S41&amp;$J41,SorP!C:C,0))))</f>
        <v/>
      </c>
      <c r="U41" s="99"/>
      <c r="V41" s="74" t="str">
        <f ca="1" t="shared" si="7"/>
        <v/>
      </c>
      <c r="W41" s="74" t="b">
        <f ca="1" t="shared" si="8"/>
        <v>0</v>
      </c>
      <c r="X41" s="74" t="str">
        <f ca="1" t="shared" si="9"/>
        <v>+</v>
      </c>
      <c r="Y41" s="74" t="e">
        <f ca="1">IF(C41="",NA(),MATCH($B41&amp;$C41,'Smelter Look-up'!$J:$J,0))</f>
        <v>#N/A</v>
      </c>
      <c r="AB41" s="74">
        <f ca="1" t="shared" si="10"/>
        <v>0</v>
      </c>
      <c r="AC41" s="74" t="str">
        <f ca="1" t="shared" si="11"/>
        <v/>
      </c>
      <c r="AD41" s="74" t="str">
        <f ca="1" t="shared" si="12"/>
        <v/>
      </c>
    </row>
    <row r="42" s="74" customFormat="1" ht="20.15" customHeight="1" spans="1:30">
      <c r="A42" s="97"/>
      <c r="B42" s="95" t="str">
        <f ca="1">IF(LEN(A42)=0,"",INDEX('Smelter Look-up'!$A:$A,MATCH($A42,'Smelter Look-up'!$E:$E,0)))</f>
        <v/>
      </c>
      <c r="C42" s="95" t="str">
        <f ca="1">IF(LEN(A42)=0,"",INDEX('Smelter Look-up'!$C:$C,MATCH($A42,'Smelter Look-up'!$E:$E,0)))</f>
        <v/>
      </c>
      <c r="D42" s="95"/>
      <c r="E42" s="95" t="str">
        <f ca="1">IF(ISERROR($Y42),"",OFFSET('Smelter Look-up'!$D$4,$Y42-4,0)&amp;"")</f>
        <v/>
      </c>
      <c r="F42" s="95" t="str">
        <f ca="1">IF(ISERROR($Y42),"",OFFSET('Smelter Look-up'!$E$4,$Y42-4,0))</f>
        <v/>
      </c>
      <c r="G42" s="95" t="str">
        <f ca="1">IF(C42="Smelter not listed","Enter smelter details",IF(ISERROR($Y42),"",OFFSET('Smelter Look-up'!$F$4,$Y42-4,0)))</f>
        <v/>
      </c>
      <c r="H42" s="154" t="str">
        <f ca="1">IF(ISERROR($Y42),"",OFFSET('Smelter Look-up'!$G$4,$Y42-4,0))</f>
        <v/>
      </c>
      <c r="I42" s="96" t="str">
        <f ca="1">IF(ISERROR($Y42),"",OFFSET('Smelter Look-up'!$H$4,$Y42-4,0))</f>
        <v/>
      </c>
      <c r="J42" s="96" t="str">
        <f ca="1">IF(ISERROR($Y42),"",OFFSET('Smelter Look-up'!$I$4,$Y42-4,0))</f>
        <v/>
      </c>
      <c r="K42" s="97"/>
      <c r="L42" s="97"/>
      <c r="M42" s="97"/>
      <c r="N42" s="97"/>
      <c r="O42" s="97"/>
      <c r="P42" s="97"/>
      <c r="Q42" s="98"/>
      <c r="R42" s="140" t="str">
        <f ca="1">IF(ISERROR($Y42),"",OFFSET('Smelter Look-up'!$C$4,$Y42-4,0)&amp;"")</f>
        <v/>
      </c>
      <c r="S42" s="98" t="str">
        <f ca="1" t="shared" si="6"/>
        <v/>
      </c>
      <c r="T42" s="98" t="str">
        <f ca="1">IF(B42="","",IF(ISERROR(MATCH($J42,SorP!B:B,0)),"",INDIRECT("'SorP'!$A$"&amp;MATCH($S42&amp;$J42,SorP!C:C,0))))</f>
        <v/>
      </c>
      <c r="U42" s="99"/>
      <c r="V42" s="74" t="str">
        <f ca="1" t="shared" si="7"/>
        <v/>
      </c>
      <c r="W42" s="74" t="b">
        <f ca="1" t="shared" si="8"/>
        <v>0</v>
      </c>
      <c r="X42" s="74" t="str">
        <f ca="1" t="shared" si="9"/>
        <v>+</v>
      </c>
      <c r="Y42" s="74" t="e">
        <f ca="1">IF(C42="",NA(),MATCH($B42&amp;$C42,'Smelter Look-up'!$J:$J,0))</f>
        <v>#N/A</v>
      </c>
      <c r="AB42" s="74">
        <f ca="1" t="shared" si="10"/>
        <v>0</v>
      </c>
      <c r="AC42" s="74" t="str">
        <f ca="1" t="shared" si="11"/>
        <v/>
      </c>
      <c r="AD42" s="74" t="str">
        <f ca="1" t="shared" si="12"/>
        <v/>
      </c>
    </row>
    <row r="43" s="74" customFormat="1" ht="20.15" customHeight="1" spans="1:30">
      <c r="A43" s="97"/>
      <c r="B43" s="95" t="str">
        <f ca="1">IF(LEN(A43)=0,"",INDEX('Smelter Look-up'!$A:$A,MATCH($A43,'Smelter Look-up'!$E:$E,0)))</f>
        <v/>
      </c>
      <c r="C43" s="95" t="str">
        <f ca="1">IF(LEN(A43)=0,"",INDEX('Smelter Look-up'!$C:$C,MATCH($A43,'Smelter Look-up'!$E:$E,0)))</f>
        <v/>
      </c>
      <c r="D43" s="95"/>
      <c r="E43" s="95" t="str">
        <f ca="1">IF(ISERROR($Y43),"",OFFSET('Smelter Look-up'!$D$4,$Y43-4,0)&amp;"")</f>
        <v/>
      </c>
      <c r="F43" s="95" t="str">
        <f ca="1">IF(ISERROR($Y43),"",OFFSET('Smelter Look-up'!$E$4,$Y43-4,0))</f>
        <v/>
      </c>
      <c r="G43" s="95" t="str">
        <f ca="1">IF(C43="Smelter not listed","Enter smelter details",IF(ISERROR($Y43),"",OFFSET('Smelter Look-up'!$F$4,$Y43-4,0)))</f>
        <v/>
      </c>
      <c r="H43" s="154" t="str">
        <f ca="1">IF(ISERROR($Y43),"",OFFSET('Smelter Look-up'!$G$4,$Y43-4,0))</f>
        <v/>
      </c>
      <c r="I43" s="96" t="str">
        <f ca="1">IF(ISERROR($Y43),"",OFFSET('Smelter Look-up'!$H$4,$Y43-4,0))</f>
        <v/>
      </c>
      <c r="J43" s="96" t="str">
        <f ca="1">IF(ISERROR($Y43),"",OFFSET('Smelter Look-up'!$I$4,$Y43-4,0))</f>
        <v/>
      </c>
      <c r="K43" s="97"/>
      <c r="L43" s="97"/>
      <c r="M43" s="97"/>
      <c r="N43" s="97"/>
      <c r="O43" s="97"/>
      <c r="P43" s="97"/>
      <c r="Q43" s="98"/>
      <c r="R43" s="140" t="str">
        <f ca="1">IF(ISERROR($Y43),"",OFFSET('Smelter Look-up'!$C$4,$Y43-4,0)&amp;"")</f>
        <v/>
      </c>
      <c r="S43" s="98" t="str">
        <f ca="1" t="shared" si="6"/>
        <v/>
      </c>
      <c r="T43" s="98" t="str">
        <f ca="1">IF(B43="","",IF(ISERROR(MATCH($J43,SorP!B:B,0)),"",INDIRECT("'SorP'!$A$"&amp;MATCH($S43&amp;$J43,SorP!C:C,0))))</f>
        <v/>
      </c>
      <c r="U43" s="99"/>
      <c r="V43" s="74" t="str">
        <f ca="1" t="shared" si="7"/>
        <v/>
      </c>
      <c r="W43" s="74" t="b">
        <f ca="1" t="shared" si="8"/>
        <v>0</v>
      </c>
      <c r="X43" s="74" t="str">
        <f ca="1" t="shared" si="9"/>
        <v>+</v>
      </c>
      <c r="Y43" s="74" t="e">
        <f ca="1">IF(C43="",NA(),MATCH($B43&amp;$C43,'Smelter Look-up'!$J:$J,0))</f>
        <v>#N/A</v>
      </c>
      <c r="AB43" s="74">
        <f ca="1" t="shared" si="10"/>
        <v>0</v>
      </c>
      <c r="AC43" s="74" t="str">
        <f ca="1" t="shared" si="11"/>
        <v/>
      </c>
      <c r="AD43" s="74" t="str">
        <f ca="1" t="shared" si="12"/>
        <v/>
      </c>
    </row>
    <row r="44" s="74" customFormat="1" ht="20.15" customHeight="1" spans="1:30">
      <c r="A44" s="97"/>
      <c r="B44" s="95" t="str">
        <f ca="1">IF(LEN(A44)=0,"",INDEX('Smelter Look-up'!$A:$A,MATCH($A44,'Smelter Look-up'!$E:$E,0)))</f>
        <v/>
      </c>
      <c r="C44" s="95" t="str">
        <f ca="1">IF(LEN(A44)=0,"",INDEX('Smelter Look-up'!$C:$C,MATCH($A44,'Smelter Look-up'!$E:$E,0)))</f>
        <v/>
      </c>
      <c r="D44" s="95"/>
      <c r="E44" s="95" t="str">
        <f ca="1">IF(ISERROR($Y44),"",OFFSET('Smelter Look-up'!$D$4,$Y44-4,0)&amp;"")</f>
        <v/>
      </c>
      <c r="F44" s="95" t="str">
        <f ca="1">IF(ISERROR($Y44),"",OFFSET('Smelter Look-up'!$E$4,$Y44-4,0))</f>
        <v/>
      </c>
      <c r="G44" s="95" t="str">
        <f ca="1">IF(C44="Smelter not listed","Enter smelter details",IF(ISERROR($Y44),"",OFFSET('Smelter Look-up'!$F$4,$Y44-4,0)))</f>
        <v/>
      </c>
      <c r="H44" s="154" t="str">
        <f ca="1">IF(ISERROR($Y44),"",OFFSET('Smelter Look-up'!$G$4,$Y44-4,0))</f>
        <v/>
      </c>
      <c r="I44" s="96" t="str">
        <f ca="1">IF(ISERROR($Y44),"",OFFSET('Smelter Look-up'!$H$4,$Y44-4,0))</f>
        <v/>
      </c>
      <c r="J44" s="96" t="str">
        <f ca="1">IF(ISERROR($Y44),"",OFFSET('Smelter Look-up'!$I$4,$Y44-4,0))</f>
        <v/>
      </c>
      <c r="K44" s="97"/>
      <c r="L44" s="97"/>
      <c r="M44" s="97"/>
      <c r="N44" s="97"/>
      <c r="O44" s="97"/>
      <c r="P44" s="97"/>
      <c r="Q44" s="98"/>
      <c r="R44" s="140" t="str">
        <f ca="1">IF(ISERROR($Y44),"",OFFSET('Smelter Look-up'!$C$4,$Y44-4,0)&amp;"")</f>
        <v/>
      </c>
      <c r="S44" s="98" t="str">
        <f ca="1" t="shared" si="6"/>
        <v/>
      </c>
      <c r="T44" s="98" t="str">
        <f ca="1">IF(B44="","",IF(ISERROR(MATCH($J44,SorP!B:B,0)),"",INDIRECT("'SorP'!$A$"&amp;MATCH($S44&amp;$J44,SorP!C:C,0))))</f>
        <v/>
      </c>
      <c r="U44" s="99"/>
      <c r="V44" s="74" t="str">
        <f ca="1" t="shared" si="7"/>
        <v/>
      </c>
      <c r="W44" s="74" t="b">
        <f ca="1" t="shared" si="8"/>
        <v>0</v>
      </c>
      <c r="X44" s="74" t="str">
        <f ca="1" t="shared" si="9"/>
        <v>+</v>
      </c>
      <c r="Y44" s="74" t="e">
        <f ca="1">IF(C44="",NA(),MATCH($B44&amp;$C44,'Smelter Look-up'!$J:$J,0))</f>
        <v>#N/A</v>
      </c>
      <c r="AB44" s="74">
        <f ca="1" t="shared" si="10"/>
        <v>0</v>
      </c>
      <c r="AC44" s="74" t="str">
        <f ca="1" t="shared" si="11"/>
        <v/>
      </c>
      <c r="AD44" s="74" t="str">
        <f ca="1" t="shared" si="12"/>
        <v/>
      </c>
    </row>
    <row r="45" s="74" customFormat="1" ht="20.15" customHeight="1" spans="1:30">
      <c r="A45" s="97"/>
      <c r="B45" s="95" t="str">
        <f ca="1">IF(LEN(A45)=0,"",INDEX('Smelter Look-up'!$A:$A,MATCH($A45,'Smelter Look-up'!$E:$E,0)))</f>
        <v/>
      </c>
      <c r="C45" s="95" t="str">
        <f ca="1">IF(LEN(A45)=0,"",INDEX('Smelter Look-up'!$C:$C,MATCH($A45,'Smelter Look-up'!$E:$E,0)))</f>
        <v/>
      </c>
      <c r="D45" s="95"/>
      <c r="E45" s="95" t="str">
        <f ca="1">IF(ISERROR($Y45),"",OFFSET('Smelter Look-up'!$D$4,$Y45-4,0)&amp;"")</f>
        <v/>
      </c>
      <c r="F45" s="95" t="str">
        <f ca="1">IF(ISERROR($Y45),"",OFFSET('Smelter Look-up'!$E$4,$Y45-4,0))</f>
        <v/>
      </c>
      <c r="G45" s="95" t="str">
        <f ca="1">IF(C45="Smelter not listed","Enter smelter details",IF(ISERROR($Y45),"",OFFSET('Smelter Look-up'!$F$4,$Y45-4,0)))</f>
        <v/>
      </c>
      <c r="H45" s="154" t="str">
        <f ca="1">IF(ISERROR($Y45),"",OFFSET('Smelter Look-up'!$G$4,$Y45-4,0))</f>
        <v/>
      </c>
      <c r="I45" s="96" t="str">
        <f ca="1">IF(ISERROR($Y45),"",OFFSET('Smelter Look-up'!$H$4,$Y45-4,0))</f>
        <v/>
      </c>
      <c r="J45" s="96" t="str">
        <f ca="1">IF(ISERROR($Y45),"",OFFSET('Smelter Look-up'!$I$4,$Y45-4,0))</f>
        <v/>
      </c>
      <c r="K45" s="97"/>
      <c r="L45" s="97"/>
      <c r="M45" s="97"/>
      <c r="N45" s="97"/>
      <c r="O45" s="97"/>
      <c r="P45" s="97"/>
      <c r="Q45" s="98"/>
      <c r="R45" s="140" t="str">
        <f ca="1">IF(ISERROR($Y45),"",OFFSET('Smelter Look-up'!$C$4,$Y45-4,0)&amp;"")</f>
        <v/>
      </c>
      <c r="S45" s="98" t="str">
        <f ca="1" t="shared" si="6"/>
        <v/>
      </c>
      <c r="T45" s="98" t="str">
        <f ca="1">IF(B45="","",IF(ISERROR(MATCH($J45,SorP!B:B,0)),"",INDIRECT("'SorP'!$A$"&amp;MATCH($S45&amp;$J45,SorP!C:C,0))))</f>
        <v/>
      </c>
      <c r="U45" s="99"/>
      <c r="V45" s="74" t="str">
        <f ca="1" t="shared" si="7"/>
        <v/>
      </c>
      <c r="W45" s="74" t="b">
        <f ca="1" t="shared" si="8"/>
        <v>0</v>
      </c>
      <c r="X45" s="74" t="str">
        <f ca="1" t="shared" si="9"/>
        <v>+</v>
      </c>
      <c r="Y45" s="74" t="e">
        <f ca="1">IF(C45="",NA(),MATCH($B45&amp;$C45,'Smelter Look-up'!$J:$J,0))</f>
        <v>#N/A</v>
      </c>
      <c r="AB45" s="74">
        <f ca="1" t="shared" si="10"/>
        <v>0</v>
      </c>
      <c r="AC45" s="74" t="str">
        <f ca="1" t="shared" si="11"/>
        <v/>
      </c>
      <c r="AD45" s="74" t="str">
        <f ca="1" t="shared" si="12"/>
        <v/>
      </c>
    </row>
    <row r="46" s="74" customFormat="1" ht="20.15" customHeight="1" spans="1:30">
      <c r="A46" s="97"/>
      <c r="B46" s="95" t="str">
        <f ca="1">IF(LEN(A46)=0,"",INDEX('Smelter Look-up'!$A:$A,MATCH($A46,'Smelter Look-up'!$E:$E,0)))</f>
        <v/>
      </c>
      <c r="C46" s="95" t="str">
        <f ca="1">IF(LEN(A46)=0,"",INDEX('Smelter Look-up'!$C:$C,MATCH($A46,'Smelter Look-up'!$E:$E,0)))</f>
        <v/>
      </c>
      <c r="D46" s="95"/>
      <c r="E46" s="95" t="str">
        <f ca="1">IF(ISERROR($Y46),"",OFFSET('Smelter Look-up'!$D$4,$Y46-4,0)&amp;"")</f>
        <v/>
      </c>
      <c r="F46" s="95" t="str">
        <f ca="1">IF(ISERROR($Y46),"",OFFSET('Smelter Look-up'!$E$4,$Y46-4,0))</f>
        <v/>
      </c>
      <c r="G46" s="95" t="str">
        <f ca="1">IF(C46="Smelter not listed","Enter smelter details",IF(ISERROR($Y46),"",OFFSET('Smelter Look-up'!$F$4,$Y46-4,0)))</f>
        <v/>
      </c>
      <c r="H46" s="154" t="str">
        <f ca="1">IF(ISERROR($Y46),"",OFFSET('Smelter Look-up'!$G$4,$Y46-4,0))</f>
        <v/>
      </c>
      <c r="I46" s="96" t="str">
        <f ca="1">IF(ISERROR($Y46),"",OFFSET('Smelter Look-up'!$H$4,$Y46-4,0))</f>
        <v/>
      </c>
      <c r="J46" s="96" t="str">
        <f ca="1">IF(ISERROR($Y46),"",OFFSET('Smelter Look-up'!$I$4,$Y46-4,0))</f>
        <v/>
      </c>
      <c r="K46" s="97"/>
      <c r="L46" s="97"/>
      <c r="M46" s="97"/>
      <c r="N46" s="97"/>
      <c r="O46" s="97"/>
      <c r="P46" s="97"/>
      <c r="Q46" s="98"/>
      <c r="R46" s="140" t="str">
        <f ca="1">IF(ISERROR($Y46),"",OFFSET('Smelter Look-up'!$C$4,$Y46-4,0)&amp;"")</f>
        <v/>
      </c>
      <c r="S46" s="98" t="str">
        <f ca="1" t="shared" si="6"/>
        <v/>
      </c>
      <c r="T46" s="98" t="str">
        <f ca="1">IF(B46="","",IF(ISERROR(MATCH($J46,SorP!B:B,0)),"",INDIRECT("'SorP'!$A$"&amp;MATCH($S46&amp;$J46,SorP!C:C,0))))</f>
        <v/>
      </c>
      <c r="U46" s="99"/>
      <c r="V46" s="74" t="str">
        <f ca="1" t="shared" si="7"/>
        <v/>
      </c>
      <c r="W46" s="74" t="b">
        <f ca="1" t="shared" si="8"/>
        <v>0</v>
      </c>
      <c r="X46" s="74" t="str">
        <f ca="1" t="shared" si="9"/>
        <v>+</v>
      </c>
      <c r="Y46" s="74" t="e">
        <f ca="1">IF(C46="",NA(),MATCH($B46&amp;$C46,'Smelter Look-up'!$J:$J,0))</f>
        <v>#N/A</v>
      </c>
      <c r="AB46" s="74">
        <f ca="1" t="shared" si="10"/>
        <v>0</v>
      </c>
      <c r="AC46" s="74" t="str">
        <f ca="1" t="shared" si="11"/>
        <v/>
      </c>
      <c r="AD46" s="74" t="str">
        <f ca="1" t="shared" si="12"/>
        <v/>
      </c>
    </row>
    <row r="47" s="74" customFormat="1" ht="20.15" customHeight="1" spans="1:30">
      <c r="A47" s="97"/>
      <c r="B47" s="95" t="str">
        <f ca="1">IF(LEN(A47)=0,"",INDEX('Smelter Look-up'!$A:$A,MATCH($A47,'Smelter Look-up'!$E:$E,0)))</f>
        <v/>
      </c>
      <c r="C47" s="95" t="str">
        <f ca="1">IF(LEN(A47)=0,"",INDEX('Smelter Look-up'!$C:$C,MATCH($A47,'Smelter Look-up'!$E:$E,0)))</f>
        <v/>
      </c>
      <c r="D47" s="95"/>
      <c r="E47" s="95" t="str">
        <f ca="1">IF(ISERROR($Y47),"",OFFSET('Smelter Look-up'!$D$4,$Y47-4,0)&amp;"")</f>
        <v/>
      </c>
      <c r="F47" s="95" t="str">
        <f ca="1">IF(ISERROR($Y47),"",OFFSET('Smelter Look-up'!$E$4,$Y47-4,0))</f>
        <v/>
      </c>
      <c r="G47" s="95" t="str">
        <f ca="1">IF(C47="Smelter not listed","Enter smelter details",IF(ISERROR($Y47),"",OFFSET('Smelter Look-up'!$F$4,$Y47-4,0)))</f>
        <v/>
      </c>
      <c r="H47" s="154" t="str">
        <f ca="1">IF(ISERROR($Y47),"",OFFSET('Smelter Look-up'!$G$4,$Y47-4,0))</f>
        <v/>
      </c>
      <c r="I47" s="96" t="str">
        <f ca="1">IF(ISERROR($Y47),"",OFFSET('Smelter Look-up'!$H$4,$Y47-4,0))</f>
        <v/>
      </c>
      <c r="J47" s="96" t="str">
        <f ca="1">IF(ISERROR($Y47),"",OFFSET('Smelter Look-up'!$I$4,$Y47-4,0))</f>
        <v/>
      </c>
      <c r="K47" s="97"/>
      <c r="L47" s="97"/>
      <c r="M47" s="97"/>
      <c r="N47" s="97"/>
      <c r="O47" s="97"/>
      <c r="P47" s="97"/>
      <c r="Q47" s="98"/>
      <c r="R47" s="140" t="str">
        <f ca="1">IF(ISERROR($Y47),"",OFFSET('Smelter Look-up'!$C$4,$Y47-4,0)&amp;"")</f>
        <v/>
      </c>
      <c r="S47" s="98" t="str">
        <f ca="1" t="shared" si="6"/>
        <v/>
      </c>
      <c r="T47" s="98" t="str">
        <f ca="1">IF(B47="","",IF(ISERROR(MATCH($J47,SorP!B:B,0)),"",INDIRECT("'SorP'!$A$"&amp;MATCH($S47&amp;$J47,SorP!C:C,0))))</f>
        <v/>
      </c>
      <c r="U47" s="99"/>
      <c r="V47" s="74" t="str">
        <f ca="1" t="shared" si="7"/>
        <v/>
      </c>
      <c r="W47" s="74" t="b">
        <f ca="1" t="shared" si="8"/>
        <v>0</v>
      </c>
      <c r="X47" s="74" t="str">
        <f ca="1" t="shared" si="9"/>
        <v>+</v>
      </c>
      <c r="Y47" s="74" t="e">
        <f ca="1">IF(C47="",NA(),MATCH($B47&amp;$C47,'Smelter Look-up'!$J:$J,0))</f>
        <v>#N/A</v>
      </c>
      <c r="AB47" s="74">
        <f ca="1" t="shared" si="10"/>
        <v>0</v>
      </c>
      <c r="AC47" s="74" t="str">
        <f ca="1" t="shared" si="11"/>
        <v/>
      </c>
      <c r="AD47" s="74" t="str">
        <f ca="1" t="shared" si="12"/>
        <v/>
      </c>
    </row>
    <row r="48" s="74" customFormat="1" ht="20.15" customHeight="1" spans="1:30">
      <c r="A48" s="97"/>
      <c r="B48" s="95" t="str">
        <f ca="1">IF(LEN(A48)=0,"",INDEX('Smelter Look-up'!$A:$A,MATCH($A48,'Smelter Look-up'!$E:$E,0)))</f>
        <v/>
      </c>
      <c r="C48" s="95" t="str">
        <f ca="1">IF(LEN(A48)=0,"",INDEX('Smelter Look-up'!$C:$C,MATCH($A48,'Smelter Look-up'!$E:$E,0)))</f>
        <v/>
      </c>
      <c r="D48" s="95"/>
      <c r="E48" s="95" t="str">
        <f ca="1">IF(ISERROR($Y48),"",OFFSET('Smelter Look-up'!$D$4,$Y48-4,0)&amp;"")</f>
        <v/>
      </c>
      <c r="F48" s="95" t="str">
        <f ca="1">IF(ISERROR($Y48),"",OFFSET('Smelter Look-up'!$E$4,$Y48-4,0))</f>
        <v/>
      </c>
      <c r="G48" s="95" t="str">
        <f ca="1">IF(C48="Smelter not listed","Enter smelter details",IF(ISERROR($Y48),"",OFFSET('Smelter Look-up'!$F$4,$Y48-4,0)))</f>
        <v/>
      </c>
      <c r="H48" s="154" t="str">
        <f ca="1">IF(ISERROR($Y48),"",OFFSET('Smelter Look-up'!$G$4,$Y48-4,0))</f>
        <v/>
      </c>
      <c r="I48" s="96" t="str">
        <f ca="1">IF(ISERROR($Y48),"",OFFSET('Smelter Look-up'!$H$4,$Y48-4,0))</f>
        <v/>
      </c>
      <c r="J48" s="96" t="str">
        <f ca="1">IF(ISERROR($Y48),"",OFFSET('Smelter Look-up'!$I$4,$Y48-4,0))</f>
        <v/>
      </c>
      <c r="K48" s="97"/>
      <c r="L48" s="97"/>
      <c r="M48" s="97"/>
      <c r="N48" s="97"/>
      <c r="O48" s="97"/>
      <c r="P48" s="97"/>
      <c r="Q48" s="98"/>
      <c r="R48" s="140" t="str">
        <f ca="1">IF(ISERROR($Y48),"",OFFSET('Smelter Look-up'!$C$4,$Y48-4,0)&amp;"")</f>
        <v/>
      </c>
      <c r="S48" s="98" t="str">
        <f ca="1" t="shared" ref="S48:S111" si="13">IF(B48="","",IF(ISERROR(MATCH($E48,CL,0)),"Unknown",INDIRECT("'C'!$A$"&amp;MATCH($E48,CL,0)+1)))</f>
        <v/>
      </c>
      <c r="T48" s="98" t="str">
        <f ca="1">IF(B48="","",IF(ISERROR(MATCH($J48,SorP!B:B,0)),"",INDIRECT("'SorP'!$A$"&amp;MATCH($S48&amp;$J48,SorP!C:C,0))))</f>
        <v/>
      </c>
      <c r="U48" s="99"/>
      <c r="V48" s="74" t="str">
        <f ca="1" t="shared" ref="V48:V111" si="14">B48&amp;C48</f>
        <v/>
      </c>
      <c r="W48" s="74" t="b">
        <f ca="1" t="shared" ref="W48:W111" si="15">OR(ISBLANK(C48),ISBLANK(E48))</f>
        <v>0</v>
      </c>
      <c r="X48" s="74" t="str">
        <f ca="1" t="shared" ref="X48:X111" si="16">IF(W48,"",B48&amp;"+")</f>
        <v>+</v>
      </c>
      <c r="Y48" s="74" t="e">
        <f ca="1">IF(C48="",NA(),MATCH($B48&amp;$C48,'Smelter Look-up'!$J:$J,0))</f>
        <v>#N/A</v>
      </c>
      <c r="AB48" s="74">
        <f ca="1" t="shared" si="10"/>
        <v>0</v>
      </c>
      <c r="AC48" s="74" t="str">
        <f ca="1" t="shared" si="11"/>
        <v/>
      </c>
      <c r="AD48" s="74" t="str">
        <f ca="1" t="shared" si="12"/>
        <v/>
      </c>
    </row>
    <row r="49" s="74" customFormat="1" ht="20.15" customHeight="1" spans="1:30">
      <c r="A49" s="97"/>
      <c r="B49" s="95" t="str">
        <f ca="1">IF(LEN(A49)=0,"",INDEX('Smelter Look-up'!$A:$A,MATCH($A49,'Smelter Look-up'!$E:$E,0)))</f>
        <v/>
      </c>
      <c r="C49" s="95" t="str">
        <f ca="1">IF(LEN(A49)=0,"",INDEX('Smelter Look-up'!$C:$C,MATCH($A49,'Smelter Look-up'!$E:$E,0)))</f>
        <v/>
      </c>
      <c r="D49" s="95"/>
      <c r="E49" s="95" t="str">
        <f ca="1">IF(ISERROR($Y49),"",OFFSET('Smelter Look-up'!$D$4,$Y49-4,0)&amp;"")</f>
        <v/>
      </c>
      <c r="F49" s="95" t="str">
        <f ca="1">IF(ISERROR($Y49),"",OFFSET('Smelter Look-up'!$E$4,$Y49-4,0))</f>
        <v/>
      </c>
      <c r="G49" s="95" t="str">
        <f ca="1">IF(C49="Smelter not listed","Enter smelter details",IF(ISERROR($Y49),"",OFFSET('Smelter Look-up'!$F$4,$Y49-4,0)))</f>
        <v/>
      </c>
      <c r="H49" s="154" t="str">
        <f ca="1">IF(ISERROR($Y49),"",OFFSET('Smelter Look-up'!$G$4,$Y49-4,0))</f>
        <v/>
      </c>
      <c r="I49" s="96" t="str">
        <f ca="1">IF(ISERROR($Y49),"",OFFSET('Smelter Look-up'!$H$4,$Y49-4,0))</f>
        <v/>
      </c>
      <c r="J49" s="96" t="str">
        <f ca="1">IF(ISERROR($Y49),"",OFFSET('Smelter Look-up'!$I$4,$Y49-4,0))</f>
        <v/>
      </c>
      <c r="K49" s="97"/>
      <c r="L49" s="97"/>
      <c r="M49" s="97"/>
      <c r="N49" s="97"/>
      <c r="O49" s="97"/>
      <c r="P49" s="97"/>
      <c r="Q49" s="98"/>
      <c r="R49" s="140" t="str">
        <f ca="1">IF(ISERROR($Y49),"",OFFSET('Smelter Look-up'!$C$4,$Y49-4,0)&amp;"")</f>
        <v/>
      </c>
      <c r="S49" s="98" t="str">
        <f ca="1" t="shared" si="13"/>
        <v/>
      </c>
      <c r="T49" s="98" t="str">
        <f ca="1">IF(B49="","",IF(ISERROR(MATCH($J49,SorP!B:B,0)),"",INDIRECT("'SorP'!$A$"&amp;MATCH($S49&amp;$J49,SorP!C:C,0))))</f>
        <v/>
      </c>
      <c r="U49" s="99"/>
      <c r="V49" s="74" t="str">
        <f ca="1" t="shared" si="14"/>
        <v/>
      </c>
      <c r="W49" s="74" t="b">
        <f ca="1" t="shared" si="15"/>
        <v>0</v>
      </c>
      <c r="X49" s="74" t="str">
        <f ca="1" t="shared" si="16"/>
        <v>+</v>
      </c>
      <c r="Y49" s="74" t="e">
        <f ca="1">IF(C49="",NA(),MATCH($B49&amp;$C49,'Smelter Look-up'!$J:$J,0))</f>
        <v>#N/A</v>
      </c>
      <c r="AB49" s="74">
        <f ca="1" t="shared" ref="AB49:AB112" si="17">IF(AND(C49="Smelter not listed",OR(LEN(D49)=0,LEN(E49)=0)),1,0)</f>
        <v>0</v>
      </c>
      <c r="AC49" s="74" t="str">
        <f ca="1" t="shared" ref="AC49:AC112" si="18">B49</f>
        <v/>
      </c>
      <c r="AD49" s="74" t="str">
        <f ca="1" t="shared" si="12"/>
        <v/>
      </c>
    </row>
    <row r="50" s="74" customFormat="1" ht="20.15" customHeight="1" spans="1:30">
      <c r="A50" s="97"/>
      <c r="B50" s="95" t="str">
        <f ca="1">IF(LEN(A50)=0,"",INDEX('Smelter Look-up'!$A:$A,MATCH($A50,'Smelter Look-up'!$E:$E,0)))</f>
        <v/>
      </c>
      <c r="C50" s="95" t="str">
        <f ca="1">IF(LEN(A50)=0,"",INDEX('Smelter Look-up'!$C:$C,MATCH($A50,'Smelter Look-up'!$E:$E,0)))</f>
        <v/>
      </c>
      <c r="D50" s="95"/>
      <c r="E50" s="95" t="str">
        <f ca="1">IF(ISERROR($Y50),"",OFFSET('Smelter Look-up'!$D$4,$Y50-4,0)&amp;"")</f>
        <v/>
      </c>
      <c r="F50" s="95" t="str">
        <f ca="1">IF(ISERROR($Y50),"",OFFSET('Smelter Look-up'!$E$4,$Y50-4,0))</f>
        <v/>
      </c>
      <c r="G50" s="95" t="str">
        <f ca="1">IF(C50="Smelter not listed","Enter smelter details",IF(ISERROR($Y50),"",OFFSET('Smelter Look-up'!$F$4,$Y50-4,0)))</f>
        <v/>
      </c>
      <c r="H50" s="154" t="str">
        <f ca="1">IF(ISERROR($Y50),"",OFFSET('Smelter Look-up'!$G$4,$Y50-4,0))</f>
        <v/>
      </c>
      <c r="I50" s="96" t="str">
        <f ca="1">IF(ISERROR($Y50),"",OFFSET('Smelter Look-up'!$H$4,$Y50-4,0))</f>
        <v/>
      </c>
      <c r="J50" s="96" t="str">
        <f ca="1">IF(ISERROR($Y50),"",OFFSET('Smelter Look-up'!$I$4,$Y50-4,0))</f>
        <v/>
      </c>
      <c r="K50" s="97"/>
      <c r="L50" s="97"/>
      <c r="M50" s="97"/>
      <c r="N50" s="97"/>
      <c r="O50" s="97"/>
      <c r="P50" s="97"/>
      <c r="Q50" s="98"/>
      <c r="R50" s="140" t="str">
        <f ca="1">IF(ISERROR($Y50),"",OFFSET('Smelter Look-up'!$C$4,$Y50-4,0)&amp;"")</f>
        <v/>
      </c>
      <c r="S50" s="98" t="str">
        <f ca="1" t="shared" si="13"/>
        <v/>
      </c>
      <c r="T50" s="98" t="str">
        <f ca="1">IF(B50="","",IF(ISERROR(MATCH($J50,SorP!B:B,0)),"",INDIRECT("'SorP'!$A$"&amp;MATCH($S50&amp;$J50,SorP!C:C,0))))</f>
        <v/>
      </c>
      <c r="U50" s="99"/>
      <c r="V50" s="74" t="str">
        <f ca="1" t="shared" si="14"/>
        <v/>
      </c>
      <c r="W50" s="74" t="b">
        <f ca="1" t="shared" si="15"/>
        <v>0</v>
      </c>
      <c r="X50" s="74" t="str">
        <f ca="1" t="shared" si="16"/>
        <v>+</v>
      </c>
      <c r="Y50" s="74" t="e">
        <f ca="1">IF(C50="",NA(),MATCH($B50&amp;$C50,'Smelter Look-up'!$J:$J,0))</f>
        <v>#N/A</v>
      </c>
      <c r="AB50" s="74">
        <f ca="1" t="shared" si="17"/>
        <v>0</v>
      </c>
      <c r="AC50" s="74" t="str">
        <f ca="1" t="shared" si="18"/>
        <v/>
      </c>
      <c r="AD50" s="74" t="str">
        <f ca="1" t="shared" si="12"/>
        <v/>
      </c>
    </row>
    <row r="51" s="74" customFormat="1" ht="20.15" customHeight="1" spans="1:30">
      <c r="A51" s="97"/>
      <c r="B51" s="95" t="str">
        <f ca="1">IF(LEN(A51)=0,"",INDEX('Smelter Look-up'!$A:$A,MATCH($A51,'Smelter Look-up'!$E:$E,0)))</f>
        <v/>
      </c>
      <c r="C51" s="95" t="str">
        <f ca="1">IF(LEN(A51)=0,"",INDEX('Smelter Look-up'!$C:$C,MATCH($A51,'Smelter Look-up'!$E:$E,0)))</f>
        <v/>
      </c>
      <c r="D51" s="95"/>
      <c r="E51" s="95" t="str">
        <f ca="1">IF(ISERROR($Y51),"",OFFSET('Smelter Look-up'!$D$4,$Y51-4,0)&amp;"")</f>
        <v/>
      </c>
      <c r="F51" s="95" t="str">
        <f ca="1">IF(ISERROR($Y51),"",OFFSET('Smelter Look-up'!$E$4,$Y51-4,0))</f>
        <v/>
      </c>
      <c r="G51" s="95" t="str">
        <f ca="1">IF(C51="Smelter not listed","Enter smelter details",IF(ISERROR($Y51),"",OFFSET('Smelter Look-up'!$F$4,$Y51-4,0)))</f>
        <v/>
      </c>
      <c r="H51" s="154" t="str">
        <f ca="1">IF(ISERROR($Y51),"",OFFSET('Smelter Look-up'!$G$4,$Y51-4,0))</f>
        <v/>
      </c>
      <c r="I51" s="96" t="str">
        <f ca="1">IF(ISERROR($Y51),"",OFFSET('Smelter Look-up'!$H$4,$Y51-4,0))</f>
        <v/>
      </c>
      <c r="J51" s="96" t="str">
        <f ca="1">IF(ISERROR($Y51),"",OFFSET('Smelter Look-up'!$I$4,$Y51-4,0))</f>
        <v/>
      </c>
      <c r="K51" s="97"/>
      <c r="L51" s="97"/>
      <c r="M51" s="97"/>
      <c r="N51" s="97"/>
      <c r="O51" s="97"/>
      <c r="P51" s="97"/>
      <c r="Q51" s="98"/>
      <c r="R51" s="140" t="str">
        <f ca="1">IF(ISERROR($Y51),"",OFFSET('Smelter Look-up'!$C$4,$Y51-4,0)&amp;"")</f>
        <v/>
      </c>
      <c r="S51" s="98" t="str">
        <f ca="1" t="shared" si="13"/>
        <v/>
      </c>
      <c r="T51" s="98" t="str">
        <f ca="1">IF(B51="","",IF(ISERROR(MATCH($J51,SorP!B:B,0)),"",INDIRECT("'SorP'!$A$"&amp;MATCH($S51&amp;$J51,SorP!C:C,0))))</f>
        <v/>
      </c>
      <c r="U51" s="99"/>
      <c r="V51" s="74" t="str">
        <f ca="1" t="shared" si="14"/>
        <v/>
      </c>
      <c r="W51" s="74" t="b">
        <f ca="1" t="shared" si="15"/>
        <v>0</v>
      </c>
      <c r="X51" s="74" t="str">
        <f ca="1" t="shared" si="16"/>
        <v>+</v>
      </c>
      <c r="Y51" s="74" t="e">
        <f ca="1">IF(C51="",NA(),MATCH($B51&amp;$C51,'Smelter Look-up'!$J:$J,0))</f>
        <v>#N/A</v>
      </c>
      <c r="AB51" s="74">
        <f ca="1" t="shared" si="17"/>
        <v>0</v>
      </c>
      <c r="AC51" s="74" t="str">
        <f ca="1" t="shared" si="18"/>
        <v/>
      </c>
      <c r="AD51" s="74" t="str">
        <f ca="1" t="shared" si="12"/>
        <v/>
      </c>
    </row>
    <row r="52" s="74" customFormat="1" ht="20.15" customHeight="1" spans="1:30">
      <c r="A52" s="97"/>
      <c r="B52" s="95" t="str">
        <f ca="1">IF(LEN(A52)=0,"",INDEX('Smelter Look-up'!$A:$A,MATCH($A52,'Smelter Look-up'!$E:$E,0)))</f>
        <v/>
      </c>
      <c r="C52" s="95" t="str">
        <f ca="1">IF(LEN(A52)=0,"",INDEX('Smelter Look-up'!$C:$C,MATCH($A52,'Smelter Look-up'!$E:$E,0)))</f>
        <v/>
      </c>
      <c r="D52" s="95"/>
      <c r="E52" s="95" t="str">
        <f ca="1">IF(ISERROR($Y52),"",OFFSET('Smelter Look-up'!$D$4,$Y52-4,0)&amp;"")</f>
        <v/>
      </c>
      <c r="F52" s="95" t="str">
        <f ca="1">IF(ISERROR($Y52),"",OFFSET('Smelter Look-up'!$E$4,$Y52-4,0))</f>
        <v/>
      </c>
      <c r="G52" s="95" t="str">
        <f ca="1">IF(C52="Smelter not listed","Enter smelter details",IF(ISERROR($Y52),"",OFFSET('Smelter Look-up'!$F$4,$Y52-4,0)))</f>
        <v/>
      </c>
      <c r="H52" s="154" t="str">
        <f ca="1">IF(ISERROR($Y52),"",OFFSET('Smelter Look-up'!$G$4,$Y52-4,0))</f>
        <v/>
      </c>
      <c r="I52" s="96" t="str">
        <f ca="1">IF(ISERROR($Y52),"",OFFSET('Smelter Look-up'!$H$4,$Y52-4,0))</f>
        <v/>
      </c>
      <c r="J52" s="96" t="str">
        <f ca="1">IF(ISERROR($Y52),"",OFFSET('Smelter Look-up'!$I$4,$Y52-4,0))</f>
        <v/>
      </c>
      <c r="K52" s="97"/>
      <c r="L52" s="97"/>
      <c r="M52" s="97"/>
      <c r="N52" s="97"/>
      <c r="O52" s="97"/>
      <c r="P52" s="97"/>
      <c r="Q52" s="98"/>
      <c r="R52" s="140" t="str">
        <f ca="1">IF(ISERROR($Y52),"",OFFSET('Smelter Look-up'!$C$4,$Y52-4,0)&amp;"")</f>
        <v/>
      </c>
      <c r="S52" s="98" t="str">
        <f ca="1" t="shared" si="13"/>
        <v/>
      </c>
      <c r="T52" s="98" t="str">
        <f ca="1">IF(B52="","",IF(ISERROR(MATCH($J52,SorP!B:B,0)),"",INDIRECT("'SorP'!$A$"&amp;MATCH($S52&amp;$J52,SorP!C:C,0))))</f>
        <v/>
      </c>
      <c r="U52" s="99"/>
      <c r="V52" s="74" t="str">
        <f ca="1" t="shared" si="14"/>
        <v/>
      </c>
      <c r="W52" s="74" t="b">
        <f ca="1" t="shared" si="15"/>
        <v>0</v>
      </c>
      <c r="X52" s="74" t="str">
        <f ca="1" t="shared" si="16"/>
        <v>+</v>
      </c>
      <c r="Y52" s="74" t="e">
        <f ca="1">IF(C52="",NA(),MATCH($B52&amp;$C52,'Smelter Look-up'!$J:$J,0))</f>
        <v>#N/A</v>
      </c>
      <c r="AB52" s="74">
        <f ca="1" t="shared" si="17"/>
        <v>0</v>
      </c>
      <c r="AC52" s="74" t="str">
        <f ca="1" t="shared" si="18"/>
        <v/>
      </c>
      <c r="AD52" s="74" t="str">
        <f ca="1" t="shared" si="12"/>
        <v/>
      </c>
    </row>
    <row r="53" s="74" customFormat="1" ht="20.15" customHeight="1" spans="1:30">
      <c r="A53" s="97"/>
      <c r="B53" s="95" t="str">
        <f ca="1">IF(LEN(A53)=0,"",INDEX('Smelter Look-up'!$A:$A,MATCH($A53,'Smelter Look-up'!$E:$E,0)))</f>
        <v/>
      </c>
      <c r="C53" s="95" t="str">
        <f ca="1">IF(LEN(A53)=0,"",INDEX('Smelter Look-up'!$C:$C,MATCH($A53,'Smelter Look-up'!$E:$E,0)))</f>
        <v/>
      </c>
      <c r="D53" s="95"/>
      <c r="E53" s="95" t="str">
        <f ca="1">IF(ISERROR($Y53),"",OFFSET('Smelter Look-up'!$D$4,$Y53-4,0)&amp;"")</f>
        <v/>
      </c>
      <c r="F53" s="95" t="str">
        <f ca="1">IF(ISERROR($Y53),"",OFFSET('Smelter Look-up'!$E$4,$Y53-4,0))</f>
        <v/>
      </c>
      <c r="G53" s="95" t="str">
        <f ca="1">IF(C53="Smelter not listed","Enter smelter details",IF(ISERROR($Y53),"",OFFSET('Smelter Look-up'!$F$4,$Y53-4,0)))</f>
        <v/>
      </c>
      <c r="H53" s="154" t="str">
        <f ca="1">IF(ISERROR($Y53),"",OFFSET('Smelter Look-up'!$G$4,$Y53-4,0))</f>
        <v/>
      </c>
      <c r="I53" s="96" t="str">
        <f ca="1">IF(ISERROR($Y53),"",OFFSET('Smelter Look-up'!$H$4,$Y53-4,0))</f>
        <v/>
      </c>
      <c r="J53" s="96" t="str">
        <f ca="1">IF(ISERROR($Y53),"",OFFSET('Smelter Look-up'!$I$4,$Y53-4,0))</f>
        <v/>
      </c>
      <c r="K53" s="97"/>
      <c r="L53" s="97"/>
      <c r="M53" s="97"/>
      <c r="N53" s="97"/>
      <c r="O53" s="97"/>
      <c r="P53" s="97"/>
      <c r="Q53" s="98"/>
      <c r="R53" s="140" t="str">
        <f ca="1">IF(ISERROR($Y53),"",OFFSET('Smelter Look-up'!$C$4,$Y53-4,0)&amp;"")</f>
        <v/>
      </c>
      <c r="S53" s="98" t="str">
        <f ca="1" t="shared" si="13"/>
        <v/>
      </c>
      <c r="T53" s="98" t="str">
        <f ca="1">IF(B53="","",IF(ISERROR(MATCH($J53,SorP!B:B,0)),"",INDIRECT("'SorP'!$A$"&amp;MATCH($S53&amp;$J53,SorP!C:C,0))))</f>
        <v/>
      </c>
      <c r="U53" s="99"/>
      <c r="V53" s="74" t="str">
        <f ca="1" t="shared" si="14"/>
        <v/>
      </c>
      <c r="W53" s="74" t="b">
        <f ca="1" t="shared" si="15"/>
        <v>0</v>
      </c>
      <c r="X53" s="74" t="str">
        <f ca="1" t="shared" si="16"/>
        <v>+</v>
      </c>
      <c r="Y53" s="74" t="e">
        <f ca="1">IF(C53="",NA(),MATCH($B53&amp;$C53,'Smelter Look-up'!$J:$J,0))</f>
        <v>#N/A</v>
      </c>
      <c r="AB53" s="74">
        <f ca="1" t="shared" si="17"/>
        <v>0</v>
      </c>
      <c r="AC53" s="74" t="str">
        <f ca="1" t="shared" si="18"/>
        <v/>
      </c>
      <c r="AD53" s="74" t="str">
        <f ca="1" t="shared" si="12"/>
        <v/>
      </c>
    </row>
    <row r="54" s="74" customFormat="1" ht="20.15" customHeight="1" spans="1:30">
      <c r="A54" s="97"/>
      <c r="B54" s="95" t="str">
        <f ca="1">IF(LEN(A54)=0,"",INDEX('Smelter Look-up'!$A:$A,MATCH($A54,'Smelter Look-up'!$E:$E,0)))</f>
        <v/>
      </c>
      <c r="C54" s="95" t="str">
        <f ca="1">IF(LEN(A54)=0,"",INDEX('Smelter Look-up'!$C:$C,MATCH($A54,'Smelter Look-up'!$E:$E,0)))</f>
        <v/>
      </c>
      <c r="D54" s="95"/>
      <c r="E54" s="95" t="str">
        <f ca="1">IF(ISERROR($Y54),"",OFFSET('Smelter Look-up'!$D$4,$Y54-4,0)&amp;"")</f>
        <v/>
      </c>
      <c r="F54" s="95" t="str">
        <f ca="1">IF(ISERROR($Y54),"",OFFSET('Smelter Look-up'!$E$4,$Y54-4,0))</f>
        <v/>
      </c>
      <c r="G54" s="95" t="str">
        <f ca="1">IF(C54="Smelter not listed","Enter smelter details",IF(ISERROR($Y54),"",OFFSET('Smelter Look-up'!$F$4,$Y54-4,0)))</f>
        <v/>
      </c>
      <c r="H54" s="154" t="str">
        <f ca="1">IF(ISERROR($Y54),"",OFFSET('Smelter Look-up'!$G$4,$Y54-4,0))</f>
        <v/>
      </c>
      <c r="I54" s="96" t="str">
        <f ca="1">IF(ISERROR($Y54),"",OFFSET('Smelter Look-up'!$H$4,$Y54-4,0))</f>
        <v/>
      </c>
      <c r="J54" s="96" t="str">
        <f ca="1">IF(ISERROR($Y54),"",OFFSET('Smelter Look-up'!$I$4,$Y54-4,0))</f>
        <v/>
      </c>
      <c r="K54" s="97"/>
      <c r="L54" s="97"/>
      <c r="M54" s="97"/>
      <c r="N54" s="97"/>
      <c r="O54" s="97"/>
      <c r="P54" s="97"/>
      <c r="Q54" s="98"/>
      <c r="R54" s="140" t="str">
        <f ca="1">IF(ISERROR($Y54),"",OFFSET('Smelter Look-up'!$C$4,$Y54-4,0)&amp;"")</f>
        <v/>
      </c>
      <c r="S54" s="98" t="str">
        <f ca="1" t="shared" si="13"/>
        <v/>
      </c>
      <c r="T54" s="98" t="str">
        <f ca="1">IF(B54="","",IF(ISERROR(MATCH($J54,SorP!B:B,0)),"",INDIRECT("'SorP'!$A$"&amp;MATCH($S54&amp;$J54,SorP!C:C,0))))</f>
        <v/>
      </c>
      <c r="U54" s="99"/>
      <c r="V54" s="74" t="str">
        <f ca="1" t="shared" si="14"/>
        <v/>
      </c>
      <c r="W54" s="74" t="b">
        <f ca="1" t="shared" si="15"/>
        <v>0</v>
      </c>
      <c r="X54" s="74" t="str">
        <f ca="1" t="shared" si="16"/>
        <v>+</v>
      </c>
      <c r="Y54" s="74" t="e">
        <f ca="1">IF(C54="",NA(),MATCH($B54&amp;$C54,'Smelter Look-up'!$J:$J,0))</f>
        <v>#N/A</v>
      </c>
      <c r="AB54" s="74">
        <f ca="1" t="shared" si="17"/>
        <v>0</v>
      </c>
      <c r="AC54" s="74" t="str">
        <f ca="1" t="shared" si="18"/>
        <v/>
      </c>
      <c r="AD54" s="74" t="str">
        <f ca="1" t="shared" si="12"/>
        <v/>
      </c>
    </row>
    <row r="55" s="74" customFormat="1" ht="20.15" customHeight="1" spans="1:30">
      <c r="A55" s="97"/>
      <c r="B55" s="95" t="str">
        <f ca="1">IF(LEN(A55)=0,"",INDEX('Smelter Look-up'!$A:$A,MATCH($A55,'Smelter Look-up'!$E:$E,0)))</f>
        <v/>
      </c>
      <c r="C55" s="95" t="str">
        <f ca="1">IF(LEN(A55)=0,"",INDEX('Smelter Look-up'!$C:$C,MATCH($A55,'Smelter Look-up'!$E:$E,0)))</f>
        <v/>
      </c>
      <c r="D55" s="95"/>
      <c r="E55" s="95" t="str">
        <f ca="1">IF(ISERROR($Y55),"",OFFSET('Smelter Look-up'!$D$4,$Y55-4,0)&amp;"")</f>
        <v/>
      </c>
      <c r="F55" s="95" t="str">
        <f ca="1">IF(ISERROR($Y55),"",OFFSET('Smelter Look-up'!$E$4,$Y55-4,0))</f>
        <v/>
      </c>
      <c r="G55" s="95" t="str">
        <f ca="1">IF(C55="Smelter not listed","Enter smelter details",IF(ISERROR($Y55),"",OFFSET('Smelter Look-up'!$F$4,$Y55-4,0)))</f>
        <v/>
      </c>
      <c r="H55" s="154" t="str">
        <f ca="1">IF(ISERROR($Y55),"",OFFSET('Smelter Look-up'!$G$4,$Y55-4,0))</f>
        <v/>
      </c>
      <c r="I55" s="96" t="str">
        <f ca="1">IF(ISERROR($Y55),"",OFFSET('Smelter Look-up'!$H$4,$Y55-4,0))</f>
        <v/>
      </c>
      <c r="J55" s="96" t="str">
        <f ca="1">IF(ISERROR($Y55),"",OFFSET('Smelter Look-up'!$I$4,$Y55-4,0))</f>
        <v/>
      </c>
      <c r="K55" s="97"/>
      <c r="L55" s="97"/>
      <c r="M55" s="97"/>
      <c r="N55" s="97"/>
      <c r="O55" s="97"/>
      <c r="P55" s="97"/>
      <c r="Q55" s="98"/>
      <c r="R55" s="140" t="str">
        <f ca="1">IF(ISERROR($Y55),"",OFFSET('Smelter Look-up'!$C$4,$Y55-4,0)&amp;"")</f>
        <v/>
      </c>
      <c r="S55" s="98" t="str">
        <f ca="1" t="shared" si="13"/>
        <v/>
      </c>
      <c r="T55" s="98" t="str">
        <f ca="1">IF(B55="","",IF(ISERROR(MATCH($J55,SorP!B:B,0)),"",INDIRECT("'SorP'!$A$"&amp;MATCH($S55&amp;$J55,SorP!C:C,0))))</f>
        <v/>
      </c>
      <c r="U55" s="99"/>
      <c r="V55" s="74" t="str">
        <f ca="1" t="shared" si="14"/>
        <v/>
      </c>
      <c r="W55" s="74" t="b">
        <f ca="1" t="shared" si="15"/>
        <v>0</v>
      </c>
      <c r="X55" s="74" t="str">
        <f ca="1" t="shared" si="16"/>
        <v>+</v>
      </c>
      <c r="Y55" s="74" t="e">
        <f ca="1">IF(C55="",NA(),MATCH($B55&amp;$C55,'Smelter Look-up'!$J:$J,0))</f>
        <v>#N/A</v>
      </c>
      <c r="AB55" s="74">
        <f ca="1" t="shared" si="17"/>
        <v>0</v>
      </c>
      <c r="AC55" s="74" t="str">
        <f ca="1" t="shared" si="18"/>
        <v/>
      </c>
      <c r="AD55" s="74" t="str">
        <f ca="1" t="shared" ref="AD55:AD118" si="19">IF(C55="Smelter not listed",D55,IF(C55="Smelter not yet identified","",C55))</f>
        <v/>
      </c>
    </row>
    <row r="56" s="74" customFormat="1" ht="20.15" customHeight="1" spans="1:30">
      <c r="A56" s="97"/>
      <c r="B56" s="95" t="str">
        <f ca="1">IF(LEN(A56)=0,"",INDEX('Smelter Look-up'!$A:$A,MATCH($A56,'Smelter Look-up'!$E:$E,0)))</f>
        <v/>
      </c>
      <c r="C56" s="95" t="str">
        <f ca="1">IF(LEN(A56)=0,"",INDEX('Smelter Look-up'!$C:$C,MATCH($A56,'Smelter Look-up'!$E:$E,0)))</f>
        <v/>
      </c>
      <c r="D56" s="95"/>
      <c r="E56" s="95" t="str">
        <f ca="1">IF(ISERROR($Y56),"",OFFSET('Smelter Look-up'!$D$4,$Y56-4,0)&amp;"")</f>
        <v/>
      </c>
      <c r="F56" s="95" t="str">
        <f ca="1">IF(ISERROR($Y56),"",OFFSET('Smelter Look-up'!$E$4,$Y56-4,0))</f>
        <v/>
      </c>
      <c r="G56" s="95" t="str">
        <f ca="1">IF(C56="Smelter not listed","Enter smelter details",IF(ISERROR($Y56),"",OFFSET('Smelter Look-up'!$F$4,$Y56-4,0)))</f>
        <v/>
      </c>
      <c r="H56" s="154" t="str">
        <f ca="1">IF(ISERROR($Y56),"",OFFSET('Smelter Look-up'!$G$4,$Y56-4,0))</f>
        <v/>
      </c>
      <c r="I56" s="96" t="str">
        <f ca="1">IF(ISERROR($Y56),"",OFFSET('Smelter Look-up'!$H$4,$Y56-4,0))</f>
        <v/>
      </c>
      <c r="J56" s="96" t="str">
        <f ca="1">IF(ISERROR($Y56),"",OFFSET('Smelter Look-up'!$I$4,$Y56-4,0))</f>
        <v/>
      </c>
      <c r="K56" s="97"/>
      <c r="L56" s="97"/>
      <c r="M56" s="97"/>
      <c r="N56" s="97"/>
      <c r="O56" s="97"/>
      <c r="P56" s="97"/>
      <c r="Q56" s="98"/>
      <c r="R56" s="140" t="str">
        <f ca="1">IF(ISERROR($Y56),"",OFFSET('Smelter Look-up'!$C$4,$Y56-4,0)&amp;"")</f>
        <v/>
      </c>
      <c r="S56" s="98" t="str">
        <f ca="1" t="shared" si="13"/>
        <v/>
      </c>
      <c r="T56" s="98" t="str">
        <f ca="1">IF(B56="","",IF(ISERROR(MATCH($J56,SorP!B:B,0)),"",INDIRECT("'SorP'!$A$"&amp;MATCH($S56&amp;$J56,SorP!C:C,0))))</f>
        <v/>
      </c>
      <c r="U56" s="99"/>
      <c r="V56" s="74" t="str">
        <f ca="1" t="shared" si="14"/>
        <v/>
      </c>
      <c r="W56" s="74" t="b">
        <f ca="1" t="shared" si="15"/>
        <v>0</v>
      </c>
      <c r="X56" s="74" t="str">
        <f ca="1" t="shared" si="16"/>
        <v>+</v>
      </c>
      <c r="Y56" s="74" t="e">
        <f ca="1">IF(C56="",NA(),MATCH($B56&amp;$C56,'Smelter Look-up'!$J:$J,0))</f>
        <v>#N/A</v>
      </c>
      <c r="AB56" s="74">
        <f ca="1" t="shared" si="17"/>
        <v>0</v>
      </c>
      <c r="AC56" s="74" t="str">
        <f ca="1" t="shared" si="18"/>
        <v/>
      </c>
      <c r="AD56" s="74" t="str">
        <f ca="1" t="shared" si="19"/>
        <v/>
      </c>
    </row>
    <row r="57" s="74" customFormat="1" ht="20.15" customHeight="1" spans="1:30">
      <c r="A57" s="97"/>
      <c r="B57" s="95" t="str">
        <f ca="1">IF(LEN(A57)=0,"",INDEX('Smelter Look-up'!$A:$A,MATCH($A57,'Smelter Look-up'!$E:$E,0)))</f>
        <v/>
      </c>
      <c r="C57" s="95" t="str">
        <f ca="1">IF(LEN(A57)=0,"",INDEX('Smelter Look-up'!$C:$C,MATCH($A57,'Smelter Look-up'!$E:$E,0)))</f>
        <v/>
      </c>
      <c r="D57" s="95"/>
      <c r="E57" s="95" t="str">
        <f ca="1">IF(ISERROR($Y57),"",OFFSET('Smelter Look-up'!$D$4,$Y57-4,0)&amp;"")</f>
        <v/>
      </c>
      <c r="F57" s="95" t="str">
        <f ca="1">IF(ISERROR($Y57),"",OFFSET('Smelter Look-up'!$E$4,$Y57-4,0))</f>
        <v/>
      </c>
      <c r="G57" s="95" t="str">
        <f ca="1">IF(C57="Smelter not listed","Enter smelter details",IF(ISERROR($Y57),"",OFFSET('Smelter Look-up'!$F$4,$Y57-4,0)))</f>
        <v/>
      </c>
      <c r="H57" s="154" t="str">
        <f ca="1">IF(ISERROR($Y57),"",OFFSET('Smelter Look-up'!$G$4,$Y57-4,0))</f>
        <v/>
      </c>
      <c r="I57" s="96" t="str">
        <f ca="1">IF(ISERROR($Y57),"",OFFSET('Smelter Look-up'!$H$4,$Y57-4,0))</f>
        <v/>
      </c>
      <c r="J57" s="96" t="str">
        <f ca="1">IF(ISERROR($Y57),"",OFFSET('Smelter Look-up'!$I$4,$Y57-4,0))</f>
        <v/>
      </c>
      <c r="K57" s="97"/>
      <c r="L57" s="97"/>
      <c r="M57" s="97"/>
      <c r="N57" s="97"/>
      <c r="O57" s="97"/>
      <c r="P57" s="97"/>
      <c r="Q57" s="98"/>
      <c r="R57" s="140" t="str">
        <f ca="1">IF(ISERROR($Y57),"",OFFSET('Smelter Look-up'!$C$4,$Y57-4,0)&amp;"")</f>
        <v/>
      </c>
      <c r="S57" s="98" t="str">
        <f ca="1" t="shared" si="13"/>
        <v/>
      </c>
      <c r="T57" s="98" t="str">
        <f ca="1">IF(B57="","",IF(ISERROR(MATCH($J57,SorP!B:B,0)),"",INDIRECT("'SorP'!$A$"&amp;MATCH($S57&amp;$J57,SorP!C:C,0))))</f>
        <v/>
      </c>
      <c r="U57" s="99"/>
      <c r="V57" s="74" t="str">
        <f ca="1" t="shared" si="14"/>
        <v/>
      </c>
      <c r="W57" s="74" t="b">
        <f ca="1" t="shared" si="15"/>
        <v>0</v>
      </c>
      <c r="X57" s="74" t="str">
        <f ca="1" t="shared" si="16"/>
        <v>+</v>
      </c>
      <c r="Y57" s="74" t="e">
        <f ca="1">IF(C57="",NA(),MATCH($B57&amp;$C57,'Smelter Look-up'!$J:$J,0))</f>
        <v>#N/A</v>
      </c>
      <c r="AB57" s="74">
        <f ca="1" t="shared" si="17"/>
        <v>0</v>
      </c>
      <c r="AC57" s="74" t="str">
        <f ca="1" t="shared" si="18"/>
        <v/>
      </c>
      <c r="AD57" s="74" t="str">
        <f ca="1" t="shared" si="19"/>
        <v/>
      </c>
    </row>
    <row r="58" s="74" customFormat="1" ht="20.15" customHeight="1" spans="1:30">
      <c r="A58" s="97"/>
      <c r="B58" s="95" t="str">
        <f ca="1">IF(LEN(A58)=0,"",INDEX('Smelter Look-up'!$A:$A,MATCH($A58,'Smelter Look-up'!$E:$E,0)))</f>
        <v/>
      </c>
      <c r="C58" s="95" t="str">
        <f ca="1">IF(LEN(A58)=0,"",INDEX('Smelter Look-up'!$C:$C,MATCH($A58,'Smelter Look-up'!$E:$E,0)))</f>
        <v/>
      </c>
      <c r="D58" s="95"/>
      <c r="E58" s="95" t="str">
        <f ca="1">IF(ISERROR($Y58),"",OFFSET('Smelter Look-up'!$D$4,$Y58-4,0)&amp;"")</f>
        <v/>
      </c>
      <c r="F58" s="95" t="str">
        <f ca="1">IF(ISERROR($Y58),"",OFFSET('Smelter Look-up'!$E$4,$Y58-4,0))</f>
        <v/>
      </c>
      <c r="G58" s="95" t="str">
        <f ca="1">IF(C58="Smelter not listed","Enter smelter details",IF(ISERROR($Y58),"",OFFSET('Smelter Look-up'!$F$4,$Y58-4,0)))</f>
        <v/>
      </c>
      <c r="H58" s="154" t="str">
        <f ca="1">IF(ISERROR($Y58),"",OFFSET('Smelter Look-up'!$G$4,$Y58-4,0))</f>
        <v/>
      </c>
      <c r="I58" s="96" t="str">
        <f ca="1">IF(ISERROR($Y58),"",OFFSET('Smelter Look-up'!$H$4,$Y58-4,0))</f>
        <v/>
      </c>
      <c r="J58" s="96" t="str">
        <f ca="1">IF(ISERROR($Y58),"",OFFSET('Smelter Look-up'!$I$4,$Y58-4,0))</f>
        <v/>
      </c>
      <c r="K58" s="97"/>
      <c r="L58" s="97"/>
      <c r="M58" s="97"/>
      <c r="N58" s="97"/>
      <c r="O58" s="97"/>
      <c r="P58" s="97"/>
      <c r="Q58" s="98"/>
      <c r="R58" s="140" t="str">
        <f ca="1">IF(ISERROR($Y58),"",OFFSET('Smelter Look-up'!$C$4,$Y58-4,0)&amp;"")</f>
        <v/>
      </c>
      <c r="S58" s="98" t="str">
        <f ca="1" t="shared" si="13"/>
        <v/>
      </c>
      <c r="T58" s="98" t="str">
        <f ca="1">IF(B58="","",IF(ISERROR(MATCH($J58,SorP!B:B,0)),"",INDIRECT("'SorP'!$A$"&amp;MATCH($S58&amp;$J58,SorP!C:C,0))))</f>
        <v/>
      </c>
      <c r="U58" s="99"/>
      <c r="V58" s="74" t="str">
        <f ca="1" t="shared" si="14"/>
        <v/>
      </c>
      <c r="W58" s="74" t="b">
        <f ca="1" t="shared" si="15"/>
        <v>0</v>
      </c>
      <c r="X58" s="74" t="str">
        <f ca="1" t="shared" si="16"/>
        <v>+</v>
      </c>
      <c r="Y58" s="74" t="e">
        <f ca="1">IF(C58="",NA(),MATCH($B58&amp;$C58,'Smelter Look-up'!$J:$J,0))</f>
        <v>#N/A</v>
      </c>
      <c r="AB58" s="74">
        <f ca="1" t="shared" si="17"/>
        <v>0</v>
      </c>
      <c r="AC58" s="74" t="str">
        <f ca="1" t="shared" si="18"/>
        <v/>
      </c>
      <c r="AD58" s="74" t="str">
        <f ca="1" t="shared" si="19"/>
        <v/>
      </c>
    </row>
    <row r="59" s="74" customFormat="1" ht="20.15" customHeight="1" spans="1:30">
      <c r="A59" s="97"/>
      <c r="B59" s="95" t="str">
        <f ca="1">IF(LEN(A59)=0,"",INDEX('Smelter Look-up'!$A:$A,MATCH($A59,'Smelter Look-up'!$E:$E,0)))</f>
        <v/>
      </c>
      <c r="C59" s="95" t="str">
        <f ca="1">IF(LEN(A59)=0,"",INDEX('Smelter Look-up'!$C:$C,MATCH($A59,'Smelter Look-up'!$E:$E,0)))</f>
        <v/>
      </c>
      <c r="D59" s="95"/>
      <c r="E59" s="95" t="str">
        <f ca="1">IF(ISERROR($Y59),"",OFFSET('Smelter Look-up'!$D$4,$Y59-4,0)&amp;"")</f>
        <v/>
      </c>
      <c r="F59" s="95" t="str">
        <f ca="1">IF(ISERROR($Y59),"",OFFSET('Smelter Look-up'!$E$4,$Y59-4,0))</f>
        <v/>
      </c>
      <c r="G59" s="95" t="str">
        <f ca="1">IF(C59="Smelter not listed","Enter smelter details",IF(ISERROR($Y59),"",OFFSET('Smelter Look-up'!$F$4,$Y59-4,0)))</f>
        <v/>
      </c>
      <c r="H59" s="154" t="str">
        <f ca="1">IF(ISERROR($Y59),"",OFFSET('Smelter Look-up'!$G$4,$Y59-4,0))</f>
        <v/>
      </c>
      <c r="I59" s="96" t="str">
        <f ca="1">IF(ISERROR($Y59),"",OFFSET('Smelter Look-up'!$H$4,$Y59-4,0))</f>
        <v/>
      </c>
      <c r="J59" s="96" t="str">
        <f ca="1">IF(ISERROR($Y59),"",OFFSET('Smelter Look-up'!$I$4,$Y59-4,0))</f>
        <v/>
      </c>
      <c r="K59" s="97"/>
      <c r="L59" s="97"/>
      <c r="M59" s="97"/>
      <c r="N59" s="97"/>
      <c r="O59" s="97"/>
      <c r="P59" s="97"/>
      <c r="Q59" s="98"/>
      <c r="R59" s="140" t="str">
        <f ca="1">IF(ISERROR($Y59),"",OFFSET('Smelter Look-up'!$C$4,$Y59-4,0)&amp;"")</f>
        <v/>
      </c>
      <c r="S59" s="98" t="str">
        <f ca="1" t="shared" si="13"/>
        <v/>
      </c>
      <c r="T59" s="98" t="str">
        <f ca="1">IF(B59="","",IF(ISERROR(MATCH($J59,SorP!B:B,0)),"",INDIRECT("'SorP'!$A$"&amp;MATCH($S59&amp;$J59,SorP!C:C,0))))</f>
        <v/>
      </c>
      <c r="U59" s="99"/>
      <c r="V59" s="74" t="str">
        <f ca="1" t="shared" si="14"/>
        <v/>
      </c>
      <c r="W59" s="74" t="b">
        <f ca="1" t="shared" si="15"/>
        <v>0</v>
      </c>
      <c r="X59" s="74" t="str">
        <f ca="1" t="shared" si="16"/>
        <v>+</v>
      </c>
      <c r="Y59" s="74" t="e">
        <f ca="1">IF(C59="",NA(),MATCH($B59&amp;$C59,'Smelter Look-up'!$J:$J,0))</f>
        <v>#N/A</v>
      </c>
      <c r="AB59" s="74">
        <f ca="1" t="shared" si="17"/>
        <v>0</v>
      </c>
      <c r="AC59" s="74" t="str">
        <f ca="1" t="shared" si="18"/>
        <v/>
      </c>
      <c r="AD59" s="74" t="str">
        <f ca="1" t="shared" si="19"/>
        <v/>
      </c>
    </row>
    <row r="60" s="74" customFormat="1" ht="20.15" customHeight="1" spans="1:30">
      <c r="A60" s="97"/>
      <c r="B60" s="95" t="str">
        <f ca="1">IF(LEN(A60)=0,"",INDEX('Smelter Look-up'!$A:$A,MATCH($A60,'Smelter Look-up'!$E:$E,0)))</f>
        <v/>
      </c>
      <c r="C60" s="95" t="str">
        <f ca="1">IF(LEN(A60)=0,"",INDEX('Smelter Look-up'!$C:$C,MATCH($A60,'Smelter Look-up'!$E:$E,0)))</f>
        <v/>
      </c>
      <c r="D60" s="95"/>
      <c r="E60" s="95" t="str">
        <f ca="1">IF(ISERROR($Y60),"",OFFSET('Smelter Look-up'!$D$4,$Y60-4,0)&amp;"")</f>
        <v/>
      </c>
      <c r="F60" s="95" t="str">
        <f ca="1">IF(ISERROR($Y60),"",OFFSET('Smelter Look-up'!$E$4,$Y60-4,0))</f>
        <v/>
      </c>
      <c r="G60" s="95" t="str">
        <f ca="1">IF(C60="Smelter not listed","Enter smelter details",IF(ISERROR($Y60),"",OFFSET('Smelter Look-up'!$F$4,$Y60-4,0)))</f>
        <v/>
      </c>
      <c r="H60" s="154" t="str">
        <f ca="1">IF(ISERROR($Y60),"",OFFSET('Smelter Look-up'!$G$4,$Y60-4,0))</f>
        <v/>
      </c>
      <c r="I60" s="96" t="str">
        <f ca="1">IF(ISERROR($Y60),"",OFFSET('Smelter Look-up'!$H$4,$Y60-4,0))</f>
        <v/>
      </c>
      <c r="J60" s="96" t="str">
        <f ca="1">IF(ISERROR($Y60),"",OFFSET('Smelter Look-up'!$I$4,$Y60-4,0))</f>
        <v/>
      </c>
      <c r="K60" s="97"/>
      <c r="L60" s="97"/>
      <c r="M60" s="97"/>
      <c r="N60" s="97"/>
      <c r="O60" s="97"/>
      <c r="P60" s="97"/>
      <c r="Q60" s="98"/>
      <c r="R60" s="140" t="str">
        <f ca="1">IF(ISERROR($Y60),"",OFFSET('Smelter Look-up'!$C$4,$Y60-4,0)&amp;"")</f>
        <v/>
      </c>
      <c r="S60" s="98" t="str">
        <f ca="1" t="shared" si="13"/>
        <v/>
      </c>
      <c r="T60" s="98" t="str">
        <f ca="1">IF(B60="","",IF(ISERROR(MATCH($J60,SorP!B:B,0)),"",INDIRECT("'SorP'!$A$"&amp;MATCH($S60&amp;$J60,SorP!C:C,0))))</f>
        <v/>
      </c>
      <c r="U60" s="99"/>
      <c r="V60" s="74" t="str">
        <f ca="1" t="shared" si="14"/>
        <v/>
      </c>
      <c r="W60" s="74" t="b">
        <f ca="1" t="shared" si="15"/>
        <v>0</v>
      </c>
      <c r="X60" s="74" t="str">
        <f ca="1" t="shared" si="16"/>
        <v>+</v>
      </c>
      <c r="Y60" s="74" t="e">
        <f ca="1">IF(C60="",NA(),MATCH($B60&amp;$C60,'Smelter Look-up'!$J:$J,0))</f>
        <v>#N/A</v>
      </c>
      <c r="AB60" s="74">
        <f ca="1" t="shared" si="17"/>
        <v>0</v>
      </c>
      <c r="AC60" s="74" t="str">
        <f ca="1" t="shared" si="18"/>
        <v/>
      </c>
      <c r="AD60" s="74" t="str">
        <f ca="1" t="shared" si="19"/>
        <v/>
      </c>
    </row>
    <row r="61" s="74" customFormat="1" ht="20.15" customHeight="1" spans="1:30">
      <c r="A61" s="97"/>
      <c r="B61" s="95" t="str">
        <f ca="1">IF(LEN(A61)=0,"",INDEX('Smelter Look-up'!$A:$A,MATCH($A61,'Smelter Look-up'!$E:$E,0)))</f>
        <v/>
      </c>
      <c r="C61" s="95" t="str">
        <f ca="1">IF(LEN(A61)=0,"",INDEX('Smelter Look-up'!$C:$C,MATCH($A61,'Smelter Look-up'!$E:$E,0)))</f>
        <v/>
      </c>
      <c r="D61" s="95"/>
      <c r="E61" s="95" t="str">
        <f ca="1">IF(ISERROR($Y61),"",OFFSET('Smelter Look-up'!$D$4,$Y61-4,0)&amp;"")</f>
        <v/>
      </c>
      <c r="F61" s="95" t="str">
        <f ca="1">IF(ISERROR($Y61),"",OFFSET('Smelter Look-up'!$E$4,$Y61-4,0))</f>
        <v/>
      </c>
      <c r="G61" s="95" t="str">
        <f ca="1">IF(C61="Smelter not listed","Enter smelter details",IF(ISERROR($Y61),"",OFFSET('Smelter Look-up'!$F$4,$Y61-4,0)))</f>
        <v/>
      </c>
      <c r="H61" s="154" t="str">
        <f ca="1">IF(ISERROR($Y61),"",OFFSET('Smelter Look-up'!$G$4,$Y61-4,0))</f>
        <v/>
      </c>
      <c r="I61" s="96" t="str">
        <f ca="1">IF(ISERROR($Y61),"",OFFSET('Smelter Look-up'!$H$4,$Y61-4,0))</f>
        <v/>
      </c>
      <c r="J61" s="96" t="str">
        <f ca="1">IF(ISERROR($Y61),"",OFFSET('Smelter Look-up'!$I$4,$Y61-4,0))</f>
        <v/>
      </c>
      <c r="K61" s="97"/>
      <c r="L61" s="97"/>
      <c r="M61" s="97"/>
      <c r="N61" s="97"/>
      <c r="O61" s="97"/>
      <c r="P61" s="97"/>
      <c r="Q61" s="98"/>
      <c r="R61" s="140" t="str">
        <f ca="1">IF(ISERROR($Y61),"",OFFSET('Smelter Look-up'!$C$4,$Y61-4,0)&amp;"")</f>
        <v/>
      </c>
      <c r="S61" s="98" t="str">
        <f ca="1" t="shared" si="13"/>
        <v/>
      </c>
      <c r="T61" s="98" t="str">
        <f ca="1">IF(B61="","",IF(ISERROR(MATCH($J61,SorP!B:B,0)),"",INDIRECT("'SorP'!$A$"&amp;MATCH($S61&amp;$J61,SorP!C:C,0))))</f>
        <v/>
      </c>
      <c r="U61" s="99"/>
      <c r="V61" s="74" t="str">
        <f ca="1" t="shared" si="14"/>
        <v/>
      </c>
      <c r="W61" s="74" t="b">
        <f ca="1" t="shared" si="15"/>
        <v>0</v>
      </c>
      <c r="X61" s="74" t="str">
        <f ca="1" t="shared" si="16"/>
        <v>+</v>
      </c>
      <c r="Y61" s="74" t="e">
        <f ca="1">IF(C61="",NA(),MATCH($B61&amp;$C61,'Smelter Look-up'!$J:$J,0))</f>
        <v>#N/A</v>
      </c>
      <c r="AB61" s="74">
        <f ca="1" t="shared" si="17"/>
        <v>0</v>
      </c>
      <c r="AC61" s="74" t="str">
        <f ca="1" t="shared" si="18"/>
        <v/>
      </c>
      <c r="AD61" s="74" t="str">
        <f ca="1" t="shared" si="19"/>
        <v/>
      </c>
    </row>
    <row r="62" s="74" customFormat="1" ht="20.15" customHeight="1" spans="1:30">
      <c r="A62" s="97"/>
      <c r="B62" s="95" t="str">
        <f ca="1">IF(LEN(A62)=0,"",INDEX('Smelter Look-up'!$A:$A,MATCH($A62,'Smelter Look-up'!$E:$E,0)))</f>
        <v/>
      </c>
      <c r="C62" s="95" t="str">
        <f ca="1">IF(LEN(A62)=0,"",INDEX('Smelter Look-up'!$C:$C,MATCH($A62,'Smelter Look-up'!$E:$E,0)))</f>
        <v/>
      </c>
      <c r="D62" s="95"/>
      <c r="E62" s="95" t="str">
        <f ca="1">IF(ISERROR($Y62),"",OFFSET('Smelter Look-up'!$D$4,$Y62-4,0)&amp;"")</f>
        <v/>
      </c>
      <c r="F62" s="95" t="str">
        <f ca="1">IF(ISERROR($Y62),"",OFFSET('Smelter Look-up'!$E$4,$Y62-4,0))</f>
        <v/>
      </c>
      <c r="G62" s="95" t="str">
        <f ca="1">IF(C62="Smelter not listed","Enter smelter details",IF(ISERROR($Y62),"",OFFSET('Smelter Look-up'!$F$4,$Y62-4,0)))</f>
        <v/>
      </c>
      <c r="H62" s="154" t="str">
        <f ca="1">IF(ISERROR($Y62),"",OFFSET('Smelter Look-up'!$G$4,$Y62-4,0))</f>
        <v/>
      </c>
      <c r="I62" s="96" t="str">
        <f ca="1">IF(ISERROR($Y62),"",OFFSET('Smelter Look-up'!$H$4,$Y62-4,0))</f>
        <v/>
      </c>
      <c r="J62" s="96" t="str">
        <f ca="1">IF(ISERROR($Y62),"",OFFSET('Smelter Look-up'!$I$4,$Y62-4,0))</f>
        <v/>
      </c>
      <c r="K62" s="97"/>
      <c r="L62" s="97"/>
      <c r="M62" s="97"/>
      <c r="N62" s="97"/>
      <c r="O62" s="97"/>
      <c r="P62" s="97"/>
      <c r="Q62" s="98"/>
      <c r="R62" s="140" t="str">
        <f ca="1">IF(ISERROR($Y62),"",OFFSET('Smelter Look-up'!$C$4,$Y62-4,0)&amp;"")</f>
        <v/>
      </c>
      <c r="S62" s="98" t="str">
        <f ca="1" t="shared" si="13"/>
        <v/>
      </c>
      <c r="T62" s="98" t="str">
        <f ca="1">IF(B62="","",IF(ISERROR(MATCH($J62,SorP!B:B,0)),"",INDIRECT("'SorP'!$A$"&amp;MATCH($S62&amp;$J62,SorP!C:C,0))))</f>
        <v/>
      </c>
      <c r="U62" s="99"/>
      <c r="V62" s="74" t="str">
        <f ca="1" t="shared" si="14"/>
        <v/>
      </c>
      <c r="W62" s="74" t="b">
        <f ca="1" t="shared" si="15"/>
        <v>0</v>
      </c>
      <c r="X62" s="74" t="str">
        <f ca="1" t="shared" si="16"/>
        <v>+</v>
      </c>
      <c r="Y62" s="74" t="e">
        <f ca="1">IF(C62="",NA(),MATCH($B62&amp;$C62,'Smelter Look-up'!$J:$J,0))</f>
        <v>#N/A</v>
      </c>
      <c r="AB62" s="74">
        <f ca="1" t="shared" si="17"/>
        <v>0</v>
      </c>
      <c r="AC62" s="74" t="str">
        <f ca="1" t="shared" si="18"/>
        <v/>
      </c>
      <c r="AD62" s="74" t="str">
        <f ca="1" t="shared" si="19"/>
        <v/>
      </c>
    </row>
    <row r="63" s="74" customFormat="1" ht="20.15" customHeight="1" spans="1:30">
      <c r="A63" s="97"/>
      <c r="B63" s="95" t="str">
        <f ca="1">IF(LEN(A63)=0,"",INDEX('Smelter Look-up'!$A:$A,MATCH($A63,'Smelter Look-up'!$E:$E,0)))</f>
        <v/>
      </c>
      <c r="C63" s="95" t="str">
        <f ca="1">IF(LEN(A63)=0,"",INDEX('Smelter Look-up'!$C:$C,MATCH($A63,'Smelter Look-up'!$E:$E,0)))</f>
        <v/>
      </c>
      <c r="D63" s="95"/>
      <c r="E63" s="95" t="str">
        <f ca="1">IF(ISERROR($Y63),"",OFFSET('Smelter Look-up'!$D$4,$Y63-4,0)&amp;"")</f>
        <v/>
      </c>
      <c r="F63" s="95" t="str">
        <f ca="1">IF(ISERROR($Y63),"",OFFSET('Smelter Look-up'!$E$4,$Y63-4,0))</f>
        <v/>
      </c>
      <c r="G63" s="95" t="str">
        <f ca="1">IF(C63="Smelter not listed","Enter smelter details",IF(ISERROR($Y63),"",OFFSET('Smelter Look-up'!$F$4,$Y63-4,0)))</f>
        <v/>
      </c>
      <c r="H63" s="154" t="str">
        <f ca="1">IF(ISERROR($Y63),"",OFFSET('Smelter Look-up'!$G$4,$Y63-4,0))</f>
        <v/>
      </c>
      <c r="I63" s="96" t="str">
        <f ca="1">IF(ISERROR($Y63),"",OFFSET('Smelter Look-up'!$H$4,$Y63-4,0))</f>
        <v/>
      </c>
      <c r="J63" s="96" t="str">
        <f ca="1">IF(ISERROR($Y63),"",OFFSET('Smelter Look-up'!$I$4,$Y63-4,0))</f>
        <v/>
      </c>
      <c r="K63" s="97"/>
      <c r="L63" s="97"/>
      <c r="M63" s="97"/>
      <c r="N63" s="97"/>
      <c r="O63" s="97"/>
      <c r="P63" s="97"/>
      <c r="Q63" s="98"/>
      <c r="R63" s="140" t="str">
        <f ca="1">IF(ISERROR($Y63),"",OFFSET('Smelter Look-up'!$C$4,$Y63-4,0)&amp;"")</f>
        <v/>
      </c>
      <c r="S63" s="98" t="str">
        <f ca="1" t="shared" si="13"/>
        <v/>
      </c>
      <c r="T63" s="98" t="str">
        <f ca="1">IF(B63="","",IF(ISERROR(MATCH($J63,SorP!B:B,0)),"",INDIRECT("'SorP'!$A$"&amp;MATCH($S63&amp;$J63,SorP!C:C,0))))</f>
        <v/>
      </c>
      <c r="U63" s="99"/>
      <c r="V63" s="74" t="str">
        <f ca="1" t="shared" si="14"/>
        <v/>
      </c>
      <c r="W63" s="74" t="b">
        <f ca="1" t="shared" si="15"/>
        <v>0</v>
      </c>
      <c r="X63" s="74" t="str">
        <f ca="1" t="shared" si="16"/>
        <v>+</v>
      </c>
      <c r="Y63" s="74" t="e">
        <f ca="1">IF(C63="",NA(),MATCH($B63&amp;$C63,'Smelter Look-up'!$J:$J,0))</f>
        <v>#N/A</v>
      </c>
      <c r="AB63" s="74">
        <f ca="1" t="shared" si="17"/>
        <v>0</v>
      </c>
      <c r="AC63" s="74" t="str">
        <f ca="1" t="shared" si="18"/>
        <v/>
      </c>
      <c r="AD63" s="74" t="str">
        <f ca="1" t="shared" si="19"/>
        <v/>
      </c>
    </row>
    <row r="64" s="74" customFormat="1" ht="20.15" customHeight="1" spans="1:30">
      <c r="A64" s="97"/>
      <c r="B64" s="95" t="str">
        <f ca="1">IF(LEN(A64)=0,"",INDEX('Smelter Look-up'!$A:$A,MATCH($A64,'Smelter Look-up'!$E:$E,0)))</f>
        <v/>
      </c>
      <c r="C64" s="95" t="str">
        <f ca="1">IF(LEN(A64)=0,"",INDEX('Smelter Look-up'!$C:$C,MATCH($A64,'Smelter Look-up'!$E:$E,0)))</f>
        <v/>
      </c>
      <c r="D64" s="95"/>
      <c r="E64" s="95" t="str">
        <f ca="1">IF(ISERROR($Y64),"",OFFSET('Smelter Look-up'!$D$4,$Y64-4,0)&amp;"")</f>
        <v/>
      </c>
      <c r="F64" s="95" t="str">
        <f ca="1">IF(ISERROR($Y64),"",OFFSET('Smelter Look-up'!$E$4,$Y64-4,0))</f>
        <v/>
      </c>
      <c r="G64" s="95" t="str">
        <f ca="1">IF(C64="Smelter not listed","Enter smelter details",IF(ISERROR($Y64),"",OFFSET('Smelter Look-up'!$F$4,$Y64-4,0)))</f>
        <v/>
      </c>
      <c r="H64" s="154" t="str">
        <f ca="1">IF(ISERROR($Y64),"",OFFSET('Smelter Look-up'!$G$4,$Y64-4,0))</f>
        <v/>
      </c>
      <c r="I64" s="96" t="str">
        <f ca="1">IF(ISERROR($Y64),"",OFFSET('Smelter Look-up'!$H$4,$Y64-4,0))</f>
        <v/>
      </c>
      <c r="J64" s="96" t="str">
        <f ca="1">IF(ISERROR($Y64),"",OFFSET('Smelter Look-up'!$I$4,$Y64-4,0))</f>
        <v/>
      </c>
      <c r="K64" s="97"/>
      <c r="L64" s="97"/>
      <c r="M64" s="97"/>
      <c r="N64" s="97"/>
      <c r="O64" s="97"/>
      <c r="P64" s="97"/>
      <c r="Q64" s="98"/>
      <c r="R64" s="140" t="str">
        <f ca="1">IF(ISERROR($Y64),"",OFFSET('Smelter Look-up'!$C$4,$Y64-4,0)&amp;"")</f>
        <v/>
      </c>
      <c r="S64" s="98" t="str">
        <f ca="1" t="shared" si="13"/>
        <v/>
      </c>
      <c r="T64" s="98" t="str">
        <f ca="1">IF(B64="","",IF(ISERROR(MATCH($J64,SorP!B:B,0)),"",INDIRECT("'SorP'!$A$"&amp;MATCH($S64&amp;$J64,SorP!C:C,0))))</f>
        <v/>
      </c>
      <c r="U64" s="99"/>
      <c r="V64" s="74" t="str">
        <f ca="1" t="shared" si="14"/>
        <v/>
      </c>
      <c r="W64" s="74" t="b">
        <f ca="1" t="shared" si="15"/>
        <v>0</v>
      </c>
      <c r="X64" s="74" t="str">
        <f ca="1" t="shared" si="16"/>
        <v>+</v>
      </c>
      <c r="Y64" s="74" t="e">
        <f ca="1">IF(C64="",NA(),MATCH($B64&amp;$C64,'Smelter Look-up'!$J:$J,0))</f>
        <v>#N/A</v>
      </c>
      <c r="AB64" s="74">
        <f ca="1" t="shared" si="17"/>
        <v>0</v>
      </c>
      <c r="AC64" s="74" t="str">
        <f ca="1" t="shared" si="18"/>
        <v/>
      </c>
      <c r="AD64" s="74" t="str">
        <f ca="1" t="shared" si="19"/>
        <v/>
      </c>
    </row>
    <row r="65" s="74" customFormat="1" ht="20.15" customHeight="1" spans="1:30">
      <c r="A65" s="97"/>
      <c r="B65" s="95" t="str">
        <f ca="1">IF(LEN(A65)=0,"",INDEX('Smelter Look-up'!$A:$A,MATCH($A65,'Smelter Look-up'!$E:$E,0)))</f>
        <v/>
      </c>
      <c r="C65" s="95" t="str">
        <f ca="1">IF(LEN(A65)=0,"",INDEX('Smelter Look-up'!$C:$C,MATCH($A65,'Smelter Look-up'!$E:$E,0)))</f>
        <v/>
      </c>
      <c r="D65" s="95"/>
      <c r="E65" s="95" t="str">
        <f ca="1">IF(ISERROR($Y65),"",OFFSET('Smelter Look-up'!$D$4,$Y65-4,0)&amp;"")</f>
        <v/>
      </c>
      <c r="F65" s="95" t="str">
        <f ca="1">IF(ISERROR($Y65),"",OFFSET('Smelter Look-up'!$E$4,$Y65-4,0))</f>
        <v/>
      </c>
      <c r="G65" s="95" t="str">
        <f ca="1">IF(C65="Smelter not listed","Enter smelter details",IF(ISERROR($Y65),"",OFFSET('Smelter Look-up'!$F$4,$Y65-4,0)))</f>
        <v/>
      </c>
      <c r="H65" s="154" t="str">
        <f ca="1">IF(ISERROR($Y65),"",OFFSET('Smelter Look-up'!$G$4,$Y65-4,0))</f>
        <v/>
      </c>
      <c r="I65" s="96" t="str">
        <f ca="1">IF(ISERROR($Y65),"",OFFSET('Smelter Look-up'!$H$4,$Y65-4,0))</f>
        <v/>
      </c>
      <c r="J65" s="96" t="str">
        <f ca="1">IF(ISERROR($Y65),"",OFFSET('Smelter Look-up'!$I$4,$Y65-4,0))</f>
        <v/>
      </c>
      <c r="K65" s="97"/>
      <c r="L65" s="97"/>
      <c r="M65" s="97"/>
      <c r="N65" s="97"/>
      <c r="O65" s="97"/>
      <c r="P65" s="97"/>
      <c r="Q65" s="98"/>
      <c r="R65" s="140" t="str">
        <f ca="1">IF(ISERROR($Y65),"",OFFSET('Smelter Look-up'!$C$4,$Y65-4,0)&amp;"")</f>
        <v/>
      </c>
      <c r="S65" s="98" t="str">
        <f ca="1" t="shared" si="13"/>
        <v/>
      </c>
      <c r="T65" s="98" t="str">
        <f ca="1">IF(B65="","",IF(ISERROR(MATCH($J65,SorP!B:B,0)),"",INDIRECT("'SorP'!$A$"&amp;MATCH($S65&amp;$J65,SorP!C:C,0))))</f>
        <v/>
      </c>
      <c r="U65" s="99"/>
      <c r="V65" s="74" t="str">
        <f ca="1" t="shared" si="14"/>
        <v/>
      </c>
      <c r="W65" s="74" t="b">
        <f ca="1" t="shared" si="15"/>
        <v>0</v>
      </c>
      <c r="X65" s="74" t="str">
        <f ca="1" t="shared" si="16"/>
        <v>+</v>
      </c>
      <c r="Y65" s="74" t="e">
        <f ca="1">IF(C65="",NA(),MATCH($B65&amp;$C65,'Smelter Look-up'!$J:$J,0))</f>
        <v>#N/A</v>
      </c>
      <c r="AB65" s="74">
        <f ca="1" t="shared" si="17"/>
        <v>0</v>
      </c>
      <c r="AC65" s="74" t="str">
        <f ca="1" t="shared" si="18"/>
        <v/>
      </c>
      <c r="AD65" s="74" t="str">
        <f ca="1" t="shared" si="19"/>
        <v/>
      </c>
    </row>
    <row r="66" s="74" customFormat="1" ht="20.15" customHeight="1" spans="1:30">
      <c r="A66" s="97"/>
      <c r="B66" s="95" t="str">
        <f ca="1">IF(LEN(A66)=0,"",INDEX('Smelter Look-up'!$A:$A,MATCH($A66,'Smelter Look-up'!$E:$E,0)))</f>
        <v/>
      </c>
      <c r="C66" s="95" t="str">
        <f ca="1">IF(LEN(A66)=0,"",INDEX('Smelter Look-up'!$C:$C,MATCH($A66,'Smelter Look-up'!$E:$E,0)))</f>
        <v/>
      </c>
      <c r="D66" s="95"/>
      <c r="E66" s="95" t="str">
        <f ca="1">IF(ISERROR($Y66),"",OFFSET('Smelter Look-up'!$D$4,$Y66-4,0)&amp;"")</f>
        <v/>
      </c>
      <c r="F66" s="95" t="str">
        <f ca="1">IF(ISERROR($Y66),"",OFFSET('Smelter Look-up'!$E$4,$Y66-4,0))</f>
        <v/>
      </c>
      <c r="G66" s="95" t="str">
        <f ca="1">IF(C66="Smelter not listed","Enter smelter details",IF(ISERROR($Y66),"",OFFSET('Smelter Look-up'!$F$4,$Y66-4,0)))</f>
        <v/>
      </c>
      <c r="H66" s="154" t="str">
        <f ca="1">IF(ISERROR($Y66),"",OFFSET('Smelter Look-up'!$G$4,$Y66-4,0))</f>
        <v/>
      </c>
      <c r="I66" s="96" t="str">
        <f ca="1">IF(ISERROR($Y66),"",OFFSET('Smelter Look-up'!$H$4,$Y66-4,0))</f>
        <v/>
      </c>
      <c r="J66" s="96" t="str">
        <f ca="1">IF(ISERROR($Y66),"",OFFSET('Smelter Look-up'!$I$4,$Y66-4,0))</f>
        <v/>
      </c>
      <c r="K66" s="97"/>
      <c r="L66" s="97"/>
      <c r="M66" s="97"/>
      <c r="N66" s="97"/>
      <c r="O66" s="97"/>
      <c r="P66" s="97"/>
      <c r="Q66" s="98"/>
      <c r="R66" s="140" t="str">
        <f ca="1">IF(ISERROR($Y66),"",OFFSET('Smelter Look-up'!$C$4,$Y66-4,0)&amp;"")</f>
        <v/>
      </c>
      <c r="S66" s="98" t="str">
        <f ca="1" t="shared" si="13"/>
        <v/>
      </c>
      <c r="T66" s="98" t="str">
        <f ca="1">IF(B66="","",IF(ISERROR(MATCH($J66,SorP!B:B,0)),"",INDIRECT("'SorP'!$A$"&amp;MATCH($S66&amp;$J66,SorP!C:C,0))))</f>
        <v/>
      </c>
      <c r="U66" s="99"/>
      <c r="V66" s="74" t="str">
        <f ca="1" t="shared" si="14"/>
        <v/>
      </c>
      <c r="W66" s="74" t="b">
        <f ca="1" t="shared" si="15"/>
        <v>0</v>
      </c>
      <c r="X66" s="74" t="str">
        <f ca="1" t="shared" si="16"/>
        <v>+</v>
      </c>
      <c r="Y66" s="74" t="e">
        <f ca="1">IF(C66="",NA(),MATCH($B66&amp;$C66,'Smelter Look-up'!$J:$J,0))</f>
        <v>#N/A</v>
      </c>
      <c r="AB66" s="74">
        <f ca="1" t="shared" si="17"/>
        <v>0</v>
      </c>
      <c r="AC66" s="74" t="str">
        <f ca="1" t="shared" si="18"/>
        <v/>
      </c>
      <c r="AD66" s="74" t="str">
        <f ca="1" t="shared" si="19"/>
        <v/>
      </c>
    </row>
    <row r="67" s="74" customFormat="1" ht="20.15" customHeight="1" spans="1:30">
      <c r="A67" s="97"/>
      <c r="B67" s="95" t="str">
        <f ca="1">IF(LEN(A67)=0,"",INDEX('Smelter Look-up'!$A:$A,MATCH($A67,'Smelter Look-up'!$E:$E,0)))</f>
        <v/>
      </c>
      <c r="C67" s="95" t="str">
        <f ca="1">IF(LEN(A67)=0,"",INDEX('Smelter Look-up'!$C:$C,MATCH($A67,'Smelter Look-up'!$E:$E,0)))</f>
        <v/>
      </c>
      <c r="D67" s="95"/>
      <c r="E67" s="95" t="str">
        <f ca="1">IF(ISERROR($Y67),"",OFFSET('Smelter Look-up'!$D$4,$Y67-4,0)&amp;"")</f>
        <v/>
      </c>
      <c r="F67" s="95" t="str">
        <f ca="1">IF(ISERROR($Y67),"",OFFSET('Smelter Look-up'!$E$4,$Y67-4,0))</f>
        <v/>
      </c>
      <c r="G67" s="95" t="str">
        <f ca="1">IF(C67="Smelter not listed","Enter smelter details",IF(ISERROR($Y67),"",OFFSET('Smelter Look-up'!$F$4,$Y67-4,0)))</f>
        <v/>
      </c>
      <c r="H67" s="154" t="str">
        <f ca="1">IF(ISERROR($Y67),"",OFFSET('Smelter Look-up'!$G$4,$Y67-4,0))</f>
        <v/>
      </c>
      <c r="I67" s="96" t="str">
        <f ca="1">IF(ISERROR($Y67),"",OFFSET('Smelter Look-up'!$H$4,$Y67-4,0))</f>
        <v/>
      </c>
      <c r="J67" s="96" t="str">
        <f ca="1">IF(ISERROR($Y67),"",OFFSET('Smelter Look-up'!$I$4,$Y67-4,0))</f>
        <v/>
      </c>
      <c r="K67" s="97"/>
      <c r="L67" s="97"/>
      <c r="M67" s="97"/>
      <c r="N67" s="97"/>
      <c r="O67" s="97"/>
      <c r="P67" s="97"/>
      <c r="Q67" s="98"/>
      <c r="R67" s="140" t="str">
        <f ca="1">IF(ISERROR($Y67),"",OFFSET('Smelter Look-up'!$C$4,$Y67-4,0)&amp;"")</f>
        <v/>
      </c>
      <c r="S67" s="98" t="str">
        <f ca="1" t="shared" si="13"/>
        <v/>
      </c>
      <c r="T67" s="98" t="str">
        <f ca="1">IF(B67="","",IF(ISERROR(MATCH($J67,SorP!B:B,0)),"",INDIRECT("'SorP'!$A$"&amp;MATCH($S67&amp;$J67,SorP!C:C,0))))</f>
        <v/>
      </c>
      <c r="U67" s="99"/>
      <c r="V67" s="74" t="str">
        <f ca="1" t="shared" si="14"/>
        <v/>
      </c>
      <c r="W67" s="74" t="b">
        <f ca="1" t="shared" si="15"/>
        <v>0</v>
      </c>
      <c r="X67" s="74" t="str">
        <f ca="1" t="shared" si="16"/>
        <v>+</v>
      </c>
      <c r="Y67" s="74" t="e">
        <f ca="1">IF(C67="",NA(),MATCH($B67&amp;$C67,'Smelter Look-up'!$J:$J,0))</f>
        <v>#N/A</v>
      </c>
      <c r="AB67" s="74">
        <f ca="1" t="shared" si="17"/>
        <v>0</v>
      </c>
      <c r="AC67" s="74" t="str">
        <f ca="1" t="shared" si="18"/>
        <v/>
      </c>
      <c r="AD67" s="74" t="str">
        <f ca="1" t="shared" si="19"/>
        <v/>
      </c>
    </row>
    <row r="68" s="74" customFormat="1" ht="20.15" customHeight="1" spans="1:30">
      <c r="A68" s="97"/>
      <c r="B68" s="95" t="str">
        <f ca="1">IF(LEN(A68)=0,"",INDEX('Smelter Look-up'!$A:$A,MATCH($A68,'Smelter Look-up'!$E:$E,0)))</f>
        <v/>
      </c>
      <c r="C68" s="95" t="str">
        <f ca="1">IF(LEN(A68)=0,"",INDEX('Smelter Look-up'!$C:$C,MATCH($A68,'Smelter Look-up'!$E:$E,0)))</f>
        <v/>
      </c>
      <c r="D68" s="95"/>
      <c r="E68" s="95" t="str">
        <f ca="1">IF(ISERROR($Y68),"",OFFSET('Smelter Look-up'!$D$4,$Y68-4,0)&amp;"")</f>
        <v/>
      </c>
      <c r="F68" s="95" t="str">
        <f ca="1">IF(ISERROR($Y68),"",OFFSET('Smelter Look-up'!$E$4,$Y68-4,0))</f>
        <v/>
      </c>
      <c r="G68" s="95" t="str">
        <f ca="1">IF(C68="Smelter not listed","Enter smelter details",IF(ISERROR($Y68),"",OFFSET('Smelter Look-up'!$F$4,$Y68-4,0)))</f>
        <v/>
      </c>
      <c r="H68" s="154" t="str">
        <f ca="1">IF(ISERROR($Y68),"",OFFSET('Smelter Look-up'!$G$4,$Y68-4,0))</f>
        <v/>
      </c>
      <c r="I68" s="96" t="str">
        <f ca="1">IF(ISERROR($Y68),"",OFFSET('Smelter Look-up'!$H$4,$Y68-4,0))</f>
        <v/>
      </c>
      <c r="J68" s="96" t="str">
        <f ca="1">IF(ISERROR($Y68),"",OFFSET('Smelter Look-up'!$I$4,$Y68-4,0))</f>
        <v/>
      </c>
      <c r="K68" s="97"/>
      <c r="L68" s="97"/>
      <c r="M68" s="97"/>
      <c r="N68" s="97"/>
      <c r="O68" s="97"/>
      <c r="P68" s="97"/>
      <c r="Q68" s="98"/>
      <c r="R68" s="140" t="str">
        <f ca="1">IF(ISERROR($Y68),"",OFFSET('Smelter Look-up'!$C$4,$Y68-4,0)&amp;"")</f>
        <v/>
      </c>
      <c r="S68" s="98" t="str">
        <f ca="1" t="shared" si="13"/>
        <v/>
      </c>
      <c r="T68" s="98" t="str">
        <f ca="1">IF(B68="","",IF(ISERROR(MATCH($J68,SorP!B:B,0)),"",INDIRECT("'SorP'!$A$"&amp;MATCH($S68&amp;$J68,SorP!C:C,0))))</f>
        <v/>
      </c>
      <c r="U68" s="99"/>
      <c r="V68" s="74" t="str">
        <f ca="1" t="shared" si="14"/>
        <v/>
      </c>
      <c r="W68" s="74" t="b">
        <f ca="1" t="shared" si="15"/>
        <v>0</v>
      </c>
      <c r="X68" s="74" t="str">
        <f ca="1" t="shared" si="16"/>
        <v>+</v>
      </c>
      <c r="Y68" s="74" t="e">
        <f ca="1">IF(C68="",NA(),MATCH($B68&amp;$C68,'Smelter Look-up'!$J:$J,0))</f>
        <v>#N/A</v>
      </c>
      <c r="AB68" s="74">
        <f ca="1" t="shared" si="17"/>
        <v>0</v>
      </c>
      <c r="AC68" s="74" t="str">
        <f ca="1" t="shared" si="18"/>
        <v/>
      </c>
      <c r="AD68" s="74" t="str">
        <f ca="1" t="shared" si="19"/>
        <v/>
      </c>
    </row>
    <row r="69" s="74" customFormat="1" ht="20.15" customHeight="1" spans="1:30">
      <c r="A69" s="97"/>
      <c r="B69" s="95" t="str">
        <f ca="1">IF(LEN(A69)=0,"",INDEX('Smelter Look-up'!$A:$A,MATCH($A69,'Smelter Look-up'!$E:$E,0)))</f>
        <v/>
      </c>
      <c r="C69" s="95" t="str">
        <f ca="1">IF(LEN(A69)=0,"",INDEX('Smelter Look-up'!$C:$C,MATCH($A69,'Smelter Look-up'!$E:$E,0)))</f>
        <v/>
      </c>
      <c r="D69" s="95"/>
      <c r="E69" s="95" t="str">
        <f ca="1">IF(ISERROR($Y69),"",OFFSET('Smelter Look-up'!$D$4,$Y69-4,0)&amp;"")</f>
        <v/>
      </c>
      <c r="F69" s="95" t="str">
        <f ca="1">IF(ISERROR($Y69),"",OFFSET('Smelter Look-up'!$E$4,$Y69-4,0))</f>
        <v/>
      </c>
      <c r="G69" s="95" t="str">
        <f ca="1">IF(C69="Smelter not listed","Enter smelter details",IF(ISERROR($Y69),"",OFFSET('Smelter Look-up'!$F$4,$Y69-4,0)))</f>
        <v/>
      </c>
      <c r="H69" s="154" t="str">
        <f ca="1">IF(ISERROR($Y69),"",OFFSET('Smelter Look-up'!$G$4,$Y69-4,0))</f>
        <v/>
      </c>
      <c r="I69" s="96" t="str">
        <f ca="1">IF(ISERROR($Y69),"",OFFSET('Smelter Look-up'!$H$4,$Y69-4,0))</f>
        <v/>
      </c>
      <c r="J69" s="96" t="str">
        <f ca="1">IF(ISERROR($Y69),"",OFFSET('Smelter Look-up'!$I$4,$Y69-4,0))</f>
        <v/>
      </c>
      <c r="K69" s="97"/>
      <c r="L69" s="97"/>
      <c r="M69" s="97"/>
      <c r="N69" s="97"/>
      <c r="O69" s="97"/>
      <c r="P69" s="97"/>
      <c r="Q69" s="98"/>
      <c r="R69" s="140" t="str">
        <f ca="1">IF(ISERROR($Y69),"",OFFSET('Smelter Look-up'!$C$4,$Y69-4,0)&amp;"")</f>
        <v/>
      </c>
      <c r="S69" s="98" t="str">
        <f ca="1" t="shared" si="13"/>
        <v/>
      </c>
      <c r="T69" s="98" t="str">
        <f ca="1">IF(B69="","",IF(ISERROR(MATCH($J69,SorP!B:B,0)),"",INDIRECT("'SorP'!$A$"&amp;MATCH($S69&amp;$J69,SorP!C:C,0))))</f>
        <v/>
      </c>
      <c r="U69" s="99"/>
      <c r="V69" s="74" t="str">
        <f ca="1" t="shared" si="14"/>
        <v/>
      </c>
      <c r="W69" s="74" t="b">
        <f ca="1" t="shared" si="15"/>
        <v>0</v>
      </c>
      <c r="X69" s="74" t="str">
        <f ca="1" t="shared" si="16"/>
        <v>+</v>
      </c>
      <c r="Y69" s="74" t="e">
        <f ca="1">IF(C69="",NA(),MATCH($B69&amp;$C69,'Smelter Look-up'!$J:$J,0))</f>
        <v>#N/A</v>
      </c>
      <c r="AB69" s="74">
        <f ca="1" t="shared" si="17"/>
        <v>0</v>
      </c>
      <c r="AC69" s="74" t="str">
        <f ca="1" t="shared" si="18"/>
        <v/>
      </c>
      <c r="AD69" s="74" t="str">
        <f ca="1" t="shared" si="19"/>
        <v/>
      </c>
    </row>
    <row r="70" s="74" customFormat="1" ht="20.15" customHeight="1" spans="1:30">
      <c r="A70" s="97"/>
      <c r="B70" s="95" t="str">
        <f ca="1">IF(LEN(A70)=0,"",INDEX('Smelter Look-up'!$A:$A,MATCH($A70,'Smelter Look-up'!$E:$E,0)))</f>
        <v/>
      </c>
      <c r="C70" s="95" t="str">
        <f ca="1">IF(LEN(A70)=0,"",INDEX('Smelter Look-up'!$C:$C,MATCH($A70,'Smelter Look-up'!$E:$E,0)))</f>
        <v/>
      </c>
      <c r="D70" s="95"/>
      <c r="E70" s="95" t="str">
        <f ca="1">IF(ISERROR($Y70),"",OFFSET('Smelter Look-up'!$D$4,$Y70-4,0)&amp;"")</f>
        <v/>
      </c>
      <c r="F70" s="95" t="str">
        <f ca="1">IF(ISERROR($Y70),"",OFFSET('Smelter Look-up'!$E$4,$Y70-4,0))</f>
        <v/>
      </c>
      <c r="G70" s="95" t="str">
        <f ca="1">IF(C70="Smelter not listed","Enter smelter details",IF(ISERROR($Y70),"",OFFSET('Smelter Look-up'!$F$4,$Y70-4,0)))</f>
        <v/>
      </c>
      <c r="H70" s="154" t="str">
        <f ca="1">IF(ISERROR($Y70),"",OFFSET('Smelter Look-up'!$G$4,$Y70-4,0))</f>
        <v/>
      </c>
      <c r="I70" s="96" t="str">
        <f ca="1">IF(ISERROR($Y70),"",OFFSET('Smelter Look-up'!$H$4,$Y70-4,0))</f>
        <v/>
      </c>
      <c r="J70" s="96" t="str">
        <f ca="1">IF(ISERROR($Y70),"",OFFSET('Smelter Look-up'!$I$4,$Y70-4,0))</f>
        <v/>
      </c>
      <c r="K70" s="97"/>
      <c r="L70" s="97"/>
      <c r="M70" s="97"/>
      <c r="N70" s="97"/>
      <c r="O70" s="97"/>
      <c r="P70" s="97"/>
      <c r="Q70" s="98"/>
      <c r="R70" s="140" t="str">
        <f ca="1">IF(ISERROR($Y70),"",OFFSET('Smelter Look-up'!$C$4,$Y70-4,0)&amp;"")</f>
        <v/>
      </c>
      <c r="S70" s="98" t="str">
        <f ca="1" t="shared" si="13"/>
        <v/>
      </c>
      <c r="T70" s="98" t="str">
        <f ca="1">IF(B70="","",IF(ISERROR(MATCH($J70,SorP!B:B,0)),"",INDIRECT("'SorP'!$A$"&amp;MATCH($S70&amp;$J70,SorP!C:C,0))))</f>
        <v/>
      </c>
      <c r="U70" s="99"/>
      <c r="V70" s="74" t="str">
        <f ca="1" t="shared" si="14"/>
        <v/>
      </c>
      <c r="W70" s="74" t="b">
        <f ca="1" t="shared" si="15"/>
        <v>0</v>
      </c>
      <c r="X70" s="74" t="str">
        <f ca="1" t="shared" si="16"/>
        <v>+</v>
      </c>
      <c r="Y70" s="74" t="e">
        <f ca="1">IF(C70="",NA(),MATCH($B70&amp;$C70,'Smelter Look-up'!$J:$J,0))</f>
        <v>#N/A</v>
      </c>
      <c r="AB70" s="74">
        <f ca="1" t="shared" si="17"/>
        <v>0</v>
      </c>
      <c r="AC70" s="74" t="str">
        <f ca="1" t="shared" si="18"/>
        <v/>
      </c>
      <c r="AD70" s="74" t="str">
        <f ca="1" t="shared" si="19"/>
        <v/>
      </c>
    </row>
    <row r="71" s="74" customFormat="1" ht="20.15" customHeight="1" spans="1:30">
      <c r="A71" s="97"/>
      <c r="B71" s="95" t="str">
        <f ca="1">IF(LEN(A71)=0,"",INDEX('Smelter Look-up'!$A:$A,MATCH($A71,'Smelter Look-up'!$E:$E,0)))</f>
        <v/>
      </c>
      <c r="C71" s="95" t="str">
        <f ca="1">IF(LEN(A71)=0,"",INDEX('Smelter Look-up'!$C:$C,MATCH($A71,'Smelter Look-up'!$E:$E,0)))</f>
        <v/>
      </c>
      <c r="D71" s="95"/>
      <c r="E71" s="95" t="str">
        <f ca="1">IF(ISERROR($Y71),"",OFFSET('Smelter Look-up'!$D$4,$Y71-4,0)&amp;"")</f>
        <v/>
      </c>
      <c r="F71" s="95" t="str">
        <f ca="1">IF(ISERROR($Y71),"",OFFSET('Smelter Look-up'!$E$4,$Y71-4,0))</f>
        <v/>
      </c>
      <c r="G71" s="95" t="str">
        <f ca="1">IF(C71="Smelter not listed","Enter smelter details",IF(ISERROR($Y71),"",OFFSET('Smelter Look-up'!$F$4,$Y71-4,0)))</f>
        <v/>
      </c>
      <c r="H71" s="154" t="str">
        <f ca="1">IF(ISERROR($Y71),"",OFFSET('Smelter Look-up'!$G$4,$Y71-4,0))</f>
        <v/>
      </c>
      <c r="I71" s="96" t="str">
        <f ca="1">IF(ISERROR($Y71),"",OFFSET('Smelter Look-up'!$H$4,$Y71-4,0))</f>
        <v/>
      </c>
      <c r="J71" s="96" t="str">
        <f ca="1">IF(ISERROR($Y71),"",OFFSET('Smelter Look-up'!$I$4,$Y71-4,0))</f>
        <v/>
      </c>
      <c r="K71" s="97"/>
      <c r="L71" s="97"/>
      <c r="M71" s="97"/>
      <c r="N71" s="97"/>
      <c r="O71" s="97"/>
      <c r="P71" s="97"/>
      <c r="Q71" s="98"/>
      <c r="R71" s="140" t="str">
        <f ca="1">IF(ISERROR($Y71),"",OFFSET('Smelter Look-up'!$C$4,$Y71-4,0)&amp;"")</f>
        <v/>
      </c>
      <c r="S71" s="98" t="str">
        <f ca="1" t="shared" si="13"/>
        <v/>
      </c>
      <c r="T71" s="98" t="str">
        <f ca="1">IF(B71="","",IF(ISERROR(MATCH($J71,SorP!B:B,0)),"",INDIRECT("'SorP'!$A$"&amp;MATCH($S71&amp;$J71,SorP!C:C,0))))</f>
        <v/>
      </c>
      <c r="U71" s="99"/>
      <c r="V71" s="74" t="str">
        <f ca="1" t="shared" si="14"/>
        <v/>
      </c>
      <c r="W71" s="74" t="b">
        <f ca="1" t="shared" si="15"/>
        <v>0</v>
      </c>
      <c r="X71" s="74" t="str">
        <f ca="1" t="shared" si="16"/>
        <v>+</v>
      </c>
      <c r="Y71" s="74" t="e">
        <f ca="1">IF(C71="",NA(),MATCH($B71&amp;$C71,'Smelter Look-up'!$J:$J,0))</f>
        <v>#N/A</v>
      </c>
      <c r="AB71" s="74">
        <f ca="1" t="shared" si="17"/>
        <v>0</v>
      </c>
      <c r="AC71" s="74" t="str">
        <f ca="1" t="shared" si="18"/>
        <v/>
      </c>
      <c r="AD71" s="74" t="str">
        <f ca="1" t="shared" si="19"/>
        <v/>
      </c>
    </row>
    <row r="72" s="74" customFormat="1" ht="20.15" customHeight="1" spans="1:30">
      <c r="A72" s="97"/>
      <c r="B72" s="95" t="str">
        <f ca="1">IF(LEN(A72)=0,"",INDEX('Smelter Look-up'!$A:$A,MATCH($A72,'Smelter Look-up'!$E:$E,0)))</f>
        <v/>
      </c>
      <c r="C72" s="95" t="str">
        <f ca="1">IF(LEN(A72)=0,"",INDEX('Smelter Look-up'!$C:$C,MATCH($A72,'Smelter Look-up'!$E:$E,0)))</f>
        <v/>
      </c>
      <c r="D72" s="95"/>
      <c r="E72" s="95" t="str">
        <f ca="1">IF(ISERROR($Y72),"",OFFSET('Smelter Look-up'!$D$4,$Y72-4,0)&amp;"")</f>
        <v/>
      </c>
      <c r="F72" s="95" t="str">
        <f ca="1">IF(ISERROR($Y72),"",OFFSET('Smelter Look-up'!$E$4,$Y72-4,0))</f>
        <v/>
      </c>
      <c r="G72" s="95" t="str">
        <f ca="1">IF(C72="Smelter not listed","Enter smelter details",IF(ISERROR($Y72),"",OFFSET('Smelter Look-up'!$F$4,$Y72-4,0)))</f>
        <v/>
      </c>
      <c r="H72" s="154" t="str">
        <f ca="1">IF(ISERROR($Y72),"",OFFSET('Smelter Look-up'!$G$4,$Y72-4,0))</f>
        <v/>
      </c>
      <c r="I72" s="96" t="str">
        <f ca="1">IF(ISERROR($Y72),"",OFFSET('Smelter Look-up'!$H$4,$Y72-4,0))</f>
        <v/>
      </c>
      <c r="J72" s="96" t="str">
        <f ca="1">IF(ISERROR($Y72),"",OFFSET('Smelter Look-up'!$I$4,$Y72-4,0))</f>
        <v/>
      </c>
      <c r="K72" s="97"/>
      <c r="L72" s="97"/>
      <c r="M72" s="97"/>
      <c r="N72" s="97"/>
      <c r="O72" s="97"/>
      <c r="P72" s="97"/>
      <c r="Q72" s="98"/>
      <c r="R72" s="140" t="str">
        <f ca="1">IF(ISERROR($Y72),"",OFFSET('Smelter Look-up'!$C$4,$Y72-4,0)&amp;"")</f>
        <v/>
      </c>
      <c r="S72" s="98" t="str">
        <f ca="1" t="shared" si="13"/>
        <v/>
      </c>
      <c r="T72" s="98" t="str">
        <f ca="1">IF(B72="","",IF(ISERROR(MATCH($J72,SorP!B:B,0)),"",INDIRECT("'SorP'!$A$"&amp;MATCH($S72&amp;$J72,SorP!C:C,0))))</f>
        <v/>
      </c>
      <c r="U72" s="99"/>
      <c r="V72" s="74" t="str">
        <f ca="1" t="shared" si="14"/>
        <v/>
      </c>
      <c r="W72" s="74" t="b">
        <f ca="1" t="shared" si="15"/>
        <v>0</v>
      </c>
      <c r="X72" s="74" t="str">
        <f ca="1" t="shared" si="16"/>
        <v>+</v>
      </c>
      <c r="Y72" s="74" t="e">
        <f ca="1">IF(C72="",NA(),MATCH($B72&amp;$C72,'Smelter Look-up'!$J:$J,0))</f>
        <v>#N/A</v>
      </c>
      <c r="AB72" s="74">
        <f ca="1" t="shared" si="17"/>
        <v>0</v>
      </c>
      <c r="AC72" s="74" t="str">
        <f ca="1" t="shared" si="18"/>
        <v/>
      </c>
      <c r="AD72" s="74" t="str">
        <f ca="1" t="shared" si="19"/>
        <v/>
      </c>
    </row>
    <row r="73" s="74" customFormat="1" ht="20.15" customHeight="1" spans="1:30">
      <c r="A73" s="97"/>
      <c r="B73" s="95" t="str">
        <f ca="1">IF(LEN(A73)=0,"",INDEX('Smelter Look-up'!$A:$A,MATCH($A73,'Smelter Look-up'!$E:$E,0)))</f>
        <v/>
      </c>
      <c r="C73" s="95" t="str">
        <f ca="1">IF(LEN(A73)=0,"",INDEX('Smelter Look-up'!$C:$C,MATCH($A73,'Smelter Look-up'!$E:$E,0)))</f>
        <v/>
      </c>
      <c r="D73" s="95"/>
      <c r="E73" s="95" t="str">
        <f ca="1">IF(ISERROR($Y73),"",OFFSET('Smelter Look-up'!$D$4,$Y73-4,0)&amp;"")</f>
        <v/>
      </c>
      <c r="F73" s="95" t="str">
        <f ca="1">IF(ISERROR($Y73),"",OFFSET('Smelter Look-up'!$E$4,$Y73-4,0))</f>
        <v/>
      </c>
      <c r="G73" s="95" t="str">
        <f ca="1">IF(C73="Smelter not listed","Enter smelter details",IF(ISERROR($Y73),"",OFFSET('Smelter Look-up'!$F$4,$Y73-4,0)))</f>
        <v/>
      </c>
      <c r="H73" s="154" t="str">
        <f ca="1">IF(ISERROR($Y73),"",OFFSET('Smelter Look-up'!$G$4,$Y73-4,0))</f>
        <v/>
      </c>
      <c r="I73" s="96" t="str">
        <f ca="1">IF(ISERROR($Y73),"",OFFSET('Smelter Look-up'!$H$4,$Y73-4,0))</f>
        <v/>
      </c>
      <c r="J73" s="96" t="str">
        <f ca="1">IF(ISERROR($Y73),"",OFFSET('Smelter Look-up'!$I$4,$Y73-4,0))</f>
        <v/>
      </c>
      <c r="K73" s="97"/>
      <c r="L73" s="97"/>
      <c r="M73" s="97"/>
      <c r="N73" s="97"/>
      <c r="O73" s="97"/>
      <c r="P73" s="97"/>
      <c r="Q73" s="98"/>
      <c r="R73" s="140" t="str">
        <f ca="1">IF(ISERROR($Y73),"",OFFSET('Smelter Look-up'!$C$4,$Y73-4,0)&amp;"")</f>
        <v/>
      </c>
      <c r="S73" s="98" t="str">
        <f ca="1" t="shared" si="13"/>
        <v/>
      </c>
      <c r="T73" s="98" t="str">
        <f ca="1">IF(B73="","",IF(ISERROR(MATCH($J73,SorP!B:B,0)),"",INDIRECT("'SorP'!$A$"&amp;MATCH($S73&amp;$J73,SorP!C:C,0))))</f>
        <v/>
      </c>
      <c r="U73" s="99"/>
      <c r="V73" s="74" t="str">
        <f ca="1" t="shared" si="14"/>
        <v/>
      </c>
      <c r="W73" s="74" t="b">
        <f ca="1" t="shared" si="15"/>
        <v>0</v>
      </c>
      <c r="X73" s="74" t="str">
        <f ca="1" t="shared" si="16"/>
        <v>+</v>
      </c>
      <c r="Y73" s="74" t="e">
        <f ca="1">IF(C73="",NA(),MATCH($B73&amp;$C73,'Smelter Look-up'!$J:$J,0))</f>
        <v>#N/A</v>
      </c>
      <c r="AB73" s="74">
        <f ca="1" t="shared" si="17"/>
        <v>0</v>
      </c>
      <c r="AC73" s="74" t="str">
        <f ca="1" t="shared" si="18"/>
        <v/>
      </c>
      <c r="AD73" s="74" t="str">
        <f ca="1" t="shared" si="19"/>
        <v/>
      </c>
    </row>
    <row r="74" s="74" customFormat="1" ht="20.15" customHeight="1" spans="1:30">
      <c r="A74" s="97"/>
      <c r="B74" s="95" t="str">
        <f ca="1">IF(LEN(A74)=0,"",INDEX('Smelter Look-up'!$A:$A,MATCH($A74,'Smelter Look-up'!$E:$E,0)))</f>
        <v/>
      </c>
      <c r="C74" s="95" t="str">
        <f ca="1">IF(LEN(A74)=0,"",INDEX('Smelter Look-up'!$C:$C,MATCH($A74,'Smelter Look-up'!$E:$E,0)))</f>
        <v/>
      </c>
      <c r="D74" s="95"/>
      <c r="E74" s="95" t="str">
        <f ca="1">IF(ISERROR($Y74),"",OFFSET('Smelter Look-up'!$D$4,$Y74-4,0)&amp;"")</f>
        <v/>
      </c>
      <c r="F74" s="95" t="str">
        <f ca="1">IF(ISERROR($Y74),"",OFFSET('Smelter Look-up'!$E$4,$Y74-4,0))</f>
        <v/>
      </c>
      <c r="G74" s="95" t="str">
        <f ca="1">IF(C74="Smelter not listed","Enter smelter details",IF(ISERROR($Y74),"",OFFSET('Smelter Look-up'!$F$4,$Y74-4,0)))</f>
        <v/>
      </c>
      <c r="H74" s="154" t="str">
        <f ca="1">IF(ISERROR($Y74),"",OFFSET('Smelter Look-up'!$G$4,$Y74-4,0))</f>
        <v/>
      </c>
      <c r="I74" s="96" t="str">
        <f ca="1">IF(ISERROR($Y74),"",OFFSET('Smelter Look-up'!$H$4,$Y74-4,0))</f>
        <v/>
      </c>
      <c r="J74" s="96" t="str">
        <f ca="1">IF(ISERROR($Y74),"",OFFSET('Smelter Look-up'!$I$4,$Y74-4,0))</f>
        <v/>
      </c>
      <c r="K74" s="97"/>
      <c r="L74" s="97"/>
      <c r="M74" s="97"/>
      <c r="N74" s="97"/>
      <c r="O74" s="97"/>
      <c r="P74" s="97"/>
      <c r="Q74" s="98"/>
      <c r="R74" s="140" t="str">
        <f ca="1">IF(ISERROR($Y74),"",OFFSET('Smelter Look-up'!$C$4,$Y74-4,0)&amp;"")</f>
        <v/>
      </c>
      <c r="S74" s="98" t="str">
        <f ca="1" t="shared" si="13"/>
        <v/>
      </c>
      <c r="T74" s="98" t="str">
        <f ca="1">IF(B74="","",IF(ISERROR(MATCH($J74,SorP!B:B,0)),"",INDIRECT("'SorP'!$A$"&amp;MATCH($S74&amp;$J74,SorP!C:C,0))))</f>
        <v/>
      </c>
      <c r="U74" s="99"/>
      <c r="V74" s="74" t="str">
        <f ca="1" t="shared" si="14"/>
        <v/>
      </c>
      <c r="W74" s="74" t="b">
        <f ca="1" t="shared" si="15"/>
        <v>0</v>
      </c>
      <c r="X74" s="74" t="str">
        <f ca="1" t="shared" si="16"/>
        <v>+</v>
      </c>
      <c r="Y74" s="74" t="e">
        <f ca="1">IF(C74="",NA(),MATCH($B74&amp;$C74,'Smelter Look-up'!$J:$J,0))</f>
        <v>#N/A</v>
      </c>
      <c r="AB74" s="74">
        <f ca="1" t="shared" si="17"/>
        <v>0</v>
      </c>
      <c r="AC74" s="74" t="str">
        <f ca="1" t="shared" si="18"/>
        <v/>
      </c>
      <c r="AD74" s="74" t="str">
        <f ca="1" t="shared" si="19"/>
        <v/>
      </c>
    </row>
    <row r="75" s="74" customFormat="1" ht="20.15" customHeight="1" spans="1:30">
      <c r="A75" s="97"/>
      <c r="B75" s="95" t="str">
        <f ca="1">IF(LEN(A75)=0,"",INDEX('Smelter Look-up'!$A:$A,MATCH($A75,'Smelter Look-up'!$E:$E,0)))</f>
        <v/>
      </c>
      <c r="C75" s="95" t="str">
        <f ca="1">IF(LEN(A75)=0,"",INDEX('Smelter Look-up'!$C:$C,MATCH($A75,'Smelter Look-up'!$E:$E,0)))</f>
        <v/>
      </c>
      <c r="D75" s="95"/>
      <c r="E75" s="95" t="str">
        <f ca="1">IF(ISERROR($Y75),"",OFFSET('Smelter Look-up'!$D$4,$Y75-4,0)&amp;"")</f>
        <v/>
      </c>
      <c r="F75" s="95" t="str">
        <f ca="1">IF(ISERROR($Y75),"",OFFSET('Smelter Look-up'!$E$4,$Y75-4,0))</f>
        <v/>
      </c>
      <c r="G75" s="95" t="str">
        <f ca="1">IF(C75="Smelter not listed","Enter smelter details",IF(ISERROR($Y75),"",OFFSET('Smelter Look-up'!$F$4,$Y75-4,0)))</f>
        <v/>
      </c>
      <c r="H75" s="154" t="str">
        <f ca="1">IF(ISERROR($Y75),"",OFFSET('Smelter Look-up'!$G$4,$Y75-4,0))</f>
        <v/>
      </c>
      <c r="I75" s="96" t="str">
        <f ca="1">IF(ISERROR($Y75),"",OFFSET('Smelter Look-up'!$H$4,$Y75-4,0))</f>
        <v/>
      </c>
      <c r="J75" s="96" t="str">
        <f ca="1">IF(ISERROR($Y75),"",OFFSET('Smelter Look-up'!$I$4,$Y75-4,0))</f>
        <v/>
      </c>
      <c r="K75" s="97"/>
      <c r="L75" s="97"/>
      <c r="M75" s="97"/>
      <c r="N75" s="97"/>
      <c r="O75" s="97"/>
      <c r="P75" s="97"/>
      <c r="Q75" s="98"/>
      <c r="R75" s="140" t="str">
        <f ca="1">IF(ISERROR($Y75),"",OFFSET('Smelter Look-up'!$C$4,$Y75-4,0)&amp;"")</f>
        <v/>
      </c>
      <c r="S75" s="98" t="str">
        <f ca="1" t="shared" si="13"/>
        <v/>
      </c>
      <c r="T75" s="98" t="str">
        <f ca="1">IF(B75="","",IF(ISERROR(MATCH($J75,SorP!B:B,0)),"",INDIRECT("'SorP'!$A$"&amp;MATCH($S75&amp;$J75,SorP!C:C,0))))</f>
        <v/>
      </c>
      <c r="U75" s="99"/>
      <c r="V75" s="74" t="str">
        <f ca="1" t="shared" si="14"/>
        <v/>
      </c>
      <c r="W75" s="74" t="b">
        <f ca="1" t="shared" si="15"/>
        <v>0</v>
      </c>
      <c r="X75" s="74" t="str">
        <f ca="1" t="shared" si="16"/>
        <v>+</v>
      </c>
      <c r="Y75" s="74" t="e">
        <f ca="1">IF(C75="",NA(),MATCH($B75&amp;$C75,'Smelter Look-up'!$J:$J,0))</f>
        <v>#N/A</v>
      </c>
      <c r="AB75" s="74">
        <f ca="1" t="shared" si="17"/>
        <v>0</v>
      </c>
      <c r="AC75" s="74" t="str">
        <f ca="1" t="shared" si="18"/>
        <v/>
      </c>
      <c r="AD75" s="74" t="str">
        <f ca="1" t="shared" si="19"/>
        <v/>
      </c>
    </row>
    <row r="76" s="74" customFormat="1" ht="20.15" customHeight="1" spans="1:30">
      <c r="A76" s="97"/>
      <c r="B76" s="95" t="str">
        <f ca="1">IF(LEN(A76)=0,"",INDEX('Smelter Look-up'!$A:$A,MATCH($A76,'Smelter Look-up'!$E:$E,0)))</f>
        <v/>
      </c>
      <c r="C76" s="95" t="str">
        <f ca="1">IF(LEN(A76)=0,"",INDEX('Smelter Look-up'!$C:$C,MATCH($A76,'Smelter Look-up'!$E:$E,0)))</f>
        <v/>
      </c>
      <c r="D76" s="95"/>
      <c r="E76" s="95" t="str">
        <f ca="1">IF(ISERROR($Y76),"",OFFSET('Smelter Look-up'!$D$4,$Y76-4,0)&amp;"")</f>
        <v/>
      </c>
      <c r="F76" s="95" t="str">
        <f ca="1">IF(ISERROR($Y76),"",OFFSET('Smelter Look-up'!$E$4,$Y76-4,0))</f>
        <v/>
      </c>
      <c r="G76" s="95" t="str">
        <f ca="1">IF(C76="Smelter not listed","Enter smelter details",IF(ISERROR($Y76),"",OFFSET('Smelter Look-up'!$F$4,$Y76-4,0)))</f>
        <v/>
      </c>
      <c r="H76" s="154" t="str">
        <f ca="1">IF(ISERROR($Y76),"",OFFSET('Smelter Look-up'!$G$4,$Y76-4,0))</f>
        <v/>
      </c>
      <c r="I76" s="96" t="str">
        <f ca="1">IF(ISERROR($Y76),"",OFFSET('Smelter Look-up'!$H$4,$Y76-4,0))</f>
        <v/>
      </c>
      <c r="J76" s="96" t="str">
        <f ca="1">IF(ISERROR($Y76),"",OFFSET('Smelter Look-up'!$I$4,$Y76-4,0))</f>
        <v/>
      </c>
      <c r="K76" s="97"/>
      <c r="L76" s="97"/>
      <c r="M76" s="97"/>
      <c r="N76" s="97"/>
      <c r="O76" s="97"/>
      <c r="P76" s="97"/>
      <c r="Q76" s="98"/>
      <c r="R76" s="140" t="str">
        <f ca="1">IF(ISERROR($Y76),"",OFFSET('Smelter Look-up'!$C$4,$Y76-4,0)&amp;"")</f>
        <v/>
      </c>
      <c r="S76" s="98" t="str">
        <f ca="1" t="shared" si="13"/>
        <v/>
      </c>
      <c r="T76" s="98" t="str">
        <f ca="1">IF(B76="","",IF(ISERROR(MATCH($J76,SorP!B:B,0)),"",INDIRECT("'SorP'!$A$"&amp;MATCH($S76&amp;$J76,SorP!C:C,0))))</f>
        <v/>
      </c>
      <c r="U76" s="99"/>
      <c r="V76" s="74" t="str">
        <f ca="1" t="shared" si="14"/>
        <v/>
      </c>
      <c r="W76" s="74" t="b">
        <f ca="1" t="shared" si="15"/>
        <v>0</v>
      </c>
      <c r="X76" s="74" t="str">
        <f ca="1" t="shared" si="16"/>
        <v>+</v>
      </c>
      <c r="Y76" s="74" t="e">
        <f ca="1">IF(C76="",NA(),MATCH($B76&amp;$C76,'Smelter Look-up'!$J:$J,0))</f>
        <v>#N/A</v>
      </c>
      <c r="AB76" s="74">
        <f ca="1" t="shared" si="17"/>
        <v>0</v>
      </c>
      <c r="AC76" s="74" t="str">
        <f ca="1" t="shared" si="18"/>
        <v/>
      </c>
      <c r="AD76" s="74" t="str">
        <f ca="1" t="shared" si="19"/>
        <v/>
      </c>
    </row>
    <row r="77" s="74" customFormat="1" ht="20.15" customHeight="1" spans="1:30">
      <c r="A77" s="97"/>
      <c r="B77" s="95" t="str">
        <f ca="1">IF(LEN(A77)=0,"",INDEX('Smelter Look-up'!$A:$A,MATCH($A77,'Smelter Look-up'!$E:$E,0)))</f>
        <v/>
      </c>
      <c r="C77" s="95" t="str">
        <f ca="1">IF(LEN(A77)=0,"",INDEX('Smelter Look-up'!$C:$C,MATCH($A77,'Smelter Look-up'!$E:$E,0)))</f>
        <v/>
      </c>
      <c r="D77" s="95"/>
      <c r="E77" s="95" t="str">
        <f ca="1">IF(ISERROR($Y77),"",OFFSET('Smelter Look-up'!$D$4,$Y77-4,0)&amp;"")</f>
        <v/>
      </c>
      <c r="F77" s="95" t="str">
        <f ca="1">IF(ISERROR($Y77),"",OFFSET('Smelter Look-up'!$E$4,$Y77-4,0))</f>
        <v/>
      </c>
      <c r="G77" s="95" t="str">
        <f ca="1">IF(C77="Smelter not listed","Enter smelter details",IF(ISERROR($Y77),"",OFFSET('Smelter Look-up'!$F$4,$Y77-4,0)))</f>
        <v/>
      </c>
      <c r="H77" s="154" t="str">
        <f ca="1">IF(ISERROR($Y77),"",OFFSET('Smelter Look-up'!$G$4,$Y77-4,0))</f>
        <v/>
      </c>
      <c r="I77" s="96" t="str">
        <f ca="1">IF(ISERROR($Y77),"",OFFSET('Smelter Look-up'!$H$4,$Y77-4,0))</f>
        <v/>
      </c>
      <c r="J77" s="96" t="str">
        <f ca="1">IF(ISERROR($Y77),"",OFFSET('Smelter Look-up'!$I$4,$Y77-4,0))</f>
        <v/>
      </c>
      <c r="K77" s="97"/>
      <c r="L77" s="97"/>
      <c r="M77" s="97"/>
      <c r="N77" s="97"/>
      <c r="O77" s="97"/>
      <c r="P77" s="97"/>
      <c r="Q77" s="98"/>
      <c r="R77" s="140" t="str">
        <f ca="1">IF(ISERROR($Y77),"",OFFSET('Smelter Look-up'!$C$4,$Y77-4,0)&amp;"")</f>
        <v/>
      </c>
      <c r="S77" s="98" t="str">
        <f ca="1" t="shared" si="13"/>
        <v/>
      </c>
      <c r="T77" s="98" t="str">
        <f ca="1">IF(B77="","",IF(ISERROR(MATCH($J77,SorP!B:B,0)),"",INDIRECT("'SorP'!$A$"&amp;MATCH($S77&amp;$J77,SorP!C:C,0))))</f>
        <v/>
      </c>
      <c r="U77" s="99"/>
      <c r="V77" s="74" t="str">
        <f ca="1" t="shared" si="14"/>
        <v/>
      </c>
      <c r="W77" s="74" t="b">
        <f ca="1" t="shared" si="15"/>
        <v>0</v>
      </c>
      <c r="X77" s="74" t="str">
        <f ca="1" t="shared" si="16"/>
        <v>+</v>
      </c>
      <c r="Y77" s="74" t="e">
        <f ca="1">IF(C77="",NA(),MATCH($B77&amp;$C77,'Smelter Look-up'!$J:$J,0))</f>
        <v>#N/A</v>
      </c>
      <c r="AB77" s="74">
        <f ca="1" t="shared" si="17"/>
        <v>0</v>
      </c>
      <c r="AC77" s="74" t="str">
        <f ca="1" t="shared" si="18"/>
        <v/>
      </c>
      <c r="AD77" s="74" t="str">
        <f ca="1" t="shared" si="19"/>
        <v/>
      </c>
    </row>
    <row r="78" s="74" customFormat="1" ht="20.15" customHeight="1" spans="1:30">
      <c r="A78" s="97"/>
      <c r="B78" s="95" t="str">
        <f ca="1">IF(LEN(A78)=0,"",INDEX('Smelter Look-up'!$A:$A,MATCH($A78,'Smelter Look-up'!$E:$E,0)))</f>
        <v/>
      </c>
      <c r="C78" s="95" t="str">
        <f ca="1">IF(LEN(A78)=0,"",INDEX('Smelter Look-up'!$C:$C,MATCH($A78,'Smelter Look-up'!$E:$E,0)))</f>
        <v/>
      </c>
      <c r="D78" s="95"/>
      <c r="E78" s="95" t="str">
        <f ca="1">IF(ISERROR($Y78),"",OFFSET('Smelter Look-up'!$D$4,$Y78-4,0)&amp;"")</f>
        <v/>
      </c>
      <c r="F78" s="95" t="str">
        <f ca="1">IF(ISERROR($Y78),"",OFFSET('Smelter Look-up'!$E$4,$Y78-4,0))</f>
        <v/>
      </c>
      <c r="G78" s="95" t="str">
        <f ca="1">IF(C78="Smelter not listed","Enter smelter details",IF(ISERROR($Y78),"",OFFSET('Smelter Look-up'!$F$4,$Y78-4,0)))</f>
        <v/>
      </c>
      <c r="H78" s="154" t="str">
        <f ca="1">IF(ISERROR($Y78),"",OFFSET('Smelter Look-up'!$G$4,$Y78-4,0))</f>
        <v/>
      </c>
      <c r="I78" s="96" t="str">
        <f ca="1">IF(ISERROR($Y78),"",OFFSET('Smelter Look-up'!$H$4,$Y78-4,0))</f>
        <v/>
      </c>
      <c r="J78" s="96" t="str">
        <f ca="1">IF(ISERROR($Y78),"",OFFSET('Smelter Look-up'!$I$4,$Y78-4,0))</f>
        <v/>
      </c>
      <c r="K78" s="97"/>
      <c r="L78" s="97"/>
      <c r="M78" s="97"/>
      <c r="N78" s="97"/>
      <c r="O78" s="97"/>
      <c r="P78" s="97"/>
      <c r="Q78" s="98"/>
      <c r="R78" s="140" t="str">
        <f ca="1">IF(ISERROR($Y78),"",OFFSET('Smelter Look-up'!$C$4,$Y78-4,0)&amp;"")</f>
        <v/>
      </c>
      <c r="S78" s="98" t="str">
        <f ca="1" t="shared" si="13"/>
        <v/>
      </c>
      <c r="T78" s="98" t="str">
        <f ca="1">IF(B78="","",IF(ISERROR(MATCH($J78,SorP!B:B,0)),"",INDIRECT("'SorP'!$A$"&amp;MATCH($S78&amp;$J78,SorP!C:C,0))))</f>
        <v/>
      </c>
      <c r="U78" s="99"/>
      <c r="V78" s="74" t="str">
        <f ca="1" t="shared" si="14"/>
        <v/>
      </c>
      <c r="W78" s="74" t="b">
        <f ca="1" t="shared" si="15"/>
        <v>0</v>
      </c>
      <c r="X78" s="74" t="str">
        <f ca="1" t="shared" si="16"/>
        <v>+</v>
      </c>
      <c r="Y78" s="74" t="e">
        <f ca="1">IF(C78="",NA(),MATCH($B78&amp;$C78,'Smelter Look-up'!$J:$J,0))</f>
        <v>#N/A</v>
      </c>
      <c r="AB78" s="74">
        <f ca="1" t="shared" si="17"/>
        <v>0</v>
      </c>
      <c r="AC78" s="74" t="str">
        <f ca="1" t="shared" si="18"/>
        <v/>
      </c>
      <c r="AD78" s="74" t="str">
        <f ca="1" t="shared" si="19"/>
        <v/>
      </c>
    </row>
    <row r="79" s="74" customFormat="1" ht="20.15" customHeight="1" spans="1:30">
      <c r="A79" s="97"/>
      <c r="B79" s="95" t="str">
        <f ca="1">IF(LEN(A79)=0,"",INDEX('Smelter Look-up'!$A:$A,MATCH($A79,'Smelter Look-up'!$E:$E,0)))</f>
        <v/>
      </c>
      <c r="C79" s="95" t="str">
        <f ca="1">IF(LEN(A79)=0,"",INDEX('Smelter Look-up'!$C:$C,MATCH($A79,'Smelter Look-up'!$E:$E,0)))</f>
        <v/>
      </c>
      <c r="D79" s="95"/>
      <c r="E79" s="95" t="str">
        <f ca="1">IF(ISERROR($Y79),"",OFFSET('Smelter Look-up'!$D$4,$Y79-4,0)&amp;"")</f>
        <v/>
      </c>
      <c r="F79" s="95" t="str">
        <f ca="1">IF(ISERROR($Y79),"",OFFSET('Smelter Look-up'!$E$4,$Y79-4,0))</f>
        <v/>
      </c>
      <c r="G79" s="95" t="str">
        <f ca="1">IF(C79="Smelter not listed","Enter smelter details",IF(ISERROR($Y79),"",OFFSET('Smelter Look-up'!$F$4,$Y79-4,0)))</f>
        <v/>
      </c>
      <c r="H79" s="154" t="str">
        <f ca="1">IF(ISERROR($Y79),"",OFFSET('Smelter Look-up'!$G$4,$Y79-4,0))</f>
        <v/>
      </c>
      <c r="I79" s="96" t="str">
        <f ca="1">IF(ISERROR($Y79),"",OFFSET('Smelter Look-up'!$H$4,$Y79-4,0))</f>
        <v/>
      </c>
      <c r="J79" s="96" t="str">
        <f ca="1">IF(ISERROR($Y79),"",OFFSET('Smelter Look-up'!$I$4,$Y79-4,0))</f>
        <v/>
      </c>
      <c r="K79" s="97"/>
      <c r="L79" s="97"/>
      <c r="M79" s="97"/>
      <c r="N79" s="97"/>
      <c r="O79" s="97"/>
      <c r="P79" s="97"/>
      <c r="Q79" s="98"/>
      <c r="R79" s="140" t="str">
        <f ca="1">IF(ISERROR($Y79),"",OFFSET('Smelter Look-up'!$C$4,$Y79-4,0)&amp;"")</f>
        <v/>
      </c>
      <c r="S79" s="98" t="str">
        <f ca="1" t="shared" si="13"/>
        <v/>
      </c>
      <c r="T79" s="98" t="str">
        <f ca="1">IF(B79="","",IF(ISERROR(MATCH($J79,SorP!B:B,0)),"",INDIRECT("'SorP'!$A$"&amp;MATCH($S79&amp;$J79,SorP!C:C,0))))</f>
        <v/>
      </c>
      <c r="U79" s="99"/>
      <c r="V79" s="74" t="str">
        <f ca="1" t="shared" si="14"/>
        <v/>
      </c>
      <c r="W79" s="74" t="b">
        <f ca="1" t="shared" si="15"/>
        <v>0</v>
      </c>
      <c r="X79" s="74" t="str">
        <f ca="1" t="shared" si="16"/>
        <v>+</v>
      </c>
      <c r="Y79" s="74" t="e">
        <f ca="1">IF(C79="",NA(),MATCH($B79&amp;$C79,'Smelter Look-up'!$J:$J,0))</f>
        <v>#N/A</v>
      </c>
      <c r="AB79" s="74">
        <f ca="1" t="shared" si="17"/>
        <v>0</v>
      </c>
      <c r="AC79" s="74" t="str">
        <f ca="1" t="shared" si="18"/>
        <v/>
      </c>
      <c r="AD79" s="74" t="str">
        <f ca="1" t="shared" si="19"/>
        <v/>
      </c>
    </row>
    <row r="80" s="74" customFormat="1" ht="20.15" customHeight="1" spans="1:30">
      <c r="A80" s="97"/>
      <c r="B80" s="95" t="str">
        <f ca="1">IF(LEN(A80)=0,"",INDEX('Smelter Look-up'!$A:$A,MATCH($A80,'Smelter Look-up'!$E:$E,0)))</f>
        <v/>
      </c>
      <c r="C80" s="95" t="str">
        <f ca="1">IF(LEN(A80)=0,"",INDEX('Smelter Look-up'!$C:$C,MATCH($A80,'Smelter Look-up'!$E:$E,0)))</f>
        <v/>
      </c>
      <c r="D80" s="95"/>
      <c r="E80" s="95" t="str">
        <f ca="1">IF(ISERROR($Y80),"",OFFSET('Smelter Look-up'!$D$4,$Y80-4,0)&amp;"")</f>
        <v/>
      </c>
      <c r="F80" s="95" t="str">
        <f ca="1">IF(ISERROR($Y80),"",OFFSET('Smelter Look-up'!$E$4,$Y80-4,0))</f>
        <v/>
      </c>
      <c r="G80" s="95" t="str">
        <f ca="1">IF(C80="Smelter not listed","Enter smelter details",IF(ISERROR($Y80),"",OFFSET('Smelter Look-up'!$F$4,$Y80-4,0)))</f>
        <v/>
      </c>
      <c r="H80" s="154" t="str">
        <f ca="1">IF(ISERROR($Y80),"",OFFSET('Smelter Look-up'!$G$4,$Y80-4,0))</f>
        <v/>
      </c>
      <c r="I80" s="96" t="str">
        <f ca="1">IF(ISERROR($Y80),"",OFFSET('Smelter Look-up'!$H$4,$Y80-4,0))</f>
        <v/>
      </c>
      <c r="J80" s="96" t="str">
        <f ca="1">IF(ISERROR($Y80),"",OFFSET('Smelter Look-up'!$I$4,$Y80-4,0))</f>
        <v/>
      </c>
      <c r="K80" s="97"/>
      <c r="L80" s="97"/>
      <c r="M80" s="97"/>
      <c r="N80" s="97"/>
      <c r="O80" s="97"/>
      <c r="P80" s="97"/>
      <c r="Q80" s="98"/>
      <c r="R80" s="140" t="str">
        <f ca="1">IF(ISERROR($Y80),"",OFFSET('Smelter Look-up'!$C$4,$Y80-4,0)&amp;"")</f>
        <v/>
      </c>
      <c r="S80" s="98" t="str">
        <f ca="1" t="shared" si="13"/>
        <v/>
      </c>
      <c r="T80" s="98" t="str">
        <f ca="1">IF(B80="","",IF(ISERROR(MATCH($J80,SorP!B:B,0)),"",INDIRECT("'SorP'!$A$"&amp;MATCH($S80&amp;$J80,SorP!C:C,0))))</f>
        <v/>
      </c>
      <c r="U80" s="99"/>
      <c r="V80" s="74" t="str">
        <f ca="1" t="shared" si="14"/>
        <v/>
      </c>
      <c r="W80" s="74" t="b">
        <f ca="1" t="shared" si="15"/>
        <v>0</v>
      </c>
      <c r="X80" s="74" t="str">
        <f ca="1" t="shared" si="16"/>
        <v>+</v>
      </c>
      <c r="Y80" s="74" t="e">
        <f ca="1">IF(C80="",NA(),MATCH($B80&amp;$C80,'Smelter Look-up'!$J:$J,0))</f>
        <v>#N/A</v>
      </c>
      <c r="AB80" s="74">
        <f ca="1" t="shared" si="17"/>
        <v>0</v>
      </c>
      <c r="AC80" s="74" t="str">
        <f ca="1" t="shared" si="18"/>
        <v/>
      </c>
      <c r="AD80" s="74" t="str">
        <f ca="1" t="shared" si="19"/>
        <v/>
      </c>
    </row>
    <row r="81" s="74" customFormat="1" ht="20.15" customHeight="1" spans="1:30">
      <c r="A81" s="97"/>
      <c r="B81" s="95" t="str">
        <f ca="1">IF(LEN(A81)=0,"",INDEX('Smelter Look-up'!$A:$A,MATCH($A81,'Smelter Look-up'!$E:$E,0)))</f>
        <v/>
      </c>
      <c r="C81" s="95" t="str">
        <f ca="1">IF(LEN(A81)=0,"",INDEX('Smelter Look-up'!$C:$C,MATCH($A81,'Smelter Look-up'!$E:$E,0)))</f>
        <v/>
      </c>
      <c r="D81" s="95"/>
      <c r="E81" s="95" t="str">
        <f ca="1">IF(ISERROR($Y81),"",OFFSET('Smelter Look-up'!$D$4,$Y81-4,0)&amp;"")</f>
        <v/>
      </c>
      <c r="F81" s="95" t="str">
        <f ca="1">IF(ISERROR($Y81),"",OFFSET('Smelter Look-up'!$E$4,$Y81-4,0))</f>
        <v/>
      </c>
      <c r="G81" s="95" t="str">
        <f ca="1">IF(C81="Smelter not listed","Enter smelter details",IF(ISERROR($Y81),"",OFFSET('Smelter Look-up'!$F$4,$Y81-4,0)))</f>
        <v/>
      </c>
      <c r="H81" s="154" t="str">
        <f ca="1">IF(ISERROR($Y81),"",OFFSET('Smelter Look-up'!$G$4,$Y81-4,0))</f>
        <v/>
      </c>
      <c r="I81" s="96" t="str">
        <f ca="1">IF(ISERROR($Y81),"",OFFSET('Smelter Look-up'!$H$4,$Y81-4,0))</f>
        <v/>
      </c>
      <c r="J81" s="96" t="str">
        <f ca="1">IF(ISERROR($Y81),"",OFFSET('Smelter Look-up'!$I$4,$Y81-4,0))</f>
        <v/>
      </c>
      <c r="K81" s="97"/>
      <c r="L81" s="97"/>
      <c r="M81" s="97"/>
      <c r="N81" s="97"/>
      <c r="O81" s="97"/>
      <c r="P81" s="97"/>
      <c r="Q81" s="98"/>
      <c r="R81" s="140" t="str">
        <f ca="1">IF(ISERROR($Y81),"",OFFSET('Smelter Look-up'!$C$4,$Y81-4,0)&amp;"")</f>
        <v/>
      </c>
      <c r="S81" s="98" t="str">
        <f ca="1" t="shared" si="13"/>
        <v/>
      </c>
      <c r="T81" s="98" t="str">
        <f ca="1">IF(B81="","",IF(ISERROR(MATCH($J81,SorP!B:B,0)),"",INDIRECT("'SorP'!$A$"&amp;MATCH($S81&amp;$J81,SorP!C:C,0))))</f>
        <v/>
      </c>
      <c r="U81" s="99"/>
      <c r="V81" s="74" t="str">
        <f ca="1" t="shared" si="14"/>
        <v/>
      </c>
      <c r="W81" s="74" t="b">
        <f ca="1" t="shared" si="15"/>
        <v>0</v>
      </c>
      <c r="X81" s="74" t="str">
        <f ca="1" t="shared" si="16"/>
        <v>+</v>
      </c>
      <c r="Y81" s="74" t="e">
        <f ca="1">IF(C81="",NA(),MATCH($B81&amp;$C81,'Smelter Look-up'!$J:$J,0))</f>
        <v>#N/A</v>
      </c>
      <c r="AB81" s="74">
        <f ca="1" t="shared" si="17"/>
        <v>0</v>
      </c>
      <c r="AC81" s="74" t="str">
        <f ca="1" t="shared" si="18"/>
        <v/>
      </c>
      <c r="AD81" s="74" t="str">
        <f ca="1" t="shared" si="19"/>
        <v/>
      </c>
    </row>
    <row r="82" s="74" customFormat="1" ht="20.15" customHeight="1" spans="1:30">
      <c r="A82" s="97"/>
      <c r="B82" s="95" t="str">
        <f ca="1">IF(LEN(A82)=0,"",INDEX('Smelter Look-up'!$A:$A,MATCH($A82,'Smelter Look-up'!$E:$E,0)))</f>
        <v/>
      </c>
      <c r="C82" s="95" t="str">
        <f ca="1">IF(LEN(A82)=0,"",INDEX('Smelter Look-up'!$C:$C,MATCH($A82,'Smelter Look-up'!$E:$E,0)))</f>
        <v/>
      </c>
      <c r="D82" s="95"/>
      <c r="E82" s="95" t="str">
        <f ca="1">IF(ISERROR($Y82),"",OFFSET('Smelter Look-up'!$D$4,$Y82-4,0)&amp;"")</f>
        <v/>
      </c>
      <c r="F82" s="95" t="str">
        <f ca="1">IF(ISERROR($Y82),"",OFFSET('Smelter Look-up'!$E$4,$Y82-4,0))</f>
        <v/>
      </c>
      <c r="G82" s="95" t="str">
        <f ca="1">IF(C82="Smelter not listed","Enter smelter details",IF(ISERROR($Y82),"",OFFSET('Smelter Look-up'!$F$4,$Y82-4,0)))</f>
        <v/>
      </c>
      <c r="H82" s="154" t="str">
        <f ca="1">IF(ISERROR($Y82),"",OFFSET('Smelter Look-up'!$G$4,$Y82-4,0))</f>
        <v/>
      </c>
      <c r="I82" s="96" t="str">
        <f ca="1">IF(ISERROR($Y82),"",OFFSET('Smelter Look-up'!$H$4,$Y82-4,0))</f>
        <v/>
      </c>
      <c r="J82" s="96" t="str">
        <f ca="1">IF(ISERROR($Y82),"",OFFSET('Smelter Look-up'!$I$4,$Y82-4,0))</f>
        <v/>
      </c>
      <c r="K82" s="97"/>
      <c r="L82" s="97"/>
      <c r="M82" s="97"/>
      <c r="N82" s="97"/>
      <c r="O82" s="97"/>
      <c r="P82" s="97"/>
      <c r="Q82" s="98"/>
      <c r="R82" s="140" t="str">
        <f ca="1">IF(ISERROR($Y82),"",OFFSET('Smelter Look-up'!$C$4,$Y82-4,0)&amp;"")</f>
        <v/>
      </c>
      <c r="S82" s="98" t="str">
        <f ca="1" t="shared" si="13"/>
        <v/>
      </c>
      <c r="T82" s="98" t="str">
        <f ca="1">IF(B82="","",IF(ISERROR(MATCH($J82,SorP!B:B,0)),"",INDIRECT("'SorP'!$A$"&amp;MATCH($S82&amp;$J82,SorP!C:C,0))))</f>
        <v/>
      </c>
      <c r="U82" s="99"/>
      <c r="V82" s="74" t="str">
        <f ca="1" t="shared" si="14"/>
        <v/>
      </c>
      <c r="W82" s="74" t="b">
        <f ca="1" t="shared" si="15"/>
        <v>0</v>
      </c>
      <c r="X82" s="74" t="str">
        <f ca="1" t="shared" si="16"/>
        <v>+</v>
      </c>
      <c r="Y82" s="74" t="e">
        <f ca="1">IF(C82="",NA(),MATCH($B82&amp;$C82,'Smelter Look-up'!$J:$J,0))</f>
        <v>#N/A</v>
      </c>
      <c r="AB82" s="74">
        <f ca="1" t="shared" si="17"/>
        <v>0</v>
      </c>
      <c r="AC82" s="74" t="str">
        <f ca="1" t="shared" si="18"/>
        <v/>
      </c>
      <c r="AD82" s="74" t="str">
        <f ca="1" t="shared" si="19"/>
        <v/>
      </c>
    </row>
    <row r="83" s="74" customFormat="1" ht="20.15" customHeight="1" spans="1:30">
      <c r="A83" s="97"/>
      <c r="B83" s="95" t="str">
        <f ca="1">IF(LEN(A83)=0,"",INDEX('Smelter Look-up'!$A:$A,MATCH($A83,'Smelter Look-up'!$E:$E,0)))</f>
        <v/>
      </c>
      <c r="C83" s="95" t="str">
        <f ca="1">IF(LEN(A83)=0,"",INDEX('Smelter Look-up'!$C:$C,MATCH($A83,'Smelter Look-up'!$E:$E,0)))</f>
        <v/>
      </c>
      <c r="D83" s="95"/>
      <c r="E83" s="95" t="str">
        <f ca="1">IF(ISERROR($Y83),"",OFFSET('Smelter Look-up'!$D$4,$Y83-4,0)&amp;"")</f>
        <v/>
      </c>
      <c r="F83" s="95" t="str">
        <f ca="1">IF(ISERROR($Y83),"",OFFSET('Smelter Look-up'!$E$4,$Y83-4,0))</f>
        <v/>
      </c>
      <c r="G83" s="95" t="str">
        <f ca="1">IF(C83="Smelter not listed","Enter smelter details",IF(ISERROR($Y83),"",OFFSET('Smelter Look-up'!$F$4,$Y83-4,0)))</f>
        <v/>
      </c>
      <c r="H83" s="154" t="str">
        <f ca="1">IF(ISERROR($Y83),"",OFFSET('Smelter Look-up'!$G$4,$Y83-4,0))</f>
        <v/>
      </c>
      <c r="I83" s="96" t="str">
        <f ca="1">IF(ISERROR($Y83),"",OFFSET('Smelter Look-up'!$H$4,$Y83-4,0))</f>
        <v/>
      </c>
      <c r="J83" s="96" t="str">
        <f ca="1">IF(ISERROR($Y83),"",OFFSET('Smelter Look-up'!$I$4,$Y83-4,0))</f>
        <v/>
      </c>
      <c r="K83" s="97"/>
      <c r="L83" s="97"/>
      <c r="M83" s="97"/>
      <c r="N83" s="97"/>
      <c r="O83" s="97"/>
      <c r="P83" s="97"/>
      <c r="Q83" s="98"/>
      <c r="R83" s="140" t="str">
        <f ca="1">IF(ISERROR($Y83),"",OFFSET('Smelter Look-up'!$C$4,$Y83-4,0)&amp;"")</f>
        <v/>
      </c>
      <c r="S83" s="98" t="str">
        <f ca="1" t="shared" si="13"/>
        <v/>
      </c>
      <c r="T83" s="98" t="str">
        <f ca="1">IF(B83="","",IF(ISERROR(MATCH($J83,SorP!B:B,0)),"",INDIRECT("'SorP'!$A$"&amp;MATCH($S83&amp;$J83,SorP!C:C,0))))</f>
        <v/>
      </c>
      <c r="U83" s="99"/>
      <c r="V83" s="74" t="str">
        <f ca="1" t="shared" si="14"/>
        <v/>
      </c>
      <c r="W83" s="74" t="b">
        <f ca="1" t="shared" si="15"/>
        <v>0</v>
      </c>
      <c r="X83" s="74" t="str">
        <f ca="1" t="shared" si="16"/>
        <v>+</v>
      </c>
      <c r="Y83" s="74" t="e">
        <f ca="1">IF(C83="",NA(),MATCH($B83&amp;$C83,'Smelter Look-up'!$J:$J,0))</f>
        <v>#N/A</v>
      </c>
      <c r="AB83" s="74">
        <f ca="1" t="shared" si="17"/>
        <v>0</v>
      </c>
      <c r="AC83" s="74" t="str">
        <f ca="1" t="shared" si="18"/>
        <v/>
      </c>
      <c r="AD83" s="74" t="str">
        <f ca="1" t="shared" si="19"/>
        <v/>
      </c>
    </row>
    <row r="84" s="74" customFormat="1" ht="20.15" customHeight="1" spans="1:30">
      <c r="A84" s="97"/>
      <c r="B84" s="95" t="str">
        <f ca="1">IF(LEN(A84)=0,"",INDEX('Smelter Look-up'!$A:$A,MATCH($A84,'Smelter Look-up'!$E:$E,0)))</f>
        <v/>
      </c>
      <c r="C84" s="95" t="str">
        <f ca="1">IF(LEN(A84)=0,"",INDEX('Smelter Look-up'!$C:$C,MATCH($A84,'Smelter Look-up'!$E:$E,0)))</f>
        <v/>
      </c>
      <c r="D84" s="95"/>
      <c r="E84" s="95" t="str">
        <f ca="1">IF(ISERROR($Y84),"",OFFSET('Smelter Look-up'!$D$4,$Y84-4,0)&amp;"")</f>
        <v/>
      </c>
      <c r="F84" s="95" t="str">
        <f ca="1">IF(ISERROR($Y84),"",OFFSET('Smelter Look-up'!$E$4,$Y84-4,0))</f>
        <v/>
      </c>
      <c r="G84" s="95" t="str">
        <f ca="1">IF(C84="Smelter not listed","Enter smelter details",IF(ISERROR($Y84),"",OFFSET('Smelter Look-up'!$F$4,$Y84-4,0)))</f>
        <v/>
      </c>
      <c r="H84" s="154" t="str">
        <f ca="1">IF(ISERROR($Y84),"",OFFSET('Smelter Look-up'!$G$4,$Y84-4,0))</f>
        <v/>
      </c>
      <c r="I84" s="96" t="str">
        <f ca="1">IF(ISERROR($Y84),"",OFFSET('Smelter Look-up'!$H$4,$Y84-4,0))</f>
        <v/>
      </c>
      <c r="J84" s="96" t="str">
        <f ca="1">IF(ISERROR($Y84),"",OFFSET('Smelter Look-up'!$I$4,$Y84-4,0))</f>
        <v/>
      </c>
      <c r="K84" s="97"/>
      <c r="L84" s="97"/>
      <c r="M84" s="97"/>
      <c r="N84" s="97"/>
      <c r="O84" s="97"/>
      <c r="P84" s="97"/>
      <c r="Q84" s="98"/>
      <c r="R84" s="140" t="str">
        <f ca="1">IF(ISERROR($Y84),"",OFFSET('Smelter Look-up'!$C$4,$Y84-4,0)&amp;"")</f>
        <v/>
      </c>
      <c r="S84" s="98" t="str">
        <f ca="1" t="shared" si="13"/>
        <v/>
      </c>
      <c r="T84" s="98" t="str">
        <f ca="1">IF(B84="","",IF(ISERROR(MATCH($J84,SorP!B:B,0)),"",INDIRECT("'SorP'!$A$"&amp;MATCH($S84&amp;$J84,SorP!C:C,0))))</f>
        <v/>
      </c>
      <c r="U84" s="99"/>
      <c r="V84" s="74" t="str">
        <f ca="1" t="shared" si="14"/>
        <v/>
      </c>
      <c r="W84" s="74" t="b">
        <f ca="1" t="shared" si="15"/>
        <v>0</v>
      </c>
      <c r="X84" s="74" t="str">
        <f ca="1" t="shared" si="16"/>
        <v>+</v>
      </c>
      <c r="Y84" s="74" t="e">
        <f ca="1">IF(C84="",NA(),MATCH($B84&amp;$C84,'Smelter Look-up'!$J:$J,0))</f>
        <v>#N/A</v>
      </c>
      <c r="AB84" s="74">
        <f ca="1" t="shared" si="17"/>
        <v>0</v>
      </c>
      <c r="AC84" s="74" t="str">
        <f ca="1" t="shared" si="18"/>
        <v/>
      </c>
      <c r="AD84" s="74" t="str">
        <f ca="1" t="shared" si="19"/>
        <v/>
      </c>
    </row>
    <row r="85" s="74" customFormat="1" ht="20.15" customHeight="1" spans="1:30">
      <c r="A85" s="97"/>
      <c r="B85" s="95" t="str">
        <f ca="1">IF(LEN(A85)=0,"",INDEX('Smelter Look-up'!$A:$A,MATCH($A85,'Smelter Look-up'!$E:$E,0)))</f>
        <v/>
      </c>
      <c r="C85" s="95" t="str">
        <f ca="1">IF(LEN(A85)=0,"",INDEX('Smelter Look-up'!$C:$C,MATCH($A85,'Smelter Look-up'!$E:$E,0)))</f>
        <v/>
      </c>
      <c r="D85" s="95"/>
      <c r="E85" s="95" t="str">
        <f ca="1">IF(ISERROR($Y85),"",OFFSET('Smelter Look-up'!$D$4,$Y85-4,0)&amp;"")</f>
        <v/>
      </c>
      <c r="F85" s="95" t="str">
        <f ca="1">IF(ISERROR($Y85),"",OFFSET('Smelter Look-up'!$E$4,$Y85-4,0))</f>
        <v/>
      </c>
      <c r="G85" s="95" t="str">
        <f ca="1">IF(C85="Smelter not listed","Enter smelter details",IF(ISERROR($Y85),"",OFFSET('Smelter Look-up'!$F$4,$Y85-4,0)))</f>
        <v/>
      </c>
      <c r="H85" s="154" t="str">
        <f ca="1">IF(ISERROR($Y85),"",OFFSET('Smelter Look-up'!$G$4,$Y85-4,0))</f>
        <v/>
      </c>
      <c r="I85" s="96" t="str">
        <f ca="1">IF(ISERROR($Y85),"",OFFSET('Smelter Look-up'!$H$4,$Y85-4,0))</f>
        <v/>
      </c>
      <c r="J85" s="96" t="str">
        <f ca="1">IF(ISERROR($Y85),"",OFFSET('Smelter Look-up'!$I$4,$Y85-4,0))</f>
        <v/>
      </c>
      <c r="K85" s="97"/>
      <c r="L85" s="97"/>
      <c r="M85" s="97"/>
      <c r="N85" s="97"/>
      <c r="O85" s="97"/>
      <c r="P85" s="97"/>
      <c r="Q85" s="98"/>
      <c r="R85" s="140" t="str">
        <f ca="1">IF(ISERROR($Y85),"",OFFSET('Smelter Look-up'!$C$4,$Y85-4,0)&amp;"")</f>
        <v/>
      </c>
      <c r="S85" s="98" t="str">
        <f ca="1" t="shared" si="13"/>
        <v/>
      </c>
      <c r="T85" s="98" t="str">
        <f ca="1">IF(B85="","",IF(ISERROR(MATCH($J85,SorP!B:B,0)),"",INDIRECT("'SorP'!$A$"&amp;MATCH($S85&amp;$J85,SorP!C:C,0))))</f>
        <v/>
      </c>
      <c r="U85" s="99"/>
      <c r="V85" s="74" t="str">
        <f ca="1" t="shared" si="14"/>
        <v/>
      </c>
      <c r="W85" s="74" t="b">
        <f ca="1" t="shared" si="15"/>
        <v>0</v>
      </c>
      <c r="X85" s="74" t="str">
        <f ca="1" t="shared" si="16"/>
        <v>+</v>
      </c>
      <c r="Y85" s="74" t="e">
        <f ca="1">IF(C85="",NA(),MATCH($B85&amp;$C85,'Smelter Look-up'!$J:$J,0))</f>
        <v>#N/A</v>
      </c>
      <c r="AB85" s="74">
        <f ca="1" t="shared" si="17"/>
        <v>0</v>
      </c>
      <c r="AC85" s="74" t="str">
        <f ca="1" t="shared" si="18"/>
        <v/>
      </c>
      <c r="AD85" s="74" t="str">
        <f ca="1" t="shared" si="19"/>
        <v/>
      </c>
    </row>
    <row r="86" s="74" customFormat="1" ht="20.15" customHeight="1" spans="1:30">
      <c r="A86" s="97"/>
      <c r="B86" s="95" t="str">
        <f ca="1">IF(LEN(A86)=0,"",INDEX('Smelter Look-up'!$A:$A,MATCH($A86,'Smelter Look-up'!$E:$E,0)))</f>
        <v/>
      </c>
      <c r="C86" s="95" t="str">
        <f ca="1">IF(LEN(A86)=0,"",INDEX('Smelter Look-up'!$C:$C,MATCH($A86,'Smelter Look-up'!$E:$E,0)))</f>
        <v/>
      </c>
      <c r="D86" s="95"/>
      <c r="E86" s="95" t="str">
        <f ca="1">IF(ISERROR($Y86),"",OFFSET('Smelter Look-up'!$D$4,$Y86-4,0)&amp;"")</f>
        <v/>
      </c>
      <c r="F86" s="95" t="str">
        <f ca="1">IF(ISERROR($Y86),"",OFFSET('Smelter Look-up'!$E$4,$Y86-4,0))</f>
        <v/>
      </c>
      <c r="G86" s="95" t="str">
        <f ca="1">IF(C86="Smelter not listed","Enter smelter details",IF(ISERROR($Y86),"",OFFSET('Smelter Look-up'!$F$4,$Y86-4,0)))</f>
        <v/>
      </c>
      <c r="H86" s="154" t="str">
        <f ca="1">IF(ISERROR($Y86),"",OFFSET('Smelter Look-up'!$G$4,$Y86-4,0))</f>
        <v/>
      </c>
      <c r="I86" s="96" t="str">
        <f ca="1">IF(ISERROR($Y86),"",OFFSET('Smelter Look-up'!$H$4,$Y86-4,0))</f>
        <v/>
      </c>
      <c r="J86" s="96" t="str">
        <f ca="1">IF(ISERROR($Y86),"",OFFSET('Smelter Look-up'!$I$4,$Y86-4,0))</f>
        <v/>
      </c>
      <c r="K86" s="97"/>
      <c r="L86" s="97"/>
      <c r="M86" s="97"/>
      <c r="N86" s="97"/>
      <c r="O86" s="97"/>
      <c r="P86" s="97"/>
      <c r="Q86" s="98"/>
      <c r="R86" s="140" t="str">
        <f ca="1">IF(ISERROR($Y86),"",OFFSET('Smelter Look-up'!$C$4,$Y86-4,0)&amp;"")</f>
        <v/>
      </c>
      <c r="S86" s="98" t="str">
        <f ca="1" t="shared" si="13"/>
        <v/>
      </c>
      <c r="T86" s="98" t="str">
        <f ca="1">IF(B86="","",IF(ISERROR(MATCH($J86,SorP!B:B,0)),"",INDIRECT("'SorP'!$A$"&amp;MATCH($S86&amp;$J86,SorP!C:C,0))))</f>
        <v/>
      </c>
      <c r="U86" s="99"/>
      <c r="V86" s="74" t="str">
        <f ca="1" t="shared" si="14"/>
        <v/>
      </c>
      <c r="W86" s="74" t="b">
        <f ca="1" t="shared" si="15"/>
        <v>0</v>
      </c>
      <c r="X86" s="74" t="str">
        <f ca="1" t="shared" si="16"/>
        <v>+</v>
      </c>
      <c r="Y86" s="74" t="e">
        <f ca="1">IF(C86="",NA(),MATCH($B86&amp;$C86,'Smelter Look-up'!$J:$J,0))</f>
        <v>#N/A</v>
      </c>
      <c r="AB86" s="74">
        <f ca="1" t="shared" si="17"/>
        <v>0</v>
      </c>
      <c r="AC86" s="74" t="str">
        <f ca="1" t="shared" si="18"/>
        <v/>
      </c>
      <c r="AD86" s="74" t="str">
        <f ca="1" t="shared" si="19"/>
        <v/>
      </c>
    </row>
    <row r="87" s="74" customFormat="1" ht="20.15" customHeight="1" spans="1:30">
      <c r="A87" s="97"/>
      <c r="B87" s="95" t="str">
        <f ca="1">IF(LEN(A87)=0,"",INDEX('Smelter Look-up'!$A:$A,MATCH($A87,'Smelter Look-up'!$E:$E,0)))</f>
        <v/>
      </c>
      <c r="C87" s="95" t="str">
        <f ca="1">IF(LEN(A87)=0,"",INDEX('Smelter Look-up'!$C:$C,MATCH($A87,'Smelter Look-up'!$E:$E,0)))</f>
        <v/>
      </c>
      <c r="D87" s="95"/>
      <c r="E87" s="95" t="str">
        <f ca="1">IF(ISERROR($Y87),"",OFFSET('Smelter Look-up'!$D$4,$Y87-4,0)&amp;"")</f>
        <v/>
      </c>
      <c r="F87" s="95" t="str">
        <f ca="1">IF(ISERROR($Y87),"",OFFSET('Smelter Look-up'!$E$4,$Y87-4,0))</f>
        <v/>
      </c>
      <c r="G87" s="95" t="str">
        <f ca="1">IF(C87="Smelter not listed","Enter smelter details",IF(ISERROR($Y87),"",OFFSET('Smelter Look-up'!$F$4,$Y87-4,0)))</f>
        <v/>
      </c>
      <c r="H87" s="154" t="str">
        <f ca="1">IF(ISERROR($Y87),"",OFFSET('Smelter Look-up'!$G$4,$Y87-4,0))</f>
        <v/>
      </c>
      <c r="I87" s="96" t="str">
        <f ca="1">IF(ISERROR($Y87),"",OFFSET('Smelter Look-up'!$H$4,$Y87-4,0))</f>
        <v/>
      </c>
      <c r="J87" s="96" t="str">
        <f ca="1">IF(ISERROR($Y87),"",OFFSET('Smelter Look-up'!$I$4,$Y87-4,0))</f>
        <v/>
      </c>
      <c r="K87" s="97"/>
      <c r="L87" s="97"/>
      <c r="M87" s="97"/>
      <c r="N87" s="97"/>
      <c r="O87" s="97"/>
      <c r="P87" s="97"/>
      <c r="Q87" s="98"/>
      <c r="R87" s="140" t="str">
        <f ca="1">IF(ISERROR($Y87),"",OFFSET('Smelter Look-up'!$C$4,$Y87-4,0)&amp;"")</f>
        <v/>
      </c>
      <c r="S87" s="98" t="str">
        <f ca="1" t="shared" si="13"/>
        <v/>
      </c>
      <c r="T87" s="98" t="str">
        <f ca="1">IF(B87="","",IF(ISERROR(MATCH($J87,SorP!B:B,0)),"",INDIRECT("'SorP'!$A$"&amp;MATCH($S87&amp;$J87,SorP!C:C,0))))</f>
        <v/>
      </c>
      <c r="U87" s="99"/>
      <c r="V87" s="74" t="str">
        <f ca="1" t="shared" si="14"/>
        <v/>
      </c>
      <c r="W87" s="74" t="b">
        <f ca="1" t="shared" si="15"/>
        <v>0</v>
      </c>
      <c r="X87" s="74" t="str">
        <f ca="1" t="shared" si="16"/>
        <v>+</v>
      </c>
      <c r="Y87" s="74" t="e">
        <f ca="1">IF(C87="",NA(),MATCH($B87&amp;$C87,'Smelter Look-up'!$J:$J,0))</f>
        <v>#N/A</v>
      </c>
      <c r="AB87" s="74">
        <f ca="1" t="shared" si="17"/>
        <v>0</v>
      </c>
      <c r="AC87" s="74" t="str">
        <f ca="1" t="shared" si="18"/>
        <v/>
      </c>
      <c r="AD87" s="74" t="str">
        <f ca="1" t="shared" si="19"/>
        <v/>
      </c>
    </row>
    <row r="88" s="74" customFormat="1" ht="20.15" customHeight="1" spans="1:30">
      <c r="A88" s="97"/>
      <c r="B88" s="95" t="str">
        <f ca="1">IF(LEN(A88)=0,"",INDEX('Smelter Look-up'!$A:$A,MATCH($A88,'Smelter Look-up'!$E:$E,0)))</f>
        <v/>
      </c>
      <c r="C88" s="95" t="str">
        <f ca="1">IF(LEN(A88)=0,"",INDEX('Smelter Look-up'!$C:$C,MATCH($A88,'Smelter Look-up'!$E:$E,0)))</f>
        <v/>
      </c>
      <c r="D88" s="95"/>
      <c r="E88" s="95" t="str">
        <f ca="1">IF(ISERROR($Y88),"",OFFSET('Smelter Look-up'!$D$4,$Y88-4,0)&amp;"")</f>
        <v/>
      </c>
      <c r="F88" s="95" t="str">
        <f ca="1">IF(ISERROR($Y88),"",OFFSET('Smelter Look-up'!$E$4,$Y88-4,0))</f>
        <v/>
      </c>
      <c r="G88" s="95" t="str">
        <f ca="1">IF(C88="Smelter not listed","Enter smelter details",IF(ISERROR($Y88),"",OFFSET('Smelter Look-up'!$F$4,$Y88-4,0)))</f>
        <v/>
      </c>
      <c r="H88" s="154" t="str">
        <f ca="1">IF(ISERROR($Y88),"",OFFSET('Smelter Look-up'!$G$4,$Y88-4,0))</f>
        <v/>
      </c>
      <c r="I88" s="96" t="str">
        <f ca="1">IF(ISERROR($Y88),"",OFFSET('Smelter Look-up'!$H$4,$Y88-4,0))</f>
        <v/>
      </c>
      <c r="J88" s="96" t="str">
        <f ca="1">IF(ISERROR($Y88),"",OFFSET('Smelter Look-up'!$I$4,$Y88-4,0))</f>
        <v/>
      </c>
      <c r="K88" s="97"/>
      <c r="L88" s="97"/>
      <c r="M88" s="97"/>
      <c r="N88" s="97"/>
      <c r="O88" s="97"/>
      <c r="P88" s="97"/>
      <c r="Q88" s="98"/>
      <c r="R88" s="140" t="str">
        <f ca="1">IF(ISERROR($Y88),"",OFFSET('Smelter Look-up'!$C$4,$Y88-4,0)&amp;"")</f>
        <v/>
      </c>
      <c r="S88" s="98" t="str">
        <f ca="1" t="shared" si="13"/>
        <v/>
      </c>
      <c r="T88" s="98" t="str">
        <f ca="1">IF(B88="","",IF(ISERROR(MATCH($J88,SorP!B:B,0)),"",INDIRECT("'SorP'!$A$"&amp;MATCH($S88&amp;$J88,SorP!C:C,0))))</f>
        <v/>
      </c>
      <c r="U88" s="99"/>
      <c r="V88" s="74" t="str">
        <f ca="1" t="shared" si="14"/>
        <v/>
      </c>
      <c r="W88" s="74" t="b">
        <f ca="1" t="shared" si="15"/>
        <v>0</v>
      </c>
      <c r="X88" s="74" t="str">
        <f ca="1" t="shared" si="16"/>
        <v>+</v>
      </c>
      <c r="Y88" s="74" t="e">
        <f ca="1">IF(C88="",NA(),MATCH($B88&amp;$C88,'Smelter Look-up'!$J:$J,0))</f>
        <v>#N/A</v>
      </c>
      <c r="AB88" s="74">
        <f ca="1" t="shared" si="17"/>
        <v>0</v>
      </c>
      <c r="AC88" s="74" t="str">
        <f ca="1" t="shared" si="18"/>
        <v/>
      </c>
      <c r="AD88" s="74" t="str">
        <f ca="1" t="shared" si="19"/>
        <v/>
      </c>
    </row>
    <row r="89" s="74" customFormat="1" ht="20.15" customHeight="1" spans="1:30">
      <c r="A89" s="97"/>
      <c r="B89" s="95" t="str">
        <f ca="1">IF(LEN(A89)=0,"",INDEX('Smelter Look-up'!$A:$A,MATCH($A89,'Smelter Look-up'!$E:$E,0)))</f>
        <v/>
      </c>
      <c r="C89" s="95" t="str">
        <f ca="1">IF(LEN(A89)=0,"",INDEX('Smelter Look-up'!$C:$C,MATCH($A89,'Smelter Look-up'!$E:$E,0)))</f>
        <v/>
      </c>
      <c r="D89" s="95"/>
      <c r="E89" s="95" t="str">
        <f ca="1">IF(ISERROR($Y89),"",OFFSET('Smelter Look-up'!$D$4,$Y89-4,0)&amp;"")</f>
        <v/>
      </c>
      <c r="F89" s="95" t="str">
        <f ca="1">IF(ISERROR($Y89),"",OFFSET('Smelter Look-up'!$E$4,$Y89-4,0))</f>
        <v/>
      </c>
      <c r="G89" s="95" t="str">
        <f ca="1">IF(C89="Smelter not listed","Enter smelter details",IF(ISERROR($Y89),"",OFFSET('Smelter Look-up'!$F$4,$Y89-4,0)))</f>
        <v/>
      </c>
      <c r="H89" s="154" t="str">
        <f ca="1">IF(ISERROR($Y89),"",OFFSET('Smelter Look-up'!$G$4,$Y89-4,0))</f>
        <v/>
      </c>
      <c r="I89" s="96" t="str">
        <f ca="1">IF(ISERROR($Y89),"",OFFSET('Smelter Look-up'!$H$4,$Y89-4,0))</f>
        <v/>
      </c>
      <c r="J89" s="96" t="str">
        <f ca="1">IF(ISERROR($Y89),"",OFFSET('Smelter Look-up'!$I$4,$Y89-4,0))</f>
        <v/>
      </c>
      <c r="K89" s="97"/>
      <c r="L89" s="97"/>
      <c r="M89" s="97"/>
      <c r="N89" s="97"/>
      <c r="O89" s="97"/>
      <c r="P89" s="97"/>
      <c r="Q89" s="98"/>
      <c r="R89" s="140" t="str">
        <f ca="1">IF(ISERROR($Y89),"",OFFSET('Smelter Look-up'!$C$4,$Y89-4,0)&amp;"")</f>
        <v/>
      </c>
      <c r="S89" s="98" t="str">
        <f ca="1" t="shared" si="13"/>
        <v/>
      </c>
      <c r="T89" s="98" t="str">
        <f ca="1">IF(B89="","",IF(ISERROR(MATCH($J89,SorP!B:B,0)),"",INDIRECT("'SorP'!$A$"&amp;MATCH($S89&amp;$J89,SorP!C:C,0))))</f>
        <v/>
      </c>
      <c r="U89" s="99"/>
      <c r="V89" s="74" t="str">
        <f ca="1" t="shared" si="14"/>
        <v/>
      </c>
      <c r="W89" s="74" t="b">
        <f ca="1" t="shared" si="15"/>
        <v>0</v>
      </c>
      <c r="X89" s="74" t="str">
        <f ca="1" t="shared" si="16"/>
        <v>+</v>
      </c>
      <c r="Y89" s="74" t="e">
        <f ca="1">IF(C89="",NA(),MATCH($B89&amp;$C89,'Smelter Look-up'!$J:$J,0))</f>
        <v>#N/A</v>
      </c>
      <c r="AB89" s="74">
        <f ca="1" t="shared" si="17"/>
        <v>0</v>
      </c>
      <c r="AC89" s="74" t="str">
        <f ca="1" t="shared" si="18"/>
        <v/>
      </c>
      <c r="AD89" s="74" t="str">
        <f ca="1" t="shared" si="19"/>
        <v/>
      </c>
    </row>
    <row r="90" s="74" customFormat="1" ht="20.15" customHeight="1" spans="1:30">
      <c r="A90" s="97"/>
      <c r="B90" s="95" t="str">
        <f ca="1">IF(LEN(A90)=0,"",INDEX('Smelter Look-up'!$A:$A,MATCH($A90,'Smelter Look-up'!$E:$E,0)))</f>
        <v/>
      </c>
      <c r="C90" s="95" t="str">
        <f ca="1">IF(LEN(A90)=0,"",INDEX('Smelter Look-up'!$C:$C,MATCH($A90,'Smelter Look-up'!$E:$E,0)))</f>
        <v/>
      </c>
      <c r="D90" s="95"/>
      <c r="E90" s="95" t="str">
        <f ca="1">IF(ISERROR($Y90),"",OFFSET('Smelter Look-up'!$D$4,$Y90-4,0)&amp;"")</f>
        <v/>
      </c>
      <c r="F90" s="95" t="str">
        <f ca="1">IF(ISERROR($Y90),"",OFFSET('Smelter Look-up'!$E$4,$Y90-4,0))</f>
        <v/>
      </c>
      <c r="G90" s="95" t="str">
        <f ca="1">IF(C90="Smelter not listed","Enter smelter details",IF(ISERROR($Y90),"",OFFSET('Smelter Look-up'!$F$4,$Y90-4,0)))</f>
        <v/>
      </c>
      <c r="H90" s="154" t="str">
        <f ca="1">IF(ISERROR($Y90),"",OFFSET('Smelter Look-up'!$G$4,$Y90-4,0))</f>
        <v/>
      </c>
      <c r="I90" s="96" t="str">
        <f ca="1">IF(ISERROR($Y90),"",OFFSET('Smelter Look-up'!$H$4,$Y90-4,0))</f>
        <v/>
      </c>
      <c r="J90" s="96" t="str">
        <f ca="1">IF(ISERROR($Y90),"",OFFSET('Smelter Look-up'!$I$4,$Y90-4,0))</f>
        <v/>
      </c>
      <c r="K90" s="97"/>
      <c r="L90" s="97"/>
      <c r="M90" s="97"/>
      <c r="N90" s="97"/>
      <c r="O90" s="97"/>
      <c r="P90" s="97"/>
      <c r="Q90" s="98"/>
      <c r="R90" s="140" t="str">
        <f ca="1">IF(ISERROR($Y90),"",OFFSET('Smelter Look-up'!$C$4,$Y90-4,0)&amp;"")</f>
        <v/>
      </c>
      <c r="S90" s="98" t="str">
        <f ca="1" t="shared" si="13"/>
        <v/>
      </c>
      <c r="T90" s="98" t="str">
        <f ca="1">IF(B90="","",IF(ISERROR(MATCH($J90,SorP!B:B,0)),"",INDIRECT("'SorP'!$A$"&amp;MATCH($S90&amp;$J90,SorP!C:C,0))))</f>
        <v/>
      </c>
      <c r="U90" s="99"/>
      <c r="V90" s="74" t="str">
        <f ca="1" t="shared" si="14"/>
        <v/>
      </c>
      <c r="W90" s="74" t="b">
        <f ca="1" t="shared" si="15"/>
        <v>0</v>
      </c>
      <c r="X90" s="74" t="str">
        <f ca="1" t="shared" si="16"/>
        <v>+</v>
      </c>
      <c r="Y90" s="74" t="e">
        <f ca="1">IF(C90="",NA(),MATCH($B90&amp;$C90,'Smelter Look-up'!$J:$J,0))</f>
        <v>#N/A</v>
      </c>
      <c r="AB90" s="74">
        <f ca="1" t="shared" si="17"/>
        <v>0</v>
      </c>
      <c r="AC90" s="74" t="str">
        <f ca="1" t="shared" si="18"/>
        <v/>
      </c>
      <c r="AD90" s="74" t="str">
        <f ca="1" t="shared" si="19"/>
        <v/>
      </c>
    </row>
    <row r="91" s="74" customFormat="1" ht="20.15" customHeight="1" spans="1:30">
      <c r="A91" s="97"/>
      <c r="B91" s="95" t="str">
        <f ca="1">IF(LEN(A91)=0,"",INDEX('Smelter Look-up'!$A:$A,MATCH($A91,'Smelter Look-up'!$E:$E,0)))</f>
        <v/>
      </c>
      <c r="C91" s="95" t="str">
        <f ca="1">IF(LEN(A91)=0,"",INDEX('Smelter Look-up'!$C:$C,MATCH($A91,'Smelter Look-up'!$E:$E,0)))</f>
        <v/>
      </c>
      <c r="D91" s="95"/>
      <c r="E91" s="95" t="str">
        <f ca="1">IF(ISERROR($Y91),"",OFFSET('Smelter Look-up'!$D$4,$Y91-4,0)&amp;"")</f>
        <v/>
      </c>
      <c r="F91" s="95" t="str">
        <f ca="1">IF(ISERROR($Y91),"",OFFSET('Smelter Look-up'!$E$4,$Y91-4,0))</f>
        <v/>
      </c>
      <c r="G91" s="95" t="str">
        <f ca="1">IF(C91="Smelter not listed","Enter smelter details",IF(ISERROR($Y91),"",OFFSET('Smelter Look-up'!$F$4,$Y91-4,0)))</f>
        <v/>
      </c>
      <c r="H91" s="154" t="str">
        <f ca="1">IF(ISERROR($Y91),"",OFFSET('Smelter Look-up'!$G$4,$Y91-4,0))</f>
        <v/>
      </c>
      <c r="I91" s="96" t="str">
        <f ca="1">IF(ISERROR($Y91),"",OFFSET('Smelter Look-up'!$H$4,$Y91-4,0))</f>
        <v/>
      </c>
      <c r="J91" s="96" t="str">
        <f ca="1">IF(ISERROR($Y91),"",OFFSET('Smelter Look-up'!$I$4,$Y91-4,0))</f>
        <v/>
      </c>
      <c r="K91" s="97"/>
      <c r="L91" s="97"/>
      <c r="M91" s="97"/>
      <c r="N91" s="97"/>
      <c r="O91" s="97"/>
      <c r="P91" s="97"/>
      <c r="Q91" s="98"/>
      <c r="R91" s="140" t="str">
        <f ca="1">IF(ISERROR($Y91),"",OFFSET('Smelter Look-up'!$C$4,$Y91-4,0)&amp;"")</f>
        <v/>
      </c>
      <c r="S91" s="98" t="str">
        <f ca="1" t="shared" si="13"/>
        <v/>
      </c>
      <c r="T91" s="98" t="str">
        <f ca="1">IF(B91="","",IF(ISERROR(MATCH($J91,SorP!B:B,0)),"",INDIRECT("'SorP'!$A$"&amp;MATCH($S91&amp;$J91,SorP!C:C,0))))</f>
        <v/>
      </c>
      <c r="U91" s="99"/>
      <c r="V91" s="74" t="str">
        <f ca="1" t="shared" si="14"/>
        <v/>
      </c>
      <c r="W91" s="74" t="b">
        <f ca="1" t="shared" si="15"/>
        <v>0</v>
      </c>
      <c r="X91" s="74" t="str">
        <f ca="1" t="shared" si="16"/>
        <v>+</v>
      </c>
      <c r="Y91" s="74" t="e">
        <f ca="1">IF(C91="",NA(),MATCH($B91&amp;$C91,'Smelter Look-up'!$J:$J,0))</f>
        <v>#N/A</v>
      </c>
      <c r="AB91" s="74">
        <f ca="1" t="shared" si="17"/>
        <v>0</v>
      </c>
      <c r="AC91" s="74" t="str">
        <f ca="1" t="shared" si="18"/>
        <v/>
      </c>
      <c r="AD91" s="74" t="str">
        <f ca="1" t="shared" si="19"/>
        <v/>
      </c>
    </row>
    <row r="92" s="74" customFormat="1" ht="20.15" customHeight="1" spans="1:30">
      <c r="A92" s="97"/>
      <c r="B92" s="95" t="str">
        <f ca="1">IF(LEN(A92)=0,"",INDEX('Smelter Look-up'!$A:$A,MATCH($A92,'Smelter Look-up'!$E:$E,0)))</f>
        <v/>
      </c>
      <c r="C92" s="95" t="str">
        <f ca="1">IF(LEN(A92)=0,"",INDEX('Smelter Look-up'!$C:$C,MATCH($A92,'Smelter Look-up'!$E:$E,0)))</f>
        <v/>
      </c>
      <c r="D92" s="95"/>
      <c r="E92" s="95" t="str">
        <f ca="1">IF(ISERROR($Y92),"",OFFSET('Smelter Look-up'!$D$4,$Y92-4,0)&amp;"")</f>
        <v/>
      </c>
      <c r="F92" s="95" t="str">
        <f ca="1">IF(ISERROR($Y92),"",OFFSET('Smelter Look-up'!$E$4,$Y92-4,0))</f>
        <v/>
      </c>
      <c r="G92" s="95" t="str">
        <f ca="1">IF(C92="Smelter not listed","Enter smelter details",IF(ISERROR($Y92),"",OFFSET('Smelter Look-up'!$F$4,$Y92-4,0)))</f>
        <v/>
      </c>
      <c r="H92" s="154" t="str">
        <f ca="1">IF(ISERROR($Y92),"",OFFSET('Smelter Look-up'!$G$4,$Y92-4,0))</f>
        <v/>
      </c>
      <c r="I92" s="96" t="str">
        <f ca="1">IF(ISERROR($Y92),"",OFFSET('Smelter Look-up'!$H$4,$Y92-4,0))</f>
        <v/>
      </c>
      <c r="J92" s="96" t="str">
        <f ca="1">IF(ISERROR($Y92),"",OFFSET('Smelter Look-up'!$I$4,$Y92-4,0))</f>
        <v/>
      </c>
      <c r="K92" s="97"/>
      <c r="L92" s="97"/>
      <c r="M92" s="97"/>
      <c r="N92" s="97"/>
      <c r="O92" s="97"/>
      <c r="P92" s="97"/>
      <c r="Q92" s="98"/>
      <c r="R92" s="140" t="str">
        <f ca="1">IF(ISERROR($Y92),"",OFFSET('Smelter Look-up'!$C$4,$Y92-4,0)&amp;"")</f>
        <v/>
      </c>
      <c r="S92" s="98" t="str">
        <f ca="1" t="shared" si="13"/>
        <v/>
      </c>
      <c r="T92" s="98" t="str">
        <f ca="1">IF(B92="","",IF(ISERROR(MATCH($J92,SorP!B:B,0)),"",INDIRECT("'SorP'!$A$"&amp;MATCH($S92&amp;$J92,SorP!C:C,0))))</f>
        <v/>
      </c>
      <c r="U92" s="99"/>
      <c r="V92" s="74" t="str">
        <f ca="1" t="shared" si="14"/>
        <v/>
      </c>
      <c r="W92" s="74" t="b">
        <f ca="1" t="shared" si="15"/>
        <v>0</v>
      </c>
      <c r="X92" s="74" t="str">
        <f ca="1" t="shared" si="16"/>
        <v>+</v>
      </c>
      <c r="Y92" s="74" t="e">
        <f ca="1">IF(C92="",NA(),MATCH($B92&amp;$C92,'Smelter Look-up'!$J:$J,0))</f>
        <v>#N/A</v>
      </c>
      <c r="AB92" s="74">
        <f ca="1" t="shared" si="17"/>
        <v>0</v>
      </c>
      <c r="AC92" s="74" t="str">
        <f ca="1" t="shared" si="18"/>
        <v/>
      </c>
      <c r="AD92" s="74" t="str">
        <f ca="1" t="shared" si="19"/>
        <v/>
      </c>
    </row>
    <row r="93" s="74" customFormat="1" ht="20.15" customHeight="1" spans="1:30">
      <c r="A93" s="97"/>
      <c r="B93" s="95" t="str">
        <f ca="1">IF(LEN(A93)=0,"",INDEX('Smelter Look-up'!$A:$A,MATCH($A93,'Smelter Look-up'!$E:$E,0)))</f>
        <v/>
      </c>
      <c r="C93" s="95" t="str">
        <f ca="1">IF(LEN(A93)=0,"",INDEX('Smelter Look-up'!$C:$C,MATCH($A93,'Smelter Look-up'!$E:$E,0)))</f>
        <v/>
      </c>
      <c r="D93" s="95"/>
      <c r="E93" s="95" t="str">
        <f ca="1">IF(ISERROR($Y93),"",OFFSET('Smelter Look-up'!$D$4,$Y93-4,0)&amp;"")</f>
        <v/>
      </c>
      <c r="F93" s="95" t="str">
        <f ca="1">IF(ISERROR($Y93),"",OFFSET('Smelter Look-up'!$E$4,$Y93-4,0))</f>
        <v/>
      </c>
      <c r="G93" s="95" t="str">
        <f ca="1">IF(C93="Smelter not listed","Enter smelter details",IF(ISERROR($Y93),"",OFFSET('Smelter Look-up'!$F$4,$Y93-4,0)))</f>
        <v/>
      </c>
      <c r="H93" s="154" t="str">
        <f ca="1">IF(ISERROR($Y93),"",OFFSET('Smelter Look-up'!$G$4,$Y93-4,0))</f>
        <v/>
      </c>
      <c r="I93" s="96" t="str">
        <f ca="1">IF(ISERROR($Y93),"",OFFSET('Smelter Look-up'!$H$4,$Y93-4,0))</f>
        <v/>
      </c>
      <c r="J93" s="96" t="str">
        <f ca="1">IF(ISERROR($Y93),"",OFFSET('Smelter Look-up'!$I$4,$Y93-4,0))</f>
        <v/>
      </c>
      <c r="K93" s="97"/>
      <c r="L93" s="97"/>
      <c r="M93" s="97"/>
      <c r="N93" s="97"/>
      <c r="O93" s="97"/>
      <c r="P93" s="97"/>
      <c r="Q93" s="98"/>
      <c r="R93" s="140" t="str">
        <f ca="1">IF(ISERROR($Y93),"",OFFSET('Smelter Look-up'!$C$4,$Y93-4,0)&amp;"")</f>
        <v/>
      </c>
      <c r="S93" s="98" t="str">
        <f ca="1" t="shared" si="13"/>
        <v/>
      </c>
      <c r="T93" s="98" t="str">
        <f ca="1">IF(B93="","",IF(ISERROR(MATCH($J93,SorP!B:B,0)),"",INDIRECT("'SorP'!$A$"&amp;MATCH($S93&amp;$J93,SorP!C:C,0))))</f>
        <v/>
      </c>
      <c r="U93" s="99"/>
      <c r="V93" s="74" t="str">
        <f ca="1" t="shared" si="14"/>
        <v/>
      </c>
      <c r="W93" s="74" t="b">
        <f ca="1" t="shared" si="15"/>
        <v>0</v>
      </c>
      <c r="X93" s="74" t="str">
        <f ca="1" t="shared" si="16"/>
        <v>+</v>
      </c>
      <c r="Y93" s="74" t="e">
        <f ca="1">IF(C93="",NA(),MATCH($B93&amp;$C93,'Smelter Look-up'!$J:$J,0))</f>
        <v>#N/A</v>
      </c>
      <c r="AB93" s="74">
        <f ca="1" t="shared" si="17"/>
        <v>0</v>
      </c>
      <c r="AC93" s="74" t="str">
        <f ca="1" t="shared" si="18"/>
        <v/>
      </c>
      <c r="AD93" s="74" t="str">
        <f ca="1" t="shared" si="19"/>
        <v/>
      </c>
    </row>
    <row r="94" s="74" customFormat="1" ht="20.15" customHeight="1" spans="1:30">
      <c r="A94" s="97"/>
      <c r="B94" s="95" t="str">
        <f ca="1">IF(LEN(A94)=0,"",INDEX('Smelter Look-up'!$A:$A,MATCH($A94,'Smelter Look-up'!$E:$E,0)))</f>
        <v/>
      </c>
      <c r="C94" s="95" t="str">
        <f ca="1">IF(LEN(A94)=0,"",INDEX('Smelter Look-up'!$C:$C,MATCH($A94,'Smelter Look-up'!$E:$E,0)))</f>
        <v/>
      </c>
      <c r="D94" s="95"/>
      <c r="E94" s="95" t="str">
        <f ca="1">IF(ISERROR($Y94),"",OFFSET('Smelter Look-up'!$D$4,$Y94-4,0)&amp;"")</f>
        <v/>
      </c>
      <c r="F94" s="95" t="str">
        <f ca="1">IF(ISERROR($Y94),"",OFFSET('Smelter Look-up'!$E$4,$Y94-4,0))</f>
        <v/>
      </c>
      <c r="G94" s="95" t="str">
        <f ca="1">IF(C94="Smelter not listed","Enter smelter details",IF(ISERROR($Y94),"",OFFSET('Smelter Look-up'!$F$4,$Y94-4,0)))</f>
        <v/>
      </c>
      <c r="H94" s="154" t="str">
        <f ca="1">IF(ISERROR($Y94),"",OFFSET('Smelter Look-up'!$G$4,$Y94-4,0))</f>
        <v/>
      </c>
      <c r="I94" s="96" t="str">
        <f ca="1">IF(ISERROR($Y94),"",OFFSET('Smelter Look-up'!$H$4,$Y94-4,0))</f>
        <v/>
      </c>
      <c r="J94" s="96" t="str">
        <f ca="1">IF(ISERROR($Y94),"",OFFSET('Smelter Look-up'!$I$4,$Y94-4,0))</f>
        <v/>
      </c>
      <c r="K94" s="97"/>
      <c r="L94" s="97"/>
      <c r="M94" s="97"/>
      <c r="N94" s="97"/>
      <c r="O94" s="97"/>
      <c r="P94" s="97"/>
      <c r="Q94" s="98"/>
      <c r="R94" s="140" t="str">
        <f ca="1">IF(ISERROR($Y94),"",OFFSET('Smelter Look-up'!$C$4,$Y94-4,0)&amp;"")</f>
        <v/>
      </c>
      <c r="S94" s="98" t="str">
        <f ca="1" t="shared" si="13"/>
        <v/>
      </c>
      <c r="T94" s="98" t="str">
        <f ca="1">IF(B94="","",IF(ISERROR(MATCH($J94,SorP!B:B,0)),"",INDIRECT("'SorP'!$A$"&amp;MATCH($S94&amp;$J94,SorP!C:C,0))))</f>
        <v/>
      </c>
      <c r="U94" s="99"/>
      <c r="V94" s="74" t="str">
        <f ca="1" t="shared" si="14"/>
        <v/>
      </c>
      <c r="W94" s="74" t="b">
        <f ca="1" t="shared" si="15"/>
        <v>0</v>
      </c>
      <c r="X94" s="74" t="str">
        <f ca="1" t="shared" si="16"/>
        <v>+</v>
      </c>
      <c r="Y94" s="74" t="e">
        <f ca="1">IF(C94="",NA(),MATCH($B94&amp;$C94,'Smelter Look-up'!$J:$J,0))</f>
        <v>#N/A</v>
      </c>
      <c r="AB94" s="74">
        <f ca="1" t="shared" si="17"/>
        <v>0</v>
      </c>
      <c r="AC94" s="74" t="str">
        <f ca="1" t="shared" si="18"/>
        <v/>
      </c>
      <c r="AD94" s="74" t="str">
        <f ca="1" t="shared" si="19"/>
        <v/>
      </c>
    </row>
    <row r="95" s="74" customFormat="1" ht="20.15" customHeight="1" spans="1:30">
      <c r="A95" s="97"/>
      <c r="B95" s="95" t="str">
        <f ca="1">IF(LEN(A95)=0,"",INDEX('Smelter Look-up'!$A:$A,MATCH($A95,'Smelter Look-up'!$E:$E,0)))</f>
        <v/>
      </c>
      <c r="C95" s="95" t="str">
        <f ca="1">IF(LEN(A95)=0,"",INDEX('Smelter Look-up'!$C:$C,MATCH($A95,'Smelter Look-up'!$E:$E,0)))</f>
        <v/>
      </c>
      <c r="D95" s="95"/>
      <c r="E95" s="95" t="str">
        <f ca="1">IF(ISERROR($Y95),"",OFFSET('Smelter Look-up'!$D$4,$Y95-4,0)&amp;"")</f>
        <v/>
      </c>
      <c r="F95" s="95" t="str">
        <f ca="1">IF(ISERROR($Y95),"",OFFSET('Smelter Look-up'!$E$4,$Y95-4,0))</f>
        <v/>
      </c>
      <c r="G95" s="95" t="str">
        <f ca="1">IF(C95="Smelter not listed","Enter smelter details",IF(ISERROR($Y95),"",OFFSET('Smelter Look-up'!$F$4,$Y95-4,0)))</f>
        <v/>
      </c>
      <c r="H95" s="154" t="str">
        <f ca="1">IF(ISERROR($Y95),"",OFFSET('Smelter Look-up'!$G$4,$Y95-4,0))</f>
        <v/>
      </c>
      <c r="I95" s="96" t="str">
        <f ca="1">IF(ISERROR($Y95),"",OFFSET('Smelter Look-up'!$H$4,$Y95-4,0))</f>
        <v/>
      </c>
      <c r="J95" s="96" t="str">
        <f ca="1">IF(ISERROR($Y95),"",OFFSET('Smelter Look-up'!$I$4,$Y95-4,0))</f>
        <v/>
      </c>
      <c r="K95" s="97"/>
      <c r="L95" s="97"/>
      <c r="M95" s="97"/>
      <c r="N95" s="97"/>
      <c r="O95" s="97"/>
      <c r="P95" s="97"/>
      <c r="Q95" s="98"/>
      <c r="R95" s="140" t="str">
        <f ca="1">IF(ISERROR($Y95),"",OFFSET('Smelter Look-up'!$C$4,$Y95-4,0)&amp;"")</f>
        <v/>
      </c>
      <c r="S95" s="98" t="str">
        <f ca="1" t="shared" si="13"/>
        <v/>
      </c>
      <c r="T95" s="98" t="str">
        <f ca="1">IF(B95="","",IF(ISERROR(MATCH($J95,SorP!B:B,0)),"",INDIRECT("'SorP'!$A$"&amp;MATCH($S95&amp;$J95,SorP!C:C,0))))</f>
        <v/>
      </c>
      <c r="U95" s="99"/>
      <c r="V95" s="74" t="str">
        <f ca="1" t="shared" si="14"/>
        <v/>
      </c>
      <c r="W95" s="74" t="b">
        <f ca="1" t="shared" si="15"/>
        <v>0</v>
      </c>
      <c r="X95" s="74" t="str">
        <f ca="1" t="shared" si="16"/>
        <v>+</v>
      </c>
      <c r="Y95" s="74" t="e">
        <f ca="1">IF(C95="",NA(),MATCH($B95&amp;$C95,'Smelter Look-up'!$J:$J,0))</f>
        <v>#N/A</v>
      </c>
      <c r="AB95" s="74">
        <f ca="1" t="shared" si="17"/>
        <v>0</v>
      </c>
      <c r="AC95" s="74" t="str">
        <f ca="1" t="shared" si="18"/>
        <v/>
      </c>
      <c r="AD95" s="74" t="str">
        <f ca="1" t="shared" si="19"/>
        <v/>
      </c>
    </row>
    <row r="96" s="74" customFormat="1" ht="20.15" customHeight="1" spans="1:30">
      <c r="A96" s="97"/>
      <c r="B96" s="95" t="str">
        <f ca="1">IF(LEN(A96)=0,"",INDEX('Smelter Look-up'!$A:$A,MATCH($A96,'Smelter Look-up'!$E:$E,0)))</f>
        <v/>
      </c>
      <c r="C96" s="95" t="str">
        <f ca="1">IF(LEN(A96)=0,"",INDEX('Smelter Look-up'!$C:$C,MATCH($A96,'Smelter Look-up'!$E:$E,0)))</f>
        <v/>
      </c>
      <c r="D96" s="95"/>
      <c r="E96" s="95" t="str">
        <f ca="1">IF(ISERROR($Y96),"",OFFSET('Smelter Look-up'!$D$4,$Y96-4,0)&amp;"")</f>
        <v/>
      </c>
      <c r="F96" s="95" t="str">
        <f ca="1">IF(ISERROR($Y96),"",OFFSET('Smelter Look-up'!$E$4,$Y96-4,0))</f>
        <v/>
      </c>
      <c r="G96" s="95" t="str">
        <f ca="1">IF(C96="Smelter not listed","Enter smelter details",IF(ISERROR($Y96),"",OFFSET('Smelter Look-up'!$F$4,$Y96-4,0)))</f>
        <v/>
      </c>
      <c r="H96" s="154" t="str">
        <f ca="1">IF(ISERROR($Y96),"",OFFSET('Smelter Look-up'!$G$4,$Y96-4,0))</f>
        <v/>
      </c>
      <c r="I96" s="96" t="str">
        <f ca="1">IF(ISERROR($Y96),"",OFFSET('Smelter Look-up'!$H$4,$Y96-4,0))</f>
        <v/>
      </c>
      <c r="J96" s="96" t="str">
        <f ca="1">IF(ISERROR($Y96),"",OFFSET('Smelter Look-up'!$I$4,$Y96-4,0))</f>
        <v/>
      </c>
      <c r="K96" s="97"/>
      <c r="L96" s="97"/>
      <c r="M96" s="97"/>
      <c r="N96" s="97"/>
      <c r="O96" s="97"/>
      <c r="P96" s="97"/>
      <c r="Q96" s="98"/>
      <c r="R96" s="140" t="str">
        <f ca="1">IF(ISERROR($Y96),"",OFFSET('Smelter Look-up'!$C$4,$Y96-4,0)&amp;"")</f>
        <v/>
      </c>
      <c r="S96" s="98" t="str">
        <f ca="1" t="shared" si="13"/>
        <v/>
      </c>
      <c r="T96" s="98" t="str">
        <f ca="1">IF(B96="","",IF(ISERROR(MATCH($J96,SorP!B:B,0)),"",INDIRECT("'SorP'!$A$"&amp;MATCH($S96&amp;$J96,SorP!C:C,0))))</f>
        <v/>
      </c>
      <c r="U96" s="99"/>
      <c r="V96" s="74" t="str">
        <f ca="1" t="shared" si="14"/>
        <v/>
      </c>
      <c r="W96" s="74" t="b">
        <f ca="1" t="shared" si="15"/>
        <v>0</v>
      </c>
      <c r="X96" s="74" t="str">
        <f ca="1" t="shared" si="16"/>
        <v>+</v>
      </c>
      <c r="Y96" s="74" t="e">
        <f ca="1">IF(C96="",NA(),MATCH($B96&amp;$C96,'Smelter Look-up'!$J:$J,0))</f>
        <v>#N/A</v>
      </c>
      <c r="AB96" s="74">
        <f ca="1" t="shared" si="17"/>
        <v>0</v>
      </c>
      <c r="AC96" s="74" t="str">
        <f ca="1" t="shared" si="18"/>
        <v/>
      </c>
      <c r="AD96" s="74" t="str">
        <f ca="1" t="shared" si="19"/>
        <v/>
      </c>
    </row>
    <row r="97" s="74" customFormat="1" ht="20.15" customHeight="1" spans="1:30">
      <c r="A97" s="97"/>
      <c r="B97" s="95" t="str">
        <f ca="1">IF(LEN(A97)=0,"",INDEX('Smelter Look-up'!$A:$A,MATCH($A97,'Smelter Look-up'!$E:$E,0)))</f>
        <v/>
      </c>
      <c r="C97" s="95" t="str">
        <f ca="1">IF(LEN(A97)=0,"",INDEX('Smelter Look-up'!$C:$C,MATCH($A97,'Smelter Look-up'!$E:$E,0)))</f>
        <v/>
      </c>
      <c r="D97" s="95"/>
      <c r="E97" s="95" t="str">
        <f ca="1">IF(ISERROR($Y97),"",OFFSET('Smelter Look-up'!$D$4,$Y97-4,0)&amp;"")</f>
        <v/>
      </c>
      <c r="F97" s="95" t="str">
        <f ca="1">IF(ISERROR($Y97),"",OFFSET('Smelter Look-up'!$E$4,$Y97-4,0))</f>
        <v/>
      </c>
      <c r="G97" s="95" t="str">
        <f ca="1">IF(C97="Smelter not listed","Enter smelter details",IF(ISERROR($Y97),"",OFFSET('Smelter Look-up'!$F$4,$Y97-4,0)))</f>
        <v/>
      </c>
      <c r="H97" s="154" t="str">
        <f ca="1">IF(ISERROR($Y97),"",OFFSET('Smelter Look-up'!$G$4,$Y97-4,0))</f>
        <v/>
      </c>
      <c r="I97" s="96" t="str">
        <f ca="1">IF(ISERROR($Y97),"",OFFSET('Smelter Look-up'!$H$4,$Y97-4,0))</f>
        <v/>
      </c>
      <c r="J97" s="96" t="str">
        <f ca="1">IF(ISERROR($Y97),"",OFFSET('Smelter Look-up'!$I$4,$Y97-4,0))</f>
        <v/>
      </c>
      <c r="K97" s="97"/>
      <c r="L97" s="97"/>
      <c r="M97" s="97"/>
      <c r="N97" s="97"/>
      <c r="O97" s="97"/>
      <c r="P97" s="97"/>
      <c r="Q97" s="98"/>
      <c r="R97" s="140" t="str">
        <f ca="1">IF(ISERROR($Y97),"",OFFSET('Smelter Look-up'!$C$4,$Y97-4,0)&amp;"")</f>
        <v/>
      </c>
      <c r="S97" s="98" t="str">
        <f ca="1" t="shared" si="13"/>
        <v/>
      </c>
      <c r="T97" s="98" t="str">
        <f ca="1">IF(B97="","",IF(ISERROR(MATCH($J97,SorP!B:B,0)),"",INDIRECT("'SorP'!$A$"&amp;MATCH($S97&amp;$J97,SorP!C:C,0))))</f>
        <v/>
      </c>
      <c r="U97" s="99"/>
      <c r="V97" s="74" t="str">
        <f ca="1" t="shared" si="14"/>
        <v/>
      </c>
      <c r="W97" s="74" t="b">
        <f ca="1" t="shared" si="15"/>
        <v>0</v>
      </c>
      <c r="X97" s="74" t="str">
        <f ca="1" t="shared" si="16"/>
        <v>+</v>
      </c>
      <c r="Y97" s="74" t="e">
        <f ca="1">IF(C97="",NA(),MATCH($B97&amp;$C97,'Smelter Look-up'!$J:$J,0))</f>
        <v>#N/A</v>
      </c>
      <c r="AB97" s="74">
        <f ca="1" t="shared" si="17"/>
        <v>0</v>
      </c>
      <c r="AC97" s="74" t="str">
        <f ca="1" t="shared" si="18"/>
        <v/>
      </c>
      <c r="AD97" s="74" t="str">
        <f ca="1" t="shared" si="19"/>
        <v/>
      </c>
    </row>
    <row r="98" s="74" customFormat="1" ht="20.15" customHeight="1" spans="1:30">
      <c r="A98" s="97"/>
      <c r="B98" s="95" t="str">
        <f ca="1">IF(LEN(A98)=0,"",INDEX('Smelter Look-up'!$A:$A,MATCH($A98,'Smelter Look-up'!$E:$E,0)))</f>
        <v/>
      </c>
      <c r="C98" s="95" t="str">
        <f ca="1">IF(LEN(A98)=0,"",INDEX('Smelter Look-up'!$C:$C,MATCH($A98,'Smelter Look-up'!$E:$E,0)))</f>
        <v/>
      </c>
      <c r="D98" s="95"/>
      <c r="E98" s="95" t="str">
        <f ca="1">IF(ISERROR($Y98),"",OFFSET('Smelter Look-up'!$D$4,$Y98-4,0)&amp;"")</f>
        <v/>
      </c>
      <c r="F98" s="95" t="str">
        <f ca="1">IF(ISERROR($Y98),"",OFFSET('Smelter Look-up'!$E$4,$Y98-4,0))</f>
        <v/>
      </c>
      <c r="G98" s="95" t="str">
        <f ca="1">IF(C98="Smelter not listed","Enter smelter details",IF(ISERROR($Y98),"",OFFSET('Smelter Look-up'!$F$4,$Y98-4,0)))</f>
        <v/>
      </c>
      <c r="H98" s="154" t="str">
        <f ca="1">IF(ISERROR($Y98),"",OFFSET('Smelter Look-up'!$G$4,$Y98-4,0))</f>
        <v/>
      </c>
      <c r="I98" s="96" t="str">
        <f ca="1">IF(ISERROR($Y98),"",OFFSET('Smelter Look-up'!$H$4,$Y98-4,0))</f>
        <v/>
      </c>
      <c r="J98" s="96" t="str">
        <f ca="1">IF(ISERROR($Y98),"",OFFSET('Smelter Look-up'!$I$4,$Y98-4,0))</f>
        <v/>
      </c>
      <c r="K98" s="97"/>
      <c r="L98" s="97"/>
      <c r="M98" s="97"/>
      <c r="N98" s="97"/>
      <c r="O98" s="97"/>
      <c r="P98" s="97"/>
      <c r="Q98" s="98"/>
      <c r="R98" s="140" t="str">
        <f ca="1">IF(ISERROR($Y98),"",OFFSET('Smelter Look-up'!$C$4,$Y98-4,0)&amp;"")</f>
        <v/>
      </c>
      <c r="S98" s="98" t="str">
        <f ca="1" t="shared" si="13"/>
        <v/>
      </c>
      <c r="T98" s="98" t="str">
        <f ca="1">IF(B98="","",IF(ISERROR(MATCH($J98,SorP!B:B,0)),"",INDIRECT("'SorP'!$A$"&amp;MATCH($S98&amp;$J98,SorP!C:C,0))))</f>
        <v/>
      </c>
      <c r="U98" s="99"/>
      <c r="V98" s="74" t="str">
        <f ca="1" t="shared" si="14"/>
        <v/>
      </c>
      <c r="W98" s="74" t="b">
        <f ca="1" t="shared" si="15"/>
        <v>0</v>
      </c>
      <c r="X98" s="74" t="str">
        <f ca="1" t="shared" si="16"/>
        <v>+</v>
      </c>
      <c r="Y98" s="74" t="e">
        <f ca="1">IF(C98="",NA(),MATCH($B98&amp;$C98,'Smelter Look-up'!$J:$J,0))</f>
        <v>#N/A</v>
      </c>
      <c r="AB98" s="74">
        <f ca="1" t="shared" si="17"/>
        <v>0</v>
      </c>
      <c r="AC98" s="74" t="str">
        <f ca="1" t="shared" si="18"/>
        <v/>
      </c>
      <c r="AD98" s="74" t="str">
        <f ca="1" t="shared" si="19"/>
        <v/>
      </c>
    </row>
    <row r="99" s="74" customFormat="1" ht="20.15" customHeight="1" spans="1:30">
      <c r="A99" s="97"/>
      <c r="B99" s="95" t="str">
        <f ca="1">IF(LEN(A99)=0,"",INDEX('Smelter Look-up'!$A:$A,MATCH($A99,'Smelter Look-up'!$E:$E,0)))</f>
        <v/>
      </c>
      <c r="C99" s="95" t="str">
        <f ca="1">IF(LEN(A99)=0,"",INDEX('Smelter Look-up'!$C:$C,MATCH($A99,'Smelter Look-up'!$E:$E,0)))</f>
        <v/>
      </c>
      <c r="D99" s="95"/>
      <c r="E99" s="95" t="str">
        <f ca="1">IF(ISERROR($Y99),"",OFFSET('Smelter Look-up'!$D$4,$Y99-4,0)&amp;"")</f>
        <v/>
      </c>
      <c r="F99" s="95" t="str">
        <f ca="1">IF(ISERROR($Y99),"",OFFSET('Smelter Look-up'!$E$4,$Y99-4,0))</f>
        <v/>
      </c>
      <c r="G99" s="95" t="str">
        <f ca="1">IF(C99="Smelter not listed","Enter smelter details",IF(ISERROR($Y99),"",OFFSET('Smelter Look-up'!$F$4,$Y99-4,0)))</f>
        <v/>
      </c>
      <c r="H99" s="154" t="str">
        <f ca="1">IF(ISERROR($Y99),"",OFFSET('Smelter Look-up'!$G$4,$Y99-4,0))</f>
        <v/>
      </c>
      <c r="I99" s="96" t="str">
        <f ca="1">IF(ISERROR($Y99),"",OFFSET('Smelter Look-up'!$H$4,$Y99-4,0))</f>
        <v/>
      </c>
      <c r="J99" s="96" t="str">
        <f ca="1">IF(ISERROR($Y99),"",OFFSET('Smelter Look-up'!$I$4,$Y99-4,0))</f>
        <v/>
      </c>
      <c r="K99" s="97"/>
      <c r="L99" s="97"/>
      <c r="M99" s="97"/>
      <c r="N99" s="97"/>
      <c r="O99" s="97"/>
      <c r="P99" s="97"/>
      <c r="Q99" s="98"/>
      <c r="R99" s="140" t="str">
        <f ca="1">IF(ISERROR($Y99),"",OFFSET('Smelter Look-up'!$C$4,$Y99-4,0)&amp;"")</f>
        <v/>
      </c>
      <c r="S99" s="98" t="str">
        <f ca="1" t="shared" si="13"/>
        <v/>
      </c>
      <c r="T99" s="98" t="str">
        <f ca="1">IF(B99="","",IF(ISERROR(MATCH($J99,SorP!B:B,0)),"",INDIRECT("'SorP'!$A$"&amp;MATCH($S99&amp;$J99,SorP!C:C,0))))</f>
        <v/>
      </c>
      <c r="U99" s="99"/>
      <c r="V99" s="74" t="str">
        <f ca="1" t="shared" si="14"/>
        <v/>
      </c>
      <c r="W99" s="74" t="b">
        <f ca="1" t="shared" si="15"/>
        <v>0</v>
      </c>
      <c r="X99" s="74" t="str">
        <f ca="1" t="shared" si="16"/>
        <v>+</v>
      </c>
      <c r="Y99" s="74" t="e">
        <f ca="1">IF(C99="",NA(),MATCH($B99&amp;$C99,'Smelter Look-up'!$J:$J,0))</f>
        <v>#N/A</v>
      </c>
      <c r="AB99" s="74">
        <f ca="1" t="shared" si="17"/>
        <v>0</v>
      </c>
      <c r="AC99" s="74" t="str">
        <f ca="1" t="shared" si="18"/>
        <v/>
      </c>
      <c r="AD99" s="74" t="str">
        <f ca="1" t="shared" si="19"/>
        <v/>
      </c>
    </row>
    <row r="100" s="74" customFormat="1" ht="20.15" customHeight="1" spans="1:30">
      <c r="A100" s="97"/>
      <c r="B100" s="95" t="str">
        <f ca="1">IF(LEN(A100)=0,"",INDEX('Smelter Look-up'!$A:$A,MATCH($A100,'Smelter Look-up'!$E:$E,0)))</f>
        <v/>
      </c>
      <c r="C100" s="95" t="str">
        <f ca="1">IF(LEN(A100)=0,"",INDEX('Smelter Look-up'!$C:$C,MATCH($A100,'Smelter Look-up'!$E:$E,0)))</f>
        <v/>
      </c>
      <c r="D100" s="95"/>
      <c r="E100" s="95" t="str">
        <f ca="1">IF(ISERROR($Y100),"",OFFSET('Smelter Look-up'!$D$4,$Y100-4,0)&amp;"")</f>
        <v/>
      </c>
      <c r="F100" s="95" t="str">
        <f ca="1">IF(ISERROR($Y100),"",OFFSET('Smelter Look-up'!$E$4,$Y100-4,0))</f>
        <v/>
      </c>
      <c r="G100" s="95" t="str">
        <f ca="1">IF(C100="Smelter not listed","Enter smelter details",IF(ISERROR($Y100),"",OFFSET('Smelter Look-up'!$F$4,$Y100-4,0)))</f>
        <v/>
      </c>
      <c r="H100" s="154" t="str">
        <f ca="1">IF(ISERROR($Y100),"",OFFSET('Smelter Look-up'!$G$4,$Y100-4,0))</f>
        <v/>
      </c>
      <c r="I100" s="96" t="str">
        <f ca="1">IF(ISERROR($Y100),"",OFFSET('Smelter Look-up'!$H$4,$Y100-4,0))</f>
        <v/>
      </c>
      <c r="J100" s="96" t="str">
        <f ca="1">IF(ISERROR($Y100),"",OFFSET('Smelter Look-up'!$I$4,$Y100-4,0))</f>
        <v/>
      </c>
      <c r="K100" s="97"/>
      <c r="L100" s="97"/>
      <c r="M100" s="97"/>
      <c r="N100" s="97"/>
      <c r="O100" s="97"/>
      <c r="P100" s="97"/>
      <c r="Q100" s="98"/>
      <c r="R100" s="140" t="str">
        <f ca="1">IF(ISERROR($Y100),"",OFFSET('Smelter Look-up'!$C$4,$Y100-4,0)&amp;"")</f>
        <v/>
      </c>
      <c r="S100" s="98" t="str">
        <f ca="1" t="shared" si="13"/>
        <v/>
      </c>
      <c r="T100" s="98" t="str">
        <f ca="1">IF(B100="","",IF(ISERROR(MATCH($J100,SorP!B:B,0)),"",INDIRECT("'SorP'!$A$"&amp;MATCH($S100&amp;$J100,SorP!C:C,0))))</f>
        <v/>
      </c>
      <c r="U100" s="99"/>
      <c r="V100" s="74" t="str">
        <f ca="1" t="shared" si="14"/>
        <v/>
      </c>
      <c r="W100" s="74" t="b">
        <f ca="1" t="shared" si="15"/>
        <v>0</v>
      </c>
      <c r="X100" s="74" t="str">
        <f ca="1" t="shared" si="16"/>
        <v>+</v>
      </c>
      <c r="Y100" s="74" t="e">
        <f ca="1">IF(C100="",NA(),MATCH($B100&amp;$C100,'Smelter Look-up'!$J:$J,0))</f>
        <v>#N/A</v>
      </c>
      <c r="AB100" s="74">
        <f ca="1" t="shared" si="17"/>
        <v>0</v>
      </c>
      <c r="AC100" s="74" t="str">
        <f ca="1" t="shared" si="18"/>
        <v/>
      </c>
      <c r="AD100" s="74" t="str">
        <f ca="1" t="shared" si="19"/>
        <v/>
      </c>
    </row>
    <row r="101" s="74" customFormat="1" ht="20.15" customHeight="1" spans="1:30">
      <c r="A101" s="97"/>
      <c r="B101" s="95" t="str">
        <f ca="1">IF(LEN(A101)=0,"",INDEX('Smelter Look-up'!$A:$A,MATCH($A101,'Smelter Look-up'!$E:$E,0)))</f>
        <v/>
      </c>
      <c r="C101" s="95" t="str">
        <f ca="1">IF(LEN(A101)=0,"",INDEX('Smelter Look-up'!$C:$C,MATCH($A101,'Smelter Look-up'!$E:$E,0)))</f>
        <v/>
      </c>
      <c r="D101" s="95"/>
      <c r="E101" s="95" t="str">
        <f ca="1">IF(ISERROR($Y101),"",OFFSET('Smelter Look-up'!$D$4,$Y101-4,0)&amp;"")</f>
        <v/>
      </c>
      <c r="F101" s="95" t="str">
        <f ca="1">IF(ISERROR($Y101),"",OFFSET('Smelter Look-up'!$E$4,$Y101-4,0))</f>
        <v/>
      </c>
      <c r="G101" s="95" t="str">
        <f ca="1">IF(C101="Smelter not listed","Enter smelter details",IF(ISERROR($Y101),"",OFFSET('Smelter Look-up'!$F$4,$Y101-4,0)))</f>
        <v/>
      </c>
      <c r="H101" s="154" t="str">
        <f ca="1">IF(ISERROR($Y101),"",OFFSET('Smelter Look-up'!$G$4,$Y101-4,0))</f>
        <v/>
      </c>
      <c r="I101" s="96" t="str">
        <f ca="1">IF(ISERROR($Y101),"",OFFSET('Smelter Look-up'!$H$4,$Y101-4,0))</f>
        <v/>
      </c>
      <c r="J101" s="96" t="str">
        <f ca="1">IF(ISERROR($Y101),"",OFFSET('Smelter Look-up'!$I$4,$Y101-4,0))</f>
        <v/>
      </c>
      <c r="K101" s="97"/>
      <c r="L101" s="97"/>
      <c r="M101" s="97"/>
      <c r="N101" s="97"/>
      <c r="O101" s="97"/>
      <c r="P101" s="97"/>
      <c r="Q101" s="98"/>
      <c r="R101" s="140" t="str">
        <f ca="1">IF(ISERROR($Y101),"",OFFSET('Smelter Look-up'!$C$4,$Y101-4,0)&amp;"")</f>
        <v/>
      </c>
      <c r="S101" s="98" t="str">
        <f ca="1" t="shared" si="13"/>
        <v/>
      </c>
      <c r="T101" s="98" t="str">
        <f ca="1">IF(B101="","",IF(ISERROR(MATCH($J101,SorP!B:B,0)),"",INDIRECT("'SorP'!$A$"&amp;MATCH($S101&amp;$J101,SorP!C:C,0))))</f>
        <v/>
      </c>
      <c r="U101" s="99"/>
      <c r="V101" s="74" t="str">
        <f ca="1" t="shared" si="14"/>
        <v/>
      </c>
      <c r="W101" s="74" t="b">
        <f ca="1" t="shared" si="15"/>
        <v>0</v>
      </c>
      <c r="X101" s="74" t="str">
        <f ca="1" t="shared" si="16"/>
        <v>+</v>
      </c>
      <c r="Y101" s="74" t="e">
        <f ca="1">IF(C101="",NA(),MATCH($B101&amp;$C101,'Smelter Look-up'!$J:$J,0))</f>
        <v>#N/A</v>
      </c>
      <c r="AB101" s="74">
        <f ca="1" t="shared" si="17"/>
        <v>0</v>
      </c>
      <c r="AC101" s="74" t="str">
        <f ca="1" t="shared" si="18"/>
        <v/>
      </c>
      <c r="AD101" s="74" t="str">
        <f ca="1" t="shared" si="19"/>
        <v/>
      </c>
    </row>
    <row r="102" s="74" customFormat="1" ht="20.15" customHeight="1" spans="1:30">
      <c r="A102" s="97"/>
      <c r="B102" s="95" t="str">
        <f ca="1">IF(LEN(A102)=0,"",INDEX('Smelter Look-up'!$A:$A,MATCH($A102,'Smelter Look-up'!$E:$E,0)))</f>
        <v/>
      </c>
      <c r="C102" s="95" t="str">
        <f ca="1">IF(LEN(A102)=0,"",INDEX('Smelter Look-up'!$C:$C,MATCH($A102,'Smelter Look-up'!$E:$E,0)))</f>
        <v/>
      </c>
      <c r="D102" s="95"/>
      <c r="E102" s="95" t="str">
        <f ca="1">IF(ISERROR($Y102),"",OFFSET('Smelter Look-up'!$D$4,$Y102-4,0)&amp;"")</f>
        <v/>
      </c>
      <c r="F102" s="95" t="str">
        <f ca="1">IF(ISERROR($Y102),"",OFFSET('Smelter Look-up'!$E$4,$Y102-4,0))</f>
        <v/>
      </c>
      <c r="G102" s="95" t="str">
        <f ca="1">IF(C102="Smelter not listed","Enter smelter details",IF(ISERROR($Y102),"",OFFSET('Smelter Look-up'!$F$4,$Y102-4,0)))</f>
        <v/>
      </c>
      <c r="H102" s="154" t="str">
        <f ca="1">IF(ISERROR($Y102),"",OFFSET('Smelter Look-up'!$G$4,$Y102-4,0))</f>
        <v/>
      </c>
      <c r="I102" s="96" t="str">
        <f ca="1">IF(ISERROR($Y102),"",OFFSET('Smelter Look-up'!$H$4,$Y102-4,0))</f>
        <v/>
      </c>
      <c r="J102" s="96" t="str">
        <f ca="1">IF(ISERROR($Y102),"",OFFSET('Smelter Look-up'!$I$4,$Y102-4,0))</f>
        <v/>
      </c>
      <c r="K102" s="97"/>
      <c r="L102" s="97"/>
      <c r="M102" s="97"/>
      <c r="N102" s="97"/>
      <c r="O102" s="97"/>
      <c r="P102" s="97"/>
      <c r="Q102" s="98"/>
      <c r="R102" s="140" t="str">
        <f ca="1">IF(ISERROR($Y102),"",OFFSET('Smelter Look-up'!$C$4,$Y102-4,0)&amp;"")</f>
        <v/>
      </c>
      <c r="S102" s="98" t="str">
        <f ca="1" t="shared" si="13"/>
        <v/>
      </c>
      <c r="T102" s="98" t="str">
        <f ca="1">IF(B102="","",IF(ISERROR(MATCH($J102,SorP!B:B,0)),"",INDIRECT("'SorP'!$A$"&amp;MATCH($S102&amp;$J102,SorP!C:C,0))))</f>
        <v/>
      </c>
      <c r="U102" s="99"/>
      <c r="V102" s="74" t="str">
        <f ca="1" t="shared" si="14"/>
        <v/>
      </c>
      <c r="W102" s="74" t="b">
        <f ca="1" t="shared" si="15"/>
        <v>0</v>
      </c>
      <c r="X102" s="74" t="str">
        <f ca="1" t="shared" si="16"/>
        <v>+</v>
      </c>
      <c r="Y102" s="74" t="e">
        <f ca="1">IF(C102="",NA(),MATCH($B102&amp;$C102,'Smelter Look-up'!$J:$J,0))</f>
        <v>#N/A</v>
      </c>
      <c r="AB102" s="74">
        <f ca="1" t="shared" si="17"/>
        <v>0</v>
      </c>
      <c r="AC102" s="74" t="str">
        <f ca="1" t="shared" si="18"/>
        <v/>
      </c>
      <c r="AD102" s="74" t="str">
        <f ca="1" t="shared" si="19"/>
        <v/>
      </c>
    </row>
    <row r="103" s="74" customFormat="1" ht="20.15" customHeight="1" spans="1:30">
      <c r="A103" s="97"/>
      <c r="B103" s="95" t="str">
        <f ca="1">IF(LEN(A103)=0,"",INDEX('Smelter Look-up'!$A:$A,MATCH($A103,'Smelter Look-up'!$E:$E,0)))</f>
        <v/>
      </c>
      <c r="C103" s="95" t="str">
        <f ca="1">IF(LEN(A103)=0,"",INDEX('Smelter Look-up'!$C:$C,MATCH($A103,'Smelter Look-up'!$E:$E,0)))</f>
        <v/>
      </c>
      <c r="D103" s="95"/>
      <c r="E103" s="95" t="str">
        <f ca="1">IF(ISERROR($Y103),"",OFFSET('Smelter Look-up'!$D$4,$Y103-4,0)&amp;"")</f>
        <v/>
      </c>
      <c r="F103" s="95" t="str">
        <f ca="1">IF(ISERROR($Y103),"",OFFSET('Smelter Look-up'!$E$4,$Y103-4,0))</f>
        <v/>
      </c>
      <c r="G103" s="95" t="str">
        <f ca="1">IF(C103="Smelter not listed","Enter smelter details",IF(ISERROR($Y103),"",OFFSET('Smelter Look-up'!$F$4,$Y103-4,0)))</f>
        <v/>
      </c>
      <c r="H103" s="154" t="str">
        <f ca="1">IF(ISERROR($Y103),"",OFFSET('Smelter Look-up'!$G$4,$Y103-4,0))</f>
        <v/>
      </c>
      <c r="I103" s="96" t="str">
        <f ca="1">IF(ISERROR($Y103),"",OFFSET('Smelter Look-up'!$H$4,$Y103-4,0))</f>
        <v/>
      </c>
      <c r="J103" s="96" t="str">
        <f ca="1">IF(ISERROR($Y103),"",OFFSET('Smelter Look-up'!$I$4,$Y103-4,0))</f>
        <v/>
      </c>
      <c r="K103" s="97"/>
      <c r="L103" s="97"/>
      <c r="M103" s="97"/>
      <c r="N103" s="97"/>
      <c r="O103" s="97"/>
      <c r="P103" s="97"/>
      <c r="Q103" s="98"/>
      <c r="R103" s="140" t="str">
        <f ca="1">IF(ISERROR($Y103),"",OFFSET('Smelter Look-up'!$C$4,$Y103-4,0)&amp;"")</f>
        <v/>
      </c>
      <c r="S103" s="98" t="str">
        <f ca="1" t="shared" si="13"/>
        <v/>
      </c>
      <c r="T103" s="98" t="str">
        <f ca="1">IF(B103="","",IF(ISERROR(MATCH($J103,SorP!B:B,0)),"",INDIRECT("'SorP'!$A$"&amp;MATCH($S103&amp;$J103,SorP!C:C,0))))</f>
        <v/>
      </c>
      <c r="U103" s="99"/>
      <c r="V103" s="74" t="str">
        <f ca="1" t="shared" si="14"/>
        <v/>
      </c>
      <c r="W103" s="74" t="b">
        <f ca="1" t="shared" si="15"/>
        <v>0</v>
      </c>
      <c r="X103" s="74" t="str">
        <f ca="1" t="shared" si="16"/>
        <v>+</v>
      </c>
      <c r="Y103" s="74" t="e">
        <f ca="1">IF(C103="",NA(),MATCH($B103&amp;$C103,'Smelter Look-up'!$J:$J,0))</f>
        <v>#N/A</v>
      </c>
      <c r="AB103" s="74">
        <f ca="1" t="shared" si="17"/>
        <v>0</v>
      </c>
      <c r="AC103" s="74" t="str">
        <f ca="1" t="shared" si="18"/>
        <v/>
      </c>
      <c r="AD103" s="74" t="str">
        <f ca="1" t="shared" si="19"/>
        <v/>
      </c>
    </row>
    <row r="104" s="74" customFormat="1" ht="20.15" customHeight="1" spans="1:30">
      <c r="A104" s="97"/>
      <c r="B104" s="95" t="str">
        <f ca="1">IF(LEN(A104)=0,"",INDEX('Smelter Look-up'!$A:$A,MATCH($A104,'Smelter Look-up'!$E:$E,0)))</f>
        <v/>
      </c>
      <c r="C104" s="95" t="str">
        <f ca="1">IF(LEN(A104)=0,"",INDEX('Smelter Look-up'!$C:$C,MATCH($A104,'Smelter Look-up'!$E:$E,0)))</f>
        <v/>
      </c>
      <c r="D104" s="95"/>
      <c r="E104" s="95" t="str">
        <f ca="1">IF(ISERROR($Y104),"",OFFSET('Smelter Look-up'!$D$4,$Y104-4,0)&amp;"")</f>
        <v/>
      </c>
      <c r="F104" s="95" t="str">
        <f ca="1">IF(ISERROR($Y104),"",OFFSET('Smelter Look-up'!$E$4,$Y104-4,0))</f>
        <v/>
      </c>
      <c r="G104" s="95" t="str">
        <f ca="1">IF(C104="Smelter not listed","Enter smelter details",IF(ISERROR($Y104),"",OFFSET('Smelter Look-up'!$F$4,$Y104-4,0)))</f>
        <v/>
      </c>
      <c r="H104" s="154" t="str">
        <f ca="1">IF(ISERROR($Y104),"",OFFSET('Smelter Look-up'!$G$4,$Y104-4,0))</f>
        <v/>
      </c>
      <c r="I104" s="96" t="str">
        <f ca="1">IF(ISERROR($Y104),"",OFFSET('Smelter Look-up'!$H$4,$Y104-4,0))</f>
        <v/>
      </c>
      <c r="J104" s="96" t="str">
        <f ca="1">IF(ISERROR($Y104),"",OFFSET('Smelter Look-up'!$I$4,$Y104-4,0))</f>
        <v/>
      </c>
      <c r="K104" s="97"/>
      <c r="L104" s="97"/>
      <c r="M104" s="97"/>
      <c r="N104" s="97"/>
      <c r="O104" s="97"/>
      <c r="P104" s="97"/>
      <c r="Q104" s="98"/>
      <c r="R104" s="140" t="str">
        <f ca="1">IF(ISERROR($Y104),"",OFFSET('Smelter Look-up'!$C$4,$Y104-4,0)&amp;"")</f>
        <v/>
      </c>
      <c r="S104" s="98" t="str">
        <f ca="1" t="shared" si="13"/>
        <v/>
      </c>
      <c r="T104" s="98" t="str">
        <f ca="1">IF(B104="","",IF(ISERROR(MATCH($J104,SorP!B:B,0)),"",INDIRECT("'SorP'!$A$"&amp;MATCH($S104&amp;$J104,SorP!C:C,0))))</f>
        <v/>
      </c>
      <c r="U104" s="99"/>
      <c r="V104" s="74" t="str">
        <f ca="1" t="shared" si="14"/>
        <v/>
      </c>
      <c r="W104" s="74" t="b">
        <f ca="1" t="shared" si="15"/>
        <v>0</v>
      </c>
      <c r="X104" s="74" t="str">
        <f ca="1" t="shared" si="16"/>
        <v>+</v>
      </c>
      <c r="Y104" s="74" t="e">
        <f ca="1">IF(C104="",NA(),MATCH($B104&amp;$C104,'Smelter Look-up'!$J:$J,0))</f>
        <v>#N/A</v>
      </c>
      <c r="AB104" s="74">
        <f ca="1" t="shared" si="17"/>
        <v>0</v>
      </c>
      <c r="AC104" s="74" t="str">
        <f ca="1" t="shared" si="18"/>
        <v/>
      </c>
      <c r="AD104" s="74" t="str">
        <f ca="1" t="shared" si="19"/>
        <v/>
      </c>
    </row>
    <row r="105" s="74" customFormat="1" ht="20.15" customHeight="1" spans="1:30">
      <c r="A105" s="97"/>
      <c r="B105" s="95" t="str">
        <f ca="1">IF(LEN(A105)=0,"",INDEX('Smelter Look-up'!$A:$A,MATCH($A105,'Smelter Look-up'!$E:$E,0)))</f>
        <v/>
      </c>
      <c r="C105" s="95" t="str">
        <f ca="1">IF(LEN(A105)=0,"",INDEX('Smelter Look-up'!$C:$C,MATCH($A105,'Smelter Look-up'!$E:$E,0)))</f>
        <v/>
      </c>
      <c r="D105" s="95"/>
      <c r="E105" s="95" t="str">
        <f ca="1">IF(ISERROR($Y105),"",OFFSET('Smelter Look-up'!$D$4,$Y105-4,0)&amp;"")</f>
        <v/>
      </c>
      <c r="F105" s="95" t="str">
        <f ca="1">IF(ISERROR($Y105),"",OFFSET('Smelter Look-up'!$E$4,$Y105-4,0))</f>
        <v/>
      </c>
      <c r="G105" s="95" t="str">
        <f ca="1">IF(C105="Smelter not listed","Enter smelter details",IF(ISERROR($Y105),"",OFFSET('Smelter Look-up'!$F$4,$Y105-4,0)))</f>
        <v/>
      </c>
      <c r="H105" s="154" t="str">
        <f ca="1">IF(ISERROR($Y105),"",OFFSET('Smelter Look-up'!$G$4,$Y105-4,0))</f>
        <v/>
      </c>
      <c r="I105" s="96" t="str">
        <f ca="1">IF(ISERROR($Y105),"",OFFSET('Smelter Look-up'!$H$4,$Y105-4,0))</f>
        <v/>
      </c>
      <c r="J105" s="96" t="str">
        <f ca="1">IF(ISERROR($Y105),"",OFFSET('Smelter Look-up'!$I$4,$Y105-4,0))</f>
        <v/>
      </c>
      <c r="K105" s="97"/>
      <c r="L105" s="97"/>
      <c r="M105" s="97"/>
      <c r="N105" s="97"/>
      <c r="O105" s="97"/>
      <c r="P105" s="97"/>
      <c r="Q105" s="98"/>
      <c r="R105" s="140" t="str">
        <f ca="1">IF(ISERROR($Y105),"",OFFSET('Smelter Look-up'!$C$4,$Y105-4,0)&amp;"")</f>
        <v/>
      </c>
      <c r="S105" s="98" t="str">
        <f ca="1" t="shared" si="13"/>
        <v/>
      </c>
      <c r="T105" s="98" t="str">
        <f ca="1">IF(B105="","",IF(ISERROR(MATCH($J105,SorP!B:B,0)),"",INDIRECT("'SorP'!$A$"&amp;MATCH($S105&amp;$J105,SorP!C:C,0))))</f>
        <v/>
      </c>
      <c r="U105" s="99"/>
      <c r="V105" s="74" t="str">
        <f ca="1" t="shared" si="14"/>
        <v/>
      </c>
      <c r="W105" s="74" t="b">
        <f ca="1" t="shared" si="15"/>
        <v>0</v>
      </c>
      <c r="X105" s="74" t="str">
        <f ca="1" t="shared" si="16"/>
        <v>+</v>
      </c>
      <c r="Y105" s="74" t="e">
        <f ca="1">IF(C105="",NA(),MATCH($B105&amp;$C105,'Smelter Look-up'!$J:$J,0))</f>
        <v>#N/A</v>
      </c>
      <c r="AB105" s="74">
        <f ca="1" t="shared" si="17"/>
        <v>0</v>
      </c>
      <c r="AC105" s="74" t="str">
        <f ca="1" t="shared" si="18"/>
        <v/>
      </c>
      <c r="AD105" s="74" t="str">
        <f ca="1" t="shared" si="19"/>
        <v/>
      </c>
    </row>
    <row r="106" s="74" customFormat="1" ht="20.15" customHeight="1" spans="1:30">
      <c r="A106" s="97"/>
      <c r="B106" s="95" t="str">
        <f ca="1">IF(LEN(A106)=0,"",INDEX('Smelter Look-up'!$A:$A,MATCH($A106,'Smelter Look-up'!$E:$E,0)))</f>
        <v/>
      </c>
      <c r="C106" s="95" t="str">
        <f ca="1">IF(LEN(A106)=0,"",INDEX('Smelter Look-up'!$C:$C,MATCH($A106,'Smelter Look-up'!$E:$E,0)))</f>
        <v/>
      </c>
      <c r="D106" s="95"/>
      <c r="E106" s="95" t="str">
        <f ca="1">IF(ISERROR($Y106),"",OFFSET('Smelter Look-up'!$D$4,$Y106-4,0)&amp;"")</f>
        <v/>
      </c>
      <c r="F106" s="95" t="str">
        <f ca="1">IF(ISERROR($Y106),"",OFFSET('Smelter Look-up'!$E$4,$Y106-4,0))</f>
        <v/>
      </c>
      <c r="G106" s="95" t="str">
        <f ca="1">IF(C106="Smelter not listed","Enter smelter details",IF(ISERROR($Y106),"",OFFSET('Smelter Look-up'!$F$4,$Y106-4,0)))</f>
        <v/>
      </c>
      <c r="H106" s="154" t="str">
        <f ca="1">IF(ISERROR($Y106),"",OFFSET('Smelter Look-up'!$G$4,$Y106-4,0))</f>
        <v/>
      </c>
      <c r="I106" s="96" t="str">
        <f ca="1">IF(ISERROR($Y106),"",OFFSET('Smelter Look-up'!$H$4,$Y106-4,0))</f>
        <v/>
      </c>
      <c r="J106" s="96" t="str">
        <f ca="1">IF(ISERROR($Y106),"",OFFSET('Smelter Look-up'!$I$4,$Y106-4,0))</f>
        <v/>
      </c>
      <c r="K106" s="97"/>
      <c r="L106" s="97"/>
      <c r="M106" s="97"/>
      <c r="N106" s="97"/>
      <c r="O106" s="97"/>
      <c r="P106" s="97"/>
      <c r="Q106" s="98"/>
      <c r="R106" s="140" t="str">
        <f ca="1">IF(ISERROR($Y106),"",OFFSET('Smelter Look-up'!$C$4,$Y106-4,0)&amp;"")</f>
        <v/>
      </c>
      <c r="S106" s="98" t="str">
        <f ca="1" t="shared" si="13"/>
        <v/>
      </c>
      <c r="T106" s="98" t="str">
        <f ca="1">IF(B106="","",IF(ISERROR(MATCH($J106,SorP!B:B,0)),"",INDIRECT("'SorP'!$A$"&amp;MATCH($S106&amp;$J106,SorP!C:C,0))))</f>
        <v/>
      </c>
      <c r="U106" s="99"/>
      <c r="V106" s="74" t="str">
        <f ca="1" t="shared" si="14"/>
        <v/>
      </c>
      <c r="W106" s="74" t="b">
        <f ca="1" t="shared" si="15"/>
        <v>0</v>
      </c>
      <c r="X106" s="74" t="str">
        <f ca="1" t="shared" si="16"/>
        <v>+</v>
      </c>
      <c r="Y106" s="74" t="e">
        <f ca="1">IF(C106="",NA(),MATCH($B106&amp;$C106,'Smelter Look-up'!$J:$J,0))</f>
        <v>#N/A</v>
      </c>
      <c r="AB106" s="74">
        <f ca="1" t="shared" si="17"/>
        <v>0</v>
      </c>
      <c r="AC106" s="74" t="str">
        <f ca="1" t="shared" si="18"/>
        <v/>
      </c>
      <c r="AD106" s="74" t="str">
        <f ca="1" t="shared" si="19"/>
        <v/>
      </c>
    </row>
    <row r="107" s="74" customFormat="1" ht="20.15" customHeight="1" spans="1:30">
      <c r="A107" s="97"/>
      <c r="B107" s="95" t="str">
        <f ca="1">IF(LEN(A107)=0,"",INDEX('Smelter Look-up'!$A:$A,MATCH($A107,'Smelter Look-up'!$E:$E,0)))</f>
        <v/>
      </c>
      <c r="C107" s="95" t="str">
        <f ca="1">IF(LEN(A107)=0,"",INDEX('Smelter Look-up'!$C:$C,MATCH($A107,'Smelter Look-up'!$E:$E,0)))</f>
        <v/>
      </c>
      <c r="D107" s="95"/>
      <c r="E107" s="95" t="str">
        <f ca="1">IF(ISERROR($Y107),"",OFFSET('Smelter Look-up'!$D$4,$Y107-4,0)&amp;"")</f>
        <v/>
      </c>
      <c r="F107" s="95" t="str">
        <f ca="1">IF(ISERROR($Y107),"",OFFSET('Smelter Look-up'!$E$4,$Y107-4,0))</f>
        <v/>
      </c>
      <c r="G107" s="95" t="str">
        <f ca="1">IF(C107="Smelter not listed","Enter smelter details",IF(ISERROR($Y107),"",OFFSET('Smelter Look-up'!$F$4,$Y107-4,0)))</f>
        <v/>
      </c>
      <c r="H107" s="154" t="str">
        <f ca="1">IF(ISERROR($Y107),"",OFFSET('Smelter Look-up'!$G$4,$Y107-4,0))</f>
        <v/>
      </c>
      <c r="I107" s="96" t="str">
        <f ca="1">IF(ISERROR($Y107),"",OFFSET('Smelter Look-up'!$H$4,$Y107-4,0))</f>
        <v/>
      </c>
      <c r="J107" s="96" t="str">
        <f ca="1">IF(ISERROR($Y107),"",OFFSET('Smelter Look-up'!$I$4,$Y107-4,0))</f>
        <v/>
      </c>
      <c r="K107" s="97"/>
      <c r="L107" s="97"/>
      <c r="M107" s="97"/>
      <c r="N107" s="97"/>
      <c r="O107" s="97"/>
      <c r="P107" s="97"/>
      <c r="Q107" s="98"/>
      <c r="R107" s="140" t="str">
        <f ca="1">IF(ISERROR($Y107),"",OFFSET('Smelter Look-up'!$C$4,$Y107-4,0)&amp;"")</f>
        <v/>
      </c>
      <c r="S107" s="98" t="str">
        <f ca="1" t="shared" si="13"/>
        <v/>
      </c>
      <c r="T107" s="98" t="str">
        <f ca="1">IF(B107="","",IF(ISERROR(MATCH($J107,SorP!B:B,0)),"",INDIRECT("'SorP'!$A$"&amp;MATCH($S107&amp;$J107,SorP!C:C,0))))</f>
        <v/>
      </c>
      <c r="U107" s="99"/>
      <c r="V107" s="74" t="str">
        <f ca="1" t="shared" si="14"/>
        <v/>
      </c>
      <c r="W107" s="74" t="b">
        <f ca="1" t="shared" si="15"/>
        <v>0</v>
      </c>
      <c r="X107" s="74" t="str">
        <f ca="1" t="shared" si="16"/>
        <v>+</v>
      </c>
      <c r="Y107" s="74" t="e">
        <f ca="1">IF(C107="",NA(),MATCH($B107&amp;$C107,'Smelter Look-up'!$J:$J,0))</f>
        <v>#N/A</v>
      </c>
      <c r="AB107" s="74">
        <f ca="1" t="shared" si="17"/>
        <v>0</v>
      </c>
      <c r="AC107" s="74" t="str">
        <f ca="1" t="shared" si="18"/>
        <v/>
      </c>
      <c r="AD107" s="74" t="str">
        <f ca="1" t="shared" si="19"/>
        <v/>
      </c>
    </row>
    <row r="108" s="74" customFormat="1" ht="20.15" customHeight="1" spans="1:30">
      <c r="A108" s="97"/>
      <c r="B108" s="95" t="str">
        <f ca="1">IF(LEN(A108)=0,"",INDEX('Smelter Look-up'!$A:$A,MATCH($A108,'Smelter Look-up'!$E:$E,0)))</f>
        <v/>
      </c>
      <c r="C108" s="95" t="str">
        <f ca="1">IF(LEN(A108)=0,"",INDEX('Smelter Look-up'!$C:$C,MATCH($A108,'Smelter Look-up'!$E:$E,0)))</f>
        <v/>
      </c>
      <c r="D108" s="95"/>
      <c r="E108" s="95" t="str">
        <f ca="1">IF(ISERROR($Y108),"",OFFSET('Smelter Look-up'!$D$4,$Y108-4,0)&amp;"")</f>
        <v/>
      </c>
      <c r="F108" s="95" t="str">
        <f ca="1">IF(ISERROR($Y108),"",OFFSET('Smelter Look-up'!$E$4,$Y108-4,0))</f>
        <v/>
      </c>
      <c r="G108" s="95" t="str">
        <f ca="1">IF(C108="Smelter not listed","Enter smelter details",IF(ISERROR($Y108),"",OFFSET('Smelter Look-up'!$F$4,$Y108-4,0)))</f>
        <v/>
      </c>
      <c r="H108" s="154" t="str">
        <f ca="1">IF(ISERROR($Y108),"",OFFSET('Smelter Look-up'!$G$4,$Y108-4,0))</f>
        <v/>
      </c>
      <c r="I108" s="96" t="str">
        <f ca="1">IF(ISERROR($Y108),"",OFFSET('Smelter Look-up'!$H$4,$Y108-4,0))</f>
        <v/>
      </c>
      <c r="J108" s="96" t="str">
        <f ca="1">IF(ISERROR($Y108),"",OFFSET('Smelter Look-up'!$I$4,$Y108-4,0))</f>
        <v/>
      </c>
      <c r="K108" s="97"/>
      <c r="L108" s="97"/>
      <c r="M108" s="97"/>
      <c r="N108" s="97"/>
      <c r="O108" s="97"/>
      <c r="P108" s="97"/>
      <c r="Q108" s="98"/>
      <c r="R108" s="140" t="str">
        <f ca="1">IF(ISERROR($Y108),"",OFFSET('Smelter Look-up'!$C$4,$Y108-4,0)&amp;"")</f>
        <v/>
      </c>
      <c r="S108" s="98" t="str">
        <f ca="1" t="shared" si="13"/>
        <v/>
      </c>
      <c r="T108" s="98" t="str">
        <f ca="1">IF(B108="","",IF(ISERROR(MATCH($J108,SorP!B:B,0)),"",INDIRECT("'SorP'!$A$"&amp;MATCH($S108&amp;$J108,SorP!C:C,0))))</f>
        <v/>
      </c>
      <c r="U108" s="99"/>
      <c r="V108" s="74" t="str">
        <f ca="1" t="shared" si="14"/>
        <v/>
      </c>
      <c r="W108" s="74" t="b">
        <f ca="1" t="shared" si="15"/>
        <v>0</v>
      </c>
      <c r="X108" s="74" t="str">
        <f ca="1" t="shared" si="16"/>
        <v>+</v>
      </c>
      <c r="Y108" s="74" t="e">
        <f ca="1">IF(C108="",NA(),MATCH($B108&amp;$C108,'Smelter Look-up'!$J:$J,0))</f>
        <v>#N/A</v>
      </c>
      <c r="AB108" s="74">
        <f ca="1" t="shared" si="17"/>
        <v>0</v>
      </c>
      <c r="AC108" s="74" t="str">
        <f ca="1" t="shared" si="18"/>
        <v/>
      </c>
      <c r="AD108" s="74" t="str">
        <f ca="1" t="shared" si="19"/>
        <v/>
      </c>
    </row>
    <row r="109" s="74" customFormat="1" ht="20.15" customHeight="1" spans="1:30">
      <c r="A109" s="97"/>
      <c r="B109" s="95" t="str">
        <f ca="1">IF(LEN(A109)=0,"",INDEX('Smelter Look-up'!$A:$A,MATCH($A109,'Smelter Look-up'!$E:$E,0)))</f>
        <v/>
      </c>
      <c r="C109" s="95" t="str">
        <f ca="1">IF(LEN(A109)=0,"",INDEX('Smelter Look-up'!$C:$C,MATCH($A109,'Smelter Look-up'!$E:$E,0)))</f>
        <v/>
      </c>
      <c r="D109" s="95"/>
      <c r="E109" s="95" t="str">
        <f ca="1">IF(ISERROR($Y109),"",OFFSET('Smelter Look-up'!$D$4,$Y109-4,0)&amp;"")</f>
        <v/>
      </c>
      <c r="F109" s="95" t="str">
        <f ca="1">IF(ISERROR($Y109),"",OFFSET('Smelter Look-up'!$E$4,$Y109-4,0))</f>
        <v/>
      </c>
      <c r="G109" s="95" t="str">
        <f ca="1">IF(C109="Smelter not listed","Enter smelter details",IF(ISERROR($Y109),"",OFFSET('Smelter Look-up'!$F$4,$Y109-4,0)))</f>
        <v/>
      </c>
      <c r="H109" s="154" t="str">
        <f ca="1">IF(ISERROR($Y109),"",OFFSET('Smelter Look-up'!$G$4,$Y109-4,0))</f>
        <v/>
      </c>
      <c r="I109" s="96" t="str">
        <f ca="1">IF(ISERROR($Y109),"",OFFSET('Smelter Look-up'!$H$4,$Y109-4,0))</f>
        <v/>
      </c>
      <c r="J109" s="96" t="str">
        <f ca="1">IF(ISERROR($Y109),"",OFFSET('Smelter Look-up'!$I$4,$Y109-4,0))</f>
        <v/>
      </c>
      <c r="K109" s="97"/>
      <c r="L109" s="97"/>
      <c r="M109" s="97"/>
      <c r="N109" s="97"/>
      <c r="O109" s="97"/>
      <c r="P109" s="97"/>
      <c r="Q109" s="98"/>
      <c r="R109" s="140" t="str">
        <f ca="1">IF(ISERROR($Y109),"",OFFSET('Smelter Look-up'!$C$4,$Y109-4,0)&amp;"")</f>
        <v/>
      </c>
      <c r="S109" s="98" t="str">
        <f ca="1" t="shared" si="13"/>
        <v/>
      </c>
      <c r="T109" s="98" t="str">
        <f ca="1">IF(B109="","",IF(ISERROR(MATCH($J109,SorP!B:B,0)),"",INDIRECT("'SorP'!$A$"&amp;MATCH($S109&amp;$J109,SorP!C:C,0))))</f>
        <v/>
      </c>
      <c r="U109" s="99"/>
      <c r="V109" s="74" t="str">
        <f ca="1" t="shared" si="14"/>
        <v/>
      </c>
      <c r="W109" s="74" t="b">
        <f ca="1" t="shared" si="15"/>
        <v>0</v>
      </c>
      <c r="X109" s="74" t="str">
        <f ca="1" t="shared" si="16"/>
        <v>+</v>
      </c>
      <c r="Y109" s="74" t="e">
        <f ca="1">IF(C109="",NA(),MATCH($B109&amp;$C109,'Smelter Look-up'!$J:$J,0))</f>
        <v>#N/A</v>
      </c>
      <c r="AB109" s="74">
        <f ca="1" t="shared" si="17"/>
        <v>0</v>
      </c>
      <c r="AC109" s="74" t="str">
        <f ca="1" t="shared" si="18"/>
        <v/>
      </c>
      <c r="AD109" s="74" t="str">
        <f ca="1" t="shared" si="19"/>
        <v/>
      </c>
    </row>
    <row r="110" s="74" customFormat="1" ht="20.15" customHeight="1" spans="1:30">
      <c r="A110" s="97"/>
      <c r="B110" s="95" t="str">
        <f ca="1">IF(LEN(A110)=0,"",INDEX('Smelter Look-up'!$A:$A,MATCH($A110,'Smelter Look-up'!$E:$E,0)))</f>
        <v/>
      </c>
      <c r="C110" s="95" t="str">
        <f ca="1">IF(LEN(A110)=0,"",INDEX('Smelter Look-up'!$C:$C,MATCH($A110,'Smelter Look-up'!$E:$E,0)))</f>
        <v/>
      </c>
      <c r="D110" s="95"/>
      <c r="E110" s="95" t="str">
        <f ca="1">IF(ISERROR($Y110),"",OFFSET('Smelter Look-up'!$D$4,$Y110-4,0)&amp;"")</f>
        <v/>
      </c>
      <c r="F110" s="95" t="str">
        <f ca="1">IF(ISERROR($Y110),"",OFFSET('Smelter Look-up'!$E$4,$Y110-4,0))</f>
        <v/>
      </c>
      <c r="G110" s="95" t="str">
        <f ca="1">IF(C110="Smelter not listed","Enter smelter details",IF(ISERROR($Y110),"",OFFSET('Smelter Look-up'!$F$4,$Y110-4,0)))</f>
        <v/>
      </c>
      <c r="H110" s="154" t="str">
        <f ca="1">IF(ISERROR($Y110),"",OFFSET('Smelter Look-up'!$G$4,$Y110-4,0))</f>
        <v/>
      </c>
      <c r="I110" s="96" t="str">
        <f ca="1">IF(ISERROR($Y110),"",OFFSET('Smelter Look-up'!$H$4,$Y110-4,0))</f>
        <v/>
      </c>
      <c r="J110" s="96" t="str">
        <f ca="1">IF(ISERROR($Y110),"",OFFSET('Smelter Look-up'!$I$4,$Y110-4,0))</f>
        <v/>
      </c>
      <c r="K110" s="97"/>
      <c r="L110" s="97"/>
      <c r="M110" s="97"/>
      <c r="N110" s="97"/>
      <c r="O110" s="97"/>
      <c r="P110" s="97"/>
      <c r="Q110" s="98"/>
      <c r="R110" s="140" t="str">
        <f ca="1">IF(ISERROR($Y110),"",OFFSET('Smelter Look-up'!$C$4,$Y110-4,0)&amp;"")</f>
        <v/>
      </c>
      <c r="S110" s="98" t="str">
        <f ca="1" t="shared" si="13"/>
        <v/>
      </c>
      <c r="T110" s="98" t="str">
        <f ca="1">IF(B110="","",IF(ISERROR(MATCH($J110,SorP!B:B,0)),"",INDIRECT("'SorP'!$A$"&amp;MATCH($S110&amp;$J110,SorP!C:C,0))))</f>
        <v/>
      </c>
      <c r="U110" s="99"/>
      <c r="V110" s="74" t="str">
        <f ca="1" t="shared" si="14"/>
        <v/>
      </c>
      <c r="W110" s="74" t="b">
        <f ca="1" t="shared" si="15"/>
        <v>0</v>
      </c>
      <c r="X110" s="74" t="str">
        <f ca="1" t="shared" si="16"/>
        <v>+</v>
      </c>
      <c r="Y110" s="74" t="e">
        <f ca="1">IF(C110="",NA(),MATCH($B110&amp;$C110,'Smelter Look-up'!$J:$J,0))</f>
        <v>#N/A</v>
      </c>
      <c r="AB110" s="74">
        <f ca="1" t="shared" si="17"/>
        <v>0</v>
      </c>
      <c r="AC110" s="74" t="str">
        <f ca="1" t="shared" si="18"/>
        <v/>
      </c>
      <c r="AD110" s="74" t="str">
        <f ca="1" t="shared" si="19"/>
        <v/>
      </c>
    </row>
    <row r="111" s="74" customFormat="1" ht="20.15" customHeight="1" spans="1:30">
      <c r="A111" s="97"/>
      <c r="B111" s="95" t="str">
        <f ca="1">IF(LEN(A111)=0,"",INDEX('Smelter Look-up'!$A:$A,MATCH($A111,'Smelter Look-up'!$E:$E,0)))</f>
        <v/>
      </c>
      <c r="C111" s="95" t="str">
        <f ca="1">IF(LEN(A111)=0,"",INDEX('Smelter Look-up'!$C:$C,MATCH($A111,'Smelter Look-up'!$E:$E,0)))</f>
        <v/>
      </c>
      <c r="D111" s="95"/>
      <c r="E111" s="95" t="str">
        <f ca="1">IF(ISERROR($Y111),"",OFFSET('Smelter Look-up'!$D$4,$Y111-4,0)&amp;"")</f>
        <v/>
      </c>
      <c r="F111" s="95" t="str">
        <f ca="1">IF(ISERROR($Y111),"",OFFSET('Smelter Look-up'!$E$4,$Y111-4,0))</f>
        <v/>
      </c>
      <c r="G111" s="95" t="str">
        <f ca="1">IF(C111="Smelter not listed","Enter smelter details",IF(ISERROR($Y111),"",OFFSET('Smelter Look-up'!$F$4,$Y111-4,0)))</f>
        <v/>
      </c>
      <c r="H111" s="154" t="str">
        <f ca="1">IF(ISERROR($Y111),"",OFFSET('Smelter Look-up'!$G$4,$Y111-4,0))</f>
        <v/>
      </c>
      <c r="I111" s="96" t="str">
        <f ca="1">IF(ISERROR($Y111),"",OFFSET('Smelter Look-up'!$H$4,$Y111-4,0))</f>
        <v/>
      </c>
      <c r="J111" s="96" t="str">
        <f ca="1">IF(ISERROR($Y111),"",OFFSET('Smelter Look-up'!$I$4,$Y111-4,0))</f>
        <v/>
      </c>
      <c r="K111" s="97"/>
      <c r="L111" s="97"/>
      <c r="M111" s="97"/>
      <c r="N111" s="97"/>
      <c r="O111" s="97"/>
      <c r="P111" s="97"/>
      <c r="Q111" s="98"/>
      <c r="R111" s="140" t="str">
        <f ca="1">IF(ISERROR($Y111),"",OFFSET('Smelter Look-up'!$C$4,$Y111-4,0)&amp;"")</f>
        <v/>
      </c>
      <c r="S111" s="98" t="str">
        <f ca="1" t="shared" si="13"/>
        <v/>
      </c>
      <c r="T111" s="98" t="str">
        <f ca="1">IF(B111="","",IF(ISERROR(MATCH($J111,SorP!B:B,0)),"",INDIRECT("'SorP'!$A$"&amp;MATCH($S111&amp;$J111,SorP!C:C,0))))</f>
        <v/>
      </c>
      <c r="U111" s="99"/>
      <c r="V111" s="74" t="str">
        <f ca="1" t="shared" si="14"/>
        <v/>
      </c>
      <c r="W111" s="74" t="b">
        <f ca="1" t="shared" si="15"/>
        <v>0</v>
      </c>
      <c r="X111" s="74" t="str">
        <f ca="1" t="shared" si="16"/>
        <v>+</v>
      </c>
      <c r="Y111" s="74" t="e">
        <f ca="1">IF(C111="",NA(),MATCH($B111&amp;$C111,'Smelter Look-up'!$J:$J,0))</f>
        <v>#N/A</v>
      </c>
      <c r="AB111" s="74">
        <f ca="1" t="shared" si="17"/>
        <v>0</v>
      </c>
      <c r="AC111" s="74" t="str">
        <f ca="1" t="shared" si="18"/>
        <v/>
      </c>
      <c r="AD111" s="74" t="str">
        <f ca="1" t="shared" si="19"/>
        <v/>
      </c>
    </row>
    <row r="112" s="74" customFormat="1" ht="20.15" customHeight="1" spans="1:30">
      <c r="A112" s="97"/>
      <c r="B112" s="95" t="str">
        <f ca="1">IF(LEN(A112)=0,"",INDEX('Smelter Look-up'!$A:$A,MATCH($A112,'Smelter Look-up'!$E:$E,0)))</f>
        <v/>
      </c>
      <c r="C112" s="95" t="str">
        <f ca="1">IF(LEN(A112)=0,"",INDEX('Smelter Look-up'!$C:$C,MATCH($A112,'Smelter Look-up'!$E:$E,0)))</f>
        <v/>
      </c>
      <c r="D112" s="95"/>
      <c r="E112" s="95" t="str">
        <f ca="1">IF(ISERROR($Y112),"",OFFSET('Smelter Look-up'!$D$4,$Y112-4,0)&amp;"")</f>
        <v/>
      </c>
      <c r="F112" s="95" t="str">
        <f ca="1">IF(ISERROR($Y112),"",OFFSET('Smelter Look-up'!$E$4,$Y112-4,0))</f>
        <v/>
      </c>
      <c r="G112" s="95" t="str">
        <f ca="1">IF(C112="Smelter not listed","Enter smelter details",IF(ISERROR($Y112),"",OFFSET('Smelter Look-up'!$F$4,$Y112-4,0)))</f>
        <v/>
      </c>
      <c r="H112" s="154" t="str">
        <f ca="1">IF(ISERROR($Y112),"",OFFSET('Smelter Look-up'!$G$4,$Y112-4,0))</f>
        <v/>
      </c>
      <c r="I112" s="96" t="str">
        <f ca="1">IF(ISERROR($Y112),"",OFFSET('Smelter Look-up'!$H$4,$Y112-4,0))</f>
        <v/>
      </c>
      <c r="J112" s="96" t="str">
        <f ca="1">IF(ISERROR($Y112),"",OFFSET('Smelter Look-up'!$I$4,$Y112-4,0))</f>
        <v/>
      </c>
      <c r="K112" s="97"/>
      <c r="L112" s="97"/>
      <c r="M112" s="97"/>
      <c r="N112" s="97"/>
      <c r="O112" s="97"/>
      <c r="P112" s="97"/>
      <c r="Q112" s="98"/>
      <c r="R112" s="140" t="str">
        <f ca="1">IF(ISERROR($Y112),"",OFFSET('Smelter Look-up'!$C$4,$Y112-4,0)&amp;"")</f>
        <v/>
      </c>
      <c r="S112" s="98" t="str">
        <f ca="1" t="shared" ref="S112:S175" si="20">IF(B112="","",IF(ISERROR(MATCH($E112,CL,0)),"Unknown",INDIRECT("'C'!$A$"&amp;MATCH($E112,CL,0)+1)))</f>
        <v/>
      </c>
      <c r="T112" s="98" t="str">
        <f ca="1">IF(B112="","",IF(ISERROR(MATCH($J112,SorP!B:B,0)),"",INDIRECT("'SorP'!$A$"&amp;MATCH($S112&amp;$J112,SorP!C:C,0))))</f>
        <v/>
      </c>
      <c r="U112" s="99"/>
      <c r="V112" s="74" t="str">
        <f ca="1" t="shared" ref="V112:V175" si="21">B112&amp;C112</f>
        <v/>
      </c>
      <c r="W112" s="74" t="b">
        <f ca="1" t="shared" ref="W112:W175" si="22">OR(ISBLANK(C112),ISBLANK(E112))</f>
        <v>0</v>
      </c>
      <c r="X112" s="74" t="str">
        <f ca="1" t="shared" ref="X112:X175" si="23">IF(W112,"",B112&amp;"+")</f>
        <v>+</v>
      </c>
      <c r="Y112" s="74" t="e">
        <f ca="1">IF(C112="",NA(),MATCH($B112&amp;$C112,'Smelter Look-up'!$J:$J,0))</f>
        <v>#N/A</v>
      </c>
      <c r="AB112" s="74">
        <f ca="1" t="shared" si="17"/>
        <v>0</v>
      </c>
      <c r="AC112" s="74" t="str">
        <f ca="1" t="shared" si="18"/>
        <v/>
      </c>
      <c r="AD112" s="74" t="str">
        <f ca="1" t="shared" si="19"/>
        <v/>
      </c>
    </row>
    <row r="113" s="74" customFormat="1" ht="20.15" customHeight="1" spans="1:30">
      <c r="A113" s="97"/>
      <c r="B113" s="95" t="str">
        <f ca="1">IF(LEN(A113)=0,"",INDEX('Smelter Look-up'!$A:$A,MATCH($A113,'Smelter Look-up'!$E:$E,0)))</f>
        <v/>
      </c>
      <c r="C113" s="95" t="str">
        <f ca="1">IF(LEN(A113)=0,"",INDEX('Smelter Look-up'!$C:$C,MATCH($A113,'Smelter Look-up'!$E:$E,0)))</f>
        <v/>
      </c>
      <c r="D113" s="95"/>
      <c r="E113" s="95" t="str">
        <f ca="1">IF(ISERROR($Y113),"",OFFSET('Smelter Look-up'!$D$4,$Y113-4,0)&amp;"")</f>
        <v/>
      </c>
      <c r="F113" s="95" t="str">
        <f ca="1">IF(ISERROR($Y113),"",OFFSET('Smelter Look-up'!$E$4,$Y113-4,0))</f>
        <v/>
      </c>
      <c r="G113" s="95" t="str">
        <f ca="1">IF(C113="Smelter not listed","Enter smelter details",IF(ISERROR($Y113),"",OFFSET('Smelter Look-up'!$F$4,$Y113-4,0)))</f>
        <v/>
      </c>
      <c r="H113" s="154" t="str">
        <f ca="1">IF(ISERROR($Y113),"",OFFSET('Smelter Look-up'!$G$4,$Y113-4,0))</f>
        <v/>
      </c>
      <c r="I113" s="96" t="str">
        <f ca="1">IF(ISERROR($Y113),"",OFFSET('Smelter Look-up'!$H$4,$Y113-4,0))</f>
        <v/>
      </c>
      <c r="J113" s="96" t="str">
        <f ca="1">IF(ISERROR($Y113),"",OFFSET('Smelter Look-up'!$I$4,$Y113-4,0))</f>
        <v/>
      </c>
      <c r="K113" s="97"/>
      <c r="L113" s="97"/>
      <c r="M113" s="97"/>
      <c r="N113" s="97"/>
      <c r="O113" s="97"/>
      <c r="P113" s="97"/>
      <c r="Q113" s="98"/>
      <c r="R113" s="140" t="str">
        <f ca="1">IF(ISERROR($Y113),"",OFFSET('Smelter Look-up'!$C$4,$Y113-4,0)&amp;"")</f>
        <v/>
      </c>
      <c r="S113" s="98" t="str">
        <f ca="1" t="shared" si="20"/>
        <v/>
      </c>
      <c r="T113" s="98" t="str">
        <f ca="1">IF(B113="","",IF(ISERROR(MATCH($J113,SorP!B:B,0)),"",INDIRECT("'SorP'!$A$"&amp;MATCH($S113&amp;$J113,SorP!C:C,0))))</f>
        <v/>
      </c>
      <c r="U113" s="99"/>
      <c r="V113" s="74" t="str">
        <f ca="1" t="shared" si="21"/>
        <v/>
      </c>
      <c r="W113" s="74" t="b">
        <f ca="1" t="shared" si="22"/>
        <v>0</v>
      </c>
      <c r="X113" s="74" t="str">
        <f ca="1" t="shared" si="23"/>
        <v>+</v>
      </c>
      <c r="Y113" s="74" t="e">
        <f ca="1">IF(C113="",NA(),MATCH($B113&amp;$C113,'Smelter Look-up'!$J:$J,0))</f>
        <v>#N/A</v>
      </c>
      <c r="AB113" s="74">
        <f ca="1" t="shared" ref="AB113:AB176" si="24">IF(AND(C113="Smelter not listed",OR(LEN(D113)=0,LEN(E113)=0)),1,0)</f>
        <v>0</v>
      </c>
      <c r="AC113" s="74" t="str">
        <f ca="1" t="shared" ref="AC113:AC176" si="25">B113</f>
        <v/>
      </c>
      <c r="AD113" s="74" t="str">
        <f ca="1" t="shared" si="19"/>
        <v/>
      </c>
    </row>
    <row r="114" s="74" customFormat="1" ht="20.15" customHeight="1" spans="1:30">
      <c r="A114" s="97"/>
      <c r="B114" s="95" t="str">
        <f ca="1">IF(LEN(A114)=0,"",INDEX('Smelter Look-up'!$A:$A,MATCH($A114,'Smelter Look-up'!$E:$E,0)))</f>
        <v/>
      </c>
      <c r="C114" s="95" t="str">
        <f ca="1">IF(LEN(A114)=0,"",INDEX('Smelter Look-up'!$C:$C,MATCH($A114,'Smelter Look-up'!$E:$E,0)))</f>
        <v/>
      </c>
      <c r="D114" s="95"/>
      <c r="E114" s="95" t="str">
        <f ca="1">IF(ISERROR($Y114),"",OFFSET('Smelter Look-up'!$D$4,$Y114-4,0)&amp;"")</f>
        <v/>
      </c>
      <c r="F114" s="95" t="str">
        <f ca="1">IF(ISERROR($Y114),"",OFFSET('Smelter Look-up'!$E$4,$Y114-4,0))</f>
        <v/>
      </c>
      <c r="G114" s="95" t="str">
        <f ca="1">IF(C114="Smelter not listed","Enter smelter details",IF(ISERROR($Y114),"",OFFSET('Smelter Look-up'!$F$4,$Y114-4,0)))</f>
        <v/>
      </c>
      <c r="H114" s="154" t="str">
        <f ca="1">IF(ISERROR($Y114),"",OFFSET('Smelter Look-up'!$G$4,$Y114-4,0))</f>
        <v/>
      </c>
      <c r="I114" s="96" t="str">
        <f ca="1">IF(ISERROR($Y114),"",OFFSET('Smelter Look-up'!$H$4,$Y114-4,0))</f>
        <v/>
      </c>
      <c r="J114" s="96" t="str">
        <f ca="1">IF(ISERROR($Y114),"",OFFSET('Smelter Look-up'!$I$4,$Y114-4,0))</f>
        <v/>
      </c>
      <c r="K114" s="97"/>
      <c r="L114" s="97"/>
      <c r="M114" s="97"/>
      <c r="N114" s="97"/>
      <c r="O114" s="97"/>
      <c r="P114" s="97"/>
      <c r="Q114" s="98"/>
      <c r="R114" s="140" t="str">
        <f ca="1">IF(ISERROR($Y114),"",OFFSET('Smelter Look-up'!$C$4,$Y114-4,0)&amp;"")</f>
        <v/>
      </c>
      <c r="S114" s="98" t="str">
        <f ca="1" t="shared" si="20"/>
        <v/>
      </c>
      <c r="T114" s="98" t="str">
        <f ca="1">IF(B114="","",IF(ISERROR(MATCH($J114,SorP!B:B,0)),"",INDIRECT("'SorP'!$A$"&amp;MATCH($S114&amp;$J114,SorP!C:C,0))))</f>
        <v/>
      </c>
      <c r="U114" s="99"/>
      <c r="V114" s="74" t="str">
        <f ca="1" t="shared" si="21"/>
        <v/>
      </c>
      <c r="W114" s="74" t="b">
        <f ca="1" t="shared" si="22"/>
        <v>0</v>
      </c>
      <c r="X114" s="74" t="str">
        <f ca="1" t="shared" si="23"/>
        <v>+</v>
      </c>
      <c r="Y114" s="74" t="e">
        <f ca="1">IF(C114="",NA(),MATCH($B114&amp;$C114,'Smelter Look-up'!$J:$J,0))</f>
        <v>#N/A</v>
      </c>
      <c r="AB114" s="74">
        <f ca="1" t="shared" si="24"/>
        <v>0</v>
      </c>
      <c r="AC114" s="74" t="str">
        <f ca="1" t="shared" si="25"/>
        <v/>
      </c>
      <c r="AD114" s="74" t="str">
        <f ca="1" t="shared" si="19"/>
        <v/>
      </c>
    </row>
    <row r="115" s="74" customFormat="1" ht="20.15" customHeight="1" spans="1:30">
      <c r="A115" s="97"/>
      <c r="B115" s="95" t="str">
        <f ca="1">IF(LEN(A115)=0,"",INDEX('Smelter Look-up'!$A:$A,MATCH($A115,'Smelter Look-up'!$E:$E,0)))</f>
        <v/>
      </c>
      <c r="C115" s="95" t="str">
        <f ca="1">IF(LEN(A115)=0,"",INDEX('Smelter Look-up'!$C:$C,MATCH($A115,'Smelter Look-up'!$E:$E,0)))</f>
        <v/>
      </c>
      <c r="D115" s="95"/>
      <c r="E115" s="95" t="str">
        <f ca="1">IF(ISERROR($Y115),"",OFFSET('Smelter Look-up'!$D$4,$Y115-4,0)&amp;"")</f>
        <v/>
      </c>
      <c r="F115" s="95" t="str">
        <f ca="1">IF(ISERROR($Y115),"",OFFSET('Smelter Look-up'!$E$4,$Y115-4,0))</f>
        <v/>
      </c>
      <c r="G115" s="95" t="str">
        <f ca="1">IF(C115="Smelter not listed","Enter smelter details",IF(ISERROR($Y115),"",OFFSET('Smelter Look-up'!$F$4,$Y115-4,0)))</f>
        <v/>
      </c>
      <c r="H115" s="154" t="str">
        <f ca="1">IF(ISERROR($Y115),"",OFFSET('Smelter Look-up'!$G$4,$Y115-4,0))</f>
        <v/>
      </c>
      <c r="I115" s="96" t="str">
        <f ca="1">IF(ISERROR($Y115),"",OFFSET('Smelter Look-up'!$H$4,$Y115-4,0))</f>
        <v/>
      </c>
      <c r="J115" s="96" t="str">
        <f ca="1">IF(ISERROR($Y115),"",OFFSET('Smelter Look-up'!$I$4,$Y115-4,0))</f>
        <v/>
      </c>
      <c r="K115" s="97"/>
      <c r="L115" s="97"/>
      <c r="M115" s="97"/>
      <c r="N115" s="97"/>
      <c r="O115" s="97"/>
      <c r="P115" s="97"/>
      <c r="Q115" s="98"/>
      <c r="R115" s="140" t="str">
        <f ca="1">IF(ISERROR($Y115),"",OFFSET('Smelter Look-up'!$C$4,$Y115-4,0)&amp;"")</f>
        <v/>
      </c>
      <c r="S115" s="98" t="str">
        <f ca="1" t="shared" si="20"/>
        <v/>
      </c>
      <c r="T115" s="98" t="str">
        <f ca="1">IF(B115="","",IF(ISERROR(MATCH($J115,SorP!B:B,0)),"",INDIRECT("'SorP'!$A$"&amp;MATCH($S115&amp;$J115,SorP!C:C,0))))</f>
        <v/>
      </c>
      <c r="U115" s="99"/>
      <c r="V115" s="74" t="str">
        <f ca="1" t="shared" si="21"/>
        <v/>
      </c>
      <c r="W115" s="74" t="b">
        <f ca="1" t="shared" si="22"/>
        <v>0</v>
      </c>
      <c r="X115" s="74" t="str">
        <f ca="1" t="shared" si="23"/>
        <v>+</v>
      </c>
      <c r="Y115" s="74" t="e">
        <f ca="1">IF(C115="",NA(),MATCH($B115&amp;$C115,'Smelter Look-up'!$J:$J,0))</f>
        <v>#N/A</v>
      </c>
      <c r="AB115" s="74">
        <f ca="1" t="shared" si="24"/>
        <v>0</v>
      </c>
      <c r="AC115" s="74" t="str">
        <f ca="1" t="shared" si="25"/>
        <v/>
      </c>
      <c r="AD115" s="74" t="str">
        <f ca="1" t="shared" si="19"/>
        <v/>
      </c>
    </row>
    <row r="116" s="74" customFormat="1" ht="20.15" customHeight="1" spans="1:30">
      <c r="A116" s="97"/>
      <c r="B116" s="95" t="str">
        <f ca="1">IF(LEN(A116)=0,"",INDEX('Smelter Look-up'!$A:$A,MATCH($A116,'Smelter Look-up'!$E:$E,0)))</f>
        <v/>
      </c>
      <c r="C116" s="95" t="str">
        <f ca="1">IF(LEN(A116)=0,"",INDEX('Smelter Look-up'!$C:$C,MATCH($A116,'Smelter Look-up'!$E:$E,0)))</f>
        <v/>
      </c>
      <c r="D116" s="95"/>
      <c r="E116" s="95" t="str">
        <f ca="1">IF(ISERROR($Y116),"",OFFSET('Smelter Look-up'!$D$4,$Y116-4,0)&amp;"")</f>
        <v/>
      </c>
      <c r="F116" s="95" t="str">
        <f ca="1">IF(ISERROR($Y116),"",OFFSET('Smelter Look-up'!$E$4,$Y116-4,0))</f>
        <v/>
      </c>
      <c r="G116" s="95" t="str">
        <f ca="1">IF(C116="Smelter not listed","Enter smelter details",IF(ISERROR($Y116),"",OFFSET('Smelter Look-up'!$F$4,$Y116-4,0)))</f>
        <v/>
      </c>
      <c r="H116" s="154" t="str">
        <f ca="1">IF(ISERROR($Y116),"",OFFSET('Smelter Look-up'!$G$4,$Y116-4,0))</f>
        <v/>
      </c>
      <c r="I116" s="96" t="str">
        <f ca="1">IF(ISERROR($Y116),"",OFFSET('Smelter Look-up'!$H$4,$Y116-4,0))</f>
        <v/>
      </c>
      <c r="J116" s="96" t="str">
        <f ca="1">IF(ISERROR($Y116),"",OFFSET('Smelter Look-up'!$I$4,$Y116-4,0))</f>
        <v/>
      </c>
      <c r="K116" s="97"/>
      <c r="L116" s="97"/>
      <c r="M116" s="97"/>
      <c r="N116" s="97"/>
      <c r="O116" s="97"/>
      <c r="P116" s="97"/>
      <c r="Q116" s="98"/>
      <c r="R116" s="140" t="str">
        <f ca="1">IF(ISERROR($Y116),"",OFFSET('Smelter Look-up'!$C$4,$Y116-4,0)&amp;"")</f>
        <v/>
      </c>
      <c r="S116" s="98" t="str">
        <f ca="1" t="shared" si="20"/>
        <v/>
      </c>
      <c r="T116" s="98" t="str">
        <f ca="1">IF(B116="","",IF(ISERROR(MATCH($J116,SorP!B:B,0)),"",INDIRECT("'SorP'!$A$"&amp;MATCH($S116&amp;$J116,SorP!C:C,0))))</f>
        <v/>
      </c>
      <c r="U116" s="99"/>
      <c r="V116" s="74" t="str">
        <f ca="1" t="shared" si="21"/>
        <v/>
      </c>
      <c r="W116" s="74" t="b">
        <f ca="1" t="shared" si="22"/>
        <v>0</v>
      </c>
      <c r="X116" s="74" t="str">
        <f ca="1" t="shared" si="23"/>
        <v>+</v>
      </c>
      <c r="Y116" s="74" t="e">
        <f ca="1">IF(C116="",NA(),MATCH($B116&amp;$C116,'Smelter Look-up'!$J:$J,0))</f>
        <v>#N/A</v>
      </c>
      <c r="AB116" s="74">
        <f ca="1" t="shared" si="24"/>
        <v>0</v>
      </c>
      <c r="AC116" s="74" t="str">
        <f ca="1" t="shared" si="25"/>
        <v/>
      </c>
      <c r="AD116" s="74" t="str">
        <f ca="1" t="shared" si="19"/>
        <v/>
      </c>
    </row>
    <row r="117" s="74" customFormat="1" ht="20.15" customHeight="1" spans="1:30">
      <c r="A117" s="97"/>
      <c r="B117" s="95" t="str">
        <f ca="1">IF(LEN(A117)=0,"",INDEX('Smelter Look-up'!$A:$A,MATCH($A117,'Smelter Look-up'!$E:$E,0)))</f>
        <v/>
      </c>
      <c r="C117" s="95" t="str">
        <f ca="1">IF(LEN(A117)=0,"",INDEX('Smelter Look-up'!$C:$C,MATCH($A117,'Smelter Look-up'!$E:$E,0)))</f>
        <v/>
      </c>
      <c r="D117" s="95"/>
      <c r="E117" s="95" t="str">
        <f ca="1">IF(ISERROR($Y117),"",OFFSET('Smelter Look-up'!$D$4,$Y117-4,0)&amp;"")</f>
        <v/>
      </c>
      <c r="F117" s="95" t="str">
        <f ca="1">IF(ISERROR($Y117),"",OFFSET('Smelter Look-up'!$E$4,$Y117-4,0))</f>
        <v/>
      </c>
      <c r="G117" s="95" t="str">
        <f ca="1">IF(C117="Smelter not listed","Enter smelter details",IF(ISERROR($Y117),"",OFFSET('Smelter Look-up'!$F$4,$Y117-4,0)))</f>
        <v/>
      </c>
      <c r="H117" s="154" t="str">
        <f ca="1">IF(ISERROR($Y117),"",OFFSET('Smelter Look-up'!$G$4,$Y117-4,0))</f>
        <v/>
      </c>
      <c r="I117" s="96" t="str">
        <f ca="1">IF(ISERROR($Y117),"",OFFSET('Smelter Look-up'!$H$4,$Y117-4,0))</f>
        <v/>
      </c>
      <c r="J117" s="96" t="str">
        <f ca="1">IF(ISERROR($Y117),"",OFFSET('Smelter Look-up'!$I$4,$Y117-4,0))</f>
        <v/>
      </c>
      <c r="K117" s="97"/>
      <c r="L117" s="97"/>
      <c r="M117" s="97"/>
      <c r="N117" s="97"/>
      <c r="O117" s="97"/>
      <c r="P117" s="97"/>
      <c r="Q117" s="98"/>
      <c r="R117" s="140" t="str">
        <f ca="1">IF(ISERROR($Y117),"",OFFSET('Smelter Look-up'!$C$4,$Y117-4,0)&amp;"")</f>
        <v/>
      </c>
      <c r="S117" s="98" t="str">
        <f ca="1" t="shared" si="20"/>
        <v/>
      </c>
      <c r="T117" s="98" t="str">
        <f ca="1">IF(B117="","",IF(ISERROR(MATCH($J117,SorP!B:B,0)),"",INDIRECT("'SorP'!$A$"&amp;MATCH($S117&amp;$J117,SorP!C:C,0))))</f>
        <v/>
      </c>
      <c r="U117" s="99"/>
      <c r="V117" s="74" t="str">
        <f ca="1" t="shared" si="21"/>
        <v/>
      </c>
      <c r="W117" s="74" t="b">
        <f ca="1" t="shared" si="22"/>
        <v>0</v>
      </c>
      <c r="X117" s="74" t="str">
        <f ca="1" t="shared" si="23"/>
        <v>+</v>
      </c>
      <c r="Y117" s="74" t="e">
        <f ca="1">IF(C117="",NA(),MATCH($B117&amp;$C117,'Smelter Look-up'!$J:$J,0))</f>
        <v>#N/A</v>
      </c>
      <c r="AB117" s="74">
        <f ca="1" t="shared" si="24"/>
        <v>0</v>
      </c>
      <c r="AC117" s="74" t="str">
        <f ca="1" t="shared" si="25"/>
        <v/>
      </c>
      <c r="AD117" s="74" t="str">
        <f ca="1" t="shared" si="19"/>
        <v/>
      </c>
    </row>
    <row r="118" s="74" customFormat="1" ht="20.15" customHeight="1" spans="1:30">
      <c r="A118" s="97"/>
      <c r="B118" s="95" t="str">
        <f ca="1">IF(LEN(A118)=0,"",INDEX('Smelter Look-up'!$A:$A,MATCH($A118,'Smelter Look-up'!$E:$E,0)))</f>
        <v/>
      </c>
      <c r="C118" s="95" t="str">
        <f ca="1">IF(LEN(A118)=0,"",INDEX('Smelter Look-up'!$C:$C,MATCH($A118,'Smelter Look-up'!$E:$E,0)))</f>
        <v/>
      </c>
      <c r="D118" s="95"/>
      <c r="E118" s="95" t="str">
        <f ca="1">IF(ISERROR($Y118),"",OFFSET('Smelter Look-up'!$D$4,$Y118-4,0)&amp;"")</f>
        <v/>
      </c>
      <c r="F118" s="95" t="str">
        <f ca="1">IF(ISERROR($Y118),"",OFFSET('Smelter Look-up'!$E$4,$Y118-4,0))</f>
        <v/>
      </c>
      <c r="G118" s="95" t="str">
        <f ca="1">IF(C118="Smelter not listed","Enter smelter details",IF(ISERROR($Y118),"",OFFSET('Smelter Look-up'!$F$4,$Y118-4,0)))</f>
        <v/>
      </c>
      <c r="H118" s="154" t="str">
        <f ca="1">IF(ISERROR($Y118),"",OFFSET('Smelter Look-up'!$G$4,$Y118-4,0))</f>
        <v/>
      </c>
      <c r="I118" s="96" t="str">
        <f ca="1">IF(ISERROR($Y118),"",OFFSET('Smelter Look-up'!$H$4,$Y118-4,0))</f>
        <v/>
      </c>
      <c r="J118" s="96" t="str">
        <f ca="1">IF(ISERROR($Y118),"",OFFSET('Smelter Look-up'!$I$4,$Y118-4,0))</f>
        <v/>
      </c>
      <c r="K118" s="97"/>
      <c r="L118" s="97"/>
      <c r="M118" s="97"/>
      <c r="N118" s="97"/>
      <c r="O118" s="97"/>
      <c r="P118" s="97"/>
      <c r="Q118" s="98"/>
      <c r="R118" s="140" t="str">
        <f ca="1">IF(ISERROR($Y118),"",OFFSET('Smelter Look-up'!$C$4,$Y118-4,0)&amp;"")</f>
        <v/>
      </c>
      <c r="S118" s="98" t="str">
        <f ca="1" t="shared" si="20"/>
        <v/>
      </c>
      <c r="T118" s="98" t="str">
        <f ca="1">IF(B118="","",IF(ISERROR(MATCH($J118,SorP!B:B,0)),"",INDIRECT("'SorP'!$A$"&amp;MATCH($S118&amp;$J118,SorP!C:C,0))))</f>
        <v/>
      </c>
      <c r="U118" s="99"/>
      <c r="V118" s="74" t="str">
        <f ca="1" t="shared" si="21"/>
        <v/>
      </c>
      <c r="W118" s="74" t="b">
        <f ca="1" t="shared" si="22"/>
        <v>0</v>
      </c>
      <c r="X118" s="74" t="str">
        <f ca="1" t="shared" si="23"/>
        <v>+</v>
      </c>
      <c r="Y118" s="74" t="e">
        <f ca="1">IF(C118="",NA(),MATCH($B118&amp;$C118,'Smelter Look-up'!$J:$J,0))</f>
        <v>#N/A</v>
      </c>
      <c r="AB118" s="74">
        <f ca="1" t="shared" si="24"/>
        <v>0</v>
      </c>
      <c r="AC118" s="74" t="str">
        <f ca="1" t="shared" si="25"/>
        <v/>
      </c>
      <c r="AD118" s="74" t="str">
        <f ca="1" t="shared" si="19"/>
        <v/>
      </c>
    </row>
    <row r="119" s="74" customFormat="1" ht="20.15" customHeight="1" spans="1:30">
      <c r="A119" s="97"/>
      <c r="B119" s="95" t="str">
        <f ca="1">IF(LEN(A119)=0,"",INDEX('Smelter Look-up'!$A:$A,MATCH($A119,'Smelter Look-up'!$E:$E,0)))</f>
        <v/>
      </c>
      <c r="C119" s="95" t="str">
        <f ca="1">IF(LEN(A119)=0,"",INDEX('Smelter Look-up'!$C:$C,MATCH($A119,'Smelter Look-up'!$E:$E,0)))</f>
        <v/>
      </c>
      <c r="D119" s="95"/>
      <c r="E119" s="95" t="str">
        <f ca="1">IF(ISERROR($Y119),"",OFFSET('Smelter Look-up'!$D$4,$Y119-4,0)&amp;"")</f>
        <v/>
      </c>
      <c r="F119" s="95" t="str">
        <f ca="1">IF(ISERROR($Y119),"",OFFSET('Smelter Look-up'!$E$4,$Y119-4,0))</f>
        <v/>
      </c>
      <c r="G119" s="95" t="str">
        <f ca="1">IF(C119="Smelter not listed","Enter smelter details",IF(ISERROR($Y119),"",OFFSET('Smelter Look-up'!$F$4,$Y119-4,0)))</f>
        <v/>
      </c>
      <c r="H119" s="154" t="str">
        <f ca="1">IF(ISERROR($Y119),"",OFFSET('Smelter Look-up'!$G$4,$Y119-4,0))</f>
        <v/>
      </c>
      <c r="I119" s="96" t="str">
        <f ca="1">IF(ISERROR($Y119),"",OFFSET('Smelter Look-up'!$H$4,$Y119-4,0))</f>
        <v/>
      </c>
      <c r="J119" s="96" t="str">
        <f ca="1">IF(ISERROR($Y119),"",OFFSET('Smelter Look-up'!$I$4,$Y119-4,0))</f>
        <v/>
      </c>
      <c r="K119" s="97"/>
      <c r="L119" s="97"/>
      <c r="M119" s="97"/>
      <c r="N119" s="97"/>
      <c r="O119" s="97"/>
      <c r="P119" s="97"/>
      <c r="Q119" s="98"/>
      <c r="R119" s="140" t="str">
        <f ca="1">IF(ISERROR($Y119),"",OFFSET('Smelter Look-up'!$C$4,$Y119-4,0)&amp;"")</f>
        <v/>
      </c>
      <c r="S119" s="98" t="str">
        <f ca="1" t="shared" si="20"/>
        <v/>
      </c>
      <c r="T119" s="98" t="str">
        <f ca="1">IF(B119="","",IF(ISERROR(MATCH($J119,SorP!B:B,0)),"",INDIRECT("'SorP'!$A$"&amp;MATCH($S119&amp;$J119,SorP!C:C,0))))</f>
        <v/>
      </c>
      <c r="U119" s="99"/>
      <c r="V119" s="74" t="str">
        <f ca="1" t="shared" si="21"/>
        <v/>
      </c>
      <c r="W119" s="74" t="b">
        <f ca="1" t="shared" si="22"/>
        <v>0</v>
      </c>
      <c r="X119" s="74" t="str">
        <f ca="1" t="shared" si="23"/>
        <v>+</v>
      </c>
      <c r="Y119" s="74" t="e">
        <f ca="1">IF(C119="",NA(),MATCH($B119&amp;$C119,'Smelter Look-up'!$J:$J,0))</f>
        <v>#N/A</v>
      </c>
      <c r="AB119" s="74">
        <f ca="1" t="shared" si="24"/>
        <v>0</v>
      </c>
      <c r="AC119" s="74" t="str">
        <f ca="1" t="shared" si="25"/>
        <v/>
      </c>
      <c r="AD119" s="74" t="str">
        <f ca="1" t="shared" ref="AD119:AD182" si="26">IF(C119="Smelter not listed",D119,IF(C119="Smelter not yet identified","",C119))</f>
        <v/>
      </c>
    </row>
    <row r="120" s="74" customFormat="1" ht="20.15" customHeight="1" spans="1:30">
      <c r="A120" s="97"/>
      <c r="B120" s="95" t="str">
        <f ca="1">IF(LEN(A120)=0,"",INDEX('Smelter Look-up'!$A:$A,MATCH($A120,'Smelter Look-up'!$E:$E,0)))</f>
        <v/>
      </c>
      <c r="C120" s="95" t="str">
        <f ca="1">IF(LEN(A120)=0,"",INDEX('Smelter Look-up'!$C:$C,MATCH($A120,'Smelter Look-up'!$E:$E,0)))</f>
        <v/>
      </c>
      <c r="D120" s="95"/>
      <c r="E120" s="95" t="str">
        <f ca="1">IF(ISERROR($Y120),"",OFFSET('Smelter Look-up'!$D$4,$Y120-4,0)&amp;"")</f>
        <v/>
      </c>
      <c r="F120" s="95" t="str">
        <f ca="1">IF(ISERROR($Y120),"",OFFSET('Smelter Look-up'!$E$4,$Y120-4,0))</f>
        <v/>
      </c>
      <c r="G120" s="95" t="str">
        <f ca="1">IF(C120="Smelter not listed","Enter smelter details",IF(ISERROR($Y120),"",OFFSET('Smelter Look-up'!$F$4,$Y120-4,0)))</f>
        <v/>
      </c>
      <c r="H120" s="154" t="str">
        <f ca="1">IF(ISERROR($Y120),"",OFFSET('Smelter Look-up'!$G$4,$Y120-4,0))</f>
        <v/>
      </c>
      <c r="I120" s="96" t="str">
        <f ca="1">IF(ISERROR($Y120),"",OFFSET('Smelter Look-up'!$H$4,$Y120-4,0))</f>
        <v/>
      </c>
      <c r="J120" s="96" t="str">
        <f ca="1">IF(ISERROR($Y120),"",OFFSET('Smelter Look-up'!$I$4,$Y120-4,0))</f>
        <v/>
      </c>
      <c r="K120" s="97"/>
      <c r="L120" s="97"/>
      <c r="M120" s="97"/>
      <c r="N120" s="97"/>
      <c r="O120" s="97"/>
      <c r="P120" s="97"/>
      <c r="Q120" s="98"/>
      <c r="R120" s="140" t="str">
        <f ca="1">IF(ISERROR($Y120),"",OFFSET('Smelter Look-up'!$C$4,$Y120-4,0)&amp;"")</f>
        <v/>
      </c>
      <c r="S120" s="98" t="str">
        <f ca="1" t="shared" si="20"/>
        <v/>
      </c>
      <c r="T120" s="98" t="str">
        <f ca="1">IF(B120="","",IF(ISERROR(MATCH($J120,SorP!B:B,0)),"",INDIRECT("'SorP'!$A$"&amp;MATCH($S120&amp;$J120,SorP!C:C,0))))</f>
        <v/>
      </c>
      <c r="U120" s="99"/>
      <c r="V120" s="74" t="str">
        <f ca="1" t="shared" si="21"/>
        <v/>
      </c>
      <c r="W120" s="74" t="b">
        <f ca="1" t="shared" si="22"/>
        <v>0</v>
      </c>
      <c r="X120" s="74" t="str">
        <f ca="1" t="shared" si="23"/>
        <v>+</v>
      </c>
      <c r="Y120" s="74" t="e">
        <f ca="1">IF(C120="",NA(),MATCH($B120&amp;$C120,'Smelter Look-up'!$J:$J,0))</f>
        <v>#N/A</v>
      </c>
      <c r="AB120" s="74">
        <f ca="1" t="shared" si="24"/>
        <v>0</v>
      </c>
      <c r="AC120" s="74" t="str">
        <f ca="1" t="shared" si="25"/>
        <v/>
      </c>
      <c r="AD120" s="74" t="str">
        <f ca="1" t="shared" si="26"/>
        <v/>
      </c>
    </row>
    <row r="121" s="74" customFormat="1" ht="20.15" customHeight="1" spans="1:30">
      <c r="A121" s="97"/>
      <c r="B121" s="95" t="str">
        <f ca="1">IF(LEN(A121)=0,"",INDEX('Smelter Look-up'!$A:$A,MATCH($A121,'Smelter Look-up'!$E:$E,0)))</f>
        <v/>
      </c>
      <c r="C121" s="95" t="str">
        <f ca="1">IF(LEN(A121)=0,"",INDEX('Smelter Look-up'!$C:$C,MATCH($A121,'Smelter Look-up'!$E:$E,0)))</f>
        <v/>
      </c>
      <c r="D121" s="95"/>
      <c r="E121" s="95" t="str">
        <f ca="1">IF(ISERROR($Y121),"",OFFSET('Smelter Look-up'!$D$4,$Y121-4,0)&amp;"")</f>
        <v/>
      </c>
      <c r="F121" s="95" t="str">
        <f ca="1">IF(ISERROR($Y121),"",OFFSET('Smelter Look-up'!$E$4,$Y121-4,0))</f>
        <v/>
      </c>
      <c r="G121" s="95" t="str">
        <f ca="1">IF(C121="Smelter not listed","Enter smelter details",IF(ISERROR($Y121),"",OFFSET('Smelter Look-up'!$F$4,$Y121-4,0)))</f>
        <v/>
      </c>
      <c r="H121" s="154" t="str">
        <f ca="1">IF(ISERROR($Y121),"",OFFSET('Smelter Look-up'!$G$4,$Y121-4,0))</f>
        <v/>
      </c>
      <c r="I121" s="96" t="str">
        <f ca="1">IF(ISERROR($Y121),"",OFFSET('Smelter Look-up'!$H$4,$Y121-4,0))</f>
        <v/>
      </c>
      <c r="J121" s="96" t="str">
        <f ca="1">IF(ISERROR($Y121),"",OFFSET('Smelter Look-up'!$I$4,$Y121-4,0))</f>
        <v/>
      </c>
      <c r="K121" s="97"/>
      <c r="L121" s="97"/>
      <c r="M121" s="97"/>
      <c r="N121" s="97"/>
      <c r="O121" s="97"/>
      <c r="P121" s="97"/>
      <c r="Q121" s="98"/>
      <c r="R121" s="140" t="str">
        <f ca="1">IF(ISERROR($Y121),"",OFFSET('Smelter Look-up'!$C$4,$Y121-4,0)&amp;"")</f>
        <v/>
      </c>
      <c r="S121" s="98" t="str">
        <f ca="1" t="shared" si="20"/>
        <v/>
      </c>
      <c r="T121" s="98" t="str">
        <f ca="1">IF(B121="","",IF(ISERROR(MATCH($J121,SorP!B:B,0)),"",INDIRECT("'SorP'!$A$"&amp;MATCH($S121&amp;$J121,SorP!C:C,0))))</f>
        <v/>
      </c>
      <c r="U121" s="99"/>
      <c r="V121" s="74" t="str">
        <f ca="1" t="shared" si="21"/>
        <v/>
      </c>
      <c r="W121" s="74" t="b">
        <f ca="1" t="shared" si="22"/>
        <v>0</v>
      </c>
      <c r="X121" s="74" t="str">
        <f ca="1" t="shared" si="23"/>
        <v>+</v>
      </c>
      <c r="Y121" s="74" t="e">
        <f ca="1">IF(C121="",NA(),MATCH($B121&amp;$C121,'Smelter Look-up'!$J:$J,0))</f>
        <v>#N/A</v>
      </c>
      <c r="AB121" s="74">
        <f ca="1" t="shared" si="24"/>
        <v>0</v>
      </c>
      <c r="AC121" s="74" t="str">
        <f ca="1" t="shared" si="25"/>
        <v/>
      </c>
      <c r="AD121" s="74" t="str">
        <f ca="1" t="shared" si="26"/>
        <v/>
      </c>
    </row>
    <row r="122" s="74" customFormat="1" ht="20.15" customHeight="1" spans="1:30">
      <c r="A122" s="97"/>
      <c r="B122" s="95" t="str">
        <f ca="1">IF(LEN(A122)=0,"",INDEX('Smelter Look-up'!$A:$A,MATCH($A122,'Smelter Look-up'!$E:$E,0)))</f>
        <v/>
      </c>
      <c r="C122" s="95" t="str">
        <f ca="1">IF(LEN(A122)=0,"",INDEX('Smelter Look-up'!$C:$C,MATCH($A122,'Smelter Look-up'!$E:$E,0)))</f>
        <v/>
      </c>
      <c r="D122" s="95"/>
      <c r="E122" s="95" t="str">
        <f ca="1">IF(ISERROR($Y122),"",OFFSET('Smelter Look-up'!$D$4,$Y122-4,0)&amp;"")</f>
        <v/>
      </c>
      <c r="F122" s="95" t="str">
        <f ca="1">IF(ISERROR($Y122),"",OFFSET('Smelter Look-up'!$E$4,$Y122-4,0))</f>
        <v/>
      </c>
      <c r="G122" s="95" t="str">
        <f ca="1">IF(C122="Smelter not listed","Enter smelter details",IF(ISERROR($Y122),"",OFFSET('Smelter Look-up'!$F$4,$Y122-4,0)))</f>
        <v/>
      </c>
      <c r="H122" s="154" t="str">
        <f ca="1">IF(ISERROR($Y122),"",OFFSET('Smelter Look-up'!$G$4,$Y122-4,0))</f>
        <v/>
      </c>
      <c r="I122" s="96" t="str">
        <f ca="1">IF(ISERROR($Y122),"",OFFSET('Smelter Look-up'!$H$4,$Y122-4,0))</f>
        <v/>
      </c>
      <c r="J122" s="96" t="str">
        <f ca="1">IF(ISERROR($Y122),"",OFFSET('Smelter Look-up'!$I$4,$Y122-4,0))</f>
        <v/>
      </c>
      <c r="K122" s="97"/>
      <c r="L122" s="97"/>
      <c r="M122" s="97"/>
      <c r="N122" s="97"/>
      <c r="O122" s="97"/>
      <c r="P122" s="97"/>
      <c r="Q122" s="98"/>
      <c r="R122" s="140" t="str">
        <f ca="1">IF(ISERROR($Y122),"",OFFSET('Smelter Look-up'!$C$4,$Y122-4,0)&amp;"")</f>
        <v/>
      </c>
      <c r="S122" s="98" t="str">
        <f ca="1" t="shared" si="20"/>
        <v/>
      </c>
      <c r="T122" s="98" t="str">
        <f ca="1">IF(B122="","",IF(ISERROR(MATCH($J122,SorP!B:B,0)),"",INDIRECT("'SorP'!$A$"&amp;MATCH($S122&amp;$J122,SorP!C:C,0))))</f>
        <v/>
      </c>
      <c r="U122" s="99"/>
      <c r="V122" s="74" t="str">
        <f ca="1" t="shared" si="21"/>
        <v/>
      </c>
      <c r="W122" s="74" t="b">
        <f ca="1" t="shared" si="22"/>
        <v>0</v>
      </c>
      <c r="X122" s="74" t="str">
        <f ca="1" t="shared" si="23"/>
        <v>+</v>
      </c>
      <c r="Y122" s="74" t="e">
        <f ca="1">IF(C122="",NA(),MATCH($B122&amp;$C122,'Smelter Look-up'!$J:$J,0))</f>
        <v>#N/A</v>
      </c>
      <c r="AB122" s="74">
        <f ca="1" t="shared" si="24"/>
        <v>0</v>
      </c>
      <c r="AC122" s="74" t="str">
        <f ca="1" t="shared" si="25"/>
        <v/>
      </c>
      <c r="AD122" s="74" t="str">
        <f ca="1" t="shared" si="26"/>
        <v/>
      </c>
    </row>
    <row r="123" s="74" customFormat="1" ht="20.15" customHeight="1" spans="1:30">
      <c r="A123" s="97"/>
      <c r="B123" s="95" t="str">
        <f ca="1">IF(LEN(A123)=0,"",INDEX('Smelter Look-up'!$A:$A,MATCH($A123,'Smelter Look-up'!$E:$E,0)))</f>
        <v/>
      </c>
      <c r="C123" s="95" t="str">
        <f ca="1">IF(LEN(A123)=0,"",INDEX('Smelter Look-up'!$C:$C,MATCH($A123,'Smelter Look-up'!$E:$E,0)))</f>
        <v/>
      </c>
      <c r="D123" s="95"/>
      <c r="E123" s="95" t="str">
        <f ca="1">IF(ISERROR($Y123),"",OFFSET('Smelter Look-up'!$D$4,$Y123-4,0)&amp;"")</f>
        <v/>
      </c>
      <c r="F123" s="95" t="str">
        <f ca="1">IF(ISERROR($Y123),"",OFFSET('Smelter Look-up'!$E$4,$Y123-4,0))</f>
        <v/>
      </c>
      <c r="G123" s="95" t="str">
        <f ca="1">IF(C123="Smelter not listed","Enter smelter details",IF(ISERROR($Y123),"",OFFSET('Smelter Look-up'!$F$4,$Y123-4,0)))</f>
        <v/>
      </c>
      <c r="H123" s="154" t="str">
        <f ca="1">IF(ISERROR($Y123),"",OFFSET('Smelter Look-up'!$G$4,$Y123-4,0))</f>
        <v/>
      </c>
      <c r="I123" s="96" t="str">
        <f ca="1">IF(ISERROR($Y123),"",OFFSET('Smelter Look-up'!$H$4,$Y123-4,0))</f>
        <v/>
      </c>
      <c r="J123" s="96" t="str">
        <f ca="1">IF(ISERROR($Y123),"",OFFSET('Smelter Look-up'!$I$4,$Y123-4,0))</f>
        <v/>
      </c>
      <c r="K123" s="97"/>
      <c r="L123" s="97"/>
      <c r="M123" s="97"/>
      <c r="N123" s="97"/>
      <c r="O123" s="97"/>
      <c r="P123" s="97"/>
      <c r="Q123" s="98"/>
      <c r="R123" s="140" t="str">
        <f ca="1">IF(ISERROR($Y123),"",OFFSET('Smelter Look-up'!$C$4,$Y123-4,0)&amp;"")</f>
        <v/>
      </c>
      <c r="S123" s="98" t="str">
        <f ca="1" t="shared" si="20"/>
        <v/>
      </c>
      <c r="T123" s="98" t="str">
        <f ca="1">IF(B123="","",IF(ISERROR(MATCH($J123,SorP!B:B,0)),"",INDIRECT("'SorP'!$A$"&amp;MATCH($S123&amp;$J123,SorP!C:C,0))))</f>
        <v/>
      </c>
      <c r="U123" s="99"/>
      <c r="V123" s="74" t="str">
        <f ca="1" t="shared" si="21"/>
        <v/>
      </c>
      <c r="W123" s="74" t="b">
        <f ca="1" t="shared" si="22"/>
        <v>0</v>
      </c>
      <c r="X123" s="74" t="str">
        <f ca="1" t="shared" si="23"/>
        <v>+</v>
      </c>
      <c r="Y123" s="74" t="e">
        <f ca="1">IF(C123="",NA(),MATCH($B123&amp;$C123,'Smelter Look-up'!$J:$J,0))</f>
        <v>#N/A</v>
      </c>
      <c r="AB123" s="74">
        <f ca="1" t="shared" si="24"/>
        <v>0</v>
      </c>
      <c r="AC123" s="74" t="str">
        <f ca="1" t="shared" si="25"/>
        <v/>
      </c>
      <c r="AD123" s="74" t="str">
        <f ca="1" t="shared" si="26"/>
        <v/>
      </c>
    </row>
    <row r="124" s="74" customFormat="1" ht="20.15" customHeight="1" spans="1:30">
      <c r="A124" s="97"/>
      <c r="B124" s="95" t="str">
        <f ca="1">IF(LEN(A124)=0,"",INDEX('Smelter Look-up'!$A:$A,MATCH($A124,'Smelter Look-up'!$E:$E,0)))</f>
        <v/>
      </c>
      <c r="C124" s="95" t="str">
        <f ca="1">IF(LEN(A124)=0,"",INDEX('Smelter Look-up'!$C:$C,MATCH($A124,'Smelter Look-up'!$E:$E,0)))</f>
        <v/>
      </c>
      <c r="D124" s="95"/>
      <c r="E124" s="95" t="str">
        <f ca="1">IF(ISERROR($Y124),"",OFFSET('Smelter Look-up'!$D$4,$Y124-4,0)&amp;"")</f>
        <v/>
      </c>
      <c r="F124" s="95" t="str">
        <f ca="1">IF(ISERROR($Y124),"",OFFSET('Smelter Look-up'!$E$4,$Y124-4,0))</f>
        <v/>
      </c>
      <c r="G124" s="95" t="str">
        <f ca="1">IF(C124="Smelter not listed","Enter smelter details",IF(ISERROR($Y124),"",OFFSET('Smelter Look-up'!$F$4,$Y124-4,0)))</f>
        <v/>
      </c>
      <c r="H124" s="154" t="str">
        <f ca="1">IF(ISERROR($Y124),"",OFFSET('Smelter Look-up'!$G$4,$Y124-4,0))</f>
        <v/>
      </c>
      <c r="I124" s="96" t="str">
        <f ca="1">IF(ISERROR($Y124),"",OFFSET('Smelter Look-up'!$H$4,$Y124-4,0))</f>
        <v/>
      </c>
      <c r="J124" s="96" t="str">
        <f ca="1">IF(ISERROR($Y124),"",OFFSET('Smelter Look-up'!$I$4,$Y124-4,0))</f>
        <v/>
      </c>
      <c r="K124" s="97"/>
      <c r="L124" s="97"/>
      <c r="M124" s="97"/>
      <c r="N124" s="97"/>
      <c r="O124" s="97"/>
      <c r="P124" s="97"/>
      <c r="Q124" s="98"/>
      <c r="R124" s="140" t="str">
        <f ca="1">IF(ISERROR($Y124),"",OFFSET('Smelter Look-up'!$C$4,$Y124-4,0)&amp;"")</f>
        <v/>
      </c>
      <c r="S124" s="98" t="str">
        <f ca="1" t="shared" si="20"/>
        <v/>
      </c>
      <c r="T124" s="98" t="str">
        <f ca="1">IF(B124="","",IF(ISERROR(MATCH($J124,SorP!B:B,0)),"",INDIRECT("'SorP'!$A$"&amp;MATCH($S124&amp;$J124,SorP!C:C,0))))</f>
        <v/>
      </c>
      <c r="U124" s="99"/>
      <c r="V124" s="74" t="str">
        <f ca="1" t="shared" si="21"/>
        <v/>
      </c>
      <c r="W124" s="74" t="b">
        <f ca="1" t="shared" si="22"/>
        <v>0</v>
      </c>
      <c r="X124" s="74" t="str">
        <f ca="1" t="shared" si="23"/>
        <v>+</v>
      </c>
      <c r="Y124" s="74" t="e">
        <f ca="1">IF(C124="",NA(),MATCH($B124&amp;$C124,'Smelter Look-up'!$J:$J,0))</f>
        <v>#N/A</v>
      </c>
      <c r="AB124" s="74">
        <f ca="1" t="shared" si="24"/>
        <v>0</v>
      </c>
      <c r="AC124" s="74" t="str">
        <f ca="1" t="shared" si="25"/>
        <v/>
      </c>
      <c r="AD124" s="74" t="str">
        <f ca="1" t="shared" si="26"/>
        <v/>
      </c>
    </row>
    <row r="125" s="74" customFormat="1" ht="20.15" customHeight="1" spans="1:30">
      <c r="A125" s="97"/>
      <c r="B125" s="95" t="str">
        <f ca="1">IF(LEN(A125)=0,"",INDEX('Smelter Look-up'!$A:$A,MATCH($A125,'Smelter Look-up'!$E:$E,0)))</f>
        <v/>
      </c>
      <c r="C125" s="95" t="str">
        <f ca="1">IF(LEN(A125)=0,"",INDEX('Smelter Look-up'!$C:$C,MATCH($A125,'Smelter Look-up'!$E:$E,0)))</f>
        <v/>
      </c>
      <c r="D125" s="95"/>
      <c r="E125" s="95" t="str">
        <f ca="1">IF(ISERROR($Y125),"",OFFSET('Smelter Look-up'!$D$4,$Y125-4,0)&amp;"")</f>
        <v/>
      </c>
      <c r="F125" s="95" t="str">
        <f ca="1">IF(ISERROR($Y125),"",OFFSET('Smelter Look-up'!$E$4,$Y125-4,0))</f>
        <v/>
      </c>
      <c r="G125" s="95" t="str">
        <f ca="1">IF(C125="Smelter not listed","Enter smelter details",IF(ISERROR($Y125),"",OFFSET('Smelter Look-up'!$F$4,$Y125-4,0)))</f>
        <v/>
      </c>
      <c r="H125" s="154" t="str">
        <f ca="1">IF(ISERROR($Y125),"",OFFSET('Smelter Look-up'!$G$4,$Y125-4,0))</f>
        <v/>
      </c>
      <c r="I125" s="96" t="str">
        <f ca="1">IF(ISERROR($Y125),"",OFFSET('Smelter Look-up'!$H$4,$Y125-4,0))</f>
        <v/>
      </c>
      <c r="J125" s="96" t="str">
        <f ca="1">IF(ISERROR($Y125),"",OFFSET('Smelter Look-up'!$I$4,$Y125-4,0))</f>
        <v/>
      </c>
      <c r="K125" s="97"/>
      <c r="L125" s="97"/>
      <c r="M125" s="97"/>
      <c r="N125" s="97"/>
      <c r="O125" s="97"/>
      <c r="P125" s="97"/>
      <c r="Q125" s="98"/>
      <c r="R125" s="140" t="str">
        <f ca="1">IF(ISERROR($Y125),"",OFFSET('Smelter Look-up'!$C$4,$Y125-4,0)&amp;"")</f>
        <v/>
      </c>
      <c r="S125" s="98" t="str">
        <f ca="1" t="shared" si="20"/>
        <v/>
      </c>
      <c r="T125" s="98" t="str">
        <f ca="1">IF(B125="","",IF(ISERROR(MATCH($J125,SorP!B:B,0)),"",INDIRECT("'SorP'!$A$"&amp;MATCH($S125&amp;$J125,SorP!C:C,0))))</f>
        <v/>
      </c>
      <c r="U125" s="99"/>
      <c r="V125" s="74" t="str">
        <f ca="1" t="shared" si="21"/>
        <v/>
      </c>
      <c r="W125" s="74" t="b">
        <f ca="1" t="shared" si="22"/>
        <v>0</v>
      </c>
      <c r="X125" s="74" t="str">
        <f ca="1" t="shared" si="23"/>
        <v>+</v>
      </c>
      <c r="Y125" s="74" t="e">
        <f ca="1">IF(C125="",NA(),MATCH($B125&amp;$C125,'Smelter Look-up'!$J:$J,0))</f>
        <v>#N/A</v>
      </c>
      <c r="AB125" s="74">
        <f ca="1" t="shared" si="24"/>
        <v>0</v>
      </c>
      <c r="AC125" s="74" t="str">
        <f ca="1" t="shared" si="25"/>
        <v/>
      </c>
      <c r="AD125" s="74" t="str">
        <f ca="1" t="shared" si="26"/>
        <v/>
      </c>
    </row>
    <row r="126" s="74" customFormat="1" ht="20.15" customHeight="1" spans="1:30">
      <c r="A126" s="97"/>
      <c r="B126" s="95" t="str">
        <f ca="1">IF(LEN(A126)=0,"",INDEX('Smelter Look-up'!$A:$A,MATCH($A126,'Smelter Look-up'!$E:$E,0)))</f>
        <v/>
      </c>
      <c r="C126" s="95" t="str">
        <f ca="1">IF(LEN(A126)=0,"",INDEX('Smelter Look-up'!$C:$C,MATCH($A126,'Smelter Look-up'!$E:$E,0)))</f>
        <v/>
      </c>
      <c r="D126" s="95"/>
      <c r="E126" s="95" t="str">
        <f ca="1">IF(ISERROR($Y126),"",OFFSET('Smelter Look-up'!$D$4,$Y126-4,0)&amp;"")</f>
        <v/>
      </c>
      <c r="F126" s="95" t="str">
        <f ca="1">IF(ISERROR($Y126),"",OFFSET('Smelter Look-up'!$E$4,$Y126-4,0))</f>
        <v/>
      </c>
      <c r="G126" s="95" t="str">
        <f ca="1">IF(C126="Smelter not listed","Enter smelter details",IF(ISERROR($Y126),"",OFFSET('Smelter Look-up'!$F$4,$Y126-4,0)))</f>
        <v/>
      </c>
      <c r="H126" s="154" t="str">
        <f ca="1">IF(ISERROR($Y126),"",OFFSET('Smelter Look-up'!$G$4,$Y126-4,0))</f>
        <v/>
      </c>
      <c r="I126" s="96" t="str">
        <f ca="1">IF(ISERROR($Y126),"",OFFSET('Smelter Look-up'!$H$4,$Y126-4,0))</f>
        <v/>
      </c>
      <c r="J126" s="96" t="str">
        <f ca="1">IF(ISERROR($Y126),"",OFFSET('Smelter Look-up'!$I$4,$Y126-4,0))</f>
        <v/>
      </c>
      <c r="K126" s="97"/>
      <c r="L126" s="97"/>
      <c r="M126" s="97"/>
      <c r="N126" s="97"/>
      <c r="O126" s="97"/>
      <c r="P126" s="97"/>
      <c r="Q126" s="98"/>
      <c r="R126" s="140" t="str">
        <f ca="1">IF(ISERROR($Y126),"",OFFSET('Smelter Look-up'!$C$4,$Y126-4,0)&amp;"")</f>
        <v/>
      </c>
      <c r="S126" s="98" t="str">
        <f ca="1" t="shared" si="20"/>
        <v/>
      </c>
      <c r="T126" s="98" t="str">
        <f ca="1">IF(B126="","",IF(ISERROR(MATCH($J126,SorP!B:B,0)),"",INDIRECT("'SorP'!$A$"&amp;MATCH($S126&amp;$J126,SorP!C:C,0))))</f>
        <v/>
      </c>
      <c r="U126" s="99"/>
      <c r="V126" s="74" t="str">
        <f ca="1" t="shared" si="21"/>
        <v/>
      </c>
      <c r="W126" s="74" t="b">
        <f ca="1" t="shared" si="22"/>
        <v>0</v>
      </c>
      <c r="X126" s="74" t="str">
        <f ca="1" t="shared" si="23"/>
        <v>+</v>
      </c>
      <c r="Y126" s="74" t="e">
        <f ca="1">IF(C126="",NA(),MATCH($B126&amp;$C126,'Smelter Look-up'!$J:$J,0))</f>
        <v>#N/A</v>
      </c>
      <c r="AB126" s="74">
        <f ca="1" t="shared" si="24"/>
        <v>0</v>
      </c>
      <c r="AC126" s="74" t="str">
        <f ca="1" t="shared" si="25"/>
        <v/>
      </c>
      <c r="AD126" s="74" t="str">
        <f ca="1" t="shared" si="26"/>
        <v/>
      </c>
    </row>
    <row r="127" s="74" customFormat="1" ht="20.15" customHeight="1" spans="1:30">
      <c r="A127" s="97"/>
      <c r="B127" s="95" t="str">
        <f ca="1">IF(LEN(A127)=0,"",INDEX('Smelter Look-up'!$A:$A,MATCH($A127,'Smelter Look-up'!$E:$E,0)))</f>
        <v/>
      </c>
      <c r="C127" s="95" t="str">
        <f ca="1">IF(LEN(A127)=0,"",INDEX('Smelter Look-up'!$C:$C,MATCH($A127,'Smelter Look-up'!$E:$E,0)))</f>
        <v/>
      </c>
      <c r="D127" s="95"/>
      <c r="E127" s="95" t="str">
        <f ca="1">IF(ISERROR($Y127),"",OFFSET('Smelter Look-up'!$D$4,$Y127-4,0)&amp;"")</f>
        <v/>
      </c>
      <c r="F127" s="95" t="str">
        <f ca="1">IF(ISERROR($Y127),"",OFFSET('Smelter Look-up'!$E$4,$Y127-4,0))</f>
        <v/>
      </c>
      <c r="G127" s="95" t="str">
        <f ca="1">IF(C127="Smelter not listed","Enter smelter details",IF(ISERROR($Y127),"",OFFSET('Smelter Look-up'!$F$4,$Y127-4,0)))</f>
        <v/>
      </c>
      <c r="H127" s="154" t="str">
        <f ca="1">IF(ISERROR($Y127),"",OFFSET('Smelter Look-up'!$G$4,$Y127-4,0))</f>
        <v/>
      </c>
      <c r="I127" s="96" t="str">
        <f ca="1">IF(ISERROR($Y127),"",OFFSET('Smelter Look-up'!$H$4,$Y127-4,0))</f>
        <v/>
      </c>
      <c r="J127" s="96" t="str">
        <f ca="1">IF(ISERROR($Y127),"",OFFSET('Smelter Look-up'!$I$4,$Y127-4,0))</f>
        <v/>
      </c>
      <c r="K127" s="97"/>
      <c r="L127" s="97"/>
      <c r="M127" s="97"/>
      <c r="N127" s="97"/>
      <c r="O127" s="97"/>
      <c r="P127" s="97"/>
      <c r="Q127" s="98"/>
      <c r="R127" s="140" t="str">
        <f ca="1">IF(ISERROR($Y127),"",OFFSET('Smelter Look-up'!$C$4,$Y127-4,0)&amp;"")</f>
        <v/>
      </c>
      <c r="S127" s="98" t="str">
        <f ca="1" t="shared" si="20"/>
        <v/>
      </c>
      <c r="T127" s="98" t="str">
        <f ca="1">IF(B127="","",IF(ISERROR(MATCH($J127,SorP!B:B,0)),"",INDIRECT("'SorP'!$A$"&amp;MATCH($S127&amp;$J127,SorP!C:C,0))))</f>
        <v/>
      </c>
      <c r="U127" s="99"/>
      <c r="V127" s="74" t="str">
        <f ca="1" t="shared" si="21"/>
        <v/>
      </c>
      <c r="W127" s="74" t="b">
        <f ca="1" t="shared" si="22"/>
        <v>0</v>
      </c>
      <c r="X127" s="74" t="str">
        <f ca="1" t="shared" si="23"/>
        <v>+</v>
      </c>
      <c r="Y127" s="74" t="e">
        <f ca="1">IF(C127="",NA(),MATCH($B127&amp;$C127,'Smelter Look-up'!$J:$J,0))</f>
        <v>#N/A</v>
      </c>
      <c r="AB127" s="74">
        <f ca="1" t="shared" si="24"/>
        <v>0</v>
      </c>
      <c r="AC127" s="74" t="str">
        <f ca="1" t="shared" si="25"/>
        <v/>
      </c>
      <c r="AD127" s="74" t="str">
        <f ca="1" t="shared" si="26"/>
        <v/>
      </c>
    </row>
    <row r="128" s="74" customFormat="1" ht="20.15" customHeight="1" spans="1:30">
      <c r="A128" s="97"/>
      <c r="B128" s="95" t="str">
        <f ca="1">IF(LEN(A128)=0,"",INDEX('Smelter Look-up'!$A:$A,MATCH($A128,'Smelter Look-up'!$E:$E,0)))</f>
        <v/>
      </c>
      <c r="C128" s="95" t="str">
        <f ca="1">IF(LEN(A128)=0,"",INDEX('Smelter Look-up'!$C:$C,MATCH($A128,'Smelter Look-up'!$E:$E,0)))</f>
        <v/>
      </c>
      <c r="D128" s="95"/>
      <c r="E128" s="95" t="str">
        <f ca="1">IF(ISERROR($Y128),"",OFFSET('Smelter Look-up'!$D$4,$Y128-4,0)&amp;"")</f>
        <v/>
      </c>
      <c r="F128" s="95" t="str">
        <f ca="1">IF(ISERROR($Y128),"",OFFSET('Smelter Look-up'!$E$4,$Y128-4,0))</f>
        <v/>
      </c>
      <c r="G128" s="95" t="str">
        <f ca="1">IF(C128="Smelter not listed","Enter smelter details",IF(ISERROR($Y128),"",OFFSET('Smelter Look-up'!$F$4,$Y128-4,0)))</f>
        <v/>
      </c>
      <c r="H128" s="154" t="str">
        <f ca="1">IF(ISERROR($Y128),"",OFFSET('Smelter Look-up'!$G$4,$Y128-4,0))</f>
        <v/>
      </c>
      <c r="I128" s="96" t="str">
        <f ca="1">IF(ISERROR($Y128),"",OFFSET('Smelter Look-up'!$H$4,$Y128-4,0))</f>
        <v/>
      </c>
      <c r="J128" s="96" t="str">
        <f ca="1">IF(ISERROR($Y128),"",OFFSET('Smelter Look-up'!$I$4,$Y128-4,0))</f>
        <v/>
      </c>
      <c r="K128" s="97"/>
      <c r="L128" s="97"/>
      <c r="M128" s="97"/>
      <c r="N128" s="97"/>
      <c r="O128" s="97"/>
      <c r="P128" s="97"/>
      <c r="Q128" s="98"/>
      <c r="R128" s="140" t="str">
        <f ca="1">IF(ISERROR($Y128),"",OFFSET('Smelter Look-up'!$C$4,$Y128-4,0)&amp;"")</f>
        <v/>
      </c>
      <c r="S128" s="98" t="str">
        <f ca="1" t="shared" si="20"/>
        <v/>
      </c>
      <c r="T128" s="98" t="str">
        <f ca="1">IF(B128="","",IF(ISERROR(MATCH($J128,SorP!B:B,0)),"",INDIRECT("'SorP'!$A$"&amp;MATCH($S128&amp;$J128,SorP!C:C,0))))</f>
        <v/>
      </c>
      <c r="U128" s="99"/>
      <c r="V128" s="74" t="str">
        <f ca="1" t="shared" si="21"/>
        <v/>
      </c>
      <c r="W128" s="74" t="b">
        <f ca="1" t="shared" si="22"/>
        <v>0</v>
      </c>
      <c r="X128" s="74" t="str">
        <f ca="1" t="shared" si="23"/>
        <v>+</v>
      </c>
      <c r="Y128" s="74" t="e">
        <f ca="1">IF(C128="",NA(),MATCH($B128&amp;$C128,'Smelter Look-up'!$J:$J,0))</f>
        <v>#N/A</v>
      </c>
      <c r="AB128" s="74">
        <f ca="1" t="shared" si="24"/>
        <v>0</v>
      </c>
      <c r="AC128" s="74" t="str">
        <f ca="1" t="shared" si="25"/>
        <v/>
      </c>
      <c r="AD128" s="74" t="str">
        <f ca="1" t="shared" si="26"/>
        <v/>
      </c>
    </row>
    <row r="129" s="74" customFormat="1" ht="20.15" customHeight="1" spans="1:30">
      <c r="A129" s="97"/>
      <c r="B129" s="95" t="str">
        <f ca="1">IF(LEN(A129)=0,"",INDEX('Smelter Look-up'!$A:$A,MATCH($A129,'Smelter Look-up'!$E:$E,0)))</f>
        <v/>
      </c>
      <c r="C129" s="95" t="str">
        <f ca="1">IF(LEN(A129)=0,"",INDEX('Smelter Look-up'!$C:$C,MATCH($A129,'Smelter Look-up'!$E:$E,0)))</f>
        <v/>
      </c>
      <c r="D129" s="95"/>
      <c r="E129" s="95" t="str">
        <f ca="1">IF(ISERROR($Y129),"",OFFSET('Smelter Look-up'!$D$4,$Y129-4,0)&amp;"")</f>
        <v/>
      </c>
      <c r="F129" s="95" t="str">
        <f ca="1">IF(ISERROR($Y129),"",OFFSET('Smelter Look-up'!$E$4,$Y129-4,0))</f>
        <v/>
      </c>
      <c r="G129" s="95" t="str">
        <f ca="1">IF(C129="Smelter not listed","Enter smelter details",IF(ISERROR($Y129),"",OFFSET('Smelter Look-up'!$F$4,$Y129-4,0)))</f>
        <v/>
      </c>
      <c r="H129" s="154" t="str">
        <f ca="1">IF(ISERROR($Y129),"",OFFSET('Smelter Look-up'!$G$4,$Y129-4,0))</f>
        <v/>
      </c>
      <c r="I129" s="96" t="str">
        <f ca="1">IF(ISERROR($Y129),"",OFFSET('Smelter Look-up'!$H$4,$Y129-4,0))</f>
        <v/>
      </c>
      <c r="J129" s="96" t="str">
        <f ca="1">IF(ISERROR($Y129),"",OFFSET('Smelter Look-up'!$I$4,$Y129-4,0))</f>
        <v/>
      </c>
      <c r="K129" s="97"/>
      <c r="L129" s="97"/>
      <c r="M129" s="97"/>
      <c r="N129" s="97"/>
      <c r="O129" s="97"/>
      <c r="P129" s="97"/>
      <c r="Q129" s="98"/>
      <c r="R129" s="140" t="str">
        <f ca="1">IF(ISERROR($Y129),"",OFFSET('Smelter Look-up'!$C$4,$Y129-4,0)&amp;"")</f>
        <v/>
      </c>
      <c r="S129" s="98" t="str">
        <f ca="1" t="shared" si="20"/>
        <v/>
      </c>
      <c r="T129" s="98" t="str">
        <f ca="1">IF(B129="","",IF(ISERROR(MATCH($J129,SorP!B:B,0)),"",INDIRECT("'SorP'!$A$"&amp;MATCH($S129&amp;$J129,SorP!C:C,0))))</f>
        <v/>
      </c>
      <c r="U129" s="99"/>
      <c r="V129" s="74" t="str">
        <f ca="1" t="shared" si="21"/>
        <v/>
      </c>
      <c r="W129" s="74" t="b">
        <f ca="1" t="shared" si="22"/>
        <v>0</v>
      </c>
      <c r="X129" s="74" t="str">
        <f ca="1" t="shared" si="23"/>
        <v>+</v>
      </c>
      <c r="Y129" s="74" t="e">
        <f ca="1">IF(C129="",NA(),MATCH($B129&amp;$C129,'Smelter Look-up'!$J:$J,0))</f>
        <v>#N/A</v>
      </c>
      <c r="AB129" s="74">
        <f ca="1" t="shared" si="24"/>
        <v>0</v>
      </c>
      <c r="AC129" s="74" t="str">
        <f ca="1" t="shared" si="25"/>
        <v/>
      </c>
      <c r="AD129" s="74" t="str">
        <f ca="1" t="shared" si="26"/>
        <v/>
      </c>
    </row>
    <row r="130" s="74" customFormat="1" ht="20.15" customHeight="1" spans="1:30">
      <c r="A130" s="97"/>
      <c r="B130" s="95" t="str">
        <f ca="1">IF(LEN(A130)=0,"",INDEX('Smelter Look-up'!$A:$A,MATCH($A130,'Smelter Look-up'!$E:$E,0)))</f>
        <v/>
      </c>
      <c r="C130" s="95" t="str">
        <f ca="1">IF(LEN(A130)=0,"",INDEX('Smelter Look-up'!$C:$C,MATCH($A130,'Smelter Look-up'!$E:$E,0)))</f>
        <v/>
      </c>
      <c r="D130" s="95"/>
      <c r="E130" s="95" t="str">
        <f ca="1">IF(ISERROR($Y130),"",OFFSET('Smelter Look-up'!$D$4,$Y130-4,0)&amp;"")</f>
        <v/>
      </c>
      <c r="F130" s="95" t="str">
        <f ca="1">IF(ISERROR($Y130),"",OFFSET('Smelter Look-up'!$E$4,$Y130-4,0))</f>
        <v/>
      </c>
      <c r="G130" s="95" t="str">
        <f ca="1">IF(C130="Smelter not listed","Enter smelter details",IF(ISERROR($Y130),"",OFFSET('Smelter Look-up'!$F$4,$Y130-4,0)))</f>
        <v/>
      </c>
      <c r="H130" s="154" t="str">
        <f ca="1">IF(ISERROR($Y130),"",OFFSET('Smelter Look-up'!$G$4,$Y130-4,0))</f>
        <v/>
      </c>
      <c r="I130" s="96" t="str">
        <f ca="1">IF(ISERROR($Y130),"",OFFSET('Smelter Look-up'!$H$4,$Y130-4,0))</f>
        <v/>
      </c>
      <c r="J130" s="96" t="str">
        <f ca="1">IF(ISERROR($Y130),"",OFFSET('Smelter Look-up'!$I$4,$Y130-4,0))</f>
        <v/>
      </c>
      <c r="K130" s="97"/>
      <c r="L130" s="97"/>
      <c r="M130" s="97"/>
      <c r="N130" s="97"/>
      <c r="O130" s="97"/>
      <c r="P130" s="97"/>
      <c r="Q130" s="98"/>
      <c r="R130" s="140" t="str">
        <f ca="1">IF(ISERROR($Y130),"",OFFSET('Smelter Look-up'!$C$4,$Y130-4,0)&amp;"")</f>
        <v/>
      </c>
      <c r="S130" s="98" t="str">
        <f ca="1" t="shared" si="20"/>
        <v/>
      </c>
      <c r="T130" s="98" t="str">
        <f ca="1">IF(B130="","",IF(ISERROR(MATCH($J130,SorP!B:B,0)),"",INDIRECT("'SorP'!$A$"&amp;MATCH($S130&amp;$J130,SorP!C:C,0))))</f>
        <v/>
      </c>
      <c r="U130" s="99"/>
      <c r="V130" s="74" t="str">
        <f ca="1" t="shared" si="21"/>
        <v/>
      </c>
      <c r="W130" s="74" t="b">
        <f ca="1" t="shared" si="22"/>
        <v>0</v>
      </c>
      <c r="X130" s="74" t="str">
        <f ca="1" t="shared" si="23"/>
        <v>+</v>
      </c>
      <c r="Y130" s="74" t="e">
        <f ca="1">IF(C130="",NA(),MATCH($B130&amp;$C130,'Smelter Look-up'!$J:$J,0))</f>
        <v>#N/A</v>
      </c>
      <c r="AB130" s="74">
        <f ca="1" t="shared" si="24"/>
        <v>0</v>
      </c>
      <c r="AC130" s="74" t="str">
        <f ca="1" t="shared" si="25"/>
        <v/>
      </c>
      <c r="AD130" s="74" t="str">
        <f ca="1" t="shared" si="26"/>
        <v/>
      </c>
    </row>
    <row r="131" s="74" customFormat="1" ht="20.15" customHeight="1" spans="1:30">
      <c r="A131" s="97"/>
      <c r="B131" s="95" t="str">
        <f ca="1">IF(LEN(A131)=0,"",INDEX('Smelter Look-up'!$A:$A,MATCH($A131,'Smelter Look-up'!$E:$E,0)))</f>
        <v/>
      </c>
      <c r="C131" s="95" t="str">
        <f ca="1">IF(LEN(A131)=0,"",INDEX('Smelter Look-up'!$C:$C,MATCH($A131,'Smelter Look-up'!$E:$E,0)))</f>
        <v/>
      </c>
      <c r="D131" s="95"/>
      <c r="E131" s="95" t="str">
        <f ca="1">IF(ISERROR($Y131),"",OFFSET('Smelter Look-up'!$D$4,$Y131-4,0)&amp;"")</f>
        <v/>
      </c>
      <c r="F131" s="95" t="str">
        <f ca="1">IF(ISERROR($Y131),"",OFFSET('Smelter Look-up'!$E$4,$Y131-4,0))</f>
        <v/>
      </c>
      <c r="G131" s="95" t="str">
        <f ca="1">IF(C131="Smelter not listed","Enter smelter details",IF(ISERROR($Y131),"",OFFSET('Smelter Look-up'!$F$4,$Y131-4,0)))</f>
        <v/>
      </c>
      <c r="H131" s="154" t="str">
        <f ca="1">IF(ISERROR($Y131),"",OFFSET('Smelter Look-up'!$G$4,$Y131-4,0))</f>
        <v/>
      </c>
      <c r="I131" s="96" t="str">
        <f ca="1">IF(ISERROR($Y131),"",OFFSET('Smelter Look-up'!$H$4,$Y131-4,0))</f>
        <v/>
      </c>
      <c r="J131" s="96" t="str">
        <f ca="1">IF(ISERROR($Y131),"",OFFSET('Smelter Look-up'!$I$4,$Y131-4,0))</f>
        <v/>
      </c>
      <c r="K131" s="97"/>
      <c r="L131" s="97"/>
      <c r="M131" s="97"/>
      <c r="N131" s="97"/>
      <c r="O131" s="97"/>
      <c r="P131" s="97"/>
      <c r="Q131" s="98"/>
      <c r="R131" s="140" t="str">
        <f ca="1">IF(ISERROR($Y131),"",OFFSET('Smelter Look-up'!$C$4,$Y131-4,0)&amp;"")</f>
        <v/>
      </c>
      <c r="S131" s="98" t="str">
        <f ca="1" t="shared" si="20"/>
        <v/>
      </c>
      <c r="T131" s="98" t="str">
        <f ca="1">IF(B131="","",IF(ISERROR(MATCH($J131,SorP!B:B,0)),"",INDIRECT("'SorP'!$A$"&amp;MATCH($S131&amp;$J131,SorP!C:C,0))))</f>
        <v/>
      </c>
      <c r="U131" s="99"/>
      <c r="V131" s="74" t="str">
        <f ca="1" t="shared" si="21"/>
        <v/>
      </c>
      <c r="W131" s="74" t="b">
        <f ca="1" t="shared" si="22"/>
        <v>0</v>
      </c>
      <c r="X131" s="74" t="str">
        <f ca="1" t="shared" si="23"/>
        <v>+</v>
      </c>
      <c r="Y131" s="74" t="e">
        <f ca="1">IF(C131="",NA(),MATCH($B131&amp;$C131,'Smelter Look-up'!$J:$J,0))</f>
        <v>#N/A</v>
      </c>
      <c r="AB131" s="74">
        <f ca="1" t="shared" si="24"/>
        <v>0</v>
      </c>
      <c r="AC131" s="74" t="str">
        <f ca="1" t="shared" si="25"/>
        <v/>
      </c>
      <c r="AD131" s="74" t="str">
        <f ca="1" t="shared" si="26"/>
        <v/>
      </c>
    </row>
    <row r="132" s="74" customFormat="1" ht="20.15" customHeight="1" spans="1:30">
      <c r="A132" s="97"/>
      <c r="B132" s="95" t="str">
        <f ca="1">IF(LEN(A132)=0,"",INDEX('Smelter Look-up'!$A:$A,MATCH($A132,'Smelter Look-up'!$E:$E,0)))</f>
        <v/>
      </c>
      <c r="C132" s="95" t="str">
        <f ca="1">IF(LEN(A132)=0,"",INDEX('Smelter Look-up'!$C:$C,MATCH($A132,'Smelter Look-up'!$E:$E,0)))</f>
        <v/>
      </c>
      <c r="D132" s="95"/>
      <c r="E132" s="95" t="str">
        <f ca="1">IF(ISERROR($Y132),"",OFFSET('Smelter Look-up'!$D$4,$Y132-4,0)&amp;"")</f>
        <v/>
      </c>
      <c r="F132" s="95" t="str">
        <f ca="1">IF(ISERROR($Y132),"",OFFSET('Smelter Look-up'!$E$4,$Y132-4,0))</f>
        <v/>
      </c>
      <c r="G132" s="95" t="str">
        <f ca="1">IF(C132="Smelter not listed","Enter smelter details",IF(ISERROR($Y132),"",OFFSET('Smelter Look-up'!$F$4,$Y132-4,0)))</f>
        <v/>
      </c>
      <c r="H132" s="154" t="str">
        <f ca="1">IF(ISERROR($Y132),"",OFFSET('Smelter Look-up'!$G$4,$Y132-4,0))</f>
        <v/>
      </c>
      <c r="I132" s="96" t="str">
        <f ca="1">IF(ISERROR($Y132),"",OFFSET('Smelter Look-up'!$H$4,$Y132-4,0))</f>
        <v/>
      </c>
      <c r="J132" s="96" t="str">
        <f ca="1">IF(ISERROR($Y132),"",OFFSET('Smelter Look-up'!$I$4,$Y132-4,0))</f>
        <v/>
      </c>
      <c r="K132" s="97"/>
      <c r="L132" s="97"/>
      <c r="M132" s="97"/>
      <c r="N132" s="97"/>
      <c r="O132" s="97"/>
      <c r="P132" s="97"/>
      <c r="Q132" s="98"/>
      <c r="R132" s="140" t="str">
        <f ca="1">IF(ISERROR($Y132),"",OFFSET('Smelter Look-up'!$C$4,$Y132-4,0)&amp;"")</f>
        <v/>
      </c>
      <c r="S132" s="98" t="str">
        <f ca="1" t="shared" si="20"/>
        <v/>
      </c>
      <c r="T132" s="98" t="str">
        <f ca="1">IF(B132="","",IF(ISERROR(MATCH($J132,SorP!B:B,0)),"",INDIRECT("'SorP'!$A$"&amp;MATCH($S132&amp;$J132,SorP!C:C,0))))</f>
        <v/>
      </c>
      <c r="U132" s="99"/>
      <c r="V132" s="74" t="str">
        <f ca="1" t="shared" si="21"/>
        <v/>
      </c>
      <c r="W132" s="74" t="b">
        <f ca="1" t="shared" si="22"/>
        <v>0</v>
      </c>
      <c r="X132" s="74" t="str">
        <f ca="1" t="shared" si="23"/>
        <v>+</v>
      </c>
      <c r="Y132" s="74" t="e">
        <f ca="1">IF(C132="",NA(),MATCH($B132&amp;$C132,'Smelter Look-up'!$J:$J,0))</f>
        <v>#N/A</v>
      </c>
      <c r="AB132" s="74">
        <f ca="1" t="shared" si="24"/>
        <v>0</v>
      </c>
      <c r="AC132" s="74" t="str">
        <f ca="1" t="shared" si="25"/>
        <v/>
      </c>
      <c r="AD132" s="74" t="str">
        <f ca="1" t="shared" si="26"/>
        <v/>
      </c>
    </row>
    <row r="133" s="74" customFormat="1" ht="20.15" customHeight="1" spans="1:30">
      <c r="A133" s="97"/>
      <c r="B133" s="95" t="str">
        <f ca="1">IF(LEN(A133)=0,"",INDEX('Smelter Look-up'!$A:$A,MATCH($A133,'Smelter Look-up'!$E:$E,0)))</f>
        <v/>
      </c>
      <c r="C133" s="95" t="str">
        <f ca="1">IF(LEN(A133)=0,"",INDEX('Smelter Look-up'!$C:$C,MATCH($A133,'Smelter Look-up'!$E:$E,0)))</f>
        <v/>
      </c>
      <c r="D133" s="95"/>
      <c r="E133" s="95" t="str">
        <f ca="1">IF(ISERROR($Y133),"",OFFSET('Smelter Look-up'!$D$4,$Y133-4,0)&amp;"")</f>
        <v/>
      </c>
      <c r="F133" s="95" t="str">
        <f ca="1">IF(ISERROR($Y133),"",OFFSET('Smelter Look-up'!$E$4,$Y133-4,0))</f>
        <v/>
      </c>
      <c r="G133" s="95" t="str">
        <f ca="1">IF(C133="Smelter not listed","Enter smelter details",IF(ISERROR($Y133),"",OFFSET('Smelter Look-up'!$F$4,$Y133-4,0)))</f>
        <v/>
      </c>
      <c r="H133" s="154" t="str">
        <f ca="1">IF(ISERROR($Y133),"",OFFSET('Smelter Look-up'!$G$4,$Y133-4,0))</f>
        <v/>
      </c>
      <c r="I133" s="96" t="str">
        <f ca="1">IF(ISERROR($Y133),"",OFFSET('Smelter Look-up'!$H$4,$Y133-4,0))</f>
        <v/>
      </c>
      <c r="J133" s="96" t="str">
        <f ca="1">IF(ISERROR($Y133),"",OFFSET('Smelter Look-up'!$I$4,$Y133-4,0))</f>
        <v/>
      </c>
      <c r="K133" s="97"/>
      <c r="L133" s="97"/>
      <c r="M133" s="97"/>
      <c r="N133" s="97"/>
      <c r="O133" s="97"/>
      <c r="P133" s="97"/>
      <c r="Q133" s="98"/>
      <c r="R133" s="140" t="str">
        <f ca="1">IF(ISERROR($Y133),"",OFFSET('Smelter Look-up'!$C$4,$Y133-4,0)&amp;"")</f>
        <v/>
      </c>
      <c r="S133" s="98" t="str">
        <f ca="1" t="shared" si="20"/>
        <v/>
      </c>
      <c r="T133" s="98" t="str">
        <f ca="1">IF(B133="","",IF(ISERROR(MATCH($J133,SorP!B:B,0)),"",INDIRECT("'SorP'!$A$"&amp;MATCH($S133&amp;$J133,SorP!C:C,0))))</f>
        <v/>
      </c>
      <c r="U133" s="99"/>
      <c r="V133" s="74" t="str">
        <f ca="1" t="shared" si="21"/>
        <v/>
      </c>
      <c r="W133" s="74" t="b">
        <f ca="1" t="shared" si="22"/>
        <v>0</v>
      </c>
      <c r="X133" s="74" t="str">
        <f ca="1" t="shared" si="23"/>
        <v>+</v>
      </c>
      <c r="Y133" s="74" t="e">
        <f ca="1">IF(C133="",NA(),MATCH($B133&amp;$C133,'Smelter Look-up'!$J:$J,0))</f>
        <v>#N/A</v>
      </c>
      <c r="AB133" s="74">
        <f ca="1" t="shared" si="24"/>
        <v>0</v>
      </c>
      <c r="AC133" s="74" t="str">
        <f ca="1" t="shared" si="25"/>
        <v/>
      </c>
      <c r="AD133" s="74" t="str">
        <f ca="1" t="shared" si="26"/>
        <v/>
      </c>
    </row>
    <row r="134" s="74" customFormat="1" ht="20.15" customHeight="1" spans="1:30">
      <c r="A134" s="97"/>
      <c r="B134" s="95" t="str">
        <f ca="1">IF(LEN(A134)=0,"",INDEX('Smelter Look-up'!$A:$A,MATCH($A134,'Smelter Look-up'!$E:$E,0)))</f>
        <v/>
      </c>
      <c r="C134" s="95" t="str">
        <f ca="1">IF(LEN(A134)=0,"",INDEX('Smelter Look-up'!$C:$C,MATCH($A134,'Smelter Look-up'!$E:$E,0)))</f>
        <v/>
      </c>
      <c r="D134" s="95"/>
      <c r="E134" s="95" t="str">
        <f ca="1">IF(ISERROR($Y134),"",OFFSET('Smelter Look-up'!$D$4,$Y134-4,0)&amp;"")</f>
        <v/>
      </c>
      <c r="F134" s="95" t="str">
        <f ca="1">IF(ISERROR($Y134),"",OFFSET('Smelter Look-up'!$E$4,$Y134-4,0))</f>
        <v/>
      </c>
      <c r="G134" s="95" t="str">
        <f ca="1">IF(C134="Smelter not listed","Enter smelter details",IF(ISERROR($Y134),"",OFFSET('Smelter Look-up'!$F$4,$Y134-4,0)))</f>
        <v/>
      </c>
      <c r="H134" s="154" t="str">
        <f ca="1">IF(ISERROR($Y134),"",OFFSET('Smelter Look-up'!$G$4,$Y134-4,0))</f>
        <v/>
      </c>
      <c r="I134" s="96" t="str">
        <f ca="1">IF(ISERROR($Y134),"",OFFSET('Smelter Look-up'!$H$4,$Y134-4,0))</f>
        <v/>
      </c>
      <c r="J134" s="96" t="str">
        <f ca="1">IF(ISERROR($Y134),"",OFFSET('Smelter Look-up'!$I$4,$Y134-4,0))</f>
        <v/>
      </c>
      <c r="K134" s="97"/>
      <c r="L134" s="97"/>
      <c r="M134" s="97"/>
      <c r="N134" s="97"/>
      <c r="O134" s="97"/>
      <c r="P134" s="97"/>
      <c r="Q134" s="98"/>
      <c r="R134" s="140" t="str">
        <f ca="1">IF(ISERROR($Y134),"",OFFSET('Smelter Look-up'!$C$4,$Y134-4,0)&amp;"")</f>
        <v/>
      </c>
      <c r="S134" s="98" t="str">
        <f ca="1" t="shared" si="20"/>
        <v/>
      </c>
      <c r="T134" s="98" t="str">
        <f ca="1">IF(B134="","",IF(ISERROR(MATCH($J134,SorP!B:B,0)),"",INDIRECT("'SorP'!$A$"&amp;MATCH($S134&amp;$J134,SorP!C:C,0))))</f>
        <v/>
      </c>
      <c r="U134" s="99"/>
      <c r="V134" s="74" t="str">
        <f ca="1" t="shared" si="21"/>
        <v/>
      </c>
      <c r="W134" s="74" t="b">
        <f ca="1" t="shared" si="22"/>
        <v>0</v>
      </c>
      <c r="X134" s="74" t="str">
        <f ca="1" t="shared" si="23"/>
        <v>+</v>
      </c>
      <c r="Y134" s="74" t="e">
        <f ca="1">IF(C134="",NA(),MATCH($B134&amp;$C134,'Smelter Look-up'!$J:$J,0))</f>
        <v>#N/A</v>
      </c>
      <c r="AB134" s="74">
        <f ca="1" t="shared" si="24"/>
        <v>0</v>
      </c>
      <c r="AC134" s="74" t="str">
        <f ca="1" t="shared" si="25"/>
        <v/>
      </c>
      <c r="AD134" s="74" t="str">
        <f ca="1" t="shared" si="26"/>
        <v/>
      </c>
    </row>
    <row r="135" s="74" customFormat="1" ht="20.15" customHeight="1" spans="1:30">
      <c r="A135" s="97"/>
      <c r="B135" s="95" t="str">
        <f ca="1">IF(LEN(A135)=0,"",INDEX('Smelter Look-up'!$A:$A,MATCH($A135,'Smelter Look-up'!$E:$E,0)))</f>
        <v/>
      </c>
      <c r="C135" s="95" t="str">
        <f ca="1">IF(LEN(A135)=0,"",INDEX('Smelter Look-up'!$C:$C,MATCH($A135,'Smelter Look-up'!$E:$E,0)))</f>
        <v/>
      </c>
      <c r="D135" s="95"/>
      <c r="E135" s="95" t="str">
        <f ca="1">IF(ISERROR($Y135),"",OFFSET('Smelter Look-up'!$D$4,$Y135-4,0)&amp;"")</f>
        <v/>
      </c>
      <c r="F135" s="95" t="str">
        <f ca="1">IF(ISERROR($Y135),"",OFFSET('Smelter Look-up'!$E$4,$Y135-4,0))</f>
        <v/>
      </c>
      <c r="G135" s="95" t="str">
        <f ca="1">IF(C135="Smelter not listed","Enter smelter details",IF(ISERROR($Y135),"",OFFSET('Smelter Look-up'!$F$4,$Y135-4,0)))</f>
        <v/>
      </c>
      <c r="H135" s="154" t="str">
        <f ca="1">IF(ISERROR($Y135),"",OFFSET('Smelter Look-up'!$G$4,$Y135-4,0))</f>
        <v/>
      </c>
      <c r="I135" s="96" t="str">
        <f ca="1">IF(ISERROR($Y135),"",OFFSET('Smelter Look-up'!$H$4,$Y135-4,0))</f>
        <v/>
      </c>
      <c r="J135" s="96" t="str">
        <f ca="1">IF(ISERROR($Y135),"",OFFSET('Smelter Look-up'!$I$4,$Y135-4,0))</f>
        <v/>
      </c>
      <c r="K135" s="97"/>
      <c r="L135" s="97"/>
      <c r="M135" s="97"/>
      <c r="N135" s="97"/>
      <c r="O135" s="97"/>
      <c r="P135" s="97"/>
      <c r="Q135" s="98"/>
      <c r="R135" s="140" t="str">
        <f ca="1">IF(ISERROR($Y135),"",OFFSET('Smelter Look-up'!$C$4,$Y135-4,0)&amp;"")</f>
        <v/>
      </c>
      <c r="S135" s="98" t="str">
        <f ca="1" t="shared" si="20"/>
        <v/>
      </c>
      <c r="T135" s="98" t="str">
        <f ca="1">IF(B135="","",IF(ISERROR(MATCH($J135,SorP!B:B,0)),"",INDIRECT("'SorP'!$A$"&amp;MATCH($S135&amp;$J135,SorP!C:C,0))))</f>
        <v/>
      </c>
      <c r="U135" s="99"/>
      <c r="V135" s="74" t="str">
        <f ca="1" t="shared" si="21"/>
        <v/>
      </c>
      <c r="W135" s="74" t="b">
        <f ca="1" t="shared" si="22"/>
        <v>0</v>
      </c>
      <c r="X135" s="74" t="str">
        <f ca="1" t="shared" si="23"/>
        <v>+</v>
      </c>
      <c r="Y135" s="74" t="e">
        <f ca="1">IF(C135="",NA(),MATCH($B135&amp;$C135,'Smelter Look-up'!$J:$J,0))</f>
        <v>#N/A</v>
      </c>
      <c r="AB135" s="74">
        <f ca="1" t="shared" si="24"/>
        <v>0</v>
      </c>
      <c r="AC135" s="74" t="str">
        <f ca="1" t="shared" si="25"/>
        <v/>
      </c>
      <c r="AD135" s="74" t="str">
        <f ca="1" t="shared" si="26"/>
        <v/>
      </c>
    </row>
    <row r="136" s="74" customFormat="1" ht="20.15" customHeight="1" spans="1:30">
      <c r="A136" s="97"/>
      <c r="B136" s="95" t="str">
        <f ca="1">IF(LEN(A136)=0,"",INDEX('Smelter Look-up'!$A:$A,MATCH($A136,'Smelter Look-up'!$E:$E,0)))</f>
        <v/>
      </c>
      <c r="C136" s="95" t="str">
        <f ca="1">IF(LEN(A136)=0,"",INDEX('Smelter Look-up'!$C:$C,MATCH($A136,'Smelter Look-up'!$E:$E,0)))</f>
        <v/>
      </c>
      <c r="D136" s="95"/>
      <c r="E136" s="95" t="str">
        <f ca="1">IF(ISERROR($Y136),"",OFFSET('Smelter Look-up'!$D$4,$Y136-4,0)&amp;"")</f>
        <v/>
      </c>
      <c r="F136" s="95" t="str">
        <f ca="1">IF(ISERROR($Y136),"",OFFSET('Smelter Look-up'!$E$4,$Y136-4,0))</f>
        <v/>
      </c>
      <c r="G136" s="95" t="str">
        <f ca="1">IF(C136="Smelter not listed","Enter smelter details",IF(ISERROR($Y136),"",OFFSET('Smelter Look-up'!$F$4,$Y136-4,0)))</f>
        <v/>
      </c>
      <c r="H136" s="154" t="str">
        <f ca="1">IF(ISERROR($Y136),"",OFFSET('Smelter Look-up'!$G$4,$Y136-4,0))</f>
        <v/>
      </c>
      <c r="I136" s="96" t="str">
        <f ca="1">IF(ISERROR($Y136),"",OFFSET('Smelter Look-up'!$H$4,$Y136-4,0))</f>
        <v/>
      </c>
      <c r="J136" s="96" t="str">
        <f ca="1">IF(ISERROR($Y136),"",OFFSET('Smelter Look-up'!$I$4,$Y136-4,0))</f>
        <v/>
      </c>
      <c r="K136" s="97"/>
      <c r="L136" s="97"/>
      <c r="M136" s="97"/>
      <c r="N136" s="97"/>
      <c r="O136" s="97"/>
      <c r="P136" s="97"/>
      <c r="Q136" s="98"/>
      <c r="R136" s="140" t="str">
        <f ca="1">IF(ISERROR($Y136),"",OFFSET('Smelter Look-up'!$C$4,$Y136-4,0)&amp;"")</f>
        <v/>
      </c>
      <c r="S136" s="98" t="str">
        <f ca="1" t="shared" si="20"/>
        <v/>
      </c>
      <c r="T136" s="98" t="str">
        <f ca="1">IF(B136="","",IF(ISERROR(MATCH($J136,SorP!B:B,0)),"",INDIRECT("'SorP'!$A$"&amp;MATCH($S136&amp;$J136,SorP!C:C,0))))</f>
        <v/>
      </c>
      <c r="U136" s="99"/>
      <c r="V136" s="74" t="str">
        <f ca="1" t="shared" si="21"/>
        <v/>
      </c>
      <c r="W136" s="74" t="b">
        <f ca="1" t="shared" si="22"/>
        <v>0</v>
      </c>
      <c r="X136" s="74" t="str">
        <f ca="1" t="shared" si="23"/>
        <v>+</v>
      </c>
      <c r="Y136" s="74" t="e">
        <f ca="1">IF(C136="",NA(),MATCH($B136&amp;$C136,'Smelter Look-up'!$J:$J,0))</f>
        <v>#N/A</v>
      </c>
      <c r="AB136" s="74">
        <f ca="1" t="shared" si="24"/>
        <v>0</v>
      </c>
      <c r="AC136" s="74" t="str">
        <f ca="1" t="shared" si="25"/>
        <v/>
      </c>
      <c r="AD136" s="74" t="str">
        <f ca="1" t="shared" si="26"/>
        <v/>
      </c>
    </row>
    <row r="137" s="74" customFormat="1" ht="20.15" customHeight="1" spans="1:30">
      <c r="A137" s="97"/>
      <c r="B137" s="95" t="str">
        <f ca="1">IF(LEN(A137)=0,"",INDEX('Smelter Look-up'!$A:$A,MATCH($A137,'Smelter Look-up'!$E:$E,0)))</f>
        <v/>
      </c>
      <c r="C137" s="95" t="str">
        <f ca="1">IF(LEN(A137)=0,"",INDEX('Smelter Look-up'!$C:$C,MATCH($A137,'Smelter Look-up'!$E:$E,0)))</f>
        <v/>
      </c>
      <c r="D137" s="95"/>
      <c r="E137" s="95" t="str">
        <f ca="1">IF(ISERROR($Y137),"",OFFSET('Smelter Look-up'!$D$4,$Y137-4,0)&amp;"")</f>
        <v/>
      </c>
      <c r="F137" s="95" t="str">
        <f ca="1">IF(ISERROR($Y137),"",OFFSET('Smelter Look-up'!$E$4,$Y137-4,0))</f>
        <v/>
      </c>
      <c r="G137" s="95" t="str">
        <f ca="1">IF(C137="Smelter not listed","Enter smelter details",IF(ISERROR($Y137),"",OFFSET('Smelter Look-up'!$F$4,$Y137-4,0)))</f>
        <v/>
      </c>
      <c r="H137" s="154" t="str">
        <f ca="1">IF(ISERROR($Y137),"",OFFSET('Smelter Look-up'!$G$4,$Y137-4,0))</f>
        <v/>
      </c>
      <c r="I137" s="96" t="str">
        <f ca="1">IF(ISERROR($Y137),"",OFFSET('Smelter Look-up'!$H$4,$Y137-4,0))</f>
        <v/>
      </c>
      <c r="J137" s="96" t="str">
        <f ca="1">IF(ISERROR($Y137),"",OFFSET('Smelter Look-up'!$I$4,$Y137-4,0))</f>
        <v/>
      </c>
      <c r="K137" s="97"/>
      <c r="L137" s="97"/>
      <c r="M137" s="97"/>
      <c r="N137" s="97"/>
      <c r="O137" s="97"/>
      <c r="P137" s="97"/>
      <c r="Q137" s="98"/>
      <c r="R137" s="140" t="str">
        <f ca="1">IF(ISERROR($Y137),"",OFFSET('Smelter Look-up'!$C$4,$Y137-4,0)&amp;"")</f>
        <v/>
      </c>
      <c r="S137" s="98" t="str">
        <f ca="1" t="shared" si="20"/>
        <v/>
      </c>
      <c r="T137" s="98" t="str">
        <f ca="1">IF(B137="","",IF(ISERROR(MATCH($J137,SorP!B:B,0)),"",INDIRECT("'SorP'!$A$"&amp;MATCH($S137&amp;$J137,SorP!C:C,0))))</f>
        <v/>
      </c>
      <c r="U137" s="99"/>
      <c r="V137" s="74" t="str">
        <f ca="1" t="shared" si="21"/>
        <v/>
      </c>
      <c r="W137" s="74" t="b">
        <f ca="1" t="shared" si="22"/>
        <v>0</v>
      </c>
      <c r="X137" s="74" t="str">
        <f ca="1" t="shared" si="23"/>
        <v>+</v>
      </c>
      <c r="Y137" s="74" t="e">
        <f ca="1">IF(C137="",NA(),MATCH($B137&amp;$C137,'Smelter Look-up'!$J:$J,0))</f>
        <v>#N/A</v>
      </c>
      <c r="AB137" s="74">
        <f ca="1" t="shared" si="24"/>
        <v>0</v>
      </c>
      <c r="AC137" s="74" t="str">
        <f ca="1" t="shared" si="25"/>
        <v/>
      </c>
      <c r="AD137" s="74" t="str">
        <f ca="1" t="shared" si="26"/>
        <v/>
      </c>
    </row>
    <row r="138" s="74" customFormat="1" ht="20.15" customHeight="1" spans="1:30">
      <c r="A138" s="97"/>
      <c r="B138" s="95" t="str">
        <f ca="1">IF(LEN(A138)=0,"",INDEX('Smelter Look-up'!$A:$A,MATCH($A138,'Smelter Look-up'!$E:$E,0)))</f>
        <v/>
      </c>
      <c r="C138" s="95" t="str">
        <f ca="1">IF(LEN(A138)=0,"",INDEX('Smelter Look-up'!$C:$C,MATCH($A138,'Smelter Look-up'!$E:$E,0)))</f>
        <v/>
      </c>
      <c r="D138" s="95"/>
      <c r="E138" s="95" t="str">
        <f ca="1">IF(ISERROR($Y138),"",OFFSET('Smelter Look-up'!$D$4,$Y138-4,0)&amp;"")</f>
        <v/>
      </c>
      <c r="F138" s="95" t="str">
        <f ca="1">IF(ISERROR($Y138),"",OFFSET('Smelter Look-up'!$E$4,$Y138-4,0))</f>
        <v/>
      </c>
      <c r="G138" s="95" t="str">
        <f ca="1">IF(C138="Smelter not listed","Enter smelter details",IF(ISERROR($Y138),"",OFFSET('Smelter Look-up'!$F$4,$Y138-4,0)))</f>
        <v/>
      </c>
      <c r="H138" s="154" t="str">
        <f ca="1">IF(ISERROR($Y138),"",OFFSET('Smelter Look-up'!$G$4,$Y138-4,0))</f>
        <v/>
      </c>
      <c r="I138" s="96" t="str">
        <f ca="1">IF(ISERROR($Y138),"",OFFSET('Smelter Look-up'!$H$4,$Y138-4,0))</f>
        <v/>
      </c>
      <c r="J138" s="96" t="str">
        <f ca="1">IF(ISERROR($Y138),"",OFFSET('Smelter Look-up'!$I$4,$Y138-4,0))</f>
        <v/>
      </c>
      <c r="K138" s="97"/>
      <c r="L138" s="97"/>
      <c r="M138" s="97"/>
      <c r="N138" s="97"/>
      <c r="O138" s="97"/>
      <c r="P138" s="97"/>
      <c r="Q138" s="98"/>
      <c r="R138" s="140" t="str">
        <f ca="1">IF(ISERROR($Y138),"",OFFSET('Smelter Look-up'!$C$4,$Y138-4,0)&amp;"")</f>
        <v/>
      </c>
      <c r="S138" s="98" t="str">
        <f ca="1" t="shared" si="20"/>
        <v/>
      </c>
      <c r="T138" s="98" t="str">
        <f ca="1">IF(B138="","",IF(ISERROR(MATCH($J138,SorP!B:B,0)),"",INDIRECT("'SorP'!$A$"&amp;MATCH($S138&amp;$J138,SorP!C:C,0))))</f>
        <v/>
      </c>
      <c r="U138" s="99"/>
      <c r="V138" s="74" t="str">
        <f ca="1" t="shared" si="21"/>
        <v/>
      </c>
      <c r="W138" s="74" t="b">
        <f ca="1" t="shared" si="22"/>
        <v>0</v>
      </c>
      <c r="X138" s="74" t="str">
        <f ca="1" t="shared" si="23"/>
        <v>+</v>
      </c>
      <c r="Y138" s="74" t="e">
        <f ca="1">IF(C138="",NA(),MATCH($B138&amp;$C138,'Smelter Look-up'!$J:$J,0))</f>
        <v>#N/A</v>
      </c>
      <c r="AB138" s="74">
        <f ca="1" t="shared" si="24"/>
        <v>0</v>
      </c>
      <c r="AC138" s="74" t="str">
        <f ca="1" t="shared" si="25"/>
        <v/>
      </c>
      <c r="AD138" s="74" t="str">
        <f ca="1" t="shared" si="26"/>
        <v/>
      </c>
    </row>
    <row r="139" s="74" customFormat="1" ht="20.15" customHeight="1" spans="1:30">
      <c r="A139" s="97"/>
      <c r="B139" s="95" t="str">
        <f ca="1">IF(LEN(A139)=0,"",INDEX('Smelter Look-up'!$A:$A,MATCH($A139,'Smelter Look-up'!$E:$E,0)))</f>
        <v/>
      </c>
      <c r="C139" s="95" t="str">
        <f ca="1">IF(LEN(A139)=0,"",INDEX('Smelter Look-up'!$C:$C,MATCH($A139,'Smelter Look-up'!$E:$E,0)))</f>
        <v/>
      </c>
      <c r="D139" s="95"/>
      <c r="E139" s="95" t="str">
        <f ca="1">IF(ISERROR($Y139),"",OFFSET('Smelter Look-up'!$D$4,$Y139-4,0)&amp;"")</f>
        <v/>
      </c>
      <c r="F139" s="95" t="str">
        <f ca="1">IF(ISERROR($Y139),"",OFFSET('Smelter Look-up'!$E$4,$Y139-4,0))</f>
        <v/>
      </c>
      <c r="G139" s="95" t="str">
        <f ca="1">IF(C139="Smelter not listed","Enter smelter details",IF(ISERROR($Y139),"",OFFSET('Smelter Look-up'!$F$4,$Y139-4,0)))</f>
        <v/>
      </c>
      <c r="H139" s="154" t="str">
        <f ca="1">IF(ISERROR($Y139),"",OFFSET('Smelter Look-up'!$G$4,$Y139-4,0))</f>
        <v/>
      </c>
      <c r="I139" s="96" t="str">
        <f ca="1">IF(ISERROR($Y139),"",OFFSET('Smelter Look-up'!$H$4,$Y139-4,0))</f>
        <v/>
      </c>
      <c r="J139" s="96" t="str">
        <f ca="1">IF(ISERROR($Y139),"",OFFSET('Smelter Look-up'!$I$4,$Y139-4,0))</f>
        <v/>
      </c>
      <c r="K139" s="97"/>
      <c r="L139" s="97"/>
      <c r="M139" s="97"/>
      <c r="N139" s="97"/>
      <c r="O139" s="97"/>
      <c r="P139" s="97"/>
      <c r="Q139" s="98"/>
      <c r="R139" s="140" t="str">
        <f ca="1">IF(ISERROR($Y139),"",OFFSET('Smelter Look-up'!$C$4,$Y139-4,0)&amp;"")</f>
        <v/>
      </c>
      <c r="S139" s="98" t="str">
        <f ca="1" t="shared" si="20"/>
        <v/>
      </c>
      <c r="T139" s="98" t="str">
        <f ca="1">IF(B139="","",IF(ISERROR(MATCH($J139,SorP!B:B,0)),"",INDIRECT("'SorP'!$A$"&amp;MATCH($S139&amp;$J139,SorP!C:C,0))))</f>
        <v/>
      </c>
      <c r="U139" s="99"/>
      <c r="V139" s="74" t="str">
        <f ca="1" t="shared" si="21"/>
        <v/>
      </c>
      <c r="W139" s="74" t="b">
        <f ca="1" t="shared" si="22"/>
        <v>0</v>
      </c>
      <c r="X139" s="74" t="str">
        <f ca="1" t="shared" si="23"/>
        <v>+</v>
      </c>
      <c r="Y139" s="74" t="e">
        <f ca="1">IF(C139="",NA(),MATCH($B139&amp;$C139,'Smelter Look-up'!$J:$J,0))</f>
        <v>#N/A</v>
      </c>
      <c r="AB139" s="74">
        <f ca="1" t="shared" si="24"/>
        <v>0</v>
      </c>
      <c r="AC139" s="74" t="str">
        <f ca="1" t="shared" si="25"/>
        <v/>
      </c>
      <c r="AD139" s="74" t="str">
        <f ca="1" t="shared" si="26"/>
        <v/>
      </c>
    </row>
    <row r="140" s="74" customFormat="1" ht="20.15" customHeight="1" spans="1:30">
      <c r="A140" s="97"/>
      <c r="B140" s="95" t="str">
        <f ca="1">IF(LEN(A140)=0,"",INDEX('Smelter Look-up'!$A:$A,MATCH($A140,'Smelter Look-up'!$E:$E,0)))</f>
        <v/>
      </c>
      <c r="C140" s="95" t="str">
        <f ca="1">IF(LEN(A140)=0,"",INDEX('Smelter Look-up'!$C:$C,MATCH($A140,'Smelter Look-up'!$E:$E,0)))</f>
        <v/>
      </c>
      <c r="D140" s="95"/>
      <c r="E140" s="95" t="str">
        <f ca="1">IF(ISERROR($Y140),"",OFFSET('Smelter Look-up'!$D$4,$Y140-4,0)&amp;"")</f>
        <v/>
      </c>
      <c r="F140" s="95" t="str">
        <f ca="1">IF(ISERROR($Y140),"",OFFSET('Smelter Look-up'!$E$4,$Y140-4,0))</f>
        <v/>
      </c>
      <c r="G140" s="95" t="str">
        <f ca="1">IF(C140="Smelter not listed","Enter smelter details",IF(ISERROR($Y140),"",OFFSET('Smelter Look-up'!$F$4,$Y140-4,0)))</f>
        <v/>
      </c>
      <c r="H140" s="154" t="str">
        <f ca="1">IF(ISERROR($Y140),"",OFFSET('Smelter Look-up'!$G$4,$Y140-4,0))</f>
        <v/>
      </c>
      <c r="I140" s="96" t="str">
        <f ca="1">IF(ISERROR($Y140),"",OFFSET('Smelter Look-up'!$H$4,$Y140-4,0))</f>
        <v/>
      </c>
      <c r="J140" s="96" t="str">
        <f ca="1">IF(ISERROR($Y140),"",OFFSET('Smelter Look-up'!$I$4,$Y140-4,0))</f>
        <v/>
      </c>
      <c r="K140" s="97"/>
      <c r="L140" s="97"/>
      <c r="M140" s="97"/>
      <c r="N140" s="97"/>
      <c r="O140" s="97"/>
      <c r="P140" s="97"/>
      <c r="Q140" s="98"/>
      <c r="R140" s="140" t="str">
        <f ca="1">IF(ISERROR($Y140),"",OFFSET('Smelter Look-up'!$C$4,$Y140-4,0)&amp;"")</f>
        <v/>
      </c>
      <c r="S140" s="98" t="str">
        <f ca="1" t="shared" si="20"/>
        <v/>
      </c>
      <c r="T140" s="98" t="str">
        <f ca="1">IF(B140="","",IF(ISERROR(MATCH($J140,SorP!B:B,0)),"",INDIRECT("'SorP'!$A$"&amp;MATCH($S140&amp;$J140,SorP!C:C,0))))</f>
        <v/>
      </c>
      <c r="U140" s="99"/>
      <c r="V140" s="74" t="str">
        <f ca="1" t="shared" si="21"/>
        <v/>
      </c>
      <c r="W140" s="74" t="b">
        <f ca="1" t="shared" si="22"/>
        <v>0</v>
      </c>
      <c r="X140" s="74" t="str">
        <f ca="1" t="shared" si="23"/>
        <v>+</v>
      </c>
      <c r="Y140" s="74" t="e">
        <f ca="1">IF(C140="",NA(),MATCH($B140&amp;$C140,'Smelter Look-up'!$J:$J,0))</f>
        <v>#N/A</v>
      </c>
      <c r="AB140" s="74">
        <f ca="1" t="shared" si="24"/>
        <v>0</v>
      </c>
      <c r="AC140" s="74" t="str">
        <f ca="1" t="shared" si="25"/>
        <v/>
      </c>
      <c r="AD140" s="74" t="str">
        <f ca="1" t="shared" si="26"/>
        <v/>
      </c>
    </row>
    <row r="141" s="74" customFormat="1" ht="20.15" customHeight="1" spans="1:30">
      <c r="A141" s="97"/>
      <c r="B141" s="95" t="str">
        <f ca="1">IF(LEN(A141)=0,"",INDEX('Smelter Look-up'!$A:$A,MATCH($A141,'Smelter Look-up'!$E:$E,0)))</f>
        <v/>
      </c>
      <c r="C141" s="95" t="str">
        <f ca="1">IF(LEN(A141)=0,"",INDEX('Smelter Look-up'!$C:$C,MATCH($A141,'Smelter Look-up'!$E:$E,0)))</f>
        <v/>
      </c>
      <c r="D141" s="95"/>
      <c r="E141" s="95" t="str">
        <f ca="1">IF(ISERROR($Y141),"",OFFSET('Smelter Look-up'!$D$4,$Y141-4,0)&amp;"")</f>
        <v/>
      </c>
      <c r="F141" s="95" t="str">
        <f ca="1">IF(ISERROR($Y141),"",OFFSET('Smelter Look-up'!$E$4,$Y141-4,0))</f>
        <v/>
      </c>
      <c r="G141" s="95" t="str">
        <f ca="1">IF(C141="Smelter not listed","Enter smelter details",IF(ISERROR($Y141),"",OFFSET('Smelter Look-up'!$F$4,$Y141-4,0)))</f>
        <v/>
      </c>
      <c r="H141" s="154" t="str">
        <f ca="1">IF(ISERROR($Y141),"",OFFSET('Smelter Look-up'!$G$4,$Y141-4,0))</f>
        <v/>
      </c>
      <c r="I141" s="96" t="str">
        <f ca="1">IF(ISERROR($Y141),"",OFFSET('Smelter Look-up'!$H$4,$Y141-4,0))</f>
        <v/>
      </c>
      <c r="J141" s="96" t="str">
        <f ca="1">IF(ISERROR($Y141),"",OFFSET('Smelter Look-up'!$I$4,$Y141-4,0))</f>
        <v/>
      </c>
      <c r="K141" s="97"/>
      <c r="L141" s="97"/>
      <c r="M141" s="97"/>
      <c r="N141" s="97"/>
      <c r="O141" s="97"/>
      <c r="P141" s="97"/>
      <c r="Q141" s="98"/>
      <c r="R141" s="140" t="str">
        <f ca="1">IF(ISERROR($Y141),"",OFFSET('Smelter Look-up'!$C$4,$Y141-4,0)&amp;"")</f>
        <v/>
      </c>
      <c r="S141" s="98" t="str">
        <f ca="1" t="shared" si="20"/>
        <v/>
      </c>
      <c r="T141" s="98" t="str">
        <f ca="1">IF(B141="","",IF(ISERROR(MATCH($J141,SorP!B:B,0)),"",INDIRECT("'SorP'!$A$"&amp;MATCH($S141&amp;$J141,SorP!C:C,0))))</f>
        <v/>
      </c>
      <c r="U141" s="99"/>
      <c r="V141" s="74" t="str">
        <f ca="1" t="shared" si="21"/>
        <v/>
      </c>
      <c r="W141" s="74" t="b">
        <f ca="1" t="shared" si="22"/>
        <v>0</v>
      </c>
      <c r="X141" s="74" t="str">
        <f ca="1" t="shared" si="23"/>
        <v>+</v>
      </c>
      <c r="Y141" s="74" t="e">
        <f ca="1">IF(C141="",NA(),MATCH($B141&amp;$C141,'Smelter Look-up'!$J:$J,0))</f>
        <v>#N/A</v>
      </c>
      <c r="AB141" s="74">
        <f ca="1" t="shared" si="24"/>
        <v>0</v>
      </c>
      <c r="AC141" s="74" t="str">
        <f ca="1" t="shared" si="25"/>
        <v/>
      </c>
      <c r="AD141" s="74" t="str">
        <f ca="1" t="shared" si="26"/>
        <v/>
      </c>
    </row>
    <row r="142" s="74" customFormat="1" ht="20.15" customHeight="1" spans="1:30">
      <c r="A142" s="97"/>
      <c r="B142" s="95" t="str">
        <f ca="1">IF(LEN(A142)=0,"",INDEX('Smelter Look-up'!$A:$A,MATCH($A142,'Smelter Look-up'!$E:$E,0)))</f>
        <v/>
      </c>
      <c r="C142" s="95" t="str">
        <f ca="1">IF(LEN(A142)=0,"",INDEX('Smelter Look-up'!$C:$C,MATCH($A142,'Smelter Look-up'!$E:$E,0)))</f>
        <v/>
      </c>
      <c r="D142" s="95"/>
      <c r="E142" s="95" t="str">
        <f ca="1">IF(ISERROR($Y142),"",OFFSET('Smelter Look-up'!$D$4,$Y142-4,0)&amp;"")</f>
        <v/>
      </c>
      <c r="F142" s="95" t="str">
        <f ca="1">IF(ISERROR($Y142),"",OFFSET('Smelter Look-up'!$E$4,$Y142-4,0))</f>
        <v/>
      </c>
      <c r="G142" s="95" t="str">
        <f ca="1">IF(C142="Smelter not listed","Enter smelter details",IF(ISERROR($Y142),"",OFFSET('Smelter Look-up'!$F$4,$Y142-4,0)))</f>
        <v/>
      </c>
      <c r="H142" s="154" t="str">
        <f ca="1">IF(ISERROR($Y142),"",OFFSET('Smelter Look-up'!$G$4,$Y142-4,0))</f>
        <v/>
      </c>
      <c r="I142" s="96" t="str">
        <f ca="1">IF(ISERROR($Y142),"",OFFSET('Smelter Look-up'!$H$4,$Y142-4,0))</f>
        <v/>
      </c>
      <c r="J142" s="96" t="str">
        <f ca="1">IF(ISERROR($Y142),"",OFFSET('Smelter Look-up'!$I$4,$Y142-4,0))</f>
        <v/>
      </c>
      <c r="K142" s="97"/>
      <c r="L142" s="97"/>
      <c r="M142" s="97"/>
      <c r="N142" s="97"/>
      <c r="O142" s="97"/>
      <c r="P142" s="97"/>
      <c r="Q142" s="98"/>
      <c r="R142" s="140" t="str">
        <f ca="1">IF(ISERROR($Y142),"",OFFSET('Smelter Look-up'!$C$4,$Y142-4,0)&amp;"")</f>
        <v/>
      </c>
      <c r="S142" s="98" t="str">
        <f ca="1" t="shared" si="20"/>
        <v/>
      </c>
      <c r="T142" s="98" t="str">
        <f ca="1">IF(B142="","",IF(ISERROR(MATCH($J142,SorP!B:B,0)),"",INDIRECT("'SorP'!$A$"&amp;MATCH($S142&amp;$J142,SorP!C:C,0))))</f>
        <v/>
      </c>
      <c r="U142" s="99"/>
      <c r="V142" s="74" t="str">
        <f ca="1" t="shared" si="21"/>
        <v/>
      </c>
      <c r="W142" s="74" t="b">
        <f ca="1" t="shared" si="22"/>
        <v>0</v>
      </c>
      <c r="X142" s="74" t="str">
        <f ca="1" t="shared" si="23"/>
        <v>+</v>
      </c>
      <c r="Y142" s="74" t="e">
        <f ca="1">IF(C142="",NA(),MATCH($B142&amp;$C142,'Smelter Look-up'!$J:$J,0))</f>
        <v>#N/A</v>
      </c>
      <c r="AB142" s="74">
        <f ca="1" t="shared" si="24"/>
        <v>0</v>
      </c>
      <c r="AC142" s="74" t="str">
        <f ca="1" t="shared" si="25"/>
        <v/>
      </c>
      <c r="AD142" s="74" t="str">
        <f ca="1" t="shared" si="26"/>
        <v/>
      </c>
    </row>
    <row r="143" s="74" customFormat="1" ht="20.15" customHeight="1" spans="1:30">
      <c r="A143" s="97"/>
      <c r="B143" s="95" t="str">
        <f ca="1">IF(LEN(A143)=0,"",INDEX('Smelter Look-up'!$A:$A,MATCH($A143,'Smelter Look-up'!$E:$E,0)))</f>
        <v/>
      </c>
      <c r="C143" s="95" t="str">
        <f ca="1">IF(LEN(A143)=0,"",INDEX('Smelter Look-up'!$C:$C,MATCH($A143,'Smelter Look-up'!$E:$E,0)))</f>
        <v/>
      </c>
      <c r="D143" s="95"/>
      <c r="E143" s="95" t="str">
        <f ca="1">IF(ISERROR($Y143),"",OFFSET('Smelter Look-up'!$D$4,$Y143-4,0)&amp;"")</f>
        <v/>
      </c>
      <c r="F143" s="95" t="str">
        <f ca="1">IF(ISERROR($Y143),"",OFFSET('Smelter Look-up'!$E$4,$Y143-4,0))</f>
        <v/>
      </c>
      <c r="G143" s="95" t="str">
        <f ca="1">IF(C143="Smelter not listed","Enter smelter details",IF(ISERROR($Y143),"",OFFSET('Smelter Look-up'!$F$4,$Y143-4,0)))</f>
        <v/>
      </c>
      <c r="H143" s="154" t="str">
        <f ca="1">IF(ISERROR($Y143),"",OFFSET('Smelter Look-up'!$G$4,$Y143-4,0))</f>
        <v/>
      </c>
      <c r="I143" s="96" t="str">
        <f ca="1">IF(ISERROR($Y143),"",OFFSET('Smelter Look-up'!$H$4,$Y143-4,0))</f>
        <v/>
      </c>
      <c r="J143" s="96" t="str">
        <f ca="1">IF(ISERROR($Y143),"",OFFSET('Smelter Look-up'!$I$4,$Y143-4,0))</f>
        <v/>
      </c>
      <c r="K143" s="97"/>
      <c r="L143" s="97"/>
      <c r="M143" s="97"/>
      <c r="N143" s="97"/>
      <c r="O143" s="97"/>
      <c r="P143" s="97"/>
      <c r="Q143" s="98"/>
      <c r="R143" s="140" t="str">
        <f ca="1">IF(ISERROR($Y143),"",OFFSET('Smelter Look-up'!$C$4,$Y143-4,0)&amp;"")</f>
        <v/>
      </c>
      <c r="S143" s="98" t="str">
        <f ca="1" t="shared" si="20"/>
        <v/>
      </c>
      <c r="T143" s="98" t="str">
        <f ca="1">IF(B143="","",IF(ISERROR(MATCH($J143,SorP!B:B,0)),"",INDIRECT("'SorP'!$A$"&amp;MATCH($S143&amp;$J143,SorP!C:C,0))))</f>
        <v/>
      </c>
      <c r="U143" s="99"/>
      <c r="V143" s="74" t="str">
        <f ca="1" t="shared" si="21"/>
        <v/>
      </c>
      <c r="W143" s="74" t="b">
        <f ca="1" t="shared" si="22"/>
        <v>0</v>
      </c>
      <c r="X143" s="74" t="str">
        <f ca="1" t="shared" si="23"/>
        <v>+</v>
      </c>
      <c r="Y143" s="74" t="e">
        <f ca="1">IF(C143="",NA(),MATCH($B143&amp;$C143,'Smelter Look-up'!$J:$J,0))</f>
        <v>#N/A</v>
      </c>
      <c r="AB143" s="74">
        <f ca="1" t="shared" si="24"/>
        <v>0</v>
      </c>
      <c r="AC143" s="74" t="str">
        <f ca="1" t="shared" si="25"/>
        <v/>
      </c>
      <c r="AD143" s="74" t="str">
        <f ca="1" t="shared" si="26"/>
        <v/>
      </c>
    </row>
    <row r="144" s="74" customFormat="1" ht="20.15" customHeight="1" spans="1:30">
      <c r="A144" s="97"/>
      <c r="B144" s="95" t="str">
        <f ca="1">IF(LEN(A144)=0,"",INDEX('Smelter Look-up'!$A:$A,MATCH($A144,'Smelter Look-up'!$E:$E,0)))</f>
        <v/>
      </c>
      <c r="C144" s="95" t="str">
        <f ca="1">IF(LEN(A144)=0,"",INDEX('Smelter Look-up'!$C:$C,MATCH($A144,'Smelter Look-up'!$E:$E,0)))</f>
        <v/>
      </c>
      <c r="D144" s="95"/>
      <c r="E144" s="95" t="str">
        <f ca="1">IF(ISERROR($Y144),"",OFFSET('Smelter Look-up'!$D$4,$Y144-4,0)&amp;"")</f>
        <v/>
      </c>
      <c r="F144" s="95" t="str">
        <f ca="1">IF(ISERROR($Y144),"",OFFSET('Smelter Look-up'!$E$4,$Y144-4,0))</f>
        <v/>
      </c>
      <c r="G144" s="95" t="str">
        <f ca="1">IF(C144="Smelter not listed","Enter smelter details",IF(ISERROR($Y144),"",OFFSET('Smelter Look-up'!$F$4,$Y144-4,0)))</f>
        <v/>
      </c>
      <c r="H144" s="154" t="str">
        <f ca="1">IF(ISERROR($Y144),"",OFFSET('Smelter Look-up'!$G$4,$Y144-4,0))</f>
        <v/>
      </c>
      <c r="I144" s="96" t="str">
        <f ca="1">IF(ISERROR($Y144),"",OFFSET('Smelter Look-up'!$H$4,$Y144-4,0))</f>
        <v/>
      </c>
      <c r="J144" s="96" t="str">
        <f ca="1">IF(ISERROR($Y144),"",OFFSET('Smelter Look-up'!$I$4,$Y144-4,0))</f>
        <v/>
      </c>
      <c r="K144" s="97"/>
      <c r="L144" s="97"/>
      <c r="M144" s="97"/>
      <c r="N144" s="97"/>
      <c r="O144" s="97"/>
      <c r="P144" s="97"/>
      <c r="Q144" s="98"/>
      <c r="R144" s="140" t="str">
        <f ca="1">IF(ISERROR($Y144),"",OFFSET('Smelter Look-up'!$C$4,$Y144-4,0)&amp;"")</f>
        <v/>
      </c>
      <c r="S144" s="98" t="str">
        <f ca="1" t="shared" si="20"/>
        <v/>
      </c>
      <c r="T144" s="98" t="str">
        <f ca="1">IF(B144="","",IF(ISERROR(MATCH($J144,SorP!B:B,0)),"",INDIRECT("'SorP'!$A$"&amp;MATCH($S144&amp;$J144,SorP!C:C,0))))</f>
        <v/>
      </c>
      <c r="U144" s="99"/>
      <c r="V144" s="74" t="str">
        <f ca="1" t="shared" si="21"/>
        <v/>
      </c>
      <c r="W144" s="74" t="b">
        <f ca="1" t="shared" si="22"/>
        <v>0</v>
      </c>
      <c r="X144" s="74" t="str">
        <f ca="1" t="shared" si="23"/>
        <v>+</v>
      </c>
      <c r="Y144" s="74" t="e">
        <f ca="1">IF(C144="",NA(),MATCH($B144&amp;$C144,'Smelter Look-up'!$J:$J,0))</f>
        <v>#N/A</v>
      </c>
      <c r="AB144" s="74">
        <f ca="1" t="shared" si="24"/>
        <v>0</v>
      </c>
      <c r="AC144" s="74" t="str">
        <f ca="1" t="shared" si="25"/>
        <v/>
      </c>
      <c r="AD144" s="74" t="str">
        <f ca="1" t="shared" si="26"/>
        <v/>
      </c>
    </row>
    <row r="145" s="74" customFormat="1" ht="20.15" customHeight="1" spans="1:30">
      <c r="A145" s="97"/>
      <c r="B145" s="95" t="str">
        <f ca="1">IF(LEN(A145)=0,"",INDEX('Smelter Look-up'!$A:$A,MATCH($A145,'Smelter Look-up'!$E:$E,0)))</f>
        <v/>
      </c>
      <c r="C145" s="95" t="str">
        <f ca="1">IF(LEN(A145)=0,"",INDEX('Smelter Look-up'!$C:$C,MATCH($A145,'Smelter Look-up'!$E:$E,0)))</f>
        <v/>
      </c>
      <c r="D145" s="95"/>
      <c r="E145" s="95" t="str">
        <f ca="1">IF(ISERROR($Y145),"",OFFSET('Smelter Look-up'!$D$4,$Y145-4,0)&amp;"")</f>
        <v/>
      </c>
      <c r="F145" s="95" t="str">
        <f ca="1">IF(ISERROR($Y145),"",OFFSET('Smelter Look-up'!$E$4,$Y145-4,0))</f>
        <v/>
      </c>
      <c r="G145" s="95" t="str">
        <f ca="1">IF(C145="Smelter not listed","Enter smelter details",IF(ISERROR($Y145),"",OFFSET('Smelter Look-up'!$F$4,$Y145-4,0)))</f>
        <v/>
      </c>
      <c r="H145" s="154" t="str">
        <f ca="1">IF(ISERROR($Y145),"",OFFSET('Smelter Look-up'!$G$4,$Y145-4,0))</f>
        <v/>
      </c>
      <c r="I145" s="96" t="str">
        <f ca="1">IF(ISERROR($Y145),"",OFFSET('Smelter Look-up'!$H$4,$Y145-4,0))</f>
        <v/>
      </c>
      <c r="J145" s="96" t="str">
        <f ca="1">IF(ISERROR($Y145),"",OFFSET('Smelter Look-up'!$I$4,$Y145-4,0))</f>
        <v/>
      </c>
      <c r="K145" s="97"/>
      <c r="L145" s="97"/>
      <c r="M145" s="97"/>
      <c r="N145" s="97"/>
      <c r="O145" s="97"/>
      <c r="P145" s="97"/>
      <c r="Q145" s="98"/>
      <c r="R145" s="140" t="str">
        <f ca="1">IF(ISERROR($Y145),"",OFFSET('Smelter Look-up'!$C$4,$Y145-4,0)&amp;"")</f>
        <v/>
      </c>
      <c r="S145" s="98" t="str">
        <f ca="1" t="shared" si="20"/>
        <v/>
      </c>
      <c r="T145" s="98" t="str">
        <f ca="1">IF(B145="","",IF(ISERROR(MATCH($J145,SorP!B:B,0)),"",INDIRECT("'SorP'!$A$"&amp;MATCH($S145&amp;$J145,SorP!C:C,0))))</f>
        <v/>
      </c>
      <c r="U145" s="99"/>
      <c r="V145" s="74" t="str">
        <f ca="1" t="shared" si="21"/>
        <v/>
      </c>
      <c r="W145" s="74" t="b">
        <f ca="1" t="shared" si="22"/>
        <v>0</v>
      </c>
      <c r="X145" s="74" t="str">
        <f ca="1" t="shared" si="23"/>
        <v>+</v>
      </c>
      <c r="Y145" s="74" t="e">
        <f ca="1">IF(C145="",NA(),MATCH($B145&amp;$C145,'Smelter Look-up'!$J:$J,0))</f>
        <v>#N/A</v>
      </c>
      <c r="AB145" s="74">
        <f ca="1" t="shared" si="24"/>
        <v>0</v>
      </c>
      <c r="AC145" s="74" t="str">
        <f ca="1" t="shared" si="25"/>
        <v/>
      </c>
      <c r="AD145" s="74" t="str">
        <f ca="1" t="shared" si="26"/>
        <v/>
      </c>
    </row>
    <row r="146" s="74" customFormat="1" ht="20.15" customHeight="1" spans="1:30">
      <c r="A146" s="97"/>
      <c r="B146" s="95" t="str">
        <f ca="1">IF(LEN(A146)=0,"",INDEX('Smelter Look-up'!$A:$A,MATCH($A146,'Smelter Look-up'!$E:$E,0)))</f>
        <v/>
      </c>
      <c r="C146" s="95" t="str">
        <f ca="1">IF(LEN(A146)=0,"",INDEX('Smelter Look-up'!$C:$C,MATCH($A146,'Smelter Look-up'!$E:$E,0)))</f>
        <v/>
      </c>
      <c r="D146" s="95"/>
      <c r="E146" s="95" t="str">
        <f ca="1">IF(ISERROR($Y146),"",OFFSET('Smelter Look-up'!$D$4,$Y146-4,0)&amp;"")</f>
        <v/>
      </c>
      <c r="F146" s="95" t="str">
        <f ca="1">IF(ISERROR($Y146),"",OFFSET('Smelter Look-up'!$E$4,$Y146-4,0))</f>
        <v/>
      </c>
      <c r="G146" s="95" t="str">
        <f ca="1">IF(C146="Smelter not listed","Enter smelter details",IF(ISERROR($Y146),"",OFFSET('Smelter Look-up'!$F$4,$Y146-4,0)))</f>
        <v/>
      </c>
      <c r="H146" s="154" t="str">
        <f ca="1">IF(ISERROR($Y146),"",OFFSET('Smelter Look-up'!$G$4,$Y146-4,0))</f>
        <v/>
      </c>
      <c r="I146" s="96" t="str">
        <f ca="1">IF(ISERROR($Y146),"",OFFSET('Smelter Look-up'!$H$4,$Y146-4,0))</f>
        <v/>
      </c>
      <c r="J146" s="96" t="str">
        <f ca="1">IF(ISERROR($Y146),"",OFFSET('Smelter Look-up'!$I$4,$Y146-4,0))</f>
        <v/>
      </c>
      <c r="K146" s="97"/>
      <c r="L146" s="97"/>
      <c r="M146" s="97"/>
      <c r="N146" s="97"/>
      <c r="O146" s="97"/>
      <c r="P146" s="97"/>
      <c r="Q146" s="98"/>
      <c r="R146" s="140" t="str">
        <f ca="1">IF(ISERROR($Y146),"",OFFSET('Smelter Look-up'!$C$4,$Y146-4,0)&amp;"")</f>
        <v/>
      </c>
      <c r="S146" s="98" t="str">
        <f ca="1" t="shared" si="20"/>
        <v/>
      </c>
      <c r="T146" s="98" t="str">
        <f ca="1">IF(B146="","",IF(ISERROR(MATCH($J146,SorP!B:B,0)),"",INDIRECT("'SorP'!$A$"&amp;MATCH($S146&amp;$J146,SorP!C:C,0))))</f>
        <v/>
      </c>
      <c r="U146" s="99"/>
      <c r="V146" s="74" t="str">
        <f ca="1" t="shared" si="21"/>
        <v/>
      </c>
      <c r="W146" s="74" t="b">
        <f ca="1" t="shared" si="22"/>
        <v>0</v>
      </c>
      <c r="X146" s="74" t="str">
        <f ca="1" t="shared" si="23"/>
        <v>+</v>
      </c>
      <c r="Y146" s="74" t="e">
        <f ca="1">IF(C146="",NA(),MATCH($B146&amp;$C146,'Smelter Look-up'!$J:$J,0))</f>
        <v>#N/A</v>
      </c>
      <c r="AB146" s="74">
        <f ca="1" t="shared" si="24"/>
        <v>0</v>
      </c>
      <c r="AC146" s="74" t="str">
        <f ca="1" t="shared" si="25"/>
        <v/>
      </c>
      <c r="AD146" s="74" t="str">
        <f ca="1" t="shared" si="26"/>
        <v/>
      </c>
    </row>
    <row r="147" s="74" customFormat="1" ht="20.15" customHeight="1" spans="1:30">
      <c r="A147" s="97"/>
      <c r="B147" s="95" t="str">
        <f ca="1">IF(LEN(A147)=0,"",INDEX('Smelter Look-up'!$A:$A,MATCH($A147,'Smelter Look-up'!$E:$E,0)))</f>
        <v/>
      </c>
      <c r="C147" s="95" t="str">
        <f ca="1">IF(LEN(A147)=0,"",INDEX('Smelter Look-up'!$C:$C,MATCH($A147,'Smelter Look-up'!$E:$E,0)))</f>
        <v/>
      </c>
      <c r="D147" s="95"/>
      <c r="E147" s="95" t="str">
        <f ca="1">IF(ISERROR($Y147),"",OFFSET('Smelter Look-up'!$D$4,$Y147-4,0)&amp;"")</f>
        <v/>
      </c>
      <c r="F147" s="95" t="str">
        <f ca="1">IF(ISERROR($Y147),"",OFFSET('Smelter Look-up'!$E$4,$Y147-4,0))</f>
        <v/>
      </c>
      <c r="G147" s="95" t="str">
        <f ca="1">IF(C147="Smelter not listed","Enter smelter details",IF(ISERROR($Y147),"",OFFSET('Smelter Look-up'!$F$4,$Y147-4,0)))</f>
        <v/>
      </c>
      <c r="H147" s="154" t="str">
        <f ca="1">IF(ISERROR($Y147),"",OFFSET('Smelter Look-up'!$G$4,$Y147-4,0))</f>
        <v/>
      </c>
      <c r="I147" s="96" t="str">
        <f ca="1">IF(ISERROR($Y147),"",OFFSET('Smelter Look-up'!$H$4,$Y147-4,0))</f>
        <v/>
      </c>
      <c r="J147" s="96" t="str">
        <f ca="1">IF(ISERROR($Y147),"",OFFSET('Smelter Look-up'!$I$4,$Y147-4,0))</f>
        <v/>
      </c>
      <c r="K147" s="97"/>
      <c r="L147" s="97"/>
      <c r="M147" s="97"/>
      <c r="N147" s="97"/>
      <c r="O147" s="97"/>
      <c r="P147" s="97"/>
      <c r="Q147" s="98"/>
      <c r="R147" s="140" t="str">
        <f ca="1">IF(ISERROR($Y147),"",OFFSET('Smelter Look-up'!$C$4,$Y147-4,0)&amp;"")</f>
        <v/>
      </c>
      <c r="S147" s="98" t="str">
        <f ca="1" t="shared" si="20"/>
        <v/>
      </c>
      <c r="T147" s="98" t="str">
        <f ca="1">IF(B147="","",IF(ISERROR(MATCH($J147,SorP!B:B,0)),"",INDIRECT("'SorP'!$A$"&amp;MATCH($S147&amp;$J147,SorP!C:C,0))))</f>
        <v/>
      </c>
      <c r="U147" s="99"/>
      <c r="V147" s="74" t="str">
        <f ca="1" t="shared" si="21"/>
        <v/>
      </c>
      <c r="W147" s="74" t="b">
        <f ca="1" t="shared" si="22"/>
        <v>0</v>
      </c>
      <c r="X147" s="74" t="str">
        <f ca="1" t="shared" si="23"/>
        <v>+</v>
      </c>
      <c r="Y147" s="74" t="e">
        <f ca="1">IF(C147="",NA(),MATCH($B147&amp;$C147,'Smelter Look-up'!$J:$J,0))</f>
        <v>#N/A</v>
      </c>
      <c r="AB147" s="74">
        <f ca="1" t="shared" si="24"/>
        <v>0</v>
      </c>
      <c r="AC147" s="74" t="str">
        <f ca="1" t="shared" si="25"/>
        <v/>
      </c>
      <c r="AD147" s="74" t="str">
        <f ca="1" t="shared" si="26"/>
        <v/>
      </c>
    </row>
    <row r="148" s="74" customFormat="1" ht="20.15" customHeight="1" spans="1:30">
      <c r="A148" s="97"/>
      <c r="B148" s="95" t="str">
        <f ca="1">IF(LEN(A148)=0,"",INDEX('Smelter Look-up'!$A:$A,MATCH($A148,'Smelter Look-up'!$E:$E,0)))</f>
        <v/>
      </c>
      <c r="C148" s="95" t="str">
        <f ca="1">IF(LEN(A148)=0,"",INDEX('Smelter Look-up'!$C:$C,MATCH($A148,'Smelter Look-up'!$E:$E,0)))</f>
        <v/>
      </c>
      <c r="D148" s="95"/>
      <c r="E148" s="95" t="str">
        <f ca="1">IF(ISERROR($Y148),"",OFFSET('Smelter Look-up'!$D$4,$Y148-4,0)&amp;"")</f>
        <v/>
      </c>
      <c r="F148" s="95" t="str">
        <f ca="1">IF(ISERROR($Y148),"",OFFSET('Smelter Look-up'!$E$4,$Y148-4,0))</f>
        <v/>
      </c>
      <c r="G148" s="95" t="str">
        <f ca="1">IF(C148="Smelter not listed","Enter smelter details",IF(ISERROR($Y148),"",OFFSET('Smelter Look-up'!$F$4,$Y148-4,0)))</f>
        <v/>
      </c>
      <c r="H148" s="154" t="str">
        <f ca="1">IF(ISERROR($Y148),"",OFFSET('Smelter Look-up'!$G$4,$Y148-4,0))</f>
        <v/>
      </c>
      <c r="I148" s="96" t="str">
        <f ca="1">IF(ISERROR($Y148),"",OFFSET('Smelter Look-up'!$H$4,$Y148-4,0))</f>
        <v/>
      </c>
      <c r="J148" s="96" t="str">
        <f ca="1">IF(ISERROR($Y148),"",OFFSET('Smelter Look-up'!$I$4,$Y148-4,0))</f>
        <v/>
      </c>
      <c r="K148" s="97"/>
      <c r="L148" s="97"/>
      <c r="M148" s="97"/>
      <c r="N148" s="97"/>
      <c r="O148" s="97"/>
      <c r="P148" s="97"/>
      <c r="Q148" s="98"/>
      <c r="R148" s="140" t="str">
        <f ca="1">IF(ISERROR($Y148),"",OFFSET('Smelter Look-up'!$C$4,$Y148-4,0)&amp;"")</f>
        <v/>
      </c>
      <c r="S148" s="98" t="str">
        <f ca="1" t="shared" si="20"/>
        <v/>
      </c>
      <c r="T148" s="98" t="str">
        <f ca="1">IF(B148="","",IF(ISERROR(MATCH($J148,SorP!B:B,0)),"",INDIRECT("'SorP'!$A$"&amp;MATCH($S148&amp;$J148,SorP!C:C,0))))</f>
        <v/>
      </c>
      <c r="U148" s="99"/>
      <c r="V148" s="74" t="str">
        <f ca="1" t="shared" si="21"/>
        <v/>
      </c>
      <c r="W148" s="74" t="b">
        <f ca="1" t="shared" si="22"/>
        <v>0</v>
      </c>
      <c r="X148" s="74" t="str">
        <f ca="1" t="shared" si="23"/>
        <v>+</v>
      </c>
      <c r="Y148" s="74" t="e">
        <f ca="1">IF(C148="",NA(),MATCH($B148&amp;$C148,'Smelter Look-up'!$J:$J,0))</f>
        <v>#N/A</v>
      </c>
      <c r="AB148" s="74">
        <f ca="1" t="shared" si="24"/>
        <v>0</v>
      </c>
      <c r="AC148" s="74" t="str">
        <f ca="1" t="shared" si="25"/>
        <v/>
      </c>
      <c r="AD148" s="74" t="str">
        <f ca="1" t="shared" si="26"/>
        <v/>
      </c>
    </row>
    <row r="149" s="74" customFormat="1" ht="20.15" customHeight="1" spans="1:30">
      <c r="A149" s="97"/>
      <c r="B149" s="95" t="str">
        <f ca="1">IF(LEN(A149)=0,"",INDEX('Smelter Look-up'!$A:$A,MATCH($A149,'Smelter Look-up'!$E:$E,0)))</f>
        <v/>
      </c>
      <c r="C149" s="95" t="str">
        <f ca="1">IF(LEN(A149)=0,"",INDEX('Smelter Look-up'!$C:$C,MATCH($A149,'Smelter Look-up'!$E:$E,0)))</f>
        <v/>
      </c>
      <c r="D149" s="95"/>
      <c r="E149" s="95" t="str">
        <f ca="1">IF(ISERROR($Y149),"",OFFSET('Smelter Look-up'!$D$4,$Y149-4,0)&amp;"")</f>
        <v/>
      </c>
      <c r="F149" s="95" t="str">
        <f ca="1">IF(ISERROR($Y149),"",OFFSET('Smelter Look-up'!$E$4,$Y149-4,0))</f>
        <v/>
      </c>
      <c r="G149" s="95" t="str">
        <f ca="1">IF(C149="Smelter not listed","Enter smelter details",IF(ISERROR($Y149),"",OFFSET('Smelter Look-up'!$F$4,$Y149-4,0)))</f>
        <v/>
      </c>
      <c r="H149" s="154" t="str">
        <f ca="1">IF(ISERROR($Y149),"",OFFSET('Smelter Look-up'!$G$4,$Y149-4,0))</f>
        <v/>
      </c>
      <c r="I149" s="96" t="str">
        <f ca="1">IF(ISERROR($Y149),"",OFFSET('Smelter Look-up'!$H$4,$Y149-4,0))</f>
        <v/>
      </c>
      <c r="J149" s="96" t="str">
        <f ca="1">IF(ISERROR($Y149),"",OFFSET('Smelter Look-up'!$I$4,$Y149-4,0))</f>
        <v/>
      </c>
      <c r="K149" s="97"/>
      <c r="L149" s="97"/>
      <c r="M149" s="97"/>
      <c r="N149" s="97"/>
      <c r="O149" s="97"/>
      <c r="P149" s="97"/>
      <c r="Q149" s="98"/>
      <c r="R149" s="140" t="str">
        <f ca="1">IF(ISERROR($Y149),"",OFFSET('Smelter Look-up'!$C$4,$Y149-4,0)&amp;"")</f>
        <v/>
      </c>
      <c r="S149" s="98" t="str">
        <f ca="1" t="shared" si="20"/>
        <v/>
      </c>
      <c r="T149" s="98" t="str">
        <f ca="1">IF(B149="","",IF(ISERROR(MATCH($J149,SorP!B:B,0)),"",INDIRECT("'SorP'!$A$"&amp;MATCH($S149&amp;$J149,SorP!C:C,0))))</f>
        <v/>
      </c>
      <c r="U149" s="99"/>
      <c r="V149" s="74" t="str">
        <f ca="1" t="shared" si="21"/>
        <v/>
      </c>
      <c r="W149" s="74" t="b">
        <f ca="1" t="shared" si="22"/>
        <v>0</v>
      </c>
      <c r="X149" s="74" t="str">
        <f ca="1" t="shared" si="23"/>
        <v>+</v>
      </c>
      <c r="Y149" s="74" t="e">
        <f ca="1">IF(C149="",NA(),MATCH($B149&amp;$C149,'Smelter Look-up'!$J:$J,0))</f>
        <v>#N/A</v>
      </c>
      <c r="AB149" s="74">
        <f ca="1" t="shared" si="24"/>
        <v>0</v>
      </c>
      <c r="AC149" s="74" t="str">
        <f ca="1" t="shared" si="25"/>
        <v/>
      </c>
      <c r="AD149" s="74" t="str">
        <f ca="1" t="shared" si="26"/>
        <v/>
      </c>
    </row>
    <row r="150" s="74" customFormat="1" ht="20.15" customHeight="1" spans="1:30">
      <c r="A150" s="97"/>
      <c r="B150" s="95" t="str">
        <f ca="1">IF(LEN(A150)=0,"",INDEX('Smelter Look-up'!$A:$A,MATCH($A150,'Smelter Look-up'!$E:$E,0)))</f>
        <v/>
      </c>
      <c r="C150" s="95" t="str">
        <f ca="1">IF(LEN(A150)=0,"",INDEX('Smelter Look-up'!$C:$C,MATCH($A150,'Smelter Look-up'!$E:$E,0)))</f>
        <v/>
      </c>
      <c r="D150" s="95"/>
      <c r="E150" s="95" t="str">
        <f ca="1">IF(ISERROR($Y150),"",OFFSET('Smelter Look-up'!$D$4,$Y150-4,0)&amp;"")</f>
        <v/>
      </c>
      <c r="F150" s="95" t="str">
        <f ca="1">IF(ISERROR($Y150),"",OFFSET('Smelter Look-up'!$E$4,$Y150-4,0))</f>
        <v/>
      </c>
      <c r="G150" s="95" t="str">
        <f ca="1">IF(C150="Smelter not listed","Enter smelter details",IF(ISERROR($Y150),"",OFFSET('Smelter Look-up'!$F$4,$Y150-4,0)))</f>
        <v/>
      </c>
      <c r="H150" s="154" t="str">
        <f ca="1">IF(ISERROR($Y150),"",OFFSET('Smelter Look-up'!$G$4,$Y150-4,0))</f>
        <v/>
      </c>
      <c r="I150" s="96" t="str">
        <f ca="1">IF(ISERROR($Y150),"",OFFSET('Smelter Look-up'!$H$4,$Y150-4,0))</f>
        <v/>
      </c>
      <c r="J150" s="96" t="str">
        <f ca="1">IF(ISERROR($Y150),"",OFFSET('Smelter Look-up'!$I$4,$Y150-4,0))</f>
        <v/>
      </c>
      <c r="K150" s="97"/>
      <c r="L150" s="97"/>
      <c r="M150" s="97"/>
      <c r="N150" s="97"/>
      <c r="O150" s="97"/>
      <c r="P150" s="97"/>
      <c r="Q150" s="98"/>
      <c r="R150" s="140" t="str">
        <f ca="1">IF(ISERROR($Y150),"",OFFSET('Smelter Look-up'!$C$4,$Y150-4,0)&amp;"")</f>
        <v/>
      </c>
      <c r="S150" s="98" t="str">
        <f ca="1" t="shared" si="20"/>
        <v/>
      </c>
      <c r="T150" s="98" t="str">
        <f ca="1">IF(B150="","",IF(ISERROR(MATCH($J150,SorP!B:B,0)),"",INDIRECT("'SorP'!$A$"&amp;MATCH($S150&amp;$J150,SorP!C:C,0))))</f>
        <v/>
      </c>
      <c r="U150" s="99"/>
      <c r="V150" s="74" t="str">
        <f ca="1" t="shared" si="21"/>
        <v/>
      </c>
      <c r="W150" s="74" t="b">
        <f ca="1" t="shared" si="22"/>
        <v>0</v>
      </c>
      <c r="X150" s="74" t="str">
        <f ca="1" t="shared" si="23"/>
        <v>+</v>
      </c>
      <c r="Y150" s="74" t="e">
        <f ca="1">IF(C150="",NA(),MATCH($B150&amp;$C150,'Smelter Look-up'!$J:$J,0))</f>
        <v>#N/A</v>
      </c>
      <c r="AB150" s="74">
        <f ca="1" t="shared" si="24"/>
        <v>0</v>
      </c>
      <c r="AC150" s="74" t="str">
        <f ca="1" t="shared" si="25"/>
        <v/>
      </c>
      <c r="AD150" s="74" t="str">
        <f ca="1" t="shared" si="26"/>
        <v/>
      </c>
    </row>
    <row r="151" s="74" customFormat="1" ht="20.15" customHeight="1" spans="1:30">
      <c r="A151" s="97"/>
      <c r="B151" s="95" t="str">
        <f ca="1">IF(LEN(A151)=0,"",INDEX('Smelter Look-up'!$A:$A,MATCH($A151,'Smelter Look-up'!$E:$E,0)))</f>
        <v/>
      </c>
      <c r="C151" s="95" t="str">
        <f ca="1">IF(LEN(A151)=0,"",INDEX('Smelter Look-up'!$C:$C,MATCH($A151,'Smelter Look-up'!$E:$E,0)))</f>
        <v/>
      </c>
      <c r="D151" s="95"/>
      <c r="E151" s="95" t="str">
        <f ca="1">IF(ISERROR($Y151),"",OFFSET('Smelter Look-up'!$D$4,$Y151-4,0)&amp;"")</f>
        <v/>
      </c>
      <c r="F151" s="95" t="str">
        <f ca="1">IF(ISERROR($Y151),"",OFFSET('Smelter Look-up'!$E$4,$Y151-4,0))</f>
        <v/>
      </c>
      <c r="G151" s="95" t="str">
        <f ca="1">IF(C151="Smelter not listed","Enter smelter details",IF(ISERROR($Y151),"",OFFSET('Smelter Look-up'!$F$4,$Y151-4,0)))</f>
        <v/>
      </c>
      <c r="H151" s="154" t="str">
        <f ca="1">IF(ISERROR($Y151),"",OFFSET('Smelter Look-up'!$G$4,$Y151-4,0))</f>
        <v/>
      </c>
      <c r="I151" s="96" t="str">
        <f ca="1">IF(ISERROR($Y151),"",OFFSET('Smelter Look-up'!$H$4,$Y151-4,0))</f>
        <v/>
      </c>
      <c r="J151" s="96" t="str">
        <f ca="1">IF(ISERROR($Y151),"",OFFSET('Smelter Look-up'!$I$4,$Y151-4,0))</f>
        <v/>
      </c>
      <c r="K151" s="97"/>
      <c r="L151" s="97"/>
      <c r="M151" s="97"/>
      <c r="N151" s="97"/>
      <c r="O151" s="97"/>
      <c r="P151" s="97"/>
      <c r="Q151" s="98"/>
      <c r="R151" s="140" t="str">
        <f ca="1">IF(ISERROR($Y151),"",OFFSET('Smelter Look-up'!$C$4,$Y151-4,0)&amp;"")</f>
        <v/>
      </c>
      <c r="S151" s="98" t="str">
        <f ca="1" t="shared" si="20"/>
        <v/>
      </c>
      <c r="T151" s="98" t="str">
        <f ca="1">IF(B151="","",IF(ISERROR(MATCH($J151,SorP!B:B,0)),"",INDIRECT("'SorP'!$A$"&amp;MATCH($S151&amp;$J151,SorP!C:C,0))))</f>
        <v/>
      </c>
      <c r="U151" s="99"/>
      <c r="V151" s="74" t="str">
        <f ca="1" t="shared" si="21"/>
        <v/>
      </c>
      <c r="W151" s="74" t="b">
        <f ca="1" t="shared" si="22"/>
        <v>0</v>
      </c>
      <c r="X151" s="74" t="str">
        <f ca="1" t="shared" si="23"/>
        <v>+</v>
      </c>
      <c r="Y151" s="74" t="e">
        <f ca="1">IF(C151="",NA(),MATCH($B151&amp;$C151,'Smelter Look-up'!$J:$J,0))</f>
        <v>#N/A</v>
      </c>
      <c r="AB151" s="74">
        <f ca="1" t="shared" si="24"/>
        <v>0</v>
      </c>
      <c r="AC151" s="74" t="str">
        <f ca="1" t="shared" si="25"/>
        <v/>
      </c>
      <c r="AD151" s="74" t="str">
        <f ca="1" t="shared" si="26"/>
        <v/>
      </c>
    </row>
    <row r="152" s="74" customFormat="1" ht="20.15" customHeight="1" spans="1:30">
      <c r="A152" s="97"/>
      <c r="B152" s="95" t="str">
        <f ca="1">IF(LEN(A152)=0,"",INDEX('Smelter Look-up'!$A:$A,MATCH($A152,'Smelter Look-up'!$E:$E,0)))</f>
        <v/>
      </c>
      <c r="C152" s="95" t="str">
        <f ca="1">IF(LEN(A152)=0,"",INDEX('Smelter Look-up'!$C:$C,MATCH($A152,'Smelter Look-up'!$E:$E,0)))</f>
        <v/>
      </c>
      <c r="D152" s="95"/>
      <c r="E152" s="95" t="str">
        <f ca="1">IF(ISERROR($Y152),"",OFFSET('Smelter Look-up'!$D$4,$Y152-4,0)&amp;"")</f>
        <v/>
      </c>
      <c r="F152" s="95" t="str">
        <f ca="1">IF(ISERROR($Y152),"",OFFSET('Smelter Look-up'!$E$4,$Y152-4,0))</f>
        <v/>
      </c>
      <c r="G152" s="95" t="str">
        <f ca="1">IF(C152="Smelter not listed","Enter smelter details",IF(ISERROR($Y152),"",OFFSET('Smelter Look-up'!$F$4,$Y152-4,0)))</f>
        <v/>
      </c>
      <c r="H152" s="154" t="str">
        <f ca="1">IF(ISERROR($Y152),"",OFFSET('Smelter Look-up'!$G$4,$Y152-4,0))</f>
        <v/>
      </c>
      <c r="I152" s="96" t="str">
        <f ca="1">IF(ISERROR($Y152),"",OFFSET('Smelter Look-up'!$H$4,$Y152-4,0))</f>
        <v/>
      </c>
      <c r="J152" s="96" t="str">
        <f ca="1">IF(ISERROR($Y152),"",OFFSET('Smelter Look-up'!$I$4,$Y152-4,0))</f>
        <v/>
      </c>
      <c r="K152" s="97"/>
      <c r="L152" s="97"/>
      <c r="M152" s="97"/>
      <c r="N152" s="97"/>
      <c r="O152" s="97"/>
      <c r="P152" s="97"/>
      <c r="Q152" s="98"/>
      <c r="R152" s="140" t="str">
        <f ca="1">IF(ISERROR($Y152),"",OFFSET('Smelter Look-up'!$C$4,$Y152-4,0)&amp;"")</f>
        <v/>
      </c>
      <c r="S152" s="98" t="str">
        <f ca="1" t="shared" si="20"/>
        <v/>
      </c>
      <c r="T152" s="98" t="str">
        <f ca="1">IF(B152="","",IF(ISERROR(MATCH($J152,SorP!B:B,0)),"",INDIRECT("'SorP'!$A$"&amp;MATCH($S152&amp;$J152,SorP!C:C,0))))</f>
        <v/>
      </c>
      <c r="U152" s="99"/>
      <c r="V152" s="74" t="str">
        <f ca="1" t="shared" si="21"/>
        <v/>
      </c>
      <c r="W152" s="74" t="b">
        <f ca="1" t="shared" si="22"/>
        <v>0</v>
      </c>
      <c r="X152" s="74" t="str">
        <f ca="1" t="shared" si="23"/>
        <v>+</v>
      </c>
      <c r="Y152" s="74" t="e">
        <f ca="1">IF(C152="",NA(),MATCH($B152&amp;$C152,'Smelter Look-up'!$J:$J,0))</f>
        <v>#N/A</v>
      </c>
      <c r="AB152" s="74">
        <f ca="1" t="shared" si="24"/>
        <v>0</v>
      </c>
      <c r="AC152" s="74" t="str">
        <f ca="1" t="shared" si="25"/>
        <v/>
      </c>
      <c r="AD152" s="74" t="str">
        <f ca="1" t="shared" si="26"/>
        <v/>
      </c>
    </row>
    <row r="153" s="74" customFormat="1" ht="20.15" customHeight="1" spans="1:30">
      <c r="A153" s="97"/>
      <c r="B153" s="95" t="str">
        <f ca="1">IF(LEN(A153)=0,"",INDEX('Smelter Look-up'!$A:$A,MATCH($A153,'Smelter Look-up'!$E:$E,0)))</f>
        <v/>
      </c>
      <c r="C153" s="95" t="str">
        <f ca="1">IF(LEN(A153)=0,"",INDEX('Smelter Look-up'!$C:$C,MATCH($A153,'Smelter Look-up'!$E:$E,0)))</f>
        <v/>
      </c>
      <c r="D153" s="95"/>
      <c r="E153" s="95" t="str">
        <f ca="1">IF(ISERROR($Y153),"",OFFSET('Smelter Look-up'!$D$4,$Y153-4,0)&amp;"")</f>
        <v/>
      </c>
      <c r="F153" s="95" t="str">
        <f ca="1">IF(ISERROR($Y153),"",OFFSET('Smelter Look-up'!$E$4,$Y153-4,0))</f>
        <v/>
      </c>
      <c r="G153" s="95" t="str">
        <f ca="1">IF(C153="Smelter not listed","Enter smelter details",IF(ISERROR($Y153),"",OFFSET('Smelter Look-up'!$F$4,$Y153-4,0)))</f>
        <v/>
      </c>
      <c r="H153" s="154" t="str">
        <f ca="1">IF(ISERROR($Y153),"",OFFSET('Smelter Look-up'!$G$4,$Y153-4,0))</f>
        <v/>
      </c>
      <c r="I153" s="96" t="str">
        <f ca="1">IF(ISERROR($Y153),"",OFFSET('Smelter Look-up'!$H$4,$Y153-4,0))</f>
        <v/>
      </c>
      <c r="J153" s="96" t="str">
        <f ca="1">IF(ISERROR($Y153),"",OFFSET('Smelter Look-up'!$I$4,$Y153-4,0))</f>
        <v/>
      </c>
      <c r="K153" s="97"/>
      <c r="L153" s="97"/>
      <c r="M153" s="97"/>
      <c r="N153" s="97"/>
      <c r="O153" s="97"/>
      <c r="P153" s="97"/>
      <c r="Q153" s="98"/>
      <c r="R153" s="140" t="str">
        <f ca="1">IF(ISERROR($Y153),"",OFFSET('Smelter Look-up'!$C$4,$Y153-4,0)&amp;"")</f>
        <v/>
      </c>
      <c r="S153" s="98" t="str">
        <f ca="1" t="shared" si="20"/>
        <v/>
      </c>
      <c r="T153" s="98" t="str">
        <f ca="1">IF(B153="","",IF(ISERROR(MATCH($J153,SorP!B:B,0)),"",INDIRECT("'SorP'!$A$"&amp;MATCH($S153&amp;$J153,SorP!C:C,0))))</f>
        <v/>
      </c>
      <c r="U153" s="99"/>
      <c r="V153" s="74" t="str">
        <f ca="1" t="shared" si="21"/>
        <v/>
      </c>
      <c r="W153" s="74" t="b">
        <f ca="1" t="shared" si="22"/>
        <v>0</v>
      </c>
      <c r="X153" s="74" t="str">
        <f ca="1" t="shared" si="23"/>
        <v>+</v>
      </c>
      <c r="Y153" s="74" t="e">
        <f ca="1">IF(C153="",NA(),MATCH($B153&amp;$C153,'Smelter Look-up'!$J:$J,0))</f>
        <v>#N/A</v>
      </c>
      <c r="AB153" s="74">
        <f ca="1" t="shared" si="24"/>
        <v>0</v>
      </c>
      <c r="AC153" s="74" t="str">
        <f ca="1" t="shared" si="25"/>
        <v/>
      </c>
      <c r="AD153" s="74" t="str">
        <f ca="1" t="shared" si="26"/>
        <v/>
      </c>
    </row>
    <row r="154" s="74" customFormat="1" ht="20.15" customHeight="1" spans="1:30">
      <c r="A154" s="97"/>
      <c r="B154" s="95" t="str">
        <f ca="1">IF(LEN(A154)=0,"",INDEX('Smelter Look-up'!$A:$A,MATCH($A154,'Smelter Look-up'!$E:$E,0)))</f>
        <v/>
      </c>
      <c r="C154" s="95" t="str">
        <f ca="1">IF(LEN(A154)=0,"",INDEX('Smelter Look-up'!$C:$C,MATCH($A154,'Smelter Look-up'!$E:$E,0)))</f>
        <v/>
      </c>
      <c r="D154" s="95"/>
      <c r="E154" s="95" t="str">
        <f ca="1">IF(ISERROR($Y154),"",OFFSET('Smelter Look-up'!$D$4,$Y154-4,0)&amp;"")</f>
        <v/>
      </c>
      <c r="F154" s="95" t="str">
        <f ca="1">IF(ISERROR($Y154),"",OFFSET('Smelter Look-up'!$E$4,$Y154-4,0))</f>
        <v/>
      </c>
      <c r="G154" s="95" t="str">
        <f ca="1">IF(C154="Smelter not listed","Enter smelter details",IF(ISERROR($Y154),"",OFFSET('Smelter Look-up'!$F$4,$Y154-4,0)))</f>
        <v/>
      </c>
      <c r="H154" s="154" t="str">
        <f ca="1">IF(ISERROR($Y154),"",OFFSET('Smelter Look-up'!$G$4,$Y154-4,0))</f>
        <v/>
      </c>
      <c r="I154" s="96" t="str">
        <f ca="1">IF(ISERROR($Y154),"",OFFSET('Smelter Look-up'!$H$4,$Y154-4,0))</f>
        <v/>
      </c>
      <c r="J154" s="96" t="str">
        <f ca="1">IF(ISERROR($Y154),"",OFFSET('Smelter Look-up'!$I$4,$Y154-4,0))</f>
        <v/>
      </c>
      <c r="K154" s="97"/>
      <c r="L154" s="97"/>
      <c r="M154" s="97"/>
      <c r="N154" s="97"/>
      <c r="O154" s="97"/>
      <c r="P154" s="97"/>
      <c r="Q154" s="98"/>
      <c r="R154" s="140" t="str">
        <f ca="1">IF(ISERROR($Y154),"",OFFSET('Smelter Look-up'!$C$4,$Y154-4,0)&amp;"")</f>
        <v/>
      </c>
      <c r="S154" s="98" t="str">
        <f ca="1" t="shared" si="20"/>
        <v/>
      </c>
      <c r="T154" s="98" t="str">
        <f ca="1">IF(B154="","",IF(ISERROR(MATCH($J154,SorP!B:B,0)),"",INDIRECT("'SorP'!$A$"&amp;MATCH($S154&amp;$J154,SorP!C:C,0))))</f>
        <v/>
      </c>
      <c r="U154" s="99"/>
      <c r="V154" s="74" t="str">
        <f ca="1" t="shared" si="21"/>
        <v/>
      </c>
      <c r="W154" s="74" t="b">
        <f ca="1" t="shared" si="22"/>
        <v>0</v>
      </c>
      <c r="X154" s="74" t="str">
        <f ca="1" t="shared" si="23"/>
        <v>+</v>
      </c>
      <c r="Y154" s="74" t="e">
        <f ca="1">IF(C154="",NA(),MATCH($B154&amp;$C154,'Smelter Look-up'!$J:$J,0))</f>
        <v>#N/A</v>
      </c>
      <c r="AB154" s="74">
        <f ca="1" t="shared" si="24"/>
        <v>0</v>
      </c>
      <c r="AC154" s="74" t="str">
        <f ca="1" t="shared" si="25"/>
        <v/>
      </c>
      <c r="AD154" s="74" t="str">
        <f ca="1" t="shared" si="26"/>
        <v/>
      </c>
    </row>
    <row r="155" s="74" customFormat="1" ht="20.15" customHeight="1" spans="1:30">
      <c r="A155" s="97"/>
      <c r="B155" s="95" t="str">
        <f ca="1">IF(LEN(A155)=0,"",INDEX('Smelter Look-up'!$A:$A,MATCH($A155,'Smelter Look-up'!$E:$E,0)))</f>
        <v/>
      </c>
      <c r="C155" s="95" t="str">
        <f ca="1">IF(LEN(A155)=0,"",INDEX('Smelter Look-up'!$C:$C,MATCH($A155,'Smelter Look-up'!$E:$E,0)))</f>
        <v/>
      </c>
      <c r="D155" s="95"/>
      <c r="E155" s="95" t="str">
        <f ca="1">IF(ISERROR($Y155),"",OFFSET('Smelter Look-up'!$D$4,$Y155-4,0)&amp;"")</f>
        <v/>
      </c>
      <c r="F155" s="95" t="str">
        <f ca="1">IF(ISERROR($Y155),"",OFFSET('Smelter Look-up'!$E$4,$Y155-4,0))</f>
        <v/>
      </c>
      <c r="G155" s="95" t="str">
        <f ca="1">IF(C155="Smelter not listed","Enter smelter details",IF(ISERROR($Y155),"",OFFSET('Smelter Look-up'!$F$4,$Y155-4,0)))</f>
        <v/>
      </c>
      <c r="H155" s="154" t="str">
        <f ca="1">IF(ISERROR($Y155),"",OFFSET('Smelter Look-up'!$G$4,$Y155-4,0))</f>
        <v/>
      </c>
      <c r="I155" s="96" t="str">
        <f ca="1">IF(ISERROR($Y155),"",OFFSET('Smelter Look-up'!$H$4,$Y155-4,0))</f>
        <v/>
      </c>
      <c r="J155" s="96" t="str">
        <f ca="1">IF(ISERROR($Y155),"",OFFSET('Smelter Look-up'!$I$4,$Y155-4,0))</f>
        <v/>
      </c>
      <c r="K155" s="97"/>
      <c r="L155" s="97"/>
      <c r="M155" s="97"/>
      <c r="N155" s="97"/>
      <c r="O155" s="97"/>
      <c r="P155" s="97"/>
      <c r="Q155" s="98"/>
      <c r="R155" s="140" t="str">
        <f ca="1">IF(ISERROR($Y155),"",OFFSET('Smelter Look-up'!$C$4,$Y155-4,0)&amp;"")</f>
        <v/>
      </c>
      <c r="S155" s="98" t="str">
        <f ca="1" t="shared" si="20"/>
        <v/>
      </c>
      <c r="T155" s="98" t="str">
        <f ca="1">IF(B155="","",IF(ISERROR(MATCH($J155,SorP!B:B,0)),"",INDIRECT("'SorP'!$A$"&amp;MATCH($S155&amp;$J155,SorP!C:C,0))))</f>
        <v/>
      </c>
      <c r="U155" s="99"/>
      <c r="V155" s="74" t="str">
        <f ca="1" t="shared" si="21"/>
        <v/>
      </c>
      <c r="W155" s="74" t="b">
        <f ca="1" t="shared" si="22"/>
        <v>0</v>
      </c>
      <c r="X155" s="74" t="str">
        <f ca="1" t="shared" si="23"/>
        <v>+</v>
      </c>
      <c r="Y155" s="74" t="e">
        <f ca="1">IF(C155="",NA(),MATCH($B155&amp;$C155,'Smelter Look-up'!$J:$J,0))</f>
        <v>#N/A</v>
      </c>
      <c r="AB155" s="74">
        <f ca="1" t="shared" si="24"/>
        <v>0</v>
      </c>
      <c r="AC155" s="74" t="str">
        <f ca="1" t="shared" si="25"/>
        <v/>
      </c>
      <c r="AD155" s="74" t="str">
        <f ca="1" t="shared" si="26"/>
        <v/>
      </c>
    </row>
    <row r="156" s="74" customFormat="1" ht="20.15" customHeight="1" spans="1:30">
      <c r="A156" s="97"/>
      <c r="B156" s="95" t="str">
        <f ca="1">IF(LEN(A156)=0,"",INDEX('Smelter Look-up'!$A:$A,MATCH($A156,'Smelter Look-up'!$E:$E,0)))</f>
        <v/>
      </c>
      <c r="C156" s="95" t="str">
        <f ca="1">IF(LEN(A156)=0,"",INDEX('Smelter Look-up'!$C:$C,MATCH($A156,'Smelter Look-up'!$E:$E,0)))</f>
        <v/>
      </c>
      <c r="D156" s="95"/>
      <c r="E156" s="95" t="str">
        <f ca="1">IF(ISERROR($Y156),"",OFFSET('Smelter Look-up'!$D$4,$Y156-4,0)&amp;"")</f>
        <v/>
      </c>
      <c r="F156" s="95" t="str">
        <f ca="1">IF(ISERROR($Y156),"",OFFSET('Smelter Look-up'!$E$4,$Y156-4,0))</f>
        <v/>
      </c>
      <c r="G156" s="95" t="str">
        <f ca="1">IF(C156="Smelter not listed","Enter smelter details",IF(ISERROR($Y156),"",OFFSET('Smelter Look-up'!$F$4,$Y156-4,0)))</f>
        <v/>
      </c>
      <c r="H156" s="154" t="str">
        <f ca="1">IF(ISERROR($Y156),"",OFFSET('Smelter Look-up'!$G$4,$Y156-4,0))</f>
        <v/>
      </c>
      <c r="I156" s="96" t="str">
        <f ca="1">IF(ISERROR($Y156),"",OFFSET('Smelter Look-up'!$H$4,$Y156-4,0))</f>
        <v/>
      </c>
      <c r="J156" s="96" t="str">
        <f ca="1">IF(ISERROR($Y156),"",OFFSET('Smelter Look-up'!$I$4,$Y156-4,0))</f>
        <v/>
      </c>
      <c r="K156" s="97"/>
      <c r="L156" s="97"/>
      <c r="M156" s="97"/>
      <c r="N156" s="97"/>
      <c r="O156" s="97"/>
      <c r="P156" s="97"/>
      <c r="Q156" s="98"/>
      <c r="R156" s="140" t="str">
        <f ca="1">IF(ISERROR($Y156),"",OFFSET('Smelter Look-up'!$C$4,$Y156-4,0)&amp;"")</f>
        <v/>
      </c>
      <c r="S156" s="98" t="str">
        <f ca="1" t="shared" si="20"/>
        <v/>
      </c>
      <c r="T156" s="98" t="str">
        <f ca="1">IF(B156="","",IF(ISERROR(MATCH($J156,SorP!B:B,0)),"",INDIRECT("'SorP'!$A$"&amp;MATCH($S156&amp;$J156,SorP!C:C,0))))</f>
        <v/>
      </c>
      <c r="U156" s="99"/>
      <c r="V156" s="74" t="str">
        <f ca="1" t="shared" si="21"/>
        <v/>
      </c>
      <c r="W156" s="74" t="b">
        <f ca="1" t="shared" si="22"/>
        <v>0</v>
      </c>
      <c r="X156" s="74" t="str">
        <f ca="1" t="shared" si="23"/>
        <v>+</v>
      </c>
      <c r="Y156" s="74" t="e">
        <f ca="1">IF(C156="",NA(),MATCH($B156&amp;$C156,'Smelter Look-up'!$J:$J,0))</f>
        <v>#N/A</v>
      </c>
      <c r="AB156" s="74">
        <f ca="1" t="shared" si="24"/>
        <v>0</v>
      </c>
      <c r="AC156" s="74" t="str">
        <f ca="1" t="shared" si="25"/>
        <v/>
      </c>
      <c r="AD156" s="74" t="str">
        <f ca="1" t="shared" si="26"/>
        <v/>
      </c>
    </row>
    <row r="157" s="74" customFormat="1" ht="20.15" customHeight="1" spans="1:30">
      <c r="A157" s="97"/>
      <c r="B157" s="95" t="str">
        <f ca="1">IF(LEN(A157)=0,"",INDEX('Smelter Look-up'!$A:$A,MATCH($A157,'Smelter Look-up'!$E:$E,0)))</f>
        <v/>
      </c>
      <c r="C157" s="95" t="str">
        <f ca="1">IF(LEN(A157)=0,"",INDEX('Smelter Look-up'!$C:$C,MATCH($A157,'Smelter Look-up'!$E:$E,0)))</f>
        <v/>
      </c>
      <c r="D157" s="95"/>
      <c r="E157" s="95" t="str">
        <f ca="1">IF(ISERROR($Y157),"",OFFSET('Smelter Look-up'!$D$4,$Y157-4,0)&amp;"")</f>
        <v/>
      </c>
      <c r="F157" s="95" t="str">
        <f ca="1">IF(ISERROR($Y157),"",OFFSET('Smelter Look-up'!$E$4,$Y157-4,0))</f>
        <v/>
      </c>
      <c r="G157" s="95" t="str">
        <f ca="1">IF(C157="Smelter not listed","Enter smelter details",IF(ISERROR($Y157),"",OFFSET('Smelter Look-up'!$F$4,$Y157-4,0)))</f>
        <v/>
      </c>
      <c r="H157" s="154" t="str">
        <f ca="1">IF(ISERROR($Y157),"",OFFSET('Smelter Look-up'!$G$4,$Y157-4,0))</f>
        <v/>
      </c>
      <c r="I157" s="96" t="str">
        <f ca="1">IF(ISERROR($Y157),"",OFFSET('Smelter Look-up'!$H$4,$Y157-4,0))</f>
        <v/>
      </c>
      <c r="J157" s="96" t="str">
        <f ca="1">IF(ISERROR($Y157),"",OFFSET('Smelter Look-up'!$I$4,$Y157-4,0))</f>
        <v/>
      </c>
      <c r="K157" s="97"/>
      <c r="L157" s="97"/>
      <c r="M157" s="97"/>
      <c r="N157" s="97"/>
      <c r="O157" s="97"/>
      <c r="P157" s="97"/>
      <c r="Q157" s="98"/>
      <c r="R157" s="140" t="str">
        <f ca="1">IF(ISERROR($Y157),"",OFFSET('Smelter Look-up'!$C$4,$Y157-4,0)&amp;"")</f>
        <v/>
      </c>
      <c r="S157" s="98" t="str">
        <f ca="1" t="shared" si="20"/>
        <v/>
      </c>
      <c r="T157" s="98" t="str">
        <f ca="1">IF(B157="","",IF(ISERROR(MATCH($J157,SorP!B:B,0)),"",INDIRECT("'SorP'!$A$"&amp;MATCH($S157&amp;$J157,SorP!C:C,0))))</f>
        <v/>
      </c>
      <c r="U157" s="99"/>
      <c r="V157" s="74" t="str">
        <f ca="1" t="shared" si="21"/>
        <v/>
      </c>
      <c r="W157" s="74" t="b">
        <f ca="1" t="shared" si="22"/>
        <v>0</v>
      </c>
      <c r="X157" s="74" t="str">
        <f ca="1" t="shared" si="23"/>
        <v>+</v>
      </c>
      <c r="Y157" s="74" t="e">
        <f ca="1">IF(C157="",NA(),MATCH($B157&amp;$C157,'Smelter Look-up'!$J:$J,0))</f>
        <v>#N/A</v>
      </c>
      <c r="AB157" s="74">
        <f ca="1" t="shared" si="24"/>
        <v>0</v>
      </c>
      <c r="AC157" s="74" t="str">
        <f ca="1" t="shared" si="25"/>
        <v/>
      </c>
      <c r="AD157" s="74" t="str">
        <f ca="1" t="shared" si="26"/>
        <v/>
      </c>
    </row>
    <row r="158" s="74" customFormat="1" ht="20.15" customHeight="1" spans="1:30">
      <c r="A158" s="97"/>
      <c r="B158" s="95" t="str">
        <f ca="1">IF(LEN(A158)=0,"",INDEX('Smelter Look-up'!$A:$A,MATCH($A158,'Smelter Look-up'!$E:$E,0)))</f>
        <v/>
      </c>
      <c r="C158" s="95" t="str">
        <f ca="1">IF(LEN(A158)=0,"",INDEX('Smelter Look-up'!$C:$C,MATCH($A158,'Smelter Look-up'!$E:$E,0)))</f>
        <v/>
      </c>
      <c r="D158" s="95"/>
      <c r="E158" s="95" t="str">
        <f ca="1">IF(ISERROR($Y158),"",OFFSET('Smelter Look-up'!$D$4,$Y158-4,0)&amp;"")</f>
        <v/>
      </c>
      <c r="F158" s="95" t="str">
        <f ca="1">IF(ISERROR($Y158),"",OFFSET('Smelter Look-up'!$E$4,$Y158-4,0))</f>
        <v/>
      </c>
      <c r="G158" s="95" t="str">
        <f ca="1">IF(C158="Smelter not listed","Enter smelter details",IF(ISERROR($Y158),"",OFFSET('Smelter Look-up'!$F$4,$Y158-4,0)))</f>
        <v/>
      </c>
      <c r="H158" s="154" t="str">
        <f ca="1">IF(ISERROR($Y158),"",OFFSET('Smelter Look-up'!$G$4,$Y158-4,0))</f>
        <v/>
      </c>
      <c r="I158" s="96" t="str">
        <f ca="1">IF(ISERROR($Y158),"",OFFSET('Smelter Look-up'!$H$4,$Y158-4,0))</f>
        <v/>
      </c>
      <c r="J158" s="96" t="str">
        <f ca="1">IF(ISERROR($Y158),"",OFFSET('Smelter Look-up'!$I$4,$Y158-4,0))</f>
        <v/>
      </c>
      <c r="K158" s="97"/>
      <c r="L158" s="97"/>
      <c r="M158" s="97"/>
      <c r="N158" s="97"/>
      <c r="O158" s="97"/>
      <c r="P158" s="97"/>
      <c r="Q158" s="98"/>
      <c r="R158" s="140" t="str">
        <f ca="1">IF(ISERROR($Y158),"",OFFSET('Smelter Look-up'!$C$4,$Y158-4,0)&amp;"")</f>
        <v/>
      </c>
      <c r="S158" s="98" t="str">
        <f ca="1" t="shared" si="20"/>
        <v/>
      </c>
      <c r="T158" s="98" t="str">
        <f ca="1">IF(B158="","",IF(ISERROR(MATCH($J158,SorP!B:B,0)),"",INDIRECT("'SorP'!$A$"&amp;MATCH($S158&amp;$J158,SorP!C:C,0))))</f>
        <v/>
      </c>
      <c r="U158" s="99"/>
      <c r="V158" s="74" t="str">
        <f ca="1" t="shared" si="21"/>
        <v/>
      </c>
      <c r="W158" s="74" t="b">
        <f ca="1" t="shared" si="22"/>
        <v>0</v>
      </c>
      <c r="X158" s="74" t="str">
        <f ca="1" t="shared" si="23"/>
        <v>+</v>
      </c>
      <c r="Y158" s="74" t="e">
        <f ca="1">IF(C158="",NA(),MATCH($B158&amp;$C158,'Smelter Look-up'!$J:$J,0))</f>
        <v>#N/A</v>
      </c>
      <c r="AB158" s="74">
        <f ca="1" t="shared" si="24"/>
        <v>0</v>
      </c>
      <c r="AC158" s="74" t="str">
        <f ca="1" t="shared" si="25"/>
        <v/>
      </c>
      <c r="AD158" s="74" t="str">
        <f ca="1" t="shared" si="26"/>
        <v/>
      </c>
    </row>
    <row r="159" s="74" customFormat="1" ht="20.15" customHeight="1" spans="1:30">
      <c r="A159" s="97"/>
      <c r="B159" s="95" t="str">
        <f ca="1">IF(LEN(A159)=0,"",INDEX('Smelter Look-up'!$A:$A,MATCH($A159,'Smelter Look-up'!$E:$E,0)))</f>
        <v/>
      </c>
      <c r="C159" s="95" t="str">
        <f ca="1">IF(LEN(A159)=0,"",INDEX('Smelter Look-up'!$C:$C,MATCH($A159,'Smelter Look-up'!$E:$E,0)))</f>
        <v/>
      </c>
      <c r="D159" s="95"/>
      <c r="E159" s="95" t="str">
        <f ca="1">IF(ISERROR($Y159),"",OFFSET('Smelter Look-up'!$D$4,$Y159-4,0)&amp;"")</f>
        <v/>
      </c>
      <c r="F159" s="95" t="str">
        <f ca="1">IF(ISERROR($Y159),"",OFFSET('Smelter Look-up'!$E$4,$Y159-4,0))</f>
        <v/>
      </c>
      <c r="G159" s="95" t="str">
        <f ca="1">IF(C159="Smelter not listed","Enter smelter details",IF(ISERROR($Y159),"",OFFSET('Smelter Look-up'!$F$4,$Y159-4,0)))</f>
        <v/>
      </c>
      <c r="H159" s="154" t="str">
        <f ca="1">IF(ISERROR($Y159),"",OFFSET('Smelter Look-up'!$G$4,$Y159-4,0))</f>
        <v/>
      </c>
      <c r="I159" s="96" t="str">
        <f ca="1">IF(ISERROR($Y159),"",OFFSET('Smelter Look-up'!$H$4,$Y159-4,0))</f>
        <v/>
      </c>
      <c r="J159" s="96" t="str">
        <f ca="1">IF(ISERROR($Y159),"",OFFSET('Smelter Look-up'!$I$4,$Y159-4,0))</f>
        <v/>
      </c>
      <c r="K159" s="97"/>
      <c r="L159" s="97"/>
      <c r="M159" s="97"/>
      <c r="N159" s="97"/>
      <c r="O159" s="97"/>
      <c r="P159" s="97"/>
      <c r="Q159" s="98"/>
      <c r="R159" s="140" t="str">
        <f ca="1">IF(ISERROR($Y159),"",OFFSET('Smelter Look-up'!$C$4,$Y159-4,0)&amp;"")</f>
        <v/>
      </c>
      <c r="S159" s="98" t="str">
        <f ca="1" t="shared" si="20"/>
        <v/>
      </c>
      <c r="T159" s="98" t="str">
        <f ca="1">IF(B159="","",IF(ISERROR(MATCH($J159,SorP!B:B,0)),"",INDIRECT("'SorP'!$A$"&amp;MATCH($S159&amp;$J159,SorP!C:C,0))))</f>
        <v/>
      </c>
      <c r="U159" s="99"/>
      <c r="V159" s="74" t="str">
        <f ca="1" t="shared" si="21"/>
        <v/>
      </c>
      <c r="W159" s="74" t="b">
        <f ca="1" t="shared" si="22"/>
        <v>0</v>
      </c>
      <c r="X159" s="74" t="str">
        <f ca="1" t="shared" si="23"/>
        <v>+</v>
      </c>
      <c r="Y159" s="74" t="e">
        <f ca="1">IF(C159="",NA(),MATCH($B159&amp;$C159,'Smelter Look-up'!$J:$J,0))</f>
        <v>#N/A</v>
      </c>
      <c r="AB159" s="74">
        <f ca="1" t="shared" si="24"/>
        <v>0</v>
      </c>
      <c r="AC159" s="74" t="str">
        <f ca="1" t="shared" si="25"/>
        <v/>
      </c>
      <c r="AD159" s="74" t="str">
        <f ca="1" t="shared" si="26"/>
        <v/>
      </c>
    </row>
    <row r="160" s="74" customFormat="1" ht="20.15" customHeight="1" spans="1:30">
      <c r="A160" s="97"/>
      <c r="B160" s="95" t="str">
        <f ca="1">IF(LEN(A160)=0,"",INDEX('Smelter Look-up'!$A:$A,MATCH($A160,'Smelter Look-up'!$E:$E,0)))</f>
        <v/>
      </c>
      <c r="C160" s="95" t="str">
        <f ca="1">IF(LEN(A160)=0,"",INDEX('Smelter Look-up'!$C:$C,MATCH($A160,'Smelter Look-up'!$E:$E,0)))</f>
        <v/>
      </c>
      <c r="D160" s="95"/>
      <c r="E160" s="95" t="str">
        <f ca="1">IF(ISERROR($Y160),"",OFFSET('Smelter Look-up'!$D$4,$Y160-4,0)&amp;"")</f>
        <v/>
      </c>
      <c r="F160" s="95" t="str">
        <f ca="1">IF(ISERROR($Y160),"",OFFSET('Smelter Look-up'!$E$4,$Y160-4,0))</f>
        <v/>
      </c>
      <c r="G160" s="95" t="str">
        <f ca="1">IF(C160="Smelter not listed","Enter smelter details",IF(ISERROR($Y160),"",OFFSET('Smelter Look-up'!$F$4,$Y160-4,0)))</f>
        <v/>
      </c>
      <c r="H160" s="154" t="str">
        <f ca="1">IF(ISERROR($Y160),"",OFFSET('Smelter Look-up'!$G$4,$Y160-4,0))</f>
        <v/>
      </c>
      <c r="I160" s="96" t="str">
        <f ca="1">IF(ISERROR($Y160),"",OFFSET('Smelter Look-up'!$H$4,$Y160-4,0))</f>
        <v/>
      </c>
      <c r="J160" s="96" t="str">
        <f ca="1">IF(ISERROR($Y160),"",OFFSET('Smelter Look-up'!$I$4,$Y160-4,0))</f>
        <v/>
      </c>
      <c r="K160" s="97"/>
      <c r="L160" s="97"/>
      <c r="M160" s="97"/>
      <c r="N160" s="97"/>
      <c r="O160" s="97"/>
      <c r="P160" s="97"/>
      <c r="Q160" s="98"/>
      <c r="R160" s="140" t="str">
        <f ca="1">IF(ISERROR($Y160),"",OFFSET('Smelter Look-up'!$C$4,$Y160-4,0)&amp;"")</f>
        <v/>
      </c>
      <c r="S160" s="98" t="str">
        <f ca="1" t="shared" si="20"/>
        <v/>
      </c>
      <c r="T160" s="98" t="str">
        <f ca="1">IF(B160="","",IF(ISERROR(MATCH($J160,SorP!B:B,0)),"",INDIRECT("'SorP'!$A$"&amp;MATCH($S160&amp;$J160,SorP!C:C,0))))</f>
        <v/>
      </c>
      <c r="U160" s="99"/>
      <c r="V160" s="74" t="str">
        <f ca="1" t="shared" si="21"/>
        <v/>
      </c>
      <c r="W160" s="74" t="b">
        <f ca="1" t="shared" si="22"/>
        <v>0</v>
      </c>
      <c r="X160" s="74" t="str">
        <f ca="1" t="shared" si="23"/>
        <v>+</v>
      </c>
      <c r="Y160" s="74" t="e">
        <f ca="1">IF(C160="",NA(),MATCH($B160&amp;$C160,'Smelter Look-up'!$J:$J,0))</f>
        <v>#N/A</v>
      </c>
      <c r="AB160" s="74">
        <f ca="1" t="shared" si="24"/>
        <v>0</v>
      </c>
      <c r="AC160" s="74" t="str">
        <f ca="1" t="shared" si="25"/>
        <v/>
      </c>
      <c r="AD160" s="74" t="str">
        <f ca="1" t="shared" si="26"/>
        <v/>
      </c>
    </row>
    <row r="161" s="74" customFormat="1" ht="20.15" customHeight="1" spans="1:30">
      <c r="A161" s="97"/>
      <c r="B161" s="95" t="str">
        <f ca="1">IF(LEN(A161)=0,"",INDEX('Smelter Look-up'!$A:$A,MATCH($A161,'Smelter Look-up'!$E:$E,0)))</f>
        <v/>
      </c>
      <c r="C161" s="95" t="str">
        <f ca="1">IF(LEN(A161)=0,"",INDEX('Smelter Look-up'!$C:$C,MATCH($A161,'Smelter Look-up'!$E:$E,0)))</f>
        <v/>
      </c>
      <c r="D161" s="95"/>
      <c r="E161" s="95" t="str">
        <f ca="1">IF(ISERROR($Y161),"",OFFSET('Smelter Look-up'!$D$4,$Y161-4,0)&amp;"")</f>
        <v/>
      </c>
      <c r="F161" s="95" t="str">
        <f ca="1">IF(ISERROR($Y161),"",OFFSET('Smelter Look-up'!$E$4,$Y161-4,0))</f>
        <v/>
      </c>
      <c r="G161" s="95" t="str">
        <f ca="1">IF(C161="Smelter not listed","Enter smelter details",IF(ISERROR($Y161),"",OFFSET('Smelter Look-up'!$F$4,$Y161-4,0)))</f>
        <v/>
      </c>
      <c r="H161" s="154" t="str">
        <f ca="1">IF(ISERROR($Y161),"",OFFSET('Smelter Look-up'!$G$4,$Y161-4,0))</f>
        <v/>
      </c>
      <c r="I161" s="96" t="str">
        <f ca="1">IF(ISERROR($Y161),"",OFFSET('Smelter Look-up'!$H$4,$Y161-4,0))</f>
        <v/>
      </c>
      <c r="J161" s="96" t="str">
        <f ca="1">IF(ISERROR($Y161),"",OFFSET('Smelter Look-up'!$I$4,$Y161-4,0))</f>
        <v/>
      </c>
      <c r="K161" s="97"/>
      <c r="L161" s="97"/>
      <c r="M161" s="97"/>
      <c r="N161" s="97"/>
      <c r="O161" s="97"/>
      <c r="P161" s="97"/>
      <c r="Q161" s="98"/>
      <c r="R161" s="140" t="str">
        <f ca="1">IF(ISERROR($Y161),"",OFFSET('Smelter Look-up'!$C$4,$Y161-4,0)&amp;"")</f>
        <v/>
      </c>
      <c r="S161" s="98" t="str">
        <f ca="1" t="shared" si="20"/>
        <v/>
      </c>
      <c r="T161" s="98" t="str">
        <f ca="1">IF(B161="","",IF(ISERROR(MATCH($J161,SorP!B:B,0)),"",INDIRECT("'SorP'!$A$"&amp;MATCH($S161&amp;$J161,SorP!C:C,0))))</f>
        <v/>
      </c>
      <c r="U161" s="99"/>
      <c r="V161" s="74" t="str">
        <f ca="1" t="shared" si="21"/>
        <v/>
      </c>
      <c r="W161" s="74" t="b">
        <f ca="1" t="shared" si="22"/>
        <v>0</v>
      </c>
      <c r="X161" s="74" t="str">
        <f ca="1" t="shared" si="23"/>
        <v>+</v>
      </c>
      <c r="Y161" s="74" t="e">
        <f ca="1">IF(C161="",NA(),MATCH($B161&amp;$C161,'Smelter Look-up'!$J:$J,0))</f>
        <v>#N/A</v>
      </c>
      <c r="AB161" s="74">
        <f ca="1" t="shared" si="24"/>
        <v>0</v>
      </c>
      <c r="AC161" s="74" t="str">
        <f ca="1" t="shared" si="25"/>
        <v/>
      </c>
      <c r="AD161" s="74" t="str">
        <f ca="1" t="shared" si="26"/>
        <v/>
      </c>
    </row>
    <row r="162" s="74" customFormat="1" ht="20.15" customHeight="1" spans="1:30">
      <c r="A162" s="97"/>
      <c r="B162" s="95" t="str">
        <f ca="1">IF(LEN(A162)=0,"",INDEX('Smelter Look-up'!$A:$A,MATCH($A162,'Smelter Look-up'!$E:$E,0)))</f>
        <v/>
      </c>
      <c r="C162" s="95" t="str">
        <f ca="1">IF(LEN(A162)=0,"",INDEX('Smelter Look-up'!$C:$C,MATCH($A162,'Smelter Look-up'!$E:$E,0)))</f>
        <v/>
      </c>
      <c r="D162" s="95"/>
      <c r="E162" s="95" t="str">
        <f ca="1">IF(ISERROR($Y162),"",OFFSET('Smelter Look-up'!$D$4,$Y162-4,0)&amp;"")</f>
        <v/>
      </c>
      <c r="F162" s="95" t="str">
        <f ca="1">IF(ISERROR($Y162),"",OFFSET('Smelter Look-up'!$E$4,$Y162-4,0))</f>
        <v/>
      </c>
      <c r="G162" s="95" t="str">
        <f ca="1">IF(C162="Smelter not listed","Enter smelter details",IF(ISERROR($Y162),"",OFFSET('Smelter Look-up'!$F$4,$Y162-4,0)))</f>
        <v/>
      </c>
      <c r="H162" s="154" t="str">
        <f ca="1">IF(ISERROR($Y162),"",OFFSET('Smelter Look-up'!$G$4,$Y162-4,0))</f>
        <v/>
      </c>
      <c r="I162" s="96" t="str">
        <f ca="1">IF(ISERROR($Y162),"",OFFSET('Smelter Look-up'!$H$4,$Y162-4,0))</f>
        <v/>
      </c>
      <c r="J162" s="96" t="str">
        <f ca="1">IF(ISERROR($Y162),"",OFFSET('Smelter Look-up'!$I$4,$Y162-4,0))</f>
        <v/>
      </c>
      <c r="K162" s="97"/>
      <c r="L162" s="97"/>
      <c r="M162" s="97"/>
      <c r="N162" s="97"/>
      <c r="O162" s="97"/>
      <c r="P162" s="97"/>
      <c r="Q162" s="98"/>
      <c r="R162" s="140" t="str">
        <f ca="1">IF(ISERROR($Y162),"",OFFSET('Smelter Look-up'!$C$4,$Y162-4,0)&amp;"")</f>
        <v/>
      </c>
      <c r="S162" s="98" t="str">
        <f ca="1" t="shared" si="20"/>
        <v/>
      </c>
      <c r="T162" s="98" t="str">
        <f ca="1">IF(B162="","",IF(ISERROR(MATCH($J162,SorP!B:B,0)),"",INDIRECT("'SorP'!$A$"&amp;MATCH($S162&amp;$J162,SorP!C:C,0))))</f>
        <v/>
      </c>
      <c r="U162" s="99"/>
      <c r="V162" s="74" t="str">
        <f ca="1" t="shared" si="21"/>
        <v/>
      </c>
      <c r="W162" s="74" t="b">
        <f ca="1" t="shared" si="22"/>
        <v>0</v>
      </c>
      <c r="X162" s="74" t="str">
        <f ca="1" t="shared" si="23"/>
        <v>+</v>
      </c>
      <c r="Y162" s="74" t="e">
        <f ca="1">IF(C162="",NA(),MATCH($B162&amp;$C162,'Smelter Look-up'!$J:$J,0))</f>
        <v>#N/A</v>
      </c>
      <c r="AB162" s="74">
        <f ca="1" t="shared" si="24"/>
        <v>0</v>
      </c>
      <c r="AC162" s="74" t="str">
        <f ca="1" t="shared" si="25"/>
        <v/>
      </c>
      <c r="AD162" s="74" t="str">
        <f ca="1" t="shared" si="26"/>
        <v/>
      </c>
    </row>
    <row r="163" s="74" customFormat="1" ht="20.15" customHeight="1" spans="1:30">
      <c r="A163" s="97"/>
      <c r="B163" s="95" t="str">
        <f ca="1">IF(LEN(A163)=0,"",INDEX('Smelter Look-up'!$A:$A,MATCH($A163,'Smelter Look-up'!$E:$E,0)))</f>
        <v/>
      </c>
      <c r="C163" s="95" t="str">
        <f ca="1">IF(LEN(A163)=0,"",INDEX('Smelter Look-up'!$C:$C,MATCH($A163,'Smelter Look-up'!$E:$E,0)))</f>
        <v/>
      </c>
      <c r="D163" s="95"/>
      <c r="E163" s="95" t="str">
        <f ca="1">IF(ISERROR($Y163),"",OFFSET('Smelter Look-up'!$D$4,$Y163-4,0)&amp;"")</f>
        <v/>
      </c>
      <c r="F163" s="95" t="str">
        <f ca="1">IF(ISERROR($Y163),"",OFFSET('Smelter Look-up'!$E$4,$Y163-4,0))</f>
        <v/>
      </c>
      <c r="G163" s="95" t="str">
        <f ca="1">IF(C163="Smelter not listed","Enter smelter details",IF(ISERROR($Y163),"",OFFSET('Smelter Look-up'!$F$4,$Y163-4,0)))</f>
        <v/>
      </c>
      <c r="H163" s="154" t="str">
        <f ca="1">IF(ISERROR($Y163),"",OFFSET('Smelter Look-up'!$G$4,$Y163-4,0))</f>
        <v/>
      </c>
      <c r="I163" s="96" t="str">
        <f ca="1">IF(ISERROR($Y163),"",OFFSET('Smelter Look-up'!$H$4,$Y163-4,0))</f>
        <v/>
      </c>
      <c r="J163" s="96" t="str">
        <f ca="1">IF(ISERROR($Y163),"",OFFSET('Smelter Look-up'!$I$4,$Y163-4,0))</f>
        <v/>
      </c>
      <c r="K163" s="97"/>
      <c r="L163" s="97"/>
      <c r="M163" s="97"/>
      <c r="N163" s="97"/>
      <c r="O163" s="97"/>
      <c r="P163" s="97"/>
      <c r="Q163" s="98"/>
      <c r="R163" s="140" t="str">
        <f ca="1">IF(ISERROR($Y163),"",OFFSET('Smelter Look-up'!$C$4,$Y163-4,0)&amp;"")</f>
        <v/>
      </c>
      <c r="S163" s="98" t="str">
        <f ca="1" t="shared" si="20"/>
        <v/>
      </c>
      <c r="T163" s="98" t="str">
        <f ca="1">IF(B163="","",IF(ISERROR(MATCH($J163,SorP!B:B,0)),"",INDIRECT("'SorP'!$A$"&amp;MATCH($S163&amp;$J163,SorP!C:C,0))))</f>
        <v/>
      </c>
      <c r="U163" s="99"/>
      <c r="V163" s="74" t="str">
        <f ca="1" t="shared" si="21"/>
        <v/>
      </c>
      <c r="W163" s="74" t="b">
        <f ca="1" t="shared" si="22"/>
        <v>0</v>
      </c>
      <c r="X163" s="74" t="str">
        <f ca="1" t="shared" si="23"/>
        <v>+</v>
      </c>
      <c r="Y163" s="74" t="e">
        <f ca="1">IF(C163="",NA(),MATCH($B163&amp;$C163,'Smelter Look-up'!$J:$J,0))</f>
        <v>#N/A</v>
      </c>
      <c r="AB163" s="74">
        <f ca="1" t="shared" si="24"/>
        <v>0</v>
      </c>
      <c r="AC163" s="74" t="str">
        <f ca="1" t="shared" si="25"/>
        <v/>
      </c>
      <c r="AD163" s="74" t="str">
        <f ca="1" t="shared" si="26"/>
        <v/>
      </c>
    </row>
    <row r="164" s="74" customFormat="1" ht="20.15" customHeight="1" spans="1:30">
      <c r="A164" s="97"/>
      <c r="B164" s="95" t="str">
        <f ca="1">IF(LEN(A164)=0,"",INDEX('Smelter Look-up'!$A:$A,MATCH($A164,'Smelter Look-up'!$E:$E,0)))</f>
        <v/>
      </c>
      <c r="C164" s="95" t="str">
        <f ca="1">IF(LEN(A164)=0,"",INDEX('Smelter Look-up'!$C:$C,MATCH($A164,'Smelter Look-up'!$E:$E,0)))</f>
        <v/>
      </c>
      <c r="D164" s="95"/>
      <c r="E164" s="95" t="str">
        <f ca="1">IF(ISERROR($Y164),"",OFFSET('Smelter Look-up'!$D$4,$Y164-4,0)&amp;"")</f>
        <v/>
      </c>
      <c r="F164" s="95" t="str">
        <f ca="1">IF(ISERROR($Y164),"",OFFSET('Smelter Look-up'!$E$4,$Y164-4,0))</f>
        <v/>
      </c>
      <c r="G164" s="95" t="str">
        <f ca="1">IF(C164="Smelter not listed","Enter smelter details",IF(ISERROR($Y164),"",OFFSET('Smelter Look-up'!$F$4,$Y164-4,0)))</f>
        <v/>
      </c>
      <c r="H164" s="154" t="str">
        <f ca="1">IF(ISERROR($Y164),"",OFFSET('Smelter Look-up'!$G$4,$Y164-4,0))</f>
        <v/>
      </c>
      <c r="I164" s="96" t="str">
        <f ca="1">IF(ISERROR($Y164),"",OFFSET('Smelter Look-up'!$H$4,$Y164-4,0))</f>
        <v/>
      </c>
      <c r="J164" s="96" t="str">
        <f ca="1">IF(ISERROR($Y164),"",OFFSET('Smelter Look-up'!$I$4,$Y164-4,0))</f>
        <v/>
      </c>
      <c r="K164" s="97"/>
      <c r="L164" s="97"/>
      <c r="M164" s="97"/>
      <c r="N164" s="97"/>
      <c r="O164" s="97"/>
      <c r="P164" s="97"/>
      <c r="Q164" s="98"/>
      <c r="R164" s="140" t="str">
        <f ca="1">IF(ISERROR($Y164),"",OFFSET('Smelter Look-up'!$C$4,$Y164-4,0)&amp;"")</f>
        <v/>
      </c>
      <c r="S164" s="98" t="str">
        <f ca="1" t="shared" si="20"/>
        <v/>
      </c>
      <c r="T164" s="98" t="str">
        <f ca="1">IF(B164="","",IF(ISERROR(MATCH($J164,SorP!B:B,0)),"",INDIRECT("'SorP'!$A$"&amp;MATCH($S164&amp;$J164,SorP!C:C,0))))</f>
        <v/>
      </c>
      <c r="U164" s="99"/>
      <c r="V164" s="74" t="str">
        <f ca="1" t="shared" si="21"/>
        <v/>
      </c>
      <c r="W164" s="74" t="b">
        <f ca="1" t="shared" si="22"/>
        <v>0</v>
      </c>
      <c r="X164" s="74" t="str">
        <f ca="1" t="shared" si="23"/>
        <v>+</v>
      </c>
      <c r="Y164" s="74" t="e">
        <f ca="1">IF(C164="",NA(),MATCH($B164&amp;$C164,'Smelter Look-up'!$J:$J,0))</f>
        <v>#N/A</v>
      </c>
      <c r="AB164" s="74">
        <f ca="1" t="shared" si="24"/>
        <v>0</v>
      </c>
      <c r="AC164" s="74" t="str">
        <f ca="1" t="shared" si="25"/>
        <v/>
      </c>
      <c r="AD164" s="74" t="str">
        <f ca="1" t="shared" si="26"/>
        <v/>
      </c>
    </row>
    <row r="165" s="74" customFormat="1" ht="20.15" customHeight="1" spans="1:30">
      <c r="A165" s="97"/>
      <c r="B165" s="95" t="str">
        <f ca="1">IF(LEN(A165)=0,"",INDEX('Smelter Look-up'!$A:$A,MATCH($A165,'Smelter Look-up'!$E:$E,0)))</f>
        <v/>
      </c>
      <c r="C165" s="95" t="str">
        <f ca="1">IF(LEN(A165)=0,"",INDEX('Smelter Look-up'!$C:$C,MATCH($A165,'Smelter Look-up'!$E:$E,0)))</f>
        <v/>
      </c>
      <c r="D165" s="95"/>
      <c r="E165" s="95" t="str">
        <f ca="1">IF(ISERROR($Y165),"",OFFSET('Smelter Look-up'!$D$4,$Y165-4,0)&amp;"")</f>
        <v/>
      </c>
      <c r="F165" s="95" t="str">
        <f ca="1">IF(ISERROR($Y165),"",OFFSET('Smelter Look-up'!$E$4,$Y165-4,0))</f>
        <v/>
      </c>
      <c r="G165" s="95" t="str">
        <f ca="1">IF(C165="Smelter not listed","Enter smelter details",IF(ISERROR($Y165),"",OFFSET('Smelter Look-up'!$F$4,$Y165-4,0)))</f>
        <v/>
      </c>
      <c r="H165" s="154" t="str">
        <f ca="1">IF(ISERROR($Y165),"",OFFSET('Smelter Look-up'!$G$4,$Y165-4,0))</f>
        <v/>
      </c>
      <c r="I165" s="96" t="str">
        <f ca="1">IF(ISERROR($Y165),"",OFFSET('Smelter Look-up'!$H$4,$Y165-4,0))</f>
        <v/>
      </c>
      <c r="J165" s="96" t="str">
        <f ca="1">IF(ISERROR($Y165),"",OFFSET('Smelter Look-up'!$I$4,$Y165-4,0))</f>
        <v/>
      </c>
      <c r="K165" s="97"/>
      <c r="L165" s="97"/>
      <c r="M165" s="97"/>
      <c r="N165" s="97"/>
      <c r="O165" s="97"/>
      <c r="P165" s="97"/>
      <c r="Q165" s="98"/>
      <c r="R165" s="140" t="str">
        <f ca="1">IF(ISERROR($Y165),"",OFFSET('Smelter Look-up'!$C$4,$Y165-4,0)&amp;"")</f>
        <v/>
      </c>
      <c r="S165" s="98" t="str">
        <f ca="1" t="shared" si="20"/>
        <v/>
      </c>
      <c r="T165" s="98" t="str">
        <f ca="1">IF(B165="","",IF(ISERROR(MATCH($J165,SorP!B:B,0)),"",INDIRECT("'SorP'!$A$"&amp;MATCH($S165&amp;$J165,SorP!C:C,0))))</f>
        <v/>
      </c>
      <c r="U165" s="99"/>
      <c r="V165" s="74" t="str">
        <f ca="1" t="shared" si="21"/>
        <v/>
      </c>
      <c r="W165" s="74" t="b">
        <f ca="1" t="shared" si="22"/>
        <v>0</v>
      </c>
      <c r="X165" s="74" t="str">
        <f ca="1" t="shared" si="23"/>
        <v>+</v>
      </c>
      <c r="Y165" s="74" t="e">
        <f ca="1">IF(C165="",NA(),MATCH($B165&amp;$C165,'Smelter Look-up'!$J:$J,0))</f>
        <v>#N/A</v>
      </c>
      <c r="AB165" s="74">
        <f ca="1" t="shared" si="24"/>
        <v>0</v>
      </c>
      <c r="AC165" s="74" t="str">
        <f ca="1" t="shared" si="25"/>
        <v/>
      </c>
      <c r="AD165" s="74" t="str">
        <f ca="1" t="shared" si="26"/>
        <v/>
      </c>
    </row>
    <row r="166" s="74" customFormat="1" ht="20.15" customHeight="1" spans="1:30">
      <c r="A166" s="97"/>
      <c r="B166" s="95" t="str">
        <f ca="1">IF(LEN(A166)=0,"",INDEX('Smelter Look-up'!$A:$A,MATCH($A166,'Smelter Look-up'!$E:$E,0)))</f>
        <v/>
      </c>
      <c r="C166" s="95" t="str">
        <f ca="1">IF(LEN(A166)=0,"",INDEX('Smelter Look-up'!$C:$C,MATCH($A166,'Smelter Look-up'!$E:$E,0)))</f>
        <v/>
      </c>
      <c r="D166" s="95"/>
      <c r="E166" s="95" t="str">
        <f ca="1">IF(ISERROR($Y166),"",OFFSET('Smelter Look-up'!$D$4,$Y166-4,0)&amp;"")</f>
        <v/>
      </c>
      <c r="F166" s="95" t="str">
        <f ca="1">IF(ISERROR($Y166),"",OFFSET('Smelter Look-up'!$E$4,$Y166-4,0))</f>
        <v/>
      </c>
      <c r="G166" s="95" t="str">
        <f ca="1">IF(C166="Smelter not listed","Enter smelter details",IF(ISERROR($Y166),"",OFFSET('Smelter Look-up'!$F$4,$Y166-4,0)))</f>
        <v/>
      </c>
      <c r="H166" s="154" t="str">
        <f ca="1">IF(ISERROR($Y166),"",OFFSET('Smelter Look-up'!$G$4,$Y166-4,0))</f>
        <v/>
      </c>
      <c r="I166" s="96" t="str">
        <f ca="1">IF(ISERROR($Y166),"",OFFSET('Smelter Look-up'!$H$4,$Y166-4,0))</f>
        <v/>
      </c>
      <c r="J166" s="96" t="str">
        <f ca="1">IF(ISERROR($Y166),"",OFFSET('Smelter Look-up'!$I$4,$Y166-4,0))</f>
        <v/>
      </c>
      <c r="K166" s="97"/>
      <c r="L166" s="97"/>
      <c r="M166" s="97"/>
      <c r="N166" s="97"/>
      <c r="O166" s="97"/>
      <c r="P166" s="97"/>
      <c r="Q166" s="98"/>
      <c r="R166" s="140" t="str">
        <f ca="1">IF(ISERROR($Y166),"",OFFSET('Smelter Look-up'!$C$4,$Y166-4,0)&amp;"")</f>
        <v/>
      </c>
      <c r="S166" s="98" t="str">
        <f ca="1" t="shared" si="20"/>
        <v/>
      </c>
      <c r="T166" s="98" t="str">
        <f ca="1">IF(B166="","",IF(ISERROR(MATCH($J166,SorP!B:B,0)),"",INDIRECT("'SorP'!$A$"&amp;MATCH($S166&amp;$J166,SorP!C:C,0))))</f>
        <v/>
      </c>
      <c r="U166" s="99"/>
      <c r="V166" s="74" t="str">
        <f ca="1" t="shared" si="21"/>
        <v/>
      </c>
      <c r="W166" s="74" t="b">
        <f ca="1" t="shared" si="22"/>
        <v>0</v>
      </c>
      <c r="X166" s="74" t="str">
        <f ca="1" t="shared" si="23"/>
        <v>+</v>
      </c>
      <c r="Y166" s="74" t="e">
        <f ca="1">IF(C166="",NA(),MATCH($B166&amp;$C166,'Smelter Look-up'!$J:$J,0))</f>
        <v>#N/A</v>
      </c>
      <c r="AB166" s="74">
        <f ca="1" t="shared" si="24"/>
        <v>0</v>
      </c>
      <c r="AC166" s="74" t="str">
        <f ca="1" t="shared" si="25"/>
        <v/>
      </c>
      <c r="AD166" s="74" t="str">
        <f ca="1" t="shared" si="26"/>
        <v/>
      </c>
    </row>
    <row r="167" s="74" customFormat="1" ht="20.15" customHeight="1" spans="1:30">
      <c r="A167" s="97"/>
      <c r="B167" s="95" t="str">
        <f ca="1">IF(LEN(A167)=0,"",INDEX('Smelter Look-up'!$A:$A,MATCH($A167,'Smelter Look-up'!$E:$E,0)))</f>
        <v/>
      </c>
      <c r="C167" s="95" t="str">
        <f ca="1">IF(LEN(A167)=0,"",INDEX('Smelter Look-up'!$C:$C,MATCH($A167,'Smelter Look-up'!$E:$E,0)))</f>
        <v/>
      </c>
      <c r="D167" s="95"/>
      <c r="E167" s="95" t="str">
        <f ca="1">IF(ISERROR($Y167),"",OFFSET('Smelter Look-up'!$D$4,$Y167-4,0)&amp;"")</f>
        <v/>
      </c>
      <c r="F167" s="95" t="str">
        <f ca="1">IF(ISERROR($Y167),"",OFFSET('Smelter Look-up'!$E$4,$Y167-4,0))</f>
        <v/>
      </c>
      <c r="G167" s="95" t="str">
        <f ca="1">IF(C167="Smelter not listed","Enter smelter details",IF(ISERROR($Y167),"",OFFSET('Smelter Look-up'!$F$4,$Y167-4,0)))</f>
        <v/>
      </c>
      <c r="H167" s="154" t="str">
        <f ca="1">IF(ISERROR($Y167),"",OFFSET('Smelter Look-up'!$G$4,$Y167-4,0))</f>
        <v/>
      </c>
      <c r="I167" s="96" t="str">
        <f ca="1">IF(ISERROR($Y167),"",OFFSET('Smelter Look-up'!$H$4,$Y167-4,0))</f>
        <v/>
      </c>
      <c r="J167" s="96" t="str">
        <f ca="1">IF(ISERROR($Y167),"",OFFSET('Smelter Look-up'!$I$4,$Y167-4,0))</f>
        <v/>
      </c>
      <c r="K167" s="97"/>
      <c r="L167" s="97"/>
      <c r="M167" s="97"/>
      <c r="N167" s="97"/>
      <c r="O167" s="97"/>
      <c r="P167" s="97"/>
      <c r="Q167" s="98"/>
      <c r="R167" s="140" t="str">
        <f ca="1">IF(ISERROR($Y167),"",OFFSET('Smelter Look-up'!$C$4,$Y167-4,0)&amp;"")</f>
        <v/>
      </c>
      <c r="S167" s="98" t="str">
        <f ca="1" t="shared" si="20"/>
        <v/>
      </c>
      <c r="T167" s="98" t="str">
        <f ca="1">IF(B167="","",IF(ISERROR(MATCH($J167,SorP!B:B,0)),"",INDIRECT("'SorP'!$A$"&amp;MATCH($S167&amp;$J167,SorP!C:C,0))))</f>
        <v/>
      </c>
      <c r="U167" s="99"/>
      <c r="V167" s="74" t="str">
        <f ca="1" t="shared" si="21"/>
        <v/>
      </c>
      <c r="W167" s="74" t="b">
        <f ca="1" t="shared" si="22"/>
        <v>0</v>
      </c>
      <c r="X167" s="74" t="str">
        <f ca="1" t="shared" si="23"/>
        <v>+</v>
      </c>
      <c r="Y167" s="74" t="e">
        <f ca="1">IF(C167="",NA(),MATCH($B167&amp;$C167,'Smelter Look-up'!$J:$J,0))</f>
        <v>#N/A</v>
      </c>
      <c r="AB167" s="74">
        <f ca="1" t="shared" si="24"/>
        <v>0</v>
      </c>
      <c r="AC167" s="74" t="str">
        <f ca="1" t="shared" si="25"/>
        <v/>
      </c>
      <c r="AD167" s="74" t="str">
        <f ca="1" t="shared" si="26"/>
        <v/>
      </c>
    </row>
    <row r="168" s="74" customFormat="1" ht="20.15" customHeight="1" spans="1:30">
      <c r="A168" s="97"/>
      <c r="B168" s="95" t="str">
        <f ca="1">IF(LEN(A168)=0,"",INDEX('Smelter Look-up'!$A:$A,MATCH($A168,'Smelter Look-up'!$E:$E,0)))</f>
        <v/>
      </c>
      <c r="C168" s="95" t="str">
        <f ca="1">IF(LEN(A168)=0,"",INDEX('Smelter Look-up'!$C:$C,MATCH($A168,'Smelter Look-up'!$E:$E,0)))</f>
        <v/>
      </c>
      <c r="D168" s="95"/>
      <c r="E168" s="95" t="str">
        <f ca="1">IF(ISERROR($Y168),"",OFFSET('Smelter Look-up'!$D$4,$Y168-4,0)&amp;"")</f>
        <v/>
      </c>
      <c r="F168" s="95" t="str">
        <f ca="1">IF(ISERROR($Y168),"",OFFSET('Smelter Look-up'!$E$4,$Y168-4,0))</f>
        <v/>
      </c>
      <c r="G168" s="95" t="str">
        <f ca="1">IF(C168="Smelter not listed","Enter smelter details",IF(ISERROR($Y168),"",OFFSET('Smelter Look-up'!$F$4,$Y168-4,0)))</f>
        <v/>
      </c>
      <c r="H168" s="154" t="str">
        <f ca="1">IF(ISERROR($Y168),"",OFFSET('Smelter Look-up'!$G$4,$Y168-4,0))</f>
        <v/>
      </c>
      <c r="I168" s="96" t="str">
        <f ca="1">IF(ISERROR($Y168),"",OFFSET('Smelter Look-up'!$H$4,$Y168-4,0))</f>
        <v/>
      </c>
      <c r="J168" s="96" t="str">
        <f ca="1">IF(ISERROR($Y168),"",OFFSET('Smelter Look-up'!$I$4,$Y168-4,0))</f>
        <v/>
      </c>
      <c r="K168" s="97"/>
      <c r="L168" s="97"/>
      <c r="M168" s="97"/>
      <c r="N168" s="97"/>
      <c r="O168" s="97"/>
      <c r="P168" s="97"/>
      <c r="Q168" s="98"/>
      <c r="R168" s="140" t="str">
        <f ca="1">IF(ISERROR($Y168),"",OFFSET('Smelter Look-up'!$C$4,$Y168-4,0)&amp;"")</f>
        <v/>
      </c>
      <c r="S168" s="98" t="str">
        <f ca="1" t="shared" si="20"/>
        <v/>
      </c>
      <c r="T168" s="98" t="str">
        <f ca="1">IF(B168="","",IF(ISERROR(MATCH($J168,SorP!B:B,0)),"",INDIRECT("'SorP'!$A$"&amp;MATCH($S168&amp;$J168,SorP!C:C,0))))</f>
        <v/>
      </c>
      <c r="U168" s="99"/>
      <c r="V168" s="74" t="str">
        <f ca="1" t="shared" si="21"/>
        <v/>
      </c>
      <c r="W168" s="74" t="b">
        <f ca="1" t="shared" si="22"/>
        <v>0</v>
      </c>
      <c r="X168" s="74" t="str">
        <f ca="1" t="shared" si="23"/>
        <v>+</v>
      </c>
      <c r="Y168" s="74" t="e">
        <f ca="1">IF(C168="",NA(),MATCH($B168&amp;$C168,'Smelter Look-up'!$J:$J,0))</f>
        <v>#N/A</v>
      </c>
      <c r="AB168" s="74">
        <f ca="1" t="shared" si="24"/>
        <v>0</v>
      </c>
      <c r="AC168" s="74" t="str">
        <f ca="1" t="shared" si="25"/>
        <v/>
      </c>
      <c r="AD168" s="74" t="str">
        <f ca="1" t="shared" si="26"/>
        <v/>
      </c>
    </row>
    <row r="169" s="74" customFormat="1" ht="20.15" customHeight="1" spans="1:30">
      <c r="A169" s="97"/>
      <c r="B169" s="95" t="str">
        <f ca="1">IF(LEN(A169)=0,"",INDEX('Smelter Look-up'!$A:$A,MATCH($A169,'Smelter Look-up'!$E:$E,0)))</f>
        <v/>
      </c>
      <c r="C169" s="95" t="str">
        <f ca="1">IF(LEN(A169)=0,"",INDEX('Smelter Look-up'!$C:$C,MATCH($A169,'Smelter Look-up'!$E:$E,0)))</f>
        <v/>
      </c>
      <c r="D169" s="95"/>
      <c r="E169" s="95" t="str">
        <f ca="1">IF(ISERROR($Y169),"",OFFSET('Smelter Look-up'!$D$4,$Y169-4,0)&amp;"")</f>
        <v/>
      </c>
      <c r="F169" s="95" t="str">
        <f ca="1">IF(ISERROR($Y169),"",OFFSET('Smelter Look-up'!$E$4,$Y169-4,0))</f>
        <v/>
      </c>
      <c r="G169" s="95" t="str">
        <f ca="1">IF(C169="Smelter not listed","Enter smelter details",IF(ISERROR($Y169),"",OFFSET('Smelter Look-up'!$F$4,$Y169-4,0)))</f>
        <v/>
      </c>
      <c r="H169" s="154" t="str">
        <f ca="1">IF(ISERROR($Y169),"",OFFSET('Smelter Look-up'!$G$4,$Y169-4,0))</f>
        <v/>
      </c>
      <c r="I169" s="96" t="str">
        <f ca="1">IF(ISERROR($Y169),"",OFFSET('Smelter Look-up'!$H$4,$Y169-4,0))</f>
        <v/>
      </c>
      <c r="J169" s="96" t="str">
        <f ca="1">IF(ISERROR($Y169),"",OFFSET('Smelter Look-up'!$I$4,$Y169-4,0))</f>
        <v/>
      </c>
      <c r="K169" s="97"/>
      <c r="L169" s="97"/>
      <c r="M169" s="97"/>
      <c r="N169" s="97"/>
      <c r="O169" s="97"/>
      <c r="P169" s="97"/>
      <c r="Q169" s="98"/>
      <c r="R169" s="140" t="str">
        <f ca="1">IF(ISERROR($Y169),"",OFFSET('Smelter Look-up'!$C$4,$Y169-4,0)&amp;"")</f>
        <v/>
      </c>
      <c r="S169" s="98" t="str">
        <f ca="1" t="shared" si="20"/>
        <v/>
      </c>
      <c r="T169" s="98" t="str">
        <f ca="1">IF(B169="","",IF(ISERROR(MATCH($J169,SorP!B:B,0)),"",INDIRECT("'SorP'!$A$"&amp;MATCH($S169&amp;$J169,SorP!C:C,0))))</f>
        <v/>
      </c>
      <c r="U169" s="99"/>
      <c r="V169" s="74" t="str">
        <f ca="1" t="shared" si="21"/>
        <v/>
      </c>
      <c r="W169" s="74" t="b">
        <f ca="1" t="shared" si="22"/>
        <v>0</v>
      </c>
      <c r="X169" s="74" t="str">
        <f ca="1" t="shared" si="23"/>
        <v>+</v>
      </c>
      <c r="Y169" s="74" t="e">
        <f ca="1">IF(C169="",NA(),MATCH($B169&amp;$C169,'Smelter Look-up'!$J:$J,0))</f>
        <v>#N/A</v>
      </c>
      <c r="AB169" s="74">
        <f ca="1" t="shared" si="24"/>
        <v>0</v>
      </c>
      <c r="AC169" s="74" t="str">
        <f ca="1" t="shared" si="25"/>
        <v/>
      </c>
      <c r="AD169" s="74" t="str">
        <f ca="1" t="shared" si="26"/>
        <v/>
      </c>
    </row>
    <row r="170" s="74" customFormat="1" ht="20.15" customHeight="1" spans="1:30">
      <c r="A170" s="97"/>
      <c r="B170" s="95" t="str">
        <f ca="1">IF(LEN(A170)=0,"",INDEX('Smelter Look-up'!$A:$A,MATCH($A170,'Smelter Look-up'!$E:$E,0)))</f>
        <v/>
      </c>
      <c r="C170" s="95" t="str">
        <f ca="1">IF(LEN(A170)=0,"",INDEX('Smelter Look-up'!$C:$C,MATCH($A170,'Smelter Look-up'!$E:$E,0)))</f>
        <v/>
      </c>
      <c r="D170" s="95"/>
      <c r="E170" s="95" t="str">
        <f ca="1">IF(ISERROR($Y170),"",OFFSET('Smelter Look-up'!$D$4,$Y170-4,0)&amp;"")</f>
        <v/>
      </c>
      <c r="F170" s="95" t="str">
        <f ca="1">IF(ISERROR($Y170),"",OFFSET('Smelter Look-up'!$E$4,$Y170-4,0))</f>
        <v/>
      </c>
      <c r="G170" s="95" t="str">
        <f ca="1">IF(C170="Smelter not listed","Enter smelter details",IF(ISERROR($Y170),"",OFFSET('Smelter Look-up'!$F$4,$Y170-4,0)))</f>
        <v/>
      </c>
      <c r="H170" s="154" t="str">
        <f ca="1">IF(ISERROR($Y170),"",OFFSET('Smelter Look-up'!$G$4,$Y170-4,0))</f>
        <v/>
      </c>
      <c r="I170" s="96" t="str">
        <f ca="1">IF(ISERROR($Y170),"",OFFSET('Smelter Look-up'!$H$4,$Y170-4,0))</f>
        <v/>
      </c>
      <c r="J170" s="96" t="str">
        <f ca="1">IF(ISERROR($Y170),"",OFFSET('Smelter Look-up'!$I$4,$Y170-4,0))</f>
        <v/>
      </c>
      <c r="K170" s="97"/>
      <c r="L170" s="97"/>
      <c r="M170" s="97"/>
      <c r="N170" s="97"/>
      <c r="O170" s="97"/>
      <c r="P170" s="97"/>
      <c r="Q170" s="98"/>
      <c r="R170" s="140" t="str">
        <f ca="1">IF(ISERROR($Y170),"",OFFSET('Smelter Look-up'!$C$4,$Y170-4,0)&amp;"")</f>
        <v/>
      </c>
      <c r="S170" s="98" t="str">
        <f ca="1" t="shared" si="20"/>
        <v/>
      </c>
      <c r="T170" s="98" t="str">
        <f ca="1">IF(B170="","",IF(ISERROR(MATCH($J170,SorP!B:B,0)),"",INDIRECT("'SorP'!$A$"&amp;MATCH($S170&amp;$J170,SorP!C:C,0))))</f>
        <v/>
      </c>
      <c r="U170" s="99"/>
      <c r="V170" s="74" t="str">
        <f ca="1" t="shared" si="21"/>
        <v/>
      </c>
      <c r="W170" s="74" t="b">
        <f ca="1" t="shared" si="22"/>
        <v>0</v>
      </c>
      <c r="X170" s="74" t="str">
        <f ca="1" t="shared" si="23"/>
        <v>+</v>
      </c>
      <c r="Y170" s="74" t="e">
        <f ca="1">IF(C170="",NA(),MATCH($B170&amp;$C170,'Smelter Look-up'!$J:$J,0))</f>
        <v>#N/A</v>
      </c>
      <c r="AB170" s="74">
        <f ca="1" t="shared" si="24"/>
        <v>0</v>
      </c>
      <c r="AC170" s="74" t="str">
        <f ca="1" t="shared" si="25"/>
        <v/>
      </c>
      <c r="AD170" s="74" t="str">
        <f ca="1" t="shared" si="26"/>
        <v/>
      </c>
    </row>
    <row r="171" s="74" customFormat="1" ht="20.15" customHeight="1" spans="1:30">
      <c r="A171" s="97"/>
      <c r="B171" s="95" t="str">
        <f ca="1">IF(LEN(A171)=0,"",INDEX('Smelter Look-up'!$A:$A,MATCH($A171,'Smelter Look-up'!$E:$E,0)))</f>
        <v/>
      </c>
      <c r="C171" s="95" t="str">
        <f ca="1">IF(LEN(A171)=0,"",INDEX('Smelter Look-up'!$C:$C,MATCH($A171,'Smelter Look-up'!$E:$E,0)))</f>
        <v/>
      </c>
      <c r="D171" s="95"/>
      <c r="E171" s="95" t="str">
        <f ca="1">IF(ISERROR($Y171),"",OFFSET('Smelter Look-up'!$D$4,$Y171-4,0)&amp;"")</f>
        <v/>
      </c>
      <c r="F171" s="95" t="str">
        <f ca="1">IF(ISERROR($Y171),"",OFFSET('Smelter Look-up'!$E$4,$Y171-4,0))</f>
        <v/>
      </c>
      <c r="G171" s="95" t="str">
        <f ca="1">IF(C171="Smelter not listed","Enter smelter details",IF(ISERROR($Y171),"",OFFSET('Smelter Look-up'!$F$4,$Y171-4,0)))</f>
        <v/>
      </c>
      <c r="H171" s="154" t="str">
        <f ca="1">IF(ISERROR($Y171),"",OFFSET('Smelter Look-up'!$G$4,$Y171-4,0))</f>
        <v/>
      </c>
      <c r="I171" s="96" t="str">
        <f ca="1">IF(ISERROR($Y171),"",OFFSET('Smelter Look-up'!$H$4,$Y171-4,0))</f>
        <v/>
      </c>
      <c r="J171" s="96" t="str">
        <f ca="1">IF(ISERROR($Y171),"",OFFSET('Smelter Look-up'!$I$4,$Y171-4,0))</f>
        <v/>
      </c>
      <c r="K171" s="97"/>
      <c r="L171" s="97"/>
      <c r="M171" s="97"/>
      <c r="N171" s="97"/>
      <c r="O171" s="97"/>
      <c r="P171" s="97"/>
      <c r="Q171" s="98"/>
      <c r="R171" s="140" t="str">
        <f ca="1">IF(ISERROR($Y171),"",OFFSET('Smelter Look-up'!$C$4,$Y171-4,0)&amp;"")</f>
        <v/>
      </c>
      <c r="S171" s="98" t="str">
        <f ca="1" t="shared" si="20"/>
        <v/>
      </c>
      <c r="T171" s="98" t="str">
        <f ca="1">IF(B171="","",IF(ISERROR(MATCH($J171,SorP!B:B,0)),"",INDIRECT("'SorP'!$A$"&amp;MATCH($S171&amp;$J171,SorP!C:C,0))))</f>
        <v/>
      </c>
      <c r="U171" s="99"/>
      <c r="V171" s="74" t="str">
        <f ca="1" t="shared" si="21"/>
        <v/>
      </c>
      <c r="W171" s="74" t="b">
        <f ca="1" t="shared" si="22"/>
        <v>0</v>
      </c>
      <c r="X171" s="74" t="str">
        <f ca="1" t="shared" si="23"/>
        <v>+</v>
      </c>
      <c r="Y171" s="74" t="e">
        <f ca="1">IF(C171="",NA(),MATCH($B171&amp;$C171,'Smelter Look-up'!$J:$J,0))</f>
        <v>#N/A</v>
      </c>
      <c r="AB171" s="74">
        <f ca="1" t="shared" si="24"/>
        <v>0</v>
      </c>
      <c r="AC171" s="74" t="str">
        <f ca="1" t="shared" si="25"/>
        <v/>
      </c>
      <c r="AD171" s="74" t="str">
        <f ca="1" t="shared" si="26"/>
        <v/>
      </c>
    </row>
    <row r="172" s="74" customFormat="1" ht="20.15" customHeight="1" spans="1:30">
      <c r="A172" s="97"/>
      <c r="B172" s="95" t="str">
        <f ca="1">IF(LEN(A172)=0,"",INDEX('Smelter Look-up'!$A:$A,MATCH($A172,'Smelter Look-up'!$E:$E,0)))</f>
        <v/>
      </c>
      <c r="C172" s="95" t="str">
        <f ca="1">IF(LEN(A172)=0,"",INDEX('Smelter Look-up'!$C:$C,MATCH($A172,'Smelter Look-up'!$E:$E,0)))</f>
        <v/>
      </c>
      <c r="D172" s="95"/>
      <c r="E172" s="95" t="str">
        <f ca="1">IF(ISERROR($Y172),"",OFFSET('Smelter Look-up'!$D$4,$Y172-4,0)&amp;"")</f>
        <v/>
      </c>
      <c r="F172" s="95" t="str">
        <f ca="1">IF(ISERROR($Y172),"",OFFSET('Smelter Look-up'!$E$4,$Y172-4,0))</f>
        <v/>
      </c>
      <c r="G172" s="95" t="str">
        <f ca="1">IF(C172="Smelter not listed","Enter smelter details",IF(ISERROR($Y172),"",OFFSET('Smelter Look-up'!$F$4,$Y172-4,0)))</f>
        <v/>
      </c>
      <c r="H172" s="154" t="str">
        <f ca="1">IF(ISERROR($Y172),"",OFFSET('Smelter Look-up'!$G$4,$Y172-4,0))</f>
        <v/>
      </c>
      <c r="I172" s="96" t="str">
        <f ca="1">IF(ISERROR($Y172),"",OFFSET('Smelter Look-up'!$H$4,$Y172-4,0))</f>
        <v/>
      </c>
      <c r="J172" s="96" t="str">
        <f ca="1">IF(ISERROR($Y172),"",OFFSET('Smelter Look-up'!$I$4,$Y172-4,0))</f>
        <v/>
      </c>
      <c r="K172" s="97"/>
      <c r="L172" s="97"/>
      <c r="M172" s="97"/>
      <c r="N172" s="97"/>
      <c r="O172" s="97"/>
      <c r="P172" s="97"/>
      <c r="Q172" s="98"/>
      <c r="R172" s="140" t="str">
        <f ca="1">IF(ISERROR($Y172),"",OFFSET('Smelter Look-up'!$C$4,$Y172-4,0)&amp;"")</f>
        <v/>
      </c>
      <c r="S172" s="98" t="str">
        <f ca="1" t="shared" si="20"/>
        <v/>
      </c>
      <c r="T172" s="98" t="str">
        <f ca="1">IF(B172="","",IF(ISERROR(MATCH($J172,SorP!B:B,0)),"",INDIRECT("'SorP'!$A$"&amp;MATCH($S172&amp;$J172,SorP!C:C,0))))</f>
        <v/>
      </c>
      <c r="U172" s="99"/>
      <c r="V172" s="74" t="str">
        <f ca="1" t="shared" si="21"/>
        <v/>
      </c>
      <c r="W172" s="74" t="b">
        <f ca="1" t="shared" si="22"/>
        <v>0</v>
      </c>
      <c r="X172" s="74" t="str">
        <f ca="1" t="shared" si="23"/>
        <v>+</v>
      </c>
      <c r="Y172" s="74" t="e">
        <f ca="1">IF(C172="",NA(),MATCH($B172&amp;$C172,'Smelter Look-up'!$J:$J,0))</f>
        <v>#N/A</v>
      </c>
      <c r="AB172" s="74">
        <f ca="1" t="shared" si="24"/>
        <v>0</v>
      </c>
      <c r="AC172" s="74" t="str">
        <f ca="1" t="shared" si="25"/>
        <v/>
      </c>
      <c r="AD172" s="74" t="str">
        <f ca="1" t="shared" si="26"/>
        <v/>
      </c>
    </row>
    <row r="173" s="74" customFormat="1" ht="20.15" customHeight="1" spans="1:30">
      <c r="A173" s="97"/>
      <c r="B173" s="95" t="str">
        <f ca="1">IF(LEN(A173)=0,"",INDEX('Smelter Look-up'!$A:$A,MATCH($A173,'Smelter Look-up'!$E:$E,0)))</f>
        <v/>
      </c>
      <c r="C173" s="95" t="str">
        <f ca="1">IF(LEN(A173)=0,"",INDEX('Smelter Look-up'!$C:$C,MATCH($A173,'Smelter Look-up'!$E:$E,0)))</f>
        <v/>
      </c>
      <c r="D173" s="95"/>
      <c r="E173" s="95" t="str">
        <f ca="1">IF(ISERROR($Y173),"",OFFSET('Smelter Look-up'!$D$4,$Y173-4,0)&amp;"")</f>
        <v/>
      </c>
      <c r="F173" s="95" t="str">
        <f ca="1">IF(ISERROR($Y173),"",OFFSET('Smelter Look-up'!$E$4,$Y173-4,0))</f>
        <v/>
      </c>
      <c r="G173" s="95" t="str">
        <f ca="1">IF(C173="Smelter not listed","Enter smelter details",IF(ISERROR($Y173),"",OFFSET('Smelter Look-up'!$F$4,$Y173-4,0)))</f>
        <v/>
      </c>
      <c r="H173" s="154" t="str">
        <f ca="1">IF(ISERROR($Y173),"",OFFSET('Smelter Look-up'!$G$4,$Y173-4,0))</f>
        <v/>
      </c>
      <c r="I173" s="96" t="str">
        <f ca="1">IF(ISERROR($Y173),"",OFFSET('Smelter Look-up'!$H$4,$Y173-4,0))</f>
        <v/>
      </c>
      <c r="J173" s="96" t="str">
        <f ca="1">IF(ISERROR($Y173),"",OFFSET('Smelter Look-up'!$I$4,$Y173-4,0))</f>
        <v/>
      </c>
      <c r="K173" s="97"/>
      <c r="L173" s="97"/>
      <c r="M173" s="97"/>
      <c r="N173" s="97"/>
      <c r="O173" s="97"/>
      <c r="P173" s="97"/>
      <c r="Q173" s="98"/>
      <c r="R173" s="140" t="str">
        <f ca="1">IF(ISERROR($Y173),"",OFFSET('Smelter Look-up'!$C$4,$Y173-4,0)&amp;"")</f>
        <v/>
      </c>
      <c r="S173" s="98" t="str">
        <f ca="1" t="shared" si="20"/>
        <v/>
      </c>
      <c r="T173" s="98" t="str">
        <f ca="1">IF(B173="","",IF(ISERROR(MATCH($J173,SorP!B:B,0)),"",INDIRECT("'SorP'!$A$"&amp;MATCH($S173&amp;$J173,SorP!C:C,0))))</f>
        <v/>
      </c>
      <c r="U173" s="99"/>
      <c r="V173" s="74" t="str">
        <f ca="1" t="shared" si="21"/>
        <v/>
      </c>
      <c r="W173" s="74" t="b">
        <f ca="1" t="shared" si="22"/>
        <v>0</v>
      </c>
      <c r="X173" s="74" t="str">
        <f ca="1" t="shared" si="23"/>
        <v>+</v>
      </c>
      <c r="Y173" s="74" t="e">
        <f ca="1">IF(C173="",NA(),MATCH($B173&amp;$C173,'Smelter Look-up'!$J:$J,0))</f>
        <v>#N/A</v>
      </c>
      <c r="AB173" s="74">
        <f ca="1" t="shared" si="24"/>
        <v>0</v>
      </c>
      <c r="AC173" s="74" t="str">
        <f ca="1" t="shared" si="25"/>
        <v/>
      </c>
      <c r="AD173" s="74" t="str">
        <f ca="1" t="shared" si="26"/>
        <v/>
      </c>
    </row>
    <row r="174" s="74" customFormat="1" ht="20.15" customHeight="1" spans="1:30">
      <c r="A174" s="97"/>
      <c r="B174" s="95" t="str">
        <f ca="1">IF(LEN(A174)=0,"",INDEX('Smelter Look-up'!$A:$A,MATCH($A174,'Smelter Look-up'!$E:$E,0)))</f>
        <v/>
      </c>
      <c r="C174" s="95" t="str">
        <f ca="1">IF(LEN(A174)=0,"",INDEX('Smelter Look-up'!$C:$C,MATCH($A174,'Smelter Look-up'!$E:$E,0)))</f>
        <v/>
      </c>
      <c r="D174" s="95"/>
      <c r="E174" s="95" t="str">
        <f ca="1">IF(ISERROR($Y174),"",OFFSET('Smelter Look-up'!$D$4,$Y174-4,0)&amp;"")</f>
        <v/>
      </c>
      <c r="F174" s="95" t="str">
        <f ca="1">IF(ISERROR($Y174),"",OFFSET('Smelter Look-up'!$E$4,$Y174-4,0))</f>
        <v/>
      </c>
      <c r="G174" s="95" t="str">
        <f ca="1">IF(C174="Smelter not listed","Enter smelter details",IF(ISERROR($Y174),"",OFFSET('Smelter Look-up'!$F$4,$Y174-4,0)))</f>
        <v/>
      </c>
      <c r="H174" s="154" t="str">
        <f ca="1">IF(ISERROR($Y174),"",OFFSET('Smelter Look-up'!$G$4,$Y174-4,0))</f>
        <v/>
      </c>
      <c r="I174" s="96" t="str">
        <f ca="1">IF(ISERROR($Y174),"",OFFSET('Smelter Look-up'!$H$4,$Y174-4,0))</f>
        <v/>
      </c>
      <c r="J174" s="96" t="str">
        <f ca="1">IF(ISERROR($Y174),"",OFFSET('Smelter Look-up'!$I$4,$Y174-4,0))</f>
        <v/>
      </c>
      <c r="K174" s="97"/>
      <c r="L174" s="97"/>
      <c r="M174" s="97"/>
      <c r="N174" s="97"/>
      <c r="O174" s="97"/>
      <c r="P174" s="97"/>
      <c r="Q174" s="98"/>
      <c r="R174" s="140" t="str">
        <f ca="1">IF(ISERROR($Y174),"",OFFSET('Smelter Look-up'!$C$4,$Y174-4,0)&amp;"")</f>
        <v/>
      </c>
      <c r="S174" s="98" t="str">
        <f ca="1" t="shared" si="20"/>
        <v/>
      </c>
      <c r="T174" s="98" t="str">
        <f ca="1">IF(B174="","",IF(ISERROR(MATCH($J174,SorP!B:B,0)),"",INDIRECT("'SorP'!$A$"&amp;MATCH($S174&amp;$J174,SorP!C:C,0))))</f>
        <v/>
      </c>
      <c r="U174" s="99"/>
      <c r="V174" s="74" t="str">
        <f ca="1" t="shared" si="21"/>
        <v/>
      </c>
      <c r="W174" s="74" t="b">
        <f ca="1" t="shared" si="22"/>
        <v>0</v>
      </c>
      <c r="X174" s="74" t="str">
        <f ca="1" t="shared" si="23"/>
        <v>+</v>
      </c>
      <c r="Y174" s="74" t="e">
        <f ca="1">IF(C174="",NA(),MATCH($B174&amp;$C174,'Smelter Look-up'!$J:$J,0))</f>
        <v>#N/A</v>
      </c>
      <c r="AB174" s="74">
        <f ca="1" t="shared" si="24"/>
        <v>0</v>
      </c>
      <c r="AC174" s="74" t="str">
        <f ca="1" t="shared" si="25"/>
        <v/>
      </c>
      <c r="AD174" s="74" t="str">
        <f ca="1" t="shared" si="26"/>
        <v/>
      </c>
    </row>
    <row r="175" s="74" customFormat="1" ht="20.15" customHeight="1" spans="1:30">
      <c r="A175" s="97"/>
      <c r="B175" s="95" t="str">
        <f ca="1">IF(LEN(A175)=0,"",INDEX('Smelter Look-up'!$A:$A,MATCH($A175,'Smelter Look-up'!$E:$E,0)))</f>
        <v/>
      </c>
      <c r="C175" s="95" t="str">
        <f ca="1">IF(LEN(A175)=0,"",INDEX('Smelter Look-up'!$C:$C,MATCH($A175,'Smelter Look-up'!$E:$E,0)))</f>
        <v/>
      </c>
      <c r="D175" s="95"/>
      <c r="E175" s="95" t="str">
        <f ca="1">IF(ISERROR($Y175),"",OFFSET('Smelter Look-up'!$D$4,$Y175-4,0)&amp;"")</f>
        <v/>
      </c>
      <c r="F175" s="95" t="str">
        <f ca="1">IF(ISERROR($Y175),"",OFFSET('Smelter Look-up'!$E$4,$Y175-4,0))</f>
        <v/>
      </c>
      <c r="G175" s="95" t="str">
        <f ca="1">IF(C175="Smelter not listed","Enter smelter details",IF(ISERROR($Y175),"",OFFSET('Smelter Look-up'!$F$4,$Y175-4,0)))</f>
        <v/>
      </c>
      <c r="H175" s="154" t="str">
        <f ca="1">IF(ISERROR($Y175),"",OFFSET('Smelter Look-up'!$G$4,$Y175-4,0))</f>
        <v/>
      </c>
      <c r="I175" s="96" t="str">
        <f ca="1">IF(ISERROR($Y175),"",OFFSET('Smelter Look-up'!$H$4,$Y175-4,0))</f>
        <v/>
      </c>
      <c r="J175" s="96" t="str">
        <f ca="1">IF(ISERROR($Y175),"",OFFSET('Smelter Look-up'!$I$4,$Y175-4,0))</f>
        <v/>
      </c>
      <c r="K175" s="97"/>
      <c r="L175" s="97"/>
      <c r="M175" s="97"/>
      <c r="N175" s="97"/>
      <c r="O175" s="97"/>
      <c r="P175" s="97"/>
      <c r="Q175" s="98"/>
      <c r="R175" s="140" t="str">
        <f ca="1">IF(ISERROR($Y175),"",OFFSET('Smelter Look-up'!$C$4,$Y175-4,0)&amp;"")</f>
        <v/>
      </c>
      <c r="S175" s="98" t="str">
        <f ca="1" t="shared" si="20"/>
        <v/>
      </c>
      <c r="T175" s="98" t="str">
        <f ca="1">IF(B175="","",IF(ISERROR(MATCH($J175,SorP!B:B,0)),"",INDIRECT("'SorP'!$A$"&amp;MATCH($S175&amp;$J175,SorP!C:C,0))))</f>
        <v/>
      </c>
      <c r="U175" s="99"/>
      <c r="V175" s="74" t="str">
        <f ca="1" t="shared" si="21"/>
        <v/>
      </c>
      <c r="W175" s="74" t="b">
        <f ca="1" t="shared" si="22"/>
        <v>0</v>
      </c>
      <c r="X175" s="74" t="str">
        <f ca="1" t="shared" si="23"/>
        <v>+</v>
      </c>
      <c r="Y175" s="74" t="e">
        <f ca="1">IF(C175="",NA(),MATCH($B175&amp;$C175,'Smelter Look-up'!$J:$J,0))</f>
        <v>#N/A</v>
      </c>
      <c r="AB175" s="74">
        <f ca="1" t="shared" si="24"/>
        <v>0</v>
      </c>
      <c r="AC175" s="74" t="str">
        <f ca="1" t="shared" si="25"/>
        <v/>
      </c>
      <c r="AD175" s="74" t="str">
        <f ca="1" t="shared" si="26"/>
        <v/>
      </c>
    </row>
    <row r="176" s="74" customFormat="1" ht="20.15" customHeight="1" spans="1:30">
      <c r="A176" s="97"/>
      <c r="B176" s="95" t="str">
        <f ca="1">IF(LEN(A176)=0,"",INDEX('Smelter Look-up'!$A:$A,MATCH($A176,'Smelter Look-up'!$E:$E,0)))</f>
        <v/>
      </c>
      <c r="C176" s="95" t="str">
        <f ca="1">IF(LEN(A176)=0,"",INDEX('Smelter Look-up'!$C:$C,MATCH($A176,'Smelter Look-up'!$E:$E,0)))</f>
        <v/>
      </c>
      <c r="D176" s="95"/>
      <c r="E176" s="95" t="str">
        <f ca="1">IF(ISERROR($Y176),"",OFFSET('Smelter Look-up'!$D$4,$Y176-4,0)&amp;"")</f>
        <v/>
      </c>
      <c r="F176" s="95" t="str">
        <f ca="1">IF(ISERROR($Y176),"",OFFSET('Smelter Look-up'!$E$4,$Y176-4,0))</f>
        <v/>
      </c>
      <c r="G176" s="95" t="str">
        <f ca="1">IF(C176="Smelter not listed","Enter smelter details",IF(ISERROR($Y176),"",OFFSET('Smelter Look-up'!$F$4,$Y176-4,0)))</f>
        <v/>
      </c>
      <c r="H176" s="154" t="str">
        <f ca="1">IF(ISERROR($Y176),"",OFFSET('Smelter Look-up'!$G$4,$Y176-4,0))</f>
        <v/>
      </c>
      <c r="I176" s="96" t="str">
        <f ca="1">IF(ISERROR($Y176),"",OFFSET('Smelter Look-up'!$H$4,$Y176-4,0))</f>
        <v/>
      </c>
      <c r="J176" s="96" t="str">
        <f ca="1">IF(ISERROR($Y176),"",OFFSET('Smelter Look-up'!$I$4,$Y176-4,0))</f>
        <v/>
      </c>
      <c r="K176" s="97"/>
      <c r="L176" s="97"/>
      <c r="M176" s="97"/>
      <c r="N176" s="97"/>
      <c r="O176" s="97"/>
      <c r="P176" s="97"/>
      <c r="Q176" s="98"/>
      <c r="R176" s="140" t="str">
        <f ca="1">IF(ISERROR($Y176),"",OFFSET('Smelter Look-up'!$C$4,$Y176-4,0)&amp;"")</f>
        <v/>
      </c>
      <c r="S176" s="98" t="str">
        <f ca="1" t="shared" ref="S176:S239" si="27">IF(B176="","",IF(ISERROR(MATCH($E176,CL,0)),"Unknown",INDIRECT("'C'!$A$"&amp;MATCH($E176,CL,0)+1)))</f>
        <v/>
      </c>
      <c r="T176" s="98" t="str">
        <f ca="1">IF(B176="","",IF(ISERROR(MATCH($J176,SorP!B:B,0)),"",INDIRECT("'SorP'!$A$"&amp;MATCH($S176&amp;$J176,SorP!C:C,0))))</f>
        <v/>
      </c>
      <c r="U176" s="99"/>
      <c r="V176" s="74" t="str">
        <f ca="1" t="shared" ref="V176:V239" si="28">B176&amp;C176</f>
        <v/>
      </c>
      <c r="W176" s="74" t="b">
        <f ca="1" t="shared" ref="W176:W239" si="29">OR(ISBLANK(C176),ISBLANK(E176))</f>
        <v>0</v>
      </c>
      <c r="X176" s="74" t="str">
        <f ca="1" t="shared" ref="X176:X239" si="30">IF(W176,"",B176&amp;"+")</f>
        <v>+</v>
      </c>
      <c r="Y176" s="74" t="e">
        <f ca="1">IF(C176="",NA(),MATCH($B176&amp;$C176,'Smelter Look-up'!$J:$J,0))</f>
        <v>#N/A</v>
      </c>
      <c r="AB176" s="74">
        <f ca="1" t="shared" si="24"/>
        <v>0</v>
      </c>
      <c r="AC176" s="74" t="str">
        <f ca="1" t="shared" si="25"/>
        <v/>
      </c>
      <c r="AD176" s="74" t="str">
        <f ca="1" t="shared" si="26"/>
        <v/>
      </c>
    </row>
    <row r="177" s="74" customFormat="1" ht="20.15" customHeight="1" spans="1:30">
      <c r="A177" s="97"/>
      <c r="B177" s="95" t="str">
        <f ca="1">IF(LEN(A177)=0,"",INDEX('Smelter Look-up'!$A:$A,MATCH($A177,'Smelter Look-up'!$E:$E,0)))</f>
        <v/>
      </c>
      <c r="C177" s="95" t="str">
        <f ca="1">IF(LEN(A177)=0,"",INDEX('Smelter Look-up'!$C:$C,MATCH($A177,'Smelter Look-up'!$E:$E,0)))</f>
        <v/>
      </c>
      <c r="D177" s="95"/>
      <c r="E177" s="95" t="str">
        <f ca="1">IF(ISERROR($Y177),"",OFFSET('Smelter Look-up'!$D$4,$Y177-4,0)&amp;"")</f>
        <v/>
      </c>
      <c r="F177" s="95" t="str">
        <f ca="1">IF(ISERROR($Y177),"",OFFSET('Smelter Look-up'!$E$4,$Y177-4,0))</f>
        <v/>
      </c>
      <c r="G177" s="95" t="str">
        <f ca="1">IF(C177="Smelter not listed","Enter smelter details",IF(ISERROR($Y177),"",OFFSET('Smelter Look-up'!$F$4,$Y177-4,0)))</f>
        <v/>
      </c>
      <c r="H177" s="154" t="str">
        <f ca="1">IF(ISERROR($Y177),"",OFFSET('Smelter Look-up'!$G$4,$Y177-4,0))</f>
        <v/>
      </c>
      <c r="I177" s="96" t="str">
        <f ca="1">IF(ISERROR($Y177),"",OFFSET('Smelter Look-up'!$H$4,$Y177-4,0))</f>
        <v/>
      </c>
      <c r="J177" s="96" t="str">
        <f ca="1">IF(ISERROR($Y177),"",OFFSET('Smelter Look-up'!$I$4,$Y177-4,0))</f>
        <v/>
      </c>
      <c r="K177" s="97"/>
      <c r="L177" s="97"/>
      <c r="M177" s="97"/>
      <c r="N177" s="97"/>
      <c r="O177" s="97"/>
      <c r="P177" s="97"/>
      <c r="Q177" s="98"/>
      <c r="R177" s="140" t="str">
        <f ca="1">IF(ISERROR($Y177),"",OFFSET('Smelter Look-up'!$C$4,$Y177-4,0)&amp;"")</f>
        <v/>
      </c>
      <c r="S177" s="98" t="str">
        <f ca="1" t="shared" si="27"/>
        <v/>
      </c>
      <c r="T177" s="98" t="str">
        <f ca="1">IF(B177="","",IF(ISERROR(MATCH($J177,SorP!B:B,0)),"",INDIRECT("'SorP'!$A$"&amp;MATCH($S177&amp;$J177,SorP!C:C,0))))</f>
        <v/>
      </c>
      <c r="U177" s="99"/>
      <c r="V177" s="74" t="str">
        <f ca="1" t="shared" si="28"/>
        <v/>
      </c>
      <c r="W177" s="74" t="b">
        <f ca="1" t="shared" si="29"/>
        <v>0</v>
      </c>
      <c r="X177" s="74" t="str">
        <f ca="1" t="shared" si="30"/>
        <v>+</v>
      </c>
      <c r="Y177" s="74" t="e">
        <f ca="1">IF(C177="",NA(),MATCH($B177&amp;$C177,'Smelter Look-up'!$J:$J,0))</f>
        <v>#N/A</v>
      </c>
      <c r="AB177" s="74">
        <f ca="1" t="shared" ref="AB177:AB240" si="31">IF(AND(C177="Smelter not listed",OR(LEN(D177)=0,LEN(E177)=0)),1,0)</f>
        <v>0</v>
      </c>
      <c r="AC177" s="74" t="str">
        <f ca="1" t="shared" ref="AC177:AC240" si="32">B177</f>
        <v/>
      </c>
      <c r="AD177" s="74" t="str">
        <f ca="1" t="shared" si="26"/>
        <v/>
      </c>
    </row>
    <row r="178" s="74" customFormat="1" ht="20.15" customHeight="1" spans="1:30">
      <c r="A178" s="97"/>
      <c r="B178" s="95" t="str">
        <f ca="1">IF(LEN(A178)=0,"",INDEX('Smelter Look-up'!$A:$A,MATCH($A178,'Smelter Look-up'!$E:$E,0)))</f>
        <v/>
      </c>
      <c r="C178" s="95" t="str">
        <f ca="1">IF(LEN(A178)=0,"",INDEX('Smelter Look-up'!$C:$C,MATCH($A178,'Smelter Look-up'!$E:$E,0)))</f>
        <v/>
      </c>
      <c r="D178" s="95"/>
      <c r="E178" s="95" t="str">
        <f ca="1">IF(ISERROR($Y178),"",OFFSET('Smelter Look-up'!$D$4,$Y178-4,0)&amp;"")</f>
        <v/>
      </c>
      <c r="F178" s="95" t="str">
        <f ca="1">IF(ISERROR($Y178),"",OFFSET('Smelter Look-up'!$E$4,$Y178-4,0))</f>
        <v/>
      </c>
      <c r="G178" s="95" t="str">
        <f ca="1">IF(C178="Smelter not listed","Enter smelter details",IF(ISERROR($Y178),"",OFFSET('Smelter Look-up'!$F$4,$Y178-4,0)))</f>
        <v/>
      </c>
      <c r="H178" s="154" t="str">
        <f ca="1">IF(ISERROR($Y178),"",OFFSET('Smelter Look-up'!$G$4,$Y178-4,0))</f>
        <v/>
      </c>
      <c r="I178" s="96" t="str">
        <f ca="1">IF(ISERROR($Y178),"",OFFSET('Smelter Look-up'!$H$4,$Y178-4,0))</f>
        <v/>
      </c>
      <c r="J178" s="96" t="str">
        <f ca="1">IF(ISERROR($Y178),"",OFFSET('Smelter Look-up'!$I$4,$Y178-4,0))</f>
        <v/>
      </c>
      <c r="K178" s="97"/>
      <c r="L178" s="97"/>
      <c r="M178" s="97"/>
      <c r="N178" s="97"/>
      <c r="O178" s="97"/>
      <c r="P178" s="97"/>
      <c r="Q178" s="98"/>
      <c r="R178" s="140" t="str">
        <f ca="1">IF(ISERROR($Y178),"",OFFSET('Smelter Look-up'!$C$4,$Y178-4,0)&amp;"")</f>
        <v/>
      </c>
      <c r="S178" s="98" t="str">
        <f ca="1" t="shared" si="27"/>
        <v/>
      </c>
      <c r="T178" s="98" t="str">
        <f ca="1">IF(B178="","",IF(ISERROR(MATCH($J178,SorP!B:B,0)),"",INDIRECT("'SorP'!$A$"&amp;MATCH($S178&amp;$J178,SorP!C:C,0))))</f>
        <v/>
      </c>
      <c r="U178" s="99"/>
      <c r="V178" s="74" t="str">
        <f ca="1" t="shared" si="28"/>
        <v/>
      </c>
      <c r="W178" s="74" t="b">
        <f ca="1" t="shared" si="29"/>
        <v>0</v>
      </c>
      <c r="X178" s="74" t="str">
        <f ca="1" t="shared" si="30"/>
        <v>+</v>
      </c>
      <c r="Y178" s="74" t="e">
        <f ca="1">IF(C178="",NA(),MATCH($B178&amp;$C178,'Smelter Look-up'!$J:$J,0))</f>
        <v>#N/A</v>
      </c>
      <c r="AB178" s="74">
        <f ca="1" t="shared" si="31"/>
        <v>0</v>
      </c>
      <c r="AC178" s="74" t="str">
        <f ca="1" t="shared" si="32"/>
        <v/>
      </c>
      <c r="AD178" s="74" t="str">
        <f ca="1" t="shared" si="26"/>
        <v/>
      </c>
    </row>
    <row r="179" s="74" customFormat="1" ht="20.15" customHeight="1" spans="1:30">
      <c r="A179" s="97"/>
      <c r="B179" s="95" t="str">
        <f ca="1">IF(LEN(A179)=0,"",INDEX('Smelter Look-up'!$A:$A,MATCH($A179,'Smelter Look-up'!$E:$E,0)))</f>
        <v/>
      </c>
      <c r="C179" s="95" t="str">
        <f ca="1">IF(LEN(A179)=0,"",INDEX('Smelter Look-up'!$C:$C,MATCH($A179,'Smelter Look-up'!$E:$E,0)))</f>
        <v/>
      </c>
      <c r="D179" s="95"/>
      <c r="E179" s="95" t="str">
        <f ca="1">IF(ISERROR($Y179),"",OFFSET('Smelter Look-up'!$D$4,$Y179-4,0)&amp;"")</f>
        <v/>
      </c>
      <c r="F179" s="95" t="str">
        <f ca="1">IF(ISERROR($Y179),"",OFFSET('Smelter Look-up'!$E$4,$Y179-4,0))</f>
        <v/>
      </c>
      <c r="G179" s="95" t="str">
        <f ca="1">IF(C179="Smelter not listed","Enter smelter details",IF(ISERROR($Y179),"",OFFSET('Smelter Look-up'!$F$4,$Y179-4,0)))</f>
        <v/>
      </c>
      <c r="H179" s="154" t="str">
        <f ca="1">IF(ISERROR($Y179),"",OFFSET('Smelter Look-up'!$G$4,$Y179-4,0))</f>
        <v/>
      </c>
      <c r="I179" s="96" t="str">
        <f ca="1">IF(ISERROR($Y179),"",OFFSET('Smelter Look-up'!$H$4,$Y179-4,0))</f>
        <v/>
      </c>
      <c r="J179" s="96" t="str">
        <f ca="1">IF(ISERROR($Y179),"",OFFSET('Smelter Look-up'!$I$4,$Y179-4,0))</f>
        <v/>
      </c>
      <c r="K179" s="97"/>
      <c r="L179" s="97"/>
      <c r="M179" s="97"/>
      <c r="N179" s="97"/>
      <c r="O179" s="97"/>
      <c r="P179" s="97"/>
      <c r="Q179" s="98"/>
      <c r="R179" s="140" t="str">
        <f ca="1">IF(ISERROR($Y179),"",OFFSET('Smelter Look-up'!$C$4,$Y179-4,0)&amp;"")</f>
        <v/>
      </c>
      <c r="S179" s="98" t="str">
        <f ca="1" t="shared" si="27"/>
        <v/>
      </c>
      <c r="T179" s="98" t="str">
        <f ca="1">IF(B179="","",IF(ISERROR(MATCH($J179,SorP!B:B,0)),"",INDIRECT("'SorP'!$A$"&amp;MATCH($S179&amp;$J179,SorP!C:C,0))))</f>
        <v/>
      </c>
      <c r="U179" s="99"/>
      <c r="V179" s="74" t="str">
        <f ca="1" t="shared" si="28"/>
        <v/>
      </c>
      <c r="W179" s="74" t="b">
        <f ca="1" t="shared" si="29"/>
        <v>0</v>
      </c>
      <c r="X179" s="74" t="str">
        <f ca="1" t="shared" si="30"/>
        <v>+</v>
      </c>
      <c r="Y179" s="74" t="e">
        <f ca="1">IF(C179="",NA(),MATCH($B179&amp;$C179,'Smelter Look-up'!$J:$J,0))</f>
        <v>#N/A</v>
      </c>
      <c r="AB179" s="74">
        <f ca="1" t="shared" si="31"/>
        <v>0</v>
      </c>
      <c r="AC179" s="74" t="str">
        <f ca="1" t="shared" si="32"/>
        <v/>
      </c>
      <c r="AD179" s="74" t="str">
        <f ca="1" t="shared" si="26"/>
        <v/>
      </c>
    </row>
    <row r="180" s="74" customFormat="1" ht="20.15" customHeight="1" spans="1:30">
      <c r="A180" s="97"/>
      <c r="B180" s="95" t="str">
        <f ca="1">IF(LEN(A180)=0,"",INDEX('Smelter Look-up'!$A:$A,MATCH($A180,'Smelter Look-up'!$E:$E,0)))</f>
        <v/>
      </c>
      <c r="C180" s="95" t="str">
        <f ca="1">IF(LEN(A180)=0,"",INDEX('Smelter Look-up'!$C:$C,MATCH($A180,'Smelter Look-up'!$E:$E,0)))</f>
        <v/>
      </c>
      <c r="D180" s="95"/>
      <c r="E180" s="95" t="str">
        <f ca="1">IF(ISERROR($Y180),"",OFFSET('Smelter Look-up'!$D$4,$Y180-4,0)&amp;"")</f>
        <v/>
      </c>
      <c r="F180" s="95" t="str">
        <f ca="1">IF(ISERROR($Y180),"",OFFSET('Smelter Look-up'!$E$4,$Y180-4,0))</f>
        <v/>
      </c>
      <c r="G180" s="95" t="str">
        <f ca="1">IF(C180="Smelter not listed","Enter smelter details",IF(ISERROR($Y180),"",OFFSET('Smelter Look-up'!$F$4,$Y180-4,0)))</f>
        <v/>
      </c>
      <c r="H180" s="154" t="str">
        <f ca="1">IF(ISERROR($Y180),"",OFFSET('Smelter Look-up'!$G$4,$Y180-4,0))</f>
        <v/>
      </c>
      <c r="I180" s="96" t="str">
        <f ca="1">IF(ISERROR($Y180),"",OFFSET('Smelter Look-up'!$H$4,$Y180-4,0))</f>
        <v/>
      </c>
      <c r="J180" s="96" t="str">
        <f ca="1">IF(ISERROR($Y180),"",OFFSET('Smelter Look-up'!$I$4,$Y180-4,0))</f>
        <v/>
      </c>
      <c r="K180" s="97"/>
      <c r="L180" s="97"/>
      <c r="M180" s="97"/>
      <c r="N180" s="97"/>
      <c r="O180" s="97"/>
      <c r="P180" s="97"/>
      <c r="Q180" s="98"/>
      <c r="R180" s="140" t="str">
        <f ca="1">IF(ISERROR($Y180),"",OFFSET('Smelter Look-up'!$C$4,$Y180-4,0)&amp;"")</f>
        <v/>
      </c>
      <c r="S180" s="98" t="str">
        <f ca="1" t="shared" si="27"/>
        <v/>
      </c>
      <c r="T180" s="98" t="str">
        <f ca="1">IF(B180="","",IF(ISERROR(MATCH($J180,SorP!B:B,0)),"",INDIRECT("'SorP'!$A$"&amp;MATCH($S180&amp;$J180,SorP!C:C,0))))</f>
        <v/>
      </c>
      <c r="U180" s="99"/>
      <c r="V180" s="74" t="str">
        <f ca="1" t="shared" si="28"/>
        <v/>
      </c>
      <c r="W180" s="74" t="b">
        <f ca="1" t="shared" si="29"/>
        <v>0</v>
      </c>
      <c r="X180" s="74" t="str">
        <f ca="1" t="shared" si="30"/>
        <v>+</v>
      </c>
      <c r="Y180" s="74" t="e">
        <f ca="1">IF(C180="",NA(),MATCH($B180&amp;$C180,'Smelter Look-up'!$J:$J,0))</f>
        <v>#N/A</v>
      </c>
      <c r="AB180" s="74">
        <f ca="1" t="shared" si="31"/>
        <v>0</v>
      </c>
      <c r="AC180" s="74" t="str">
        <f ca="1" t="shared" si="32"/>
        <v/>
      </c>
      <c r="AD180" s="74" t="str">
        <f ca="1" t="shared" si="26"/>
        <v/>
      </c>
    </row>
    <row r="181" s="74" customFormat="1" ht="20.15" customHeight="1" spans="1:30">
      <c r="A181" s="97"/>
      <c r="B181" s="95" t="str">
        <f ca="1">IF(LEN(A181)=0,"",INDEX('Smelter Look-up'!$A:$A,MATCH($A181,'Smelter Look-up'!$E:$E,0)))</f>
        <v/>
      </c>
      <c r="C181" s="95" t="str">
        <f ca="1">IF(LEN(A181)=0,"",INDEX('Smelter Look-up'!$C:$C,MATCH($A181,'Smelter Look-up'!$E:$E,0)))</f>
        <v/>
      </c>
      <c r="D181" s="95"/>
      <c r="E181" s="95" t="str">
        <f ca="1">IF(ISERROR($Y181),"",OFFSET('Smelter Look-up'!$D$4,$Y181-4,0)&amp;"")</f>
        <v/>
      </c>
      <c r="F181" s="95" t="str">
        <f ca="1">IF(ISERROR($Y181),"",OFFSET('Smelter Look-up'!$E$4,$Y181-4,0))</f>
        <v/>
      </c>
      <c r="G181" s="95" t="str">
        <f ca="1">IF(C181="Smelter not listed","Enter smelter details",IF(ISERROR($Y181),"",OFFSET('Smelter Look-up'!$F$4,$Y181-4,0)))</f>
        <v/>
      </c>
      <c r="H181" s="154" t="str">
        <f ca="1">IF(ISERROR($Y181),"",OFFSET('Smelter Look-up'!$G$4,$Y181-4,0))</f>
        <v/>
      </c>
      <c r="I181" s="96" t="str">
        <f ca="1">IF(ISERROR($Y181),"",OFFSET('Smelter Look-up'!$H$4,$Y181-4,0))</f>
        <v/>
      </c>
      <c r="J181" s="96" t="str">
        <f ca="1">IF(ISERROR($Y181),"",OFFSET('Smelter Look-up'!$I$4,$Y181-4,0))</f>
        <v/>
      </c>
      <c r="K181" s="97"/>
      <c r="L181" s="97"/>
      <c r="M181" s="97"/>
      <c r="N181" s="97"/>
      <c r="O181" s="97"/>
      <c r="P181" s="97"/>
      <c r="Q181" s="98"/>
      <c r="R181" s="140" t="str">
        <f ca="1">IF(ISERROR($Y181),"",OFFSET('Smelter Look-up'!$C$4,$Y181-4,0)&amp;"")</f>
        <v/>
      </c>
      <c r="S181" s="98" t="str">
        <f ca="1" t="shared" si="27"/>
        <v/>
      </c>
      <c r="T181" s="98" t="str">
        <f ca="1">IF(B181="","",IF(ISERROR(MATCH($J181,SorP!B:B,0)),"",INDIRECT("'SorP'!$A$"&amp;MATCH($S181&amp;$J181,SorP!C:C,0))))</f>
        <v/>
      </c>
      <c r="U181" s="99"/>
      <c r="V181" s="74" t="str">
        <f ca="1" t="shared" si="28"/>
        <v/>
      </c>
      <c r="W181" s="74" t="b">
        <f ca="1" t="shared" si="29"/>
        <v>0</v>
      </c>
      <c r="X181" s="74" t="str">
        <f ca="1" t="shared" si="30"/>
        <v>+</v>
      </c>
      <c r="Y181" s="74" t="e">
        <f ca="1">IF(C181="",NA(),MATCH($B181&amp;$C181,'Smelter Look-up'!$J:$J,0))</f>
        <v>#N/A</v>
      </c>
      <c r="AB181" s="74">
        <f ca="1" t="shared" si="31"/>
        <v>0</v>
      </c>
      <c r="AC181" s="74" t="str">
        <f ca="1" t="shared" si="32"/>
        <v/>
      </c>
      <c r="AD181" s="74" t="str">
        <f ca="1" t="shared" si="26"/>
        <v/>
      </c>
    </row>
    <row r="182" s="74" customFormat="1" ht="20.15" customHeight="1" spans="1:30">
      <c r="A182" s="97"/>
      <c r="B182" s="95" t="str">
        <f ca="1">IF(LEN(A182)=0,"",INDEX('Smelter Look-up'!$A:$A,MATCH($A182,'Smelter Look-up'!$E:$E,0)))</f>
        <v/>
      </c>
      <c r="C182" s="95" t="str">
        <f ca="1">IF(LEN(A182)=0,"",INDEX('Smelter Look-up'!$C:$C,MATCH($A182,'Smelter Look-up'!$E:$E,0)))</f>
        <v/>
      </c>
      <c r="D182" s="95"/>
      <c r="E182" s="95" t="str">
        <f ca="1">IF(ISERROR($Y182),"",OFFSET('Smelter Look-up'!$D$4,$Y182-4,0)&amp;"")</f>
        <v/>
      </c>
      <c r="F182" s="95" t="str">
        <f ca="1">IF(ISERROR($Y182),"",OFFSET('Smelter Look-up'!$E$4,$Y182-4,0))</f>
        <v/>
      </c>
      <c r="G182" s="95" t="str">
        <f ca="1">IF(C182="Smelter not listed","Enter smelter details",IF(ISERROR($Y182),"",OFFSET('Smelter Look-up'!$F$4,$Y182-4,0)))</f>
        <v/>
      </c>
      <c r="H182" s="154" t="str">
        <f ca="1">IF(ISERROR($Y182),"",OFFSET('Smelter Look-up'!$G$4,$Y182-4,0))</f>
        <v/>
      </c>
      <c r="I182" s="96" t="str">
        <f ca="1">IF(ISERROR($Y182),"",OFFSET('Smelter Look-up'!$H$4,$Y182-4,0))</f>
        <v/>
      </c>
      <c r="J182" s="96" t="str">
        <f ca="1">IF(ISERROR($Y182),"",OFFSET('Smelter Look-up'!$I$4,$Y182-4,0))</f>
        <v/>
      </c>
      <c r="K182" s="97"/>
      <c r="L182" s="97"/>
      <c r="M182" s="97"/>
      <c r="N182" s="97"/>
      <c r="O182" s="97"/>
      <c r="P182" s="97"/>
      <c r="Q182" s="98"/>
      <c r="R182" s="140" t="str">
        <f ca="1">IF(ISERROR($Y182),"",OFFSET('Smelter Look-up'!$C$4,$Y182-4,0)&amp;"")</f>
        <v/>
      </c>
      <c r="S182" s="98" t="str">
        <f ca="1" t="shared" si="27"/>
        <v/>
      </c>
      <c r="T182" s="98" t="str">
        <f ca="1">IF(B182="","",IF(ISERROR(MATCH($J182,SorP!B:B,0)),"",INDIRECT("'SorP'!$A$"&amp;MATCH($S182&amp;$J182,SorP!C:C,0))))</f>
        <v/>
      </c>
      <c r="U182" s="99"/>
      <c r="V182" s="74" t="str">
        <f ca="1" t="shared" si="28"/>
        <v/>
      </c>
      <c r="W182" s="74" t="b">
        <f ca="1" t="shared" si="29"/>
        <v>0</v>
      </c>
      <c r="X182" s="74" t="str">
        <f ca="1" t="shared" si="30"/>
        <v>+</v>
      </c>
      <c r="Y182" s="74" t="e">
        <f ca="1">IF(C182="",NA(),MATCH($B182&amp;$C182,'Smelter Look-up'!$J:$J,0))</f>
        <v>#N/A</v>
      </c>
      <c r="AB182" s="74">
        <f ca="1" t="shared" si="31"/>
        <v>0</v>
      </c>
      <c r="AC182" s="74" t="str">
        <f ca="1" t="shared" si="32"/>
        <v/>
      </c>
      <c r="AD182" s="74" t="str">
        <f ca="1" t="shared" si="26"/>
        <v/>
      </c>
    </row>
    <row r="183" s="74" customFormat="1" ht="20.15" customHeight="1" spans="1:30">
      <c r="A183" s="97"/>
      <c r="B183" s="95" t="str">
        <f ca="1">IF(LEN(A183)=0,"",INDEX('Smelter Look-up'!$A:$A,MATCH($A183,'Smelter Look-up'!$E:$E,0)))</f>
        <v/>
      </c>
      <c r="C183" s="95" t="str">
        <f ca="1">IF(LEN(A183)=0,"",INDEX('Smelter Look-up'!$C:$C,MATCH($A183,'Smelter Look-up'!$E:$E,0)))</f>
        <v/>
      </c>
      <c r="D183" s="95"/>
      <c r="E183" s="95" t="str">
        <f ca="1">IF(ISERROR($Y183),"",OFFSET('Smelter Look-up'!$D$4,$Y183-4,0)&amp;"")</f>
        <v/>
      </c>
      <c r="F183" s="95" t="str">
        <f ca="1">IF(ISERROR($Y183),"",OFFSET('Smelter Look-up'!$E$4,$Y183-4,0))</f>
        <v/>
      </c>
      <c r="G183" s="95" t="str">
        <f ca="1">IF(C183="Smelter not listed","Enter smelter details",IF(ISERROR($Y183),"",OFFSET('Smelter Look-up'!$F$4,$Y183-4,0)))</f>
        <v/>
      </c>
      <c r="H183" s="154" t="str">
        <f ca="1">IF(ISERROR($Y183),"",OFFSET('Smelter Look-up'!$G$4,$Y183-4,0))</f>
        <v/>
      </c>
      <c r="I183" s="96" t="str">
        <f ca="1">IF(ISERROR($Y183),"",OFFSET('Smelter Look-up'!$H$4,$Y183-4,0))</f>
        <v/>
      </c>
      <c r="J183" s="96" t="str">
        <f ca="1">IF(ISERROR($Y183),"",OFFSET('Smelter Look-up'!$I$4,$Y183-4,0))</f>
        <v/>
      </c>
      <c r="K183" s="97"/>
      <c r="L183" s="97"/>
      <c r="M183" s="97"/>
      <c r="N183" s="97"/>
      <c r="O183" s="97"/>
      <c r="P183" s="97"/>
      <c r="Q183" s="98"/>
      <c r="R183" s="140" t="str">
        <f ca="1">IF(ISERROR($Y183),"",OFFSET('Smelter Look-up'!$C$4,$Y183-4,0)&amp;"")</f>
        <v/>
      </c>
      <c r="S183" s="98" t="str">
        <f ca="1" t="shared" si="27"/>
        <v/>
      </c>
      <c r="T183" s="98" t="str">
        <f ca="1">IF(B183="","",IF(ISERROR(MATCH($J183,SorP!B:B,0)),"",INDIRECT("'SorP'!$A$"&amp;MATCH($S183&amp;$J183,SorP!C:C,0))))</f>
        <v/>
      </c>
      <c r="U183" s="99"/>
      <c r="V183" s="74" t="str">
        <f ca="1" t="shared" si="28"/>
        <v/>
      </c>
      <c r="W183" s="74" t="b">
        <f ca="1" t="shared" si="29"/>
        <v>0</v>
      </c>
      <c r="X183" s="74" t="str">
        <f ca="1" t="shared" si="30"/>
        <v>+</v>
      </c>
      <c r="Y183" s="74" t="e">
        <f ca="1">IF(C183="",NA(),MATCH($B183&amp;$C183,'Smelter Look-up'!$J:$J,0))</f>
        <v>#N/A</v>
      </c>
      <c r="AB183" s="74">
        <f ca="1" t="shared" si="31"/>
        <v>0</v>
      </c>
      <c r="AC183" s="74" t="str">
        <f ca="1" t="shared" si="32"/>
        <v/>
      </c>
      <c r="AD183" s="74" t="str">
        <f ca="1" t="shared" ref="AD183:AD246" si="33">IF(C183="Smelter not listed",D183,IF(C183="Smelter not yet identified","",C183))</f>
        <v/>
      </c>
    </row>
    <row r="184" s="74" customFormat="1" ht="20.15" customHeight="1" spans="1:30">
      <c r="A184" s="97"/>
      <c r="B184" s="95" t="str">
        <f ca="1">IF(LEN(A184)=0,"",INDEX('Smelter Look-up'!$A:$A,MATCH($A184,'Smelter Look-up'!$E:$E,0)))</f>
        <v/>
      </c>
      <c r="C184" s="95" t="str">
        <f ca="1">IF(LEN(A184)=0,"",INDEX('Smelter Look-up'!$C:$C,MATCH($A184,'Smelter Look-up'!$E:$E,0)))</f>
        <v/>
      </c>
      <c r="D184" s="95"/>
      <c r="E184" s="95" t="str">
        <f ca="1">IF(ISERROR($Y184),"",OFFSET('Smelter Look-up'!$D$4,$Y184-4,0)&amp;"")</f>
        <v/>
      </c>
      <c r="F184" s="95" t="str">
        <f ca="1">IF(ISERROR($Y184),"",OFFSET('Smelter Look-up'!$E$4,$Y184-4,0))</f>
        <v/>
      </c>
      <c r="G184" s="95" t="str">
        <f ca="1">IF(C184="Smelter not listed","Enter smelter details",IF(ISERROR($Y184),"",OFFSET('Smelter Look-up'!$F$4,$Y184-4,0)))</f>
        <v/>
      </c>
      <c r="H184" s="154" t="str">
        <f ca="1">IF(ISERROR($Y184),"",OFFSET('Smelter Look-up'!$G$4,$Y184-4,0))</f>
        <v/>
      </c>
      <c r="I184" s="96" t="str">
        <f ca="1">IF(ISERROR($Y184),"",OFFSET('Smelter Look-up'!$H$4,$Y184-4,0))</f>
        <v/>
      </c>
      <c r="J184" s="96" t="str">
        <f ca="1">IF(ISERROR($Y184),"",OFFSET('Smelter Look-up'!$I$4,$Y184-4,0))</f>
        <v/>
      </c>
      <c r="K184" s="97"/>
      <c r="L184" s="97"/>
      <c r="M184" s="97"/>
      <c r="N184" s="97"/>
      <c r="O184" s="97"/>
      <c r="P184" s="97"/>
      <c r="Q184" s="98"/>
      <c r="R184" s="140" t="str">
        <f ca="1">IF(ISERROR($Y184),"",OFFSET('Smelter Look-up'!$C$4,$Y184-4,0)&amp;"")</f>
        <v/>
      </c>
      <c r="S184" s="98" t="str">
        <f ca="1" t="shared" si="27"/>
        <v/>
      </c>
      <c r="T184" s="98" t="str">
        <f ca="1">IF(B184="","",IF(ISERROR(MATCH($J184,SorP!B:B,0)),"",INDIRECT("'SorP'!$A$"&amp;MATCH($S184&amp;$J184,SorP!C:C,0))))</f>
        <v/>
      </c>
      <c r="U184" s="99"/>
      <c r="V184" s="74" t="str">
        <f ca="1" t="shared" si="28"/>
        <v/>
      </c>
      <c r="W184" s="74" t="b">
        <f ca="1" t="shared" si="29"/>
        <v>0</v>
      </c>
      <c r="X184" s="74" t="str">
        <f ca="1" t="shared" si="30"/>
        <v>+</v>
      </c>
      <c r="Y184" s="74" t="e">
        <f ca="1">IF(C184="",NA(),MATCH($B184&amp;$C184,'Smelter Look-up'!$J:$J,0))</f>
        <v>#N/A</v>
      </c>
      <c r="AB184" s="74">
        <f ca="1" t="shared" si="31"/>
        <v>0</v>
      </c>
      <c r="AC184" s="74" t="str">
        <f ca="1" t="shared" si="32"/>
        <v/>
      </c>
      <c r="AD184" s="74" t="str">
        <f ca="1" t="shared" si="33"/>
        <v/>
      </c>
    </row>
    <row r="185" s="74" customFormat="1" ht="20.15" customHeight="1" spans="1:30">
      <c r="A185" s="97"/>
      <c r="B185" s="95" t="str">
        <f ca="1">IF(LEN(A185)=0,"",INDEX('Smelter Look-up'!$A:$A,MATCH($A185,'Smelter Look-up'!$E:$E,0)))</f>
        <v/>
      </c>
      <c r="C185" s="95" t="str">
        <f ca="1">IF(LEN(A185)=0,"",INDEX('Smelter Look-up'!$C:$C,MATCH($A185,'Smelter Look-up'!$E:$E,0)))</f>
        <v/>
      </c>
      <c r="D185" s="95"/>
      <c r="E185" s="95" t="str">
        <f ca="1">IF(ISERROR($Y185),"",OFFSET('Smelter Look-up'!$D$4,$Y185-4,0)&amp;"")</f>
        <v/>
      </c>
      <c r="F185" s="95" t="str">
        <f ca="1">IF(ISERROR($Y185),"",OFFSET('Smelter Look-up'!$E$4,$Y185-4,0))</f>
        <v/>
      </c>
      <c r="G185" s="95" t="str">
        <f ca="1">IF(C185="Smelter not listed","Enter smelter details",IF(ISERROR($Y185),"",OFFSET('Smelter Look-up'!$F$4,$Y185-4,0)))</f>
        <v/>
      </c>
      <c r="H185" s="154" t="str">
        <f ca="1">IF(ISERROR($Y185),"",OFFSET('Smelter Look-up'!$G$4,$Y185-4,0))</f>
        <v/>
      </c>
      <c r="I185" s="96" t="str">
        <f ca="1">IF(ISERROR($Y185),"",OFFSET('Smelter Look-up'!$H$4,$Y185-4,0))</f>
        <v/>
      </c>
      <c r="J185" s="96" t="str">
        <f ca="1">IF(ISERROR($Y185),"",OFFSET('Smelter Look-up'!$I$4,$Y185-4,0))</f>
        <v/>
      </c>
      <c r="K185" s="97"/>
      <c r="L185" s="97"/>
      <c r="M185" s="97"/>
      <c r="N185" s="97"/>
      <c r="O185" s="97"/>
      <c r="P185" s="97"/>
      <c r="Q185" s="98"/>
      <c r="R185" s="140" t="str">
        <f ca="1">IF(ISERROR($Y185),"",OFFSET('Smelter Look-up'!$C$4,$Y185-4,0)&amp;"")</f>
        <v/>
      </c>
      <c r="S185" s="98" t="str">
        <f ca="1" t="shared" si="27"/>
        <v/>
      </c>
      <c r="T185" s="98" t="str">
        <f ca="1">IF(B185="","",IF(ISERROR(MATCH($J185,SorP!B:B,0)),"",INDIRECT("'SorP'!$A$"&amp;MATCH($S185&amp;$J185,SorP!C:C,0))))</f>
        <v/>
      </c>
      <c r="U185" s="99"/>
      <c r="V185" s="74" t="str">
        <f ca="1" t="shared" si="28"/>
        <v/>
      </c>
      <c r="W185" s="74" t="b">
        <f ca="1" t="shared" si="29"/>
        <v>0</v>
      </c>
      <c r="X185" s="74" t="str">
        <f ca="1" t="shared" si="30"/>
        <v>+</v>
      </c>
      <c r="Y185" s="74" t="e">
        <f ca="1">IF(C185="",NA(),MATCH($B185&amp;$C185,'Smelter Look-up'!$J:$J,0))</f>
        <v>#N/A</v>
      </c>
      <c r="AB185" s="74">
        <f ca="1" t="shared" si="31"/>
        <v>0</v>
      </c>
      <c r="AC185" s="74" t="str">
        <f ca="1" t="shared" si="32"/>
        <v/>
      </c>
      <c r="AD185" s="74" t="str">
        <f ca="1" t="shared" si="33"/>
        <v/>
      </c>
    </row>
    <row r="186" s="74" customFormat="1" ht="20.15" customHeight="1" spans="1:30">
      <c r="A186" s="97"/>
      <c r="B186" s="95" t="str">
        <f ca="1">IF(LEN(A186)=0,"",INDEX('Smelter Look-up'!$A:$A,MATCH($A186,'Smelter Look-up'!$E:$E,0)))</f>
        <v/>
      </c>
      <c r="C186" s="95" t="str">
        <f ca="1">IF(LEN(A186)=0,"",INDEX('Smelter Look-up'!$C:$C,MATCH($A186,'Smelter Look-up'!$E:$E,0)))</f>
        <v/>
      </c>
      <c r="D186" s="95"/>
      <c r="E186" s="95" t="str">
        <f ca="1">IF(ISERROR($Y186),"",OFFSET('Smelter Look-up'!$D$4,$Y186-4,0)&amp;"")</f>
        <v/>
      </c>
      <c r="F186" s="95" t="str">
        <f ca="1">IF(ISERROR($Y186),"",OFFSET('Smelter Look-up'!$E$4,$Y186-4,0))</f>
        <v/>
      </c>
      <c r="G186" s="95" t="str">
        <f ca="1">IF(C186="Smelter not listed","Enter smelter details",IF(ISERROR($Y186),"",OFFSET('Smelter Look-up'!$F$4,$Y186-4,0)))</f>
        <v/>
      </c>
      <c r="H186" s="154" t="str">
        <f ca="1">IF(ISERROR($Y186),"",OFFSET('Smelter Look-up'!$G$4,$Y186-4,0))</f>
        <v/>
      </c>
      <c r="I186" s="96" t="str">
        <f ca="1">IF(ISERROR($Y186),"",OFFSET('Smelter Look-up'!$H$4,$Y186-4,0))</f>
        <v/>
      </c>
      <c r="J186" s="96" t="str">
        <f ca="1">IF(ISERROR($Y186),"",OFFSET('Smelter Look-up'!$I$4,$Y186-4,0))</f>
        <v/>
      </c>
      <c r="K186" s="97"/>
      <c r="L186" s="97"/>
      <c r="M186" s="97"/>
      <c r="N186" s="97"/>
      <c r="O186" s="97"/>
      <c r="P186" s="97"/>
      <c r="Q186" s="98"/>
      <c r="R186" s="140" t="str">
        <f ca="1">IF(ISERROR($Y186),"",OFFSET('Smelter Look-up'!$C$4,$Y186-4,0)&amp;"")</f>
        <v/>
      </c>
      <c r="S186" s="98" t="str">
        <f ca="1" t="shared" si="27"/>
        <v/>
      </c>
      <c r="T186" s="98" t="str">
        <f ca="1">IF(B186="","",IF(ISERROR(MATCH($J186,SorP!B:B,0)),"",INDIRECT("'SorP'!$A$"&amp;MATCH($S186&amp;$J186,SorP!C:C,0))))</f>
        <v/>
      </c>
      <c r="U186" s="99"/>
      <c r="V186" s="74" t="str">
        <f ca="1" t="shared" si="28"/>
        <v/>
      </c>
      <c r="W186" s="74" t="b">
        <f ca="1" t="shared" si="29"/>
        <v>0</v>
      </c>
      <c r="X186" s="74" t="str">
        <f ca="1" t="shared" si="30"/>
        <v>+</v>
      </c>
      <c r="Y186" s="74" t="e">
        <f ca="1">IF(C186="",NA(),MATCH($B186&amp;$C186,'Smelter Look-up'!$J:$J,0))</f>
        <v>#N/A</v>
      </c>
      <c r="AB186" s="74">
        <f ca="1" t="shared" si="31"/>
        <v>0</v>
      </c>
      <c r="AC186" s="74" t="str">
        <f ca="1" t="shared" si="32"/>
        <v/>
      </c>
      <c r="AD186" s="74" t="str">
        <f ca="1" t="shared" si="33"/>
        <v/>
      </c>
    </row>
    <row r="187" s="74" customFormat="1" ht="20.15" customHeight="1" spans="1:30">
      <c r="A187" s="97"/>
      <c r="B187" s="95" t="str">
        <f ca="1">IF(LEN(A187)=0,"",INDEX('Smelter Look-up'!$A:$A,MATCH($A187,'Smelter Look-up'!$E:$E,0)))</f>
        <v/>
      </c>
      <c r="C187" s="95" t="str">
        <f ca="1">IF(LEN(A187)=0,"",INDEX('Smelter Look-up'!$C:$C,MATCH($A187,'Smelter Look-up'!$E:$E,0)))</f>
        <v/>
      </c>
      <c r="D187" s="95"/>
      <c r="E187" s="95" t="str">
        <f ca="1">IF(ISERROR($Y187),"",OFFSET('Smelter Look-up'!$D$4,$Y187-4,0)&amp;"")</f>
        <v/>
      </c>
      <c r="F187" s="95" t="str">
        <f ca="1">IF(ISERROR($Y187),"",OFFSET('Smelter Look-up'!$E$4,$Y187-4,0))</f>
        <v/>
      </c>
      <c r="G187" s="95" t="str">
        <f ca="1">IF(C187="Smelter not listed","Enter smelter details",IF(ISERROR($Y187),"",OFFSET('Smelter Look-up'!$F$4,$Y187-4,0)))</f>
        <v/>
      </c>
      <c r="H187" s="154" t="str">
        <f ca="1">IF(ISERROR($Y187),"",OFFSET('Smelter Look-up'!$G$4,$Y187-4,0))</f>
        <v/>
      </c>
      <c r="I187" s="96" t="str">
        <f ca="1">IF(ISERROR($Y187),"",OFFSET('Smelter Look-up'!$H$4,$Y187-4,0))</f>
        <v/>
      </c>
      <c r="J187" s="96" t="str">
        <f ca="1">IF(ISERROR($Y187),"",OFFSET('Smelter Look-up'!$I$4,$Y187-4,0))</f>
        <v/>
      </c>
      <c r="K187" s="97"/>
      <c r="L187" s="97"/>
      <c r="M187" s="97"/>
      <c r="N187" s="97"/>
      <c r="O187" s="97"/>
      <c r="P187" s="97"/>
      <c r="Q187" s="98"/>
      <c r="R187" s="140" t="str">
        <f ca="1">IF(ISERROR($Y187),"",OFFSET('Smelter Look-up'!$C$4,$Y187-4,0)&amp;"")</f>
        <v/>
      </c>
      <c r="S187" s="98" t="str">
        <f ca="1" t="shared" si="27"/>
        <v/>
      </c>
      <c r="T187" s="98" t="str">
        <f ca="1">IF(B187="","",IF(ISERROR(MATCH($J187,SorP!B:B,0)),"",INDIRECT("'SorP'!$A$"&amp;MATCH($S187&amp;$J187,SorP!C:C,0))))</f>
        <v/>
      </c>
      <c r="U187" s="99"/>
      <c r="V187" s="74" t="str">
        <f ca="1" t="shared" si="28"/>
        <v/>
      </c>
      <c r="W187" s="74" t="b">
        <f ca="1" t="shared" si="29"/>
        <v>0</v>
      </c>
      <c r="X187" s="74" t="str">
        <f ca="1" t="shared" si="30"/>
        <v>+</v>
      </c>
      <c r="Y187" s="74" t="e">
        <f ca="1">IF(C187="",NA(),MATCH($B187&amp;$C187,'Smelter Look-up'!$J:$J,0))</f>
        <v>#N/A</v>
      </c>
      <c r="AB187" s="74">
        <f ca="1" t="shared" si="31"/>
        <v>0</v>
      </c>
      <c r="AC187" s="74" t="str">
        <f ca="1" t="shared" si="32"/>
        <v/>
      </c>
      <c r="AD187" s="74" t="str">
        <f ca="1" t="shared" si="33"/>
        <v/>
      </c>
    </row>
    <row r="188" s="74" customFormat="1" ht="20.15" customHeight="1" spans="1:30">
      <c r="A188" s="97"/>
      <c r="B188" s="95" t="str">
        <f ca="1">IF(LEN(A188)=0,"",INDEX('Smelter Look-up'!$A:$A,MATCH($A188,'Smelter Look-up'!$E:$E,0)))</f>
        <v/>
      </c>
      <c r="C188" s="95" t="str">
        <f ca="1">IF(LEN(A188)=0,"",INDEX('Smelter Look-up'!$C:$C,MATCH($A188,'Smelter Look-up'!$E:$E,0)))</f>
        <v/>
      </c>
      <c r="D188" s="95"/>
      <c r="E188" s="95" t="str">
        <f ca="1">IF(ISERROR($Y188),"",OFFSET('Smelter Look-up'!$D$4,$Y188-4,0)&amp;"")</f>
        <v/>
      </c>
      <c r="F188" s="95" t="str">
        <f ca="1">IF(ISERROR($Y188),"",OFFSET('Smelter Look-up'!$E$4,$Y188-4,0))</f>
        <v/>
      </c>
      <c r="G188" s="95" t="str">
        <f ca="1">IF(C188="Smelter not listed","Enter smelter details",IF(ISERROR($Y188),"",OFFSET('Smelter Look-up'!$F$4,$Y188-4,0)))</f>
        <v/>
      </c>
      <c r="H188" s="154" t="str">
        <f ca="1">IF(ISERROR($Y188),"",OFFSET('Smelter Look-up'!$G$4,$Y188-4,0))</f>
        <v/>
      </c>
      <c r="I188" s="96" t="str">
        <f ca="1">IF(ISERROR($Y188),"",OFFSET('Smelter Look-up'!$H$4,$Y188-4,0))</f>
        <v/>
      </c>
      <c r="J188" s="96" t="str">
        <f ca="1">IF(ISERROR($Y188),"",OFFSET('Smelter Look-up'!$I$4,$Y188-4,0))</f>
        <v/>
      </c>
      <c r="K188" s="97"/>
      <c r="L188" s="97"/>
      <c r="M188" s="97"/>
      <c r="N188" s="97"/>
      <c r="O188" s="97"/>
      <c r="P188" s="97"/>
      <c r="Q188" s="98"/>
      <c r="R188" s="140" t="str">
        <f ca="1">IF(ISERROR($Y188),"",OFFSET('Smelter Look-up'!$C$4,$Y188-4,0)&amp;"")</f>
        <v/>
      </c>
      <c r="S188" s="98" t="str">
        <f ca="1" t="shared" si="27"/>
        <v/>
      </c>
      <c r="T188" s="98" t="str">
        <f ca="1">IF(B188="","",IF(ISERROR(MATCH($J188,SorP!B:B,0)),"",INDIRECT("'SorP'!$A$"&amp;MATCH($S188&amp;$J188,SorP!C:C,0))))</f>
        <v/>
      </c>
      <c r="U188" s="99"/>
      <c r="V188" s="74" t="str">
        <f ca="1" t="shared" si="28"/>
        <v/>
      </c>
      <c r="W188" s="74" t="b">
        <f ca="1" t="shared" si="29"/>
        <v>0</v>
      </c>
      <c r="X188" s="74" t="str">
        <f ca="1" t="shared" si="30"/>
        <v>+</v>
      </c>
      <c r="Y188" s="74" t="e">
        <f ca="1">IF(C188="",NA(),MATCH($B188&amp;$C188,'Smelter Look-up'!$J:$J,0))</f>
        <v>#N/A</v>
      </c>
      <c r="AB188" s="74">
        <f ca="1" t="shared" si="31"/>
        <v>0</v>
      </c>
      <c r="AC188" s="74" t="str">
        <f ca="1" t="shared" si="32"/>
        <v/>
      </c>
      <c r="AD188" s="74" t="str">
        <f ca="1" t="shared" si="33"/>
        <v/>
      </c>
    </row>
    <row r="189" s="74" customFormat="1" ht="20.15" customHeight="1" spans="1:30">
      <c r="A189" s="97"/>
      <c r="B189" s="95" t="str">
        <f ca="1">IF(LEN(A189)=0,"",INDEX('Smelter Look-up'!$A:$A,MATCH($A189,'Smelter Look-up'!$E:$E,0)))</f>
        <v/>
      </c>
      <c r="C189" s="95" t="str">
        <f ca="1">IF(LEN(A189)=0,"",INDEX('Smelter Look-up'!$C:$C,MATCH($A189,'Smelter Look-up'!$E:$E,0)))</f>
        <v/>
      </c>
      <c r="D189" s="95"/>
      <c r="E189" s="95" t="str">
        <f ca="1">IF(ISERROR($Y189),"",OFFSET('Smelter Look-up'!$D$4,$Y189-4,0)&amp;"")</f>
        <v/>
      </c>
      <c r="F189" s="95" t="str">
        <f ca="1">IF(ISERROR($Y189),"",OFFSET('Smelter Look-up'!$E$4,$Y189-4,0))</f>
        <v/>
      </c>
      <c r="G189" s="95" t="str">
        <f ca="1">IF(C189="Smelter not listed","Enter smelter details",IF(ISERROR($Y189),"",OFFSET('Smelter Look-up'!$F$4,$Y189-4,0)))</f>
        <v/>
      </c>
      <c r="H189" s="154" t="str">
        <f ca="1">IF(ISERROR($Y189),"",OFFSET('Smelter Look-up'!$G$4,$Y189-4,0))</f>
        <v/>
      </c>
      <c r="I189" s="96" t="str">
        <f ca="1">IF(ISERROR($Y189),"",OFFSET('Smelter Look-up'!$H$4,$Y189-4,0))</f>
        <v/>
      </c>
      <c r="J189" s="96" t="str">
        <f ca="1">IF(ISERROR($Y189),"",OFFSET('Smelter Look-up'!$I$4,$Y189-4,0))</f>
        <v/>
      </c>
      <c r="K189" s="97"/>
      <c r="L189" s="97"/>
      <c r="M189" s="97"/>
      <c r="N189" s="97"/>
      <c r="O189" s="97"/>
      <c r="P189" s="97"/>
      <c r="Q189" s="98"/>
      <c r="R189" s="140" t="str">
        <f ca="1">IF(ISERROR($Y189),"",OFFSET('Smelter Look-up'!$C$4,$Y189-4,0)&amp;"")</f>
        <v/>
      </c>
      <c r="S189" s="98" t="str">
        <f ca="1" t="shared" si="27"/>
        <v/>
      </c>
      <c r="T189" s="98" t="str">
        <f ca="1">IF(B189="","",IF(ISERROR(MATCH($J189,SorP!B:B,0)),"",INDIRECT("'SorP'!$A$"&amp;MATCH($S189&amp;$J189,SorP!C:C,0))))</f>
        <v/>
      </c>
      <c r="U189" s="99"/>
      <c r="V189" s="74" t="str">
        <f ca="1" t="shared" si="28"/>
        <v/>
      </c>
      <c r="W189" s="74" t="b">
        <f ca="1" t="shared" si="29"/>
        <v>0</v>
      </c>
      <c r="X189" s="74" t="str">
        <f ca="1" t="shared" si="30"/>
        <v>+</v>
      </c>
      <c r="Y189" s="74" t="e">
        <f ca="1">IF(C189="",NA(),MATCH($B189&amp;$C189,'Smelter Look-up'!$J:$J,0))</f>
        <v>#N/A</v>
      </c>
      <c r="AB189" s="74">
        <f ca="1" t="shared" si="31"/>
        <v>0</v>
      </c>
      <c r="AC189" s="74" t="str">
        <f ca="1" t="shared" si="32"/>
        <v/>
      </c>
      <c r="AD189" s="74" t="str">
        <f ca="1" t="shared" si="33"/>
        <v/>
      </c>
    </row>
    <row r="190" s="74" customFormat="1" ht="20.15" customHeight="1" spans="1:30">
      <c r="A190" s="97"/>
      <c r="B190" s="95" t="str">
        <f ca="1">IF(LEN(A190)=0,"",INDEX('Smelter Look-up'!$A:$A,MATCH($A190,'Smelter Look-up'!$E:$E,0)))</f>
        <v/>
      </c>
      <c r="C190" s="95" t="str">
        <f ca="1">IF(LEN(A190)=0,"",INDEX('Smelter Look-up'!$C:$C,MATCH($A190,'Smelter Look-up'!$E:$E,0)))</f>
        <v/>
      </c>
      <c r="D190" s="95"/>
      <c r="E190" s="95" t="str">
        <f ca="1">IF(ISERROR($Y190),"",OFFSET('Smelter Look-up'!$D$4,$Y190-4,0)&amp;"")</f>
        <v/>
      </c>
      <c r="F190" s="95" t="str">
        <f ca="1">IF(ISERROR($Y190),"",OFFSET('Smelter Look-up'!$E$4,$Y190-4,0))</f>
        <v/>
      </c>
      <c r="G190" s="95" t="str">
        <f ca="1">IF(C190="Smelter not listed","Enter smelter details",IF(ISERROR($Y190),"",OFFSET('Smelter Look-up'!$F$4,$Y190-4,0)))</f>
        <v/>
      </c>
      <c r="H190" s="154" t="str">
        <f ca="1">IF(ISERROR($Y190),"",OFFSET('Smelter Look-up'!$G$4,$Y190-4,0))</f>
        <v/>
      </c>
      <c r="I190" s="96" t="str">
        <f ca="1">IF(ISERROR($Y190),"",OFFSET('Smelter Look-up'!$H$4,$Y190-4,0))</f>
        <v/>
      </c>
      <c r="J190" s="96" t="str">
        <f ca="1">IF(ISERROR($Y190),"",OFFSET('Smelter Look-up'!$I$4,$Y190-4,0))</f>
        <v/>
      </c>
      <c r="K190" s="97"/>
      <c r="L190" s="97"/>
      <c r="M190" s="97"/>
      <c r="N190" s="97"/>
      <c r="O190" s="97"/>
      <c r="P190" s="97"/>
      <c r="Q190" s="98"/>
      <c r="R190" s="140" t="str">
        <f ca="1">IF(ISERROR($Y190),"",OFFSET('Smelter Look-up'!$C$4,$Y190-4,0)&amp;"")</f>
        <v/>
      </c>
      <c r="S190" s="98" t="str">
        <f ca="1" t="shared" si="27"/>
        <v/>
      </c>
      <c r="T190" s="98" t="str">
        <f ca="1">IF(B190="","",IF(ISERROR(MATCH($J190,SorP!B:B,0)),"",INDIRECT("'SorP'!$A$"&amp;MATCH($S190&amp;$J190,SorP!C:C,0))))</f>
        <v/>
      </c>
      <c r="U190" s="99"/>
      <c r="V190" s="74" t="str">
        <f ca="1" t="shared" si="28"/>
        <v/>
      </c>
      <c r="W190" s="74" t="b">
        <f ca="1" t="shared" si="29"/>
        <v>0</v>
      </c>
      <c r="X190" s="74" t="str">
        <f ca="1" t="shared" si="30"/>
        <v>+</v>
      </c>
      <c r="Y190" s="74" t="e">
        <f ca="1">IF(C190="",NA(),MATCH($B190&amp;$C190,'Smelter Look-up'!$J:$J,0))</f>
        <v>#N/A</v>
      </c>
      <c r="AB190" s="74">
        <f ca="1" t="shared" si="31"/>
        <v>0</v>
      </c>
      <c r="AC190" s="74" t="str">
        <f ca="1" t="shared" si="32"/>
        <v/>
      </c>
      <c r="AD190" s="74" t="str">
        <f ca="1" t="shared" si="33"/>
        <v/>
      </c>
    </row>
    <row r="191" s="74" customFormat="1" ht="20.15" customHeight="1" spans="1:30">
      <c r="A191" s="97"/>
      <c r="B191" s="95" t="str">
        <f ca="1">IF(LEN(A191)=0,"",INDEX('Smelter Look-up'!$A:$A,MATCH($A191,'Smelter Look-up'!$E:$E,0)))</f>
        <v/>
      </c>
      <c r="C191" s="95" t="str">
        <f ca="1">IF(LEN(A191)=0,"",INDEX('Smelter Look-up'!$C:$C,MATCH($A191,'Smelter Look-up'!$E:$E,0)))</f>
        <v/>
      </c>
      <c r="D191" s="95"/>
      <c r="E191" s="95" t="str">
        <f ca="1">IF(ISERROR($Y191),"",OFFSET('Smelter Look-up'!$D$4,$Y191-4,0)&amp;"")</f>
        <v/>
      </c>
      <c r="F191" s="95" t="str">
        <f ca="1">IF(ISERROR($Y191),"",OFFSET('Smelter Look-up'!$E$4,$Y191-4,0))</f>
        <v/>
      </c>
      <c r="G191" s="95" t="str">
        <f ca="1">IF(C191="Smelter not listed","Enter smelter details",IF(ISERROR($Y191),"",OFFSET('Smelter Look-up'!$F$4,$Y191-4,0)))</f>
        <v/>
      </c>
      <c r="H191" s="154" t="str">
        <f ca="1">IF(ISERROR($Y191),"",OFFSET('Smelter Look-up'!$G$4,$Y191-4,0))</f>
        <v/>
      </c>
      <c r="I191" s="96" t="str">
        <f ca="1">IF(ISERROR($Y191),"",OFFSET('Smelter Look-up'!$H$4,$Y191-4,0))</f>
        <v/>
      </c>
      <c r="J191" s="96" t="str">
        <f ca="1">IF(ISERROR($Y191),"",OFFSET('Smelter Look-up'!$I$4,$Y191-4,0))</f>
        <v/>
      </c>
      <c r="K191" s="97"/>
      <c r="L191" s="97"/>
      <c r="M191" s="97"/>
      <c r="N191" s="97"/>
      <c r="O191" s="97"/>
      <c r="P191" s="97"/>
      <c r="Q191" s="98"/>
      <c r="R191" s="140" t="str">
        <f ca="1">IF(ISERROR($Y191),"",OFFSET('Smelter Look-up'!$C$4,$Y191-4,0)&amp;"")</f>
        <v/>
      </c>
      <c r="S191" s="98" t="str">
        <f ca="1" t="shared" si="27"/>
        <v/>
      </c>
      <c r="T191" s="98" t="str">
        <f ca="1">IF(B191="","",IF(ISERROR(MATCH($J191,SorP!B:B,0)),"",INDIRECT("'SorP'!$A$"&amp;MATCH($S191&amp;$J191,SorP!C:C,0))))</f>
        <v/>
      </c>
      <c r="U191" s="99"/>
      <c r="V191" s="74" t="str">
        <f ca="1" t="shared" si="28"/>
        <v/>
      </c>
      <c r="W191" s="74" t="b">
        <f ca="1" t="shared" si="29"/>
        <v>0</v>
      </c>
      <c r="X191" s="74" t="str">
        <f ca="1" t="shared" si="30"/>
        <v>+</v>
      </c>
      <c r="Y191" s="74" t="e">
        <f ca="1">IF(C191="",NA(),MATCH($B191&amp;$C191,'Smelter Look-up'!$J:$J,0))</f>
        <v>#N/A</v>
      </c>
      <c r="AB191" s="74">
        <f ca="1" t="shared" si="31"/>
        <v>0</v>
      </c>
      <c r="AC191" s="74" t="str">
        <f ca="1" t="shared" si="32"/>
        <v/>
      </c>
      <c r="AD191" s="74" t="str">
        <f ca="1" t="shared" si="33"/>
        <v/>
      </c>
    </row>
    <row r="192" s="74" customFormat="1" ht="20.15" customHeight="1" spans="1:30">
      <c r="A192" s="97"/>
      <c r="B192" s="95" t="str">
        <f ca="1">IF(LEN(A192)=0,"",INDEX('Smelter Look-up'!$A:$A,MATCH($A192,'Smelter Look-up'!$E:$E,0)))</f>
        <v/>
      </c>
      <c r="C192" s="95" t="str">
        <f ca="1">IF(LEN(A192)=0,"",INDEX('Smelter Look-up'!$C:$C,MATCH($A192,'Smelter Look-up'!$E:$E,0)))</f>
        <v/>
      </c>
      <c r="D192" s="95"/>
      <c r="E192" s="95" t="str">
        <f ca="1">IF(ISERROR($Y192),"",OFFSET('Smelter Look-up'!$D$4,$Y192-4,0)&amp;"")</f>
        <v/>
      </c>
      <c r="F192" s="95" t="str">
        <f ca="1">IF(ISERROR($Y192),"",OFFSET('Smelter Look-up'!$E$4,$Y192-4,0))</f>
        <v/>
      </c>
      <c r="G192" s="95" t="str">
        <f ca="1">IF(C192="Smelter not listed","Enter smelter details",IF(ISERROR($Y192),"",OFFSET('Smelter Look-up'!$F$4,$Y192-4,0)))</f>
        <v/>
      </c>
      <c r="H192" s="154" t="str">
        <f ca="1">IF(ISERROR($Y192),"",OFFSET('Smelter Look-up'!$G$4,$Y192-4,0))</f>
        <v/>
      </c>
      <c r="I192" s="96" t="str">
        <f ca="1">IF(ISERROR($Y192),"",OFFSET('Smelter Look-up'!$H$4,$Y192-4,0))</f>
        <v/>
      </c>
      <c r="J192" s="96" t="str">
        <f ca="1">IF(ISERROR($Y192),"",OFFSET('Smelter Look-up'!$I$4,$Y192-4,0))</f>
        <v/>
      </c>
      <c r="K192" s="97"/>
      <c r="L192" s="97"/>
      <c r="M192" s="97"/>
      <c r="N192" s="97"/>
      <c r="O192" s="97"/>
      <c r="P192" s="97"/>
      <c r="Q192" s="98"/>
      <c r="R192" s="140" t="str">
        <f ca="1">IF(ISERROR($Y192),"",OFFSET('Smelter Look-up'!$C$4,$Y192-4,0)&amp;"")</f>
        <v/>
      </c>
      <c r="S192" s="98" t="str">
        <f ca="1" t="shared" si="27"/>
        <v/>
      </c>
      <c r="T192" s="98" t="str">
        <f ca="1">IF(B192="","",IF(ISERROR(MATCH($J192,SorP!B:B,0)),"",INDIRECT("'SorP'!$A$"&amp;MATCH($S192&amp;$J192,SorP!C:C,0))))</f>
        <v/>
      </c>
      <c r="U192" s="99"/>
      <c r="V192" s="74" t="str">
        <f ca="1" t="shared" si="28"/>
        <v/>
      </c>
      <c r="W192" s="74" t="b">
        <f ca="1" t="shared" si="29"/>
        <v>0</v>
      </c>
      <c r="X192" s="74" t="str">
        <f ca="1" t="shared" si="30"/>
        <v>+</v>
      </c>
      <c r="Y192" s="74" t="e">
        <f ca="1">IF(C192="",NA(),MATCH($B192&amp;$C192,'Smelter Look-up'!$J:$J,0))</f>
        <v>#N/A</v>
      </c>
      <c r="AB192" s="74">
        <f ca="1" t="shared" si="31"/>
        <v>0</v>
      </c>
      <c r="AC192" s="74" t="str">
        <f ca="1" t="shared" si="32"/>
        <v/>
      </c>
      <c r="AD192" s="74" t="str">
        <f ca="1" t="shared" si="33"/>
        <v/>
      </c>
    </row>
    <row r="193" s="74" customFormat="1" ht="20.15" customHeight="1" spans="1:30">
      <c r="A193" s="97"/>
      <c r="B193" s="95" t="str">
        <f ca="1">IF(LEN(A193)=0,"",INDEX('Smelter Look-up'!$A:$A,MATCH($A193,'Smelter Look-up'!$E:$E,0)))</f>
        <v/>
      </c>
      <c r="C193" s="95" t="str">
        <f ca="1">IF(LEN(A193)=0,"",INDEX('Smelter Look-up'!$C:$C,MATCH($A193,'Smelter Look-up'!$E:$E,0)))</f>
        <v/>
      </c>
      <c r="D193" s="95"/>
      <c r="E193" s="95" t="str">
        <f ca="1">IF(ISERROR($Y193),"",OFFSET('Smelter Look-up'!$D$4,$Y193-4,0)&amp;"")</f>
        <v/>
      </c>
      <c r="F193" s="95" t="str">
        <f ca="1">IF(ISERROR($Y193),"",OFFSET('Smelter Look-up'!$E$4,$Y193-4,0))</f>
        <v/>
      </c>
      <c r="G193" s="95" t="str">
        <f ca="1">IF(C193="Smelter not listed","Enter smelter details",IF(ISERROR($Y193),"",OFFSET('Smelter Look-up'!$F$4,$Y193-4,0)))</f>
        <v/>
      </c>
      <c r="H193" s="154" t="str">
        <f ca="1">IF(ISERROR($Y193),"",OFFSET('Smelter Look-up'!$G$4,$Y193-4,0))</f>
        <v/>
      </c>
      <c r="I193" s="96" t="str">
        <f ca="1">IF(ISERROR($Y193),"",OFFSET('Smelter Look-up'!$H$4,$Y193-4,0))</f>
        <v/>
      </c>
      <c r="J193" s="96" t="str">
        <f ca="1">IF(ISERROR($Y193),"",OFFSET('Smelter Look-up'!$I$4,$Y193-4,0))</f>
        <v/>
      </c>
      <c r="K193" s="97"/>
      <c r="L193" s="97"/>
      <c r="M193" s="97"/>
      <c r="N193" s="97"/>
      <c r="O193" s="97"/>
      <c r="P193" s="97"/>
      <c r="Q193" s="98"/>
      <c r="R193" s="140" t="str">
        <f ca="1">IF(ISERROR($Y193),"",OFFSET('Smelter Look-up'!$C$4,$Y193-4,0)&amp;"")</f>
        <v/>
      </c>
      <c r="S193" s="98" t="str">
        <f ca="1" t="shared" si="27"/>
        <v/>
      </c>
      <c r="T193" s="98" t="str">
        <f ca="1">IF(B193="","",IF(ISERROR(MATCH($J193,SorP!B:B,0)),"",INDIRECT("'SorP'!$A$"&amp;MATCH($S193&amp;$J193,SorP!C:C,0))))</f>
        <v/>
      </c>
      <c r="U193" s="99"/>
      <c r="V193" s="74" t="str">
        <f ca="1" t="shared" si="28"/>
        <v/>
      </c>
      <c r="W193" s="74" t="b">
        <f ca="1" t="shared" si="29"/>
        <v>0</v>
      </c>
      <c r="X193" s="74" t="str">
        <f ca="1" t="shared" si="30"/>
        <v>+</v>
      </c>
      <c r="Y193" s="74" t="e">
        <f ca="1">IF(C193="",NA(),MATCH($B193&amp;$C193,'Smelter Look-up'!$J:$J,0))</f>
        <v>#N/A</v>
      </c>
      <c r="AB193" s="74">
        <f ca="1" t="shared" si="31"/>
        <v>0</v>
      </c>
      <c r="AC193" s="74" t="str">
        <f ca="1" t="shared" si="32"/>
        <v/>
      </c>
      <c r="AD193" s="74" t="str">
        <f ca="1" t="shared" si="33"/>
        <v/>
      </c>
    </row>
    <row r="194" s="74" customFormat="1" ht="20.15" customHeight="1" spans="1:30">
      <c r="A194" s="97"/>
      <c r="B194" s="95" t="str">
        <f ca="1">IF(LEN(A194)=0,"",INDEX('Smelter Look-up'!$A:$A,MATCH($A194,'Smelter Look-up'!$E:$E,0)))</f>
        <v/>
      </c>
      <c r="C194" s="95" t="str">
        <f ca="1">IF(LEN(A194)=0,"",INDEX('Smelter Look-up'!$C:$C,MATCH($A194,'Smelter Look-up'!$E:$E,0)))</f>
        <v/>
      </c>
      <c r="D194" s="95"/>
      <c r="E194" s="95" t="str">
        <f ca="1">IF(ISERROR($Y194),"",OFFSET('Smelter Look-up'!$D$4,$Y194-4,0)&amp;"")</f>
        <v/>
      </c>
      <c r="F194" s="95" t="str">
        <f ca="1">IF(ISERROR($Y194),"",OFFSET('Smelter Look-up'!$E$4,$Y194-4,0))</f>
        <v/>
      </c>
      <c r="G194" s="95" t="str">
        <f ca="1">IF(C194="Smelter not listed","Enter smelter details",IF(ISERROR($Y194),"",OFFSET('Smelter Look-up'!$F$4,$Y194-4,0)))</f>
        <v/>
      </c>
      <c r="H194" s="154" t="str">
        <f ca="1">IF(ISERROR($Y194),"",OFFSET('Smelter Look-up'!$G$4,$Y194-4,0))</f>
        <v/>
      </c>
      <c r="I194" s="96" t="str">
        <f ca="1">IF(ISERROR($Y194),"",OFFSET('Smelter Look-up'!$H$4,$Y194-4,0))</f>
        <v/>
      </c>
      <c r="J194" s="96" t="str">
        <f ca="1">IF(ISERROR($Y194),"",OFFSET('Smelter Look-up'!$I$4,$Y194-4,0))</f>
        <v/>
      </c>
      <c r="K194" s="97"/>
      <c r="L194" s="97"/>
      <c r="M194" s="97"/>
      <c r="N194" s="97"/>
      <c r="O194" s="97"/>
      <c r="P194" s="97"/>
      <c r="Q194" s="98"/>
      <c r="R194" s="140" t="str">
        <f ca="1">IF(ISERROR($Y194),"",OFFSET('Smelter Look-up'!$C$4,$Y194-4,0)&amp;"")</f>
        <v/>
      </c>
      <c r="S194" s="98" t="str">
        <f ca="1" t="shared" si="27"/>
        <v/>
      </c>
      <c r="T194" s="98" t="str">
        <f ca="1">IF(B194="","",IF(ISERROR(MATCH($J194,SorP!B:B,0)),"",INDIRECT("'SorP'!$A$"&amp;MATCH($S194&amp;$J194,SorP!C:C,0))))</f>
        <v/>
      </c>
      <c r="U194" s="99"/>
      <c r="V194" s="74" t="str">
        <f ca="1" t="shared" si="28"/>
        <v/>
      </c>
      <c r="W194" s="74" t="b">
        <f ca="1" t="shared" si="29"/>
        <v>0</v>
      </c>
      <c r="X194" s="74" t="str">
        <f ca="1" t="shared" si="30"/>
        <v>+</v>
      </c>
      <c r="Y194" s="74" t="e">
        <f ca="1">IF(C194="",NA(),MATCH($B194&amp;$C194,'Smelter Look-up'!$J:$J,0))</f>
        <v>#N/A</v>
      </c>
      <c r="AB194" s="74">
        <f ca="1" t="shared" si="31"/>
        <v>0</v>
      </c>
      <c r="AC194" s="74" t="str">
        <f ca="1" t="shared" si="32"/>
        <v/>
      </c>
      <c r="AD194" s="74" t="str">
        <f ca="1" t="shared" si="33"/>
        <v/>
      </c>
    </row>
    <row r="195" s="74" customFormat="1" ht="20.15" customHeight="1" spans="1:30">
      <c r="A195" s="97"/>
      <c r="B195" s="95" t="str">
        <f ca="1">IF(LEN(A195)=0,"",INDEX('Smelter Look-up'!$A:$A,MATCH($A195,'Smelter Look-up'!$E:$E,0)))</f>
        <v/>
      </c>
      <c r="C195" s="95" t="str">
        <f ca="1">IF(LEN(A195)=0,"",INDEX('Smelter Look-up'!$C:$C,MATCH($A195,'Smelter Look-up'!$E:$E,0)))</f>
        <v/>
      </c>
      <c r="D195" s="95"/>
      <c r="E195" s="95" t="str">
        <f ca="1">IF(ISERROR($Y195),"",OFFSET('Smelter Look-up'!$D$4,$Y195-4,0)&amp;"")</f>
        <v/>
      </c>
      <c r="F195" s="95" t="str">
        <f ca="1">IF(ISERROR($Y195),"",OFFSET('Smelter Look-up'!$E$4,$Y195-4,0))</f>
        <v/>
      </c>
      <c r="G195" s="95" t="str">
        <f ca="1">IF(C195="Smelter not listed","Enter smelter details",IF(ISERROR($Y195),"",OFFSET('Smelter Look-up'!$F$4,$Y195-4,0)))</f>
        <v/>
      </c>
      <c r="H195" s="154" t="str">
        <f ca="1">IF(ISERROR($Y195),"",OFFSET('Smelter Look-up'!$G$4,$Y195-4,0))</f>
        <v/>
      </c>
      <c r="I195" s="96" t="str">
        <f ca="1">IF(ISERROR($Y195),"",OFFSET('Smelter Look-up'!$H$4,$Y195-4,0))</f>
        <v/>
      </c>
      <c r="J195" s="96" t="str">
        <f ca="1">IF(ISERROR($Y195),"",OFFSET('Smelter Look-up'!$I$4,$Y195-4,0))</f>
        <v/>
      </c>
      <c r="K195" s="97"/>
      <c r="L195" s="97"/>
      <c r="M195" s="97"/>
      <c r="N195" s="97"/>
      <c r="O195" s="97"/>
      <c r="P195" s="97"/>
      <c r="Q195" s="98"/>
      <c r="R195" s="140" t="str">
        <f ca="1">IF(ISERROR($Y195),"",OFFSET('Smelter Look-up'!$C$4,$Y195-4,0)&amp;"")</f>
        <v/>
      </c>
      <c r="S195" s="98" t="str">
        <f ca="1" t="shared" si="27"/>
        <v/>
      </c>
      <c r="T195" s="98" t="str">
        <f ca="1">IF(B195="","",IF(ISERROR(MATCH($J195,SorP!B:B,0)),"",INDIRECT("'SorP'!$A$"&amp;MATCH($S195&amp;$J195,SorP!C:C,0))))</f>
        <v/>
      </c>
      <c r="U195" s="99"/>
      <c r="V195" s="74" t="str">
        <f ca="1" t="shared" si="28"/>
        <v/>
      </c>
      <c r="W195" s="74" t="b">
        <f ca="1" t="shared" si="29"/>
        <v>0</v>
      </c>
      <c r="X195" s="74" t="str">
        <f ca="1" t="shared" si="30"/>
        <v>+</v>
      </c>
      <c r="Y195" s="74" t="e">
        <f ca="1">IF(C195="",NA(),MATCH($B195&amp;$C195,'Smelter Look-up'!$J:$J,0))</f>
        <v>#N/A</v>
      </c>
      <c r="AB195" s="74">
        <f ca="1" t="shared" si="31"/>
        <v>0</v>
      </c>
      <c r="AC195" s="74" t="str">
        <f ca="1" t="shared" si="32"/>
        <v/>
      </c>
      <c r="AD195" s="74" t="str">
        <f ca="1" t="shared" si="33"/>
        <v/>
      </c>
    </row>
    <row r="196" s="74" customFormat="1" ht="20.15" customHeight="1" spans="1:30">
      <c r="A196" s="97"/>
      <c r="B196" s="95" t="str">
        <f ca="1">IF(LEN(A196)=0,"",INDEX('Smelter Look-up'!$A:$A,MATCH($A196,'Smelter Look-up'!$E:$E,0)))</f>
        <v/>
      </c>
      <c r="C196" s="95" t="str">
        <f ca="1">IF(LEN(A196)=0,"",INDEX('Smelter Look-up'!$C:$C,MATCH($A196,'Smelter Look-up'!$E:$E,0)))</f>
        <v/>
      </c>
      <c r="D196" s="95"/>
      <c r="E196" s="95" t="str">
        <f ca="1">IF(ISERROR($Y196),"",OFFSET('Smelter Look-up'!$D$4,$Y196-4,0)&amp;"")</f>
        <v/>
      </c>
      <c r="F196" s="95" t="str">
        <f ca="1">IF(ISERROR($Y196),"",OFFSET('Smelter Look-up'!$E$4,$Y196-4,0))</f>
        <v/>
      </c>
      <c r="G196" s="95" t="str">
        <f ca="1">IF(C196="Smelter not listed","Enter smelter details",IF(ISERROR($Y196),"",OFFSET('Smelter Look-up'!$F$4,$Y196-4,0)))</f>
        <v/>
      </c>
      <c r="H196" s="154" t="str">
        <f ca="1">IF(ISERROR($Y196),"",OFFSET('Smelter Look-up'!$G$4,$Y196-4,0))</f>
        <v/>
      </c>
      <c r="I196" s="96" t="str">
        <f ca="1">IF(ISERROR($Y196),"",OFFSET('Smelter Look-up'!$H$4,$Y196-4,0))</f>
        <v/>
      </c>
      <c r="J196" s="96" t="str">
        <f ca="1">IF(ISERROR($Y196),"",OFFSET('Smelter Look-up'!$I$4,$Y196-4,0))</f>
        <v/>
      </c>
      <c r="K196" s="97"/>
      <c r="L196" s="97"/>
      <c r="M196" s="97"/>
      <c r="N196" s="97"/>
      <c r="O196" s="97"/>
      <c r="P196" s="97"/>
      <c r="Q196" s="98"/>
      <c r="R196" s="140" t="str">
        <f ca="1">IF(ISERROR($Y196),"",OFFSET('Smelter Look-up'!$C$4,$Y196-4,0)&amp;"")</f>
        <v/>
      </c>
      <c r="S196" s="98" t="str">
        <f ca="1" t="shared" si="27"/>
        <v/>
      </c>
      <c r="T196" s="98" t="str">
        <f ca="1">IF(B196="","",IF(ISERROR(MATCH($J196,SorP!B:B,0)),"",INDIRECT("'SorP'!$A$"&amp;MATCH($S196&amp;$J196,SorP!C:C,0))))</f>
        <v/>
      </c>
      <c r="U196" s="99"/>
      <c r="V196" s="74" t="str">
        <f ca="1" t="shared" si="28"/>
        <v/>
      </c>
      <c r="W196" s="74" t="b">
        <f ca="1" t="shared" si="29"/>
        <v>0</v>
      </c>
      <c r="X196" s="74" t="str">
        <f ca="1" t="shared" si="30"/>
        <v>+</v>
      </c>
      <c r="Y196" s="74" t="e">
        <f ca="1">IF(C196="",NA(),MATCH($B196&amp;$C196,'Smelter Look-up'!$J:$J,0))</f>
        <v>#N/A</v>
      </c>
      <c r="AB196" s="74">
        <f ca="1" t="shared" si="31"/>
        <v>0</v>
      </c>
      <c r="AC196" s="74" t="str">
        <f ca="1" t="shared" si="32"/>
        <v/>
      </c>
      <c r="AD196" s="74" t="str">
        <f ca="1" t="shared" si="33"/>
        <v/>
      </c>
    </row>
    <row r="197" s="74" customFormat="1" ht="20.15" customHeight="1" spans="1:30">
      <c r="A197" s="97"/>
      <c r="B197" s="95" t="str">
        <f ca="1">IF(LEN(A197)=0,"",INDEX('Smelter Look-up'!$A:$A,MATCH($A197,'Smelter Look-up'!$E:$E,0)))</f>
        <v/>
      </c>
      <c r="C197" s="95" t="str">
        <f ca="1">IF(LEN(A197)=0,"",INDEX('Smelter Look-up'!$C:$C,MATCH($A197,'Smelter Look-up'!$E:$E,0)))</f>
        <v/>
      </c>
      <c r="D197" s="95"/>
      <c r="E197" s="95" t="str">
        <f ca="1">IF(ISERROR($Y197),"",OFFSET('Smelter Look-up'!$D$4,$Y197-4,0)&amp;"")</f>
        <v/>
      </c>
      <c r="F197" s="95" t="str">
        <f ca="1">IF(ISERROR($Y197),"",OFFSET('Smelter Look-up'!$E$4,$Y197-4,0))</f>
        <v/>
      </c>
      <c r="G197" s="95" t="str">
        <f ca="1">IF(C197="Smelter not listed","Enter smelter details",IF(ISERROR($Y197),"",OFFSET('Smelter Look-up'!$F$4,$Y197-4,0)))</f>
        <v/>
      </c>
      <c r="H197" s="154" t="str">
        <f ca="1">IF(ISERROR($Y197),"",OFFSET('Smelter Look-up'!$G$4,$Y197-4,0))</f>
        <v/>
      </c>
      <c r="I197" s="96" t="str">
        <f ca="1">IF(ISERROR($Y197),"",OFFSET('Smelter Look-up'!$H$4,$Y197-4,0))</f>
        <v/>
      </c>
      <c r="J197" s="96" t="str">
        <f ca="1">IF(ISERROR($Y197),"",OFFSET('Smelter Look-up'!$I$4,$Y197-4,0))</f>
        <v/>
      </c>
      <c r="K197" s="97"/>
      <c r="L197" s="97"/>
      <c r="M197" s="97"/>
      <c r="N197" s="97"/>
      <c r="O197" s="97"/>
      <c r="P197" s="97"/>
      <c r="Q197" s="98"/>
      <c r="R197" s="140" t="str">
        <f ca="1">IF(ISERROR($Y197),"",OFFSET('Smelter Look-up'!$C$4,$Y197-4,0)&amp;"")</f>
        <v/>
      </c>
      <c r="S197" s="98" t="str">
        <f ca="1" t="shared" si="27"/>
        <v/>
      </c>
      <c r="T197" s="98" t="str">
        <f ca="1">IF(B197="","",IF(ISERROR(MATCH($J197,SorP!B:B,0)),"",INDIRECT("'SorP'!$A$"&amp;MATCH($S197&amp;$J197,SorP!C:C,0))))</f>
        <v/>
      </c>
      <c r="U197" s="99"/>
      <c r="V197" s="74" t="str">
        <f ca="1" t="shared" si="28"/>
        <v/>
      </c>
      <c r="W197" s="74" t="b">
        <f ca="1" t="shared" si="29"/>
        <v>0</v>
      </c>
      <c r="X197" s="74" t="str">
        <f ca="1" t="shared" si="30"/>
        <v>+</v>
      </c>
      <c r="Y197" s="74" t="e">
        <f ca="1">IF(C197="",NA(),MATCH($B197&amp;$C197,'Smelter Look-up'!$J:$J,0))</f>
        <v>#N/A</v>
      </c>
      <c r="AB197" s="74">
        <f ca="1" t="shared" si="31"/>
        <v>0</v>
      </c>
      <c r="AC197" s="74" t="str">
        <f ca="1" t="shared" si="32"/>
        <v/>
      </c>
      <c r="AD197" s="74" t="str">
        <f ca="1" t="shared" si="33"/>
        <v/>
      </c>
    </row>
    <row r="198" s="74" customFormat="1" ht="20.15" customHeight="1" spans="1:30">
      <c r="A198" s="97"/>
      <c r="B198" s="95" t="str">
        <f ca="1">IF(LEN(A198)=0,"",INDEX('Smelter Look-up'!$A:$A,MATCH($A198,'Smelter Look-up'!$E:$E,0)))</f>
        <v/>
      </c>
      <c r="C198" s="95" t="str">
        <f ca="1">IF(LEN(A198)=0,"",INDEX('Smelter Look-up'!$C:$C,MATCH($A198,'Smelter Look-up'!$E:$E,0)))</f>
        <v/>
      </c>
      <c r="D198" s="95"/>
      <c r="E198" s="95" t="str">
        <f ca="1">IF(ISERROR($Y198),"",OFFSET('Smelter Look-up'!$D$4,$Y198-4,0)&amp;"")</f>
        <v/>
      </c>
      <c r="F198" s="95" t="str">
        <f ca="1">IF(ISERROR($Y198),"",OFFSET('Smelter Look-up'!$E$4,$Y198-4,0))</f>
        <v/>
      </c>
      <c r="G198" s="95" t="str">
        <f ca="1">IF(C198="Smelter not listed","Enter smelter details",IF(ISERROR($Y198),"",OFFSET('Smelter Look-up'!$F$4,$Y198-4,0)))</f>
        <v/>
      </c>
      <c r="H198" s="154" t="str">
        <f ca="1">IF(ISERROR($Y198),"",OFFSET('Smelter Look-up'!$G$4,$Y198-4,0))</f>
        <v/>
      </c>
      <c r="I198" s="96" t="str">
        <f ca="1">IF(ISERROR($Y198),"",OFFSET('Smelter Look-up'!$H$4,$Y198-4,0))</f>
        <v/>
      </c>
      <c r="J198" s="96" t="str">
        <f ca="1">IF(ISERROR($Y198),"",OFFSET('Smelter Look-up'!$I$4,$Y198-4,0))</f>
        <v/>
      </c>
      <c r="K198" s="97"/>
      <c r="L198" s="97"/>
      <c r="M198" s="97"/>
      <c r="N198" s="97"/>
      <c r="O198" s="97"/>
      <c r="P198" s="97"/>
      <c r="Q198" s="98"/>
      <c r="R198" s="140" t="str">
        <f ca="1">IF(ISERROR($Y198),"",OFFSET('Smelter Look-up'!$C$4,$Y198-4,0)&amp;"")</f>
        <v/>
      </c>
      <c r="S198" s="98" t="str">
        <f ca="1" t="shared" si="27"/>
        <v/>
      </c>
      <c r="T198" s="98" t="str">
        <f ca="1">IF(B198="","",IF(ISERROR(MATCH($J198,SorP!B:B,0)),"",INDIRECT("'SorP'!$A$"&amp;MATCH($S198&amp;$J198,SorP!C:C,0))))</f>
        <v/>
      </c>
      <c r="U198" s="99"/>
      <c r="V198" s="74" t="str">
        <f ca="1" t="shared" si="28"/>
        <v/>
      </c>
      <c r="W198" s="74" t="b">
        <f ca="1" t="shared" si="29"/>
        <v>0</v>
      </c>
      <c r="X198" s="74" t="str">
        <f ca="1" t="shared" si="30"/>
        <v>+</v>
      </c>
      <c r="Y198" s="74" t="e">
        <f ca="1">IF(C198="",NA(),MATCH($B198&amp;$C198,'Smelter Look-up'!$J:$J,0))</f>
        <v>#N/A</v>
      </c>
      <c r="AB198" s="74">
        <f ca="1" t="shared" si="31"/>
        <v>0</v>
      </c>
      <c r="AC198" s="74" t="str">
        <f ca="1" t="shared" si="32"/>
        <v/>
      </c>
      <c r="AD198" s="74" t="str">
        <f ca="1" t="shared" si="33"/>
        <v/>
      </c>
    </row>
    <row r="199" s="74" customFormat="1" ht="20.15" customHeight="1" spans="1:30">
      <c r="A199" s="97"/>
      <c r="B199" s="95" t="str">
        <f ca="1">IF(LEN(A199)=0,"",INDEX('Smelter Look-up'!$A:$A,MATCH($A199,'Smelter Look-up'!$E:$E,0)))</f>
        <v/>
      </c>
      <c r="C199" s="95" t="str">
        <f ca="1">IF(LEN(A199)=0,"",INDEX('Smelter Look-up'!$C:$C,MATCH($A199,'Smelter Look-up'!$E:$E,0)))</f>
        <v/>
      </c>
      <c r="D199" s="95"/>
      <c r="E199" s="95" t="str">
        <f ca="1">IF(ISERROR($Y199),"",OFFSET('Smelter Look-up'!$D$4,$Y199-4,0)&amp;"")</f>
        <v/>
      </c>
      <c r="F199" s="95" t="str">
        <f ca="1">IF(ISERROR($Y199),"",OFFSET('Smelter Look-up'!$E$4,$Y199-4,0))</f>
        <v/>
      </c>
      <c r="G199" s="95" t="str">
        <f ca="1">IF(C199="Smelter not listed","Enter smelter details",IF(ISERROR($Y199),"",OFFSET('Smelter Look-up'!$F$4,$Y199-4,0)))</f>
        <v/>
      </c>
      <c r="H199" s="154" t="str">
        <f ca="1">IF(ISERROR($Y199),"",OFFSET('Smelter Look-up'!$G$4,$Y199-4,0))</f>
        <v/>
      </c>
      <c r="I199" s="96" t="str">
        <f ca="1">IF(ISERROR($Y199),"",OFFSET('Smelter Look-up'!$H$4,$Y199-4,0))</f>
        <v/>
      </c>
      <c r="J199" s="96" t="str">
        <f ca="1">IF(ISERROR($Y199),"",OFFSET('Smelter Look-up'!$I$4,$Y199-4,0))</f>
        <v/>
      </c>
      <c r="K199" s="97"/>
      <c r="L199" s="97"/>
      <c r="M199" s="97"/>
      <c r="N199" s="97"/>
      <c r="O199" s="97"/>
      <c r="P199" s="97"/>
      <c r="Q199" s="98"/>
      <c r="R199" s="140" t="str">
        <f ca="1">IF(ISERROR($Y199),"",OFFSET('Smelter Look-up'!$C$4,$Y199-4,0)&amp;"")</f>
        <v/>
      </c>
      <c r="S199" s="98" t="str">
        <f ca="1" t="shared" si="27"/>
        <v/>
      </c>
      <c r="T199" s="98" t="str">
        <f ca="1">IF(B199="","",IF(ISERROR(MATCH($J199,SorP!B:B,0)),"",INDIRECT("'SorP'!$A$"&amp;MATCH($S199&amp;$J199,SorP!C:C,0))))</f>
        <v/>
      </c>
      <c r="U199" s="99"/>
      <c r="V199" s="74" t="str">
        <f ca="1" t="shared" si="28"/>
        <v/>
      </c>
      <c r="W199" s="74" t="b">
        <f ca="1" t="shared" si="29"/>
        <v>0</v>
      </c>
      <c r="X199" s="74" t="str">
        <f ca="1" t="shared" si="30"/>
        <v>+</v>
      </c>
      <c r="Y199" s="74" t="e">
        <f ca="1">IF(C199="",NA(),MATCH($B199&amp;$C199,'Smelter Look-up'!$J:$J,0))</f>
        <v>#N/A</v>
      </c>
      <c r="AB199" s="74">
        <f ca="1" t="shared" si="31"/>
        <v>0</v>
      </c>
      <c r="AC199" s="74" t="str">
        <f ca="1" t="shared" si="32"/>
        <v/>
      </c>
      <c r="AD199" s="74" t="str">
        <f ca="1" t="shared" si="33"/>
        <v/>
      </c>
    </row>
    <row r="200" s="74" customFormat="1" ht="20.15" customHeight="1" spans="1:30">
      <c r="A200" s="97"/>
      <c r="B200" s="95" t="str">
        <f ca="1">IF(LEN(A200)=0,"",INDEX('Smelter Look-up'!$A:$A,MATCH($A200,'Smelter Look-up'!$E:$E,0)))</f>
        <v/>
      </c>
      <c r="C200" s="95" t="str">
        <f ca="1">IF(LEN(A200)=0,"",INDEX('Smelter Look-up'!$C:$C,MATCH($A200,'Smelter Look-up'!$E:$E,0)))</f>
        <v/>
      </c>
      <c r="D200" s="95"/>
      <c r="E200" s="95" t="str">
        <f ca="1">IF(ISERROR($Y200),"",OFFSET('Smelter Look-up'!$D$4,$Y200-4,0)&amp;"")</f>
        <v/>
      </c>
      <c r="F200" s="95" t="str">
        <f ca="1">IF(ISERROR($Y200),"",OFFSET('Smelter Look-up'!$E$4,$Y200-4,0))</f>
        <v/>
      </c>
      <c r="G200" s="95" t="str">
        <f ca="1">IF(C200="Smelter not listed","Enter smelter details",IF(ISERROR($Y200),"",OFFSET('Smelter Look-up'!$F$4,$Y200-4,0)))</f>
        <v/>
      </c>
      <c r="H200" s="154" t="str">
        <f ca="1">IF(ISERROR($Y200),"",OFFSET('Smelter Look-up'!$G$4,$Y200-4,0))</f>
        <v/>
      </c>
      <c r="I200" s="96" t="str">
        <f ca="1">IF(ISERROR($Y200),"",OFFSET('Smelter Look-up'!$H$4,$Y200-4,0))</f>
        <v/>
      </c>
      <c r="J200" s="96" t="str">
        <f ca="1">IF(ISERROR($Y200),"",OFFSET('Smelter Look-up'!$I$4,$Y200-4,0))</f>
        <v/>
      </c>
      <c r="K200" s="97"/>
      <c r="L200" s="97"/>
      <c r="M200" s="97"/>
      <c r="N200" s="97"/>
      <c r="O200" s="97"/>
      <c r="P200" s="97"/>
      <c r="Q200" s="98"/>
      <c r="R200" s="140" t="str">
        <f ca="1">IF(ISERROR($Y200),"",OFFSET('Smelter Look-up'!$C$4,$Y200-4,0)&amp;"")</f>
        <v/>
      </c>
      <c r="S200" s="98" t="str">
        <f ca="1" t="shared" si="27"/>
        <v/>
      </c>
      <c r="T200" s="98" t="str">
        <f ca="1">IF(B200="","",IF(ISERROR(MATCH($J200,SorP!B:B,0)),"",INDIRECT("'SorP'!$A$"&amp;MATCH($S200&amp;$J200,SorP!C:C,0))))</f>
        <v/>
      </c>
      <c r="U200" s="99"/>
      <c r="V200" s="74" t="str">
        <f ca="1" t="shared" si="28"/>
        <v/>
      </c>
      <c r="W200" s="74" t="b">
        <f ca="1" t="shared" si="29"/>
        <v>0</v>
      </c>
      <c r="X200" s="74" t="str">
        <f ca="1" t="shared" si="30"/>
        <v>+</v>
      </c>
      <c r="Y200" s="74" t="e">
        <f ca="1">IF(C200="",NA(),MATCH($B200&amp;$C200,'Smelter Look-up'!$J:$J,0))</f>
        <v>#N/A</v>
      </c>
      <c r="AB200" s="74">
        <f ca="1" t="shared" si="31"/>
        <v>0</v>
      </c>
      <c r="AC200" s="74" t="str">
        <f ca="1" t="shared" si="32"/>
        <v/>
      </c>
      <c r="AD200" s="74" t="str">
        <f ca="1" t="shared" si="33"/>
        <v/>
      </c>
    </row>
    <row r="201" s="74" customFormat="1" ht="20.15" customHeight="1" spans="1:30">
      <c r="A201" s="97"/>
      <c r="B201" s="95" t="str">
        <f ca="1">IF(LEN(A201)=0,"",INDEX('Smelter Look-up'!$A:$A,MATCH($A201,'Smelter Look-up'!$E:$E,0)))</f>
        <v/>
      </c>
      <c r="C201" s="95" t="str">
        <f ca="1">IF(LEN(A201)=0,"",INDEX('Smelter Look-up'!$C:$C,MATCH($A201,'Smelter Look-up'!$E:$E,0)))</f>
        <v/>
      </c>
      <c r="D201" s="95"/>
      <c r="E201" s="95" t="str">
        <f ca="1">IF(ISERROR($Y201),"",OFFSET('Smelter Look-up'!$D$4,$Y201-4,0)&amp;"")</f>
        <v/>
      </c>
      <c r="F201" s="95" t="str">
        <f ca="1">IF(ISERROR($Y201),"",OFFSET('Smelter Look-up'!$E$4,$Y201-4,0))</f>
        <v/>
      </c>
      <c r="G201" s="95" t="str">
        <f ca="1">IF(C201="Smelter not listed","Enter smelter details",IF(ISERROR($Y201),"",OFFSET('Smelter Look-up'!$F$4,$Y201-4,0)))</f>
        <v/>
      </c>
      <c r="H201" s="154" t="str">
        <f ca="1">IF(ISERROR($Y201),"",OFFSET('Smelter Look-up'!$G$4,$Y201-4,0))</f>
        <v/>
      </c>
      <c r="I201" s="96" t="str">
        <f ca="1">IF(ISERROR($Y201),"",OFFSET('Smelter Look-up'!$H$4,$Y201-4,0))</f>
        <v/>
      </c>
      <c r="J201" s="96" t="str">
        <f ca="1">IF(ISERROR($Y201),"",OFFSET('Smelter Look-up'!$I$4,$Y201-4,0))</f>
        <v/>
      </c>
      <c r="K201" s="97"/>
      <c r="L201" s="97"/>
      <c r="M201" s="97"/>
      <c r="N201" s="97"/>
      <c r="O201" s="97"/>
      <c r="P201" s="97"/>
      <c r="Q201" s="98"/>
      <c r="R201" s="140" t="str">
        <f ca="1">IF(ISERROR($Y201),"",OFFSET('Smelter Look-up'!$C$4,$Y201-4,0)&amp;"")</f>
        <v/>
      </c>
      <c r="S201" s="98" t="str">
        <f ca="1" t="shared" si="27"/>
        <v/>
      </c>
      <c r="T201" s="98" t="str">
        <f ca="1">IF(B201="","",IF(ISERROR(MATCH($J201,SorP!B:B,0)),"",INDIRECT("'SorP'!$A$"&amp;MATCH($S201&amp;$J201,SorP!C:C,0))))</f>
        <v/>
      </c>
      <c r="U201" s="99"/>
      <c r="V201" s="74" t="str">
        <f ca="1" t="shared" si="28"/>
        <v/>
      </c>
      <c r="W201" s="74" t="b">
        <f ca="1" t="shared" si="29"/>
        <v>0</v>
      </c>
      <c r="X201" s="74" t="str">
        <f ca="1" t="shared" si="30"/>
        <v>+</v>
      </c>
      <c r="Y201" s="74" t="e">
        <f ca="1">IF(C201="",NA(),MATCH($B201&amp;$C201,'Smelter Look-up'!$J:$J,0))</f>
        <v>#N/A</v>
      </c>
      <c r="AB201" s="74">
        <f ca="1" t="shared" si="31"/>
        <v>0</v>
      </c>
      <c r="AC201" s="74" t="str">
        <f ca="1" t="shared" si="32"/>
        <v/>
      </c>
      <c r="AD201" s="74" t="str">
        <f ca="1" t="shared" si="33"/>
        <v/>
      </c>
    </row>
    <row r="202" s="74" customFormat="1" ht="20.15" customHeight="1" spans="1:30">
      <c r="A202" s="97"/>
      <c r="B202" s="95" t="str">
        <f ca="1">IF(LEN(A202)=0,"",INDEX('Smelter Look-up'!$A:$A,MATCH($A202,'Smelter Look-up'!$E:$E,0)))</f>
        <v/>
      </c>
      <c r="C202" s="95" t="str">
        <f ca="1">IF(LEN(A202)=0,"",INDEX('Smelter Look-up'!$C:$C,MATCH($A202,'Smelter Look-up'!$E:$E,0)))</f>
        <v/>
      </c>
      <c r="D202" s="95"/>
      <c r="E202" s="95" t="str">
        <f ca="1">IF(ISERROR($Y202),"",OFFSET('Smelter Look-up'!$D$4,$Y202-4,0)&amp;"")</f>
        <v/>
      </c>
      <c r="F202" s="95" t="str">
        <f ca="1">IF(ISERROR($Y202),"",OFFSET('Smelter Look-up'!$E$4,$Y202-4,0))</f>
        <v/>
      </c>
      <c r="G202" s="95" t="str">
        <f ca="1">IF(C202="Smelter not listed","Enter smelter details",IF(ISERROR($Y202),"",OFFSET('Smelter Look-up'!$F$4,$Y202-4,0)))</f>
        <v/>
      </c>
      <c r="H202" s="154" t="str">
        <f ca="1">IF(ISERROR($Y202),"",OFFSET('Smelter Look-up'!$G$4,$Y202-4,0))</f>
        <v/>
      </c>
      <c r="I202" s="96" t="str">
        <f ca="1">IF(ISERROR($Y202),"",OFFSET('Smelter Look-up'!$H$4,$Y202-4,0))</f>
        <v/>
      </c>
      <c r="J202" s="96" t="str">
        <f ca="1">IF(ISERROR($Y202),"",OFFSET('Smelter Look-up'!$I$4,$Y202-4,0))</f>
        <v/>
      </c>
      <c r="K202" s="97"/>
      <c r="L202" s="97"/>
      <c r="M202" s="97"/>
      <c r="N202" s="97"/>
      <c r="O202" s="97"/>
      <c r="P202" s="97"/>
      <c r="Q202" s="98"/>
      <c r="R202" s="140" t="str">
        <f ca="1">IF(ISERROR($Y202),"",OFFSET('Smelter Look-up'!$C$4,$Y202-4,0)&amp;"")</f>
        <v/>
      </c>
      <c r="S202" s="98" t="str">
        <f ca="1" t="shared" si="27"/>
        <v/>
      </c>
      <c r="T202" s="98" t="str">
        <f ca="1">IF(B202="","",IF(ISERROR(MATCH($J202,SorP!B:B,0)),"",INDIRECT("'SorP'!$A$"&amp;MATCH($S202&amp;$J202,SorP!C:C,0))))</f>
        <v/>
      </c>
      <c r="U202" s="99"/>
      <c r="V202" s="74" t="str">
        <f ca="1" t="shared" si="28"/>
        <v/>
      </c>
      <c r="W202" s="74" t="b">
        <f ca="1" t="shared" si="29"/>
        <v>0</v>
      </c>
      <c r="X202" s="74" t="str">
        <f ca="1" t="shared" si="30"/>
        <v>+</v>
      </c>
      <c r="Y202" s="74" t="e">
        <f ca="1">IF(C202="",NA(),MATCH($B202&amp;$C202,'Smelter Look-up'!$J:$J,0))</f>
        <v>#N/A</v>
      </c>
      <c r="AB202" s="74">
        <f ca="1" t="shared" si="31"/>
        <v>0</v>
      </c>
      <c r="AC202" s="74" t="str">
        <f ca="1" t="shared" si="32"/>
        <v/>
      </c>
      <c r="AD202" s="74" t="str">
        <f ca="1" t="shared" si="33"/>
        <v/>
      </c>
    </row>
    <row r="203" s="74" customFormat="1" ht="20.15" customHeight="1" spans="1:30">
      <c r="A203" s="97"/>
      <c r="B203" s="95" t="str">
        <f ca="1">IF(LEN(A203)=0,"",INDEX('Smelter Look-up'!$A:$A,MATCH($A203,'Smelter Look-up'!$E:$E,0)))</f>
        <v/>
      </c>
      <c r="C203" s="95" t="str">
        <f ca="1">IF(LEN(A203)=0,"",INDEX('Smelter Look-up'!$C:$C,MATCH($A203,'Smelter Look-up'!$E:$E,0)))</f>
        <v/>
      </c>
      <c r="D203" s="95"/>
      <c r="E203" s="95" t="str">
        <f ca="1">IF(ISERROR($Y203),"",OFFSET('Smelter Look-up'!$D$4,$Y203-4,0)&amp;"")</f>
        <v/>
      </c>
      <c r="F203" s="95" t="str">
        <f ca="1">IF(ISERROR($Y203),"",OFFSET('Smelter Look-up'!$E$4,$Y203-4,0))</f>
        <v/>
      </c>
      <c r="G203" s="95" t="str">
        <f ca="1">IF(C203="Smelter not listed","Enter smelter details",IF(ISERROR($Y203),"",OFFSET('Smelter Look-up'!$F$4,$Y203-4,0)))</f>
        <v/>
      </c>
      <c r="H203" s="154" t="str">
        <f ca="1">IF(ISERROR($Y203),"",OFFSET('Smelter Look-up'!$G$4,$Y203-4,0))</f>
        <v/>
      </c>
      <c r="I203" s="96" t="str">
        <f ca="1">IF(ISERROR($Y203),"",OFFSET('Smelter Look-up'!$H$4,$Y203-4,0))</f>
        <v/>
      </c>
      <c r="J203" s="96" t="str">
        <f ca="1">IF(ISERROR($Y203),"",OFFSET('Smelter Look-up'!$I$4,$Y203-4,0))</f>
        <v/>
      </c>
      <c r="K203" s="97"/>
      <c r="L203" s="97"/>
      <c r="M203" s="97"/>
      <c r="N203" s="97"/>
      <c r="O203" s="97"/>
      <c r="P203" s="97"/>
      <c r="Q203" s="98"/>
      <c r="R203" s="140" t="str">
        <f ca="1">IF(ISERROR($Y203),"",OFFSET('Smelter Look-up'!$C$4,$Y203-4,0)&amp;"")</f>
        <v/>
      </c>
      <c r="S203" s="98" t="str">
        <f ca="1" t="shared" si="27"/>
        <v/>
      </c>
      <c r="T203" s="98" t="str">
        <f ca="1">IF(B203="","",IF(ISERROR(MATCH($J203,SorP!B:B,0)),"",INDIRECT("'SorP'!$A$"&amp;MATCH($S203&amp;$J203,SorP!C:C,0))))</f>
        <v/>
      </c>
      <c r="U203" s="99"/>
      <c r="V203" s="74" t="str">
        <f ca="1" t="shared" si="28"/>
        <v/>
      </c>
      <c r="W203" s="74" t="b">
        <f ca="1" t="shared" si="29"/>
        <v>0</v>
      </c>
      <c r="X203" s="74" t="str">
        <f ca="1" t="shared" si="30"/>
        <v>+</v>
      </c>
      <c r="Y203" s="74" t="e">
        <f ca="1">IF(C203="",NA(),MATCH($B203&amp;$C203,'Smelter Look-up'!$J:$J,0))</f>
        <v>#N/A</v>
      </c>
      <c r="AB203" s="74">
        <f ca="1" t="shared" si="31"/>
        <v>0</v>
      </c>
      <c r="AC203" s="74" t="str">
        <f ca="1" t="shared" si="32"/>
        <v/>
      </c>
      <c r="AD203" s="74" t="str">
        <f ca="1" t="shared" si="33"/>
        <v/>
      </c>
    </row>
    <row r="204" s="74" customFormat="1" ht="20.15" customHeight="1" spans="1:30">
      <c r="A204" s="97"/>
      <c r="B204" s="95" t="str">
        <f ca="1">IF(LEN(A204)=0,"",INDEX('Smelter Look-up'!$A:$A,MATCH($A204,'Smelter Look-up'!$E:$E,0)))</f>
        <v/>
      </c>
      <c r="C204" s="95" t="str">
        <f ca="1">IF(LEN(A204)=0,"",INDEX('Smelter Look-up'!$C:$C,MATCH($A204,'Smelter Look-up'!$E:$E,0)))</f>
        <v/>
      </c>
      <c r="D204" s="95"/>
      <c r="E204" s="95" t="str">
        <f ca="1">IF(ISERROR($Y204),"",OFFSET('Smelter Look-up'!$D$4,$Y204-4,0)&amp;"")</f>
        <v/>
      </c>
      <c r="F204" s="95" t="str">
        <f ca="1">IF(ISERROR($Y204),"",OFFSET('Smelter Look-up'!$E$4,$Y204-4,0))</f>
        <v/>
      </c>
      <c r="G204" s="95" t="str">
        <f ca="1">IF(C204="Smelter not listed","Enter smelter details",IF(ISERROR($Y204),"",OFFSET('Smelter Look-up'!$F$4,$Y204-4,0)))</f>
        <v/>
      </c>
      <c r="H204" s="154" t="str">
        <f ca="1">IF(ISERROR($Y204),"",OFFSET('Smelter Look-up'!$G$4,$Y204-4,0))</f>
        <v/>
      </c>
      <c r="I204" s="96" t="str">
        <f ca="1">IF(ISERROR($Y204),"",OFFSET('Smelter Look-up'!$H$4,$Y204-4,0))</f>
        <v/>
      </c>
      <c r="J204" s="96" t="str">
        <f ca="1">IF(ISERROR($Y204),"",OFFSET('Smelter Look-up'!$I$4,$Y204-4,0))</f>
        <v/>
      </c>
      <c r="K204" s="97"/>
      <c r="L204" s="97"/>
      <c r="M204" s="97"/>
      <c r="N204" s="97"/>
      <c r="O204" s="97"/>
      <c r="P204" s="97"/>
      <c r="Q204" s="98"/>
      <c r="R204" s="140" t="str">
        <f ca="1">IF(ISERROR($Y204),"",OFFSET('Smelter Look-up'!$C$4,$Y204-4,0)&amp;"")</f>
        <v/>
      </c>
      <c r="S204" s="98" t="str">
        <f ca="1" t="shared" si="27"/>
        <v/>
      </c>
      <c r="T204" s="98" t="str">
        <f ca="1">IF(B204="","",IF(ISERROR(MATCH($J204,SorP!B:B,0)),"",INDIRECT("'SorP'!$A$"&amp;MATCH($S204&amp;$J204,SorP!C:C,0))))</f>
        <v/>
      </c>
      <c r="U204" s="99"/>
      <c r="V204" s="74" t="str">
        <f ca="1" t="shared" si="28"/>
        <v/>
      </c>
      <c r="W204" s="74" t="b">
        <f ca="1" t="shared" si="29"/>
        <v>0</v>
      </c>
      <c r="X204" s="74" t="str">
        <f ca="1" t="shared" si="30"/>
        <v>+</v>
      </c>
      <c r="Y204" s="74" t="e">
        <f ca="1">IF(C204="",NA(),MATCH($B204&amp;$C204,'Smelter Look-up'!$J:$J,0))</f>
        <v>#N/A</v>
      </c>
      <c r="AB204" s="74">
        <f ca="1" t="shared" si="31"/>
        <v>0</v>
      </c>
      <c r="AC204" s="74" t="str">
        <f ca="1" t="shared" si="32"/>
        <v/>
      </c>
      <c r="AD204" s="74" t="str">
        <f ca="1" t="shared" si="33"/>
        <v/>
      </c>
    </row>
    <row r="205" s="74" customFormat="1" ht="20.15" customHeight="1" spans="1:30">
      <c r="A205" s="97"/>
      <c r="B205" s="95" t="str">
        <f ca="1">IF(LEN(A205)=0,"",INDEX('Smelter Look-up'!$A:$A,MATCH($A205,'Smelter Look-up'!$E:$E,0)))</f>
        <v/>
      </c>
      <c r="C205" s="95" t="str">
        <f ca="1">IF(LEN(A205)=0,"",INDEX('Smelter Look-up'!$C:$C,MATCH($A205,'Smelter Look-up'!$E:$E,0)))</f>
        <v/>
      </c>
      <c r="D205" s="95"/>
      <c r="E205" s="95" t="str">
        <f ca="1">IF(ISERROR($Y205),"",OFFSET('Smelter Look-up'!$D$4,$Y205-4,0)&amp;"")</f>
        <v/>
      </c>
      <c r="F205" s="95" t="str">
        <f ca="1">IF(ISERROR($Y205),"",OFFSET('Smelter Look-up'!$E$4,$Y205-4,0))</f>
        <v/>
      </c>
      <c r="G205" s="95" t="str">
        <f ca="1">IF(C205="Smelter not listed","Enter smelter details",IF(ISERROR($Y205),"",OFFSET('Smelter Look-up'!$F$4,$Y205-4,0)))</f>
        <v/>
      </c>
      <c r="H205" s="154" t="str">
        <f ca="1">IF(ISERROR($Y205),"",OFFSET('Smelter Look-up'!$G$4,$Y205-4,0))</f>
        <v/>
      </c>
      <c r="I205" s="96" t="str">
        <f ca="1">IF(ISERROR($Y205),"",OFFSET('Smelter Look-up'!$H$4,$Y205-4,0))</f>
        <v/>
      </c>
      <c r="J205" s="96" t="str">
        <f ca="1">IF(ISERROR($Y205),"",OFFSET('Smelter Look-up'!$I$4,$Y205-4,0))</f>
        <v/>
      </c>
      <c r="K205" s="97"/>
      <c r="L205" s="97"/>
      <c r="M205" s="97"/>
      <c r="N205" s="97"/>
      <c r="O205" s="97"/>
      <c r="P205" s="97"/>
      <c r="Q205" s="98"/>
      <c r="R205" s="140" t="str">
        <f ca="1">IF(ISERROR($Y205),"",OFFSET('Smelter Look-up'!$C$4,$Y205-4,0)&amp;"")</f>
        <v/>
      </c>
      <c r="S205" s="98" t="str">
        <f ca="1" t="shared" si="27"/>
        <v/>
      </c>
      <c r="T205" s="98" t="str">
        <f ca="1">IF(B205="","",IF(ISERROR(MATCH($J205,SorP!B:B,0)),"",INDIRECT("'SorP'!$A$"&amp;MATCH($S205&amp;$J205,SorP!C:C,0))))</f>
        <v/>
      </c>
      <c r="U205" s="99"/>
      <c r="V205" s="74" t="str">
        <f ca="1" t="shared" si="28"/>
        <v/>
      </c>
      <c r="W205" s="74" t="b">
        <f ca="1" t="shared" si="29"/>
        <v>0</v>
      </c>
      <c r="X205" s="74" t="str">
        <f ca="1" t="shared" si="30"/>
        <v>+</v>
      </c>
      <c r="Y205" s="74" t="e">
        <f ca="1">IF(C205="",NA(),MATCH($B205&amp;$C205,'Smelter Look-up'!$J:$J,0))</f>
        <v>#N/A</v>
      </c>
      <c r="AB205" s="74">
        <f ca="1" t="shared" si="31"/>
        <v>0</v>
      </c>
      <c r="AC205" s="74" t="str">
        <f ca="1" t="shared" si="32"/>
        <v/>
      </c>
      <c r="AD205" s="74" t="str">
        <f ca="1" t="shared" si="33"/>
        <v/>
      </c>
    </row>
    <row r="206" s="74" customFormat="1" ht="20.15" customHeight="1" spans="1:30">
      <c r="A206" s="97"/>
      <c r="B206" s="95" t="str">
        <f ca="1">IF(LEN(A206)=0,"",INDEX('Smelter Look-up'!$A:$A,MATCH($A206,'Smelter Look-up'!$E:$E,0)))</f>
        <v/>
      </c>
      <c r="C206" s="95" t="str">
        <f ca="1">IF(LEN(A206)=0,"",INDEX('Smelter Look-up'!$C:$C,MATCH($A206,'Smelter Look-up'!$E:$E,0)))</f>
        <v/>
      </c>
      <c r="D206" s="95"/>
      <c r="E206" s="95" t="str">
        <f ca="1">IF(ISERROR($Y206),"",OFFSET('Smelter Look-up'!$D$4,$Y206-4,0)&amp;"")</f>
        <v/>
      </c>
      <c r="F206" s="95" t="str">
        <f ca="1">IF(ISERROR($Y206),"",OFFSET('Smelter Look-up'!$E$4,$Y206-4,0))</f>
        <v/>
      </c>
      <c r="G206" s="95" t="str">
        <f ca="1">IF(C206="Smelter not listed","Enter smelter details",IF(ISERROR($Y206),"",OFFSET('Smelter Look-up'!$F$4,$Y206-4,0)))</f>
        <v/>
      </c>
      <c r="H206" s="154" t="str">
        <f ca="1">IF(ISERROR($Y206),"",OFFSET('Smelter Look-up'!$G$4,$Y206-4,0))</f>
        <v/>
      </c>
      <c r="I206" s="96" t="str">
        <f ca="1">IF(ISERROR($Y206),"",OFFSET('Smelter Look-up'!$H$4,$Y206-4,0))</f>
        <v/>
      </c>
      <c r="J206" s="96" t="str">
        <f ca="1">IF(ISERROR($Y206),"",OFFSET('Smelter Look-up'!$I$4,$Y206-4,0))</f>
        <v/>
      </c>
      <c r="K206" s="97"/>
      <c r="L206" s="97"/>
      <c r="M206" s="97"/>
      <c r="N206" s="97"/>
      <c r="O206" s="97"/>
      <c r="P206" s="97"/>
      <c r="Q206" s="98"/>
      <c r="R206" s="140" t="str">
        <f ca="1">IF(ISERROR($Y206),"",OFFSET('Smelter Look-up'!$C$4,$Y206-4,0)&amp;"")</f>
        <v/>
      </c>
      <c r="S206" s="98" t="str">
        <f ca="1" t="shared" si="27"/>
        <v/>
      </c>
      <c r="T206" s="98" t="str">
        <f ca="1">IF(B206="","",IF(ISERROR(MATCH($J206,SorP!B:B,0)),"",INDIRECT("'SorP'!$A$"&amp;MATCH($S206&amp;$J206,SorP!C:C,0))))</f>
        <v/>
      </c>
      <c r="U206" s="99"/>
      <c r="V206" s="74" t="str">
        <f ca="1" t="shared" si="28"/>
        <v/>
      </c>
      <c r="W206" s="74" t="b">
        <f ca="1" t="shared" si="29"/>
        <v>0</v>
      </c>
      <c r="X206" s="74" t="str">
        <f ca="1" t="shared" si="30"/>
        <v>+</v>
      </c>
      <c r="Y206" s="74" t="e">
        <f ca="1">IF(C206="",NA(),MATCH($B206&amp;$C206,'Smelter Look-up'!$J:$J,0))</f>
        <v>#N/A</v>
      </c>
      <c r="AB206" s="74">
        <f ca="1" t="shared" si="31"/>
        <v>0</v>
      </c>
      <c r="AC206" s="74" t="str">
        <f ca="1" t="shared" si="32"/>
        <v/>
      </c>
      <c r="AD206" s="74" t="str">
        <f ca="1" t="shared" si="33"/>
        <v/>
      </c>
    </row>
    <row r="207" s="74" customFormat="1" ht="20.15" customHeight="1" spans="1:30">
      <c r="A207" s="97"/>
      <c r="B207" s="95" t="str">
        <f ca="1">IF(LEN(A207)=0,"",INDEX('Smelter Look-up'!$A:$A,MATCH($A207,'Smelter Look-up'!$E:$E,0)))</f>
        <v/>
      </c>
      <c r="C207" s="95" t="str">
        <f ca="1">IF(LEN(A207)=0,"",INDEX('Smelter Look-up'!$C:$C,MATCH($A207,'Smelter Look-up'!$E:$E,0)))</f>
        <v/>
      </c>
      <c r="D207" s="95"/>
      <c r="E207" s="95" t="str">
        <f ca="1">IF(ISERROR($Y207),"",OFFSET('Smelter Look-up'!$D$4,$Y207-4,0)&amp;"")</f>
        <v/>
      </c>
      <c r="F207" s="95" t="str">
        <f ca="1">IF(ISERROR($Y207),"",OFFSET('Smelter Look-up'!$E$4,$Y207-4,0))</f>
        <v/>
      </c>
      <c r="G207" s="95" t="str">
        <f ca="1">IF(C207="Smelter not listed","Enter smelter details",IF(ISERROR($Y207),"",OFFSET('Smelter Look-up'!$F$4,$Y207-4,0)))</f>
        <v/>
      </c>
      <c r="H207" s="154" t="str">
        <f ca="1">IF(ISERROR($Y207),"",OFFSET('Smelter Look-up'!$G$4,$Y207-4,0))</f>
        <v/>
      </c>
      <c r="I207" s="96" t="str">
        <f ca="1">IF(ISERROR($Y207),"",OFFSET('Smelter Look-up'!$H$4,$Y207-4,0))</f>
        <v/>
      </c>
      <c r="J207" s="96" t="str">
        <f ca="1">IF(ISERROR($Y207),"",OFFSET('Smelter Look-up'!$I$4,$Y207-4,0))</f>
        <v/>
      </c>
      <c r="K207" s="97"/>
      <c r="L207" s="97"/>
      <c r="M207" s="97"/>
      <c r="N207" s="97"/>
      <c r="O207" s="97"/>
      <c r="P207" s="97"/>
      <c r="Q207" s="98"/>
      <c r="R207" s="140" t="str">
        <f ca="1">IF(ISERROR($Y207),"",OFFSET('Smelter Look-up'!$C$4,$Y207-4,0)&amp;"")</f>
        <v/>
      </c>
      <c r="S207" s="98" t="str">
        <f ca="1" t="shared" si="27"/>
        <v/>
      </c>
      <c r="T207" s="98" t="str">
        <f ca="1">IF(B207="","",IF(ISERROR(MATCH($J207,SorP!B:B,0)),"",INDIRECT("'SorP'!$A$"&amp;MATCH($S207&amp;$J207,SorP!C:C,0))))</f>
        <v/>
      </c>
      <c r="U207" s="99"/>
      <c r="V207" s="74" t="str">
        <f ca="1" t="shared" si="28"/>
        <v/>
      </c>
      <c r="W207" s="74" t="b">
        <f ca="1" t="shared" si="29"/>
        <v>0</v>
      </c>
      <c r="X207" s="74" t="str">
        <f ca="1" t="shared" si="30"/>
        <v>+</v>
      </c>
      <c r="Y207" s="74" t="e">
        <f ca="1">IF(C207="",NA(),MATCH($B207&amp;$C207,'Smelter Look-up'!$J:$J,0))</f>
        <v>#N/A</v>
      </c>
      <c r="AB207" s="74">
        <f ca="1" t="shared" si="31"/>
        <v>0</v>
      </c>
      <c r="AC207" s="74" t="str">
        <f ca="1" t="shared" si="32"/>
        <v/>
      </c>
      <c r="AD207" s="74" t="str">
        <f ca="1" t="shared" si="33"/>
        <v/>
      </c>
    </row>
    <row r="208" s="74" customFormat="1" ht="20.15" customHeight="1" spans="1:30">
      <c r="A208" s="97"/>
      <c r="B208" s="95" t="str">
        <f ca="1">IF(LEN(A208)=0,"",INDEX('Smelter Look-up'!$A:$A,MATCH($A208,'Smelter Look-up'!$E:$E,0)))</f>
        <v/>
      </c>
      <c r="C208" s="95" t="str">
        <f ca="1">IF(LEN(A208)=0,"",INDEX('Smelter Look-up'!$C:$C,MATCH($A208,'Smelter Look-up'!$E:$E,0)))</f>
        <v/>
      </c>
      <c r="D208" s="95"/>
      <c r="E208" s="95" t="str">
        <f ca="1">IF(ISERROR($Y208),"",OFFSET('Smelter Look-up'!$D$4,$Y208-4,0)&amp;"")</f>
        <v/>
      </c>
      <c r="F208" s="95" t="str">
        <f ca="1">IF(ISERROR($Y208),"",OFFSET('Smelter Look-up'!$E$4,$Y208-4,0))</f>
        <v/>
      </c>
      <c r="G208" s="95" t="str">
        <f ca="1">IF(C208="Smelter not listed","Enter smelter details",IF(ISERROR($Y208),"",OFFSET('Smelter Look-up'!$F$4,$Y208-4,0)))</f>
        <v/>
      </c>
      <c r="H208" s="154" t="str">
        <f ca="1">IF(ISERROR($Y208),"",OFFSET('Smelter Look-up'!$G$4,$Y208-4,0))</f>
        <v/>
      </c>
      <c r="I208" s="96" t="str">
        <f ca="1">IF(ISERROR($Y208),"",OFFSET('Smelter Look-up'!$H$4,$Y208-4,0))</f>
        <v/>
      </c>
      <c r="J208" s="96" t="str">
        <f ca="1">IF(ISERROR($Y208),"",OFFSET('Smelter Look-up'!$I$4,$Y208-4,0))</f>
        <v/>
      </c>
      <c r="K208" s="97"/>
      <c r="L208" s="97"/>
      <c r="M208" s="97"/>
      <c r="N208" s="97"/>
      <c r="O208" s="97"/>
      <c r="P208" s="97"/>
      <c r="Q208" s="98"/>
      <c r="R208" s="140" t="str">
        <f ca="1">IF(ISERROR($Y208),"",OFFSET('Smelter Look-up'!$C$4,$Y208-4,0)&amp;"")</f>
        <v/>
      </c>
      <c r="S208" s="98" t="str">
        <f ca="1" t="shared" si="27"/>
        <v/>
      </c>
      <c r="T208" s="98" t="str">
        <f ca="1">IF(B208="","",IF(ISERROR(MATCH($J208,SorP!B:B,0)),"",INDIRECT("'SorP'!$A$"&amp;MATCH($S208&amp;$J208,SorP!C:C,0))))</f>
        <v/>
      </c>
      <c r="U208" s="99"/>
      <c r="V208" s="74" t="str">
        <f ca="1" t="shared" si="28"/>
        <v/>
      </c>
      <c r="W208" s="74" t="b">
        <f ca="1" t="shared" si="29"/>
        <v>0</v>
      </c>
      <c r="X208" s="74" t="str">
        <f ca="1" t="shared" si="30"/>
        <v>+</v>
      </c>
      <c r="Y208" s="74" t="e">
        <f ca="1">IF(C208="",NA(),MATCH($B208&amp;$C208,'Smelter Look-up'!$J:$J,0))</f>
        <v>#N/A</v>
      </c>
      <c r="AB208" s="74">
        <f ca="1" t="shared" si="31"/>
        <v>0</v>
      </c>
      <c r="AC208" s="74" t="str">
        <f ca="1" t="shared" si="32"/>
        <v/>
      </c>
      <c r="AD208" s="74" t="str">
        <f ca="1" t="shared" si="33"/>
        <v/>
      </c>
    </row>
    <row r="209" s="74" customFormat="1" ht="20.15" customHeight="1" spans="1:30">
      <c r="A209" s="97"/>
      <c r="B209" s="95" t="str">
        <f ca="1">IF(LEN(A209)=0,"",INDEX('Smelter Look-up'!$A:$A,MATCH($A209,'Smelter Look-up'!$E:$E,0)))</f>
        <v/>
      </c>
      <c r="C209" s="95" t="str">
        <f ca="1">IF(LEN(A209)=0,"",INDEX('Smelter Look-up'!$C:$C,MATCH($A209,'Smelter Look-up'!$E:$E,0)))</f>
        <v/>
      </c>
      <c r="D209" s="95"/>
      <c r="E209" s="95" t="str">
        <f ca="1">IF(ISERROR($Y209),"",OFFSET('Smelter Look-up'!$D$4,$Y209-4,0)&amp;"")</f>
        <v/>
      </c>
      <c r="F209" s="95" t="str">
        <f ca="1">IF(ISERROR($Y209),"",OFFSET('Smelter Look-up'!$E$4,$Y209-4,0))</f>
        <v/>
      </c>
      <c r="G209" s="95" t="str">
        <f ca="1">IF(C209="Smelter not listed","Enter smelter details",IF(ISERROR($Y209),"",OFFSET('Smelter Look-up'!$F$4,$Y209-4,0)))</f>
        <v/>
      </c>
      <c r="H209" s="154" t="str">
        <f ca="1">IF(ISERROR($Y209),"",OFFSET('Smelter Look-up'!$G$4,$Y209-4,0))</f>
        <v/>
      </c>
      <c r="I209" s="96" t="str">
        <f ca="1">IF(ISERROR($Y209),"",OFFSET('Smelter Look-up'!$H$4,$Y209-4,0))</f>
        <v/>
      </c>
      <c r="J209" s="96" t="str">
        <f ca="1">IF(ISERROR($Y209),"",OFFSET('Smelter Look-up'!$I$4,$Y209-4,0))</f>
        <v/>
      </c>
      <c r="K209" s="97"/>
      <c r="L209" s="97"/>
      <c r="M209" s="97"/>
      <c r="N209" s="97"/>
      <c r="O209" s="97"/>
      <c r="P209" s="97"/>
      <c r="Q209" s="98"/>
      <c r="R209" s="140" t="str">
        <f ca="1">IF(ISERROR($Y209),"",OFFSET('Smelter Look-up'!$C$4,$Y209-4,0)&amp;"")</f>
        <v/>
      </c>
      <c r="S209" s="98" t="str">
        <f ca="1" t="shared" si="27"/>
        <v/>
      </c>
      <c r="T209" s="98" t="str">
        <f ca="1">IF(B209="","",IF(ISERROR(MATCH($J209,SorP!B:B,0)),"",INDIRECT("'SorP'!$A$"&amp;MATCH($S209&amp;$J209,SorP!C:C,0))))</f>
        <v/>
      </c>
      <c r="U209" s="99"/>
      <c r="V209" s="74" t="str">
        <f ca="1" t="shared" si="28"/>
        <v/>
      </c>
      <c r="W209" s="74" t="b">
        <f ca="1" t="shared" si="29"/>
        <v>0</v>
      </c>
      <c r="X209" s="74" t="str">
        <f ca="1" t="shared" si="30"/>
        <v>+</v>
      </c>
      <c r="Y209" s="74" t="e">
        <f ca="1">IF(C209="",NA(),MATCH($B209&amp;$C209,'Smelter Look-up'!$J:$J,0))</f>
        <v>#N/A</v>
      </c>
      <c r="AB209" s="74">
        <f ca="1" t="shared" si="31"/>
        <v>0</v>
      </c>
      <c r="AC209" s="74" t="str">
        <f ca="1" t="shared" si="32"/>
        <v/>
      </c>
      <c r="AD209" s="74" t="str">
        <f ca="1" t="shared" si="33"/>
        <v/>
      </c>
    </row>
    <row r="210" s="74" customFormat="1" ht="20.15" customHeight="1" spans="1:30">
      <c r="A210" s="97"/>
      <c r="B210" s="95" t="str">
        <f ca="1">IF(LEN(A210)=0,"",INDEX('Smelter Look-up'!$A:$A,MATCH($A210,'Smelter Look-up'!$E:$E,0)))</f>
        <v/>
      </c>
      <c r="C210" s="95" t="str">
        <f ca="1">IF(LEN(A210)=0,"",INDEX('Smelter Look-up'!$C:$C,MATCH($A210,'Smelter Look-up'!$E:$E,0)))</f>
        <v/>
      </c>
      <c r="D210" s="95"/>
      <c r="E210" s="95" t="str">
        <f ca="1">IF(ISERROR($Y210),"",OFFSET('Smelter Look-up'!$D$4,$Y210-4,0)&amp;"")</f>
        <v/>
      </c>
      <c r="F210" s="95" t="str">
        <f ca="1">IF(ISERROR($Y210),"",OFFSET('Smelter Look-up'!$E$4,$Y210-4,0))</f>
        <v/>
      </c>
      <c r="G210" s="95" t="str">
        <f ca="1">IF(C210="Smelter not listed","Enter smelter details",IF(ISERROR($Y210),"",OFFSET('Smelter Look-up'!$F$4,$Y210-4,0)))</f>
        <v/>
      </c>
      <c r="H210" s="154" t="str">
        <f ca="1">IF(ISERROR($Y210),"",OFFSET('Smelter Look-up'!$G$4,$Y210-4,0))</f>
        <v/>
      </c>
      <c r="I210" s="96" t="str">
        <f ca="1">IF(ISERROR($Y210),"",OFFSET('Smelter Look-up'!$H$4,$Y210-4,0))</f>
        <v/>
      </c>
      <c r="J210" s="96" t="str">
        <f ca="1">IF(ISERROR($Y210),"",OFFSET('Smelter Look-up'!$I$4,$Y210-4,0))</f>
        <v/>
      </c>
      <c r="K210" s="97"/>
      <c r="L210" s="97"/>
      <c r="M210" s="97"/>
      <c r="N210" s="97"/>
      <c r="O210" s="97"/>
      <c r="P210" s="97"/>
      <c r="Q210" s="98"/>
      <c r="R210" s="140" t="str">
        <f ca="1">IF(ISERROR($Y210),"",OFFSET('Smelter Look-up'!$C$4,$Y210-4,0)&amp;"")</f>
        <v/>
      </c>
      <c r="S210" s="98" t="str">
        <f ca="1" t="shared" si="27"/>
        <v/>
      </c>
      <c r="T210" s="98" t="str">
        <f ca="1">IF(B210="","",IF(ISERROR(MATCH($J210,SorP!B:B,0)),"",INDIRECT("'SorP'!$A$"&amp;MATCH($S210&amp;$J210,SorP!C:C,0))))</f>
        <v/>
      </c>
      <c r="U210" s="99"/>
      <c r="V210" s="74" t="str">
        <f ca="1" t="shared" si="28"/>
        <v/>
      </c>
      <c r="W210" s="74" t="b">
        <f ca="1" t="shared" si="29"/>
        <v>0</v>
      </c>
      <c r="X210" s="74" t="str">
        <f ca="1" t="shared" si="30"/>
        <v>+</v>
      </c>
      <c r="Y210" s="74" t="e">
        <f ca="1">IF(C210="",NA(),MATCH($B210&amp;$C210,'Smelter Look-up'!$J:$J,0))</f>
        <v>#N/A</v>
      </c>
      <c r="AB210" s="74">
        <f ca="1" t="shared" si="31"/>
        <v>0</v>
      </c>
      <c r="AC210" s="74" t="str">
        <f ca="1" t="shared" si="32"/>
        <v/>
      </c>
      <c r="AD210" s="74" t="str">
        <f ca="1" t="shared" si="33"/>
        <v/>
      </c>
    </row>
    <row r="211" s="74" customFormat="1" ht="20.15" customHeight="1" spans="1:30">
      <c r="A211" s="97"/>
      <c r="B211" s="95" t="str">
        <f ca="1">IF(LEN(A211)=0,"",INDEX('Smelter Look-up'!$A:$A,MATCH($A211,'Smelter Look-up'!$E:$E,0)))</f>
        <v/>
      </c>
      <c r="C211" s="95" t="str">
        <f ca="1">IF(LEN(A211)=0,"",INDEX('Smelter Look-up'!$C:$C,MATCH($A211,'Smelter Look-up'!$E:$E,0)))</f>
        <v/>
      </c>
      <c r="D211" s="95"/>
      <c r="E211" s="95" t="str">
        <f ca="1">IF(ISERROR($Y211),"",OFFSET('Smelter Look-up'!$D$4,$Y211-4,0)&amp;"")</f>
        <v/>
      </c>
      <c r="F211" s="95" t="str">
        <f ca="1">IF(ISERROR($Y211),"",OFFSET('Smelter Look-up'!$E$4,$Y211-4,0))</f>
        <v/>
      </c>
      <c r="G211" s="95" t="str">
        <f ca="1">IF(C211="Smelter not listed","Enter smelter details",IF(ISERROR($Y211),"",OFFSET('Smelter Look-up'!$F$4,$Y211-4,0)))</f>
        <v/>
      </c>
      <c r="H211" s="154" t="str">
        <f ca="1">IF(ISERROR($Y211),"",OFFSET('Smelter Look-up'!$G$4,$Y211-4,0))</f>
        <v/>
      </c>
      <c r="I211" s="96" t="str">
        <f ca="1">IF(ISERROR($Y211),"",OFFSET('Smelter Look-up'!$H$4,$Y211-4,0))</f>
        <v/>
      </c>
      <c r="J211" s="96" t="str">
        <f ca="1">IF(ISERROR($Y211),"",OFFSET('Smelter Look-up'!$I$4,$Y211-4,0))</f>
        <v/>
      </c>
      <c r="K211" s="97"/>
      <c r="L211" s="97"/>
      <c r="M211" s="97"/>
      <c r="N211" s="97"/>
      <c r="O211" s="97"/>
      <c r="P211" s="97"/>
      <c r="Q211" s="98"/>
      <c r="R211" s="140" t="str">
        <f ca="1">IF(ISERROR($Y211),"",OFFSET('Smelter Look-up'!$C$4,$Y211-4,0)&amp;"")</f>
        <v/>
      </c>
      <c r="S211" s="98" t="str">
        <f ca="1" t="shared" si="27"/>
        <v/>
      </c>
      <c r="T211" s="98" t="str">
        <f ca="1">IF(B211="","",IF(ISERROR(MATCH($J211,SorP!B:B,0)),"",INDIRECT("'SorP'!$A$"&amp;MATCH($S211&amp;$J211,SorP!C:C,0))))</f>
        <v/>
      </c>
      <c r="U211" s="99"/>
      <c r="V211" s="74" t="str">
        <f ca="1" t="shared" si="28"/>
        <v/>
      </c>
      <c r="W211" s="74" t="b">
        <f ca="1" t="shared" si="29"/>
        <v>0</v>
      </c>
      <c r="X211" s="74" t="str">
        <f ca="1" t="shared" si="30"/>
        <v>+</v>
      </c>
      <c r="Y211" s="74" t="e">
        <f ca="1">IF(C211="",NA(),MATCH($B211&amp;$C211,'Smelter Look-up'!$J:$J,0))</f>
        <v>#N/A</v>
      </c>
      <c r="AB211" s="74">
        <f ca="1" t="shared" si="31"/>
        <v>0</v>
      </c>
      <c r="AC211" s="74" t="str">
        <f ca="1" t="shared" si="32"/>
        <v/>
      </c>
      <c r="AD211" s="74" t="str">
        <f ca="1" t="shared" si="33"/>
        <v/>
      </c>
    </row>
    <row r="212" s="74" customFormat="1" ht="20.15" customHeight="1" spans="1:30">
      <c r="A212" s="97"/>
      <c r="B212" s="95" t="str">
        <f ca="1">IF(LEN(A212)=0,"",INDEX('Smelter Look-up'!$A:$A,MATCH($A212,'Smelter Look-up'!$E:$E,0)))</f>
        <v/>
      </c>
      <c r="C212" s="95" t="str">
        <f ca="1">IF(LEN(A212)=0,"",INDEX('Smelter Look-up'!$C:$C,MATCH($A212,'Smelter Look-up'!$E:$E,0)))</f>
        <v/>
      </c>
      <c r="D212" s="95"/>
      <c r="E212" s="95" t="str">
        <f ca="1">IF(ISERROR($Y212),"",OFFSET('Smelter Look-up'!$D$4,$Y212-4,0)&amp;"")</f>
        <v/>
      </c>
      <c r="F212" s="95" t="str">
        <f ca="1">IF(ISERROR($Y212),"",OFFSET('Smelter Look-up'!$E$4,$Y212-4,0))</f>
        <v/>
      </c>
      <c r="G212" s="95" t="str">
        <f ca="1">IF(C212="Smelter not listed","Enter smelter details",IF(ISERROR($Y212),"",OFFSET('Smelter Look-up'!$F$4,$Y212-4,0)))</f>
        <v/>
      </c>
      <c r="H212" s="154" t="str">
        <f ca="1">IF(ISERROR($Y212),"",OFFSET('Smelter Look-up'!$G$4,$Y212-4,0))</f>
        <v/>
      </c>
      <c r="I212" s="96" t="str">
        <f ca="1">IF(ISERROR($Y212),"",OFFSET('Smelter Look-up'!$H$4,$Y212-4,0))</f>
        <v/>
      </c>
      <c r="J212" s="96" t="str">
        <f ca="1">IF(ISERROR($Y212),"",OFFSET('Smelter Look-up'!$I$4,$Y212-4,0))</f>
        <v/>
      </c>
      <c r="K212" s="97"/>
      <c r="L212" s="97"/>
      <c r="M212" s="97"/>
      <c r="N212" s="97"/>
      <c r="O212" s="97"/>
      <c r="P212" s="97"/>
      <c r="Q212" s="98"/>
      <c r="R212" s="140" t="str">
        <f ca="1">IF(ISERROR($Y212),"",OFFSET('Smelter Look-up'!$C$4,$Y212-4,0)&amp;"")</f>
        <v/>
      </c>
      <c r="S212" s="98" t="str">
        <f ca="1" t="shared" si="27"/>
        <v/>
      </c>
      <c r="T212" s="98" t="str">
        <f ca="1">IF(B212="","",IF(ISERROR(MATCH($J212,SorP!B:B,0)),"",INDIRECT("'SorP'!$A$"&amp;MATCH($S212&amp;$J212,SorP!C:C,0))))</f>
        <v/>
      </c>
      <c r="U212" s="99"/>
      <c r="V212" s="74" t="str">
        <f ca="1" t="shared" si="28"/>
        <v/>
      </c>
      <c r="W212" s="74" t="b">
        <f ca="1" t="shared" si="29"/>
        <v>0</v>
      </c>
      <c r="X212" s="74" t="str">
        <f ca="1" t="shared" si="30"/>
        <v>+</v>
      </c>
      <c r="Y212" s="74" t="e">
        <f ca="1">IF(C212="",NA(),MATCH($B212&amp;$C212,'Smelter Look-up'!$J:$J,0))</f>
        <v>#N/A</v>
      </c>
      <c r="AB212" s="74">
        <f ca="1" t="shared" si="31"/>
        <v>0</v>
      </c>
      <c r="AC212" s="74" t="str">
        <f ca="1" t="shared" si="32"/>
        <v/>
      </c>
      <c r="AD212" s="74" t="str">
        <f ca="1" t="shared" si="33"/>
        <v/>
      </c>
    </row>
    <row r="213" s="74" customFormat="1" ht="20.15" customHeight="1" spans="1:30">
      <c r="A213" s="97"/>
      <c r="B213" s="95" t="str">
        <f ca="1">IF(LEN(A213)=0,"",INDEX('Smelter Look-up'!$A:$A,MATCH($A213,'Smelter Look-up'!$E:$E,0)))</f>
        <v/>
      </c>
      <c r="C213" s="95" t="str">
        <f ca="1">IF(LEN(A213)=0,"",INDEX('Smelter Look-up'!$C:$C,MATCH($A213,'Smelter Look-up'!$E:$E,0)))</f>
        <v/>
      </c>
      <c r="D213" s="95"/>
      <c r="E213" s="95" t="str">
        <f ca="1">IF(ISERROR($Y213),"",OFFSET('Smelter Look-up'!$D$4,$Y213-4,0)&amp;"")</f>
        <v/>
      </c>
      <c r="F213" s="95" t="str">
        <f ca="1">IF(ISERROR($Y213),"",OFFSET('Smelter Look-up'!$E$4,$Y213-4,0))</f>
        <v/>
      </c>
      <c r="G213" s="95" t="str">
        <f ca="1">IF(C213="Smelter not listed","Enter smelter details",IF(ISERROR($Y213),"",OFFSET('Smelter Look-up'!$F$4,$Y213-4,0)))</f>
        <v/>
      </c>
      <c r="H213" s="154" t="str">
        <f ca="1">IF(ISERROR($Y213),"",OFFSET('Smelter Look-up'!$G$4,$Y213-4,0))</f>
        <v/>
      </c>
      <c r="I213" s="96" t="str">
        <f ca="1">IF(ISERROR($Y213),"",OFFSET('Smelter Look-up'!$H$4,$Y213-4,0))</f>
        <v/>
      </c>
      <c r="J213" s="96" t="str">
        <f ca="1">IF(ISERROR($Y213),"",OFFSET('Smelter Look-up'!$I$4,$Y213-4,0))</f>
        <v/>
      </c>
      <c r="K213" s="97"/>
      <c r="L213" s="97"/>
      <c r="M213" s="97"/>
      <c r="N213" s="97"/>
      <c r="O213" s="97"/>
      <c r="P213" s="97"/>
      <c r="Q213" s="98"/>
      <c r="R213" s="140" t="str">
        <f ca="1">IF(ISERROR($Y213),"",OFFSET('Smelter Look-up'!$C$4,$Y213-4,0)&amp;"")</f>
        <v/>
      </c>
      <c r="S213" s="98" t="str">
        <f ca="1" t="shared" si="27"/>
        <v/>
      </c>
      <c r="T213" s="98" t="str">
        <f ca="1">IF(B213="","",IF(ISERROR(MATCH($J213,SorP!B:B,0)),"",INDIRECT("'SorP'!$A$"&amp;MATCH($S213&amp;$J213,SorP!C:C,0))))</f>
        <v/>
      </c>
      <c r="U213" s="99"/>
      <c r="V213" s="74" t="str">
        <f ca="1" t="shared" si="28"/>
        <v/>
      </c>
      <c r="W213" s="74" t="b">
        <f ca="1" t="shared" si="29"/>
        <v>0</v>
      </c>
      <c r="X213" s="74" t="str">
        <f ca="1" t="shared" si="30"/>
        <v>+</v>
      </c>
      <c r="Y213" s="74" t="e">
        <f ca="1">IF(C213="",NA(),MATCH($B213&amp;$C213,'Smelter Look-up'!$J:$J,0))</f>
        <v>#N/A</v>
      </c>
      <c r="AB213" s="74">
        <f ca="1" t="shared" si="31"/>
        <v>0</v>
      </c>
      <c r="AC213" s="74" t="str">
        <f ca="1" t="shared" si="32"/>
        <v/>
      </c>
      <c r="AD213" s="74" t="str">
        <f ca="1" t="shared" si="33"/>
        <v/>
      </c>
    </row>
    <row r="214" s="74" customFormat="1" ht="20.15" customHeight="1" spans="1:30">
      <c r="A214" s="97"/>
      <c r="B214" s="95" t="str">
        <f ca="1">IF(LEN(A214)=0,"",INDEX('Smelter Look-up'!$A:$A,MATCH($A214,'Smelter Look-up'!$E:$E,0)))</f>
        <v/>
      </c>
      <c r="C214" s="95" t="str">
        <f ca="1">IF(LEN(A214)=0,"",INDEX('Smelter Look-up'!$C:$C,MATCH($A214,'Smelter Look-up'!$E:$E,0)))</f>
        <v/>
      </c>
      <c r="D214" s="95"/>
      <c r="E214" s="95" t="str">
        <f ca="1">IF(ISERROR($Y214),"",OFFSET('Smelter Look-up'!$D$4,$Y214-4,0)&amp;"")</f>
        <v/>
      </c>
      <c r="F214" s="95" t="str">
        <f ca="1">IF(ISERROR($Y214),"",OFFSET('Smelter Look-up'!$E$4,$Y214-4,0))</f>
        <v/>
      </c>
      <c r="G214" s="95" t="str">
        <f ca="1">IF(C214="Smelter not listed","Enter smelter details",IF(ISERROR($Y214),"",OFFSET('Smelter Look-up'!$F$4,$Y214-4,0)))</f>
        <v/>
      </c>
      <c r="H214" s="154" t="str">
        <f ca="1">IF(ISERROR($Y214),"",OFFSET('Smelter Look-up'!$G$4,$Y214-4,0))</f>
        <v/>
      </c>
      <c r="I214" s="96" t="str">
        <f ca="1">IF(ISERROR($Y214),"",OFFSET('Smelter Look-up'!$H$4,$Y214-4,0))</f>
        <v/>
      </c>
      <c r="J214" s="96" t="str">
        <f ca="1">IF(ISERROR($Y214),"",OFFSET('Smelter Look-up'!$I$4,$Y214-4,0))</f>
        <v/>
      </c>
      <c r="K214" s="97"/>
      <c r="L214" s="97"/>
      <c r="M214" s="97"/>
      <c r="N214" s="97"/>
      <c r="O214" s="97"/>
      <c r="P214" s="97"/>
      <c r="Q214" s="98"/>
      <c r="R214" s="140" t="str">
        <f ca="1">IF(ISERROR($Y214),"",OFFSET('Smelter Look-up'!$C$4,$Y214-4,0)&amp;"")</f>
        <v/>
      </c>
      <c r="S214" s="98" t="str">
        <f ca="1" t="shared" si="27"/>
        <v/>
      </c>
      <c r="T214" s="98" t="str">
        <f ca="1">IF(B214="","",IF(ISERROR(MATCH($J214,SorP!B:B,0)),"",INDIRECT("'SorP'!$A$"&amp;MATCH($S214&amp;$J214,SorP!C:C,0))))</f>
        <v/>
      </c>
      <c r="U214" s="99"/>
      <c r="V214" s="74" t="str">
        <f ca="1" t="shared" si="28"/>
        <v/>
      </c>
      <c r="W214" s="74" t="b">
        <f ca="1" t="shared" si="29"/>
        <v>0</v>
      </c>
      <c r="X214" s="74" t="str">
        <f ca="1" t="shared" si="30"/>
        <v>+</v>
      </c>
      <c r="Y214" s="74" t="e">
        <f ca="1">IF(C214="",NA(),MATCH($B214&amp;$C214,'Smelter Look-up'!$J:$J,0))</f>
        <v>#N/A</v>
      </c>
      <c r="AB214" s="74">
        <f ca="1" t="shared" si="31"/>
        <v>0</v>
      </c>
      <c r="AC214" s="74" t="str">
        <f ca="1" t="shared" si="32"/>
        <v/>
      </c>
      <c r="AD214" s="74" t="str">
        <f ca="1" t="shared" si="33"/>
        <v/>
      </c>
    </row>
    <row r="215" s="74" customFormat="1" ht="20.15" customHeight="1" spans="1:30">
      <c r="A215" s="97"/>
      <c r="B215" s="95" t="str">
        <f ca="1">IF(LEN(A215)=0,"",INDEX('Smelter Look-up'!$A:$A,MATCH($A215,'Smelter Look-up'!$E:$E,0)))</f>
        <v/>
      </c>
      <c r="C215" s="95" t="str">
        <f ca="1">IF(LEN(A215)=0,"",INDEX('Smelter Look-up'!$C:$C,MATCH($A215,'Smelter Look-up'!$E:$E,0)))</f>
        <v/>
      </c>
      <c r="D215" s="95"/>
      <c r="E215" s="95" t="str">
        <f ca="1">IF(ISERROR($Y215),"",OFFSET('Smelter Look-up'!$D$4,$Y215-4,0)&amp;"")</f>
        <v/>
      </c>
      <c r="F215" s="95" t="str">
        <f ca="1">IF(ISERROR($Y215),"",OFFSET('Smelter Look-up'!$E$4,$Y215-4,0))</f>
        <v/>
      </c>
      <c r="G215" s="95" t="str">
        <f ca="1">IF(C215="Smelter not listed","Enter smelter details",IF(ISERROR($Y215),"",OFFSET('Smelter Look-up'!$F$4,$Y215-4,0)))</f>
        <v/>
      </c>
      <c r="H215" s="154" t="str">
        <f ca="1">IF(ISERROR($Y215),"",OFFSET('Smelter Look-up'!$G$4,$Y215-4,0))</f>
        <v/>
      </c>
      <c r="I215" s="96" t="str">
        <f ca="1">IF(ISERROR($Y215),"",OFFSET('Smelter Look-up'!$H$4,$Y215-4,0))</f>
        <v/>
      </c>
      <c r="J215" s="96" t="str">
        <f ca="1">IF(ISERROR($Y215),"",OFFSET('Smelter Look-up'!$I$4,$Y215-4,0))</f>
        <v/>
      </c>
      <c r="K215" s="97"/>
      <c r="L215" s="97"/>
      <c r="M215" s="97"/>
      <c r="N215" s="97"/>
      <c r="O215" s="97"/>
      <c r="P215" s="97"/>
      <c r="Q215" s="98"/>
      <c r="R215" s="140" t="str">
        <f ca="1">IF(ISERROR($Y215),"",OFFSET('Smelter Look-up'!$C$4,$Y215-4,0)&amp;"")</f>
        <v/>
      </c>
      <c r="S215" s="98" t="str">
        <f ca="1" t="shared" si="27"/>
        <v/>
      </c>
      <c r="T215" s="98" t="str">
        <f ca="1">IF(B215="","",IF(ISERROR(MATCH($J215,SorP!B:B,0)),"",INDIRECT("'SorP'!$A$"&amp;MATCH($S215&amp;$J215,SorP!C:C,0))))</f>
        <v/>
      </c>
      <c r="U215" s="99"/>
      <c r="V215" s="74" t="str">
        <f ca="1" t="shared" si="28"/>
        <v/>
      </c>
      <c r="W215" s="74" t="b">
        <f ca="1" t="shared" si="29"/>
        <v>0</v>
      </c>
      <c r="X215" s="74" t="str">
        <f ca="1" t="shared" si="30"/>
        <v>+</v>
      </c>
      <c r="Y215" s="74" t="e">
        <f ca="1">IF(C215="",NA(),MATCH($B215&amp;$C215,'Smelter Look-up'!$J:$J,0))</f>
        <v>#N/A</v>
      </c>
      <c r="AB215" s="74">
        <f ca="1" t="shared" si="31"/>
        <v>0</v>
      </c>
      <c r="AC215" s="74" t="str">
        <f ca="1" t="shared" si="32"/>
        <v/>
      </c>
      <c r="AD215" s="74" t="str">
        <f ca="1" t="shared" si="33"/>
        <v/>
      </c>
    </row>
    <row r="216" s="74" customFormat="1" ht="20.15" customHeight="1" spans="1:30">
      <c r="A216" s="97"/>
      <c r="B216" s="95" t="str">
        <f ca="1">IF(LEN(A216)=0,"",INDEX('Smelter Look-up'!$A:$A,MATCH($A216,'Smelter Look-up'!$E:$E,0)))</f>
        <v/>
      </c>
      <c r="C216" s="95" t="str">
        <f ca="1">IF(LEN(A216)=0,"",INDEX('Smelter Look-up'!$C:$C,MATCH($A216,'Smelter Look-up'!$E:$E,0)))</f>
        <v/>
      </c>
      <c r="D216" s="95"/>
      <c r="E216" s="95" t="str">
        <f ca="1">IF(ISERROR($Y216),"",OFFSET('Smelter Look-up'!$D$4,$Y216-4,0)&amp;"")</f>
        <v/>
      </c>
      <c r="F216" s="95" t="str">
        <f ca="1">IF(ISERROR($Y216),"",OFFSET('Smelter Look-up'!$E$4,$Y216-4,0))</f>
        <v/>
      </c>
      <c r="G216" s="95" t="str">
        <f ca="1">IF(C216="Smelter not listed","Enter smelter details",IF(ISERROR($Y216),"",OFFSET('Smelter Look-up'!$F$4,$Y216-4,0)))</f>
        <v/>
      </c>
      <c r="H216" s="154" t="str">
        <f ca="1">IF(ISERROR($Y216),"",OFFSET('Smelter Look-up'!$G$4,$Y216-4,0))</f>
        <v/>
      </c>
      <c r="I216" s="96" t="str">
        <f ca="1">IF(ISERROR($Y216),"",OFFSET('Smelter Look-up'!$H$4,$Y216-4,0))</f>
        <v/>
      </c>
      <c r="J216" s="96" t="str">
        <f ca="1">IF(ISERROR($Y216),"",OFFSET('Smelter Look-up'!$I$4,$Y216-4,0))</f>
        <v/>
      </c>
      <c r="K216" s="97"/>
      <c r="L216" s="97"/>
      <c r="M216" s="97"/>
      <c r="N216" s="97"/>
      <c r="O216" s="97"/>
      <c r="P216" s="97"/>
      <c r="Q216" s="98"/>
      <c r="R216" s="140" t="str">
        <f ca="1">IF(ISERROR($Y216),"",OFFSET('Smelter Look-up'!$C$4,$Y216-4,0)&amp;"")</f>
        <v/>
      </c>
      <c r="S216" s="98" t="str">
        <f ca="1" t="shared" si="27"/>
        <v/>
      </c>
      <c r="T216" s="98" t="str">
        <f ca="1">IF(B216="","",IF(ISERROR(MATCH($J216,SorP!B:B,0)),"",INDIRECT("'SorP'!$A$"&amp;MATCH($S216&amp;$J216,SorP!C:C,0))))</f>
        <v/>
      </c>
      <c r="U216" s="99"/>
      <c r="V216" s="74" t="str">
        <f ca="1" t="shared" si="28"/>
        <v/>
      </c>
      <c r="W216" s="74" t="b">
        <f ca="1" t="shared" si="29"/>
        <v>0</v>
      </c>
      <c r="X216" s="74" t="str">
        <f ca="1" t="shared" si="30"/>
        <v>+</v>
      </c>
      <c r="Y216" s="74" t="e">
        <f ca="1">IF(C216="",NA(),MATCH($B216&amp;$C216,'Smelter Look-up'!$J:$J,0))</f>
        <v>#N/A</v>
      </c>
      <c r="AB216" s="74">
        <f ca="1" t="shared" si="31"/>
        <v>0</v>
      </c>
      <c r="AC216" s="74" t="str">
        <f ca="1" t="shared" si="32"/>
        <v/>
      </c>
      <c r="AD216" s="74" t="str">
        <f ca="1" t="shared" si="33"/>
        <v/>
      </c>
    </row>
    <row r="217" s="74" customFormat="1" ht="20.15" customHeight="1" spans="1:30">
      <c r="A217" s="97"/>
      <c r="B217" s="95" t="str">
        <f ca="1">IF(LEN(A217)=0,"",INDEX('Smelter Look-up'!$A:$A,MATCH($A217,'Smelter Look-up'!$E:$E,0)))</f>
        <v/>
      </c>
      <c r="C217" s="95" t="str">
        <f ca="1">IF(LEN(A217)=0,"",INDEX('Smelter Look-up'!$C:$C,MATCH($A217,'Smelter Look-up'!$E:$E,0)))</f>
        <v/>
      </c>
      <c r="D217" s="95"/>
      <c r="E217" s="95" t="str">
        <f ca="1">IF(ISERROR($Y217),"",OFFSET('Smelter Look-up'!$D$4,$Y217-4,0)&amp;"")</f>
        <v/>
      </c>
      <c r="F217" s="95" t="str">
        <f ca="1">IF(ISERROR($Y217),"",OFFSET('Smelter Look-up'!$E$4,$Y217-4,0))</f>
        <v/>
      </c>
      <c r="G217" s="95" t="str">
        <f ca="1">IF(C217="Smelter not listed","Enter smelter details",IF(ISERROR($Y217),"",OFFSET('Smelter Look-up'!$F$4,$Y217-4,0)))</f>
        <v/>
      </c>
      <c r="H217" s="154" t="str">
        <f ca="1">IF(ISERROR($Y217),"",OFFSET('Smelter Look-up'!$G$4,$Y217-4,0))</f>
        <v/>
      </c>
      <c r="I217" s="96" t="str">
        <f ca="1">IF(ISERROR($Y217),"",OFFSET('Smelter Look-up'!$H$4,$Y217-4,0))</f>
        <v/>
      </c>
      <c r="J217" s="96" t="str">
        <f ca="1">IF(ISERROR($Y217),"",OFFSET('Smelter Look-up'!$I$4,$Y217-4,0))</f>
        <v/>
      </c>
      <c r="K217" s="97"/>
      <c r="L217" s="97"/>
      <c r="M217" s="97"/>
      <c r="N217" s="97"/>
      <c r="O217" s="97"/>
      <c r="P217" s="97"/>
      <c r="Q217" s="98"/>
      <c r="R217" s="140" t="str">
        <f ca="1">IF(ISERROR($Y217),"",OFFSET('Smelter Look-up'!$C$4,$Y217-4,0)&amp;"")</f>
        <v/>
      </c>
      <c r="S217" s="98" t="str">
        <f ca="1" t="shared" si="27"/>
        <v/>
      </c>
      <c r="T217" s="98" t="str">
        <f ca="1">IF(B217="","",IF(ISERROR(MATCH($J217,SorP!B:B,0)),"",INDIRECT("'SorP'!$A$"&amp;MATCH($S217&amp;$J217,SorP!C:C,0))))</f>
        <v/>
      </c>
      <c r="U217" s="99"/>
      <c r="V217" s="74" t="str">
        <f ca="1" t="shared" si="28"/>
        <v/>
      </c>
      <c r="W217" s="74" t="b">
        <f ca="1" t="shared" si="29"/>
        <v>0</v>
      </c>
      <c r="X217" s="74" t="str">
        <f ca="1" t="shared" si="30"/>
        <v>+</v>
      </c>
      <c r="Y217" s="74" t="e">
        <f ca="1">IF(C217="",NA(),MATCH($B217&amp;$C217,'Smelter Look-up'!$J:$J,0))</f>
        <v>#N/A</v>
      </c>
      <c r="AB217" s="74">
        <f ca="1" t="shared" si="31"/>
        <v>0</v>
      </c>
      <c r="AC217" s="74" t="str">
        <f ca="1" t="shared" si="32"/>
        <v/>
      </c>
      <c r="AD217" s="74" t="str">
        <f ca="1" t="shared" si="33"/>
        <v/>
      </c>
    </row>
    <row r="218" s="74" customFormat="1" ht="20.15" customHeight="1" spans="1:30">
      <c r="A218" s="97"/>
      <c r="B218" s="95" t="str">
        <f ca="1">IF(LEN(A218)=0,"",INDEX('Smelter Look-up'!$A:$A,MATCH($A218,'Smelter Look-up'!$E:$E,0)))</f>
        <v/>
      </c>
      <c r="C218" s="95" t="str">
        <f ca="1">IF(LEN(A218)=0,"",INDEX('Smelter Look-up'!$C:$C,MATCH($A218,'Smelter Look-up'!$E:$E,0)))</f>
        <v/>
      </c>
      <c r="D218" s="95"/>
      <c r="E218" s="95" t="str">
        <f ca="1">IF(ISERROR($Y218),"",OFFSET('Smelter Look-up'!$D$4,$Y218-4,0)&amp;"")</f>
        <v/>
      </c>
      <c r="F218" s="95" t="str">
        <f ca="1">IF(ISERROR($Y218),"",OFFSET('Smelter Look-up'!$E$4,$Y218-4,0))</f>
        <v/>
      </c>
      <c r="G218" s="95" t="str">
        <f ca="1">IF(C218="Smelter not listed","Enter smelter details",IF(ISERROR($Y218),"",OFFSET('Smelter Look-up'!$F$4,$Y218-4,0)))</f>
        <v/>
      </c>
      <c r="H218" s="154" t="str">
        <f ca="1">IF(ISERROR($Y218),"",OFFSET('Smelter Look-up'!$G$4,$Y218-4,0))</f>
        <v/>
      </c>
      <c r="I218" s="96" t="str">
        <f ca="1">IF(ISERROR($Y218),"",OFFSET('Smelter Look-up'!$H$4,$Y218-4,0))</f>
        <v/>
      </c>
      <c r="J218" s="96" t="str">
        <f ca="1">IF(ISERROR($Y218),"",OFFSET('Smelter Look-up'!$I$4,$Y218-4,0))</f>
        <v/>
      </c>
      <c r="K218" s="97"/>
      <c r="L218" s="97"/>
      <c r="M218" s="97"/>
      <c r="N218" s="97"/>
      <c r="O218" s="97"/>
      <c r="P218" s="97"/>
      <c r="Q218" s="98"/>
      <c r="R218" s="140" t="str">
        <f ca="1">IF(ISERROR($Y218),"",OFFSET('Smelter Look-up'!$C$4,$Y218-4,0)&amp;"")</f>
        <v/>
      </c>
      <c r="S218" s="98" t="str">
        <f ca="1" t="shared" si="27"/>
        <v/>
      </c>
      <c r="T218" s="98" t="str">
        <f ca="1">IF(B218="","",IF(ISERROR(MATCH($J218,SorP!B:B,0)),"",INDIRECT("'SorP'!$A$"&amp;MATCH($S218&amp;$J218,SorP!C:C,0))))</f>
        <v/>
      </c>
      <c r="U218" s="99"/>
      <c r="V218" s="74" t="str">
        <f ca="1" t="shared" si="28"/>
        <v/>
      </c>
      <c r="W218" s="74" t="b">
        <f ca="1" t="shared" si="29"/>
        <v>0</v>
      </c>
      <c r="X218" s="74" t="str">
        <f ca="1" t="shared" si="30"/>
        <v>+</v>
      </c>
      <c r="Y218" s="74" t="e">
        <f ca="1">IF(C218="",NA(),MATCH($B218&amp;$C218,'Smelter Look-up'!$J:$J,0))</f>
        <v>#N/A</v>
      </c>
      <c r="AB218" s="74">
        <f ca="1" t="shared" si="31"/>
        <v>0</v>
      </c>
      <c r="AC218" s="74" t="str">
        <f ca="1" t="shared" si="32"/>
        <v/>
      </c>
      <c r="AD218" s="74" t="str">
        <f ca="1" t="shared" si="33"/>
        <v/>
      </c>
    </row>
    <row r="219" s="74" customFormat="1" ht="20.15" customHeight="1" spans="1:30">
      <c r="A219" s="97"/>
      <c r="B219" s="95" t="str">
        <f ca="1">IF(LEN(A219)=0,"",INDEX('Smelter Look-up'!$A:$A,MATCH($A219,'Smelter Look-up'!$E:$E,0)))</f>
        <v/>
      </c>
      <c r="C219" s="95" t="str">
        <f ca="1">IF(LEN(A219)=0,"",INDEX('Smelter Look-up'!$C:$C,MATCH($A219,'Smelter Look-up'!$E:$E,0)))</f>
        <v/>
      </c>
      <c r="D219" s="95"/>
      <c r="E219" s="95" t="str">
        <f ca="1">IF(ISERROR($Y219),"",OFFSET('Smelter Look-up'!$D$4,$Y219-4,0)&amp;"")</f>
        <v/>
      </c>
      <c r="F219" s="95" t="str">
        <f ca="1">IF(ISERROR($Y219),"",OFFSET('Smelter Look-up'!$E$4,$Y219-4,0))</f>
        <v/>
      </c>
      <c r="G219" s="95" t="str">
        <f ca="1">IF(C219="Smelter not listed","Enter smelter details",IF(ISERROR($Y219),"",OFFSET('Smelter Look-up'!$F$4,$Y219-4,0)))</f>
        <v/>
      </c>
      <c r="H219" s="154" t="str">
        <f ca="1">IF(ISERROR($Y219),"",OFFSET('Smelter Look-up'!$G$4,$Y219-4,0))</f>
        <v/>
      </c>
      <c r="I219" s="96" t="str">
        <f ca="1">IF(ISERROR($Y219),"",OFFSET('Smelter Look-up'!$H$4,$Y219-4,0))</f>
        <v/>
      </c>
      <c r="J219" s="96" t="str">
        <f ca="1">IF(ISERROR($Y219),"",OFFSET('Smelter Look-up'!$I$4,$Y219-4,0))</f>
        <v/>
      </c>
      <c r="K219" s="97"/>
      <c r="L219" s="97"/>
      <c r="M219" s="97"/>
      <c r="N219" s="97"/>
      <c r="O219" s="97"/>
      <c r="P219" s="97"/>
      <c r="Q219" s="98"/>
      <c r="R219" s="140" t="str">
        <f ca="1">IF(ISERROR($Y219),"",OFFSET('Smelter Look-up'!$C$4,$Y219-4,0)&amp;"")</f>
        <v/>
      </c>
      <c r="S219" s="98" t="str">
        <f ca="1" t="shared" si="27"/>
        <v/>
      </c>
      <c r="T219" s="98" t="str">
        <f ca="1">IF(B219="","",IF(ISERROR(MATCH($J219,SorP!B:B,0)),"",INDIRECT("'SorP'!$A$"&amp;MATCH($S219&amp;$J219,SorP!C:C,0))))</f>
        <v/>
      </c>
      <c r="U219" s="99"/>
      <c r="V219" s="74" t="str">
        <f ca="1" t="shared" si="28"/>
        <v/>
      </c>
      <c r="W219" s="74" t="b">
        <f ca="1" t="shared" si="29"/>
        <v>0</v>
      </c>
      <c r="X219" s="74" t="str">
        <f ca="1" t="shared" si="30"/>
        <v>+</v>
      </c>
      <c r="Y219" s="74" t="e">
        <f ca="1">IF(C219="",NA(),MATCH($B219&amp;$C219,'Smelter Look-up'!$J:$J,0))</f>
        <v>#N/A</v>
      </c>
      <c r="AB219" s="74">
        <f ca="1" t="shared" si="31"/>
        <v>0</v>
      </c>
      <c r="AC219" s="74" t="str">
        <f ca="1" t="shared" si="32"/>
        <v/>
      </c>
      <c r="AD219" s="74" t="str">
        <f ca="1" t="shared" si="33"/>
        <v/>
      </c>
    </row>
    <row r="220" s="74" customFormat="1" ht="20.15" customHeight="1" spans="1:30">
      <c r="A220" s="97"/>
      <c r="B220" s="95" t="str">
        <f ca="1">IF(LEN(A220)=0,"",INDEX('Smelter Look-up'!$A:$A,MATCH($A220,'Smelter Look-up'!$E:$E,0)))</f>
        <v/>
      </c>
      <c r="C220" s="95" t="str">
        <f ca="1">IF(LEN(A220)=0,"",INDEX('Smelter Look-up'!$C:$C,MATCH($A220,'Smelter Look-up'!$E:$E,0)))</f>
        <v/>
      </c>
      <c r="D220" s="95"/>
      <c r="E220" s="95" t="str">
        <f ca="1">IF(ISERROR($Y220),"",OFFSET('Smelter Look-up'!$D$4,$Y220-4,0)&amp;"")</f>
        <v/>
      </c>
      <c r="F220" s="95" t="str">
        <f ca="1">IF(ISERROR($Y220),"",OFFSET('Smelter Look-up'!$E$4,$Y220-4,0))</f>
        <v/>
      </c>
      <c r="G220" s="95" t="str">
        <f ca="1">IF(C220="Smelter not listed","Enter smelter details",IF(ISERROR($Y220),"",OFFSET('Smelter Look-up'!$F$4,$Y220-4,0)))</f>
        <v/>
      </c>
      <c r="H220" s="154" t="str">
        <f ca="1">IF(ISERROR($Y220),"",OFFSET('Smelter Look-up'!$G$4,$Y220-4,0))</f>
        <v/>
      </c>
      <c r="I220" s="96" t="str">
        <f ca="1">IF(ISERROR($Y220),"",OFFSET('Smelter Look-up'!$H$4,$Y220-4,0))</f>
        <v/>
      </c>
      <c r="J220" s="96" t="str">
        <f ca="1">IF(ISERROR($Y220),"",OFFSET('Smelter Look-up'!$I$4,$Y220-4,0))</f>
        <v/>
      </c>
      <c r="K220" s="97"/>
      <c r="L220" s="97"/>
      <c r="M220" s="97"/>
      <c r="N220" s="97"/>
      <c r="O220" s="97"/>
      <c r="P220" s="97"/>
      <c r="Q220" s="98"/>
      <c r="R220" s="140" t="str">
        <f ca="1">IF(ISERROR($Y220),"",OFFSET('Smelter Look-up'!$C$4,$Y220-4,0)&amp;"")</f>
        <v/>
      </c>
      <c r="S220" s="98" t="str">
        <f ca="1" t="shared" si="27"/>
        <v/>
      </c>
      <c r="T220" s="98" t="str">
        <f ca="1">IF(B220="","",IF(ISERROR(MATCH($J220,SorP!B:B,0)),"",INDIRECT("'SorP'!$A$"&amp;MATCH($S220&amp;$J220,SorP!C:C,0))))</f>
        <v/>
      </c>
      <c r="U220" s="99"/>
      <c r="V220" s="74" t="str">
        <f ca="1" t="shared" si="28"/>
        <v/>
      </c>
      <c r="W220" s="74" t="b">
        <f ca="1" t="shared" si="29"/>
        <v>0</v>
      </c>
      <c r="X220" s="74" t="str">
        <f ca="1" t="shared" si="30"/>
        <v>+</v>
      </c>
      <c r="Y220" s="74" t="e">
        <f ca="1">IF(C220="",NA(),MATCH($B220&amp;$C220,'Smelter Look-up'!$J:$J,0))</f>
        <v>#N/A</v>
      </c>
      <c r="AB220" s="74">
        <f ca="1" t="shared" si="31"/>
        <v>0</v>
      </c>
      <c r="AC220" s="74" t="str">
        <f ca="1" t="shared" si="32"/>
        <v/>
      </c>
      <c r="AD220" s="74" t="str">
        <f ca="1" t="shared" si="33"/>
        <v/>
      </c>
    </row>
    <row r="221" s="74" customFormat="1" ht="20.15" customHeight="1" spans="1:30">
      <c r="A221" s="97"/>
      <c r="B221" s="95" t="str">
        <f ca="1">IF(LEN(A221)=0,"",INDEX('Smelter Look-up'!$A:$A,MATCH($A221,'Smelter Look-up'!$E:$E,0)))</f>
        <v/>
      </c>
      <c r="C221" s="95" t="str">
        <f ca="1">IF(LEN(A221)=0,"",INDEX('Smelter Look-up'!$C:$C,MATCH($A221,'Smelter Look-up'!$E:$E,0)))</f>
        <v/>
      </c>
      <c r="D221" s="95"/>
      <c r="E221" s="95" t="str">
        <f ca="1">IF(ISERROR($Y221),"",OFFSET('Smelter Look-up'!$D$4,$Y221-4,0)&amp;"")</f>
        <v/>
      </c>
      <c r="F221" s="95" t="str">
        <f ca="1">IF(ISERROR($Y221),"",OFFSET('Smelter Look-up'!$E$4,$Y221-4,0))</f>
        <v/>
      </c>
      <c r="G221" s="95" t="str">
        <f ca="1">IF(C221="Smelter not listed","Enter smelter details",IF(ISERROR($Y221),"",OFFSET('Smelter Look-up'!$F$4,$Y221-4,0)))</f>
        <v/>
      </c>
      <c r="H221" s="154" t="str">
        <f ca="1">IF(ISERROR($Y221),"",OFFSET('Smelter Look-up'!$G$4,$Y221-4,0))</f>
        <v/>
      </c>
      <c r="I221" s="96" t="str">
        <f ca="1">IF(ISERROR($Y221),"",OFFSET('Smelter Look-up'!$H$4,$Y221-4,0))</f>
        <v/>
      </c>
      <c r="J221" s="96" t="str">
        <f ca="1">IF(ISERROR($Y221),"",OFFSET('Smelter Look-up'!$I$4,$Y221-4,0))</f>
        <v/>
      </c>
      <c r="K221" s="97"/>
      <c r="L221" s="97"/>
      <c r="M221" s="97"/>
      <c r="N221" s="97"/>
      <c r="O221" s="97"/>
      <c r="P221" s="97"/>
      <c r="Q221" s="98"/>
      <c r="R221" s="140" t="str">
        <f ca="1">IF(ISERROR($Y221),"",OFFSET('Smelter Look-up'!$C$4,$Y221-4,0)&amp;"")</f>
        <v/>
      </c>
      <c r="S221" s="98" t="str">
        <f ca="1" t="shared" si="27"/>
        <v/>
      </c>
      <c r="T221" s="98" t="str">
        <f ca="1">IF(B221="","",IF(ISERROR(MATCH($J221,SorP!B:B,0)),"",INDIRECT("'SorP'!$A$"&amp;MATCH($S221&amp;$J221,SorP!C:C,0))))</f>
        <v/>
      </c>
      <c r="U221" s="99"/>
      <c r="V221" s="74" t="str">
        <f ca="1" t="shared" si="28"/>
        <v/>
      </c>
      <c r="W221" s="74" t="b">
        <f ca="1" t="shared" si="29"/>
        <v>0</v>
      </c>
      <c r="X221" s="74" t="str">
        <f ca="1" t="shared" si="30"/>
        <v>+</v>
      </c>
      <c r="Y221" s="74" t="e">
        <f ca="1">IF(C221="",NA(),MATCH($B221&amp;$C221,'Smelter Look-up'!$J:$J,0))</f>
        <v>#N/A</v>
      </c>
      <c r="AB221" s="74">
        <f ca="1" t="shared" si="31"/>
        <v>0</v>
      </c>
      <c r="AC221" s="74" t="str">
        <f ca="1" t="shared" si="32"/>
        <v/>
      </c>
      <c r="AD221" s="74" t="str">
        <f ca="1" t="shared" si="33"/>
        <v/>
      </c>
    </row>
    <row r="222" s="74" customFormat="1" ht="20.15" customHeight="1" spans="1:30">
      <c r="A222" s="97"/>
      <c r="B222" s="95" t="str">
        <f ca="1">IF(LEN(A222)=0,"",INDEX('Smelter Look-up'!$A:$A,MATCH($A222,'Smelter Look-up'!$E:$E,0)))</f>
        <v/>
      </c>
      <c r="C222" s="95" t="str">
        <f ca="1">IF(LEN(A222)=0,"",INDEX('Smelter Look-up'!$C:$C,MATCH($A222,'Smelter Look-up'!$E:$E,0)))</f>
        <v/>
      </c>
      <c r="D222" s="95"/>
      <c r="E222" s="95" t="str">
        <f ca="1">IF(ISERROR($Y222),"",OFFSET('Smelter Look-up'!$D$4,$Y222-4,0)&amp;"")</f>
        <v/>
      </c>
      <c r="F222" s="95" t="str">
        <f ca="1">IF(ISERROR($Y222),"",OFFSET('Smelter Look-up'!$E$4,$Y222-4,0))</f>
        <v/>
      </c>
      <c r="G222" s="95" t="str">
        <f ca="1">IF(C222="Smelter not listed","Enter smelter details",IF(ISERROR($Y222),"",OFFSET('Smelter Look-up'!$F$4,$Y222-4,0)))</f>
        <v/>
      </c>
      <c r="H222" s="154" t="str">
        <f ca="1">IF(ISERROR($Y222),"",OFFSET('Smelter Look-up'!$G$4,$Y222-4,0))</f>
        <v/>
      </c>
      <c r="I222" s="96" t="str">
        <f ca="1">IF(ISERROR($Y222),"",OFFSET('Smelter Look-up'!$H$4,$Y222-4,0))</f>
        <v/>
      </c>
      <c r="J222" s="96" t="str">
        <f ca="1">IF(ISERROR($Y222),"",OFFSET('Smelter Look-up'!$I$4,$Y222-4,0))</f>
        <v/>
      </c>
      <c r="K222" s="97"/>
      <c r="L222" s="97"/>
      <c r="M222" s="97"/>
      <c r="N222" s="97"/>
      <c r="O222" s="97"/>
      <c r="P222" s="97"/>
      <c r="Q222" s="98"/>
      <c r="R222" s="140" t="str">
        <f ca="1">IF(ISERROR($Y222),"",OFFSET('Smelter Look-up'!$C$4,$Y222-4,0)&amp;"")</f>
        <v/>
      </c>
      <c r="S222" s="98" t="str">
        <f ca="1" t="shared" si="27"/>
        <v/>
      </c>
      <c r="T222" s="98" t="str">
        <f ca="1">IF(B222="","",IF(ISERROR(MATCH($J222,SorP!B:B,0)),"",INDIRECT("'SorP'!$A$"&amp;MATCH($S222&amp;$J222,SorP!C:C,0))))</f>
        <v/>
      </c>
      <c r="U222" s="99"/>
      <c r="V222" s="74" t="str">
        <f ca="1" t="shared" si="28"/>
        <v/>
      </c>
      <c r="W222" s="74" t="b">
        <f ca="1" t="shared" si="29"/>
        <v>0</v>
      </c>
      <c r="X222" s="74" t="str">
        <f ca="1" t="shared" si="30"/>
        <v>+</v>
      </c>
      <c r="Y222" s="74" t="e">
        <f ca="1">IF(C222="",NA(),MATCH($B222&amp;$C222,'Smelter Look-up'!$J:$J,0))</f>
        <v>#N/A</v>
      </c>
      <c r="AB222" s="74">
        <f ca="1" t="shared" si="31"/>
        <v>0</v>
      </c>
      <c r="AC222" s="74" t="str">
        <f ca="1" t="shared" si="32"/>
        <v/>
      </c>
      <c r="AD222" s="74" t="str">
        <f ca="1" t="shared" si="33"/>
        <v/>
      </c>
    </row>
    <row r="223" s="74" customFormat="1" ht="20.15" customHeight="1" spans="1:30">
      <c r="A223" s="97"/>
      <c r="B223" s="95" t="str">
        <f ca="1">IF(LEN(A223)=0,"",INDEX('Smelter Look-up'!$A:$A,MATCH($A223,'Smelter Look-up'!$E:$E,0)))</f>
        <v/>
      </c>
      <c r="C223" s="95" t="str">
        <f ca="1">IF(LEN(A223)=0,"",INDEX('Smelter Look-up'!$C:$C,MATCH($A223,'Smelter Look-up'!$E:$E,0)))</f>
        <v/>
      </c>
      <c r="D223" s="95"/>
      <c r="E223" s="95" t="str">
        <f ca="1">IF(ISERROR($Y223),"",OFFSET('Smelter Look-up'!$D$4,$Y223-4,0)&amp;"")</f>
        <v/>
      </c>
      <c r="F223" s="95" t="str">
        <f ca="1">IF(ISERROR($Y223),"",OFFSET('Smelter Look-up'!$E$4,$Y223-4,0))</f>
        <v/>
      </c>
      <c r="G223" s="95" t="str">
        <f ca="1">IF(C223="Smelter not listed","Enter smelter details",IF(ISERROR($Y223),"",OFFSET('Smelter Look-up'!$F$4,$Y223-4,0)))</f>
        <v/>
      </c>
      <c r="H223" s="154" t="str">
        <f ca="1">IF(ISERROR($Y223),"",OFFSET('Smelter Look-up'!$G$4,$Y223-4,0))</f>
        <v/>
      </c>
      <c r="I223" s="96" t="str">
        <f ca="1">IF(ISERROR($Y223),"",OFFSET('Smelter Look-up'!$H$4,$Y223-4,0))</f>
        <v/>
      </c>
      <c r="J223" s="96" t="str">
        <f ca="1">IF(ISERROR($Y223),"",OFFSET('Smelter Look-up'!$I$4,$Y223-4,0))</f>
        <v/>
      </c>
      <c r="K223" s="97"/>
      <c r="L223" s="97"/>
      <c r="M223" s="97"/>
      <c r="N223" s="97"/>
      <c r="O223" s="97"/>
      <c r="P223" s="97"/>
      <c r="Q223" s="98"/>
      <c r="R223" s="140" t="str">
        <f ca="1">IF(ISERROR($Y223),"",OFFSET('Smelter Look-up'!$C$4,$Y223-4,0)&amp;"")</f>
        <v/>
      </c>
      <c r="S223" s="98" t="str">
        <f ca="1" t="shared" si="27"/>
        <v/>
      </c>
      <c r="T223" s="98" t="str">
        <f ca="1">IF(B223="","",IF(ISERROR(MATCH($J223,SorP!B:B,0)),"",INDIRECT("'SorP'!$A$"&amp;MATCH($S223&amp;$J223,SorP!C:C,0))))</f>
        <v/>
      </c>
      <c r="U223" s="99"/>
      <c r="V223" s="74" t="str">
        <f ca="1" t="shared" si="28"/>
        <v/>
      </c>
      <c r="W223" s="74" t="b">
        <f ca="1" t="shared" si="29"/>
        <v>0</v>
      </c>
      <c r="X223" s="74" t="str">
        <f ca="1" t="shared" si="30"/>
        <v>+</v>
      </c>
      <c r="Y223" s="74" t="e">
        <f ca="1">IF(C223="",NA(),MATCH($B223&amp;$C223,'Smelter Look-up'!$J:$J,0))</f>
        <v>#N/A</v>
      </c>
      <c r="AB223" s="74">
        <f ca="1" t="shared" si="31"/>
        <v>0</v>
      </c>
      <c r="AC223" s="74" t="str">
        <f ca="1" t="shared" si="32"/>
        <v/>
      </c>
      <c r="AD223" s="74" t="str">
        <f ca="1" t="shared" si="33"/>
        <v/>
      </c>
    </row>
    <row r="224" s="74" customFormat="1" ht="20.15" customHeight="1" spans="1:30">
      <c r="A224" s="97"/>
      <c r="B224" s="95" t="str">
        <f ca="1">IF(LEN(A224)=0,"",INDEX('Smelter Look-up'!$A:$A,MATCH($A224,'Smelter Look-up'!$E:$E,0)))</f>
        <v/>
      </c>
      <c r="C224" s="95" t="str">
        <f ca="1">IF(LEN(A224)=0,"",INDEX('Smelter Look-up'!$C:$C,MATCH($A224,'Smelter Look-up'!$E:$E,0)))</f>
        <v/>
      </c>
      <c r="D224" s="95"/>
      <c r="E224" s="95" t="str">
        <f ca="1">IF(ISERROR($Y224),"",OFFSET('Smelter Look-up'!$D$4,$Y224-4,0)&amp;"")</f>
        <v/>
      </c>
      <c r="F224" s="95" t="str">
        <f ca="1">IF(ISERROR($Y224),"",OFFSET('Smelter Look-up'!$E$4,$Y224-4,0))</f>
        <v/>
      </c>
      <c r="G224" s="95" t="str">
        <f ca="1">IF(C224="Smelter not listed","Enter smelter details",IF(ISERROR($Y224),"",OFFSET('Smelter Look-up'!$F$4,$Y224-4,0)))</f>
        <v/>
      </c>
      <c r="H224" s="154" t="str">
        <f ca="1">IF(ISERROR($Y224),"",OFFSET('Smelter Look-up'!$G$4,$Y224-4,0))</f>
        <v/>
      </c>
      <c r="I224" s="96" t="str">
        <f ca="1">IF(ISERROR($Y224),"",OFFSET('Smelter Look-up'!$H$4,$Y224-4,0))</f>
        <v/>
      </c>
      <c r="J224" s="96" t="str">
        <f ca="1">IF(ISERROR($Y224),"",OFFSET('Smelter Look-up'!$I$4,$Y224-4,0))</f>
        <v/>
      </c>
      <c r="K224" s="97"/>
      <c r="L224" s="97"/>
      <c r="M224" s="97"/>
      <c r="N224" s="97"/>
      <c r="O224" s="97"/>
      <c r="P224" s="97"/>
      <c r="Q224" s="98"/>
      <c r="R224" s="140" t="str">
        <f ca="1">IF(ISERROR($Y224),"",OFFSET('Smelter Look-up'!$C$4,$Y224-4,0)&amp;"")</f>
        <v/>
      </c>
      <c r="S224" s="98" t="str">
        <f ca="1" t="shared" si="27"/>
        <v/>
      </c>
      <c r="T224" s="98" t="str">
        <f ca="1">IF(B224="","",IF(ISERROR(MATCH($J224,SorP!B:B,0)),"",INDIRECT("'SorP'!$A$"&amp;MATCH($S224&amp;$J224,SorP!C:C,0))))</f>
        <v/>
      </c>
      <c r="U224" s="99"/>
      <c r="V224" s="74" t="str">
        <f ca="1" t="shared" si="28"/>
        <v/>
      </c>
      <c r="W224" s="74" t="b">
        <f ca="1" t="shared" si="29"/>
        <v>0</v>
      </c>
      <c r="X224" s="74" t="str">
        <f ca="1" t="shared" si="30"/>
        <v>+</v>
      </c>
      <c r="Y224" s="74" t="e">
        <f ca="1">IF(C224="",NA(),MATCH($B224&amp;$C224,'Smelter Look-up'!$J:$J,0))</f>
        <v>#N/A</v>
      </c>
      <c r="AB224" s="74">
        <f ca="1" t="shared" si="31"/>
        <v>0</v>
      </c>
      <c r="AC224" s="74" t="str">
        <f ca="1" t="shared" si="32"/>
        <v/>
      </c>
      <c r="AD224" s="74" t="str">
        <f ca="1" t="shared" si="33"/>
        <v/>
      </c>
    </row>
    <row r="225" s="74" customFormat="1" ht="20.15" customHeight="1" spans="1:30">
      <c r="A225" s="97"/>
      <c r="B225" s="95" t="str">
        <f ca="1">IF(LEN(A225)=0,"",INDEX('Smelter Look-up'!$A:$A,MATCH($A225,'Smelter Look-up'!$E:$E,0)))</f>
        <v/>
      </c>
      <c r="C225" s="95" t="str">
        <f ca="1">IF(LEN(A225)=0,"",INDEX('Smelter Look-up'!$C:$C,MATCH($A225,'Smelter Look-up'!$E:$E,0)))</f>
        <v/>
      </c>
      <c r="D225" s="95"/>
      <c r="E225" s="95" t="str">
        <f ca="1">IF(ISERROR($Y225),"",OFFSET('Smelter Look-up'!$D$4,$Y225-4,0)&amp;"")</f>
        <v/>
      </c>
      <c r="F225" s="95" t="str">
        <f ca="1">IF(ISERROR($Y225),"",OFFSET('Smelter Look-up'!$E$4,$Y225-4,0))</f>
        <v/>
      </c>
      <c r="G225" s="95" t="str">
        <f ca="1">IF(C225="Smelter not listed","Enter smelter details",IF(ISERROR($Y225),"",OFFSET('Smelter Look-up'!$F$4,$Y225-4,0)))</f>
        <v/>
      </c>
      <c r="H225" s="154" t="str">
        <f ca="1">IF(ISERROR($Y225),"",OFFSET('Smelter Look-up'!$G$4,$Y225-4,0))</f>
        <v/>
      </c>
      <c r="I225" s="96" t="str">
        <f ca="1">IF(ISERROR($Y225),"",OFFSET('Smelter Look-up'!$H$4,$Y225-4,0))</f>
        <v/>
      </c>
      <c r="J225" s="96" t="str">
        <f ca="1">IF(ISERROR($Y225),"",OFFSET('Smelter Look-up'!$I$4,$Y225-4,0))</f>
        <v/>
      </c>
      <c r="K225" s="97"/>
      <c r="L225" s="97"/>
      <c r="M225" s="97"/>
      <c r="N225" s="97"/>
      <c r="O225" s="97"/>
      <c r="P225" s="97"/>
      <c r="Q225" s="98"/>
      <c r="R225" s="140" t="str">
        <f ca="1">IF(ISERROR($Y225),"",OFFSET('Smelter Look-up'!$C$4,$Y225-4,0)&amp;"")</f>
        <v/>
      </c>
      <c r="S225" s="98" t="str">
        <f ca="1" t="shared" si="27"/>
        <v/>
      </c>
      <c r="T225" s="98" t="str">
        <f ca="1">IF(B225="","",IF(ISERROR(MATCH($J225,SorP!B:B,0)),"",INDIRECT("'SorP'!$A$"&amp;MATCH($S225&amp;$J225,SorP!C:C,0))))</f>
        <v/>
      </c>
      <c r="U225" s="99"/>
      <c r="V225" s="74" t="str">
        <f ca="1" t="shared" si="28"/>
        <v/>
      </c>
      <c r="W225" s="74" t="b">
        <f ca="1" t="shared" si="29"/>
        <v>0</v>
      </c>
      <c r="X225" s="74" t="str">
        <f ca="1" t="shared" si="30"/>
        <v>+</v>
      </c>
      <c r="Y225" s="74" t="e">
        <f ca="1">IF(C225="",NA(),MATCH($B225&amp;$C225,'Smelter Look-up'!$J:$J,0))</f>
        <v>#N/A</v>
      </c>
      <c r="AB225" s="74">
        <f ca="1" t="shared" si="31"/>
        <v>0</v>
      </c>
      <c r="AC225" s="74" t="str">
        <f ca="1" t="shared" si="32"/>
        <v/>
      </c>
      <c r="AD225" s="74" t="str">
        <f ca="1" t="shared" si="33"/>
        <v/>
      </c>
    </row>
    <row r="226" s="74" customFormat="1" ht="20.15" customHeight="1" spans="1:30">
      <c r="A226" s="97"/>
      <c r="B226" s="95" t="str">
        <f ca="1">IF(LEN(A226)=0,"",INDEX('Smelter Look-up'!$A:$A,MATCH($A226,'Smelter Look-up'!$E:$E,0)))</f>
        <v/>
      </c>
      <c r="C226" s="95" t="str">
        <f ca="1">IF(LEN(A226)=0,"",INDEX('Smelter Look-up'!$C:$C,MATCH($A226,'Smelter Look-up'!$E:$E,0)))</f>
        <v/>
      </c>
      <c r="D226" s="95"/>
      <c r="E226" s="95" t="str">
        <f ca="1">IF(ISERROR($Y226),"",OFFSET('Smelter Look-up'!$D$4,$Y226-4,0)&amp;"")</f>
        <v/>
      </c>
      <c r="F226" s="95" t="str">
        <f ca="1">IF(ISERROR($Y226),"",OFFSET('Smelter Look-up'!$E$4,$Y226-4,0))</f>
        <v/>
      </c>
      <c r="G226" s="95" t="str">
        <f ca="1">IF(C226="Smelter not listed","Enter smelter details",IF(ISERROR($Y226),"",OFFSET('Smelter Look-up'!$F$4,$Y226-4,0)))</f>
        <v/>
      </c>
      <c r="H226" s="154" t="str">
        <f ca="1">IF(ISERROR($Y226),"",OFFSET('Smelter Look-up'!$G$4,$Y226-4,0))</f>
        <v/>
      </c>
      <c r="I226" s="96" t="str">
        <f ca="1">IF(ISERROR($Y226),"",OFFSET('Smelter Look-up'!$H$4,$Y226-4,0))</f>
        <v/>
      </c>
      <c r="J226" s="96" t="str">
        <f ca="1">IF(ISERROR($Y226),"",OFFSET('Smelter Look-up'!$I$4,$Y226-4,0))</f>
        <v/>
      </c>
      <c r="K226" s="97"/>
      <c r="L226" s="97"/>
      <c r="M226" s="97"/>
      <c r="N226" s="97"/>
      <c r="O226" s="97"/>
      <c r="P226" s="97"/>
      <c r="Q226" s="98"/>
      <c r="R226" s="140" t="str">
        <f ca="1">IF(ISERROR($Y226),"",OFFSET('Smelter Look-up'!$C$4,$Y226-4,0)&amp;"")</f>
        <v/>
      </c>
      <c r="S226" s="98" t="str">
        <f ca="1" t="shared" si="27"/>
        <v/>
      </c>
      <c r="T226" s="98" t="str">
        <f ca="1">IF(B226="","",IF(ISERROR(MATCH($J226,SorP!B:B,0)),"",INDIRECT("'SorP'!$A$"&amp;MATCH($S226&amp;$J226,SorP!C:C,0))))</f>
        <v/>
      </c>
      <c r="U226" s="99"/>
      <c r="V226" s="74" t="str">
        <f ca="1" t="shared" si="28"/>
        <v/>
      </c>
      <c r="W226" s="74" t="b">
        <f ca="1" t="shared" si="29"/>
        <v>0</v>
      </c>
      <c r="X226" s="74" t="str">
        <f ca="1" t="shared" si="30"/>
        <v>+</v>
      </c>
      <c r="Y226" s="74" t="e">
        <f ca="1">IF(C226="",NA(),MATCH($B226&amp;$C226,'Smelter Look-up'!$J:$J,0))</f>
        <v>#N/A</v>
      </c>
      <c r="AB226" s="74">
        <f ca="1" t="shared" si="31"/>
        <v>0</v>
      </c>
      <c r="AC226" s="74" t="str">
        <f ca="1" t="shared" si="32"/>
        <v/>
      </c>
      <c r="AD226" s="74" t="str">
        <f ca="1" t="shared" si="33"/>
        <v/>
      </c>
    </row>
    <row r="227" s="74" customFormat="1" ht="20.15" customHeight="1" spans="1:30">
      <c r="A227" s="97"/>
      <c r="B227" s="95" t="str">
        <f ca="1">IF(LEN(A227)=0,"",INDEX('Smelter Look-up'!$A:$A,MATCH($A227,'Smelter Look-up'!$E:$E,0)))</f>
        <v/>
      </c>
      <c r="C227" s="95" t="str">
        <f ca="1">IF(LEN(A227)=0,"",INDEX('Smelter Look-up'!$C:$C,MATCH($A227,'Smelter Look-up'!$E:$E,0)))</f>
        <v/>
      </c>
      <c r="D227" s="95"/>
      <c r="E227" s="95" t="str">
        <f ca="1">IF(ISERROR($Y227),"",OFFSET('Smelter Look-up'!$D$4,$Y227-4,0)&amp;"")</f>
        <v/>
      </c>
      <c r="F227" s="95" t="str">
        <f ca="1">IF(ISERROR($Y227),"",OFFSET('Smelter Look-up'!$E$4,$Y227-4,0))</f>
        <v/>
      </c>
      <c r="G227" s="95" t="str">
        <f ca="1">IF(C227="Smelter not listed","Enter smelter details",IF(ISERROR($Y227),"",OFFSET('Smelter Look-up'!$F$4,$Y227-4,0)))</f>
        <v/>
      </c>
      <c r="H227" s="154" t="str">
        <f ca="1">IF(ISERROR($Y227),"",OFFSET('Smelter Look-up'!$G$4,$Y227-4,0))</f>
        <v/>
      </c>
      <c r="I227" s="96" t="str">
        <f ca="1">IF(ISERROR($Y227),"",OFFSET('Smelter Look-up'!$H$4,$Y227-4,0))</f>
        <v/>
      </c>
      <c r="J227" s="96" t="str">
        <f ca="1">IF(ISERROR($Y227),"",OFFSET('Smelter Look-up'!$I$4,$Y227-4,0))</f>
        <v/>
      </c>
      <c r="K227" s="97"/>
      <c r="L227" s="97"/>
      <c r="M227" s="97"/>
      <c r="N227" s="97"/>
      <c r="O227" s="97"/>
      <c r="P227" s="97"/>
      <c r="Q227" s="98"/>
      <c r="R227" s="140" t="str">
        <f ca="1">IF(ISERROR($Y227),"",OFFSET('Smelter Look-up'!$C$4,$Y227-4,0)&amp;"")</f>
        <v/>
      </c>
      <c r="S227" s="98" t="str">
        <f ca="1" t="shared" si="27"/>
        <v/>
      </c>
      <c r="T227" s="98" t="str">
        <f ca="1">IF(B227="","",IF(ISERROR(MATCH($J227,SorP!B:B,0)),"",INDIRECT("'SorP'!$A$"&amp;MATCH($S227&amp;$J227,SorP!C:C,0))))</f>
        <v/>
      </c>
      <c r="U227" s="99"/>
      <c r="V227" s="74" t="str">
        <f ca="1" t="shared" si="28"/>
        <v/>
      </c>
      <c r="W227" s="74" t="b">
        <f ca="1" t="shared" si="29"/>
        <v>0</v>
      </c>
      <c r="X227" s="74" t="str">
        <f ca="1" t="shared" si="30"/>
        <v>+</v>
      </c>
      <c r="Y227" s="74" t="e">
        <f ca="1">IF(C227="",NA(),MATCH($B227&amp;$C227,'Smelter Look-up'!$J:$J,0))</f>
        <v>#N/A</v>
      </c>
      <c r="AB227" s="74">
        <f ca="1" t="shared" si="31"/>
        <v>0</v>
      </c>
      <c r="AC227" s="74" t="str">
        <f ca="1" t="shared" si="32"/>
        <v/>
      </c>
      <c r="AD227" s="74" t="str">
        <f ca="1" t="shared" si="33"/>
        <v/>
      </c>
    </row>
    <row r="228" s="74" customFormat="1" ht="20.15" customHeight="1" spans="1:30">
      <c r="A228" s="97"/>
      <c r="B228" s="95" t="str">
        <f ca="1">IF(LEN(A228)=0,"",INDEX('Smelter Look-up'!$A:$A,MATCH($A228,'Smelter Look-up'!$E:$E,0)))</f>
        <v/>
      </c>
      <c r="C228" s="95" t="str">
        <f ca="1">IF(LEN(A228)=0,"",INDEX('Smelter Look-up'!$C:$C,MATCH($A228,'Smelter Look-up'!$E:$E,0)))</f>
        <v/>
      </c>
      <c r="D228" s="95"/>
      <c r="E228" s="95" t="str">
        <f ca="1">IF(ISERROR($Y228),"",OFFSET('Smelter Look-up'!$D$4,$Y228-4,0)&amp;"")</f>
        <v/>
      </c>
      <c r="F228" s="95" t="str">
        <f ca="1">IF(ISERROR($Y228),"",OFFSET('Smelter Look-up'!$E$4,$Y228-4,0))</f>
        <v/>
      </c>
      <c r="G228" s="95" t="str">
        <f ca="1">IF(C228="Smelter not listed","Enter smelter details",IF(ISERROR($Y228),"",OFFSET('Smelter Look-up'!$F$4,$Y228-4,0)))</f>
        <v/>
      </c>
      <c r="H228" s="154" t="str">
        <f ca="1">IF(ISERROR($Y228),"",OFFSET('Smelter Look-up'!$G$4,$Y228-4,0))</f>
        <v/>
      </c>
      <c r="I228" s="96" t="str">
        <f ca="1">IF(ISERROR($Y228),"",OFFSET('Smelter Look-up'!$H$4,$Y228-4,0))</f>
        <v/>
      </c>
      <c r="J228" s="96" t="str">
        <f ca="1">IF(ISERROR($Y228),"",OFFSET('Smelter Look-up'!$I$4,$Y228-4,0))</f>
        <v/>
      </c>
      <c r="K228" s="97"/>
      <c r="L228" s="97"/>
      <c r="M228" s="97"/>
      <c r="N228" s="97"/>
      <c r="O228" s="97"/>
      <c r="P228" s="97"/>
      <c r="Q228" s="98"/>
      <c r="R228" s="140" t="str">
        <f ca="1">IF(ISERROR($Y228),"",OFFSET('Smelter Look-up'!$C$4,$Y228-4,0)&amp;"")</f>
        <v/>
      </c>
      <c r="S228" s="98" t="str">
        <f ca="1" t="shared" si="27"/>
        <v/>
      </c>
      <c r="T228" s="98" t="str">
        <f ca="1">IF(B228="","",IF(ISERROR(MATCH($J228,SorP!B:B,0)),"",INDIRECT("'SorP'!$A$"&amp;MATCH($S228&amp;$J228,SorP!C:C,0))))</f>
        <v/>
      </c>
      <c r="U228" s="99"/>
      <c r="V228" s="74" t="str">
        <f ca="1" t="shared" si="28"/>
        <v/>
      </c>
      <c r="W228" s="74" t="b">
        <f ca="1" t="shared" si="29"/>
        <v>0</v>
      </c>
      <c r="X228" s="74" t="str">
        <f ca="1" t="shared" si="30"/>
        <v>+</v>
      </c>
      <c r="Y228" s="74" t="e">
        <f ca="1">IF(C228="",NA(),MATCH($B228&amp;$C228,'Smelter Look-up'!$J:$J,0))</f>
        <v>#N/A</v>
      </c>
      <c r="AB228" s="74">
        <f ca="1" t="shared" si="31"/>
        <v>0</v>
      </c>
      <c r="AC228" s="74" t="str">
        <f ca="1" t="shared" si="32"/>
        <v/>
      </c>
      <c r="AD228" s="74" t="str">
        <f ca="1" t="shared" si="33"/>
        <v/>
      </c>
    </row>
    <row r="229" s="74" customFormat="1" ht="20.15" customHeight="1" spans="1:30">
      <c r="A229" s="97"/>
      <c r="B229" s="95" t="str">
        <f ca="1">IF(LEN(A229)=0,"",INDEX('Smelter Look-up'!$A:$A,MATCH($A229,'Smelter Look-up'!$E:$E,0)))</f>
        <v/>
      </c>
      <c r="C229" s="95" t="str">
        <f ca="1">IF(LEN(A229)=0,"",INDEX('Smelter Look-up'!$C:$C,MATCH($A229,'Smelter Look-up'!$E:$E,0)))</f>
        <v/>
      </c>
      <c r="D229" s="95"/>
      <c r="E229" s="95" t="str">
        <f ca="1">IF(ISERROR($Y229),"",OFFSET('Smelter Look-up'!$D$4,$Y229-4,0)&amp;"")</f>
        <v/>
      </c>
      <c r="F229" s="95" t="str">
        <f ca="1">IF(ISERROR($Y229),"",OFFSET('Smelter Look-up'!$E$4,$Y229-4,0))</f>
        <v/>
      </c>
      <c r="G229" s="95" t="str">
        <f ca="1">IF(C229="Smelter not listed","Enter smelter details",IF(ISERROR($Y229),"",OFFSET('Smelter Look-up'!$F$4,$Y229-4,0)))</f>
        <v/>
      </c>
      <c r="H229" s="154" t="str">
        <f ca="1">IF(ISERROR($Y229),"",OFFSET('Smelter Look-up'!$G$4,$Y229-4,0))</f>
        <v/>
      </c>
      <c r="I229" s="96" t="str">
        <f ca="1">IF(ISERROR($Y229),"",OFFSET('Smelter Look-up'!$H$4,$Y229-4,0))</f>
        <v/>
      </c>
      <c r="J229" s="96" t="str">
        <f ca="1">IF(ISERROR($Y229),"",OFFSET('Smelter Look-up'!$I$4,$Y229-4,0))</f>
        <v/>
      </c>
      <c r="K229" s="97"/>
      <c r="L229" s="97"/>
      <c r="M229" s="97"/>
      <c r="N229" s="97"/>
      <c r="O229" s="97"/>
      <c r="P229" s="97"/>
      <c r="Q229" s="98"/>
      <c r="R229" s="140" t="str">
        <f ca="1">IF(ISERROR($Y229),"",OFFSET('Smelter Look-up'!$C$4,$Y229-4,0)&amp;"")</f>
        <v/>
      </c>
      <c r="S229" s="98" t="str">
        <f ca="1" t="shared" si="27"/>
        <v/>
      </c>
      <c r="T229" s="98" t="str">
        <f ca="1">IF(B229="","",IF(ISERROR(MATCH($J229,SorP!B:B,0)),"",INDIRECT("'SorP'!$A$"&amp;MATCH($S229&amp;$J229,SorP!C:C,0))))</f>
        <v/>
      </c>
      <c r="U229" s="99"/>
      <c r="V229" s="74" t="str">
        <f ca="1" t="shared" si="28"/>
        <v/>
      </c>
      <c r="W229" s="74" t="b">
        <f ca="1" t="shared" si="29"/>
        <v>0</v>
      </c>
      <c r="X229" s="74" t="str">
        <f ca="1" t="shared" si="30"/>
        <v>+</v>
      </c>
      <c r="Y229" s="74" t="e">
        <f ca="1">IF(C229="",NA(),MATCH($B229&amp;$C229,'Smelter Look-up'!$J:$J,0))</f>
        <v>#N/A</v>
      </c>
      <c r="AB229" s="74">
        <f ca="1" t="shared" si="31"/>
        <v>0</v>
      </c>
      <c r="AC229" s="74" t="str">
        <f ca="1" t="shared" si="32"/>
        <v/>
      </c>
      <c r="AD229" s="74" t="str">
        <f ca="1" t="shared" si="33"/>
        <v/>
      </c>
    </row>
    <row r="230" s="74" customFormat="1" ht="20.15" customHeight="1" spans="1:30">
      <c r="A230" s="97"/>
      <c r="B230" s="95" t="str">
        <f ca="1">IF(LEN(A230)=0,"",INDEX('Smelter Look-up'!$A:$A,MATCH($A230,'Smelter Look-up'!$E:$E,0)))</f>
        <v/>
      </c>
      <c r="C230" s="95" t="str">
        <f ca="1">IF(LEN(A230)=0,"",INDEX('Smelter Look-up'!$C:$C,MATCH($A230,'Smelter Look-up'!$E:$E,0)))</f>
        <v/>
      </c>
      <c r="D230" s="95"/>
      <c r="E230" s="95" t="str">
        <f ca="1">IF(ISERROR($Y230),"",OFFSET('Smelter Look-up'!$D$4,$Y230-4,0)&amp;"")</f>
        <v/>
      </c>
      <c r="F230" s="95" t="str">
        <f ca="1">IF(ISERROR($Y230),"",OFFSET('Smelter Look-up'!$E$4,$Y230-4,0))</f>
        <v/>
      </c>
      <c r="G230" s="95" t="str">
        <f ca="1">IF(C230="Smelter not listed","Enter smelter details",IF(ISERROR($Y230),"",OFFSET('Smelter Look-up'!$F$4,$Y230-4,0)))</f>
        <v/>
      </c>
      <c r="H230" s="154" t="str">
        <f ca="1">IF(ISERROR($Y230),"",OFFSET('Smelter Look-up'!$G$4,$Y230-4,0))</f>
        <v/>
      </c>
      <c r="I230" s="96" t="str">
        <f ca="1">IF(ISERROR($Y230),"",OFFSET('Smelter Look-up'!$H$4,$Y230-4,0))</f>
        <v/>
      </c>
      <c r="J230" s="96" t="str">
        <f ca="1">IF(ISERROR($Y230),"",OFFSET('Smelter Look-up'!$I$4,$Y230-4,0))</f>
        <v/>
      </c>
      <c r="K230" s="97"/>
      <c r="L230" s="97"/>
      <c r="M230" s="97"/>
      <c r="N230" s="97"/>
      <c r="O230" s="97"/>
      <c r="P230" s="97"/>
      <c r="Q230" s="98"/>
      <c r="R230" s="140" t="str">
        <f ca="1">IF(ISERROR($Y230),"",OFFSET('Smelter Look-up'!$C$4,$Y230-4,0)&amp;"")</f>
        <v/>
      </c>
      <c r="S230" s="98" t="str">
        <f ca="1" t="shared" si="27"/>
        <v/>
      </c>
      <c r="T230" s="98" t="str">
        <f ca="1">IF(B230="","",IF(ISERROR(MATCH($J230,SorP!B:B,0)),"",INDIRECT("'SorP'!$A$"&amp;MATCH($S230&amp;$J230,SorP!C:C,0))))</f>
        <v/>
      </c>
      <c r="U230" s="99"/>
      <c r="V230" s="74" t="str">
        <f ca="1" t="shared" si="28"/>
        <v/>
      </c>
      <c r="W230" s="74" t="b">
        <f ca="1" t="shared" si="29"/>
        <v>0</v>
      </c>
      <c r="X230" s="74" t="str">
        <f ca="1" t="shared" si="30"/>
        <v>+</v>
      </c>
      <c r="Y230" s="74" t="e">
        <f ca="1">IF(C230="",NA(),MATCH($B230&amp;$C230,'Smelter Look-up'!$J:$J,0))</f>
        <v>#N/A</v>
      </c>
      <c r="AB230" s="74">
        <f ca="1" t="shared" si="31"/>
        <v>0</v>
      </c>
      <c r="AC230" s="74" t="str">
        <f ca="1" t="shared" si="32"/>
        <v/>
      </c>
      <c r="AD230" s="74" t="str">
        <f ca="1" t="shared" si="33"/>
        <v/>
      </c>
    </row>
    <row r="231" s="74" customFormat="1" ht="20.15" customHeight="1" spans="1:30">
      <c r="A231" s="97"/>
      <c r="B231" s="95" t="str">
        <f ca="1">IF(LEN(A231)=0,"",INDEX('Smelter Look-up'!$A:$A,MATCH($A231,'Smelter Look-up'!$E:$E,0)))</f>
        <v/>
      </c>
      <c r="C231" s="95" t="str">
        <f ca="1">IF(LEN(A231)=0,"",INDEX('Smelter Look-up'!$C:$C,MATCH($A231,'Smelter Look-up'!$E:$E,0)))</f>
        <v/>
      </c>
      <c r="D231" s="95"/>
      <c r="E231" s="95" t="str">
        <f ca="1">IF(ISERROR($Y231),"",OFFSET('Smelter Look-up'!$D$4,$Y231-4,0)&amp;"")</f>
        <v/>
      </c>
      <c r="F231" s="95" t="str">
        <f ca="1">IF(ISERROR($Y231),"",OFFSET('Smelter Look-up'!$E$4,$Y231-4,0))</f>
        <v/>
      </c>
      <c r="G231" s="95" t="str">
        <f ca="1">IF(C231="Smelter not listed","Enter smelter details",IF(ISERROR($Y231),"",OFFSET('Smelter Look-up'!$F$4,$Y231-4,0)))</f>
        <v/>
      </c>
      <c r="H231" s="154" t="str">
        <f ca="1">IF(ISERROR($Y231),"",OFFSET('Smelter Look-up'!$G$4,$Y231-4,0))</f>
        <v/>
      </c>
      <c r="I231" s="96" t="str">
        <f ca="1">IF(ISERROR($Y231),"",OFFSET('Smelter Look-up'!$H$4,$Y231-4,0))</f>
        <v/>
      </c>
      <c r="J231" s="96" t="str">
        <f ca="1">IF(ISERROR($Y231),"",OFFSET('Smelter Look-up'!$I$4,$Y231-4,0))</f>
        <v/>
      </c>
      <c r="K231" s="97"/>
      <c r="L231" s="97"/>
      <c r="M231" s="97"/>
      <c r="N231" s="97"/>
      <c r="O231" s="97"/>
      <c r="P231" s="97"/>
      <c r="Q231" s="98"/>
      <c r="R231" s="140" t="str">
        <f ca="1">IF(ISERROR($Y231),"",OFFSET('Smelter Look-up'!$C$4,$Y231-4,0)&amp;"")</f>
        <v/>
      </c>
      <c r="S231" s="98" t="str">
        <f ca="1" t="shared" si="27"/>
        <v/>
      </c>
      <c r="T231" s="98" t="str">
        <f ca="1">IF(B231="","",IF(ISERROR(MATCH($J231,SorP!B:B,0)),"",INDIRECT("'SorP'!$A$"&amp;MATCH($S231&amp;$J231,SorP!C:C,0))))</f>
        <v/>
      </c>
      <c r="U231" s="99"/>
      <c r="V231" s="74" t="str">
        <f ca="1" t="shared" si="28"/>
        <v/>
      </c>
      <c r="W231" s="74" t="b">
        <f ca="1" t="shared" si="29"/>
        <v>0</v>
      </c>
      <c r="X231" s="74" t="str">
        <f ca="1" t="shared" si="30"/>
        <v>+</v>
      </c>
      <c r="Y231" s="74" t="e">
        <f ca="1">IF(C231="",NA(),MATCH($B231&amp;$C231,'Smelter Look-up'!$J:$J,0))</f>
        <v>#N/A</v>
      </c>
      <c r="AB231" s="74">
        <f ca="1" t="shared" si="31"/>
        <v>0</v>
      </c>
      <c r="AC231" s="74" t="str">
        <f ca="1" t="shared" si="32"/>
        <v/>
      </c>
      <c r="AD231" s="74" t="str">
        <f ca="1" t="shared" si="33"/>
        <v/>
      </c>
    </row>
    <row r="232" s="74" customFormat="1" ht="20.15" customHeight="1" spans="1:30">
      <c r="A232" s="97"/>
      <c r="B232" s="95" t="str">
        <f ca="1">IF(LEN(A232)=0,"",INDEX('Smelter Look-up'!$A:$A,MATCH($A232,'Smelter Look-up'!$E:$E,0)))</f>
        <v/>
      </c>
      <c r="C232" s="95" t="str">
        <f ca="1">IF(LEN(A232)=0,"",INDEX('Smelter Look-up'!$C:$C,MATCH($A232,'Smelter Look-up'!$E:$E,0)))</f>
        <v/>
      </c>
      <c r="D232" s="95"/>
      <c r="E232" s="95" t="str">
        <f ca="1">IF(ISERROR($Y232),"",OFFSET('Smelter Look-up'!$D$4,$Y232-4,0)&amp;"")</f>
        <v/>
      </c>
      <c r="F232" s="95" t="str">
        <f ca="1">IF(ISERROR($Y232),"",OFFSET('Smelter Look-up'!$E$4,$Y232-4,0))</f>
        <v/>
      </c>
      <c r="G232" s="95" t="str">
        <f ca="1">IF(C232="Smelter not listed","Enter smelter details",IF(ISERROR($Y232),"",OFFSET('Smelter Look-up'!$F$4,$Y232-4,0)))</f>
        <v/>
      </c>
      <c r="H232" s="154" t="str">
        <f ca="1">IF(ISERROR($Y232),"",OFFSET('Smelter Look-up'!$G$4,$Y232-4,0))</f>
        <v/>
      </c>
      <c r="I232" s="96" t="str">
        <f ca="1">IF(ISERROR($Y232),"",OFFSET('Smelter Look-up'!$H$4,$Y232-4,0))</f>
        <v/>
      </c>
      <c r="J232" s="96" t="str">
        <f ca="1">IF(ISERROR($Y232),"",OFFSET('Smelter Look-up'!$I$4,$Y232-4,0))</f>
        <v/>
      </c>
      <c r="K232" s="97"/>
      <c r="L232" s="97"/>
      <c r="M232" s="97"/>
      <c r="N232" s="97"/>
      <c r="O232" s="97"/>
      <c r="P232" s="97"/>
      <c r="Q232" s="98"/>
      <c r="R232" s="140" t="str">
        <f ca="1">IF(ISERROR($Y232),"",OFFSET('Smelter Look-up'!$C$4,$Y232-4,0)&amp;"")</f>
        <v/>
      </c>
      <c r="S232" s="98" t="str">
        <f ca="1" t="shared" si="27"/>
        <v/>
      </c>
      <c r="T232" s="98" t="str">
        <f ca="1">IF(B232="","",IF(ISERROR(MATCH($J232,SorP!B:B,0)),"",INDIRECT("'SorP'!$A$"&amp;MATCH($S232&amp;$J232,SorP!C:C,0))))</f>
        <v/>
      </c>
      <c r="U232" s="99"/>
      <c r="V232" s="74" t="str">
        <f ca="1" t="shared" si="28"/>
        <v/>
      </c>
      <c r="W232" s="74" t="b">
        <f ca="1" t="shared" si="29"/>
        <v>0</v>
      </c>
      <c r="X232" s="74" t="str">
        <f ca="1" t="shared" si="30"/>
        <v>+</v>
      </c>
      <c r="Y232" s="74" t="e">
        <f ca="1">IF(C232="",NA(),MATCH($B232&amp;$C232,'Smelter Look-up'!$J:$J,0))</f>
        <v>#N/A</v>
      </c>
      <c r="AB232" s="74">
        <f ca="1" t="shared" si="31"/>
        <v>0</v>
      </c>
      <c r="AC232" s="74" t="str">
        <f ca="1" t="shared" si="32"/>
        <v/>
      </c>
      <c r="AD232" s="74" t="str">
        <f ca="1" t="shared" si="33"/>
        <v/>
      </c>
    </row>
    <row r="233" s="74" customFormat="1" ht="20.15" customHeight="1" spans="1:30">
      <c r="A233" s="97"/>
      <c r="B233" s="95" t="str">
        <f ca="1">IF(LEN(A233)=0,"",INDEX('Smelter Look-up'!$A:$A,MATCH($A233,'Smelter Look-up'!$E:$E,0)))</f>
        <v/>
      </c>
      <c r="C233" s="95" t="str">
        <f ca="1">IF(LEN(A233)=0,"",INDEX('Smelter Look-up'!$C:$C,MATCH($A233,'Smelter Look-up'!$E:$E,0)))</f>
        <v/>
      </c>
      <c r="D233" s="95"/>
      <c r="E233" s="95" t="str">
        <f ca="1">IF(ISERROR($Y233),"",OFFSET('Smelter Look-up'!$D$4,$Y233-4,0)&amp;"")</f>
        <v/>
      </c>
      <c r="F233" s="95" t="str">
        <f ca="1">IF(ISERROR($Y233),"",OFFSET('Smelter Look-up'!$E$4,$Y233-4,0))</f>
        <v/>
      </c>
      <c r="G233" s="95" t="str">
        <f ca="1">IF(C233="Smelter not listed","Enter smelter details",IF(ISERROR($Y233),"",OFFSET('Smelter Look-up'!$F$4,$Y233-4,0)))</f>
        <v/>
      </c>
      <c r="H233" s="154" t="str">
        <f ca="1">IF(ISERROR($Y233),"",OFFSET('Smelter Look-up'!$G$4,$Y233-4,0))</f>
        <v/>
      </c>
      <c r="I233" s="96" t="str">
        <f ca="1">IF(ISERROR($Y233),"",OFFSET('Smelter Look-up'!$H$4,$Y233-4,0))</f>
        <v/>
      </c>
      <c r="J233" s="96" t="str">
        <f ca="1">IF(ISERROR($Y233),"",OFFSET('Smelter Look-up'!$I$4,$Y233-4,0))</f>
        <v/>
      </c>
      <c r="K233" s="97"/>
      <c r="L233" s="97"/>
      <c r="M233" s="97"/>
      <c r="N233" s="97"/>
      <c r="O233" s="97"/>
      <c r="P233" s="97"/>
      <c r="Q233" s="98"/>
      <c r="R233" s="140" t="str">
        <f ca="1">IF(ISERROR($Y233),"",OFFSET('Smelter Look-up'!$C$4,$Y233-4,0)&amp;"")</f>
        <v/>
      </c>
      <c r="S233" s="98" t="str">
        <f ca="1" t="shared" si="27"/>
        <v/>
      </c>
      <c r="T233" s="98" t="str">
        <f ca="1">IF(B233="","",IF(ISERROR(MATCH($J233,SorP!B:B,0)),"",INDIRECT("'SorP'!$A$"&amp;MATCH($S233&amp;$J233,SorP!C:C,0))))</f>
        <v/>
      </c>
      <c r="U233" s="99"/>
      <c r="V233" s="74" t="str">
        <f ca="1" t="shared" si="28"/>
        <v/>
      </c>
      <c r="W233" s="74" t="b">
        <f ca="1" t="shared" si="29"/>
        <v>0</v>
      </c>
      <c r="X233" s="74" t="str">
        <f ca="1" t="shared" si="30"/>
        <v>+</v>
      </c>
      <c r="Y233" s="74" t="e">
        <f ca="1">IF(C233="",NA(),MATCH($B233&amp;$C233,'Smelter Look-up'!$J:$J,0))</f>
        <v>#N/A</v>
      </c>
      <c r="AB233" s="74">
        <f ca="1" t="shared" si="31"/>
        <v>0</v>
      </c>
      <c r="AC233" s="74" t="str">
        <f ca="1" t="shared" si="32"/>
        <v/>
      </c>
      <c r="AD233" s="74" t="str">
        <f ca="1" t="shared" si="33"/>
        <v/>
      </c>
    </row>
    <row r="234" s="74" customFormat="1" ht="20.15" customHeight="1" spans="1:30">
      <c r="A234" s="97"/>
      <c r="B234" s="95" t="str">
        <f ca="1">IF(LEN(A234)=0,"",INDEX('Smelter Look-up'!$A:$A,MATCH($A234,'Smelter Look-up'!$E:$E,0)))</f>
        <v/>
      </c>
      <c r="C234" s="95" t="str">
        <f ca="1">IF(LEN(A234)=0,"",INDEX('Smelter Look-up'!$C:$C,MATCH($A234,'Smelter Look-up'!$E:$E,0)))</f>
        <v/>
      </c>
      <c r="D234" s="95"/>
      <c r="E234" s="95" t="str">
        <f ca="1">IF(ISERROR($Y234),"",OFFSET('Smelter Look-up'!$D$4,$Y234-4,0)&amp;"")</f>
        <v/>
      </c>
      <c r="F234" s="95" t="str">
        <f ca="1">IF(ISERROR($Y234),"",OFFSET('Smelter Look-up'!$E$4,$Y234-4,0))</f>
        <v/>
      </c>
      <c r="G234" s="95" t="str">
        <f ca="1">IF(C234="Smelter not listed","Enter smelter details",IF(ISERROR($Y234),"",OFFSET('Smelter Look-up'!$F$4,$Y234-4,0)))</f>
        <v/>
      </c>
      <c r="H234" s="154" t="str">
        <f ca="1">IF(ISERROR($Y234),"",OFFSET('Smelter Look-up'!$G$4,$Y234-4,0))</f>
        <v/>
      </c>
      <c r="I234" s="96" t="str">
        <f ca="1">IF(ISERROR($Y234),"",OFFSET('Smelter Look-up'!$H$4,$Y234-4,0))</f>
        <v/>
      </c>
      <c r="J234" s="96" t="str">
        <f ca="1">IF(ISERROR($Y234),"",OFFSET('Smelter Look-up'!$I$4,$Y234-4,0))</f>
        <v/>
      </c>
      <c r="K234" s="97"/>
      <c r="L234" s="97"/>
      <c r="M234" s="97"/>
      <c r="N234" s="97"/>
      <c r="O234" s="97"/>
      <c r="P234" s="97"/>
      <c r="Q234" s="98"/>
      <c r="R234" s="140" t="str">
        <f ca="1">IF(ISERROR($Y234),"",OFFSET('Smelter Look-up'!$C$4,$Y234-4,0)&amp;"")</f>
        <v/>
      </c>
      <c r="S234" s="98" t="str">
        <f ca="1" t="shared" si="27"/>
        <v/>
      </c>
      <c r="T234" s="98" t="str">
        <f ca="1">IF(B234="","",IF(ISERROR(MATCH($J234,SorP!B:B,0)),"",INDIRECT("'SorP'!$A$"&amp;MATCH($S234&amp;$J234,SorP!C:C,0))))</f>
        <v/>
      </c>
      <c r="U234" s="99"/>
      <c r="V234" s="74" t="str">
        <f ca="1" t="shared" si="28"/>
        <v/>
      </c>
      <c r="W234" s="74" t="b">
        <f ca="1" t="shared" si="29"/>
        <v>0</v>
      </c>
      <c r="X234" s="74" t="str">
        <f ca="1" t="shared" si="30"/>
        <v>+</v>
      </c>
      <c r="Y234" s="74" t="e">
        <f ca="1">IF(C234="",NA(),MATCH($B234&amp;$C234,'Smelter Look-up'!$J:$J,0))</f>
        <v>#N/A</v>
      </c>
      <c r="AB234" s="74">
        <f ca="1" t="shared" si="31"/>
        <v>0</v>
      </c>
      <c r="AC234" s="74" t="str">
        <f ca="1" t="shared" si="32"/>
        <v/>
      </c>
      <c r="AD234" s="74" t="str">
        <f ca="1" t="shared" si="33"/>
        <v/>
      </c>
    </row>
    <row r="235" s="74" customFormat="1" ht="20.15" customHeight="1" spans="1:30">
      <c r="A235" s="97"/>
      <c r="B235" s="95" t="str">
        <f ca="1">IF(LEN(A235)=0,"",INDEX('Smelter Look-up'!$A:$A,MATCH($A235,'Smelter Look-up'!$E:$E,0)))</f>
        <v/>
      </c>
      <c r="C235" s="95" t="str">
        <f ca="1">IF(LEN(A235)=0,"",INDEX('Smelter Look-up'!$C:$C,MATCH($A235,'Smelter Look-up'!$E:$E,0)))</f>
        <v/>
      </c>
      <c r="D235" s="95"/>
      <c r="E235" s="95" t="str">
        <f ca="1">IF(ISERROR($Y235),"",OFFSET('Smelter Look-up'!$D$4,$Y235-4,0)&amp;"")</f>
        <v/>
      </c>
      <c r="F235" s="95" t="str">
        <f ca="1">IF(ISERROR($Y235),"",OFFSET('Smelter Look-up'!$E$4,$Y235-4,0))</f>
        <v/>
      </c>
      <c r="G235" s="95" t="str">
        <f ca="1">IF(C235="Smelter not listed","Enter smelter details",IF(ISERROR($Y235),"",OFFSET('Smelter Look-up'!$F$4,$Y235-4,0)))</f>
        <v/>
      </c>
      <c r="H235" s="154" t="str">
        <f ca="1">IF(ISERROR($Y235),"",OFFSET('Smelter Look-up'!$G$4,$Y235-4,0))</f>
        <v/>
      </c>
      <c r="I235" s="96" t="str">
        <f ca="1">IF(ISERROR($Y235),"",OFFSET('Smelter Look-up'!$H$4,$Y235-4,0))</f>
        <v/>
      </c>
      <c r="J235" s="96" t="str">
        <f ca="1">IF(ISERROR($Y235),"",OFFSET('Smelter Look-up'!$I$4,$Y235-4,0))</f>
        <v/>
      </c>
      <c r="K235" s="97"/>
      <c r="L235" s="97"/>
      <c r="M235" s="97"/>
      <c r="N235" s="97"/>
      <c r="O235" s="97"/>
      <c r="P235" s="97"/>
      <c r="Q235" s="98"/>
      <c r="R235" s="140" t="str">
        <f ca="1">IF(ISERROR($Y235),"",OFFSET('Smelter Look-up'!$C$4,$Y235-4,0)&amp;"")</f>
        <v/>
      </c>
      <c r="S235" s="98" t="str">
        <f ca="1" t="shared" si="27"/>
        <v/>
      </c>
      <c r="T235" s="98" t="str">
        <f ca="1">IF(B235="","",IF(ISERROR(MATCH($J235,SorP!B:B,0)),"",INDIRECT("'SorP'!$A$"&amp;MATCH($S235&amp;$J235,SorP!C:C,0))))</f>
        <v/>
      </c>
      <c r="U235" s="99"/>
      <c r="V235" s="74" t="str">
        <f ca="1" t="shared" si="28"/>
        <v/>
      </c>
      <c r="W235" s="74" t="b">
        <f ca="1" t="shared" si="29"/>
        <v>0</v>
      </c>
      <c r="X235" s="74" t="str">
        <f ca="1" t="shared" si="30"/>
        <v>+</v>
      </c>
      <c r="Y235" s="74" t="e">
        <f ca="1">IF(C235="",NA(),MATCH($B235&amp;$C235,'Smelter Look-up'!$J:$J,0))</f>
        <v>#N/A</v>
      </c>
      <c r="AB235" s="74">
        <f ca="1" t="shared" si="31"/>
        <v>0</v>
      </c>
      <c r="AC235" s="74" t="str">
        <f ca="1" t="shared" si="32"/>
        <v/>
      </c>
      <c r="AD235" s="74" t="str">
        <f ca="1" t="shared" si="33"/>
        <v/>
      </c>
    </row>
    <row r="236" s="74" customFormat="1" ht="20.15" customHeight="1" spans="1:30">
      <c r="A236" s="97"/>
      <c r="B236" s="95" t="str">
        <f ca="1">IF(LEN(A236)=0,"",INDEX('Smelter Look-up'!$A:$A,MATCH($A236,'Smelter Look-up'!$E:$E,0)))</f>
        <v/>
      </c>
      <c r="C236" s="95" t="str">
        <f ca="1">IF(LEN(A236)=0,"",INDEX('Smelter Look-up'!$C:$C,MATCH($A236,'Smelter Look-up'!$E:$E,0)))</f>
        <v/>
      </c>
      <c r="D236" s="95"/>
      <c r="E236" s="95" t="str">
        <f ca="1">IF(ISERROR($Y236),"",OFFSET('Smelter Look-up'!$D$4,$Y236-4,0)&amp;"")</f>
        <v/>
      </c>
      <c r="F236" s="95" t="str">
        <f ca="1">IF(ISERROR($Y236),"",OFFSET('Smelter Look-up'!$E$4,$Y236-4,0))</f>
        <v/>
      </c>
      <c r="G236" s="95" t="str">
        <f ca="1">IF(C236="Smelter not listed","Enter smelter details",IF(ISERROR($Y236),"",OFFSET('Smelter Look-up'!$F$4,$Y236-4,0)))</f>
        <v/>
      </c>
      <c r="H236" s="154" t="str">
        <f ca="1">IF(ISERROR($Y236),"",OFFSET('Smelter Look-up'!$G$4,$Y236-4,0))</f>
        <v/>
      </c>
      <c r="I236" s="96" t="str">
        <f ca="1">IF(ISERROR($Y236),"",OFFSET('Smelter Look-up'!$H$4,$Y236-4,0))</f>
        <v/>
      </c>
      <c r="J236" s="96" t="str">
        <f ca="1">IF(ISERROR($Y236),"",OFFSET('Smelter Look-up'!$I$4,$Y236-4,0))</f>
        <v/>
      </c>
      <c r="K236" s="97"/>
      <c r="L236" s="97"/>
      <c r="M236" s="97"/>
      <c r="N236" s="97"/>
      <c r="O236" s="97"/>
      <c r="P236" s="97"/>
      <c r="Q236" s="98"/>
      <c r="R236" s="140" t="str">
        <f ca="1">IF(ISERROR($Y236),"",OFFSET('Smelter Look-up'!$C$4,$Y236-4,0)&amp;"")</f>
        <v/>
      </c>
      <c r="S236" s="98" t="str">
        <f ca="1" t="shared" si="27"/>
        <v/>
      </c>
      <c r="T236" s="98" t="str">
        <f ca="1">IF(B236="","",IF(ISERROR(MATCH($J236,SorP!B:B,0)),"",INDIRECT("'SorP'!$A$"&amp;MATCH($S236&amp;$J236,SorP!C:C,0))))</f>
        <v/>
      </c>
      <c r="U236" s="99"/>
      <c r="V236" s="74" t="str">
        <f ca="1" t="shared" si="28"/>
        <v/>
      </c>
      <c r="W236" s="74" t="b">
        <f ca="1" t="shared" si="29"/>
        <v>0</v>
      </c>
      <c r="X236" s="74" t="str">
        <f ca="1" t="shared" si="30"/>
        <v>+</v>
      </c>
      <c r="Y236" s="74" t="e">
        <f ca="1">IF(C236="",NA(),MATCH($B236&amp;$C236,'Smelter Look-up'!$J:$J,0))</f>
        <v>#N/A</v>
      </c>
      <c r="AB236" s="74">
        <f ca="1" t="shared" si="31"/>
        <v>0</v>
      </c>
      <c r="AC236" s="74" t="str">
        <f ca="1" t="shared" si="32"/>
        <v/>
      </c>
      <c r="AD236" s="74" t="str">
        <f ca="1" t="shared" si="33"/>
        <v/>
      </c>
    </row>
    <row r="237" s="74" customFormat="1" ht="20.15" customHeight="1" spans="1:30">
      <c r="A237" s="97"/>
      <c r="B237" s="95" t="str">
        <f ca="1">IF(LEN(A237)=0,"",INDEX('Smelter Look-up'!$A:$A,MATCH($A237,'Smelter Look-up'!$E:$E,0)))</f>
        <v/>
      </c>
      <c r="C237" s="95" t="str">
        <f ca="1">IF(LEN(A237)=0,"",INDEX('Smelter Look-up'!$C:$C,MATCH($A237,'Smelter Look-up'!$E:$E,0)))</f>
        <v/>
      </c>
      <c r="D237" s="95"/>
      <c r="E237" s="95" t="str">
        <f ca="1">IF(ISERROR($Y237),"",OFFSET('Smelter Look-up'!$D$4,$Y237-4,0)&amp;"")</f>
        <v/>
      </c>
      <c r="F237" s="95" t="str">
        <f ca="1">IF(ISERROR($Y237),"",OFFSET('Smelter Look-up'!$E$4,$Y237-4,0))</f>
        <v/>
      </c>
      <c r="G237" s="95" t="str">
        <f ca="1">IF(C237="Smelter not listed","Enter smelter details",IF(ISERROR($Y237),"",OFFSET('Smelter Look-up'!$F$4,$Y237-4,0)))</f>
        <v/>
      </c>
      <c r="H237" s="154" t="str">
        <f ca="1">IF(ISERROR($Y237),"",OFFSET('Smelter Look-up'!$G$4,$Y237-4,0))</f>
        <v/>
      </c>
      <c r="I237" s="96" t="str">
        <f ca="1">IF(ISERROR($Y237),"",OFFSET('Smelter Look-up'!$H$4,$Y237-4,0))</f>
        <v/>
      </c>
      <c r="J237" s="96" t="str">
        <f ca="1">IF(ISERROR($Y237),"",OFFSET('Smelter Look-up'!$I$4,$Y237-4,0))</f>
        <v/>
      </c>
      <c r="K237" s="97"/>
      <c r="L237" s="97"/>
      <c r="M237" s="97"/>
      <c r="N237" s="97"/>
      <c r="O237" s="97"/>
      <c r="P237" s="97"/>
      <c r="Q237" s="98"/>
      <c r="R237" s="140" t="str">
        <f ca="1">IF(ISERROR($Y237),"",OFFSET('Smelter Look-up'!$C$4,$Y237-4,0)&amp;"")</f>
        <v/>
      </c>
      <c r="S237" s="98" t="str">
        <f ca="1" t="shared" si="27"/>
        <v/>
      </c>
      <c r="T237" s="98" t="str">
        <f ca="1">IF(B237="","",IF(ISERROR(MATCH($J237,SorP!B:B,0)),"",INDIRECT("'SorP'!$A$"&amp;MATCH($S237&amp;$J237,SorP!C:C,0))))</f>
        <v/>
      </c>
      <c r="U237" s="99"/>
      <c r="V237" s="74" t="str">
        <f ca="1" t="shared" si="28"/>
        <v/>
      </c>
      <c r="W237" s="74" t="b">
        <f ca="1" t="shared" si="29"/>
        <v>0</v>
      </c>
      <c r="X237" s="74" t="str">
        <f ca="1" t="shared" si="30"/>
        <v>+</v>
      </c>
      <c r="Y237" s="74" t="e">
        <f ca="1">IF(C237="",NA(),MATCH($B237&amp;$C237,'Smelter Look-up'!$J:$J,0))</f>
        <v>#N/A</v>
      </c>
      <c r="AB237" s="74">
        <f ca="1" t="shared" si="31"/>
        <v>0</v>
      </c>
      <c r="AC237" s="74" t="str">
        <f ca="1" t="shared" si="32"/>
        <v/>
      </c>
      <c r="AD237" s="74" t="str">
        <f ca="1" t="shared" si="33"/>
        <v/>
      </c>
    </row>
    <row r="238" s="74" customFormat="1" ht="20.15" customHeight="1" spans="1:30">
      <c r="A238" s="97"/>
      <c r="B238" s="95" t="str">
        <f ca="1">IF(LEN(A238)=0,"",INDEX('Smelter Look-up'!$A:$A,MATCH($A238,'Smelter Look-up'!$E:$E,0)))</f>
        <v/>
      </c>
      <c r="C238" s="95" t="str">
        <f ca="1">IF(LEN(A238)=0,"",INDEX('Smelter Look-up'!$C:$C,MATCH($A238,'Smelter Look-up'!$E:$E,0)))</f>
        <v/>
      </c>
      <c r="D238" s="95"/>
      <c r="E238" s="95" t="str">
        <f ca="1">IF(ISERROR($Y238),"",OFFSET('Smelter Look-up'!$D$4,$Y238-4,0)&amp;"")</f>
        <v/>
      </c>
      <c r="F238" s="95" t="str">
        <f ca="1">IF(ISERROR($Y238),"",OFFSET('Smelter Look-up'!$E$4,$Y238-4,0))</f>
        <v/>
      </c>
      <c r="G238" s="95" t="str">
        <f ca="1">IF(C238="Smelter not listed","Enter smelter details",IF(ISERROR($Y238),"",OFFSET('Smelter Look-up'!$F$4,$Y238-4,0)))</f>
        <v/>
      </c>
      <c r="H238" s="154" t="str">
        <f ca="1">IF(ISERROR($Y238),"",OFFSET('Smelter Look-up'!$G$4,$Y238-4,0))</f>
        <v/>
      </c>
      <c r="I238" s="96" t="str">
        <f ca="1">IF(ISERROR($Y238),"",OFFSET('Smelter Look-up'!$H$4,$Y238-4,0))</f>
        <v/>
      </c>
      <c r="J238" s="96" t="str">
        <f ca="1">IF(ISERROR($Y238),"",OFFSET('Smelter Look-up'!$I$4,$Y238-4,0))</f>
        <v/>
      </c>
      <c r="K238" s="97"/>
      <c r="L238" s="97"/>
      <c r="M238" s="97"/>
      <c r="N238" s="97"/>
      <c r="O238" s="97"/>
      <c r="P238" s="97"/>
      <c r="Q238" s="98"/>
      <c r="R238" s="140" t="str">
        <f ca="1">IF(ISERROR($Y238),"",OFFSET('Smelter Look-up'!$C$4,$Y238-4,0)&amp;"")</f>
        <v/>
      </c>
      <c r="S238" s="98" t="str">
        <f ca="1" t="shared" si="27"/>
        <v/>
      </c>
      <c r="T238" s="98" t="str">
        <f ca="1">IF(B238="","",IF(ISERROR(MATCH($J238,SorP!B:B,0)),"",INDIRECT("'SorP'!$A$"&amp;MATCH($S238&amp;$J238,SorP!C:C,0))))</f>
        <v/>
      </c>
      <c r="U238" s="99"/>
      <c r="V238" s="74" t="str">
        <f ca="1" t="shared" si="28"/>
        <v/>
      </c>
      <c r="W238" s="74" t="b">
        <f ca="1" t="shared" si="29"/>
        <v>0</v>
      </c>
      <c r="X238" s="74" t="str">
        <f ca="1" t="shared" si="30"/>
        <v>+</v>
      </c>
      <c r="Y238" s="74" t="e">
        <f ca="1">IF(C238="",NA(),MATCH($B238&amp;$C238,'Smelter Look-up'!$J:$J,0))</f>
        <v>#N/A</v>
      </c>
      <c r="AB238" s="74">
        <f ca="1" t="shared" si="31"/>
        <v>0</v>
      </c>
      <c r="AC238" s="74" t="str">
        <f ca="1" t="shared" si="32"/>
        <v/>
      </c>
      <c r="AD238" s="74" t="str">
        <f ca="1" t="shared" si="33"/>
        <v/>
      </c>
    </row>
    <row r="239" s="74" customFormat="1" ht="20.15" customHeight="1" spans="1:30">
      <c r="A239" s="97"/>
      <c r="B239" s="95" t="str">
        <f ca="1">IF(LEN(A239)=0,"",INDEX('Smelter Look-up'!$A:$A,MATCH($A239,'Smelter Look-up'!$E:$E,0)))</f>
        <v/>
      </c>
      <c r="C239" s="95" t="str">
        <f ca="1">IF(LEN(A239)=0,"",INDEX('Smelter Look-up'!$C:$C,MATCH($A239,'Smelter Look-up'!$E:$E,0)))</f>
        <v/>
      </c>
      <c r="D239" s="95"/>
      <c r="E239" s="95" t="str">
        <f ca="1">IF(ISERROR($Y239),"",OFFSET('Smelter Look-up'!$D$4,$Y239-4,0)&amp;"")</f>
        <v/>
      </c>
      <c r="F239" s="95" t="str">
        <f ca="1">IF(ISERROR($Y239),"",OFFSET('Smelter Look-up'!$E$4,$Y239-4,0))</f>
        <v/>
      </c>
      <c r="G239" s="95" t="str">
        <f ca="1">IF(C239="Smelter not listed","Enter smelter details",IF(ISERROR($Y239),"",OFFSET('Smelter Look-up'!$F$4,$Y239-4,0)))</f>
        <v/>
      </c>
      <c r="H239" s="154" t="str">
        <f ca="1">IF(ISERROR($Y239),"",OFFSET('Smelter Look-up'!$G$4,$Y239-4,0))</f>
        <v/>
      </c>
      <c r="I239" s="96" t="str">
        <f ca="1">IF(ISERROR($Y239),"",OFFSET('Smelter Look-up'!$H$4,$Y239-4,0))</f>
        <v/>
      </c>
      <c r="J239" s="96" t="str">
        <f ca="1">IF(ISERROR($Y239),"",OFFSET('Smelter Look-up'!$I$4,$Y239-4,0))</f>
        <v/>
      </c>
      <c r="K239" s="97"/>
      <c r="L239" s="97"/>
      <c r="M239" s="97"/>
      <c r="N239" s="97"/>
      <c r="O239" s="97"/>
      <c r="P239" s="97"/>
      <c r="Q239" s="98"/>
      <c r="R239" s="140" t="str">
        <f ca="1">IF(ISERROR($Y239),"",OFFSET('Smelter Look-up'!$C$4,$Y239-4,0)&amp;"")</f>
        <v/>
      </c>
      <c r="S239" s="98" t="str">
        <f ca="1" t="shared" si="27"/>
        <v/>
      </c>
      <c r="T239" s="98" t="str">
        <f ca="1">IF(B239="","",IF(ISERROR(MATCH($J239,SorP!B:B,0)),"",INDIRECT("'SorP'!$A$"&amp;MATCH($S239&amp;$J239,SorP!C:C,0))))</f>
        <v/>
      </c>
      <c r="U239" s="99"/>
      <c r="V239" s="74" t="str">
        <f ca="1" t="shared" si="28"/>
        <v/>
      </c>
      <c r="W239" s="74" t="b">
        <f ca="1" t="shared" si="29"/>
        <v>0</v>
      </c>
      <c r="X239" s="74" t="str">
        <f ca="1" t="shared" si="30"/>
        <v>+</v>
      </c>
      <c r="Y239" s="74" t="e">
        <f ca="1">IF(C239="",NA(),MATCH($B239&amp;$C239,'Smelter Look-up'!$J:$J,0))</f>
        <v>#N/A</v>
      </c>
      <c r="AB239" s="74">
        <f ca="1" t="shared" si="31"/>
        <v>0</v>
      </c>
      <c r="AC239" s="74" t="str">
        <f ca="1" t="shared" si="32"/>
        <v/>
      </c>
      <c r="AD239" s="74" t="str">
        <f ca="1" t="shared" si="33"/>
        <v/>
      </c>
    </row>
    <row r="240" s="74" customFormat="1" ht="20.15" customHeight="1" spans="1:30">
      <c r="A240" s="97"/>
      <c r="B240" s="95" t="str">
        <f ca="1">IF(LEN(A240)=0,"",INDEX('Smelter Look-up'!$A:$A,MATCH($A240,'Smelter Look-up'!$E:$E,0)))</f>
        <v/>
      </c>
      <c r="C240" s="95" t="str">
        <f ca="1">IF(LEN(A240)=0,"",INDEX('Smelter Look-up'!$C:$C,MATCH($A240,'Smelter Look-up'!$E:$E,0)))</f>
        <v/>
      </c>
      <c r="D240" s="95"/>
      <c r="E240" s="95" t="str">
        <f ca="1">IF(ISERROR($Y240),"",OFFSET('Smelter Look-up'!$D$4,$Y240-4,0)&amp;"")</f>
        <v/>
      </c>
      <c r="F240" s="95" t="str">
        <f ca="1">IF(ISERROR($Y240),"",OFFSET('Smelter Look-up'!$E$4,$Y240-4,0))</f>
        <v/>
      </c>
      <c r="G240" s="95" t="str">
        <f ca="1">IF(C240="Smelter not listed","Enter smelter details",IF(ISERROR($Y240),"",OFFSET('Smelter Look-up'!$F$4,$Y240-4,0)))</f>
        <v/>
      </c>
      <c r="H240" s="154" t="str">
        <f ca="1">IF(ISERROR($Y240),"",OFFSET('Smelter Look-up'!$G$4,$Y240-4,0))</f>
        <v/>
      </c>
      <c r="I240" s="96" t="str">
        <f ca="1">IF(ISERROR($Y240),"",OFFSET('Smelter Look-up'!$H$4,$Y240-4,0))</f>
        <v/>
      </c>
      <c r="J240" s="96" t="str">
        <f ca="1">IF(ISERROR($Y240),"",OFFSET('Smelter Look-up'!$I$4,$Y240-4,0))</f>
        <v/>
      </c>
      <c r="K240" s="97"/>
      <c r="L240" s="97"/>
      <c r="M240" s="97"/>
      <c r="N240" s="97"/>
      <c r="O240" s="97"/>
      <c r="P240" s="97"/>
      <c r="Q240" s="98"/>
      <c r="R240" s="140" t="str">
        <f ca="1">IF(ISERROR($Y240),"",OFFSET('Smelter Look-up'!$C$4,$Y240-4,0)&amp;"")</f>
        <v/>
      </c>
      <c r="S240" s="98" t="str">
        <f ca="1" t="shared" ref="S240:S303" si="34">IF(B240="","",IF(ISERROR(MATCH($E240,CL,0)),"Unknown",INDIRECT("'C'!$A$"&amp;MATCH($E240,CL,0)+1)))</f>
        <v/>
      </c>
      <c r="T240" s="98" t="str">
        <f ca="1">IF(B240="","",IF(ISERROR(MATCH($J240,SorP!B:B,0)),"",INDIRECT("'SorP'!$A$"&amp;MATCH($S240&amp;$J240,SorP!C:C,0))))</f>
        <v/>
      </c>
      <c r="U240" s="99"/>
      <c r="V240" s="74" t="str">
        <f ca="1" t="shared" ref="V240:V303" si="35">B240&amp;C240</f>
        <v/>
      </c>
      <c r="W240" s="74" t="b">
        <f ca="1" t="shared" ref="W240:W303" si="36">OR(ISBLANK(C240),ISBLANK(E240))</f>
        <v>0</v>
      </c>
      <c r="X240" s="74" t="str">
        <f ca="1" t="shared" ref="X240:X303" si="37">IF(W240,"",B240&amp;"+")</f>
        <v>+</v>
      </c>
      <c r="Y240" s="74" t="e">
        <f ca="1">IF(C240="",NA(),MATCH($B240&amp;$C240,'Smelter Look-up'!$J:$J,0))</f>
        <v>#N/A</v>
      </c>
      <c r="AB240" s="74">
        <f ca="1" t="shared" si="31"/>
        <v>0</v>
      </c>
      <c r="AC240" s="74" t="str">
        <f ca="1" t="shared" si="32"/>
        <v/>
      </c>
      <c r="AD240" s="74" t="str">
        <f ca="1" t="shared" si="33"/>
        <v/>
      </c>
    </row>
    <row r="241" s="74" customFormat="1" ht="20.15" customHeight="1" spans="1:30">
      <c r="A241" s="97"/>
      <c r="B241" s="95" t="str">
        <f ca="1">IF(LEN(A241)=0,"",INDEX('Smelter Look-up'!$A:$A,MATCH($A241,'Smelter Look-up'!$E:$E,0)))</f>
        <v/>
      </c>
      <c r="C241" s="95" t="str">
        <f ca="1">IF(LEN(A241)=0,"",INDEX('Smelter Look-up'!$C:$C,MATCH($A241,'Smelter Look-up'!$E:$E,0)))</f>
        <v/>
      </c>
      <c r="D241" s="95"/>
      <c r="E241" s="95" t="str">
        <f ca="1">IF(ISERROR($Y241),"",OFFSET('Smelter Look-up'!$D$4,$Y241-4,0)&amp;"")</f>
        <v/>
      </c>
      <c r="F241" s="95" t="str">
        <f ca="1">IF(ISERROR($Y241),"",OFFSET('Smelter Look-up'!$E$4,$Y241-4,0))</f>
        <v/>
      </c>
      <c r="G241" s="95" t="str">
        <f ca="1">IF(C241="Smelter not listed","Enter smelter details",IF(ISERROR($Y241),"",OFFSET('Smelter Look-up'!$F$4,$Y241-4,0)))</f>
        <v/>
      </c>
      <c r="H241" s="154" t="str">
        <f ca="1">IF(ISERROR($Y241),"",OFFSET('Smelter Look-up'!$G$4,$Y241-4,0))</f>
        <v/>
      </c>
      <c r="I241" s="96" t="str">
        <f ca="1">IF(ISERROR($Y241),"",OFFSET('Smelter Look-up'!$H$4,$Y241-4,0))</f>
        <v/>
      </c>
      <c r="J241" s="96" t="str">
        <f ca="1">IF(ISERROR($Y241),"",OFFSET('Smelter Look-up'!$I$4,$Y241-4,0))</f>
        <v/>
      </c>
      <c r="K241" s="97"/>
      <c r="L241" s="97"/>
      <c r="M241" s="97"/>
      <c r="N241" s="97"/>
      <c r="O241" s="97"/>
      <c r="P241" s="97"/>
      <c r="Q241" s="98"/>
      <c r="R241" s="140" t="str">
        <f ca="1">IF(ISERROR($Y241),"",OFFSET('Smelter Look-up'!$C$4,$Y241-4,0)&amp;"")</f>
        <v/>
      </c>
      <c r="S241" s="98" t="str">
        <f ca="1" t="shared" si="34"/>
        <v/>
      </c>
      <c r="T241" s="98" t="str">
        <f ca="1">IF(B241="","",IF(ISERROR(MATCH($J241,SorP!B:B,0)),"",INDIRECT("'SorP'!$A$"&amp;MATCH($S241&amp;$J241,SorP!C:C,0))))</f>
        <v/>
      </c>
      <c r="U241" s="99"/>
      <c r="V241" s="74" t="str">
        <f ca="1" t="shared" si="35"/>
        <v/>
      </c>
      <c r="W241" s="74" t="b">
        <f ca="1" t="shared" si="36"/>
        <v>0</v>
      </c>
      <c r="X241" s="74" t="str">
        <f ca="1" t="shared" si="37"/>
        <v>+</v>
      </c>
      <c r="Y241" s="74" t="e">
        <f ca="1">IF(C241="",NA(),MATCH($B241&amp;$C241,'Smelter Look-up'!$J:$J,0))</f>
        <v>#N/A</v>
      </c>
      <c r="AB241" s="74">
        <f ca="1" t="shared" ref="AB241:AB304" si="38">IF(AND(C241="Smelter not listed",OR(LEN(D241)=0,LEN(E241)=0)),1,0)</f>
        <v>0</v>
      </c>
      <c r="AC241" s="74" t="str">
        <f ca="1" t="shared" ref="AC241:AC304" si="39">B241</f>
        <v/>
      </c>
      <c r="AD241" s="74" t="str">
        <f ca="1" t="shared" si="33"/>
        <v/>
      </c>
    </row>
    <row r="242" s="74" customFormat="1" ht="20.15" customHeight="1" spans="1:30">
      <c r="A242" s="97"/>
      <c r="B242" s="95" t="str">
        <f ca="1">IF(LEN(A242)=0,"",INDEX('Smelter Look-up'!$A:$A,MATCH($A242,'Smelter Look-up'!$E:$E,0)))</f>
        <v/>
      </c>
      <c r="C242" s="95" t="str">
        <f ca="1">IF(LEN(A242)=0,"",INDEX('Smelter Look-up'!$C:$C,MATCH($A242,'Smelter Look-up'!$E:$E,0)))</f>
        <v/>
      </c>
      <c r="D242" s="95"/>
      <c r="E242" s="95" t="str">
        <f ca="1">IF(ISERROR($Y242),"",OFFSET('Smelter Look-up'!$D$4,$Y242-4,0)&amp;"")</f>
        <v/>
      </c>
      <c r="F242" s="95" t="str">
        <f ca="1">IF(ISERROR($Y242),"",OFFSET('Smelter Look-up'!$E$4,$Y242-4,0))</f>
        <v/>
      </c>
      <c r="G242" s="95" t="str">
        <f ca="1">IF(C242="Smelter not listed","Enter smelter details",IF(ISERROR($Y242),"",OFFSET('Smelter Look-up'!$F$4,$Y242-4,0)))</f>
        <v/>
      </c>
      <c r="H242" s="154" t="str">
        <f ca="1">IF(ISERROR($Y242),"",OFFSET('Smelter Look-up'!$G$4,$Y242-4,0))</f>
        <v/>
      </c>
      <c r="I242" s="96" t="str">
        <f ca="1">IF(ISERROR($Y242),"",OFFSET('Smelter Look-up'!$H$4,$Y242-4,0))</f>
        <v/>
      </c>
      <c r="J242" s="96" t="str">
        <f ca="1">IF(ISERROR($Y242),"",OFFSET('Smelter Look-up'!$I$4,$Y242-4,0))</f>
        <v/>
      </c>
      <c r="K242" s="97"/>
      <c r="L242" s="97"/>
      <c r="M242" s="97"/>
      <c r="N242" s="97"/>
      <c r="O242" s="97"/>
      <c r="P242" s="97"/>
      <c r="Q242" s="98"/>
      <c r="R242" s="140" t="str">
        <f ca="1">IF(ISERROR($Y242),"",OFFSET('Smelter Look-up'!$C$4,$Y242-4,0)&amp;"")</f>
        <v/>
      </c>
      <c r="S242" s="98" t="str">
        <f ca="1" t="shared" si="34"/>
        <v/>
      </c>
      <c r="T242" s="98" t="str">
        <f ca="1">IF(B242="","",IF(ISERROR(MATCH($J242,SorP!B:B,0)),"",INDIRECT("'SorP'!$A$"&amp;MATCH($S242&amp;$J242,SorP!C:C,0))))</f>
        <v/>
      </c>
      <c r="U242" s="99"/>
      <c r="V242" s="74" t="str">
        <f ca="1" t="shared" si="35"/>
        <v/>
      </c>
      <c r="W242" s="74" t="b">
        <f ca="1" t="shared" si="36"/>
        <v>0</v>
      </c>
      <c r="X242" s="74" t="str">
        <f ca="1" t="shared" si="37"/>
        <v>+</v>
      </c>
      <c r="Y242" s="74" t="e">
        <f ca="1">IF(C242="",NA(),MATCH($B242&amp;$C242,'Smelter Look-up'!$J:$J,0))</f>
        <v>#N/A</v>
      </c>
      <c r="AB242" s="74">
        <f ca="1" t="shared" si="38"/>
        <v>0</v>
      </c>
      <c r="AC242" s="74" t="str">
        <f ca="1" t="shared" si="39"/>
        <v/>
      </c>
      <c r="AD242" s="74" t="str">
        <f ca="1" t="shared" si="33"/>
        <v/>
      </c>
    </row>
    <row r="243" s="74" customFormat="1" ht="20.15" customHeight="1" spans="1:30">
      <c r="A243" s="97"/>
      <c r="B243" s="95" t="str">
        <f ca="1">IF(LEN(A243)=0,"",INDEX('Smelter Look-up'!$A:$A,MATCH($A243,'Smelter Look-up'!$E:$E,0)))</f>
        <v/>
      </c>
      <c r="C243" s="95" t="str">
        <f ca="1">IF(LEN(A243)=0,"",INDEX('Smelter Look-up'!$C:$C,MATCH($A243,'Smelter Look-up'!$E:$E,0)))</f>
        <v/>
      </c>
      <c r="D243" s="95"/>
      <c r="E243" s="95" t="str">
        <f ca="1">IF(ISERROR($Y243),"",OFFSET('Smelter Look-up'!$D$4,$Y243-4,0)&amp;"")</f>
        <v/>
      </c>
      <c r="F243" s="95" t="str">
        <f ca="1">IF(ISERROR($Y243),"",OFFSET('Smelter Look-up'!$E$4,$Y243-4,0))</f>
        <v/>
      </c>
      <c r="G243" s="95" t="str">
        <f ca="1">IF(C243="Smelter not listed","Enter smelter details",IF(ISERROR($Y243),"",OFFSET('Smelter Look-up'!$F$4,$Y243-4,0)))</f>
        <v/>
      </c>
      <c r="H243" s="154" t="str">
        <f ca="1">IF(ISERROR($Y243),"",OFFSET('Smelter Look-up'!$G$4,$Y243-4,0))</f>
        <v/>
      </c>
      <c r="I243" s="96" t="str">
        <f ca="1">IF(ISERROR($Y243),"",OFFSET('Smelter Look-up'!$H$4,$Y243-4,0))</f>
        <v/>
      </c>
      <c r="J243" s="96" t="str">
        <f ca="1">IF(ISERROR($Y243),"",OFFSET('Smelter Look-up'!$I$4,$Y243-4,0))</f>
        <v/>
      </c>
      <c r="K243" s="97"/>
      <c r="L243" s="97"/>
      <c r="M243" s="97"/>
      <c r="N243" s="97"/>
      <c r="O243" s="97"/>
      <c r="P243" s="97"/>
      <c r="Q243" s="98"/>
      <c r="R243" s="140" t="str">
        <f ca="1">IF(ISERROR($Y243),"",OFFSET('Smelter Look-up'!$C$4,$Y243-4,0)&amp;"")</f>
        <v/>
      </c>
      <c r="S243" s="98" t="str">
        <f ca="1" t="shared" si="34"/>
        <v/>
      </c>
      <c r="T243" s="98" t="str">
        <f ca="1">IF(B243="","",IF(ISERROR(MATCH($J243,SorP!B:B,0)),"",INDIRECT("'SorP'!$A$"&amp;MATCH($S243&amp;$J243,SorP!C:C,0))))</f>
        <v/>
      </c>
      <c r="U243" s="99"/>
      <c r="V243" s="74" t="str">
        <f ca="1" t="shared" si="35"/>
        <v/>
      </c>
      <c r="W243" s="74" t="b">
        <f ca="1" t="shared" si="36"/>
        <v>0</v>
      </c>
      <c r="X243" s="74" t="str">
        <f ca="1" t="shared" si="37"/>
        <v>+</v>
      </c>
      <c r="Y243" s="74" t="e">
        <f ca="1">IF(C243="",NA(),MATCH($B243&amp;$C243,'Smelter Look-up'!$J:$J,0))</f>
        <v>#N/A</v>
      </c>
      <c r="AB243" s="74">
        <f ca="1" t="shared" si="38"/>
        <v>0</v>
      </c>
      <c r="AC243" s="74" t="str">
        <f ca="1" t="shared" si="39"/>
        <v/>
      </c>
      <c r="AD243" s="74" t="str">
        <f ca="1" t="shared" si="33"/>
        <v/>
      </c>
    </row>
    <row r="244" s="74" customFormat="1" ht="20.15" customHeight="1" spans="1:30">
      <c r="A244" s="97"/>
      <c r="B244" s="95" t="str">
        <f ca="1">IF(LEN(A244)=0,"",INDEX('Smelter Look-up'!$A:$A,MATCH($A244,'Smelter Look-up'!$E:$E,0)))</f>
        <v/>
      </c>
      <c r="C244" s="95" t="str">
        <f ca="1">IF(LEN(A244)=0,"",INDEX('Smelter Look-up'!$C:$C,MATCH($A244,'Smelter Look-up'!$E:$E,0)))</f>
        <v/>
      </c>
      <c r="D244" s="95"/>
      <c r="E244" s="95" t="str">
        <f ca="1">IF(ISERROR($Y244),"",OFFSET('Smelter Look-up'!$D$4,$Y244-4,0)&amp;"")</f>
        <v/>
      </c>
      <c r="F244" s="95" t="str">
        <f ca="1">IF(ISERROR($Y244),"",OFFSET('Smelter Look-up'!$E$4,$Y244-4,0))</f>
        <v/>
      </c>
      <c r="G244" s="95" t="str">
        <f ca="1">IF(C244="Smelter not listed","Enter smelter details",IF(ISERROR($Y244),"",OFFSET('Smelter Look-up'!$F$4,$Y244-4,0)))</f>
        <v/>
      </c>
      <c r="H244" s="154" t="str">
        <f ca="1">IF(ISERROR($Y244),"",OFFSET('Smelter Look-up'!$G$4,$Y244-4,0))</f>
        <v/>
      </c>
      <c r="I244" s="96" t="str">
        <f ca="1">IF(ISERROR($Y244),"",OFFSET('Smelter Look-up'!$H$4,$Y244-4,0))</f>
        <v/>
      </c>
      <c r="J244" s="96" t="str">
        <f ca="1">IF(ISERROR($Y244),"",OFFSET('Smelter Look-up'!$I$4,$Y244-4,0))</f>
        <v/>
      </c>
      <c r="K244" s="97"/>
      <c r="L244" s="97"/>
      <c r="M244" s="97"/>
      <c r="N244" s="97"/>
      <c r="O244" s="97"/>
      <c r="P244" s="97"/>
      <c r="Q244" s="98"/>
      <c r="R244" s="140" t="str">
        <f ca="1">IF(ISERROR($Y244),"",OFFSET('Smelter Look-up'!$C$4,$Y244-4,0)&amp;"")</f>
        <v/>
      </c>
      <c r="S244" s="98" t="str">
        <f ca="1" t="shared" si="34"/>
        <v/>
      </c>
      <c r="T244" s="98" t="str">
        <f ca="1">IF(B244="","",IF(ISERROR(MATCH($J244,SorP!B:B,0)),"",INDIRECT("'SorP'!$A$"&amp;MATCH($S244&amp;$J244,SorP!C:C,0))))</f>
        <v/>
      </c>
      <c r="U244" s="99"/>
      <c r="V244" s="74" t="str">
        <f ca="1" t="shared" si="35"/>
        <v/>
      </c>
      <c r="W244" s="74" t="b">
        <f ca="1" t="shared" si="36"/>
        <v>0</v>
      </c>
      <c r="X244" s="74" t="str">
        <f ca="1" t="shared" si="37"/>
        <v>+</v>
      </c>
      <c r="Y244" s="74" t="e">
        <f ca="1">IF(C244="",NA(),MATCH($B244&amp;$C244,'Smelter Look-up'!$J:$J,0))</f>
        <v>#N/A</v>
      </c>
      <c r="AB244" s="74">
        <f ca="1" t="shared" si="38"/>
        <v>0</v>
      </c>
      <c r="AC244" s="74" t="str">
        <f ca="1" t="shared" si="39"/>
        <v/>
      </c>
      <c r="AD244" s="74" t="str">
        <f ca="1" t="shared" si="33"/>
        <v/>
      </c>
    </row>
    <row r="245" s="74" customFormat="1" ht="20.15" customHeight="1" spans="1:30">
      <c r="A245" s="97"/>
      <c r="B245" s="95" t="str">
        <f ca="1">IF(LEN(A245)=0,"",INDEX('Smelter Look-up'!$A:$A,MATCH($A245,'Smelter Look-up'!$E:$E,0)))</f>
        <v/>
      </c>
      <c r="C245" s="95" t="str">
        <f ca="1">IF(LEN(A245)=0,"",INDEX('Smelter Look-up'!$C:$C,MATCH($A245,'Smelter Look-up'!$E:$E,0)))</f>
        <v/>
      </c>
      <c r="D245" s="95"/>
      <c r="E245" s="95" t="str">
        <f ca="1">IF(ISERROR($Y245),"",OFFSET('Smelter Look-up'!$D$4,$Y245-4,0)&amp;"")</f>
        <v/>
      </c>
      <c r="F245" s="95" t="str">
        <f ca="1">IF(ISERROR($Y245),"",OFFSET('Smelter Look-up'!$E$4,$Y245-4,0))</f>
        <v/>
      </c>
      <c r="G245" s="95" t="str">
        <f ca="1">IF(C245="Smelter not listed","Enter smelter details",IF(ISERROR($Y245),"",OFFSET('Smelter Look-up'!$F$4,$Y245-4,0)))</f>
        <v/>
      </c>
      <c r="H245" s="154" t="str">
        <f ca="1">IF(ISERROR($Y245),"",OFFSET('Smelter Look-up'!$G$4,$Y245-4,0))</f>
        <v/>
      </c>
      <c r="I245" s="96" t="str">
        <f ca="1">IF(ISERROR($Y245),"",OFFSET('Smelter Look-up'!$H$4,$Y245-4,0))</f>
        <v/>
      </c>
      <c r="J245" s="96" t="str">
        <f ca="1">IF(ISERROR($Y245),"",OFFSET('Smelter Look-up'!$I$4,$Y245-4,0))</f>
        <v/>
      </c>
      <c r="K245" s="97"/>
      <c r="L245" s="97"/>
      <c r="M245" s="97"/>
      <c r="N245" s="97"/>
      <c r="O245" s="97"/>
      <c r="P245" s="97"/>
      <c r="Q245" s="98"/>
      <c r="R245" s="140" t="str">
        <f ca="1">IF(ISERROR($Y245),"",OFFSET('Smelter Look-up'!$C$4,$Y245-4,0)&amp;"")</f>
        <v/>
      </c>
      <c r="S245" s="98" t="str">
        <f ca="1" t="shared" si="34"/>
        <v/>
      </c>
      <c r="T245" s="98" t="str">
        <f ca="1">IF(B245="","",IF(ISERROR(MATCH($J245,SorP!B:B,0)),"",INDIRECT("'SorP'!$A$"&amp;MATCH($S245&amp;$J245,SorP!C:C,0))))</f>
        <v/>
      </c>
      <c r="U245" s="99"/>
      <c r="V245" s="74" t="str">
        <f ca="1" t="shared" si="35"/>
        <v/>
      </c>
      <c r="W245" s="74" t="b">
        <f ca="1" t="shared" si="36"/>
        <v>0</v>
      </c>
      <c r="X245" s="74" t="str">
        <f ca="1" t="shared" si="37"/>
        <v>+</v>
      </c>
      <c r="Y245" s="74" t="e">
        <f ca="1">IF(C245="",NA(),MATCH($B245&amp;$C245,'Smelter Look-up'!$J:$J,0))</f>
        <v>#N/A</v>
      </c>
      <c r="AB245" s="74">
        <f ca="1" t="shared" si="38"/>
        <v>0</v>
      </c>
      <c r="AC245" s="74" t="str">
        <f ca="1" t="shared" si="39"/>
        <v/>
      </c>
      <c r="AD245" s="74" t="str">
        <f ca="1" t="shared" si="33"/>
        <v/>
      </c>
    </row>
    <row r="246" s="74" customFormat="1" ht="20.15" customHeight="1" spans="1:30">
      <c r="A246" s="97"/>
      <c r="B246" s="95" t="str">
        <f ca="1">IF(LEN(A246)=0,"",INDEX('Smelter Look-up'!$A:$A,MATCH($A246,'Smelter Look-up'!$E:$E,0)))</f>
        <v/>
      </c>
      <c r="C246" s="95" t="str">
        <f ca="1">IF(LEN(A246)=0,"",INDEX('Smelter Look-up'!$C:$C,MATCH($A246,'Smelter Look-up'!$E:$E,0)))</f>
        <v/>
      </c>
      <c r="D246" s="95"/>
      <c r="E246" s="95" t="str">
        <f ca="1">IF(ISERROR($Y246),"",OFFSET('Smelter Look-up'!$D$4,$Y246-4,0)&amp;"")</f>
        <v/>
      </c>
      <c r="F246" s="95" t="str">
        <f ca="1">IF(ISERROR($Y246),"",OFFSET('Smelter Look-up'!$E$4,$Y246-4,0))</f>
        <v/>
      </c>
      <c r="G246" s="95" t="str">
        <f ca="1">IF(C246="Smelter not listed","Enter smelter details",IF(ISERROR($Y246),"",OFFSET('Smelter Look-up'!$F$4,$Y246-4,0)))</f>
        <v/>
      </c>
      <c r="H246" s="154" t="str">
        <f ca="1">IF(ISERROR($Y246),"",OFFSET('Smelter Look-up'!$G$4,$Y246-4,0))</f>
        <v/>
      </c>
      <c r="I246" s="96" t="str">
        <f ca="1">IF(ISERROR($Y246),"",OFFSET('Smelter Look-up'!$H$4,$Y246-4,0))</f>
        <v/>
      </c>
      <c r="J246" s="96" t="str">
        <f ca="1">IF(ISERROR($Y246),"",OFFSET('Smelter Look-up'!$I$4,$Y246-4,0))</f>
        <v/>
      </c>
      <c r="K246" s="97"/>
      <c r="L246" s="97"/>
      <c r="M246" s="97"/>
      <c r="N246" s="97"/>
      <c r="O246" s="97"/>
      <c r="P246" s="97"/>
      <c r="Q246" s="98"/>
      <c r="R246" s="140" t="str">
        <f ca="1">IF(ISERROR($Y246),"",OFFSET('Smelter Look-up'!$C$4,$Y246-4,0)&amp;"")</f>
        <v/>
      </c>
      <c r="S246" s="98" t="str">
        <f ca="1" t="shared" si="34"/>
        <v/>
      </c>
      <c r="T246" s="98" t="str">
        <f ca="1">IF(B246="","",IF(ISERROR(MATCH($J246,SorP!B:B,0)),"",INDIRECT("'SorP'!$A$"&amp;MATCH($S246&amp;$J246,SorP!C:C,0))))</f>
        <v/>
      </c>
      <c r="U246" s="99"/>
      <c r="V246" s="74" t="str">
        <f ca="1" t="shared" si="35"/>
        <v/>
      </c>
      <c r="W246" s="74" t="b">
        <f ca="1" t="shared" si="36"/>
        <v>0</v>
      </c>
      <c r="X246" s="74" t="str">
        <f ca="1" t="shared" si="37"/>
        <v>+</v>
      </c>
      <c r="Y246" s="74" t="e">
        <f ca="1">IF(C246="",NA(),MATCH($B246&amp;$C246,'Smelter Look-up'!$J:$J,0))</f>
        <v>#N/A</v>
      </c>
      <c r="AB246" s="74">
        <f ca="1" t="shared" si="38"/>
        <v>0</v>
      </c>
      <c r="AC246" s="74" t="str">
        <f ca="1" t="shared" si="39"/>
        <v/>
      </c>
      <c r="AD246" s="74" t="str">
        <f ca="1" t="shared" si="33"/>
        <v/>
      </c>
    </row>
    <row r="247" s="74" customFormat="1" ht="20.15" customHeight="1" spans="1:30">
      <c r="A247" s="97"/>
      <c r="B247" s="95" t="str">
        <f ca="1">IF(LEN(A247)=0,"",INDEX('Smelter Look-up'!$A:$A,MATCH($A247,'Smelter Look-up'!$E:$E,0)))</f>
        <v/>
      </c>
      <c r="C247" s="95" t="str">
        <f ca="1">IF(LEN(A247)=0,"",INDEX('Smelter Look-up'!$C:$C,MATCH($A247,'Smelter Look-up'!$E:$E,0)))</f>
        <v/>
      </c>
      <c r="D247" s="95"/>
      <c r="E247" s="95" t="str">
        <f ca="1">IF(ISERROR($Y247),"",OFFSET('Smelter Look-up'!$D$4,$Y247-4,0)&amp;"")</f>
        <v/>
      </c>
      <c r="F247" s="95" t="str">
        <f ca="1">IF(ISERROR($Y247),"",OFFSET('Smelter Look-up'!$E$4,$Y247-4,0))</f>
        <v/>
      </c>
      <c r="G247" s="95" t="str">
        <f ca="1">IF(C247="Smelter not listed","Enter smelter details",IF(ISERROR($Y247),"",OFFSET('Smelter Look-up'!$F$4,$Y247-4,0)))</f>
        <v/>
      </c>
      <c r="H247" s="154" t="str">
        <f ca="1">IF(ISERROR($Y247),"",OFFSET('Smelter Look-up'!$G$4,$Y247-4,0))</f>
        <v/>
      </c>
      <c r="I247" s="96" t="str">
        <f ca="1">IF(ISERROR($Y247),"",OFFSET('Smelter Look-up'!$H$4,$Y247-4,0))</f>
        <v/>
      </c>
      <c r="J247" s="96" t="str">
        <f ca="1">IF(ISERROR($Y247),"",OFFSET('Smelter Look-up'!$I$4,$Y247-4,0))</f>
        <v/>
      </c>
      <c r="K247" s="97"/>
      <c r="L247" s="97"/>
      <c r="M247" s="97"/>
      <c r="N247" s="97"/>
      <c r="O247" s="97"/>
      <c r="P247" s="97"/>
      <c r="Q247" s="98"/>
      <c r="R247" s="140" t="str">
        <f ca="1">IF(ISERROR($Y247),"",OFFSET('Smelter Look-up'!$C$4,$Y247-4,0)&amp;"")</f>
        <v/>
      </c>
      <c r="S247" s="98" t="str">
        <f ca="1" t="shared" si="34"/>
        <v/>
      </c>
      <c r="T247" s="98" t="str">
        <f ca="1">IF(B247="","",IF(ISERROR(MATCH($J247,SorP!B:B,0)),"",INDIRECT("'SorP'!$A$"&amp;MATCH($S247&amp;$J247,SorP!C:C,0))))</f>
        <v/>
      </c>
      <c r="U247" s="99"/>
      <c r="V247" s="74" t="str">
        <f ca="1" t="shared" si="35"/>
        <v/>
      </c>
      <c r="W247" s="74" t="b">
        <f ca="1" t="shared" si="36"/>
        <v>0</v>
      </c>
      <c r="X247" s="74" t="str">
        <f ca="1" t="shared" si="37"/>
        <v>+</v>
      </c>
      <c r="Y247" s="74" t="e">
        <f ca="1">IF(C247="",NA(),MATCH($B247&amp;$C247,'Smelter Look-up'!$J:$J,0))</f>
        <v>#N/A</v>
      </c>
      <c r="AB247" s="74">
        <f ca="1" t="shared" si="38"/>
        <v>0</v>
      </c>
      <c r="AC247" s="74" t="str">
        <f ca="1" t="shared" si="39"/>
        <v/>
      </c>
      <c r="AD247" s="74" t="str">
        <f ca="1" t="shared" ref="AD247:AD310" si="40">IF(C247="Smelter not listed",D247,IF(C247="Smelter not yet identified","",C247))</f>
        <v/>
      </c>
    </row>
    <row r="248" s="74" customFormat="1" ht="20.15" customHeight="1" spans="1:30">
      <c r="A248" s="97"/>
      <c r="B248" s="95" t="str">
        <f ca="1">IF(LEN(A248)=0,"",INDEX('Smelter Look-up'!$A:$A,MATCH($A248,'Smelter Look-up'!$E:$E,0)))</f>
        <v/>
      </c>
      <c r="C248" s="95" t="str">
        <f ca="1">IF(LEN(A248)=0,"",INDEX('Smelter Look-up'!$C:$C,MATCH($A248,'Smelter Look-up'!$E:$E,0)))</f>
        <v/>
      </c>
      <c r="D248" s="95"/>
      <c r="E248" s="95" t="str">
        <f ca="1">IF(ISERROR($Y248),"",OFFSET('Smelter Look-up'!$D$4,$Y248-4,0)&amp;"")</f>
        <v/>
      </c>
      <c r="F248" s="95" t="str">
        <f ca="1">IF(ISERROR($Y248),"",OFFSET('Smelter Look-up'!$E$4,$Y248-4,0))</f>
        <v/>
      </c>
      <c r="G248" s="95" t="str">
        <f ca="1">IF(C248="Smelter not listed","Enter smelter details",IF(ISERROR($Y248),"",OFFSET('Smelter Look-up'!$F$4,$Y248-4,0)))</f>
        <v/>
      </c>
      <c r="H248" s="154" t="str">
        <f ca="1">IF(ISERROR($Y248),"",OFFSET('Smelter Look-up'!$G$4,$Y248-4,0))</f>
        <v/>
      </c>
      <c r="I248" s="96" t="str">
        <f ca="1">IF(ISERROR($Y248),"",OFFSET('Smelter Look-up'!$H$4,$Y248-4,0))</f>
        <v/>
      </c>
      <c r="J248" s="96" t="str">
        <f ca="1">IF(ISERROR($Y248),"",OFFSET('Smelter Look-up'!$I$4,$Y248-4,0))</f>
        <v/>
      </c>
      <c r="K248" s="97"/>
      <c r="L248" s="97"/>
      <c r="M248" s="97"/>
      <c r="N248" s="97"/>
      <c r="O248" s="97"/>
      <c r="P248" s="97"/>
      <c r="Q248" s="98"/>
      <c r="R248" s="140" t="str">
        <f ca="1">IF(ISERROR($Y248),"",OFFSET('Smelter Look-up'!$C$4,$Y248-4,0)&amp;"")</f>
        <v/>
      </c>
      <c r="S248" s="98" t="str">
        <f ca="1" t="shared" si="34"/>
        <v/>
      </c>
      <c r="T248" s="98" t="str">
        <f ca="1">IF(B248="","",IF(ISERROR(MATCH($J248,SorP!B:B,0)),"",INDIRECT("'SorP'!$A$"&amp;MATCH($S248&amp;$J248,SorP!C:C,0))))</f>
        <v/>
      </c>
      <c r="U248" s="99"/>
      <c r="V248" s="74" t="str">
        <f ca="1" t="shared" si="35"/>
        <v/>
      </c>
      <c r="W248" s="74" t="b">
        <f ca="1" t="shared" si="36"/>
        <v>0</v>
      </c>
      <c r="X248" s="74" t="str">
        <f ca="1" t="shared" si="37"/>
        <v>+</v>
      </c>
      <c r="Y248" s="74" t="e">
        <f ca="1">IF(C248="",NA(),MATCH($B248&amp;$C248,'Smelter Look-up'!$J:$J,0))</f>
        <v>#N/A</v>
      </c>
      <c r="AB248" s="74">
        <f ca="1" t="shared" si="38"/>
        <v>0</v>
      </c>
      <c r="AC248" s="74" t="str">
        <f ca="1" t="shared" si="39"/>
        <v/>
      </c>
      <c r="AD248" s="74" t="str">
        <f ca="1" t="shared" si="40"/>
        <v/>
      </c>
    </row>
    <row r="249" s="74" customFormat="1" ht="20.15" customHeight="1" spans="1:30">
      <c r="A249" s="97"/>
      <c r="B249" s="95" t="str">
        <f ca="1">IF(LEN(A249)=0,"",INDEX('Smelter Look-up'!$A:$A,MATCH($A249,'Smelter Look-up'!$E:$E,0)))</f>
        <v/>
      </c>
      <c r="C249" s="95" t="str">
        <f ca="1">IF(LEN(A249)=0,"",INDEX('Smelter Look-up'!$C:$C,MATCH($A249,'Smelter Look-up'!$E:$E,0)))</f>
        <v/>
      </c>
      <c r="D249" s="95"/>
      <c r="E249" s="95" t="str">
        <f ca="1">IF(ISERROR($Y249),"",OFFSET('Smelter Look-up'!$D$4,$Y249-4,0)&amp;"")</f>
        <v/>
      </c>
      <c r="F249" s="95" t="str">
        <f ca="1">IF(ISERROR($Y249),"",OFFSET('Smelter Look-up'!$E$4,$Y249-4,0))</f>
        <v/>
      </c>
      <c r="G249" s="95" t="str">
        <f ca="1">IF(C249="Smelter not listed","Enter smelter details",IF(ISERROR($Y249),"",OFFSET('Smelter Look-up'!$F$4,$Y249-4,0)))</f>
        <v/>
      </c>
      <c r="H249" s="154" t="str">
        <f ca="1">IF(ISERROR($Y249),"",OFFSET('Smelter Look-up'!$G$4,$Y249-4,0))</f>
        <v/>
      </c>
      <c r="I249" s="96" t="str">
        <f ca="1">IF(ISERROR($Y249),"",OFFSET('Smelter Look-up'!$H$4,$Y249-4,0))</f>
        <v/>
      </c>
      <c r="J249" s="96" t="str">
        <f ca="1">IF(ISERROR($Y249),"",OFFSET('Smelter Look-up'!$I$4,$Y249-4,0))</f>
        <v/>
      </c>
      <c r="K249" s="97"/>
      <c r="L249" s="97"/>
      <c r="M249" s="97"/>
      <c r="N249" s="97"/>
      <c r="O249" s="97"/>
      <c r="P249" s="97"/>
      <c r="Q249" s="98"/>
      <c r="R249" s="140" t="str">
        <f ca="1">IF(ISERROR($Y249),"",OFFSET('Smelter Look-up'!$C$4,$Y249-4,0)&amp;"")</f>
        <v/>
      </c>
      <c r="S249" s="98" t="str">
        <f ca="1" t="shared" si="34"/>
        <v/>
      </c>
      <c r="T249" s="98" t="str">
        <f ca="1">IF(B249="","",IF(ISERROR(MATCH($J249,SorP!B:B,0)),"",INDIRECT("'SorP'!$A$"&amp;MATCH($S249&amp;$J249,SorP!C:C,0))))</f>
        <v/>
      </c>
      <c r="U249" s="99"/>
      <c r="V249" s="74" t="str">
        <f ca="1" t="shared" si="35"/>
        <v/>
      </c>
      <c r="W249" s="74" t="b">
        <f ca="1" t="shared" si="36"/>
        <v>0</v>
      </c>
      <c r="X249" s="74" t="str">
        <f ca="1" t="shared" si="37"/>
        <v>+</v>
      </c>
      <c r="Y249" s="74" t="e">
        <f ca="1">IF(C249="",NA(),MATCH($B249&amp;$C249,'Smelter Look-up'!$J:$J,0))</f>
        <v>#N/A</v>
      </c>
      <c r="AB249" s="74">
        <f ca="1" t="shared" si="38"/>
        <v>0</v>
      </c>
      <c r="AC249" s="74" t="str">
        <f ca="1" t="shared" si="39"/>
        <v/>
      </c>
      <c r="AD249" s="74" t="str">
        <f ca="1" t="shared" si="40"/>
        <v/>
      </c>
    </row>
    <row r="250" s="74" customFormat="1" ht="20.15" customHeight="1" spans="1:30">
      <c r="A250" s="97"/>
      <c r="B250" s="95" t="str">
        <f ca="1">IF(LEN(A250)=0,"",INDEX('Smelter Look-up'!$A:$A,MATCH($A250,'Smelter Look-up'!$E:$E,0)))</f>
        <v/>
      </c>
      <c r="C250" s="95" t="str">
        <f ca="1">IF(LEN(A250)=0,"",INDEX('Smelter Look-up'!$C:$C,MATCH($A250,'Smelter Look-up'!$E:$E,0)))</f>
        <v/>
      </c>
      <c r="D250" s="95"/>
      <c r="E250" s="95" t="str">
        <f ca="1">IF(ISERROR($Y250),"",OFFSET('Smelter Look-up'!$D$4,$Y250-4,0)&amp;"")</f>
        <v/>
      </c>
      <c r="F250" s="95" t="str">
        <f ca="1">IF(ISERROR($Y250),"",OFFSET('Smelter Look-up'!$E$4,$Y250-4,0))</f>
        <v/>
      </c>
      <c r="G250" s="95" t="str">
        <f ca="1">IF(C250="Smelter not listed","Enter smelter details",IF(ISERROR($Y250),"",OFFSET('Smelter Look-up'!$F$4,$Y250-4,0)))</f>
        <v/>
      </c>
      <c r="H250" s="154" t="str">
        <f ca="1">IF(ISERROR($Y250),"",OFFSET('Smelter Look-up'!$G$4,$Y250-4,0))</f>
        <v/>
      </c>
      <c r="I250" s="96" t="str">
        <f ca="1">IF(ISERROR($Y250),"",OFFSET('Smelter Look-up'!$H$4,$Y250-4,0))</f>
        <v/>
      </c>
      <c r="J250" s="96" t="str">
        <f ca="1">IF(ISERROR($Y250),"",OFFSET('Smelter Look-up'!$I$4,$Y250-4,0))</f>
        <v/>
      </c>
      <c r="K250" s="97"/>
      <c r="L250" s="97"/>
      <c r="M250" s="97"/>
      <c r="N250" s="97"/>
      <c r="O250" s="97"/>
      <c r="P250" s="97"/>
      <c r="Q250" s="98"/>
      <c r="R250" s="140" t="str">
        <f ca="1">IF(ISERROR($Y250),"",OFFSET('Smelter Look-up'!$C$4,$Y250-4,0)&amp;"")</f>
        <v/>
      </c>
      <c r="S250" s="98" t="str">
        <f ca="1" t="shared" si="34"/>
        <v/>
      </c>
      <c r="T250" s="98" t="str">
        <f ca="1">IF(B250="","",IF(ISERROR(MATCH($J250,SorP!B:B,0)),"",INDIRECT("'SorP'!$A$"&amp;MATCH($S250&amp;$J250,SorP!C:C,0))))</f>
        <v/>
      </c>
      <c r="U250" s="99"/>
      <c r="V250" s="74" t="str">
        <f ca="1" t="shared" si="35"/>
        <v/>
      </c>
      <c r="W250" s="74" t="b">
        <f ca="1" t="shared" si="36"/>
        <v>0</v>
      </c>
      <c r="X250" s="74" t="str">
        <f ca="1" t="shared" si="37"/>
        <v>+</v>
      </c>
      <c r="Y250" s="74" t="e">
        <f ca="1">IF(C250="",NA(),MATCH($B250&amp;$C250,'Smelter Look-up'!$J:$J,0))</f>
        <v>#N/A</v>
      </c>
      <c r="AB250" s="74">
        <f ca="1" t="shared" si="38"/>
        <v>0</v>
      </c>
      <c r="AC250" s="74" t="str">
        <f ca="1" t="shared" si="39"/>
        <v/>
      </c>
      <c r="AD250" s="74" t="str">
        <f ca="1" t="shared" si="40"/>
        <v/>
      </c>
    </row>
    <row r="251" s="74" customFormat="1" ht="20.15" customHeight="1" spans="1:30">
      <c r="A251" s="97"/>
      <c r="B251" s="95" t="str">
        <f ca="1">IF(LEN(A251)=0,"",INDEX('Smelter Look-up'!$A:$A,MATCH($A251,'Smelter Look-up'!$E:$E,0)))</f>
        <v/>
      </c>
      <c r="C251" s="95" t="str">
        <f ca="1">IF(LEN(A251)=0,"",INDEX('Smelter Look-up'!$C:$C,MATCH($A251,'Smelter Look-up'!$E:$E,0)))</f>
        <v/>
      </c>
      <c r="D251" s="95"/>
      <c r="E251" s="95" t="str">
        <f ca="1">IF(ISERROR($Y251),"",OFFSET('Smelter Look-up'!$D$4,$Y251-4,0)&amp;"")</f>
        <v/>
      </c>
      <c r="F251" s="95" t="str">
        <f ca="1">IF(ISERROR($Y251),"",OFFSET('Smelter Look-up'!$E$4,$Y251-4,0))</f>
        <v/>
      </c>
      <c r="G251" s="95" t="str">
        <f ca="1">IF(C251="Smelter not listed","Enter smelter details",IF(ISERROR($Y251),"",OFFSET('Smelter Look-up'!$F$4,$Y251-4,0)))</f>
        <v/>
      </c>
      <c r="H251" s="154" t="str">
        <f ca="1">IF(ISERROR($Y251),"",OFFSET('Smelter Look-up'!$G$4,$Y251-4,0))</f>
        <v/>
      </c>
      <c r="I251" s="96" t="str">
        <f ca="1">IF(ISERROR($Y251),"",OFFSET('Smelter Look-up'!$H$4,$Y251-4,0))</f>
        <v/>
      </c>
      <c r="J251" s="96" t="str">
        <f ca="1">IF(ISERROR($Y251),"",OFFSET('Smelter Look-up'!$I$4,$Y251-4,0))</f>
        <v/>
      </c>
      <c r="K251" s="97"/>
      <c r="L251" s="97"/>
      <c r="M251" s="97"/>
      <c r="N251" s="97"/>
      <c r="O251" s="97"/>
      <c r="P251" s="97"/>
      <c r="Q251" s="98"/>
      <c r="R251" s="140" t="str">
        <f ca="1">IF(ISERROR($Y251),"",OFFSET('Smelter Look-up'!$C$4,$Y251-4,0)&amp;"")</f>
        <v/>
      </c>
      <c r="S251" s="98" t="str">
        <f ca="1" t="shared" si="34"/>
        <v/>
      </c>
      <c r="T251" s="98" t="str">
        <f ca="1">IF(B251="","",IF(ISERROR(MATCH($J251,SorP!B:B,0)),"",INDIRECT("'SorP'!$A$"&amp;MATCH($S251&amp;$J251,SorP!C:C,0))))</f>
        <v/>
      </c>
      <c r="U251" s="99"/>
      <c r="V251" s="74" t="str">
        <f ca="1" t="shared" si="35"/>
        <v/>
      </c>
      <c r="W251" s="74" t="b">
        <f ca="1" t="shared" si="36"/>
        <v>0</v>
      </c>
      <c r="X251" s="74" t="str">
        <f ca="1" t="shared" si="37"/>
        <v>+</v>
      </c>
      <c r="Y251" s="74" t="e">
        <f ca="1">IF(C251="",NA(),MATCH($B251&amp;$C251,'Smelter Look-up'!$J:$J,0))</f>
        <v>#N/A</v>
      </c>
      <c r="AB251" s="74">
        <f ca="1" t="shared" si="38"/>
        <v>0</v>
      </c>
      <c r="AC251" s="74" t="str">
        <f ca="1" t="shared" si="39"/>
        <v/>
      </c>
      <c r="AD251" s="74" t="str">
        <f ca="1" t="shared" si="40"/>
        <v/>
      </c>
    </row>
    <row r="252" s="74" customFormat="1" ht="20.15" customHeight="1" spans="1:30">
      <c r="A252" s="97"/>
      <c r="B252" s="95" t="str">
        <f ca="1">IF(LEN(A252)=0,"",INDEX('Smelter Look-up'!$A:$A,MATCH($A252,'Smelter Look-up'!$E:$E,0)))</f>
        <v/>
      </c>
      <c r="C252" s="95" t="str">
        <f ca="1">IF(LEN(A252)=0,"",INDEX('Smelter Look-up'!$C:$C,MATCH($A252,'Smelter Look-up'!$E:$E,0)))</f>
        <v/>
      </c>
      <c r="D252" s="95"/>
      <c r="E252" s="95" t="str">
        <f ca="1">IF(ISERROR($Y252),"",OFFSET('Smelter Look-up'!$D$4,$Y252-4,0)&amp;"")</f>
        <v/>
      </c>
      <c r="F252" s="95" t="str">
        <f ca="1">IF(ISERROR($Y252),"",OFFSET('Smelter Look-up'!$E$4,$Y252-4,0))</f>
        <v/>
      </c>
      <c r="G252" s="95" t="str">
        <f ca="1">IF(C252="Smelter not listed","Enter smelter details",IF(ISERROR($Y252),"",OFFSET('Smelter Look-up'!$F$4,$Y252-4,0)))</f>
        <v/>
      </c>
      <c r="H252" s="154" t="str">
        <f ca="1">IF(ISERROR($Y252),"",OFFSET('Smelter Look-up'!$G$4,$Y252-4,0))</f>
        <v/>
      </c>
      <c r="I252" s="96" t="str">
        <f ca="1">IF(ISERROR($Y252),"",OFFSET('Smelter Look-up'!$H$4,$Y252-4,0))</f>
        <v/>
      </c>
      <c r="J252" s="96" t="str">
        <f ca="1">IF(ISERROR($Y252),"",OFFSET('Smelter Look-up'!$I$4,$Y252-4,0))</f>
        <v/>
      </c>
      <c r="K252" s="97"/>
      <c r="L252" s="97"/>
      <c r="M252" s="97"/>
      <c r="N252" s="97"/>
      <c r="O252" s="97"/>
      <c r="P252" s="97"/>
      <c r="Q252" s="98"/>
      <c r="R252" s="140" t="str">
        <f ca="1">IF(ISERROR($Y252),"",OFFSET('Smelter Look-up'!$C$4,$Y252-4,0)&amp;"")</f>
        <v/>
      </c>
      <c r="S252" s="98" t="str">
        <f ca="1" t="shared" si="34"/>
        <v/>
      </c>
      <c r="T252" s="98" t="str">
        <f ca="1">IF(B252="","",IF(ISERROR(MATCH($J252,SorP!B:B,0)),"",INDIRECT("'SorP'!$A$"&amp;MATCH($S252&amp;$J252,SorP!C:C,0))))</f>
        <v/>
      </c>
      <c r="U252" s="99"/>
      <c r="V252" s="74" t="str">
        <f ca="1" t="shared" si="35"/>
        <v/>
      </c>
      <c r="W252" s="74" t="b">
        <f ca="1" t="shared" si="36"/>
        <v>0</v>
      </c>
      <c r="X252" s="74" t="str">
        <f ca="1" t="shared" si="37"/>
        <v>+</v>
      </c>
      <c r="Y252" s="74" t="e">
        <f ca="1">IF(C252="",NA(),MATCH($B252&amp;$C252,'Smelter Look-up'!$J:$J,0))</f>
        <v>#N/A</v>
      </c>
      <c r="AB252" s="74">
        <f ca="1" t="shared" si="38"/>
        <v>0</v>
      </c>
      <c r="AC252" s="74" t="str">
        <f ca="1" t="shared" si="39"/>
        <v/>
      </c>
      <c r="AD252" s="74" t="str">
        <f ca="1" t="shared" si="40"/>
        <v/>
      </c>
    </row>
    <row r="253" s="74" customFormat="1" ht="20.15" customHeight="1" spans="1:30">
      <c r="A253" s="97"/>
      <c r="B253" s="95" t="str">
        <f ca="1">IF(LEN(A253)=0,"",INDEX('Smelter Look-up'!$A:$A,MATCH($A253,'Smelter Look-up'!$E:$E,0)))</f>
        <v/>
      </c>
      <c r="C253" s="95" t="str">
        <f ca="1">IF(LEN(A253)=0,"",INDEX('Smelter Look-up'!$C:$C,MATCH($A253,'Smelter Look-up'!$E:$E,0)))</f>
        <v/>
      </c>
      <c r="D253" s="95"/>
      <c r="E253" s="95" t="str">
        <f ca="1">IF(ISERROR($Y253),"",OFFSET('Smelter Look-up'!$D$4,$Y253-4,0)&amp;"")</f>
        <v/>
      </c>
      <c r="F253" s="95" t="str">
        <f ca="1">IF(ISERROR($Y253),"",OFFSET('Smelter Look-up'!$E$4,$Y253-4,0))</f>
        <v/>
      </c>
      <c r="G253" s="95" t="str">
        <f ca="1">IF(C253="Smelter not listed","Enter smelter details",IF(ISERROR($Y253),"",OFFSET('Smelter Look-up'!$F$4,$Y253-4,0)))</f>
        <v/>
      </c>
      <c r="H253" s="154" t="str">
        <f ca="1">IF(ISERROR($Y253),"",OFFSET('Smelter Look-up'!$G$4,$Y253-4,0))</f>
        <v/>
      </c>
      <c r="I253" s="96" t="str">
        <f ca="1">IF(ISERROR($Y253),"",OFFSET('Smelter Look-up'!$H$4,$Y253-4,0))</f>
        <v/>
      </c>
      <c r="J253" s="96" t="str">
        <f ca="1">IF(ISERROR($Y253),"",OFFSET('Smelter Look-up'!$I$4,$Y253-4,0))</f>
        <v/>
      </c>
      <c r="K253" s="97"/>
      <c r="L253" s="97"/>
      <c r="M253" s="97"/>
      <c r="N253" s="97"/>
      <c r="O253" s="97"/>
      <c r="P253" s="97"/>
      <c r="Q253" s="98"/>
      <c r="R253" s="140" t="str">
        <f ca="1">IF(ISERROR($Y253),"",OFFSET('Smelter Look-up'!$C$4,$Y253-4,0)&amp;"")</f>
        <v/>
      </c>
      <c r="S253" s="98" t="str">
        <f ca="1" t="shared" si="34"/>
        <v/>
      </c>
      <c r="T253" s="98" t="str">
        <f ca="1">IF(B253="","",IF(ISERROR(MATCH($J253,SorP!B:B,0)),"",INDIRECT("'SorP'!$A$"&amp;MATCH($S253&amp;$J253,SorP!C:C,0))))</f>
        <v/>
      </c>
      <c r="U253" s="99"/>
      <c r="V253" s="74" t="str">
        <f ca="1" t="shared" si="35"/>
        <v/>
      </c>
      <c r="W253" s="74" t="b">
        <f ca="1" t="shared" si="36"/>
        <v>0</v>
      </c>
      <c r="X253" s="74" t="str">
        <f ca="1" t="shared" si="37"/>
        <v>+</v>
      </c>
      <c r="Y253" s="74" t="e">
        <f ca="1">IF(C253="",NA(),MATCH($B253&amp;$C253,'Smelter Look-up'!$J:$J,0))</f>
        <v>#N/A</v>
      </c>
      <c r="AB253" s="74">
        <f ca="1" t="shared" si="38"/>
        <v>0</v>
      </c>
      <c r="AC253" s="74" t="str">
        <f ca="1" t="shared" si="39"/>
        <v/>
      </c>
      <c r="AD253" s="74" t="str">
        <f ca="1" t="shared" si="40"/>
        <v/>
      </c>
    </row>
    <row r="254" s="74" customFormat="1" ht="20.15" customHeight="1" spans="1:30">
      <c r="A254" s="97"/>
      <c r="B254" s="95" t="str">
        <f ca="1">IF(LEN(A254)=0,"",INDEX('Smelter Look-up'!$A:$A,MATCH($A254,'Smelter Look-up'!$E:$E,0)))</f>
        <v/>
      </c>
      <c r="C254" s="95" t="str">
        <f ca="1">IF(LEN(A254)=0,"",INDEX('Smelter Look-up'!$C:$C,MATCH($A254,'Smelter Look-up'!$E:$E,0)))</f>
        <v/>
      </c>
      <c r="D254" s="95"/>
      <c r="E254" s="95" t="str">
        <f ca="1">IF(ISERROR($Y254),"",OFFSET('Smelter Look-up'!$D$4,$Y254-4,0)&amp;"")</f>
        <v/>
      </c>
      <c r="F254" s="95" t="str">
        <f ca="1">IF(ISERROR($Y254),"",OFFSET('Smelter Look-up'!$E$4,$Y254-4,0))</f>
        <v/>
      </c>
      <c r="G254" s="95" t="str">
        <f ca="1">IF(C254="Smelter not listed","Enter smelter details",IF(ISERROR($Y254),"",OFFSET('Smelter Look-up'!$F$4,$Y254-4,0)))</f>
        <v/>
      </c>
      <c r="H254" s="154" t="str">
        <f ca="1">IF(ISERROR($Y254),"",OFFSET('Smelter Look-up'!$G$4,$Y254-4,0))</f>
        <v/>
      </c>
      <c r="I254" s="96" t="str">
        <f ca="1">IF(ISERROR($Y254),"",OFFSET('Smelter Look-up'!$H$4,$Y254-4,0))</f>
        <v/>
      </c>
      <c r="J254" s="96" t="str">
        <f ca="1">IF(ISERROR($Y254),"",OFFSET('Smelter Look-up'!$I$4,$Y254-4,0))</f>
        <v/>
      </c>
      <c r="K254" s="97"/>
      <c r="L254" s="97"/>
      <c r="M254" s="97"/>
      <c r="N254" s="97"/>
      <c r="O254" s="97"/>
      <c r="P254" s="97"/>
      <c r="Q254" s="98"/>
      <c r="R254" s="140" t="str">
        <f ca="1">IF(ISERROR($Y254),"",OFFSET('Smelter Look-up'!$C$4,$Y254-4,0)&amp;"")</f>
        <v/>
      </c>
      <c r="S254" s="98" t="str">
        <f ca="1" t="shared" si="34"/>
        <v/>
      </c>
      <c r="T254" s="98" t="str">
        <f ca="1">IF(B254="","",IF(ISERROR(MATCH($J254,SorP!B:B,0)),"",INDIRECT("'SorP'!$A$"&amp;MATCH($S254&amp;$J254,SorP!C:C,0))))</f>
        <v/>
      </c>
      <c r="U254" s="99"/>
      <c r="V254" s="74" t="str">
        <f ca="1" t="shared" si="35"/>
        <v/>
      </c>
      <c r="W254" s="74" t="b">
        <f ca="1" t="shared" si="36"/>
        <v>0</v>
      </c>
      <c r="X254" s="74" t="str">
        <f ca="1" t="shared" si="37"/>
        <v>+</v>
      </c>
      <c r="Y254" s="74" t="e">
        <f ca="1">IF(C254="",NA(),MATCH($B254&amp;$C254,'Smelter Look-up'!$J:$J,0))</f>
        <v>#N/A</v>
      </c>
      <c r="AB254" s="74">
        <f ca="1" t="shared" si="38"/>
        <v>0</v>
      </c>
      <c r="AC254" s="74" t="str">
        <f ca="1" t="shared" si="39"/>
        <v/>
      </c>
      <c r="AD254" s="74" t="str">
        <f ca="1" t="shared" si="40"/>
        <v/>
      </c>
    </row>
    <row r="255" s="74" customFormat="1" ht="20.15" customHeight="1" spans="1:30">
      <c r="A255" s="97"/>
      <c r="B255" s="95" t="str">
        <f ca="1">IF(LEN(A255)=0,"",INDEX('Smelter Look-up'!$A:$A,MATCH($A255,'Smelter Look-up'!$E:$E,0)))</f>
        <v/>
      </c>
      <c r="C255" s="95" t="str">
        <f ca="1">IF(LEN(A255)=0,"",INDEX('Smelter Look-up'!$C:$C,MATCH($A255,'Smelter Look-up'!$E:$E,0)))</f>
        <v/>
      </c>
      <c r="D255" s="95"/>
      <c r="E255" s="95" t="str">
        <f ca="1">IF(ISERROR($Y255),"",OFFSET('Smelter Look-up'!$D$4,$Y255-4,0)&amp;"")</f>
        <v/>
      </c>
      <c r="F255" s="95" t="str">
        <f ca="1">IF(ISERROR($Y255),"",OFFSET('Smelter Look-up'!$E$4,$Y255-4,0))</f>
        <v/>
      </c>
      <c r="G255" s="95" t="str">
        <f ca="1">IF(C255="Smelter not listed","Enter smelter details",IF(ISERROR($Y255),"",OFFSET('Smelter Look-up'!$F$4,$Y255-4,0)))</f>
        <v/>
      </c>
      <c r="H255" s="154" t="str">
        <f ca="1">IF(ISERROR($Y255),"",OFFSET('Smelter Look-up'!$G$4,$Y255-4,0))</f>
        <v/>
      </c>
      <c r="I255" s="96" t="str">
        <f ca="1">IF(ISERROR($Y255),"",OFFSET('Smelter Look-up'!$H$4,$Y255-4,0))</f>
        <v/>
      </c>
      <c r="J255" s="96" t="str">
        <f ca="1">IF(ISERROR($Y255),"",OFFSET('Smelter Look-up'!$I$4,$Y255-4,0))</f>
        <v/>
      </c>
      <c r="K255" s="97"/>
      <c r="L255" s="97"/>
      <c r="M255" s="97"/>
      <c r="N255" s="97"/>
      <c r="O255" s="97"/>
      <c r="P255" s="97"/>
      <c r="Q255" s="98"/>
      <c r="R255" s="140" t="str">
        <f ca="1">IF(ISERROR($Y255),"",OFFSET('Smelter Look-up'!$C$4,$Y255-4,0)&amp;"")</f>
        <v/>
      </c>
      <c r="S255" s="98" t="str">
        <f ca="1" t="shared" si="34"/>
        <v/>
      </c>
      <c r="T255" s="98" t="str">
        <f ca="1">IF(B255="","",IF(ISERROR(MATCH($J255,SorP!B:B,0)),"",INDIRECT("'SorP'!$A$"&amp;MATCH($S255&amp;$J255,SorP!C:C,0))))</f>
        <v/>
      </c>
      <c r="U255" s="99"/>
      <c r="V255" s="74" t="str">
        <f ca="1" t="shared" si="35"/>
        <v/>
      </c>
      <c r="W255" s="74" t="b">
        <f ca="1" t="shared" si="36"/>
        <v>0</v>
      </c>
      <c r="X255" s="74" t="str">
        <f ca="1" t="shared" si="37"/>
        <v>+</v>
      </c>
      <c r="Y255" s="74" t="e">
        <f ca="1">IF(C255="",NA(),MATCH($B255&amp;$C255,'Smelter Look-up'!$J:$J,0))</f>
        <v>#N/A</v>
      </c>
      <c r="AB255" s="74">
        <f ca="1" t="shared" si="38"/>
        <v>0</v>
      </c>
      <c r="AC255" s="74" t="str">
        <f ca="1" t="shared" si="39"/>
        <v/>
      </c>
      <c r="AD255" s="74" t="str">
        <f ca="1" t="shared" si="40"/>
        <v/>
      </c>
    </row>
    <row r="256" s="74" customFormat="1" ht="20.15" customHeight="1" spans="1:30">
      <c r="A256" s="97"/>
      <c r="B256" s="95" t="str">
        <f ca="1">IF(LEN(A256)=0,"",INDEX('Smelter Look-up'!$A:$A,MATCH($A256,'Smelter Look-up'!$E:$E,0)))</f>
        <v/>
      </c>
      <c r="C256" s="95" t="str">
        <f ca="1">IF(LEN(A256)=0,"",INDEX('Smelter Look-up'!$C:$C,MATCH($A256,'Smelter Look-up'!$E:$E,0)))</f>
        <v/>
      </c>
      <c r="D256" s="95"/>
      <c r="E256" s="95" t="str">
        <f ca="1">IF(ISERROR($Y256),"",OFFSET('Smelter Look-up'!$D$4,$Y256-4,0)&amp;"")</f>
        <v/>
      </c>
      <c r="F256" s="95" t="str">
        <f ca="1">IF(ISERROR($Y256),"",OFFSET('Smelter Look-up'!$E$4,$Y256-4,0))</f>
        <v/>
      </c>
      <c r="G256" s="95" t="str">
        <f ca="1">IF(C256="Smelter not listed","Enter smelter details",IF(ISERROR($Y256),"",OFFSET('Smelter Look-up'!$F$4,$Y256-4,0)))</f>
        <v/>
      </c>
      <c r="H256" s="154" t="str">
        <f ca="1">IF(ISERROR($Y256),"",OFFSET('Smelter Look-up'!$G$4,$Y256-4,0))</f>
        <v/>
      </c>
      <c r="I256" s="96" t="str">
        <f ca="1">IF(ISERROR($Y256),"",OFFSET('Smelter Look-up'!$H$4,$Y256-4,0))</f>
        <v/>
      </c>
      <c r="J256" s="96" t="str">
        <f ca="1">IF(ISERROR($Y256),"",OFFSET('Smelter Look-up'!$I$4,$Y256-4,0))</f>
        <v/>
      </c>
      <c r="K256" s="97"/>
      <c r="L256" s="97"/>
      <c r="M256" s="97"/>
      <c r="N256" s="97"/>
      <c r="O256" s="97"/>
      <c r="P256" s="97"/>
      <c r="Q256" s="98"/>
      <c r="R256" s="140" t="str">
        <f ca="1">IF(ISERROR($Y256),"",OFFSET('Smelter Look-up'!$C$4,$Y256-4,0)&amp;"")</f>
        <v/>
      </c>
      <c r="S256" s="98" t="str">
        <f ca="1" t="shared" si="34"/>
        <v/>
      </c>
      <c r="T256" s="98" t="str">
        <f ca="1">IF(B256="","",IF(ISERROR(MATCH($J256,SorP!B:B,0)),"",INDIRECT("'SorP'!$A$"&amp;MATCH($S256&amp;$J256,SorP!C:C,0))))</f>
        <v/>
      </c>
      <c r="U256" s="99"/>
      <c r="V256" s="74" t="str">
        <f ca="1" t="shared" si="35"/>
        <v/>
      </c>
      <c r="W256" s="74" t="b">
        <f ca="1" t="shared" si="36"/>
        <v>0</v>
      </c>
      <c r="X256" s="74" t="str">
        <f ca="1" t="shared" si="37"/>
        <v>+</v>
      </c>
      <c r="Y256" s="74" t="e">
        <f ca="1">IF(C256="",NA(),MATCH($B256&amp;$C256,'Smelter Look-up'!$J:$J,0))</f>
        <v>#N/A</v>
      </c>
      <c r="AB256" s="74">
        <f ca="1" t="shared" si="38"/>
        <v>0</v>
      </c>
      <c r="AC256" s="74" t="str">
        <f ca="1" t="shared" si="39"/>
        <v/>
      </c>
      <c r="AD256" s="74" t="str">
        <f ca="1" t="shared" si="40"/>
        <v/>
      </c>
    </row>
    <row r="257" s="74" customFormat="1" ht="20.15" customHeight="1" spans="1:30">
      <c r="A257" s="97"/>
      <c r="B257" s="95" t="str">
        <f ca="1">IF(LEN(A257)=0,"",INDEX('Smelter Look-up'!$A:$A,MATCH($A257,'Smelter Look-up'!$E:$E,0)))</f>
        <v/>
      </c>
      <c r="C257" s="95" t="str">
        <f ca="1">IF(LEN(A257)=0,"",INDEX('Smelter Look-up'!$C:$C,MATCH($A257,'Smelter Look-up'!$E:$E,0)))</f>
        <v/>
      </c>
      <c r="D257" s="95"/>
      <c r="E257" s="95" t="str">
        <f ca="1">IF(ISERROR($Y257),"",OFFSET('Smelter Look-up'!$D$4,$Y257-4,0)&amp;"")</f>
        <v/>
      </c>
      <c r="F257" s="95" t="str">
        <f ca="1">IF(ISERROR($Y257),"",OFFSET('Smelter Look-up'!$E$4,$Y257-4,0))</f>
        <v/>
      </c>
      <c r="G257" s="95" t="str">
        <f ca="1">IF(C257="Smelter not listed","Enter smelter details",IF(ISERROR($Y257),"",OFFSET('Smelter Look-up'!$F$4,$Y257-4,0)))</f>
        <v/>
      </c>
      <c r="H257" s="154" t="str">
        <f ca="1">IF(ISERROR($Y257),"",OFFSET('Smelter Look-up'!$G$4,$Y257-4,0))</f>
        <v/>
      </c>
      <c r="I257" s="96" t="str">
        <f ca="1">IF(ISERROR($Y257),"",OFFSET('Smelter Look-up'!$H$4,$Y257-4,0))</f>
        <v/>
      </c>
      <c r="J257" s="96" t="str">
        <f ca="1">IF(ISERROR($Y257),"",OFFSET('Smelter Look-up'!$I$4,$Y257-4,0))</f>
        <v/>
      </c>
      <c r="K257" s="97"/>
      <c r="L257" s="97"/>
      <c r="M257" s="97"/>
      <c r="N257" s="97"/>
      <c r="O257" s="97"/>
      <c r="P257" s="97"/>
      <c r="Q257" s="98"/>
      <c r="R257" s="140" t="str">
        <f ca="1">IF(ISERROR($Y257),"",OFFSET('Smelter Look-up'!$C$4,$Y257-4,0)&amp;"")</f>
        <v/>
      </c>
      <c r="S257" s="98" t="str">
        <f ca="1" t="shared" si="34"/>
        <v/>
      </c>
      <c r="T257" s="98" t="str">
        <f ca="1">IF(B257="","",IF(ISERROR(MATCH($J257,SorP!B:B,0)),"",INDIRECT("'SorP'!$A$"&amp;MATCH($S257&amp;$J257,SorP!C:C,0))))</f>
        <v/>
      </c>
      <c r="U257" s="99"/>
      <c r="V257" s="74" t="str">
        <f ca="1" t="shared" si="35"/>
        <v/>
      </c>
      <c r="W257" s="74" t="b">
        <f ca="1" t="shared" si="36"/>
        <v>0</v>
      </c>
      <c r="X257" s="74" t="str">
        <f ca="1" t="shared" si="37"/>
        <v>+</v>
      </c>
      <c r="Y257" s="74" t="e">
        <f ca="1">IF(C257="",NA(),MATCH($B257&amp;$C257,'Smelter Look-up'!$J:$J,0))</f>
        <v>#N/A</v>
      </c>
      <c r="AB257" s="74">
        <f ca="1" t="shared" si="38"/>
        <v>0</v>
      </c>
      <c r="AC257" s="74" t="str">
        <f ca="1" t="shared" si="39"/>
        <v/>
      </c>
      <c r="AD257" s="74" t="str">
        <f ca="1" t="shared" si="40"/>
        <v/>
      </c>
    </row>
    <row r="258" s="74" customFormat="1" ht="20.15" customHeight="1" spans="1:30">
      <c r="A258" s="97"/>
      <c r="B258" s="95" t="str">
        <f ca="1">IF(LEN(A258)=0,"",INDEX('Smelter Look-up'!$A:$A,MATCH($A258,'Smelter Look-up'!$E:$E,0)))</f>
        <v/>
      </c>
      <c r="C258" s="95" t="str">
        <f ca="1">IF(LEN(A258)=0,"",INDEX('Smelter Look-up'!$C:$C,MATCH($A258,'Smelter Look-up'!$E:$E,0)))</f>
        <v/>
      </c>
      <c r="D258" s="95"/>
      <c r="E258" s="95" t="str">
        <f ca="1">IF(ISERROR($Y258),"",OFFSET('Smelter Look-up'!$D$4,$Y258-4,0)&amp;"")</f>
        <v/>
      </c>
      <c r="F258" s="95" t="str">
        <f ca="1">IF(ISERROR($Y258),"",OFFSET('Smelter Look-up'!$E$4,$Y258-4,0))</f>
        <v/>
      </c>
      <c r="G258" s="95" t="str">
        <f ca="1">IF(C258="Smelter not listed","Enter smelter details",IF(ISERROR($Y258),"",OFFSET('Smelter Look-up'!$F$4,$Y258-4,0)))</f>
        <v/>
      </c>
      <c r="H258" s="154" t="str">
        <f ca="1">IF(ISERROR($Y258),"",OFFSET('Smelter Look-up'!$G$4,$Y258-4,0))</f>
        <v/>
      </c>
      <c r="I258" s="96" t="str">
        <f ca="1">IF(ISERROR($Y258),"",OFFSET('Smelter Look-up'!$H$4,$Y258-4,0))</f>
        <v/>
      </c>
      <c r="J258" s="96" t="str">
        <f ca="1">IF(ISERROR($Y258),"",OFFSET('Smelter Look-up'!$I$4,$Y258-4,0))</f>
        <v/>
      </c>
      <c r="K258" s="97"/>
      <c r="L258" s="97"/>
      <c r="M258" s="97"/>
      <c r="N258" s="97"/>
      <c r="O258" s="97"/>
      <c r="P258" s="97"/>
      <c r="Q258" s="98"/>
      <c r="R258" s="140" t="str">
        <f ca="1">IF(ISERROR($Y258),"",OFFSET('Smelter Look-up'!$C$4,$Y258-4,0)&amp;"")</f>
        <v/>
      </c>
      <c r="S258" s="98" t="str">
        <f ca="1" t="shared" si="34"/>
        <v/>
      </c>
      <c r="T258" s="98" t="str">
        <f ca="1">IF(B258="","",IF(ISERROR(MATCH($J258,SorP!B:B,0)),"",INDIRECT("'SorP'!$A$"&amp;MATCH($S258&amp;$J258,SorP!C:C,0))))</f>
        <v/>
      </c>
      <c r="U258" s="99"/>
      <c r="V258" s="74" t="str">
        <f ca="1" t="shared" si="35"/>
        <v/>
      </c>
      <c r="W258" s="74" t="b">
        <f ca="1" t="shared" si="36"/>
        <v>0</v>
      </c>
      <c r="X258" s="74" t="str">
        <f ca="1" t="shared" si="37"/>
        <v>+</v>
      </c>
      <c r="Y258" s="74" t="e">
        <f ca="1">IF(C258="",NA(),MATCH($B258&amp;$C258,'Smelter Look-up'!$J:$J,0))</f>
        <v>#N/A</v>
      </c>
      <c r="AB258" s="74">
        <f ca="1" t="shared" si="38"/>
        <v>0</v>
      </c>
      <c r="AC258" s="74" t="str">
        <f ca="1" t="shared" si="39"/>
        <v/>
      </c>
      <c r="AD258" s="74" t="str">
        <f ca="1" t="shared" si="40"/>
        <v/>
      </c>
    </row>
    <row r="259" s="74" customFormat="1" ht="20.15" customHeight="1" spans="1:30">
      <c r="A259" s="97"/>
      <c r="B259" s="95" t="str">
        <f ca="1">IF(LEN(A259)=0,"",INDEX('Smelter Look-up'!$A:$A,MATCH($A259,'Smelter Look-up'!$E:$E,0)))</f>
        <v/>
      </c>
      <c r="C259" s="95" t="str">
        <f ca="1">IF(LEN(A259)=0,"",INDEX('Smelter Look-up'!$C:$C,MATCH($A259,'Smelter Look-up'!$E:$E,0)))</f>
        <v/>
      </c>
      <c r="D259" s="95"/>
      <c r="E259" s="95" t="str">
        <f ca="1">IF(ISERROR($Y259),"",OFFSET('Smelter Look-up'!$D$4,$Y259-4,0)&amp;"")</f>
        <v/>
      </c>
      <c r="F259" s="95" t="str">
        <f ca="1">IF(ISERROR($Y259),"",OFFSET('Smelter Look-up'!$E$4,$Y259-4,0))</f>
        <v/>
      </c>
      <c r="G259" s="95" t="str">
        <f ca="1">IF(C259="Smelter not listed","Enter smelter details",IF(ISERROR($Y259),"",OFFSET('Smelter Look-up'!$F$4,$Y259-4,0)))</f>
        <v/>
      </c>
      <c r="H259" s="154" t="str">
        <f ca="1">IF(ISERROR($Y259),"",OFFSET('Smelter Look-up'!$G$4,$Y259-4,0))</f>
        <v/>
      </c>
      <c r="I259" s="96" t="str">
        <f ca="1">IF(ISERROR($Y259),"",OFFSET('Smelter Look-up'!$H$4,$Y259-4,0))</f>
        <v/>
      </c>
      <c r="J259" s="96" t="str">
        <f ca="1">IF(ISERROR($Y259),"",OFFSET('Smelter Look-up'!$I$4,$Y259-4,0))</f>
        <v/>
      </c>
      <c r="K259" s="97"/>
      <c r="L259" s="97"/>
      <c r="M259" s="97"/>
      <c r="N259" s="97"/>
      <c r="O259" s="97"/>
      <c r="P259" s="97"/>
      <c r="Q259" s="98"/>
      <c r="R259" s="140" t="str">
        <f ca="1">IF(ISERROR($Y259),"",OFFSET('Smelter Look-up'!$C$4,$Y259-4,0)&amp;"")</f>
        <v/>
      </c>
      <c r="S259" s="98" t="str">
        <f ca="1" t="shared" si="34"/>
        <v/>
      </c>
      <c r="T259" s="98" t="str">
        <f ca="1">IF(B259="","",IF(ISERROR(MATCH($J259,SorP!B:B,0)),"",INDIRECT("'SorP'!$A$"&amp;MATCH($S259&amp;$J259,SorP!C:C,0))))</f>
        <v/>
      </c>
      <c r="U259" s="99"/>
      <c r="V259" s="74" t="str">
        <f ca="1" t="shared" si="35"/>
        <v/>
      </c>
      <c r="W259" s="74" t="b">
        <f ca="1" t="shared" si="36"/>
        <v>0</v>
      </c>
      <c r="X259" s="74" t="str">
        <f ca="1" t="shared" si="37"/>
        <v>+</v>
      </c>
      <c r="Y259" s="74" t="e">
        <f ca="1">IF(C259="",NA(),MATCH($B259&amp;$C259,'Smelter Look-up'!$J:$J,0))</f>
        <v>#N/A</v>
      </c>
      <c r="AB259" s="74">
        <f ca="1" t="shared" si="38"/>
        <v>0</v>
      </c>
      <c r="AC259" s="74" t="str">
        <f ca="1" t="shared" si="39"/>
        <v/>
      </c>
      <c r="AD259" s="74" t="str">
        <f ca="1" t="shared" si="40"/>
        <v/>
      </c>
    </row>
    <row r="260" s="74" customFormat="1" ht="20.15" customHeight="1" spans="1:30">
      <c r="A260" s="97"/>
      <c r="B260" s="95" t="str">
        <f ca="1">IF(LEN(A260)=0,"",INDEX('Smelter Look-up'!$A:$A,MATCH($A260,'Smelter Look-up'!$E:$E,0)))</f>
        <v/>
      </c>
      <c r="C260" s="95" t="str">
        <f ca="1">IF(LEN(A260)=0,"",INDEX('Smelter Look-up'!$C:$C,MATCH($A260,'Smelter Look-up'!$E:$E,0)))</f>
        <v/>
      </c>
      <c r="D260" s="95"/>
      <c r="E260" s="95" t="str">
        <f ca="1">IF(ISERROR($Y260),"",OFFSET('Smelter Look-up'!$D$4,$Y260-4,0)&amp;"")</f>
        <v/>
      </c>
      <c r="F260" s="95" t="str">
        <f ca="1">IF(ISERROR($Y260),"",OFFSET('Smelter Look-up'!$E$4,$Y260-4,0))</f>
        <v/>
      </c>
      <c r="G260" s="95" t="str">
        <f ca="1">IF(C260="Smelter not listed","Enter smelter details",IF(ISERROR($Y260),"",OFFSET('Smelter Look-up'!$F$4,$Y260-4,0)))</f>
        <v/>
      </c>
      <c r="H260" s="154" t="str">
        <f ca="1">IF(ISERROR($Y260),"",OFFSET('Smelter Look-up'!$G$4,$Y260-4,0))</f>
        <v/>
      </c>
      <c r="I260" s="96" t="str">
        <f ca="1">IF(ISERROR($Y260),"",OFFSET('Smelter Look-up'!$H$4,$Y260-4,0))</f>
        <v/>
      </c>
      <c r="J260" s="96" t="str">
        <f ca="1">IF(ISERROR($Y260),"",OFFSET('Smelter Look-up'!$I$4,$Y260-4,0))</f>
        <v/>
      </c>
      <c r="K260" s="97"/>
      <c r="L260" s="97"/>
      <c r="M260" s="97"/>
      <c r="N260" s="97"/>
      <c r="O260" s="97"/>
      <c r="P260" s="97"/>
      <c r="Q260" s="98"/>
      <c r="R260" s="140" t="str">
        <f ca="1">IF(ISERROR($Y260),"",OFFSET('Smelter Look-up'!$C$4,$Y260-4,0)&amp;"")</f>
        <v/>
      </c>
      <c r="S260" s="98" t="str">
        <f ca="1" t="shared" si="34"/>
        <v/>
      </c>
      <c r="T260" s="98" t="str">
        <f ca="1">IF(B260="","",IF(ISERROR(MATCH($J260,SorP!B:B,0)),"",INDIRECT("'SorP'!$A$"&amp;MATCH($S260&amp;$J260,SorP!C:C,0))))</f>
        <v/>
      </c>
      <c r="U260" s="99"/>
      <c r="V260" s="74" t="str">
        <f ca="1" t="shared" si="35"/>
        <v/>
      </c>
      <c r="W260" s="74" t="b">
        <f ca="1" t="shared" si="36"/>
        <v>0</v>
      </c>
      <c r="X260" s="74" t="str">
        <f ca="1" t="shared" si="37"/>
        <v>+</v>
      </c>
      <c r="Y260" s="74" t="e">
        <f ca="1">IF(C260="",NA(),MATCH($B260&amp;$C260,'Smelter Look-up'!$J:$J,0))</f>
        <v>#N/A</v>
      </c>
      <c r="AB260" s="74">
        <f ca="1" t="shared" si="38"/>
        <v>0</v>
      </c>
      <c r="AC260" s="74" t="str">
        <f ca="1" t="shared" si="39"/>
        <v/>
      </c>
      <c r="AD260" s="74" t="str">
        <f ca="1" t="shared" si="40"/>
        <v/>
      </c>
    </row>
    <row r="261" s="74" customFormat="1" ht="20.15" customHeight="1" spans="1:30">
      <c r="A261" s="97"/>
      <c r="B261" s="95" t="str">
        <f ca="1">IF(LEN(A261)=0,"",INDEX('Smelter Look-up'!$A:$A,MATCH($A261,'Smelter Look-up'!$E:$E,0)))</f>
        <v/>
      </c>
      <c r="C261" s="95" t="str">
        <f ca="1">IF(LEN(A261)=0,"",INDEX('Smelter Look-up'!$C:$C,MATCH($A261,'Smelter Look-up'!$E:$E,0)))</f>
        <v/>
      </c>
      <c r="D261" s="95"/>
      <c r="E261" s="95" t="str">
        <f ca="1">IF(ISERROR($Y261),"",OFFSET('Smelter Look-up'!$D$4,$Y261-4,0)&amp;"")</f>
        <v/>
      </c>
      <c r="F261" s="95" t="str">
        <f ca="1">IF(ISERROR($Y261),"",OFFSET('Smelter Look-up'!$E$4,$Y261-4,0))</f>
        <v/>
      </c>
      <c r="G261" s="95" t="str">
        <f ca="1">IF(C261="Smelter not listed","Enter smelter details",IF(ISERROR($Y261),"",OFFSET('Smelter Look-up'!$F$4,$Y261-4,0)))</f>
        <v/>
      </c>
      <c r="H261" s="154" t="str">
        <f ca="1">IF(ISERROR($Y261),"",OFFSET('Smelter Look-up'!$G$4,$Y261-4,0))</f>
        <v/>
      </c>
      <c r="I261" s="96" t="str">
        <f ca="1">IF(ISERROR($Y261),"",OFFSET('Smelter Look-up'!$H$4,$Y261-4,0))</f>
        <v/>
      </c>
      <c r="J261" s="96" t="str">
        <f ca="1">IF(ISERROR($Y261),"",OFFSET('Smelter Look-up'!$I$4,$Y261-4,0))</f>
        <v/>
      </c>
      <c r="K261" s="97"/>
      <c r="L261" s="97"/>
      <c r="M261" s="97"/>
      <c r="N261" s="97"/>
      <c r="O261" s="97"/>
      <c r="P261" s="97"/>
      <c r="Q261" s="98"/>
      <c r="R261" s="140" t="str">
        <f ca="1">IF(ISERROR($Y261),"",OFFSET('Smelter Look-up'!$C$4,$Y261-4,0)&amp;"")</f>
        <v/>
      </c>
      <c r="S261" s="98" t="str">
        <f ca="1" t="shared" si="34"/>
        <v/>
      </c>
      <c r="T261" s="98" t="str">
        <f ca="1">IF(B261="","",IF(ISERROR(MATCH($J261,SorP!B:B,0)),"",INDIRECT("'SorP'!$A$"&amp;MATCH($S261&amp;$J261,SorP!C:C,0))))</f>
        <v/>
      </c>
      <c r="U261" s="99"/>
      <c r="V261" s="74" t="str">
        <f ca="1" t="shared" si="35"/>
        <v/>
      </c>
      <c r="W261" s="74" t="b">
        <f ca="1" t="shared" si="36"/>
        <v>0</v>
      </c>
      <c r="X261" s="74" t="str">
        <f ca="1" t="shared" si="37"/>
        <v>+</v>
      </c>
      <c r="Y261" s="74" t="e">
        <f ca="1">IF(C261="",NA(),MATCH($B261&amp;$C261,'Smelter Look-up'!$J:$J,0))</f>
        <v>#N/A</v>
      </c>
      <c r="AB261" s="74">
        <f ca="1" t="shared" si="38"/>
        <v>0</v>
      </c>
      <c r="AC261" s="74" t="str">
        <f ca="1" t="shared" si="39"/>
        <v/>
      </c>
      <c r="AD261" s="74" t="str">
        <f ca="1" t="shared" si="40"/>
        <v/>
      </c>
    </row>
    <row r="262" s="74" customFormat="1" ht="20.15" customHeight="1" spans="1:30">
      <c r="A262" s="97"/>
      <c r="B262" s="95" t="str">
        <f ca="1">IF(LEN(A262)=0,"",INDEX('Smelter Look-up'!$A:$A,MATCH($A262,'Smelter Look-up'!$E:$E,0)))</f>
        <v/>
      </c>
      <c r="C262" s="95" t="str">
        <f ca="1">IF(LEN(A262)=0,"",INDEX('Smelter Look-up'!$C:$C,MATCH($A262,'Smelter Look-up'!$E:$E,0)))</f>
        <v/>
      </c>
      <c r="D262" s="95"/>
      <c r="E262" s="95" t="str">
        <f ca="1">IF(ISERROR($Y262),"",OFFSET('Smelter Look-up'!$D$4,$Y262-4,0)&amp;"")</f>
        <v/>
      </c>
      <c r="F262" s="95" t="str">
        <f ca="1">IF(ISERROR($Y262),"",OFFSET('Smelter Look-up'!$E$4,$Y262-4,0))</f>
        <v/>
      </c>
      <c r="G262" s="95" t="str">
        <f ca="1">IF(C262="Smelter not listed","Enter smelter details",IF(ISERROR($Y262),"",OFFSET('Smelter Look-up'!$F$4,$Y262-4,0)))</f>
        <v/>
      </c>
      <c r="H262" s="154" t="str">
        <f ca="1">IF(ISERROR($Y262),"",OFFSET('Smelter Look-up'!$G$4,$Y262-4,0))</f>
        <v/>
      </c>
      <c r="I262" s="96" t="str">
        <f ca="1">IF(ISERROR($Y262),"",OFFSET('Smelter Look-up'!$H$4,$Y262-4,0))</f>
        <v/>
      </c>
      <c r="J262" s="96" t="str">
        <f ca="1">IF(ISERROR($Y262),"",OFFSET('Smelter Look-up'!$I$4,$Y262-4,0))</f>
        <v/>
      </c>
      <c r="K262" s="97"/>
      <c r="L262" s="97"/>
      <c r="M262" s="97"/>
      <c r="N262" s="97"/>
      <c r="O262" s="97"/>
      <c r="P262" s="97"/>
      <c r="Q262" s="98"/>
      <c r="R262" s="140" t="str">
        <f ca="1">IF(ISERROR($Y262),"",OFFSET('Smelter Look-up'!$C$4,$Y262-4,0)&amp;"")</f>
        <v/>
      </c>
      <c r="S262" s="98" t="str">
        <f ca="1" t="shared" si="34"/>
        <v/>
      </c>
      <c r="T262" s="98" t="str">
        <f ca="1">IF(B262="","",IF(ISERROR(MATCH($J262,SorP!B:B,0)),"",INDIRECT("'SorP'!$A$"&amp;MATCH($S262&amp;$J262,SorP!C:C,0))))</f>
        <v/>
      </c>
      <c r="U262" s="99"/>
      <c r="V262" s="74" t="str">
        <f ca="1" t="shared" si="35"/>
        <v/>
      </c>
      <c r="W262" s="74" t="b">
        <f ca="1" t="shared" si="36"/>
        <v>0</v>
      </c>
      <c r="X262" s="74" t="str">
        <f ca="1" t="shared" si="37"/>
        <v>+</v>
      </c>
      <c r="Y262" s="74" t="e">
        <f ca="1">IF(C262="",NA(),MATCH($B262&amp;$C262,'Smelter Look-up'!$J:$J,0))</f>
        <v>#N/A</v>
      </c>
      <c r="AB262" s="74">
        <f ca="1" t="shared" si="38"/>
        <v>0</v>
      </c>
      <c r="AC262" s="74" t="str">
        <f ca="1" t="shared" si="39"/>
        <v/>
      </c>
      <c r="AD262" s="74" t="str">
        <f ca="1" t="shared" si="40"/>
        <v/>
      </c>
    </row>
    <row r="263" s="74" customFormat="1" ht="20.15" customHeight="1" spans="1:30">
      <c r="A263" s="97"/>
      <c r="B263" s="95" t="str">
        <f ca="1">IF(LEN(A263)=0,"",INDEX('Smelter Look-up'!$A:$A,MATCH($A263,'Smelter Look-up'!$E:$E,0)))</f>
        <v/>
      </c>
      <c r="C263" s="95" t="str">
        <f ca="1">IF(LEN(A263)=0,"",INDEX('Smelter Look-up'!$C:$C,MATCH($A263,'Smelter Look-up'!$E:$E,0)))</f>
        <v/>
      </c>
      <c r="D263" s="95"/>
      <c r="E263" s="95" t="str">
        <f ca="1">IF(ISERROR($Y263),"",OFFSET('Smelter Look-up'!$D$4,$Y263-4,0)&amp;"")</f>
        <v/>
      </c>
      <c r="F263" s="95" t="str">
        <f ca="1">IF(ISERROR($Y263),"",OFFSET('Smelter Look-up'!$E$4,$Y263-4,0))</f>
        <v/>
      </c>
      <c r="G263" s="95" t="str">
        <f ca="1">IF(C263="Smelter not listed","Enter smelter details",IF(ISERROR($Y263),"",OFFSET('Smelter Look-up'!$F$4,$Y263-4,0)))</f>
        <v/>
      </c>
      <c r="H263" s="154" t="str">
        <f ca="1">IF(ISERROR($Y263),"",OFFSET('Smelter Look-up'!$G$4,$Y263-4,0))</f>
        <v/>
      </c>
      <c r="I263" s="96" t="str">
        <f ca="1">IF(ISERROR($Y263),"",OFFSET('Smelter Look-up'!$H$4,$Y263-4,0))</f>
        <v/>
      </c>
      <c r="J263" s="96" t="str">
        <f ca="1">IF(ISERROR($Y263),"",OFFSET('Smelter Look-up'!$I$4,$Y263-4,0))</f>
        <v/>
      </c>
      <c r="K263" s="97"/>
      <c r="L263" s="97"/>
      <c r="M263" s="97"/>
      <c r="N263" s="97"/>
      <c r="O263" s="97"/>
      <c r="P263" s="97"/>
      <c r="Q263" s="98"/>
      <c r="R263" s="140" t="str">
        <f ca="1">IF(ISERROR($Y263),"",OFFSET('Smelter Look-up'!$C$4,$Y263-4,0)&amp;"")</f>
        <v/>
      </c>
      <c r="S263" s="98" t="str">
        <f ca="1" t="shared" si="34"/>
        <v/>
      </c>
      <c r="T263" s="98" t="str">
        <f ca="1">IF(B263="","",IF(ISERROR(MATCH($J263,SorP!B:B,0)),"",INDIRECT("'SorP'!$A$"&amp;MATCH($S263&amp;$J263,SorP!C:C,0))))</f>
        <v/>
      </c>
      <c r="U263" s="99"/>
      <c r="V263" s="74" t="str">
        <f ca="1" t="shared" si="35"/>
        <v/>
      </c>
      <c r="W263" s="74" t="b">
        <f ca="1" t="shared" si="36"/>
        <v>0</v>
      </c>
      <c r="X263" s="74" t="str">
        <f ca="1" t="shared" si="37"/>
        <v>+</v>
      </c>
      <c r="Y263" s="74" t="e">
        <f ca="1">IF(C263="",NA(),MATCH($B263&amp;$C263,'Smelter Look-up'!$J:$J,0))</f>
        <v>#N/A</v>
      </c>
      <c r="AB263" s="74">
        <f ca="1" t="shared" si="38"/>
        <v>0</v>
      </c>
      <c r="AC263" s="74" t="str">
        <f ca="1" t="shared" si="39"/>
        <v/>
      </c>
      <c r="AD263" s="74" t="str">
        <f ca="1" t="shared" si="40"/>
        <v/>
      </c>
    </row>
    <row r="264" s="74" customFormat="1" ht="20.15" customHeight="1" spans="1:30">
      <c r="A264" s="97"/>
      <c r="B264" s="95" t="str">
        <f ca="1">IF(LEN(A264)=0,"",INDEX('Smelter Look-up'!$A:$A,MATCH($A264,'Smelter Look-up'!$E:$E,0)))</f>
        <v/>
      </c>
      <c r="C264" s="95" t="str">
        <f ca="1">IF(LEN(A264)=0,"",INDEX('Smelter Look-up'!$C:$C,MATCH($A264,'Smelter Look-up'!$E:$E,0)))</f>
        <v/>
      </c>
      <c r="D264" s="95"/>
      <c r="E264" s="95" t="str">
        <f ca="1">IF(ISERROR($Y264),"",OFFSET('Smelter Look-up'!$D$4,$Y264-4,0)&amp;"")</f>
        <v/>
      </c>
      <c r="F264" s="95" t="str">
        <f ca="1">IF(ISERROR($Y264),"",OFFSET('Smelter Look-up'!$E$4,$Y264-4,0))</f>
        <v/>
      </c>
      <c r="G264" s="95" t="str">
        <f ca="1">IF(C264="Smelter not listed","Enter smelter details",IF(ISERROR($Y264),"",OFFSET('Smelter Look-up'!$F$4,$Y264-4,0)))</f>
        <v/>
      </c>
      <c r="H264" s="154" t="str">
        <f ca="1">IF(ISERROR($Y264),"",OFFSET('Smelter Look-up'!$G$4,$Y264-4,0))</f>
        <v/>
      </c>
      <c r="I264" s="96" t="str">
        <f ca="1">IF(ISERROR($Y264),"",OFFSET('Smelter Look-up'!$H$4,$Y264-4,0))</f>
        <v/>
      </c>
      <c r="J264" s="96" t="str">
        <f ca="1">IF(ISERROR($Y264),"",OFFSET('Smelter Look-up'!$I$4,$Y264-4,0))</f>
        <v/>
      </c>
      <c r="K264" s="97"/>
      <c r="L264" s="97"/>
      <c r="M264" s="97"/>
      <c r="N264" s="97"/>
      <c r="O264" s="97"/>
      <c r="P264" s="97"/>
      <c r="Q264" s="98"/>
      <c r="R264" s="140" t="str">
        <f ca="1">IF(ISERROR($Y264),"",OFFSET('Smelter Look-up'!$C$4,$Y264-4,0)&amp;"")</f>
        <v/>
      </c>
      <c r="S264" s="98" t="str">
        <f ca="1" t="shared" si="34"/>
        <v/>
      </c>
      <c r="T264" s="98" t="str">
        <f ca="1">IF(B264="","",IF(ISERROR(MATCH($J264,SorP!B:B,0)),"",INDIRECT("'SorP'!$A$"&amp;MATCH($S264&amp;$J264,SorP!C:C,0))))</f>
        <v/>
      </c>
      <c r="U264" s="99"/>
      <c r="V264" s="74" t="str">
        <f ca="1" t="shared" si="35"/>
        <v/>
      </c>
      <c r="W264" s="74" t="b">
        <f ca="1" t="shared" si="36"/>
        <v>0</v>
      </c>
      <c r="X264" s="74" t="str">
        <f ca="1" t="shared" si="37"/>
        <v>+</v>
      </c>
      <c r="Y264" s="74" t="e">
        <f ca="1">IF(C264="",NA(),MATCH($B264&amp;$C264,'Smelter Look-up'!$J:$J,0))</f>
        <v>#N/A</v>
      </c>
      <c r="AB264" s="74">
        <f ca="1" t="shared" si="38"/>
        <v>0</v>
      </c>
      <c r="AC264" s="74" t="str">
        <f ca="1" t="shared" si="39"/>
        <v/>
      </c>
      <c r="AD264" s="74" t="str">
        <f ca="1" t="shared" si="40"/>
        <v/>
      </c>
    </row>
    <row r="265" s="74" customFormat="1" ht="20.15" customHeight="1" spans="1:30">
      <c r="A265" s="97"/>
      <c r="B265" s="95" t="str">
        <f ca="1">IF(LEN(A265)=0,"",INDEX('Smelter Look-up'!$A:$A,MATCH($A265,'Smelter Look-up'!$E:$E,0)))</f>
        <v/>
      </c>
      <c r="C265" s="95" t="str">
        <f ca="1">IF(LEN(A265)=0,"",INDEX('Smelter Look-up'!$C:$C,MATCH($A265,'Smelter Look-up'!$E:$E,0)))</f>
        <v/>
      </c>
      <c r="D265" s="95"/>
      <c r="E265" s="95" t="str">
        <f ca="1">IF(ISERROR($Y265),"",OFFSET('Smelter Look-up'!$D$4,$Y265-4,0)&amp;"")</f>
        <v/>
      </c>
      <c r="F265" s="95" t="str">
        <f ca="1">IF(ISERROR($Y265),"",OFFSET('Smelter Look-up'!$E$4,$Y265-4,0))</f>
        <v/>
      </c>
      <c r="G265" s="95" t="str">
        <f ca="1">IF(C265="Smelter not listed","Enter smelter details",IF(ISERROR($Y265),"",OFFSET('Smelter Look-up'!$F$4,$Y265-4,0)))</f>
        <v/>
      </c>
      <c r="H265" s="154" t="str">
        <f ca="1">IF(ISERROR($Y265),"",OFFSET('Smelter Look-up'!$G$4,$Y265-4,0))</f>
        <v/>
      </c>
      <c r="I265" s="96" t="str">
        <f ca="1">IF(ISERROR($Y265),"",OFFSET('Smelter Look-up'!$H$4,$Y265-4,0))</f>
        <v/>
      </c>
      <c r="J265" s="96" t="str">
        <f ca="1">IF(ISERROR($Y265),"",OFFSET('Smelter Look-up'!$I$4,$Y265-4,0))</f>
        <v/>
      </c>
      <c r="K265" s="97"/>
      <c r="L265" s="97"/>
      <c r="M265" s="97"/>
      <c r="N265" s="97"/>
      <c r="O265" s="97"/>
      <c r="P265" s="97"/>
      <c r="Q265" s="98"/>
      <c r="R265" s="140" t="str">
        <f ca="1">IF(ISERROR($Y265),"",OFFSET('Smelter Look-up'!$C$4,$Y265-4,0)&amp;"")</f>
        <v/>
      </c>
      <c r="S265" s="98" t="str">
        <f ca="1" t="shared" si="34"/>
        <v/>
      </c>
      <c r="T265" s="98" t="str">
        <f ca="1">IF(B265="","",IF(ISERROR(MATCH($J265,SorP!B:B,0)),"",INDIRECT("'SorP'!$A$"&amp;MATCH($S265&amp;$J265,SorP!C:C,0))))</f>
        <v/>
      </c>
      <c r="U265" s="99"/>
      <c r="V265" s="74" t="str">
        <f ca="1" t="shared" si="35"/>
        <v/>
      </c>
      <c r="W265" s="74" t="b">
        <f ca="1" t="shared" si="36"/>
        <v>0</v>
      </c>
      <c r="X265" s="74" t="str">
        <f ca="1" t="shared" si="37"/>
        <v>+</v>
      </c>
      <c r="Y265" s="74" t="e">
        <f ca="1">IF(C265="",NA(),MATCH($B265&amp;$C265,'Smelter Look-up'!$J:$J,0))</f>
        <v>#N/A</v>
      </c>
      <c r="AB265" s="74">
        <f ca="1" t="shared" si="38"/>
        <v>0</v>
      </c>
      <c r="AC265" s="74" t="str">
        <f ca="1" t="shared" si="39"/>
        <v/>
      </c>
      <c r="AD265" s="74" t="str">
        <f ca="1" t="shared" si="40"/>
        <v/>
      </c>
    </row>
    <row r="266" s="74" customFormat="1" ht="20.15" customHeight="1" spans="1:30">
      <c r="A266" s="97"/>
      <c r="B266" s="95" t="str">
        <f ca="1">IF(LEN(A266)=0,"",INDEX('Smelter Look-up'!$A:$A,MATCH($A266,'Smelter Look-up'!$E:$E,0)))</f>
        <v/>
      </c>
      <c r="C266" s="95" t="str">
        <f ca="1">IF(LEN(A266)=0,"",INDEX('Smelter Look-up'!$C:$C,MATCH($A266,'Smelter Look-up'!$E:$E,0)))</f>
        <v/>
      </c>
      <c r="D266" s="95"/>
      <c r="E266" s="95" t="str">
        <f ca="1">IF(ISERROR($Y266),"",OFFSET('Smelter Look-up'!$D$4,$Y266-4,0)&amp;"")</f>
        <v/>
      </c>
      <c r="F266" s="95" t="str">
        <f ca="1">IF(ISERROR($Y266),"",OFFSET('Smelter Look-up'!$E$4,$Y266-4,0))</f>
        <v/>
      </c>
      <c r="G266" s="95" t="str">
        <f ca="1">IF(C266="Smelter not listed","Enter smelter details",IF(ISERROR($Y266),"",OFFSET('Smelter Look-up'!$F$4,$Y266-4,0)))</f>
        <v/>
      </c>
      <c r="H266" s="154" t="str">
        <f ca="1">IF(ISERROR($Y266),"",OFFSET('Smelter Look-up'!$G$4,$Y266-4,0))</f>
        <v/>
      </c>
      <c r="I266" s="96" t="str">
        <f ca="1">IF(ISERROR($Y266),"",OFFSET('Smelter Look-up'!$H$4,$Y266-4,0))</f>
        <v/>
      </c>
      <c r="J266" s="96" t="str">
        <f ca="1">IF(ISERROR($Y266),"",OFFSET('Smelter Look-up'!$I$4,$Y266-4,0))</f>
        <v/>
      </c>
      <c r="K266" s="97"/>
      <c r="L266" s="97"/>
      <c r="M266" s="97"/>
      <c r="N266" s="97"/>
      <c r="O266" s="97"/>
      <c r="P266" s="97"/>
      <c r="Q266" s="98"/>
      <c r="R266" s="140" t="str">
        <f ca="1">IF(ISERROR($Y266),"",OFFSET('Smelter Look-up'!$C$4,$Y266-4,0)&amp;"")</f>
        <v/>
      </c>
      <c r="S266" s="98" t="str">
        <f ca="1" t="shared" si="34"/>
        <v/>
      </c>
      <c r="T266" s="98" t="str">
        <f ca="1">IF(B266="","",IF(ISERROR(MATCH($J266,SorP!B:B,0)),"",INDIRECT("'SorP'!$A$"&amp;MATCH($S266&amp;$J266,SorP!C:C,0))))</f>
        <v/>
      </c>
      <c r="U266" s="99"/>
      <c r="V266" s="74" t="str">
        <f ca="1" t="shared" si="35"/>
        <v/>
      </c>
      <c r="W266" s="74" t="b">
        <f ca="1" t="shared" si="36"/>
        <v>0</v>
      </c>
      <c r="X266" s="74" t="str">
        <f ca="1" t="shared" si="37"/>
        <v>+</v>
      </c>
      <c r="Y266" s="74" t="e">
        <f ca="1">IF(C266="",NA(),MATCH($B266&amp;$C266,'Smelter Look-up'!$J:$J,0))</f>
        <v>#N/A</v>
      </c>
      <c r="AB266" s="74">
        <f ca="1" t="shared" si="38"/>
        <v>0</v>
      </c>
      <c r="AC266" s="74" t="str">
        <f ca="1" t="shared" si="39"/>
        <v/>
      </c>
      <c r="AD266" s="74" t="str">
        <f ca="1" t="shared" si="40"/>
        <v/>
      </c>
    </row>
    <row r="267" s="74" customFormat="1" ht="20.15" customHeight="1" spans="1:30">
      <c r="A267" s="97"/>
      <c r="B267" s="95" t="str">
        <f ca="1">IF(LEN(A267)=0,"",INDEX('Smelter Look-up'!$A:$A,MATCH($A267,'Smelter Look-up'!$E:$E,0)))</f>
        <v/>
      </c>
      <c r="C267" s="95" t="str">
        <f ca="1">IF(LEN(A267)=0,"",INDEX('Smelter Look-up'!$C:$C,MATCH($A267,'Smelter Look-up'!$E:$E,0)))</f>
        <v/>
      </c>
      <c r="D267" s="95"/>
      <c r="E267" s="95" t="str">
        <f ca="1">IF(ISERROR($Y267),"",OFFSET('Smelter Look-up'!$D$4,$Y267-4,0)&amp;"")</f>
        <v/>
      </c>
      <c r="F267" s="95" t="str">
        <f ca="1">IF(ISERROR($Y267),"",OFFSET('Smelter Look-up'!$E$4,$Y267-4,0))</f>
        <v/>
      </c>
      <c r="G267" s="95" t="str">
        <f ca="1">IF(C267="Smelter not listed","Enter smelter details",IF(ISERROR($Y267),"",OFFSET('Smelter Look-up'!$F$4,$Y267-4,0)))</f>
        <v/>
      </c>
      <c r="H267" s="154" t="str">
        <f ca="1">IF(ISERROR($Y267),"",OFFSET('Smelter Look-up'!$G$4,$Y267-4,0))</f>
        <v/>
      </c>
      <c r="I267" s="96" t="str">
        <f ca="1">IF(ISERROR($Y267),"",OFFSET('Smelter Look-up'!$H$4,$Y267-4,0))</f>
        <v/>
      </c>
      <c r="J267" s="96" t="str">
        <f ca="1">IF(ISERROR($Y267),"",OFFSET('Smelter Look-up'!$I$4,$Y267-4,0))</f>
        <v/>
      </c>
      <c r="K267" s="97"/>
      <c r="L267" s="97"/>
      <c r="M267" s="97"/>
      <c r="N267" s="97"/>
      <c r="O267" s="97"/>
      <c r="P267" s="97"/>
      <c r="Q267" s="98"/>
      <c r="R267" s="140" t="str">
        <f ca="1">IF(ISERROR($Y267),"",OFFSET('Smelter Look-up'!$C$4,$Y267-4,0)&amp;"")</f>
        <v/>
      </c>
      <c r="S267" s="98" t="str">
        <f ca="1" t="shared" si="34"/>
        <v/>
      </c>
      <c r="T267" s="98" t="str">
        <f ca="1">IF(B267="","",IF(ISERROR(MATCH($J267,SorP!B:B,0)),"",INDIRECT("'SorP'!$A$"&amp;MATCH($S267&amp;$J267,SorP!C:C,0))))</f>
        <v/>
      </c>
      <c r="U267" s="99"/>
      <c r="V267" s="74" t="str">
        <f ca="1" t="shared" si="35"/>
        <v/>
      </c>
      <c r="W267" s="74" t="b">
        <f ca="1" t="shared" si="36"/>
        <v>0</v>
      </c>
      <c r="X267" s="74" t="str">
        <f ca="1" t="shared" si="37"/>
        <v>+</v>
      </c>
      <c r="Y267" s="74" t="e">
        <f ca="1">IF(C267="",NA(),MATCH($B267&amp;$C267,'Smelter Look-up'!$J:$J,0))</f>
        <v>#N/A</v>
      </c>
      <c r="AB267" s="74">
        <f ca="1" t="shared" si="38"/>
        <v>0</v>
      </c>
      <c r="AC267" s="74" t="str">
        <f ca="1" t="shared" si="39"/>
        <v/>
      </c>
      <c r="AD267" s="74" t="str">
        <f ca="1" t="shared" si="40"/>
        <v/>
      </c>
    </row>
    <row r="268" s="74" customFormat="1" ht="20.15" customHeight="1" spans="1:30">
      <c r="A268" s="97"/>
      <c r="B268" s="95" t="str">
        <f ca="1">IF(LEN(A268)=0,"",INDEX('Smelter Look-up'!$A:$A,MATCH($A268,'Smelter Look-up'!$E:$E,0)))</f>
        <v/>
      </c>
      <c r="C268" s="95" t="str">
        <f ca="1">IF(LEN(A268)=0,"",INDEX('Smelter Look-up'!$C:$C,MATCH($A268,'Smelter Look-up'!$E:$E,0)))</f>
        <v/>
      </c>
      <c r="D268" s="95"/>
      <c r="E268" s="95" t="str">
        <f ca="1">IF(ISERROR($Y268),"",OFFSET('Smelter Look-up'!$D$4,$Y268-4,0)&amp;"")</f>
        <v/>
      </c>
      <c r="F268" s="95" t="str">
        <f ca="1">IF(ISERROR($Y268),"",OFFSET('Smelter Look-up'!$E$4,$Y268-4,0))</f>
        <v/>
      </c>
      <c r="G268" s="95" t="str">
        <f ca="1">IF(C268="Smelter not listed","Enter smelter details",IF(ISERROR($Y268),"",OFFSET('Smelter Look-up'!$F$4,$Y268-4,0)))</f>
        <v/>
      </c>
      <c r="H268" s="154" t="str">
        <f ca="1">IF(ISERROR($Y268),"",OFFSET('Smelter Look-up'!$G$4,$Y268-4,0))</f>
        <v/>
      </c>
      <c r="I268" s="96" t="str">
        <f ca="1">IF(ISERROR($Y268),"",OFFSET('Smelter Look-up'!$H$4,$Y268-4,0))</f>
        <v/>
      </c>
      <c r="J268" s="96" t="str">
        <f ca="1">IF(ISERROR($Y268),"",OFFSET('Smelter Look-up'!$I$4,$Y268-4,0))</f>
        <v/>
      </c>
      <c r="K268" s="97"/>
      <c r="L268" s="97"/>
      <c r="M268" s="97"/>
      <c r="N268" s="97"/>
      <c r="O268" s="97"/>
      <c r="P268" s="97"/>
      <c r="Q268" s="98"/>
      <c r="R268" s="140" t="str">
        <f ca="1">IF(ISERROR($Y268),"",OFFSET('Smelter Look-up'!$C$4,$Y268-4,0)&amp;"")</f>
        <v/>
      </c>
      <c r="S268" s="98" t="str">
        <f ca="1" t="shared" si="34"/>
        <v/>
      </c>
      <c r="T268" s="98" t="str">
        <f ca="1">IF(B268="","",IF(ISERROR(MATCH($J268,SorP!B:B,0)),"",INDIRECT("'SorP'!$A$"&amp;MATCH($S268&amp;$J268,SorP!C:C,0))))</f>
        <v/>
      </c>
      <c r="U268" s="99"/>
      <c r="V268" s="74" t="str">
        <f ca="1" t="shared" si="35"/>
        <v/>
      </c>
      <c r="W268" s="74" t="b">
        <f ca="1" t="shared" si="36"/>
        <v>0</v>
      </c>
      <c r="X268" s="74" t="str">
        <f ca="1" t="shared" si="37"/>
        <v>+</v>
      </c>
      <c r="Y268" s="74" t="e">
        <f ca="1">IF(C268="",NA(),MATCH($B268&amp;$C268,'Smelter Look-up'!$J:$J,0))</f>
        <v>#N/A</v>
      </c>
      <c r="AB268" s="74">
        <f ca="1" t="shared" si="38"/>
        <v>0</v>
      </c>
      <c r="AC268" s="74" t="str">
        <f ca="1" t="shared" si="39"/>
        <v/>
      </c>
      <c r="AD268" s="74" t="str">
        <f ca="1" t="shared" si="40"/>
        <v/>
      </c>
    </row>
    <row r="269" s="74" customFormat="1" ht="20.15" customHeight="1" spans="1:30">
      <c r="A269" s="97"/>
      <c r="B269" s="95" t="str">
        <f ca="1">IF(LEN(A269)=0,"",INDEX('Smelter Look-up'!$A:$A,MATCH($A269,'Smelter Look-up'!$E:$E,0)))</f>
        <v/>
      </c>
      <c r="C269" s="95" t="str">
        <f ca="1">IF(LEN(A269)=0,"",INDEX('Smelter Look-up'!$C:$C,MATCH($A269,'Smelter Look-up'!$E:$E,0)))</f>
        <v/>
      </c>
      <c r="D269" s="95"/>
      <c r="E269" s="95" t="str">
        <f ca="1">IF(ISERROR($Y269),"",OFFSET('Smelter Look-up'!$D$4,$Y269-4,0)&amp;"")</f>
        <v/>
      </c>
      <c r="F269" s="95" t="str">
        <f ca="1">IF(ISERROR($Y269),"",OFFSET('Smelter Look-up'!$E$4,$Y269-4,0))</f>
        <v/>
      </c>
      <c r="G269" s="95" t="str">
        <f ca="1">IF(C269="Smelter not listed","Enter smelter details",IF(ISERROR($Y269),"",OFFSET('Smelter Look-up'!$F$4,$Y269-4,0)))</f>
        <v/>
      </c>
      <c r="H269" s="154" t="str">
        <f ca="1">IF(ISERROR($Y269),"",OFFSET('Smelter Look-up'!$G$4,$Y269-4,0))</f>
        <v/>
      </c>
      <c r="I269" s="96" t="str">
        <f ca="1">IF(ISERROR($Y269),"",OFFSET('Smelter Look-up'!$H$4,$Y269-4,0))</f>
        <v/>
      </c>
      <c r="J269" s="96" t="str">
        <f ca="1">IF(ISERROR($Y269),"",OFFSET('Smelter Look-up'!$I$4,$Y269-4,0))</f>
        <v/>
      </c>
      <c r="K269" s="97"/>
      <c r="L269" s="97"/>
      <c r="M269" s="97"/>
      <c r="N269" s="97"/>
      <c r="O269" s="97"/>
      <c r="P269" s="97"/>
      <c r="Q269" s="98"/>
      <c r="R269" s="140" t="str">
        <f ca="1">IF(ISERROR($Y269),"",OFFSET('Smelter Look-up'!$C$4,$Y269-4,0)&amp;"")</f>
        <v/>
      </c>
      <c r="S269" s="98" t="str">
        <f ca="1" t="shared" si="34"/>
        <v/>
      </c>
      <c r="T269" s="98" t="str">
        <f ca="1">IF(B269="","",IF(ISERROR(MATCH($J269,SorP!B:B,0)),"",INDIRECT("'SorP'!$A$"&amp;MATCH($S269&amp;$J269,SorP!C:C,0))))</f>
        <v/>
      </c>
      <c r="U269" s="99"/>
      <c r="V269" s="74" t="str">
        <f ca="1" t="shared" si="35"/>
        <v/>
      </c>
      <c r="W269" s="74" t="b">
        <f ca="1" t="shared" si="36"/>
        <v>0</v>
      </c>
      <c r="X269" s="74" t="str">
        <f ca="1" t="shared" si="37"/>
        <v>+</v>
      </c>
      <c r="Y269" s="74" t="e">
        <f ca="1">IF(C269="",NA(),MATCH($B269&amp;$C269,'Smelter Look-up'!$J:$J,0))</f>
        <v>#N/A</v>
      </c>
      <c r="AB269" s="74">
        <f ca="1" t="shared" si="38"/>
        <v>0</v>
      </c>
      <c r="AC269" s="74" t="str">
        <f ca="1" t="shared" si="39"/>
        <v/>
      </c>
      <c r="AD269" s="74" t="str">
        <f ca="1" t="shared" si="40"/>
        <v/>
      </c>
    </row>
    <row r="270" s="74" customFormat="1" ht="20.15" customHeight="1" spans="1:30">
      <c r="A270" s="97"/>
      <c r="B270" s="95" t="str">
        <f ca="1">IF(LEN(A270)=0,"",INDEX('Smelter Look-up'!$A:$A,MATCH($A270,'Smelter Look-up'!$E:$E,0)))</f>
        <v/>
      </c>
      <c r="C270" s="95" t="str">
        <f ca="1">IF(LEN(A270)=0,"",INDEX('Smelter Look-up'!$C:$C,MATCH($A270,'Smelter Look-up'!$E:$E,0)))</f>
        <v/>
      </c>
      <c r="D270" s="95"/>
      <c r="E270" s="95" t="str">
        <f ca="1">IF(ISERROR($Y270),"",OFFSET('Smelter Look-up'!$D$4,$Y270-4,0)&amp;"")</f>
        <v/>
      </c>
      <c r="F270" s="95" t="str">
        <f ca="1">IF(ISERROR($Y270),"",OFFSET('Smelter Look-up'!$E$4,$Y270-4,0))</f>
        <v/>
      </c>
      <c r="G270" s="95" t="str">
        <f ca="1">IF(C270="Smelter not listed","Enter smelter details",IF(ISERROR($Y270),"",OFFSET('Smelter Look-up'!$F$4,$Y270-4,0)))</f>
        <v/>
      </c>
      <c r="H270" s="154" t="str">
        <f ca="1">IF(ISERROR($Y270),"",OFFSET('Smelter Look-up'!$G$4,$Y270-4,0))</f>
        <v/>
      </c>
      <c r="I270" s="96" t="str">
        <f ca="1">IF(ISERROR($Y270),"",OFFSET('Smelter Look-up'!$H$4,$Y270-4,0))</f>
        <v/>
      </c>
      <c r="J270" s="96" t="str">
        <f ca="1">IF(ISERROR($Y270),"",OFFSET('Smelter Look-up'!$I$4,$Y270-4,0))</f>
        <v/>
      </c>
      <c r="K270" s="97"/>
      <c r="L270" s="97"/>
      <c r="M270" s="97"/>
      <c r="N270" s="97"/>
      <c r="O270" s="97"/>
      <c r="P270" s="97"/>
      <c r="Q270" s="98"/>
      <c r="R270" s="140" t="str">
        <f ca="1">IF(ISERROR($Y270),"",OFFSET('Smelter Look-up'!$C$4,$Y270-4,0)&amp;"")</f>
        <v/>
      </c>
      <c r="S270" s="98" t="str">
        <f ca="1" t="shared" si="34"/>
        <v/>
      </c>
      <c r="T270" s="98" t="str">
        <f ca="1">IF(B270="","",IF(ISERROR(MATCH($J270,SorP!B:B,0)),"",INDIRECT("'SorP'!$A$"&amp;MATCH($S270&amp;$J270,SorP!C:C,0))))</f>
        <v/>
      </c>
      <c r="U270" s="99"/>
      <c r="V270" s="74" t="str">
        <f ca="1" t="shared" si="35"/>
        <v/>
      </c>
      <c r="W270" s="74" t="b">
        <f ca="1" t="shared" si="36"/>
        <v>0</v>
      </c>
      <c r="X270" s="74" t="str">
        <f ca="1" t="shared" si="37"/>
        <v>+</v>
      </c>
      <c r="Y270" s="74" t="e">
        <f ca="1">IF(C270="",NA(),MATCH($B270&amp;$C270,'Smelter Look-up'!$J:$J,0))</f>
        <v>#N/A</v>
      </c>
      <c r="AB270" s="74">
        <f ca="1" t="shared" si="38"/>
        <v>0</v>
      </c>
      <c r="AC270" s="74" t="str">
        <f ca="1" t="shared" si="39"/>
        <v/>
      </c>
      <c r="AD270" s="74" t="str">
        <f ca="1" t="shared" si="40"/>
        <v/>
      </c>
    </row>
    <row r="271" s="74" customFormat="1" ht="20.15" customHeight="1" spans="1:30">
      <c r="A271" s="97"/>
      <c r="B271" s="95" t="str">
        <f ca="1">IF(LEN(A271)=0,"",INDEX('Smelter Look-up'!$A:$A,MATCH($A271,'Smelter Look-up'!$E:$E,0)))</f>
        <v/>
      </c>
      <c r="C271" s="95" t="str">
        <f ca="1">IF(LEN(A271)=0,"",INDEX('Smelter Look-up'!$C:$C,MATCH($A271,'Smelter Look-up'!$E:$E,0)))</f>
        <v/>
      </c>
      <c r="D271" s="95"/>
      <c r="E271" s="95" t="str">
        <f ca="1">IF(ISERROR($Y271),"",OFFSET('Smelter Look-up'!$D$4,$Y271-4,0)&amp;"")</f>
        <v/>
      </c>
      <c r="F271" s="95" t="str">
        <f ca="1">IF(ISERROR($Y271),"",OFFSET('Smelter Look-up'!$E$4,$Y271-4,0))</f>
        <v/>
      </c>
      <c r="G271" s="95" t="str">
        <f ca="1">IF(C271="Smelter not listed","Enter smelter details",IF(ISERROR($Y271),"",OFFSET('Smelter Look-up'!$F$4,$Y271-4,0)))</f>
        <v/>
      </c>
      <c r="H271" s="154" t="str">
        <f ca="1">IF(ISERROR($Y271),"",OFFSET('Smelter Look-up'!$G$4,$Y271-4,0))</f>
        <v/>
      </c>
      <c r="I271" s="96" t="str">
        <f ca="1">IF(ISERROR($Y271),"",OFFSET('Smelter Look-up'!$H$4,$Y271-4,0))</f>
        <v/>
      </c>
      <c r="J271" s="96" t="str">
        <f ca="1">IF(ISERROR($Y271),"",OFFSET('Smelter Look-up'!$I$4,$Y271-4,0))</f>
        <v/>
      </c>
      <c r="K271" s="97"/>
      <c r="L271" s="97"/>
      <c r="M271" s="97"/>
      <c r="N271" s="97"/>
      <c r="O271" s="97"/>
      <c r="P271" s="97"/>
      <c r="Q271" s="98"/>
      <c r="R271" s="140" t="str">
        <f ca="1">IF(ISERROR($Y271),"",OFFSET('Smelter Look-up'!$C$4,$Y271-4,0)&amp;"")</f>
        <v/>
      </c>
      <c r="S271" s="98" t="str">
        <f ca="1" t="shared" si="34"/>
        <v/>
      </c>
      <c r="T271" s="98" t="str">
        <f ca="1">IF(B271="","",IF(ISERROR(MATCH($J271,SorP!B:B,0)),"",INDIRECT("'SorP'!$A$"&amp;MATCH($S271&amp;$J271,SorP!C:C,0))))</f>
        <v/>
      </c>
      <c r="U271" s="99"/>
      <c r="V271" s="74" t="str">
        <f ca="1" t="shared" si="35"/>
        <v/>
      </c>
      <c r="W271" s="74" t="b">
        <f ca="1" t="shared" si="36"/>
        <v>0</v>
      </c>
      <c r="X271" s="74" t="str">
        <f ca="1" t="shared" si="37"/>
        <v>+</v>
      </c>
      <c r="Y271" s="74" t="e">
        <f ca="1">IF(C271="",NA(),MATCH($B271&amp;$C271,'Smelter Look-up'!$J:$J,0))</f>
        <v>#N/A</v>
      </c>
      <c r="AB271" s="74">
        <f ca="1" t="shared" si="38"/>
        <v>0</v>
      </c>
      <c r="AC271" s="74" t="str">
        <f ca="1" t="shared" si="39"/>
        <v/>
      </c>
      <c r="AD271" s="74" t="str">
        <f ca="1" t="shared" si="40"/>
        <v/>
      </c>
    </row>
    <row r="272" s="74" customFormat="1" ht="20.15" customHeight="1" spans="1:30">
      <c r="A272" s="97"/>
      <c r="B272" s="95" t="str">
        <f ca="1">IF(LEN(A272)=0,"",INDEX('Smelter Look-up'!$A:$A,MATCH($A272,'Smelter Look-up'!$E:$E,0)))</f>
        <v/>
      </c>
      <c r="C272" s="95" t="str">
        <f ca="1">IF(LEN(A272)=0,"",INDEX('Smelter Look-up'!$C:$C,MATCH($A272,'Smelter Look-up'!$E:$E,0)))</f>
        <v/>
      </c>
      <c r="D272" s="95"/>
      <c r="E272" s="95" t="str">
        <f ca="1">IF(ISERROR($Y272),"",OFFSET('Smelter Look-up'!$D$4,$Y272-4,0)&amp;"")</f>
        <v/>
      </c>
      <c r="F272" s="95" t="str">
        <f ca="1">IF(ISERROR($Y272),"",OFFSET('Smelter Look-up'!$E$4,$Y272-4,0))</f>
        <v/>
      </c>
      <c r="G272" s="95" t="str">
        <f ca="1">IF(C272="Smelter not listed","Enter smelter details",IF(ISERROR($Y272),"",OFFSET('Smelter Look-up'!$F$4,$Y272-4,0)))</f>
        <v/>
      </c>
      <c r="H272" s="154" t="str">
        <f ca="1">IF(ISERROR($Y272),"",OFFSET('Smelter Look-up'!$G$4,$Y272-4,0))</f>
        <v/>
      </c>
      <c r="I272" s="96" t="str">
        <f ca="1">IF(ISERROR($Y272),"",OFFSET('Smelter Look-up'!$H$4,$Y272-4,0))</f>
        <v/>
      </c>
      <c r="J272" s="96" t="str">
        <f ca="1">IF(ISERROR($Y272),"",OFFSET('Smelter Look-up'!$I$4,$Y272-4,0))</f>
        <v/>
      </c>
      <c r="K272" s="97"/>
      <c r="L272" s="97"/>
      <c r="M272" s="97"/>
      <c r="N272" s="97"/>
      <c r="O272" s="97"/>
      <c r="P272" s="97"/>
      <c r="Q272" s="98"/>
      <c r="R272" s="140" t="str">
        <f ca="1">IF(ISERROR($Y272),"",OFFSET('Smelter Look-up'!$C$4,$Y272-4,0)&amp;"")</f>
        <v/>
      </c>
      <c r="S272" s="98" t="str">
        <f ca="1" t="shared" si="34"/>
        <v/>
      </c>
      <c r="T272" s="98" t="str">
        <f ca="1">IF(B272="","",IF(ISERROR(MATCH($J272,SorP!B:B,0)),"",INDIRECT("'SorP'!$A$"&amp;MATCH($S272&amp;$J272,SorP!C:C,0))))</f>
        <v/>
      </c>
      <c r="U272" s="99"/>
      <c r="V272" s="74" t="str">
        <f ca="1" t="shared" si="35"/>
        <v/>
      </c>
      <c r="W272" s="74" t="b">
        <f ca="1" t="shared" si="36"/>
        <v>0</v>
      </c>
      <c r="X272" s="74" t="str">
        <f ca="1" t="shared" si="37"/>
        <v>+</v>
      </c>
      <c r="Y272" s="74" t="e">
        <f ca="1">IF(C272="",NA(),MATCH($B272&amp;$C272,'Smelter Look-up'!$J:$J,0))</f>
        <v>#N/A</v>
      </c>
      <c r="AB272" s="74">
        <f ca="1" t="shared" si="38"/>
        <v>0</v>
      </c>
      <c r="AC272" s="74" t="str">
        <f ca="1" t="shared" si="39"/>
        <v/>
      </c>
      <c r="AD272" s="74" t="str">
        <f ca="1" t="shared" si="40"/>
        <v/>
      </c>
    </row>
    <row r="273" s="74" customFormat="1" ht="20.15" customHeight="1" spans="1:30">
      <c r="A273" s="97"/>
      <c r="B273" s="95" t="str">
        <f ca="1">IF(LEN(A273)=0,"",INDEX('Smelter Look-up'!$A:$A,MATCH($A273,'Smelter Look-up'!$E:$E,0)))</f>
        <v/>
      </c>
      <c r="C273" s="95" t="str">
        <f ca="1">IF(LEN(A273)=0,"",INDEX('Smelter Look-up'!$C:$C,MATCH($A273,'Smelter Look-up'!$E:$E,0)))</f>
        <v/>
      </c>
      <c r="D273" s="95"/>
      <c r="E273" s="95" t="str">
        <f ca="1">IF(ISERROR($Y273),"",OFFSET('Smelter Look-up'!$D$4,$Y273-4,0)&amp;"")</f>
        <v/>
      </c>
      <c r="F273" s="95" t="str">
        <f ca="1">IF(ISERROR($Y273),"",OFFSET('Smelter Look-up'!$E$4,$Y273-4,0))</f>
        <v/>
      </c>
      <c r="G273" s="95" t="str">
        <f ca="1">IF(C273="Smelter not listed","Enter smelter details",IF(ISERROR($Y273),"",OFFSET('Smelter Look-up'!$F$4,$Y273-4,0)))</f>
        <v/>
      </c>
      <c r="H273" s="154" t="str">
        <f ca="1">IF(ISERROR($Y273),"",OFFSET('Smelter Look-up'!$G$4,$Y273-4,0))</f>
        <v/>
      </c>
      <c r="I273" s="96" t="str">
        <f ca="1">IF(ISERROR($Y273),"",OFFSET('Smelter Look-up'!$H$4,$Y273-4,0))</f>
        <v/>
      </c>
      <c r="J273" s="96" t="str">
        <f ca="1">IF(ISERROR($Y273),"",OFFSET('Smelter Look-up'!$I$4,$Y273-4,0))</f>
        <v/>
      </c>
      <c r="K273" s="97"/>
      <c r="L273" s="97"/>
      <c r="M273" s="97"/>
      <c r="N273" s="97"/>
      <c r="O273" s="97"/>
      <c r="P273" s="97"/>
      <c r="Q273" s="98"/>
      <c r="R273" s="140" t="str">
        <f ca="1">IF(ISERROR($Y273),"",OFFSET('Smelter Look-up'!$C$4,$Y273-4,0)&amp;"")</f>
        <v/>
      </c>
      <c r="S273" s="98" t="str">
        <f ca="1" t="shared" si="34"/>
        <v/>
      </c>
      <c r="T273" s="98" t="str">
        <f ca="1">IF(B273="","",IF(ISERROR(MATCH($J273,SorP!B:B,0)),"",INDIRECT("'SorP'!$A$"&amp;MATCH($S273&amp;$J273,SorP!C:C,0))))</f>
        <v/>
      </c>
      <c r="U273" s="99"/>
      <c r="V273" s="74" t="str">
        <f ca="1" t="shared" si="35"/>
        <v/>
      </c>
      <c r="W273" s="74" t="b">
        <f ca="1" t="shared" si="36"/>
        <v>0</v>
      </c>
      <c r="X273" s="74" t="str">
        <f ca="1" t="shared" si="37"/>
        <v>+</v>
      </c>
      <c r="Y273" s="74" t="e">
        <f ca="1">IF(C273="",NA(),MATCH($B273&amp;$C273,'Smelter Look-up'!$J:$J,0))</f>
        <v>#N/A</v>
      </c>
      <c r="AB273" s="74">
        <f ca="1" t="shared" si="38"/>
        <v>0</v>
      </c>
      <c r="AC273" s="74" t="str">
        <f ca="1" t="shared" si="39"/>
        <v/>
      </c>
      <c r="AD273" s="74" t="str">
        <f ca="1" t="shared" si="40"/>
        <v/>
      </c>
    </row>
    <row r="274" s="74" customFormat="1" ht="20.15" customHeight="1" spans="1:30">
      <c r="A274" s="97"/>
      <c r="B274" s="95" t="str">
        <f ca="1">IF(LEN(A274)=0,"",INDEX('Smelter Look-up'!$A:$A,MATCH($A274,'Smelter Look-up'!$E:$E,0)))</f>
        <v/>
      </c>
      <c r="C274" s="95" t="str">
        <f ca="1">IF(LEN(A274)=0,"",INDEX('Smelter Look-up'!$C:$C,MATCH($A274,'Smelter Look-up'!$E:$E,0)))</f>
        <v/>
      </c>
      <c r="D274" s="95"/>
      <c r="E274" s="95" t="str">
        <f ca="1">IF(ISERROR($Y274),"",OFFSET('Smelter Look-up'!$D$4,$Y274-4,0)&amp;"")</f>
        <v/>
      </c>
      <c r="F274" s="95" t="str">
        <f ca="1">IF(ISERROR($Y274),"",OFFSET('Smelter Look-up'!$E$4,$Y274-4,0))</f>
        <v/>
      </c>
      <c r="G274" s="95" t="str">
        <f ca="1">IF(C274="Smelter not listed","Enter smelter details",IF(ISERROR($Y274),"",OFFSET('Smelter Look-up'!$F$4,$Y274-4,0)))</f>
        <v/>
      </c>
      <c r="H274" s="154" t="str">
        <f ca="1">IF(ISERROR($Y274),"",OFFSET('Smelter Look-up'!$G$4,$Y274-4,0))</f>
        <v/>
      </c>
      <c r="I274" s="96" t="str">
        <f ca="1">IF(ISERROR($Y274),"",OFFSET('Smelter Look-up'!$H$4,$Y274-4,0))</f>
        <v/>
      </c>
      <c r="J274" s="96" t="str">
        <f ca="1">IF(ISERROR($Y274),"",OFFSET('Smelter Look-up'!$I$4,$Y274-4,0))</f>
        <v/>
      </c>
      <c r="K274" s="97"/>
      <c r="L274" s="97"/>
      <c r="M274" s="97"/>
      <c r="N274" s="97"/>
      <c r="O274" s="97"/>
      <c r="P274" s="97"/>
      <c r="Q274" s="98"/>
      <c r="R274" s="140" t="str">
        <f ca="1">IF(ISERROR($Y274),"",OFFSET('Smelter Look-up'!$C$4,$Y274-4,0)&amp;"")</f>
        <v/>
      </c>
      <c r="S274" s="98" t="str">
        <f ca="1" t="shared" si="34"/>
        <v/>
      </c>
      <c r="T274" s="98" t="str">
        <f ca="1">IF(B274="","",IF(ISERROR(MATCH($J274,SorP!B:B,0)),"",INDIRECT("'SorP'!$A$"&amp;MATCH($S274&amp;$J274,SorP!C:C,0))))</f>
        <v/>
      </c>
      <c r="U274" s="99"/>
      <c r="V274" s="74" t="str">
        <f ca="1" t="shared" si="35"/>
        <v/>
      </c>
      <c r="W274" s="74" t="b">
        <f ca="1" t="shared" si="36"/>
        <v>0</v>
      </c>
      <c r="X274" s="74" t="str">
        <f ca="1" t="shared" si="37"/>
        <v>+</v>
      </c>
      <c r="Y274" s="74" t="e">
        <f ca="1">IF(C274="",NA(),MATCH($B274&amp;$C274,'Smelter Look-up'!$J:$J,0))</f>
        <v>#N/A</v>
      </c>
      <c r="AB274" s="74">
        <f ca="1" t="shared" si="38"/>
        <v>0</v>
      </c>
      <c r="AC274" s="74" t="str">
        <f ca="1" t="shared" si="39"/>
        <v/>
      </c>
      <c r="AD274" s="74" t="str">
        <f ca="1" t="shared" si="40"/>
        <v/>
      </c>
    </row>
    <row r="275" s="74" customFormat="1" ht="20.15" customHeight="1" spans="1:30">
      <c r="A275" s="97"/>
      <c r="B275" s="95" t="str">
        <f ca="1">IF(LEN(A275)=0,"",INDEX('Smelter Look-up'!$A:$A,MATCH($A275,'Smelter Look-up'!$E:$E,0)))</f>
        <v/>
      </c>
      <c r="C275" s="95" t="str">
        <f ca="1">IF(LEN(A275)=0,"",INDEX('Smelter Look-up'!$C:$C,MATCH($A275,'Smelter Look-up'!$E:$E,0)))</f>
        <v/>
      </c>
      <c r="D275" s="95"/>
      <c r="E275" s="95" t="str">
        <f ca="1">IF(ISERROR($Y275),"",OFFSET('Smelter Look-up'!$D$4,$Y275-4,0)&amp;"")</f>
        <v/>
      </c>
      <c r="F275" s="95" t="str">
        <f ca="1">IF(ISERROR($Y275),"",OFFSET('Smelter Look-up'!$E$4,$Y275-4,0))</f>
        <v/>
      </c>
      <c r="G275" s="95" t="str">
        <f ca="1">IF(C275="Smelter not listed","Enter smelter details",IF(ISERROR($Y275),"",OFFSET('Smelter Look-up'!$F$4,$Y275-4,0)))</f>
        <v/>
      </c>
      <c r="H275" s="154" t="str">
        <f ca="1">IF(ISERROR($Y275),"",OFFSET('Smelter Look-up'!$G$4,$Y275-4,0))</f>
        <v/>
      </c>
      <c r="I275" s="96" t="str">
        <f ca="1">IF(ISERROR($Y275),"",OFFSET('Smelter Look-up'!$H$4,$Y275-4,0))</f>
        <v/>
      </c>
      <c r="J275" s="96" t="str">
        <f ca="1">IF(ISERROR($Y275),"",OFFSET('Smelter Look-up'!$I$4,$Y275-4,0))</f>
        <v/>
      </c>
      <c r="K275" s="97"/>
      <c r="L275" s="97"/>
      <c r="M275" s="97"/>
      <c r="N275" s="97"/>
      <c r="O275" s="97"/>
      <c r="P275" s="97"/>
      <c r="Q275" s="98"/>
      <c r="R275" s="140" t="str">
        <f ca="1">IF(ISERROR($Y275),"",OFFSET('Smelter Look-up'!$C$4,$Y275-4,0)&amp;"")</f>
        <v/>
      </c>
      <c r="S275" s="98" t="str">
        <f ca="1" t="shared" si="34"/>
        <v/>
      </c>
      <c r="T275" s="98" t="str">
        <f ca="1">IF(B275="","",IF(ISERROR(MATCH($J275,SorP!B:B,0)),"",INDIRECT("'SorP'!$A$"&amp;MATCH($S275&amp;$J275,SorP!C:C,0))))</f>
        <v/>
      </c>
      <c r="U275" s="99"/>
      <c r="V275" s="74" t="str">
        <f ca="1" t="shared" si="35"/>
        <v/>
      </c>
      <c r="W275" s="74" t="b">
        <f ca="1" t="shared" si="36"/>
        <v>0</v>
      </c>
      <c r="X275" s="74" t="str">
        <f ca="1" t="shared" si="37"/>
        <v>+</v>
      </c>
      <c r="Y275" s="74" t="e">
        <f ca="1">IF(C275="",NA(),MATCH($B275&amp;$C275,'Smelter Look-up'!$J:$J,0))</f>
        <v>#N/A</v>
      </c>
      <c r="AB275" s="74">
        <f ca="1" t="shared" si="38"/>
        <v>0</v>
      </c>
      <c r="AC275" s="74" t="str">
        <f ca="1" t="shared" si="39"/>
        <v/>
      </c>
      <c r="AD275" s="74" t="str">
        <f ca="1" t="shared" si="40"/>
        <v/>
      </c>
    </row>
    <row r="276" s="74" customFormat="1" ht="20.15" customHeight="1" spans="1:30">
      <c r="A276" s="97"/>
      <c r="B276" s="95" t="str">
        <f ca="1">IF(LEN(A276)=0,"",INDEX('Smelter Look-up'!$A:$A,MATCH($A276,'Smelter Look-up'!$E:$E,0)))</f>
        <v/>
      </c>
      <c r="C276" s="95" t="str">
        <f ca="1">IF(LEN(A276)=0,"",INDEX('Smelter Look-up'!$C:$C,MATCH($A276,'Smelter Look-up'!$E:$E,0)))</f>
        <v/>
      </c>
      <c r="D276" s="95"/>
      <c r="E276" s="95" t="str">
        <f ca="1">IF(ISERROR($Y276),"",OFFSET('Smelter Look-up'!$D$4,$Y276-4,0)&amp;"")</f>
        <v/>
      </c>
      <c r="F276" s="95" t="str">
        <f ca="1">IF(ISERROR($Y276),"",OFFSET('Smelter Look-up'!$E$4,$Y276-4,0))</f>
        <v/>
      </c>
      <c r="G276" s="95" t="str">
        <f ca="1">IF(C276="Smelter not listed","Enter smelter details",IF(ISERROR($Y276),"",OFFSET('Smelter Look-up'!$F$4,$Y276-4,0)))</f>
        <v/>
      </c>
      <c r="H276" s="154" t="str">
        <f ca="1">IF(ISERROR($Y276),"",OFFSET('Smelter Look-up'!$G$4,$Y276-4,0))</f>
        <v/>
      </c>
      <c r="I276" s="96" t="str">
        <f ca="1">IF(ISERROR($Y276),"",OFFSET('Smelter Look-up'!$H$4,$Y276-4,0))</f>
        <v/>
      </c>
      <c r="J276" s="96" t="str">
        <f ca="1">IF(ISERROR($Y276),"",OFFSET('Smelter Look-up'!$I$4,$Y276-4,0))</f>
        <v/>
      </c>
      <c r="K276" s="97"/>
      <c r="L276" s="97"/>
      <c r="M276" s="97"/>
      <c r="N276" s="97"/>
      <c r="O276" s="97"/>
      <c r="P276" s="97"/>
      <c r="Q276" s="98"/>
      <c r="R276" s="140" t="str">
        <f ca="1">IF(ISERROR($Y276),"",OFFSET('Smelter Look-up'!$C$4,$Y276-4,0)&amp;"")</f>
        <v/>
      </c>
      <c r="S276" s="98" t="str">
        <f ca="1" t="shared" si="34"/>
        <v/>
      </c>
      <c r="T276" s="98" t="str">
        <f ca="1">IF(B276="","",IF(ISERROR(MATCH($J276,SorP!B:B,0)),"",INDIRECT("'SorP'!$A$"&amp;MATCH($S276&amp;$J276,SorP!C:C,0))))</f>
        <v/>
      </c>
      <c r="U276" s="99"/>
      <c r="V276" s="74" t="str">
        <f ca="1" t="shared" si="35"/>
        <v/>
      </c>
      <c r="W276" s="74" t="b">
        <f ca="1" t="shared" si="36"/>
        <v>0</v>
      </c>
      <c r="X276" s="74" t="str">
        <f ca="1" t="shared" si="37"/>
        <v>+</v>
      </c>
      <c r="Y276" s="74" t="e">
        <f ca="1">IF(C276="",NA(),MATCH($B276&amp;$C276,'Smelter Look-up'!$J:$J,0))</f>
        <v>#N/A</v>
      </c>
      <c r="AB276" s="74">
        <f ca="1" t="shared" si="38"/>
        <v>0</v>
      </c>
      <c r="AC276" s="74" t="str">
        <f ca="1" t="shared" si="39"/>
        <v/>
      </c>
      <c r="AD276" s="74" t="str">
        <f ca="1" t="shared" si="40"/>
        <v/>
      </c>
    </row>
    <row r="277" s="74" customFormat="1" ht="20.15" customHeight="1" spans="1:30">
      <c r="A277" s="97"/>
      <c r="B277" s="95" t="str">
        <f ca="1">IF(LEN(A277)=0,"",INDEX('Smelter Look-up'!$A:$A,MATCH($A277,'Smelter Look-up'!$E:$E,0)))</f>
        <v/>
      </c>
      <c r="C277" s="95" t="str">
        <f ca="1">IF(LEN(A277)=0,"",INDEX('Smelter Look-up'!$C:$C,MATCH($A277,'Smelter Look-up'!$E:$E,0)))</f>
        <v/>
      </c>
      <c r="D277" s="95"/>
      <c r="E277" s="95" t="str">
        <f ca="1">IF(ISERROR($Y277),"",OFFSET('Smelter Look-up'!$D$4,$Y277-4,0)&amp;"")</f>
        <v/>
      </c>
      <c r="F277" s="95" t="str">
        <f ca="1">IF(ISERROR($Y277),"",OFFSET('Smelter Look-up'!$E$4,$Y277-4,0))</f>
        <v/>
      </c>
      <c r="G277" s="95" t="str">
        <f ca="1">IF(C277="Smelter not listed","Enter smelter details",IF(ISERROR($Y277),"",OFFSET('Smelter Look-up'!$F$4,$Y277-4,0)))</f>
        <v/>
      </c>
      <c r="H277" s="154" t="str">
        <f ca="1">IF(ISERROR($Y277),"",OFFSET('Smelter Look-up'!$G$4,$Y277-4,0))</f>
        <v/>
      </c>
      <c r="I277" s="96" t="str">
        <f ca="1">IF(ISERROR($Y277),"",OFFSET('Smelter Look-up'!$H$4,$Y277-4,0))</f>
        <v/>
      </c>
      <c r="J277" s="96" t="str">
        <f ca="1">IF(ISERROR($Y277),"",OFFSET('Smelter Look-up'!$I$4,$Y277-4,0))</f>
        <v/>
      </c>
      <c r="K277" s="97"/>
      <c r="L277" s="97"/>
      <c r="M277" s="97"/>
      <c r="N277" s="97"/>
      <c r="O277" s="97"/>
      <c r="P277" s="97"/>
      <c r="Q277" s="98"/>
      <c r="R277" s="140" t="str">
        <f ca="1">IF(ISERROR($Y277),"",OFFSET('Smelter Look-up'!$C$4,$Y277-4,0)&amp;"")</f>
        <v/>
      </c>
      <c r="S277" s="98" t="str">
        <f ca="1" t="shared" si="34"/>
        <v/>
      </c>
      <c r="T277" s="98" t="str">
        <f ca="1">IF(B277="","",IF(ISERROR(MATCH($J277,SorP!B:B,0)),"",INDIRECT("'SorP'!$A$"&amp;MATCH($S277&amp;$J277,SorP!C:C,0))))</f>
        <v/>
      </c>
      <c r="U277" s="99"/>
      <c r="V277" s="74" t="str">
        <f ca="1" t="shared" si="35"/>
        <v/>
      </c>
      <c r="W277" s="74" t="b">
        <f ca="1" t="shared" si="36"/>
        <v>0</v>
      </c>
      <c r="X277" s="74" t="str">
        <f ca="1" t="shared" si="37"/>
        <v>+</v>
      </c>
      <c r="Y277" s="74" t="e">
        <f ca="1">IF(C277="",NA(),MATCH($B277&amp;$C277,'Smelter Look-up'!$J:$J,0))</f>
        <v>#N/A</v>
      </c>
      <c r="AB277" s="74">
        <f ca="1" t="shared" si="38"/>
        <v>0</v>
      </c>
      <c r="AC277" s="74" t="str">
        <f ca="1" t="shared" si="39"/>
        <v/>
      </c>
      <c r="AD277" s="74" t="str">
        <f ca="1" t="shared" si="40"/>
        <v/>
      </c>
    </row>
    <row r="278" s="74" customFormat="1" ht="20.15" customHeight="1" spans="1:30">
      <c r="A278" s="97"/>
      <c r="B278" s="95" t="str">
        <f ca="1">IF(LEN(A278)=0,"",INDEX('Smelter Look-up'!$A:$A,MATCH($A278,'Smelter Look-up'!$E:$E,0)))</f>
        <v/>
      </c>
      <c r="C278" s="95" t="str">
        <f ca="1">IF(LEN(A278)=0,"",INDEX('Smelter Look-up'!$C:$C,MATCH($A278,'Smelter Look-up'!$E:$E,0)))</f>
        <v/>
      </c>
      <c r="D278" s="95"/>
      <c r="E278" s="95" t="str">
        <f ca="1">IF(ISERROR($Y278),"",OFFSET('Smelter Look-up'!$D$4,$Y278-4,0)&amp;"")</f>
        <v/>
      </c>
      <c r="F278" s="95" t="str">
        <f ca="1">IF(ISERROR($Y278),"",OFFSET('Smelter Look-up'!$E$4,$Y278-4,0))</f>
        <v/>
      </c>
      <c r="G278" s="95" t="str">
        <f ca="1">IF(C278="Smelter not listed","Enter smelter details",IF(ISERROR($Y278),"",OFFSET('Smelter Look-up'!$F$4,$Y278-4,0)))</f>
        <v/>
      </c>
      <c r="H278" s="154" t="str">
        <f ca="1">IF(ISERROR($Y278),"",OFFSET('Smelter Look-up'!$G$4,$Y278-4,0))</f>
        <v/>
      </c>
      <c r="I278" s="96" t="str">
        <f ca="1">IF(ISERROR($Y278),"",OFFSET('Smelter Look-up'!$H$4,$Y278-4,0))</f>
        <v/>
      </c>
      <c r="J278" s="96" t="str">
        <f ca="1">IF(ISERROR($Y278),"",OFFSET('Smelter Look-up'!$I$4,$Y278-4,0))</f>
        <v/>
      </c>
      <c r="K278" s="97"/>
      <c r="L278" s="97"/>
      <c r="M278" s="97"/>
      <c r="N278" s="97"/>
      <c r="O278" s="97"/>
      <c r="P278" s="97"/>
      <c r="Q278" s="98"/>
      <c r="R278" s="140" t="str">
        <f ca="1">IF(ISERROR($Y278),"",OFFSET('Smelter Look-up'!$C$4,$Y278-4,0)&amp;"")</f>
        <v/>
      </c>
      <c r="S278" s="98" t="str">
        <f ca="1" t="shared" si="34"/>
        <v/>
      </c>
      <c r="T278" s="98" t="str">
        <f ca="1">IF(B278="","",IF(ISERROR(MATCH($J278,SorP!B:B,0)),"",INDIRECT("'SorP'!$A$"&amp;MATCH($S278&amp;$J278,SorP!C:C,0))))</f>
        <v/>
      </c>
      <c r="U278" s="99"/>
      <c r="V278" s="74" t="str">
        <f ca="1" t="shared" si="35"/>
        <v/>
      </c>
      <c r="W278" s="74" t="b">
        <f ca="1" t="shared" si="36"/>
        <v>0</v>
      </c>
      <c r="X278" s="74" t="str">
        <f ca="1" t="shared" si="37"/>
        <v>+</v>
      </c>
      <c r="Y278" s="74" t="e">
        <f ca="1">IF(C278="",NA(),MATCH($B278&amp;$C278,'Smelter Look-up'!$J:$J,0))</f>
        <v>#N/A</v>
      </c>
      <c r="AB278" s="74">
        <f ca="1" t="shared" si="38"/>
        <v>0</v>
      </c>
      <c r="AC278" s="74" t="str">
        <f ca="1" t="shared" si="39"/>
        <v/>
      </c>
      <c r="AD278" s="74" t="str">
        <f ca="1" t="shared" si="40"/>
        <v/>
      </c>
    </row>
    <row r="279" s="74" customFormat="1" ht="20.15" customHeight="1" spans="1:30">
      <c r="A279" s="97"/>
      <c r="B279" s="95" t="str">
        <f ca="1">IF(LEN(A279)=0,"",INDEX('Smelter Look-up'!$A:$A,MATCH($A279,'Smelter Look-up'!$E:$E,0)))</f>
        <v/>
      </c>
      <c r="C279" s="95" t="str">
        <f ca="1">IF(LEN(A279)=0,"",INDEX('Smelter Look-up'!$C:$C,MATCH($A279,'Smelter Look-up'!$E:$E,0)))</f>
        <v/>
      </c>
      <c r="D279" s="95"/>
      <c r="E279" s="95" t="str">
        <f ca="1">IF(ISERROR($Y279),"",OFFSET('Smelter Look-up'!$D$4,$Y279-4,0)&amp;"")</f>
        <v/>
      </c>
      <c r="F279" s="95" t="str">
        <f ca="1">IF(ISERROR($Y279),"",OFFSET('Smelter Look-up'!$E$4,$Y279-4,0))</f>
        <v/>
      </c>
      <c r="G279" s="95" t="str">
        <f ca="1">IF(C279="Smelter not listed","Enter smelter details",IF(ISERROR($Y279),"",OFFSET('Smelter Look-up'!$F$4,$Y279-4,0)))</f>
        <v/>
      </c>
      <c r="H279" s="154" t="str">
        <f ca="1">IF(ISERROR($Y279),"",OFFSET('Smelter Look-up'!$G$4,$Y279-4,0))</f>
        <v/>
      </c>
      <c r="I279" s="96" t="str">
        <f ca="1">IF(ISERROR($Y279),"",OFFSET('Smelter Look-up'!$H$4,$Y279-4,0))</f>
        <v/>
      </c>
      <c r="J279" s="96" t="str">
        <f ca="1">IF(ISERROR($Y279),"",OFFSET('Smelter Look-up'!$I$4,$Y279-4,0))</f>
        <v/>
      </c>
      <c r="K279" s="97"/>
      <c r="L279" s="97"/>
      <c r="M279" s="97"/>
      <c r="N279" s="97"/>
      <c r="O279" s="97"/>
      <c r="P279" s="97"/>
      <c r="Q279" s="98"/>
      <c r="R279" s="140" t="str">
        <f ca="1">IF(ISERROR($Y279),"",OFFSET('Smelter Look-up'!$C$4,$Y279-4,0)&amp;"")</f>
        <v/>
      </c>
      <c r="S279" s="98" t="str">
        <f ca="1" t="shared" si="34"/>
        <v/>
      </c>
      <c r="T279" s="98" t="str">
        <f ca="1">IF(B279="","",IF(ISERROR(MATCH($J279,SorP!B:B,0)),"",INDIRECT("'SorP'!$A$"&amp;MATCH($S279&amp;$J279,SorP!C:C,0))))</f>
        <v/>
      </c>
      <c r="U279" s="99"/>
      <c r="V279" s="74" t="str">
        <f ca="1" t="shared" si="35"/>
        <v/>
      </c>
      <c r="W279" s="74" t="b">
        <f ca="1" t="shared" si="36"/>
        <v>0</v>
      </c>
      <c r="X279" s="74" t="str">
        <f ca="1" t="shared" si="37"/>
        <v>+</v>
      </c>
      <c r="Y279" s="74" t="e">
        <f ca="1">IF(C279="",NA(),MATCH($B279&amp;$C279,'Smelter Look-up'!$J:$J,0))</f>
        <v>#N/A</v>
      </c>
      <c r="AB279" s="74">
        <f ca="1" t="shared" si="38"/>
        <v>0</v>
      </c>
      <c r="AC279" s="74" t="str">
        <f ca="1" t="shared" si="39"/>
        <v/>
      </c>
      <c r="AD279" s="74" t="str">
        <f ca="1" t="shared" si="40"/>
        <v/>
      </c>
    </row>
    <row r="280" s="74" customFormat="1" ht="20.15" customHeight="1" spans="1:30">
      <c r="A280" s="97"/>
      <c r="B280" s="95" t="str">
        <f ca="1">IF(LEN(A280)=0,"",INDEX('Smelter Look-up'!$A:$A,MATCH($A280,'Smelter Look-up'!$E:$E,0)))</f>
        <v/>
      </c>
      <c r="C280" s="95" t="str">
        <f ca="1">IF(LEN(A280)=0,"",INDEX('Smelter Look-up'!$C:$C,MATCH($A280,'Smelter Look-up'!$E:$E,0)))</f>
        <v/>
      </c>
      <c r="D280" s="95"/>
      <c r="E280" s="95" t="str">
        <f ca="1">IF(ISERROR($Y280),"",OFFSET('Smelter Look-up'!$D$4,$Y280-4,0)&amp;"")</f>
        <v/>
      </c>
      <c r="F280" s="95" t="str">
        <f ca="1">IF(ISERROR($Y280),"",OFFSET('Smelter Look-up'!$E$4,$Y280-4,0))</f>
        <v/>
      </c>
      <c r="G280" s="95" t="str">
        <f ca="1">IF(C280="Smelter not listed","Enter smelter details",IF(ISERROR($Y280),"",OFFSET('Smelter Look-up'!$F$4,$Y280-4,0)))</f>
        <v/>
      </c>
      <c r="H280" s="154" t="str">
        <f ca="1">IF(ISERROR($Y280),"",OFFSET('Smelter Look-up'!$G$4,$Y280-4,0))</f>
        <v/>
      </c>
      <c r="I280" s="96" t="str">
        <f ca="1">IF(ISERROR($Y280),"",OFFSET('Smelter Look-up'!$H$4,$Y280-4,0))</f>
        <v/>
      </c>
      <c r="J280" s="96" t="str">
        <f ca="1">IF(ISERROR($Y280),"",OFFSET('Smelter Look-up'!$I$4,$Y280-4,0))</f>
        <v/>
      </c>
      <c r="K280" s="97"/>
      <c r="L280" s="97"/>
      <c r="M280" s="97"/>
      <c r="N280" s="97"/>
      <c r="O280" s="97"/>
      <c r="P280" s="97"/>
      <c r="Q280" s="98"/>
      <c r="R280" s="140" t="str">
        <f ca="1">IF(ISERROR($Y280),"",OFFSET('Smelter Look-up'!$C$4,$Y280-4,0)&amp;"")</f>
        <v/>
      </c>
      <c r="S280" s="98" t="str">
        <f ca="1" t="shared" si="34"/>
        <v/>
      </c>
      <c r="T280" s="98" t="str">
        <f ca="1">IF(B280="","",IF(ISERROR(MATCH($J280,SorP!B:B,0)),"",INDIRECT("'SorP'!$A$"&amp;MATCH($S280&amp;$J280,SorP!C:C,0))))</f>
        <v/>
      </c>
      <c r="U280" s="99"/>
      <c r="V280" s="74" t="str">
        <f ca="1" t="shared" si="35"/>
        <v/>
      </c>
      <c r="W280" s="74" t="b">
        <f ca="1" t="shared" si="36"/>
        <v>0</v>
      </c>
      <c r="X280" s="74" t="str">
        <f ca="1" t="shared" si="37"/>
        <v>+</v>
      </c>
      <c r="Y280" s="74" t="e">
        <f ca="1">IF(C280="",NA(),MATCH($B280&amp;$C280,'Smelter Look-up'!$J:$J,0))</f>
        <v>#N/A</v>
      </c>
      <c r="AB280" s="74">
        <f ca="1" t="shared" si="38"/>
        <v>0</v>
      </c>
      <c r="AC280" s="74" t="str">
        <f ca="1" t="shared" si="39"/>
        <v/>
      </c>
      <c r="AD280" s="74" t="str">
        <f ca="1" t="shared" si="40"/>
        <v/>
      </c>
    </row>
    <row r="281" s="74" customFormat="1" ht="20.15" customHeight="1" spans="1:30">
      <c r="A281" s="97"/>
      <c r="B281" s="95" t="str">
        <f ca="1">IF(LEN(A281)=0,"",INDEX('Smelter Look-up'!$A:$A,MATCH($A281,'Smelter Look-up'!$E:$E,0)))</f>
        <v/>
      </c>
      <c r="C281" s="95" t="str">
        <f ca="1">IF(LEN(A281)=0,"",INDEX('Smelter Look-up'!$C:$C,MATCH($A281,'Smelter Look-up'!$E:$E,0)))</f>
        <v/>
      </c>
      <c r="D281" s="95"/>
      <c r="E281" s="95" t="str">
        <f ca="1">IF(ISERROR($Y281),"",OFFSET('Smelter Look-up'!$D$4,$Y281-4,0)&amp;"")</f>
        <v/>
      </c>
      <c r="F281" s="95" t="str">
        <f ca="1">IF(ISERROR($Y281),"",OFFSET('Smelter Look-up'!$E$4,$Y281-4,0))</f>
        <v/>
      </c>
      <c r="G281" s="95" t="str">
        <f ca="1">IF(C281="Smelter not listed","Enter smelter details",IF(ISERROR($Y281),"",OFFSET('Smelter Look-up'!$F$4,$Y281-4,0)))</f>
        <v/>
      </c>
      <c r="H281" s="154" t="str">
        <f ca="1">IF(ISERROR($Y281),"",OFFSET('Smelter Look-up'!$G$4,$Y281-4,0))</f>
        <v/>
      </c>
      <c r="I281" s="96" t="str">
        <f ca="1">IF(ISERROR($Y281),"",OFFSET('Smelter Look-up'!$H$4,$Y281-4,0))</f>
        <v/>
      </c>
      <c r="J281" s="96" t="str">
        <f ca="1">IF(ISERROR($Y281),"",OFFSET('Smelter Look-up'!$I$4,$Y281-4,0))</f>
        <v/>
      </c>
      <c r="K281" s="97"/>
      <c r="L281" s="97"/>
      <c r="M281" s="97"/>
      <c r="N281" s="97"/>
      <c r="O281" s="97"/>
      <c r="P281" s="97"/>
      <c r="Q281" s="98"/>
      <c r="R281" s="140" t="str">
        <f ca="1">IF(ISERROR($Y281),"",OFFSET('Smelter Look-up'!$C$4,$Y281-4,0)&amp;"")</f>
        <v/>
      </c>
      <c r="S281" s="98" t="str">
        <f ca="1" t="shared" si="34"/>
        <v/>
      </c>
      <c r="T281" s="98" t="str">
        <f ca="1">IF(B281="","",IF(ISERROR(MATCH($J281,SorP!B:B,0)),"",INDIRECT("'SorP'!$A$"&amp;MATCH($S281&amp;$J281,SorP!C:C,0))))</f>
        <v/>
      </c>
      <c r="U281" s="99"/>
      <c r="V281" s="74" t="str">
        <f ca="1" t="shared" si="35"/>
        <v/>
      </c>
      <c r="W281" s="74" t="b">
        <f ca="1" t="shared" si="36"/>
        <v>0</v>
      </c>
      <c r="X281" s="74" t="str">
        <f ca="1" t="shared" si="37"/>
        <v>+</v>
      </c>
      <c r="Y281" s="74" t="e">
        <f ca="1">IF(C281="",NA(),MATCH($B281&amp;$C281,'Smelter Look-up'!$J:$J,0))</f>
        <v>#N/A</v>
      </c>
      <c r="AB281" s="74">
        <f ca="1" t="shared" si="38"/>
        <v>0</v>
      </c>
      <c r="AC281" s="74" t="str">
        <f ca="1" t="shared" si="39"/>
        <v/>
      </c>
      <c r="AD281" s="74" t="str">
        <f ca="1" t="shared" si="40"/>
        <v/>
      </c>
    </row>
    <row r="282" s="74" customFormat="1" ht="20.15" customHeight="1" spans="1:30">
      <c r="A282" s="97"/>
      <c r="B282" s="95" t="str">
        <f ca="1">IF(LEN(A282)=0,"",INDEX('Smelter Look-up'!$A:$A,MATCH($A282,'Smelter Look-up'!$E:$E,0)))</f>
        <v/>
      </c>
      <c r="C282" s="95" t="str">
        <f ca="1">IF(LEN(A282)=0,"",INDEX('Smelter Look-up'!$C:$C,MATCH($A282,'Smelter Look-up'!$E:$E,0)))</f>
        <v/>
      </c>
      <c r="D282" s="95"/>
      <c r="E282" s="95" t="str">
        <f ca="1">IF(ISERROR($Y282),"",OFFSET('Smelter Look-up'!$D$4,$Y282-4,0)&amp;"")</f>
        <v/>
      </c>
      <c r="F282" s="95" t="str">
        <f ca="1">IF(ISERROR($Y282),"",OFFSET('Smelter Look-up'!$E$4,$Y282-4,0))</f>
        <v/>
      </c>
      <c r="G282" s="95" t="str">
        <f ca="1">IF(C282="Smelter not listed","Enter smelter details",IF(ISERROR($Y282),"",OFFSET('Smelter Look-up'!$F$4,$Y282-4,0)))</f>
        <v/>
      </c>
      <c r="H282" s="154" t="str">
        <f ca="1">IF(ISERROR($Y282),"",OFFSET('Smelter Look-up'!$G$4,$Y282-4,0))</f>
        <v/>
      </c>
      <c r="I282" s="96" t="str">
        <f ca="1">IF(ISERROR($Y282),"",OFFSET('Smelter Look-up'!$H$4,$Y282-4,0))</f>
        <v/>
      </c>
      <c r="J282" s="96" t="str">
        <f ca="1">IF(ISERROR($Y282),"",OFFSET('Smelter Look-up'!$I$4,$Y282-4,0))</f>
        <v/>
      </c>
      <c r="K282" s="97"/>
      <c r="L282" s="97"/>
      <c r="M282" s="97"/>
      <c r="N282" s="97"/>
      <c r="O282" s="97"/>
      <c r="P282" s="97"/>
      <c r="Q282" s="98"/>
      <c r="R282" s="140" t="str">
        <f ca="1">IF(ISERROR($Y282),"",OFFSET('Smelter Look-up'!$C$4,$Y282-4,0)&amp;"")</f>
        <v/>
      </c>
      <c r="S282" s="98" t="str">
        <f ca="1" t="shared" si="34"/>
        <v/>
      </c>
      <c r="T282" s="98" t="str">
        <f ca="1">IF(B282="","",IF(ISERROR(MATCH($J282,SorP!B:B,0)),"",INDIRECT("'SorP'!$A$"&amp;MATCH($S282&amp;$J282,SorP!C:C,0))))</f>
        <v/>
      </c>
      <c r="U282" s="99"/>
      <c r="V282" s="74" t="str">
        <f ca="1" t="shared" si="35"/>
        <v/>
      </c>
      <c r="W282" s="74" t="b">
        <f ca="1" t="shared" si="36"/>
        <v>0</v>
      </c>
      <c r="X282" s="74" t="str">
        <f ca="1" t="shared" si="37"/>
        <v>+</v>
      </c>
      <c r="Y282" s="74" t="e">
        <f ca="1">IF(C282="",NA(),MATCH($B282&amp;$C282,'Smelter Look-up'!$J:$J,0))</f>
        <v>#N/A</v>
      </c>
      <c r="AB282" s="74">
        <f ca="1" t="shared" si="38"/>
        <v>0</v>
      </c>
      <c r="AC282" s="74" t="str">
        <f ca="1" t="shared" si="39"/>
        <v/>
      </c>
      <c r="AD282" s="74" t="str">
        <f ca="1" t="shared" si="40"/>
        <v/>
      </c>
    </row>
    <row r="283" s="74" customFormat="1" ht="20.15" customHeight="1" spans="1:30">
      <c r="A283" s="97"/>
      <c r="B283" s="95" t="str">
        <f ca="1">IF(LEN(A283)=0,"",INDEX('Smelter Look-up'!$A:$A,MATCH($A283,'Smelter Look-up'!$E:$E,0)))</f>
        <v/>
      </c>
      <c r="C283" s="95" t="str">
        <f ca="1">IF(LEN(A283)=0,"",INDEX('Smelter Look-up'!$C:$C,MATCH($A283,'Smelter Look-up'!$E:$E,0)))</f>
        <v/>
      </c>
      <c r="D283" s="95"/>
      <c r="E283" s="95" t="str">
        <f ca="1">IF(ISERROR($Y283),"",OFFSET('Smelter Look-up'!$D$4,$Y283-4,0)&amp;"")</f>
        <v/>
      </c>
      <c r="F283" s="95" t="str">
        <f ca="1">IF(ISERROR($Y283),"",OFFSET('Smelter Look-up'!$E$4,$Y283-4,0))</f>
        <v/>
      </c>
      <c r="G283" s="95" t="str">
        <f ca="1">IF(C283="Smelter not listed","Enter smelter details",IF(ISERROR($Y283),"",OFFSET('Smelter Look-up'!$F$4,$Y283-4,0)))</f>
        <v/>
      </c>
      <c r="H283" s="154" t="str">
        <f ca="1">IF(ISERROR($Y283),"",OFFSET('Smelter Look-up'!$G$4,$Y283-4,0))</f>
        <v/>
      </c>
      <c r="I283" s="96" t="str">
        <f ca="1">IF(ISERROR($Y283),"",OFFSET('Smelter Look-up'!$H$4,$Y283-4,0))</f>
        <v/>
      </c>
      <c r="J283" s="96" t="str">
        <f ca="1">IF(ISERROR($Y283),"",OFFSET('Smelter Look-up'!$I$4,$Y283-4,0))</f>
        <v/>
      </c>
      <c r="K283" s="97"/>
      <c r="L283" s="97"/>
      <c r="M283" s="97"/>
      <c r="N283" s="97"/>
      <c r="O283" s="97"/>
      <c r="P283" s="97"/>
      <c r="Q283" s="98"/>
      <c r="R283" s="140" t="str">
        <f ca="1">IF(ISERROR($Y283),"",OFFSET('Smelter Look-up'!$C$4,$Y283-4,0)&amp;"")</f>
        <v/>
      </c>
      <c r="S283" s="98" t="str">
        <f ca="1" t="shared" si="34"/>
        <v/>
      </c>
      <c r="T283" s="98" t="str">
        <f ca="1">IF(B283="","",IF(ISERROR(MATCH($J283,SorP!B:B,0)),"",INDIRECT("'SorP'!$A$"&amp;MATCH($S283&amp;$J283,SorP!C:C,0))))</f>
        <v/>
      </c>
      <c r="U283" s="99"/>
      <c r="V283" s="74" t="str">
        <f ca="1" t="shared" si="35"/>
        <v/>
      </c>
      <c r="W283" s="74" t="b">
        <f ca="1" t="shared" si="36"/>
        <v>0</v>
      </c>
      <c r="X283" s="74" t="str">
        <f ca="1" t="shared" si="37"/>
        <v>+</v>
      </c>
      <c r="Y283" s="74" t="e">
        <f ca="1">IF(C283="",NA(),MATCH($B283&amp;$C283,'Smelter Look-up'!$J:$J,0))</f>
        <v>#N/A</v>
      </c>
      <c r="AB283" s="74">
        <f ca="1" t="shared" si="38"/>
        <v>0</v>
      </c>
      <c r="AC283" s="74" t="str">
        <f ca="1" t="shared" si="39"/>
        <v/>
      </c>
      <c r="AD283" s="74" t="str">
        <f ca="1" t="shared" si="40"/>
        <v/>
      </c>
    </row>
    <row r="284" s="74" customFormat="1" ht="20.15" customHeight="1" spans="1:30">
      <c r="A284" s="97"/>
      <c r="B284" s="95" t="str">
        <f ca="1">IF(LEN(A284)=0,"",INDEX('Smelter Look-up'!$A:$A,MATCH($A284,'Smelter Look-up'!$E:$E,0)))</f>
        <v/>
      </c>
      <c r="C284" s="95" t="str">
        <f ca="1">IF(LEN(A284)=0,"",INDEX('Smelter Look-up'!$C:$C,MATCH($A284,'Smelter Look-up'!$E:$E,0)))</f>
        <v/>
      </c>
      <c r="D284" s="95"/>
      <c r="E284" s="95" t="str">
        <f ca="1">IF(ISERROR($Y284),"",OFFSET('Smelter Look-up'!$D$4,$Y284-4,0)&amp;"")</f>
        <v/>
      </c>
      <c r="F284" s="95" t="str">
        <f ca="1">IF(ISERROR($Y284),"",OFFSET('Smelter Look-up'!$E$4,$Y284-4,0))</f>
        <v/>
      </c>
      <c r="G284" s="95" t="str">
        <f ca="1">IF(C284="Smelter not listed","Enter smelter details",IF(ISERROR($Y284),"",OFFSET('Smelter Look-up'!$F$4,$Y284-4,0)))</f>
        <v/>
      </c>
      <c r="H284" s="154" t="str">
        <f ca="1">IF(ISERROR($Y284),"",OFFSET('Smelter Look-up'!$G$4,$Y284-4,0))</f>
        <v/>
      </c>
      <c r="I284" s="96" t="str">
        <f ca="1">IF(ISERROR($Y284),"",OFFSET('Smelter Look-up'!$H$4,$Y284-4,0))</f>
        <v/>
      </c>
      <c r="J284" s="96" t="str">
        <f ca="1">IF(ISERROR($Y284),"",OFFSET('Smelter Look-up'!$I$4,$Y284-4,0))</f>
        <v/>
      </c>
      <c r="K284" s="97"/>
      <c r="L284" s="97"/>
      <c r="M284" s="97"/>
      <c r="N284" s="97"/>
      <c r="O284" s="97"/>
      <c r="P284" s="97"/>
      <c r="Q284" s="98"/>
      <c r="R284" s="140" t="str">
        <f ca="1">IF(ISERROR($Y284),"",OFFSET('Smelter Look-up'!$C$4,$Y284-4,0)&amp;"")</f>
        <v/>
      </c>
      <c r="S284" s="98" t="str">
        <f ca="1" t="shared" si="34"/>
        <v/>
      </c>
      <c r="T284" s="98" t="str">
        <f ca="1">IF(B284="","",IF(ISERROR(MATCH($J284,SorP!B:B,0)),"",INDIRECT("'SorP'!$A$"&amp;MATCH($S284&amp;$J284,SorP!C:C,0))))</f>
        <v/>
      </c>
      <c r="U284" s="99"/>
      <c r="V284" s="74" t="str">
        <f ca="1" t="shared" si="35"/>
        <v/>
      </c>
      <c r="W284" s="74" t="b">
        <f ca="1" t="shared" si="36"/>
        <v>0</v>
      </c>
      <c r="X284" s="74" t="str">
        <f ca="1" t="shared" si="37"/>
        <v>+</v>
      </c>
      <c r="Y284" s="74" t="e">
        <f ca="1">IF(C284="",NA(),MATCH($B284&amp;$C284,'Smelter Look-up'!$J:$J,0))</f>
        <v>#N/A</v>
      </c>
      <c r="AB284" s="74">
        <f ca="1" t="shared" si="38"/>
        <v>0</v>
      </c>
      <c r="AC284" s="74" t="str">
        <f ca="1" t="shared" si="39"/>
        <v/>
      </c>
      <c r="AD284" s="74" t="str">
        <f ca="1" t="shared" si="40"/>
        <v/>
      </c>
    </row>
    <row r="285" s="74" customFormat="1" ht="20.15" customHeight="1" spans="1:30">
      <c r="A285" s="97"/>
      <c r="B285" s="95" t="str">
        <f ca="1">IF(LEN(A285)=0,"",INDEX('Smelter Look-up'!$A:$A,MATCH($A285,'Smelter Look-up'!$E:$E,0)))</f>
        <v/>
      </c>
      <c r="C285" s="95" t="str">
        <f ca="1">IF(LEN(A285)=0,"",INDEX('Smelter Look-up'!$C:$C,MATCH($A285,'Smelter Look-up'!$E:$E,0)))</f>
        <v/>
      </c>
      <c r="D285" s="95"/>
      <c r="E285" s="95" t="str">
        <f ca="1">IF(ISERROR($Y285),"",OFFSET('Smelter Look-up'!$D$4,$Y285-4,0)&amp;"")</f>
        <v/>
      </c>
      <c r="F285" s="95" t="str">
        <f ca="1">IF(ISERROR($Y285),"",OFFSET('Smelter Look-up'!$E$4,$Y285-4,0))</f>
        <v/>
      </c>
      <c r="G285" s="95" t="str">
        <f ca="1">IF(C285="Smelter not listed","Enter smelter details",IF(ISERROR($Y285),"",OFFSET('Smelter Look-up'!$F$4,$Y285-4,0)))</f>
        <v/>
      </c>
      <c r="H285" s="154" t="str">
        <f ca="1">IF(ISERROR($Y285),"",OFFSET('Smelter Look-up'!$G$4,$Y285-4,0))</f>
        <v/>
      </c>
      <c r="I285" s="96" t="str">
        <f ca="1">IF(ISERROR($Y285),"",OFFSET('Smelter Look-up'!$H$4,$Y285-4,0))</f>
        <v/>
      </c>
      <c r="J285" s="96" t="str">
        <f ca="1">IF(ISERROR($Y285),"",OFFSET('Smelter Look-up'!$I$4,$Y285-4,0))</f>
        <v/>
      </c>
      <c r="K285" s="97"/>
      <c r="L285" s="97"/>
      <c r="M285" s="97"/>
      <c r="N285" s="97"/>
      <c r="O285" s="97"/>
      <c r="P285" s="97"/>
      <c r="Q285" s="98"/>
      <c r="R285" s="140" t="str">
        <f ca="1">IF(ISERROR($Y285),"",OFFSET('Smelter Look-up'!$C$4,$Y285-4,0)&amp;"")</f>
        <v/>
      </c>
      <c r="S285" s="98" t="str">
        <f ca="1" t="shared" si="34"/>
        <v/>
      </c>
      <c r="T285" s="98" t="str">
        <f ca="1">IF(B285="","",IF(ISERROR(MATCH($J285,SorP!B:B,0)),"",INDIRECT("'SorP'!$A$"&amp;MATCH($S285&amp;$J285,SorP!C:C,0))))</f>
        <v/>
      </c>
      <c r="U285" s="99"/>
      <c r="V285" s="74" t="str">
        <f ca="1" t="shared" si="35"/>
        <v/>
      </c>
      <c r="W285" s="74" t="b">
        <f ca="1" t="shared" si="36"/>
        <v>0</v>
      </c>
      <c r="X285" s="74" t="str">
        <f ca="1" t="shared" si="37"/>
        <v>+</v>
      </c>
      <c r="Y285" s="74" t="e">
        <f ca="1">IF(C285="",NA(),MATCH($B285&amp;$C285,'Smelter Look-up'!$J:$J,0))</f>
        <v>#N/A</v>
      </c>
      <c r="AB285" s="74">
        <f ca="1" t="shared" si="38"/>
        <v>0</v>
      </c>
      <c r="AC285" s="74" t="str">
        <f ca="1" t="shared" si="39"/>
        <v/>
      </c>
      <c r="AD285" s="74" t="str">
        <f ca="1" t="shared" si="40"/>
        <v/>
      </c>
    </row>
    <row r="286" s="74" customFormat="1" ht="20.15" customHeight="1" spans="1:30">
      <c r="A286" s="97"/>
      <c r="B286" s="95" t="str">
        <f ca="1">IF(LEN(A286)=0,"",INDEX('Smelter Look-up'!$A:$A,MATCH($A286,'Smelter Look-up'!$E:$E,0)))</f>
        <v/>
      </c>
      <c r="C286" s="95" t="str">
        <f ca="1">IF(LEN(A286)=0,"",INDEX('Smelter Look-up'!$C:$C,MATCH($A286,'Smelter Look-up'!$E:$E,0)))</f>
        <v/>
      </c>
      <c r="D286" s="95"/>
      <c r="E286" s="95" t="str">
        <f ca="1">IF(ISERROR($Y286),"",OFFSET('Smelter Look-up'!$D$4,$Y286-4,0)&amp;"")</f>
        <v/>
      </c>
      <c r="F286" s="95" t="str">
        <f ca="1">IF(ISERROR($Y286),"",OFFSET('Smelter Look-up'!$E$4,$Y286-4,0))</f>
        <v/>
      </c>
      <c r="G286" s="95" t="str">
        <f ca="1">IF(C286="Smelter not listed","Enter smelter details",IF(ISERROR($Y286),"",OFFSET('Smelter Look-up'!$F$4,$Y286-4,0)))</f>
        <v/>
      </c>
      <c r="H286" s="154" t="str">
        <f ca="1">IF(ISERROR($Y286),"",OFFSET('Smelter Look-up'!$G$4,$Y286-4,0))</f>
        <v/>
      </c>
      <c r="I286" s="96" t="str">
        <f ca="1">IF(ISERROR($Y286),"",OFFSET('Smelter Look-up'!$H$4,$Y286-4,0))</f>
        <v/>
      </c>
      <c r="J286" s="96" t="str">
        <f ca="1">IF(ISERROR($Y286),"",OFFSET('Smelter Look-up'!$I$4,$Y286-4,0))</f>
        <v/>
      </c>
      <c r="K286" s="97"/>
      <c r="L286" s="97"/>
      <c r="M286" s="97"/>
      <c r="N286" s="97"/>
      <c r="O286" s="97"/>
      <c r="P286" s="97"/>
      <c r="Q286" s="98"/>
      <c r="R286" s="140" t="str">
        <f ca="1">IF(ISERROR($Y286),"",OFFSET('Smelter Look-up'!$C$4,$Y286-4,0)&amp;"")</f>
        <v/>
      </c>
      <c r="S286" s="98" t="str">
        <f ca="1" t="shared" si="34"/>
        <v/>
      </c>
      <c r="T286" s="98" t="str">
        <f ca="1">IF(B286="","",IF(ISERROR(MATCH($J286,SorP!B:B,0)),"",INDIRECT("'SorP'!$A$"&amp;MATCH($S286&amp;$J286,SorP!C:C,0))))</f>
        <v/>
      </c>
      <c r="U286" s="99"/>
      <c r="V286" s="74" t="str">
        <f ca="1" t="shared" si="35"/>
        <v/>
      </c>
      <c r="W286" s="74" t="b">
        <f ca="1" t="shared" si="36"/>
        <v>0</v>
      </c>
      <c r="X286" s="74" t="str">
        <f ca="1" t="shared" si="37"/>
        <v>+</v>
      </c>
      <c r="Y286" s="74" t="e">
        <f ca="1">IF(C286="",NA(),MATCH($B286&amp;$C286,'Smelter Look-up'!$J:$J,0))</f>
        <v>#N/A</v>
      </c>
      <c r="AB286" s="74">
        <f ca="1" t="shared" si="38"/>
        <v>0</v>
      </c>
      <c r="AC286" s="74" t="str">
        <f ca="1" t="shared" si="39"/>
        <v/>
      </c>
      <c r="AD286" s="74" t="str">
        <f ca="1" t="shared" si="40"/>
        <v/>
      </c>
    </row>
    <row r="287" s="74" customFormat="1" ht="20.15" customHeight="1" spans="1:30">
      <c r="A287" s="97"/>
      <c r="B287" s="95" t="str">
        <f ca="1">IF(LEN(A287)=0,"",INDEX('Smelter Look-up'!$A:$A,MATCH($A287,'Smelter Look-up'!$E:$E,0)))</f>
        <v/>
      </c>
      <c r="C287" s="95" t="str">
        <f ca="1">IF(LEN(A287)=0,"",INDEX('Smelter Look-up'!$C:$C,MATCH($A287,'Smelter Look-up'!$E:$E,0)))</f>
        <v/>
      </c>
      <c r="D287" s="95"/>
      <c r="E287" s="95" t="str">
        <f ca="1">IF(ISERROR($Y287),"",OFFSET('Smelter Look-up'!$D$4,$Y287-4,0)&amp;"")</f>
        <v/>
      </c>
      <c r="F287" s="95" t="str">
        <f ca="1">IF(ISERROR($Y287),"",OFFSET('Smelter Look-up'!$E$4,$Y287-4,0))</f>
        <v/>
      </c>
      <c r="G287" s="95" t="str">
        <f ca="1">IF(C287="Smelter not listed","Enter smelter details",IF(ISERROR($Y287),"",OFFSET('Smelter Look-up'!$F$4,$Y287-4,0)))</f>
        <v/>
      </c>
      <c r="H287" s="154" t="str">
        <f ca="1">IF(ISERROR($Y287),"",OFFSET('Smelter Look-up'!$G$4,$Y287-4,0))</f>
        <v/>
      </c>
      <c r="I287" s="96" t="str">
        <f ca="1">IF(ISERROR($Y287),"",OFFSET('Smelter Look-up'!$H$4,$Y287-4,0))</f>
        <v/>
      </c>
      <c r="J287" s="96" t="str">
        <f ca="1">IF(ISERROR($Y287),"",OFFSET('Smelter Look-up'!$I$4,$Y287-4,0))</f>
        <v/>
      </c>
      <c r="K287" s="97"/>
      <c r="L287" s="97"/>
      <c r="M287" s="97"/>
      <c r="N287" s="97"/>
      <c r="O287" s="97"/>
      <c r="P287" s="97"/>
      <c r="Q287" s="98"/>
      <c r="R287" s="140" t="str">
        <f ca="1">IF(ISERROR($Y287),"",OFFSET('Smelter Look-up'!$C$4,$Y287-4,0)&amp;"")</f>
        <v/>
      </c>
      <c r="S287" s="98" t="str">
        <f ca="1" t="shared" si="34"/>
        <v/>
      </c>
      <c r="T287" s="98" t="str">
        <f ca="1">IF(B287="","",IF(ISERROR(MATCH($J287,SorP!B:B,0)),"",INDIRECT("'SorP'!$A$"&amp;MATCH($S287&amp;$J287,SorP!C:C,0))))</f>
        <v/>
      </c>
      <c r="U287" s="99"/>
      <c r="V287" s="74" t="str">
        <f ca="1" t="shared" si="35"/>
        <v/>
      </c>
      <c r="W287" s="74" t="b">
        <f ca="1" t="shared" si="36"/>
        <v>0</v>
      </c>
      <c r="X287" s="74" t="str">
        <f ca="1" t="shared" si="37"/>
        <v>+</v>
      </c>
      <c r="Y287" s="74" t="e">
        <f ca="1">IF(C287="",NA(),MATCH($B287&amp;$C287,'Smelter Look-up'!$J:$J,0))</f>
        <v>#N/A</v>
      </c>
      <c r="AB287" s="74">
        <f ca="1" t="shared" si="38"/>
        <v>0</v>
      </c>
      <c r="AC287" s="74" t="str">
        <f ca="1" t="shared" si="39"/>
        <v/>
      </c>
      <c r="AD287" s="74" t="str">
        <f ca="1" t="shared" si="40"/>
        <v/>
      </c>
    </row>
    <row r="288" s="74" customFormat="1" ht="20.15" customHeight="1" spans="1:30">
      <c r="A288" s="97"/>
      <c r="B288" s="95" t="str">
        <f ca="1">IF(LEN(A288)=0,"",INDEX('Smelter Look-up'!$A:$A,MATCH($A288,'Smelter Look-up'!$E:$E,0)))</f>
        <v/>
      </c>
      <c r="C288" s="95" t="str">
        <f ca="1">IF(LEN(A288)=0,"",INDEX('Smelter Look-up'!$C:$C,MATCH($A288,'Smelter Look-up'!$E:$E,0)))</f>
        <v/>
      </c>
      <c r="D288" s="95"/>
      <c r="E288" s="95" t="str">
        <f ca="1">IF(ISERROR($Y288),"",OFFSET('Smelter Look-up'!$D$4,$Y288-4,0)&amp;"")</f>
        <v/>
      </c>
      <c r="F288" s="95" t="str">
        <f ca="1">IF(ISERROR($Y288),"",OFFSET('Smelter Look-up'!$E$4,$Y288-4,0))</f>
        <v/>
      </c>
      <c r="G288" s="95" t="str">
        <f ca="1">IF(C288="Smelter not listed","Enter smelter details",IF(ISERROR($Y288),"",OFFSET('Smelter Look-up'!$F$4,$Y288-4,0)))</f>
        <v/>
      </c>
      <c r="H288" s="154" t="str">
        <f ca="1">IF(ISERROR($Y288),"",OFFSET('Smelter Look-up'!$G$4,$Y288-4,0))</f>
        <v/>
      </c>
      <c r="I288" s="96" t="str">
        <f ca="1">IF(ISERROR($Y288),"",OFFSET('Smelter Look-up'!$H$4,$Y288-4,0))</f>
        <v/>
      </c>
      <c r="J288" s="96" t="str">
        <f ca="1">IF(ISERROR($Y288),"",OFFSET('Smelter Look-up'!$I$4,$Y288-4,0))</f>
        <v/>
      </c>
      <c r="K288" s="97"/>
      <c r="L288" s="97"/>
      <c r="M288" s="97"/>
      <c r="N288" s="97"/>
      <c r="O288" s="97"/>
      <c r="P288" s="97"/>
      <c r="Q288" s="98"/>
      <c r="R288" s="140" t="str">
        <f ca="1">IF(ISERROR($Y288),"",OFFSET('Smelter Look-up'!$C$4,$Y288-4,0)&amp;"")</f>
        <v/>
      </c>
      <c r="S288" s="98" t="str">
        <f ca="1" t="shared" si="34"/>
        <v/>
      </c>
      <c r="T288" s="98" t="str">
        <f ca="1">IF(B288="","",IF(ISERROR(MATCH($J288,SorP!B:B,0)),"",INDIRECT("'SorP'!$A$"&amp;MATCH($S288&amp;$J288,SorP!C:C,0))))</f>
        <v/>
      </c>
      <c r="U288" s="99"/>
      <c r="V288" s="74" t="str">
        <f ca="1" t="shared" si="35"/>
        <v/>
      </c>
      <c r="W288" s="74" t="b">
        <f ca="1" t="shared" si="36"/>
        <v>0</v>
      </c>
      <c r="X288" s="74" t="str">
        <f ca="1" t="shared" si="37"/>
        <v>+</v>
      </c>
      <c r="Y288" s="74" t="e">
        <f ca="1">IF(C288="",NA(),MATCH($B288&amp;$C288,'Smelter Look-up'!$J:$J,0))</f>
        <v>#N/A</v>
      </c>
      <c r="AB288" s="74">
        <f ca="1" t="shared" si="38"/>
        <v>0</v>
      </c>
      <c r="AC288" s="74" t="str">
        <f ca="1" t="shared" si="39"/>
        <v/>
      </c>
      <c r="AD288" s="74" t="str">
        <f ca="1" t="shared" si="40"/>
        <v/>
      </c>
    </row>
    <row r="289" s="74" customFormat="1" ht="20.15" customHeight="1" spans="1:30">
      <c r="A289" s="97"/>
      <c r="B289" s="95" t="str">
        <f ca="1">IF(LEN(A289)=0,"",INDEX('Smelter Look-up'!$A:$A,MATCH($A289,'Smelter Look-up'!$E:$E,0)))</f>
        <v/>
      </c>
      <c r="C289" s="95" t="str">
        <f ca="1">IF(LEN(A289)=0,"",INDEX('Smelter Look-up'!$C:$C,MATCH($A289,'Smelter Look-up'!$E:$E,0)))</f>
        <v/>
      </c>
      <c r="D289" s="95"/>
      <c r="E289" s="95" t="str">
        <f ca="1">IF(ISERROR($Y289),"",OFFSET('Smelter Look-up'!$D$4,$Y289-4,0)&amp;"")</f>
        <v/>
      </c>
      <c r="F289" s="95" t="str">
        <f ca="1">IF(ISERROR($Y289),"",OFFSET('Smelter Look-up'!$E$4,$Y289-4,0))</f>
        <v/>
      </c>
      <c r="G289" s="95" t="str">
        <f ca="1">IF(C289="Smelter not listed","Enter smelter details",IF(ISERROR($Y289),"",OFFSET('Smelter Look-up'!$F$4,$Y289-4,0)))</f>
        <v/>
      </c>
      <c r="H289" s="154" t="str">
        <f ca="1">IF(ISERROR($Y289),"",OFFSET('Smelter Look-up'!$G$4,$Y289-4,0))</f>
        <v/>
      </c>
      <c r="I289" s="96" t="str">
        <f ca="1">IF(ISERROR($Y289),"",OFFSET('Smelter Look-up'!$H$4,$Y289-4,0))</f>
        <v/>
      </c>
      <c r="J289" s="96" t="str">
        <f ca="1">IF(ISERROR($Y289),"",OFFSET('Smelter Look-up'!$I$4,$Y289-4,0))</f>
        <v/>
      </c>
      <c r="K289" s="97"/>
      <c r="L289" s="97"/>
      <c r="M289" s="97"/>
      <c r="N289" s="97"/>
      <c r="O289" s="97"/>
      <c r="P289" s="97"/>
      <c r="Q289" s="98"/>
      <c r="R289" s="140" t="str">
        <f ca="1">IF(ISERROR($Y289),"",OFFSET('Smelter Look-up'!$C$4,$Y289-4,0)&amp;"")</f>
        <v/>
      </c>
      <c r="S289" s="98" t="str">
        <f ca="1" t="shared" si="34"/>
        <v/>
      </c>
      <c r="T289" s="98" t="str">
        <f ca="1">IF(B289="","",IF(ISERROR(MATCH($J289,SorP!B:B,0)),"",INDIRECT("'SorP'!$A$"&amp;MATCH($S289&amp;$J289,SorP!C:C,0))))</f>
        <v/>
      </c>
      <c r="U289" s="99"/>
      <c r="V289" s="74" t="str">
        <f ca="1" t="shared" si="35"/>
        <v/>
      </c>
      <c r="W289" s="74" t="b">
        <f ca="1" t="shared" si="36"/>
        <v>0</v>
      </c>
      <c r="X289" s="74" t="str">
        <f ca="1" t="shared" si="37"/>
        <v>+</v>
      </c>
      <c r="Y289" s="74" t="e">
        <f ca="1">IF(C289="",NA(),MATCH($B289&amp;$C289,'Smelter Look-up'!$J:$J,0))</f>
        <v>#N/A</v>
      </c>
      <c r="AB289" s="74">
        <f ca="1" t="shared" si="38"/>
        <v>0</v>
      </c>
      <c r="AC289" s="74" t="str">
        <f ca="1" t="shared" si="39"/>
        <v/>
      </c>
      <c r="AD289" s="74" t="str">
        <f ca="1" t="shared" si="40"/>
        <v/>
      </c>
    </row>
    <row r="290" s="74" customFormat="1" ht="20.15" customHeight="1" spans="1:30">
      <c r="A290" s="97"/>
      <c r="B290" s="95" t="str">
        <f ca="1">IF(LEN(A290)=0,"",INDEX('Smelter Look-up'!$A:$A,MATCH($A290,'Smelter Look-up'!$E:$E,0)))</f>
        <v/>
      </c>
      <c r="C290" s="95" t="str">
        <f ca="1">IF(LEN(A290)=0,"",INDEX('Smelter Look-up'!$C:$C,MATCH($A290,'Smelter Look-up'!$E:$E,0)))</f>
        <v/>
      </c>
      <c r="D290" s="95"/>
      <c r="E290" s="95" t="str">
        <f ca="1">IF(ISERROR($Y290),"",OFFSET('Smelter Look-up'!$D$4,$Y290-4,0)&amp;"")</f>
        <v/>
      </c>
      <c r="F290" s="95" t="str">
        <f ca="1">IF(ISERROR($Y290),"",OFFSET('Smelter Look-up'!$E$4,$Y290-4,0))</f>
        <v/>
      </c>
      <c r="G290" s="95" t="str">
        <f ca="1">IF(C290="Smelter not listed","Enter smelter details",IF(ISERROR($Y290),"",OFFSET('Smelter Look-up'!$F$4,$Y290-4,0)))</f>
        <v/>
      </c>
      <c r="H290" s="154" t="str">
        <f ca="1">IF(ISERROR($Y290),"",OFFSET('Smelter Look-up'!$G$4,$Y290-4,0))</f>
        <v/>
      </c>
      <c r="I290" s="96" t="str">
        <f ca="1">IF(ISERROR($Y290),"",OFFSET('Smelter Look-up'!$H$4,$Y290-4,0))</f>
        <v/>
      </c>
      <c r="J290" s="96" t="str">
        <f ca="1">IF(ISERROR($Y290),"",OFFSET('Smelter Look-up'!$I$4,$Y290-4,0))</f>
        <v/>
      </c>
      <c r="K290" s="97"/>
      <c r="L290" s="97"/>
      <c r="M290" s="97"/>
      <c r="N290" s="97"/>
      <c r="O290" s="97"/>
      <c r="P290" s="97"/>
      <c r="Q290" s="98"/>
      <c r="R290" s="140" t="str">
        <f ca="1">IF(ISERROR($Y290),"",OFFSET('Smelter Look-up'!$C$4,$Y290-4,0)&amp;"")</f>
        <v/>
      </c>
      <c r="S290" s="98" t="str">
        <f ca="1" t="shared" si="34"/>
        <v/>
      </c>
      <c r="T290" s="98" t="str">
        <f ca="1">IF(B290="","",IF(ISERROR(MATCH($J290,SorP!B:B,0)),"",INDIRECT("'SorP'!$A$"&amp;MATCH($S290&amp;$J290,SorP!C:C,0))))</f>
        <v/>
      </c>
      <c r="U290" s="99"/>
      <c r="V290" s="74" t="str">
        <f ca="1" t="shared" si="35"/>
        <v/>
      </c>
      <c r="W290" s="74" t="b">
        <f ca="1" t="shared" si="36"/>
        <v>0</v>
      </c>
      <c r="X290" s="74" t="str">
        <f ca="1" t="shared" si="37"/>
        <v>+</v>
      </c>
      <c r="Y290" s="74" t="e">
        <f ca="1">IF(C290="",NA(),MATCH($B290&amp;$C290,'Smelter Look-up'!$J:$J,0))</f>
        <v>#N/A</v>
      </c>
      <c r="AB290" s="74">
        <f ca="1" t="shared" si="38"/>
        <v>0</v>
      </c>
      <c r="AC290" s="74" t="str">
        <f ca="1" t="shared" si="39"/>
        <v/>
      </c>
      <c r="AD290" s="74" t="str">
        <f ca="1" t="shared" si="40"/>
        <v/>
      </c>
    </row>
    <row r="291" s="74" customFormat="1" ht="20.15" customHeight="1" spans="1:30">
      <c r="A291" s="97"/>
      <c r="B291" s="95" t="str">
        <f ca="1">IF(LEN(A291)=0,"",INDEX('Smelter Look-up'!$A:$A,MATCH($A291,'Smelter Look-up'!$E:$E,0)))</f>
        <v/>
      </c>
      <c r="C291" s="95" t="str">
        <f ca="1">IF(LEN(A291)=0,"",INDEX('Smelter Look-up'!$C:$C,MATCH($A291,'Smelter Look-up'!$E:$E,0)))</f>
        <v/>
      </c>
      <c r="D291" s="95"/>
      <c r="E291" s="95" t="str">
        <f ca="1">IF(ISERROR($Y291),"",OFFSET('Smelter Look-up'!$D$4,$Y291-4,0)&amp;"")</f>
        <v/>
      </c>
      <c r="F291" s="95" t="str">
        <f ca="1">IF(ISERROR($Y291),"",OFFSET('Smelter Look-up'!$E$4,$Y291-4,0))</f>
        <v/>
      </c>
      <c r="G291" s="95" t="str">
        <f ca="1">IF(C291="Smelter not listed","Enter smelter details",IF(ISERROR($Y291),"",OFFSET('Smelter Look-up'!$F$4,$Y291-4,0)))</f>
        <v/>
      </c>
      <c r="H291" s="154" t="str">
        <f ca="1">IF(ISERROR($Y291),"",OFFSET('Smelter Look-up'!$G$4,$Y291-4,0))</f>
        <v/>
      </c>
      <c r="I291" s="96" t="str">
        <f ca="1">IF(ISERROR($Y291),"",OFFSET('Smelter Look-up'!$H$4,$Y291-4,0))</f>
        <v/>
      </c>
      <c r="J291" s="96" t="str">
        <f ca="1">IF(ISERROR($Y291),"",OFFSET('Smelter Look-up'!$I$4,$Y291-4,0))</f>
        <v/>
      </c>
      <c r="K291" s="97"/>
      <c r="L291" s="97"/>
      <c r="M291" s="97"/>
      <c r="N291" s="97"/>
      <c r="O291" s="97"/>
      <c r="P291" s="97"/>
      <c r="Q291" s="98"/>
      <c r="R291" s="140" t="str">
        <f ca="1">IF(ISERROR($Y291),"",OFFSET('Smelter Look-up'!$C$4,$Y291-4,0)&amp;"")</f>
        <v/>
      </c>
      <c r="S291" s="98" t="str">
        <f ca="1" t="shared" si="34"/>
        <v/>
      </c>
      <c r="T291" s="98" t="str">
        <f ca="1">IF(B291="","",IF(ISERROR(MATCH($J291,SorP!B:B,0)),"",INDIRECT("'SorP'!$A$"&amp;MATCH($S291&amp;$J291,SorP!C:C,0))))</f>
        <v/>
      </c>
      <c r="U291" s="99"/>
      <c r="V291" s="74" t="str">
        <f ca="1" t="shared" si="35"/>
        <v/>
      </c>
      <c r="W291" s="74" t="b">
        <f ca="1" t="shared" si="36"/>
        <v>0</v>
      </c>
      <c r="X291" s="74" t="str">
        <f ca="1" t="shared" si="37"/>
        <v>+</v>
      </c>
      <c r="Y291" s="74" t="e">
        <f ca="1">IF(C291="",NA(),MATCH($B291&amp;$C291,'Smelter Look-up'!$J:$J,0))</f>
        <v>#N/A</v>
      </c>
      <c r="AB291" s="74">
        <f ca="1" t="shared" si="38"/>
        <v>0</v>
      </c>
      <c r="AC291" s="74" t="str">
        <f ca="1" t="shared" si="39"/>
        <v/>
      </c>
      <c r="AD291" s="74" t="str">
        <f ca="1" t="shared" si="40"/>
        <v/>
      </c>
    </row>
    <row r="292" s="74" customFormat="1" ht="20.15" customHeight="1" spans="1:30">
      <c r="A292" s="97"/>
      <c r="B292" s="95" t="str">
        <f ca="1">IF(LEN(A292)=0,"",INDEX('Smelter Look-up'!$A:$A,MATCH($A292,'Smelter Look-up'!$E:$E,0)))</f>
        <v/>
      </c>
      <c r="C292" s="95" t="str">
        <f ca="1">IF(LEN(A292)=0,"",INDEX('Smelter Look-up'!$C:$C,MATCH($A292,'Smelter Look-up'!$E:$E,0)))</f>
        <v/>
      </c>
      <c r="D292" s="95"/>
      <c r="E292" s="95" t="str">
        <f ca="1">IF(ISERROR($Y292),"",OFFSET('Smelter Look-up'!$D$4,$Y292-4,0)&amp;"")</f>
        <v/>
      </c>
      <c r="F292" s="95" t="str">
        <f ca="1">IF(ISERROR($Y292),"",OFFSET('Smelter Look-up'!$E$4,$Y292-4,0))</f>
        <v/>
      </c>
      <c r="G292" s="95" t="str">
        <f ca="1">IF(C292="Smelter not listed","Enter smelter details",IF(ISERROR($Y292),"",OFFSET('Smelter Look-up'!$F$4,$Y292-4,0)))</f>
        <v/>
      </c>
      <c r="H292" s="154" t="str">
        <f ca="1">IF(ISERROR($Y292),"",OFFSET('Smelter Look-up'!$G$4,$Y292-4,0))</f>
        <v/>
      </c>
      <c r="I292" s="96" t="str">
        <f ca="1">IF(ISERROR($Y292),"",OFFSET('Smelter Look-up'!$H$4,$Y292-4,0))</f>
        <v/>
      </c>
      <c r="J292" s="96" t="str">
        <f ca="1">IF(ISERROR($Y292),"",OFFSET('Smelter Look-up'!$I$4,$Y292-4,0))</f>
        <v/>
      </c>
      <c r="K292" s="97"/>
      <c r="L292" s="97"/>
      <c r="M292" s="97"/>
      <c r="N292" s="97"/>
      <c r="O292" s="97"/>
      <c r="P292" s="97"/>
      <c r="Q292" s="98"/>
      <c r="R292" s="140" t="str">
        <f ca="1">IF(ISERROR($Y292),"",OFFSET('Smelter Look-up'!$C$4,$Y292-4,0)&amp;"")</f>
        <v/>
      </c>
      <c r="S292" s="98" t="str">
        <f ca="1" t="shared" si="34"/>
        <v/>
      </c>
      <c r="T292" s="98" t="str">
        <f ca="1">IF(B292="","",IF(ISERROR(MATCH($J292,SorP!B:B,0)),"",INDIRECT("'SorP'!$A$"&amp;MATCH($S292&amp;$J292,SorP!C:C,0))))</f>
        <v/>
      </c>
      <c r="U292" s="99"/>
      <c r="V292" s="74" t="str">
        <f ca="1" t="shared" si="35"/>
        <v/>
      </c>
      <c r="W292" s="74" t="b">
        <f ca="1" t="shared" si="36"/>
        <v>0</v>
      </c>
      <c r="X292" s="74" t="str">
        <f ca="1" t="shared" si="37"/>
        <v>+</v>
      </c>
      <c r="Y292" s="74" t="e">
        <f ca="1">IF(C292="",NA(),MATCH($B292&amp;$C292,'Smelter Look-up'!$J:$J,0))</f>
        <v>#N/A</v>
      </c>
      <c r="AB292" s="74">
        <f ca="1" t="shared" si="38"/>
        <v>0</v>
      </c>
      <c r="AC292" s="74" t="str">
        <f ca="1" t="shared" si="39"/>
        <v/>
      </c>
      <c r="AD292" s="74" t="str">
        <f ca="1" t="shared" si="40"/>
        <v/>
      </c>
    </row>
    <row r="293" s="74" customFormat="1" ht="20.15" customHeight="1" spans="1:30">
      <c r="A293" s="97"/>
      <c r="B293" s="95" t="str">
        <f ca="1">IF(LEN(A293)=0,"",INDEX('Smelter Look-up'!$A:$A,MATCH($A293,'Smelter Look-up'!$E:$E,0)))</f>
        <v/>
      </c>
      <c r="C293" s="95" t="str">
        <f ca="1">IF(LEN(A293)=0,"",INDEX('Smelter Look-up'!$C:$C,MATCH($A293,'Smelter Look-up'!$E:$E,0)))</f>
        <v/>
      </c>
      <c r="D293" s="95"/>
      <c r="E293" s="95" t="str">
        <f ca="1">IF(ISERROR($Y293),"",OFFSET('Smelter Look-up'!$D$4,$Y293-4,0)&amp;"")</f>
        <v/>
      </c>
      <c r="F293" s="95" t="str">
        <f ca="1">IF(ISERROR($Y293),"",OFFSET('Smelter Look-up'!$E$4,$Y293-4,0))</f>
        <v/>
      </c>
      <c r="G293" s="95" t="str">
        <f ca="1">IF(C293="Smelter not listed","Enter smelter details",IF(ISERROR($Y293),"",OFFSET('Smelter Look-up'!$F$4,$Y293-4,0)))</f>
        <v/>
      </c>
      <c r="H293" s="154" t="str">
        <f ca="1">IF(ISERROR($Y293),"",OFFSET('Smelter Look-up'!$G$4,$Y293-4,0))</f>
        <v/>
      </c>
      <c r="I293" s="96" t="str">
        <f ca="1">IF(ISERROR($Y293),"",OFFSET('Smelter Look-up'!$H$4,$Y293-4,0))</f>
        <v/>
      </c>
      <c r="J293" s="96" t="str">
        <f ca="1">IF(ISERROR($Y293),"",OFFSET('Smelter Look-up'!$I$4,$Y293-4,0))</f>
        <v/>
      </c>
      <c r="K293" s="97"/>
      <c r="L293" s="97"/>
      <c r="M293" s="97"/>
      <c r="N293" s="97"/>
      <c r="O293" s="97"/>
      <c r="P293" s="97"/>
      <c r="Q293" s="98"/>
      <c r="R293" s="140" t="str">
        <f ca="1">IF(ISERROR($Y293),"",OFFSET('Smelter Look-up'!$C$4,$Y293-4,0)&amp;"")</f>
        <v/>
      </c>
      <c r="S293" s="98" t="str">
        <f ca="1" t="shared" si="34"/>
        <v/>
      </c>
      <c r="T293" s="98" t="str">
        <f ca="1">IF(B293="","",IF(ISERROR(MATCH($J293,SorP!B:B,0)),"",INDIRECT("'SorP'!$A$"&amp;MATCH($S293&amp;$J293,SorP!C:C,0))))</f>
        <v/>
      </c>
      <c r="U293" s="99"/>
      <c r="V293" s="74" t="str">
        <f ca="1" t="shared" si="35"/>
        <v/>
      </c>
      <c r="W293" s="74" t="b">
        <f ca="1" t="shared" si="36"/>
        <v>0</v>
      </c>
      <c r="X293" s="74" t="str">
        <f ca="1" t="shared" si="37"/>
        <v>+</v>
      </c>
      <c r="Y293" s="74" t="e">
        <f ca="1">IF(C293="",NA(),MATCH($B293&amp;$C293,'Smelter Look-up'!$J:$J,0))</f>
        <v>#N/A</v>
      </c>
      <c r="AB293" s="74">
        <f ca="1" t="shared" si="38"/>
        <v>0</v>
      </c>
      <c r="AC293" s="74" t="str">
        <f ca="1" t="shared" si="39"/>
        <v/>
      </c>
      <c r="AD293" s="74" t="str">
        <f ca="1" t="shared" si="40"/>
        <v/>
      </c>
    </row>
    <row r="294" s="74" customFormat="1" ht="20.15" customHeight="1" spans="1:30">
      <c r="A294" s="97"/>
      <c r="B294" s="95" t="str">
        <f ca="1">IF(LEN(A294)=0,"",INDEX('Smelter Look-up'!$A:$A,MATCH($A294,'Smelter Look-up'!$E:$E,0)))</f>
        <v/>
      </c>
      <c r="C294" s="95" t="str">
        <f ca="1">IF(LEN(A294)=0,"",INDEX('Smelter Look-up'!$C:$C,MATCH($A294,'Smelter Look-up'!$E:$E,0)))</f>
        <v/>
      </c>
      <c r="D294" s="95"/>
      <c r="E294" s="95" t="str">
        <f ca="1">IF(ISERROR($Y294),"",OFFSET('Smelter Look-up'!$D$4,$Y294-4,0)&amp;"")</f>
        <v/>
      </c>
      <c r="F294" s="95" t="str">
        <f ca="1">IF(ISERROR($Y294),"",OFFSET('Smelter Look-up'!$E$4,$Y294-4,0))</f>
        <v/>
      </c>
      <c r="G294" s="95" t="str">
        <f ca="1">IF(C294="Smelter not listed","Enter smelter details",IF(ISERROR($Y294),"",OFFSET('Smelter Look-up'!$F$4,$Y294-4,0)))</f>
        <v/>
      </c>
      <c r="H294" s="154" t="str">
        <f ca="1">IF(ISERROR($Y294),"",OFFSET('Smelter Look-up'!$G$4,$Y294-4,0))</f>
        <v/>
      </c>
      <c r="I294" s="96" t="str">
        <f ca="1">IF(ISERROR($Y294),"",OFFSET('Smelter Look-up'!$H$4,$Y294-4,0))</f>
        <v/>
      </c>
      <c r="J294" s="96" t="str">
        <f ca="1">IF(ISERROR($Y294),"",OFFSET('Smelter Look-up'!$I$4,$Y294-4,0))</f>
        <v/>
      </c>
      <c r="K294" s="97"/>
      <c r="L294" s="97"/>
      <c r="M294" s="97"/>
      <c r="N294" s="97"/>
      <c r="O294" s="97"/>
      <c r="P294" s="97"/>
      <c r="Q294" s="98"/>
      <c r="R294" s="140" t="str">
        <f ca="1">IF(ISERROR($Y294),"",OFFSET('Smelter Look-up'!$C$4,$Y294-4,0)&amp;"")</f>
        <v/>
      </c>
      <c r="S294" s="98" t="str">
        <f ca="1" t="shared" si="34"/>
        <v/>
      </c>
      <c r="T294" s="98" t="str">
        <f ca="1">IF(B294="","",IF(ISERROR(MATCH($J294,SorP!B:B,0)),"",INDIRECT("'SorP'!$A$"&amp;MATCH($S294&amp;$J294,SorP!C:C,0))))</f>
        <v/>
      </c>
      <c r="U294" s="99"/>
      <c r="V294" s="74" t="str">
        <f ca="1" t="shared" si="35"/>
        <v/>
      </c>
      <c r="W294" s="74" t="b">
        <f ca="1" t="shared" si="36"/>
        <v>0</v>
      </c>
      <c r="X294" s="74" t="str">
        <f ca="1" t="shared" si="37"/>
        <v>+</v>
      </c>
      <c r="Y294" s="74" t="e">
        <f ca="1">IF(C294="",NA(),MATCH($B294&amp;$C294,'Smelter Look-up'!$J:$J,0))</f>
        <v>#N/A</v>
      </c>
      <c r="AB294" s="74">
        <f ca="1" t="shared" si="38"/>
        <v>0</v>
      </c>
      <c r="AC294" s="74" t="str">
        <f ca="1" t="shared" si="39"/>
        <v/>
      </c>
      <c r="AD294" s="74" t="str">
        <f ca="1" t="shared" si="40"/>
        <v/>
      </c>
    </row>
    <row r="295" s="74" customFormat="1" ht="20.15" customHeight="1" spans="1:30">
      <c r="A295" s="97"/>
      <c r="B295" s="95" t="str">
        <f ca="1">IF(LEN(A295)=0,"",INDEX('Smelter Look-up'!$A:$A,MATCH($A295,'Smelter Look-up'!$E:$E,0)))</f>
        <v/>
      </c>
      <c r="C295" s="95" t="str">
        <f ca="1">IF(LEN(A295)=0,"",INDEX('Smelter Look-up'!$C:$C,MATCH($A295,'Smelter Look-up'!$E:$E,0)))</f>
        <v/>
      </c>
      <c r="D295" s="95"/>
      <c r="E295" s="95" t="str">
        <f ca="1">IF(ISERROR($Y295),"",OFFSET('Smelter Look-up'!$D$4,$Y295-4,0)&amp;"")</f>
        <v/>
      </c>
      <c r="F295" s="95" t="str">
        <f ca="1">IF(ISERROR($Y295),"",OFFSET('Smelter Look-up'!$E$4,$Y295-4,0))</f>
        <v/>
      </c>
      <c r="G295" s="95" t="str">
        <f ca="1">IF(C295="Smelter not listed","Enter smelter details",IF(ISERROR($Y295),"",OFFSET('Smelter Look-up'!$F$4,$Y295-4,0)))</f>
        <v/>
      </c>
      <c r="H295" s="154" t="str">
        <f ca="1">IF(ISERROR($Y295),"",OFFSET('Smelter Look-up'!$G$4,$Y295-4,0))</f>
        <v/>
      </c>
      <c r="I295" s="96" t="str">
        <f ca="1">IF(ISERROR($Y295),"",OFFSET('Smelter Look-up'!$H$4,$Y295-4,0))</f>
        <v/>
      </c>
      <c r="J295" s="96" t="str">
        <f ca="1">IF(ISERROR($Y295),"",OFFSET('Smelter Look-up'!$I$4,$Y295-4,0))</f>
        <v/>
      </c>
      <c r="K295" s="97"/>
      <c r="L295" s="97"/>
      <c r="M295" s="97"/>
      <c r="N295" s="97"/>
      <c r="O295" s="97"/>
      <c r="P295" s="97"/>
      <c r="Q295" s="98"/>
      <c r="R295" s="140" t="str">
        <f ca="1">IF(ISERROR($Y295),"",OFFSET('Smelter Look-up'!$C$4,$Y295-4,0)&amp;"")</f>
        <v/>
      </c>
      <c r="S295" s="98" t="str">
        <f ca="1" t="shared" si="34"/>
        <v/>
      </c>
      <c r="T295" s="98" t="str">
        <f ca="1">IF(B295="","",IF(ISERROR(MATCH($J295,SorP!B:B,0)),"",INDIRECT("'SorP'!$A$"&amp;MATCH($S295&amp;$J295,SorP!C:C,0))))</f>
        <v/>
      </c>
      <c r="U295" s="99"/>
      <c r="V295" s="74" t="str">
        <f ca="1" t="shared" si="35"/>
        <v/>
      </c>
      <c r="W295" s="74" t="b">
        <f ca="1" t="shared" si="36"/>
        <v>0</v>
      </c>
      <c r="X295" s="74" t="str">
        <f ca="1" t="shared" si="37"/>
        <v>+</v>
      </c>
      <c r="Y295" s="74" t="e">
        <f ca="1">IF(C295="",NA(),MATCH($B295&amp;$C295,'Smelter Look-up'!$J:$J,0))</f>
        <v>#N/A</v>
      </c>
      <c r="AB295" s="74">
        <f ca="1" t="shared" si="38"/>
        <v>0</v>
      </c>
      <c r="AC295" s="74" t="str">
        <f ca="1" t="shared" si="39"/>
        <v/>
      </c>
      <c r="AD295" s="74" t="str">
        <f ca="1" t="shared" si="40"/>
        <v/>
      </c>
    </row>
    <row r="296" s="74" customFormat="1" ht="20.15" customHeight="1" spans="1:30">
      <c r="A296" s="97"/>
      <c r="B296" s="95" t="str">
        <f ca="1">IF(LEN(A296)=0,"",INDEX('Smelter Look-up'!$A:$A,MATCH($A296,'Smelter Look-up'!$E:$E,0)))</f>
        <v/>
      </c>
      <c r="C296" s="95" t="str">
        <f ca="1">IF(LEN(A296)=0,"",INDEX('Smelter Look-up'!$C:$C,MATCH($A296,'Smelter Look-up'!$E:$E,0)))</f>
        <v/>
      </c>
      <c r="D296" s="95"/>
      <c r="E296" s="95" t="str">
        <f ca="1">IF(ISERROR($Y296),"",OFFSET('Smelter Look-up'!$D$4,$Y296-4,0)&amp;"")</f>
        <v/>
      </c>
      <c r="F296" s="95" t="str">
        <f ca="1">IF(ISERROR($Y296),"",OFFSET('Smelter Look-up'!$E$4,$Y296-4,0))</f>
        <v/>
      </c>
      <c r="G296" s="95" t="str">
        <f ca="1">IF(C296="Smelter not listed","Enter smelter details",IF(ISERROR($Y296),"",OFFSET('Smelter Look-up'!$F$4,$Y296-4,0)))</f>
        <v/>
      </c>
      <c r="H296" s="154" t="str">
        <f ca="1">IF(ISERROR($Y296),"",OFFSET('Smelter Look-up'!$G$4,$Y296-4,0))</f>
        <v/>
      </c>
      <c r="I296" s="96" t="str">
        <f ca="1">IF(ISERROR($Y296),"",OFFSET('Smelter Look-up'!$H$4,$Y296-4,0))</f>
        <v/>
      </c>
      <c r="J296" s="96" t="str">
        <f ca="1">IF(ISERROR($Y296),"",OFFSET('Smelter Look-up'!$I$4,$Y296-4,0))</f>
        <v/>
      </c>
      <c r="K296" s="97"/>
      <c r="L296" s="97"/>
      <c r="M296" s="97"/>
      <c r="N296" s="97"/>
      <c r="O296" s="97"/>
      <c r="P296" s="97"/>
      <c r="Q296" s="98"/>
      <c r="R296" s="140" t="str">
        <f ca="1">IF(ISERROR($Y296),"",OFFSET('Smelter Look-up'!$C$4,$Y296-4,0)&amp;"")</f>
        <v/>
      </c>
      <c r="S296" s="98" t="str">
        <f ca="1" t="shared" si="34"/>
        <v/>
      </c>
      <c r="T296" s="98" t="str">
        <f ca="1">IF(B296="","",IF(ISERROR(MATCH($J296,SorP!B:B,0)),"",INDIRECT("'SorP'!$A$"&amp;MATCH($S296&amp;$J296,SorP!C:C,0))))</f>
        <v/>
      </c>
      <c r="U296" s="99"/>
      <c r="V296" s="74" t="str">
        <f ca="1" t="shared" si="35"/>
        <v/>
      </c>
      <c r="W296" s="74" t="b">
        <f ca="1" t="shared" si="36"/>
        <v>0</v>
      </c>
      <c r="X296" s="74" t="str">
        <f ca="1" t="shared" si="37"/>
        <v>+</v>
      </c>
      <c r="Y296" s="74" t="e">
        <f ca="1">IF(C296="",NA(),MATCH($B296&amp;$C296,'Smelter Look-up'!$J:$J,0))</f>
        <v>#N/A</v>
      </c>
      <c r="AB296" s="74">
        <f ca="1" t="shared" si="38"/>
        <v>0</v>
      </c>
      <c r="AC296" s="74" t="str">
        <f ca="1" t="shared" si="39"/>
        <v/>
      </c>
      <c r="AD296" s="74" t="str">
        <f ca="1" t="shared" si="40"/>
        <v/>
      </c>
    </row>
    <row r="297" s="74" customFormat="1" ht="20.15" customHeight="1" spans="1:30">
      <c r="A297" s="97"/>
      <c r="B297" s="95" t="str">
        <f ca="1">IF(LEN(A297)=0,"",INDEX('Smelter Look-up'!$A:$A,MATCH($A297,'Smelter Look-up'!$E:$E,0)))</f>
        <v/>
      </c>
      <c r="C297" s="95" t="str">
        <f ca="1">IF(LEN(A297)=0,"",INDEX('Smelter Look-up'!$C:$C,MATCH($A297,'Smelter Look-up'!$E:$E,0)))</f>
        <v/>
      </c>
      <c r="D297" s="95"/>
      <c r="E297" s="95" t="str">
        <f ca="1">IF(ISERROR($Y297),"",OFFSET('Smelter Look-up'!$D$4,$Y297-4,0)&amp;"")</f>
        <v/>
      </c>
      <c r="F297" s="95" t="str">
        <f ca="1">IF(ISERROR($Y297),"",OFFSET('Smelter Look-up'!$E$4,$Y297-4,0))</f>
        <v/>
      </c>
      <c r="G297" s="95" t="str">
        <f ca="1">IF(C297="Smelter not listed","Enter smelter details",IF(ISERROR($Y297),"",OFFSET('Smelter Look-up'!$F$4,$Y297-4,0)))</f>
        <v/>
      </c>
      <c r="H297" s="154" t="str">
        <f ca="1">IF(ISERROR($Y297),"",OFFSET('Smelter Look-up'!$G$4,$Y297-4,0))</f>
        <v/>
      </c>
      <c r="I297" s="96" t="str">
        <f ca="1">IF(ISERROR($Y297),"",OFFSET('Smelter Look-up'!$H$4,$Y297-4,0))</f>
        <v/>
      </c>
      <c r="J297" s="96" t="str">
        <f ca="1">IF(ISERROR($Y297),"",OFFSET('Smelter Look-up'!$I$4,$Y297-4,0))</f>
        <v/>
      </c>
      <c r="K297" s="97"/>
      <c r="L297" s="97"/>
      <c r="M297" s="97"/>
      <c r="N297" s="97"/>
      <c r="O297" s="97"/>
      <c r="P297" s="97"/>
      <c r="Q297" s="98"/>
      <c r="R297" s="140" t="str">
        <f ca="1">IF(ISERROR($Y297),"",OFFSET('Smelter Look-up'!$C$4,$Y297-4,0)&amp;"")</f>
        <v/>
      </c>
      <c r="S297" s="98" t="str">
        <f ca="1" t="shared" si="34"/>
        <v/>
      </c>
      <c r="T297" s="98" t="str">
        <f ca="1">IF(B297="","",IF(ISERROR(MATCH($J297,SorP!B:B,0)),"",INDIRECT("'SorP'!$A$"&amp;MATCH($S297&amp;$J297,SorP!C:C,0))))</f>
        <v/>
      </c>
      <c r="U297" s="99"/>
      <c r="V297" s="74" t="str">
        <f ca="1" t="shared" si="35"/>
        <v/>
      </c>
      <c r="W297" s="74" t="b">
        <f ca="1" t="shared" si="36"/>
        <v>0</v>
      </c>
      <c r="X297" s="74" t="str">
        <f ca="1" t="shared" si="37"/>
        <v>+</v>
      </c>
      <c r="Y297" s="74" t="e">
        <f ca="1">IF(C297="",NA(),MATCH($B297&amp;$C297,'Smelter Look-up'!$J:$J,0))</f>
        <v>#N/A</v>
      </c>
      <c r="AB297" s="74">
        <f ca="1" t="shared" si="38"/>
        <v>0</v>
      </c>
      <c r="AC297" s="74" t="str">
        <f ca="1" t="shared" si="39"/>
        <v/>
      </c>
      <c r="AD297" s="74" t="str">
        <f ca="1" t="shared" si="40"/>
        <v/>
      </c>
    </row>
    <row r="298" s="74" customFormat="1" ht="20.15" customHeight="1" spans="1:30">
      <c r="A298" s="97"/>
      <c r="B298" s="95" t="str">
        <f ca="1">IF(LEN(A298)=0,"",INDEX('Smelter Look-up'!$A:$A,MATCH($A298,'Smelter Look-up'!$E:$E,0)))</f>
        <v/>
      </c>
      <c r="C298" s="95" t="str">
        <f ca="1">IF(LEN(A298)=0,"",INDEX('Smelter Look-up'!$C:$C,MATCH($A298,'Smelter Look-up'!$E:$E,0)))</f>
        <v/>
      </c>
      <c r="D298" s="95"/>
      <c r="E298" s="95" t="str">
        <f ca="1">IF(ISERROR($Y298),"",OFFSET('Smelter Look-up'!$D$4,$Y298-4,0)&amp;"")</f>
        <v/>
      </c>
      <c r="F298" s="95" t="str">
        <f ca="1">IF(ISERROR($Y298),"",OFFSET('Smelter Look-up'!$E$4,$Y298-4,0))</f>
        <v/>
      </c>
      <c r="G298" s="95" t="str">
        <f ca="1">IF(C298="Smelter not listed","Enter smelter details",IF(ISERROR($Y298),"",OFFSET('Smelter Look-up'!$F$4,$Y298-4,0)))</f>
        <v/>
      </c>
      <c r="H298" s="154" t="str">
        <f ca="1">IF(ISERROR($Y298),"",OFFSET('Smelter Look-up'!$G$4,$Y298-4,0))</f>
        <v/>
      </c>
      <c r="I298" s="96" t="str">
        <f ca="1">IF(ISERROR($Y298),"",OFFSET('Smelter Look-up'!$H$4,$Y298-4,0))</f>
        <v/>
      </c>
      <c r="J298" s="96" t="str">
        <f ca="1">IF(ISERROR($Y298),"",OFFSET('Smelter Look-up'!$I$4,$Y298-4,0))</f>
        <v/>
      </c>
      <c r="K298" s="97"/>
      <c r="L298" s="97"/>
      <c r="M298" s="97"/>
      <c r="N298" s="97"/>
      <c r="O298" s="97"/>
      <c r="P298" s="97"/>
      <c r="Q298" s="98"/>
      <c r="R298" s="140" t="str">
        <f ca="1">IF(ISERROR($Y298),"",OFFSET('Smelter Look-up'!$C$4,$Y298-4,0)&amp;"")</f>
        <v/>
      </c>
      <c r="S298" s="98" t="str">
        <f ca="1" t="shared" si="34"/>
        <v/>
      </c>
      <c r="T298" s="98" t="str">
        <f ca="1">IF(B298="","",IF(ISERROR(MATCH($J298,SorP!B:B,0)),"",INDIRECT("'SorP'!$A$"&amp;MATCH($S298&amp;$J298,SorP!C:C,0))))</f>
        <v/>
      </c>
      <c r="U298" s="99"/>
      <c r="V298" s="74" t="str">
        <f ca="1" t="shared" si="35"/>
        <v/>
      </c>
      <c r="W298" s="74" t="b">
        <f ca="1" t="shared" si="36"/>
        <v>0</v>
      </c>
      <c r="X298" s="74" t="str">
        <f ca="1" t="shared" si="37"/>
        <v>+</v>
      </c>
      <c r="Y298" s="74" t="e">
        <f ca="1">IF(C298="",NA(),MATCH($B298&amp;$C298,'Smelter Look-up'!$J:$J,0))</f>
        <v>#N/A</v>
      </c>
      <c r="AB298" s="74">
        <f ca="1" t="shared" si="38"/>
        <v>0</v>
      </c>
      <c r="AC298" s="74" t="str">
        <f ca="1" t="shared" si="39"/>
        <v/>
      </c>
      <c r="AD298" s="74" t="str">
        <f ca="1" t="shared" si="40"/>
        <v/>
      </c>
    </row>
    <row r="299" s="74" customFormat="1" ht="20.15" customHeight="1" spans="1:30">
      <c r="A299" s="97"/>
      <c r="B299" s="95" t="str">
        <f ca="1">IF(LEN(A299)=0,"",INDEX('Smelter Look-up'!$A:$A,MATCH($A299,'Smelter Look-up'!$E:$E,0)))</f>
        <v/>
      </c>
      <c r="C299" s="95" t="str">
        <f ca="1">IF(LEN(A299)=0,"",INDEX('Smelter Look-up'!$C:$C,MATCH($A299,'Smelter Look-up'!$E:$E,0)))</f>
        <v/>
      </c>
      <c r="D299" s="95"/>
      <c r="E299" s="95" t="str">
        <f ca="1">IF(ISERROR($Y299),"",OFFSET('Smelter Look-up'!$D$4,$Y299-4,0)&amp;"")</f>
        <v/>
      </c>
      <c r="F299" s="95" t="str">
        <f ca="1">IF(ISERROR($Y299),"",OFFSET('Smelter Look-up'!$E$4,$Y299-4,0))</f>
        <v/>
      </c>
      <c r="G299" s="95" t="str">
        <f ca="1">IF(C299="Smelter not listed","Enter smelter details",IF(ISERROR($Y299),"",OFFSET('Smelter Look-up'!$F$4,$Y299-4,0)))</f>
        <v/>
      </c>
      <c r="H299" s="154" t="str">
        <f ca="1">IF(ISERROR($Y299),"",OFFSET('Smelter Look-up'!$G$4,$Y299-4,0))</f>
        <v/>
      </c>
      <c r="I299" s="96" t="str">
        <f ca="1">IF(ISERROR($Y299),"",OFFSET('Smelter Look-up'!$H$4,$Y299-4,0))</f>
        <v/>
      </c>
      <c r="J299" s="96" t="str">
        <f ca="1">IF(ISERROR($Y299),"",OFFSET('Smelter Look-up'!$I$4,$Y299-4,0))</f>
        <v/>
      </c>
      <c r="K299" s="97"/>
      <c r="L299" s="97"/>
      <c r="M299" s="97"/>
      <c r="N299" s="97"/>
      <c r="O299" s="97"/>
      <c r="P299" s="97"/>
      <c r="Q299" s="98"/>
      <c r="R299" s="140" t="str">
        <f ca="1">IF(ISERROR($Y299),"",OFFSET('Smelter Look-up'!$C$4,$Y299-4,0)&amp;"")</f>
        <v/>
      </c>
      <c r="S299" s="98" t="str">
        <f ca="1" t="shared" si="34"/>
        <v/>
      </c>
      <c r="T299" s="98" t="str">
        <f ca="1">IF(B299="","",IF(ISERROR(MATCH($J299,SorP!B:B,0)),"",INDIRECT("'SorP'!$A$"&amp;MATCH($S299&amp;$J299,SorP!C:C,0))))</f>
        <v/>
      </c>
      <c r="U299" s="99"/>
      <c r="V299" s="74" t="str">
        <f ca="1" t="shared" si="35"/>
        <v/>
      </c>
      <c r="W299" s="74" t="b">
        <f ca="1" t="shared" si="36"/>
        <v>0</v>
      </c>
      <c r="X299" s="74" t="str">
        <f ca="1" t="shared" si="37"/>
        <v>+</v>
      </c>
      <c r="Y299" s="74" t="e">
        <f ca="1">IF(C299="",NA(),MATCH($B299&amp;$C299,'Smelter Look-up'!$J:$J,0))</f>
        <v>#N/A</v>
      </c>
      <c r="AB299" s="74">
        <f ca="1" t="shared" si="38"/>
        <v>0</v>
      </c>
      <c r="AC299" s="74" t="str">
        <f ca="1" t="shared" si="39"/>
        <v/>
      </c>
      <c r="AD299" s="74" t="str">
        <f ca="1" t="shared" si="40"/>
        <v/>
      </c>
    </row>
    <row r="300" s="74" customFormat="1" ht="20.15" customHeight="1" spans="1:30">
      <c r="A300" s="97"/>
      <c r="B300" s="95" t="str">
        <f ca="1">IF(LEN(A300)=0,"",INDEX('Smelter Look-up'!$A:$A,MATCH($A300,'Smelter Look-up'!$E:$E,0)))</f>
        <v/>
      </c>
      <c r="C300" s="95" t="str">
        <f ca="1">IF(LEN(A300)=0,"",INDEX('Smelter Look-up'!$C:$C,MATCH($A300,'Smelter Look-up'!$E:$E,0)))</f>
        <v/>
      </c>
      <c r="D300" s="95"/>
      <c r="E300" s="95" t="str">
        <f ca="1">IF(ISERROR($Y300),"",OFFSET('Smelter Look-up'!$D$4,$Y300-4,0)&amp;"")</f>
        <v/>
      </c>
      <c r="F300" s="95" t="str">
        <f ca="1">IF(ISERROR($Y300),"",OFFSET('Smelter Look-up'!$E$4,$Y300-4,0))</f>
        <v/>
      </c>
      <c r="G300" s="95" t="str">
        <f ca="1">IF(C300="Smelter not listed","Enter smelter details",IF(ISERROR($Y300),"",OFFSET('Smelter Look-up'!$F$4,$Y300-4,0)))</f>
        <v/>
      </c>
      <c r="H300" s="154" t="str">
        <f ca="1">IF(ISERROR($Y300),"",OFFSET('Smelter Look-up'!$G$4,$Y300-4,0))</f>
        <v/>
      </c>
      <c r="I300" s="96" t="str">
        <f ca="1">IF(ISERROR($Y300),"",OFFSET('Smelter Look-up'!$H$4,$Y300-4,0))</f>
        <v/>
      </c>
      <c r="J300" s="96" t="str">
        <f ca="1">IF(ISERROR($Y300),"",OFFSET('Smelter Look-up'!$I$4,$Y300-4,0))</f>
        <v/>
      </c>
      <c r="K300" s="97"/>
      <c r="L300" s="97"/>
      <c r="M300" s="97"/>
      <c r="N300" s="97"/>
      <c r="O300" s="97"/>
      <c r="P300" s="97"/>
      <c r="Q300" s="98"/>
      <c r="R300" s="140" t="str">
        <f ca="1">IF(ISERROR($Y300),"",OFFSET('Smelter Look-up'!$C$4,$Y300-4,0)&amp;"")</f>
        <v/>
      </c>
      <c r="S300" s="98" t="str">
        <f ca="1" t="shared" si="34"/>
        <v/>
      </c>
      <c r="T300" s="98" t="str">
        <f ca="1">IF(B300="","",IF(ISERROR(MATCH($J300,SorP!B:B,0)),"",INDIRECT("'SorP'!$A$"&amp;MATCH($S300&amp;$J300,SorP!C:C,0))))</f>
        <v/>
      </c>
      <c r="U300" s="99"/>
      <c r="V300" s="74" t="str">
        <f ca="1" t="shared" si="35"/>
        <v/>
      </c>
      <c r="W300" s="74" t="b">
        <f ca="1" t="shared" si="36"/>
        <v>0</v>
      </c>
      <c r="X300" s="74" t="str">
        <f ca="1" t="shared" si="37"/>
        <v>+</v>
      </c>
      <c r="Y300" s="74" t="e">
        <f ca="1">IF(C300="",NA(),MATCH($B300&amp;$C300,'Smelter Look-up'!$J:$J,0))</f>
        <v>#N/A</v>
      </c>
      <c r="AB300" s="74">
        <f ca="1" t="shared" si="38"/>
        <v>0</v>
      </c>
      <c r="AC300" s="74" t="str">
        <f ca="1" t="shared" si="39"/>
        <v/>
      </c>
      <c r="AD300" s="74" t="str">
        <f ca="1" t="shared" si="40"/>
        <v/>
      </c>
    </row>
    <row r="301" s="74" customFormat="1" ht="20.15" customHeight="1" spans="1:30">
      <c r="A301" s="97"/>
      <c r="B301" s="95" t="str">
        <f ca="1">IF(LEN(A301)=0,"",INDEX('Smelter Look-up'!$A:$A,MATCH($A301,'Smelter Look-up'!$E:$E,0)))</f>
        <v/>
      </c>
      <c r="C301" s="95" t="str">
        <f ca="1">IF(LEN(A301)=0,"",INDEX('Smelter Look-up'!$C:$C,MATCH($A301,'Smelter Look-up'!$E:$E,0)))</f>
        <v/>
      </c>
      <c r="D301" s="95"/>
      <c r="E301" s="95" t="str">
        <f ca="1">IF(ISERROR($Y301),"",OFFSET('Smelter Look-up'!$D$4,$Y301-4,0)&amp;"")</f>
        <v/>
      </c>
      <c r="F301" s="95" t="str">
        <f ca="1">IF(ISERROR($Y301),"",OFFSET('Smelter Look-up'!$E$4,$Y301-4,0))</f>
        <v/>
      </c>
      <c r="G301" s="95" t="str">
        <f ca="1">IF(C301="Smelter not listed","Enter smelter details",IF(ISERROR($Y301),"",OFFSET('Smelter Look-up'!$F$4,$Y301-4,0)))</f>
        <v/>
      </c>
      <c r="H301" s="154" t="str">
        <f ca="1">IF(ISERROR($Y301),"",OFFSET('Smelter Look-up'!$G$4,$Y301-4,0))</f>
        <v/>
      </c>
      <c r="I301" s="96" t="str">
        <f ca="1">IF(ISERROR($Y301),"",OFFSET('Smelter Look-up'!$H$4,$Y301-4,0))</f>
        <v/>
      </c>
      <c r="J301" s="96" t="str">
        <f ca="1">IF(ISERROR($Y301),"",OFFSET('Smelter Look-up'!$I$4,$Y301-4,0))</f>
        <v/>
      </c>
      <c r="K301" s="97"/>
      <c r="L301" s="97"/>
      <c r="M301" s="97"/>
      <c r="N301" s="97"/>
      <c r="O301" s="97"/>
      <c r="P301" s="97"/>
      <c r="Q301" s="98"/>
      <c r="R301" s="140" t="str">
        <f ca="1">IF(ISERROR($Y301),"",OFFSET('Smelter Look-up'!$C$4,$Y301-4,0)&amp;"")</f>
        <v/>
      </c>
      <c r="S301" s="98" t="str">
        <f ca="1" t="shared" si="34"/>
        <v/>
      </c>
      <c r="T301" s="98" t="str">
        <f ca="1">IF(B301="","",IF(ISERROR(MATCH($J301,SorP!B:B,0)),"",INDIRECT("'SorP'!$A$"&amp;MATCH($S301&amp;$J301,SorP!C:C,0))))</f>
        <v/>
      </c>
      <c r="U301" s="99"/>
      <c r="V301" s="74" t="str">
        <f ca="1" t="shared" si="35"/>
        <v/>
      </c>
      <c r="W301" s="74" t="b">
        <f ca="1" t="shared" si="36"/>
        <v>0</v>
      </c>
      <c r="X301" s="74" t="str">
        <f ca="1" t="shared" si="37"/>
        <v>+</v>
      </c>
      <c r="Y301" s="74" t="e">
        <f ca="1">IF(C301="",NA(),MATCH($B301&amp;$C301,'Smelter Look-up'!$J:$J,0))</f>
        <v>#N/A</v>
      </c>
      <c r="AB301" s="74">
        <f ca="1" t="shared" si="38"/>
        <v>0</v>
      </c>
      <c r="AC301" s="74" t="str">
        <f ca="1" t="shared" si="39"/>
        <v/>
      </c>
      <c r="AD301" s="74" t="str">
        <f ca="1" t="shared" si="40"/>
        <v/>
      </c>
    </row>
    <row r="302" s="74" customFormat="1" ht="20.15" customHeight="1" spans="1:30">
      <c r="A302" s="97"/>
      <c r="B302" s="95" t="str">
        <f ca="1">IF(LEN(A302)=0,"",INDEX('Smelter Look-up'!$A:$A,MATCH($A302,'Smelter Look-up'!$E:$E,0)))</f>
        <v/>
      </c>
      <c r="C302" s="95" t="str">
        <f ca="1">IF(LEN(A302)=0,"",INDEX('Smelter Look-up'!$C:$C,MATCH($A302,'Smelter Look-up'!$E:$E,0)))</f>
        <v/>
      </c>
      <c r="D302" s="95"/>
      <c r="E302" s="95" t="str">
        <f ca="1">IF(ISERROR($Y302),"",OFFSET('Smelter Look-up'!$D$4,$Y302-4,0)&amp;"")</f>
        <v/>
      </c>
      <c r="F302" s="95" t="str">
        <f ca="1">IF(ISERROR($Y302),"",OFFSET('Smelter Look-up'!$E$4,$Y302-4,0))</f>
        <v/>
      </c>
      <c r="G302" s="95" t="str">
        <f ca="1">IF(C302="Smelter not listed","Enter smelter details",IF(ISERROR($Y302),"",OFFSET('Smelter Look-up'!$F$4,$Y302-4,0)))</f>
        <v/>
      </c>
      <c r="H302" s="154" t="str">
        <f ca="1">IF(ISERROR($Y302),"",OFFSET('Smelter Look-up'!$G$4,$Y302-4,0))</f>
        <v/>
      </c>
      <c r="I302" s="96" t="str">
        <f ca="1">IF(ISERROR($Y302),"",OFFSET('Smelter Look-up'!$H$4,$Y302-4,0))</f>
        <v/>
      </c>
      <c r="J302" s="96" t="str">
        <f ca="1">IF(ISERROR($Y302),"",OFFSET('Smelter Look-up'!$I$4,$Y302-4,0))</f>
        <v/>
      </c>
      <c r="K302" s="97"/>
      <c r="L302" s="97"/>
      <c r="M302" s="97"/>
      <c r="N302" s="97"/>
      <c r="O302" s="97"/>
      <c r="P302" s="97"/>
      <c r="Q302" s="98"/>
      <c r="R302" s="140" t="str">
        <f ca="1">IF(ISERROR($Y302),"",OFFSET('Smelter Look-up'!$C$4,$Y302-4,0)&amp;"")</f>
        <v/>
      </c>
      <c r="S302" s="98" t="str">
        <f ca="1" t="shared" si="34"/>
        <v/>
      </c>
      <c r="T302" s="98" t="str">
        <f ca="1">IF(B302="","",IF(ISERROR(MATCH($J302,SorP!B:B,0)),"",INDIRECT("'SorP'!$A$"&amp;MATCH($S302&amp;$J302,SorP!C:C,0))))</f>
        <v/>
      </c>
      <c r="U302" s="99"/>
      <c r="V302" s="74" t="str">
        <f ca="1" t="shared" si="35"/>
        <v/>
      </c>
      <c r="W302" s="74" t="b">
        <f ca="1" t="shared" si="36"/>
        <v>0</v>
      </c>
      <c r="X302" s="74" t="str">
        <f ca="1" t="shared" si="37"/>
        <v>+</v>
      </c>
      <c r="Y302" s="74" t="e">
        <f ca="1">IF(C302="",NA(),MATCH($B302&amp;$C302,'Smelter Look-up'!$J:$J,0))</f>
        <v>#N/A</v>
      </c>
      <c r="AB302" s="74">
        <f ca="1" t="shared" si="38"/>
        <v>0</v>
      </c>
      <c r="AC302" s="74" t="str">
        <f ca="1" t="shared" si="39"/>
        <v/>
      </c>
      <c r="AD302" s="74" t="str">
        <f ca="1" t="shared" si="40"/>
        <v/>
      </c>
    </row>
    <row r="303" s="74" customFormat="1" ht="20.15" customHeight="1" spans="1:30">
      <c r="A303" s="97"/>
      <c r="B303" s="95" t="str">
        <f ca="1">IF(LEN(A303)=0,"",INDEX('Smelter Look-up'!$A:$A,MATCH($A303,'Smelter Look-up'!$E:$E,0)))</f>
        <v/>
      </c>
      <c r="C303" s="95" t="str">
        <f ca="1">IF(LEN(A303)=0,"",INDEX('Smelter Look-up'!$C:$C,MATCH($A303,'Smelter Look-up'!$E:$E,0)))</f>
        <v/>
      </c>
      <c r="D303" s="95"/>
      <c r="E303" s="95" t="str">
        <f ca="1">IF(ISERROR($Y303),"",OFFSET('Smelter Look-up'!$D$4,$Y303-4,0)&amp;"")</f>
        <v/>
      </c>
      <c r="F303" s="95" t="str">
        <f ca="1">IF(ISERROR($Y303),"",OFFSET('Smelter Look-up'!$E$4,$Y303-4,0))</f>
        <v/>
      </c>
      <c r="G303" s="95" t="str">
        <f ca="1">IF(C303="Smelter not listed","Enter smelter details",IF(ISERROR($Y303),"",OFFSET('Smelter Look-up'!$F$4,$Y303-4,0)))</f>
        <v/>
      </c>
      <c r="H303" s="154" t="str">
        <f ca="1">IF(ISERROR($Y303),"",OFFSET('Smelter Look-up'!$G$4,$Y303-4,0))</f>
        <v/>
      </c>
      <c r="I303" s="96" t="str">
        <f ca="1">IF(ISERROR($Y303),"",OFFSET('Smelter Look-up'!$H$4,$Y303-4,0))</f>
        <v/>
      </c>
      <c r="J303" s="96" t="str">
        <f ca="1">IF(ISERROR($Y303),"",OFFSET('Smelter Look-up'!$I$4,$Y303-4,0))</f>
        <v/>
      </c>
      <c r="K303" s="97"/>
      <c r="L303" s="97"/>
      <c r="M303" s="97"/>
      <c r="N303" s="97"/>
      <c r="O303" s="97"/>
      <c r="P303" s="97"/>
      <c r="Q303" s="98"/>
      <c r="R303" s="140" t="str">
        <f ca="1">IF(ISERROR($Y303),"",OFFSET('Smelter Look-up'!$C$4,$Y303-4,0)&amp;"")</f>
        <v/>
      </c>
      <c r="S303" s="98" t="str">
        <f ca="1" t="shared" si="34"/>
        <v/>
      </c>
      <c r="T303" s="98" t="str">
        <f ca="1">IF(B303="","",IF(ISERROR(MATCH($J303,SorP!B:B,0)),"",INDIRECT("'SorP'!$A$"&amp;MATCH($S303&amp;$J303,SorP!C:C,0))))</f>
        <v/>
      </c>
      <c r="U303" s="99"/>
      <c r="V303" s="74" t="str">
        <f ca="1" t="shared" si="35"/>
        <v/>
      </c>
      <c r="W303" s="74" t="b">
        <f ca="1" t="shared" si="36"/>
        <v>0</v>
      </c>
      <c r="X303" s="74" t="str">
        <f ca="1" t="shared" si="37"/>
        <v>+</v>
      </c>
      <c r="Y303" s="74" t="e">
        <f ca="1">IF(C303="",NA(),MATCH($B303&amp;$C303,'Smelter Look-up'!$J:$J,0))</f>
        <v>#N/A</v>
      </c>
      <c r="AB303" s="74">
        <f ca="1" t="shared" si="38"/>
        <v>0</v>
      </c>
      <c r="AC303" s="74" t="str">
        <f ca="1" t="shared" si="39"/>
        <v/>
      </c>
      <c r="AD303" s="74" t="str">
        <f ca="1" t="shared" si="40"/>
        <v/>
      </c>
    </row>
    <row r="304" s="74" customFormat="1" ht="20.15" customHeight="1" spans="1:30">
      <c r="A304" s="97"/>
      <c r="B304" s="95" t="str">
        <f ca="1">IF(LEN(A304)=0,"",INDEX('Smelter Look-up'!$A:$A,MATCH($A304,'Smelter Look-up'!$E:$E,0)))</f>
        <v/>
      </c>
      <c r="C304" s="95" t="str">
        <f ca="1">IF(LEN(A304)=0,"",INDEX('Smelter Look-up'!$C:$C,MATCH($A304,'Smelter Look-up'!$E:$E,0)))</f>
        <v/>
      </c>
      <c r="D304" s="95"/>
      <c r="E304" s="95" t="str">
        <f ca="1">IF(ISERROR($Y304),"",OFFSET('Smelter Look-up'!$D$4,$Y304-4,0)&amp;"")</f>
        <v/>
      </c>
      <c r="F304" s="95" t="str">
        <f ca="1">IF(ISERROR($Y304),"",OFFSET('Smelter Look-up'!$E$4,$Y304-4,0))</f>
        <v/>
      </c>
      <c r="G304" s="95" t="str">
        <f ca="1">IF(C304="Smelter not listed","Enter smelter details",IF(ISERROR($Y304),"",OFFSET('Smelter Look-up'!$F$4,$Y304-4,0)))</f>
        <v/>
      </c>
      <c r="H304" s="154" t="str">
        <f ca="1">IF(ISERROR($Y304),"",OFFSET('Smelter Look-up'!$G$4,$Y304-4,0))</f>
        <v/>
      </c>
      <c r="I304" s="96" t="str">
        <f ca="1">IF(ISERROR($Y304),"",OFFSET('Smelter Look-up'!$H$4,$Y304-4,0))</f>
        <v/>
      </c>
      <c r="J304" s="96" t="str">
        <f ca="1">IF(ISERROR($Y304),"",OFFSET('Smelter Look-up'!$I$4,$Y304-4,0))</f>
        <v/>
      </c>
      <c r="K304" s="97"/>
      <c r="L304" s="97"/>
      <c r="M304" s="97"/>
      <c r="N304" s="97"/>
      <c r="O304" s="97"/>
      <c r="P304" s="97"/>
      <c r="Q304" s="98"/>
      <c r="R304" s="140" t="str">
        <f ca="1">IF(ISERROR($Y304),"",OFFSET('Smelter Look-up'!$C$4,$Y304-4,0)&amp;"")</f>
        <v/>
      </c>
      <c r="S304" s="98" t="str">
        <f ca="1" t="shared" ref="S304:S367" si="41">IF(B304="","",IF(ISERROR(MATCH($E304,CL,0)),"Unknown",INDIRECT("'C'!$A$"&amp;MATCH($E304,CL,0)+1)))</f>
        <v/>
      </c>
      <c r="T304" s="98" t="str">
        <f ca="1">IF(B304="","",IF(ISERROR(MATCH($J304,SorP!B:B,0)),"",INDIRECT("'SorP'!$A$"&amp;MATCH($S304&amp;$J304,SorP!C:C,0))))</f>
        <v/>
      </c>
      <c r="U304" s="99"/>
      <c r="V304" s="74" t="str">
        <f ca="1" t="shared" ref="V304:V367" si="42">B304&amp;C304</f>
        <v/>
      </c>
      <c r="W304" s="74" t="b">
        <f ca="1" t="shared" ref="W304:W367" si="43">OR(ISBLANK(C304),ISBLANK(E304))</f>
        <v>0</v>
      </c>
      <c r="X304" s="74" t="str">
        <f ca="1" t="shared" ref="X304:X367" si="44">IF(W304,"",B304&amp;"+")</f>
        <v>+</v>
      </c>
      <c r="Y304" s="74" t="e">
        <f ca="1">IF(C304="",NA(),MATCH($B304&amp;$C304,'Smelter Look-up'!$J:$J,0))</f>
        <v>#N/A</v>
      </c>
      <c r="AB304" s="74">
        <f ca="1" t="shared" si="38"/>
        <v>0</v>
      </c>
      <c r="AC304" s="74" t="str">
        <f ca="1" t="shared" si="39"/>
        <v/>
      </c>
      <c r="AD304" s="74" t="str">
        <f ca="1" t="shared" si="40"/>
        <v/>
      </c>
    </row>
    <row r="305" s="74" customFormat="1" ht="20.15" customHeight="1" spans="1:30">
      <c r="A305" s="97"/>
      <c r="B305" s="95" t="str">
        <f ca="1">IF(LEN(A305)=0,"",INDEX('Smelter Look-up'!$A:$A,MATCH($A305,'Smelter Look-up'!$E:$E,0)))</f>
        <v/>
      </c>
      <c r="C305" s="95" t="str">
        <f ca="1">IF(LEN(A305)=0,"",INDEX('Smelter Look-up'!$C:$C,MATCH($A305,'Smelter Look-up'!$E:$E,0)))</f>
        <v/>
      </c>
      <c r="D305" s="95"/>
      <c r="E305" s="95" t="str">
        <f ca="1">IF(ISERROR($Y305),"",OFFSET('Smelter Look-up'!$D$4,$Y305-4,0)&amp;"")</f>
        <v/>
      </c>
      <c r="F305" s="95" t="str">
        <f ca="1">IF(ISERROR($Y305),"",OFFSET('Smelter Look-up'!$E$4,$Y305-4,0))</f>
        <v/>
      </c>
      <c r="G305" s="95" t="str">
        <f ca="1">IF(C305="Smelter not listed","Enter smelter details",IF(ISERROR($Y305),"",OFFSET('Smelter Look-up'!$F$4,$Y305-4,0)))</f>
        <v/>
      </c>
      <c r="H305" s="154" t="str">
        <f ca="1">IF(ISERROR($Y305),"",OFFSET('Smelter Look-up'!$G$4,$Y305-4,0))</f>
        <v/>
      </c>
      <c r="I305" s="96" t="str">
        <f ca="1">IF(ISERROR($Y305),"",OFFSET('Smelter Look-up'!$H$4,$Y305-4,0))</f>
        <v/>
      </c>
      <c r="J305" s="96" t="str">
        <f ca="1">IF(ISERROR($Y305),"",OFFSET('Smelter Look-up'!$I$4,$Y305-4,0))</f>
        <v/>
      </c>
      <c r="K305" s="97"/>
      <c r="L305" s="97"/>
      <c r="M305" s="97"/>
      <c r="N305" s="97"/>
      <c r="O305" s="97"/>
      <c r="P305" s="97"/>
      <c r="Q305" s="98"/>
      <c r="R305" s="140" t="str">
        <f ca="1">IF(ISERROR($Y305),"",OFFSET('Smelter Look-up'!$C$4,$Y305-4,0)&amp;"")</f>
        <v/>
      </c>
      <c r="S305" s="98" t="str">
        <f ca="1" t="shared" si="41"/>
        <v/>
      </c>
      <c r="T305" s="98" t="str">
        <f ca="1">IF(B305="","",IF(ISERROR(MATCH($J305,SorP!B:B,0)),"",INDIRECT("'SorP'!$A$"&amp;MATCH($S305&amp;$J305,SorP!C:C,0))))</f>
        <v/>
      </c>
      <c r="U305" s="99"/>
      <c r="V305" s="74" t="str">
        <f ca="1" t="shared" si="42"/>
        <v/>
      </c>
      <c r="W305" s="74" t="b">
        <f ca="1" t="shared" si="43"/>
        <v>0</v>
      </c>
      <c r="X305" s="74" t="str">
        <f ca="1" t="shared" si="44"/>
        <v>+</v>
      </c>
      <c r="Y305" s="74" t="e">
        <f ca="1">IF(C305="",NA(),MATCH($B305&amp;$C305,'Smelter Look-up'!$J:$J,0))</f>
        <v>#N/A</v>
      </c>
      <c r="AB305" s="74">
        <f ca="1" t="shared" ref="AB305:AB368" si="45">IF(AND(C305="Smelter not listed",OR(LEN(D305)=0,LEN(E305)=0)),1,0)</f>
        <v>0</v>
      </c>
      <c r="AC305" s="74" t="str">
        <f ca="1" t="shared" ref="AC305:AC368" si="46">B305</f>
        <v/>
      </c>
      <c r="AD305" s="74" t="str">
        <f ca="1" t="shared" si="40"/>
        <v/>
      </c>
    </row>
    <row r="306" s="74" customFormat="1" ht="20.15" customHeight="1" spans="1:30">
      <c r="A306" s="97"/>
      <c r="B306" s="95" t="str">
        <f ca="1">IF(LEN(A306)=0,"",INDEX('Smelter Look-up'!$A:$A,MATCH($A306,'Smelter Look-up'!$E:$E,0)))</f>
        <v/>
      </c>
      <c r="C306" s="95" t="str">
        <f ca="1">IF(LEN(A306)=0,"",INDEX('Smelter Look-up'!$C:$C,MATCH($A306,'Smelter Look-up'!$E:$E,0)))</f>
        <v/>
      </c>
      <c r="D306" s="95"/>
      <c r="E306" s="95" t="str">
        <f ca="1">IF(ISERROR($Y306),"",OFFSET('Smelter Look-up'!$D$4,$Y306-4,0)&amp;"")</f>
        <v/>
      </c>
      <c r="F306" s="95" t="str">
        <f ca="1">IF(ISERROR($Y306),"",OFFSET('Smelter Look-up'!$E$4,$Y306-4,0))</f>
        <v/>
      </c>
      <c r="G306" s="95" t="str">
        <f ca="1">IF(C306="Smelter not listed","Enter smelter details",IF(ISERROR($Y306),"",OFFSET('Smelter Look-up'!$F$4,$Y306-4,0)))</f>
        <v/>
      </c>
      <c r="H306" s="154" t="str">
        <f ca="1">IF(ISERROR($Y306),"",OFFSET('Smelter Look-up'!$G$4,$Y306-4,0))</f>
        <v/>
      </c>
      <c r="I306" s="96" t="str">
        <f ca="1">IF(ISERROR($Y306),"",OFFSET('Smelter Look-up'!$H$4,$Y306-4,0))</f>
        <v/>
      </c>
      <c r="J306" s="96" t="str">
        <f ca="1">IF(ISERROR($Y306),"",OFFSET('Smelter Look-up'!$I$4,$Y306-4,0))</f>
        <v/>
      </c>
      <c r="K306" s="97"/>
      <c r="L306" s="97"/>
      <c r="M306" s="97"/>
      <c r="N306" s="97"/>
      <c r="O306" s="97"/>
      <c r="P306" s="97"/>
      <c r="Q306" s="98"/>
      <c r="R306" s="140" t="str">
        <f ca="1">IF(ISERROR($Y306),"",OFFSET('Smelter Look-up'!$C$4,$Y306-4,0)&amp;"")</f>
        <v/>
      </c>
      <c r="S306" s="98" t="str">
        <f ca="1" t="shared" si="41"/>
        <v/>
      </c>
      <c r="T306" s="98" t="str">
        <f ca="1">IF(B306="","",IF(ISERROR(MATCH($J306,SorP!B:B,0)),"",INDIRECT("'SorP'!$A$"&amp;MATCH($S306&amp;$J306,SorP!C:C,0))))</f>
        <v/>
      </c>
      <c r="U306" s="99"/>
      <c r="V306" s="74" t="str">
        <f ca="1" t="shared" si="42"/>
        <v/>
      </c>
      <c r="W306" s="74" t="b">
        <f ca="1" t="shared" si="43"/>
        <v>0</v>
      </c>
      <c r="X306" s="74" t="str">
        <f ca="1" t="shared" si="44"/>
        <v>+</v>
      </c>
      <c r="Y306" s="74" t="e">
        <f ca="1">IF(C306="",NA(),MATCH($B306&amp;$C306,'Smelter Look-up'!$J:$J,0))</f>
        <v>#N/A</v>
      </c>
      <c r="AB306" s="74">
        <f ca="1" t="shared" si="45"/>
        <v>0</v>
      </c>
      <c r="AC306" s="74" t="str">
        <f ca="1" t="shared" si="46"/>
        <v/>
      </c>
      <c r="AD306" s="74" t="str">
        <f ca="1" t="shared" si="40"/>
        <v/>
      </c>
    </row>
    <row r="307" s="74" customFormat="1" ht="20.15" customHeight="1" spans="1:30">
      <c r="A307" s="97"/>
      <c r="B307" s="95" t="str">
        <f ca="1">IF(LEN(A307)=0,"",INDEX('Smelter Look-up'!$A:$A,MATCH($A307,'Smelter Look-up'!$E:$E,0)))</f>
        <v/>
      </c>
      <c r="C307" s="95" t="str">
        <f ca="1">IF(LEN(A307)=0,"",INDEX('Smelter Look-up'!$C:$C,MATCH($A307,'Smelter Look-up'!$E:$E,0)))</f>
        <v/>
      </c>
      <c r="D307" s="95"/>
      <c r="E307" s="95" t="str">
        <f ca="1">IF(ISERROR($Y307),"",OFFSET('Smelter Look-up'!$D$4,$Y307-4,0)&amp;"")</f>
        <v/>
      </c>
      <c r="F307" s="95" t="str">
        <f ca="1">IF(ISERROR($Y307),"",OFFSET('Smelter Look-up'!$E$4,$Y307-4,0))</f>
        <v/>
      </c>
      <c r="G307" s="95" t="str">
        <f ca="1">IF(C307="Smelter not listed","Enter smelter details",IF(ISERROR($Y307),"",OFFSET('Smelter Look-up'!$F$4,$Y307-4,0)))</f>
        <v/>
      </c>
      <c r="H307" s="154" t="str">
        <f ca="1">IF(ISERROR($Y307),"",OFFSET('Smelter Look-up'!$G$4,$Y307-4,0))</f>
        <v/>
      </c>
      <c r="I307" s="96" t="str">
        <f ca="1">IF(ISERROR($Y307),"",OFFSET('Smelter Look-up'!$H$4,$Y307-4,0))</f>
        <v/>
      </c>
      <c r="J307" s="96" t="str">
        <f ca="1">IF(ISERROR($Y307),"",OFFSET('Smelter Look-up'!$I$4,$Y307-4,0))</f>
        <v/>
      </c>
      <c r="K307" s="97"/>
      <c r="L307" s="97"/>
      <c r="M307" s="97"/>
      <c r="N307" s="97"/>
      <c r="O307" s="97"/>
      <c r="P307" s="97"/>
      <c r="Q307" s="98"/>
      <c r="R307" s="140" t="str">
        <f ca="1">IF(ISERROR($Y307),"",OFFSET('Smelter Look-up'!$C$4,$Y307-4,0)&amp;"")</f>
        <v/>
      </c>
      <c r="S307" s="98" t="str">
        <f ca="1" t="shared" si="41"/>
        <v/>
      </c>
      <c r="T307" s="98" t="str">
        <f ca="1">IF(B307="","",IF(ISERROR(MATCH($J307,SorP!B:B,0)),"",INDIRECT("'SorP'!$A$"&amp;MATCH($S307&amp;$J307,SorP!C:C,0))))</f>
        <v/>
      </c>
      <c r="U307" s="99"/>
      <c r="V307" s="74" t="str">
        <f ca="1" t="shared" si="42"/>
        <v/>
      </c>
      <c r="W307" s="74" t="b">
        <f ca="1" t="shared" si="43"/>
        <v>0</v>
      </c>
      <c r="X307" s="74" t="str">
        <f ca="1" t="shared" si="44"/>
        <v>+</v>
      </c>
      <c r="Y307" s="74" t="e">
        <f ca="1">IF(C307="",NA(),MATCH($B307&amp;$C307,'Smelter Look-up'!$J:$J,0))</f>
        <v>#N/A</v>
      </c>
      <c r="AB307" s="74">
        <f ca="1" t="shared" si="45"/>
        <v>0</v>
      </c>
      <c r="AC307" s="74" t="str">
        <f ca="1" t="shared" si="46"/>
        <v/>
      </c>
      <c r="AD307" s="74" t="str">
        <f ca="1" t="shared" si="40"/>
        <v/>
      </c>
    </row>
    <row r="308" s="74" customFormat="1" ht="20.15" customHeight="1" spans="1:30">
      <c r="A308" s="97"/>
      <c r="B308" s="95" t="str">
        <f ca="1">IF(LEN(A308)=0,"",INDEX('Smelter Look-up'!$A:$A,MATCH($A308,'Smelter Look-up'!$E:$E,0)))</f>
        <v/>
      </c>
      <c r="C308" s="95" t="str">
        <f ca="1">IF(LEN(A308)=0,"",INDEX('Smelter Look-up'!$C:$C,MATCH($A308,'Smelter Look-up'!$E:$E,0)))</f>
        <v/>
      </c>
      <c r="D308" s="95"/>
      <c r="E308" s="95" t="str">
        <f ca="1">IF(ISERROR($Y308),"",OFFSET('Smelter Look-up'!$D$4,$Y308-4,0)&amp;"")</f>
        <v/>
      </c>
      <c r="F308" s="95" t="str">
        <f ca="1">IF(ISERROR($Y308),"",OFFSET('Smelter Look-up'!$E$4,$Y308-4,0))</f>
        <v/>
      </c>
      <c r="G308" s="95" t="str">
        <f ca="1">IF(C308="Smelter not listed","Enter smelter details",IF(ISERROR($Y308),"",OFFSET('Smelter Look-up'!$F$4,$Y308-4,0)))</f>
        <v/>
      </c>
      <c r="H308" s="154" t="str">
        <f ca="1">IF(ISERROR($Y308),"",OFFSET('Smelter Look-up'!$G$4,$Y308-4,0))</f>
        <v/>
      </c>
      <c r="I308" s="96" t="str">
        <f ca="1">IF(ISERROR($Y308),"",OFFSET('Smelter Look-up'!$H$4,$Y308-4,0))</f>
        <v/>
      </c>
      <c r="J308" s="96" t="str">
        <f ca="1">IF(ISERROR($Y308),"",OFFSET('Smelter Look-up'!$I$4,$Y308-4,0))</f>
        <v/>
      </c>
      <c r="K308" s="97"/>
      <c r="L308" s="97"/>
      <c r="M308" s="97"/>
      <c r="N308" s="97"/>
      <c r="O308" s="97"/>
      <c r="P308" s="97"/>
      <c r="Q308" s="98"/>
      <c r="R308" s="140" t="str">
        <f ca="1">IF(ISERROR($Y308),"",OFFSET('Smelter Look-up'!$C$4,$Y308-4,0)&amp;"")</f>
        <v/>
      </c>
      <c r="S308" s="98" t="str">
        <f ca="1" t="shared" si="41"/>
        <v/>
      </c>
      <c r="T308" s="98" t="str">
        <f ca="1">IF(B308="","",IF(ISERROR(MATCH($J308,SorP!B:B,0)),"",INDIRECT("'SorP'!$A$"&amp;MATCH($S308&amp;$J308,SorP!C:C,0))))</f>
        <v/>
      </c>
      <c r="U308" s="99"/>
      <c r="V308" s="74" t="str">
        <f ca="1" t="shared" si="42"/>
        <v/>
      </c>
      <c r="W308" s="74" t="b">
        <f ca="1" t="shared" si="43"/>
        <v>0</v>
      </c>
      <c r="X308" s="74" t="str">
        <f ca="1" t="shared" si="44"/>
        <v>+</v>
      </c>
      <c r="Y308" s="74" t="e">
        <f ca="1">IF(C308="",NA(),MATCH($B308&amp;$C308,'Smelter Look-up'!$J:$J,0))</f>
        <v>#N/A</v>
      </c>
      <c r="AB308" s="74">
        <f ca="1" t="shared" si="45"/>
        <v>0</v>
      </c>
      <c r="AC308" s="74" t="str">
        <f ca="1" t="shared" si="46"/>
        <v/>
      </c>
      <c r="AD308" s="74" t="str">
        <f ca="1" t="shared" si="40"/>
        <v/>
      </c>
    </row>
    <row r="309" s="74" customFormat="1" ht="20.15" customHeight="1" spans="1:30">
      <c r="A309" s="97"/>
      <c r="B309" s="95" t="str">
        <f ca="1">IF(LEN(A309)=0,"",INDEX('Smelter Look-up'!$A:$A,MATCH($A309,'Smelter Look-up'!$E:$E,0)))</f>
        <v/>
      </c>
      <c r="C309" s="95" t="str">
        <f ca="1">IF(LEN(A309)=0,"",INDEX('Smelter Look-up'!$C:$C,MATCH($A309,'Smelter Look-up'!$E:$E,0)))</f>
        <v/>
      </c>
      <c r="D309" s="95"/>
      <c r="E309" s="95" t="str">
        <f ca="1">IF(ISERROR($Y309),"",OFFSET('Smelter Look-up'!$D$4,$Y309-4,0)&amp;"")</f>
        <v/>
      </c>
      <c r="F309" s="95" t="str">
        <f ca="1">IF(ISERROR($Y309),"",OFFSET('Smelter Look-up'!$E$4,$Y309-4,0))</f>
        <v/>
      </c>
      <c r="G309" s="95" t="str">
        <f ca="1">IF(C309="Smelter not listed","Enter smelter details",IF(ISERROR($Y309),"",OFFSET('Smelter Look-up'!$F$4,$Y309-4,0)))</f>
        <v/>
      </c>
      <c r="H309" s="154" t="str">
        <f ca="1">IF(ISERROR($Y309),"",OFFSET('Smelter Look-up'!$G$4,$Y309-4,0))</f>
        <v/>
      </c>
      <c r="I309" s="96" t="str">
        <f ca="1">IF(ISERROR($Y309),"",OFFSET('Smelter Look-up'!$H$4,$Y309-4,0))</f>
        <v/>
      </c>
      <c r="J309" s="96" t="str">
        <f ca="1">IF(ISERROR($Y309),"",OFFSET('Smelter Look-up'!$I$4,$Y309-4,0))</f>
        <v/>
      </c>
      <c r="K309" s="97"/>
      <c r="L309" s="97"/>
      <c r="M309" s="97"/>
      <c r="N309" s="97"/>
      <c r="O309" s="97"/>
      <c r="P309" s="97"/>
      <c r="Q309" s="98"/>
      <c r="R309" s="140" t="str">
        <f ca="1">IF(ISERROR($Y309),"",OFFSET('Smelter Look-up'!$C$4,$Y309-4,0)&amp;"")</f>
        <v/>
      </c>
      <c r="S309" s="98" t="str">
        <f ca="1" t="shared" si="41"/>
        <v/>
      </c>
      <c r="T309" s="98" t="str">
        <f ca="1">IF(B309="","",IF(ISERROR(MATCH($J309,SorP!B:B,0)),"",INDIRECT("'SorP'!$A$"&amp;MATCH($S309&amp;$J309,SorP!C:C,0))))</f>
        <v/>
      </c>
      <c r="U309" s="99"/>
      <c r="V309" s="74" t="str">
        <f ca="1" t="shared" si="42"/>
        <v/>
      </c>
      <c r="W309" s="74" t="b">
        <f ca="1" t="shared" si="43"/>
        <v>0</v>
      </c>
      <c r="X309" s="74" t="str">
        <f ca="1" t="shared" si="44"/>
        <v>+</v>
      </c>
      <c r="Y309" s="74" t="e">
        <f ca="1">IF(C309="",NA(),MATCH($B309&amp;$C309,'Smelter Look-up'!$J:$J,0))</f>
        <v>#N/A</v>
      </c>
      <c r="AB309" s="74">
        <f ca="1" t="shared" si="45"/>
        <v>0</v>
      </c>
      <c r="AC309" s="74" t="str">
        <f ca="1" t="shared" si="46"/>
        <v/>
      </c>
      <c r="AD309" s="74" t="str">
        <f ca="1" t="shared" si="40"/>
        <v/>
      </c>
    </row>
    <row r="310" s="74" customFormat="1" ht="20.15" customHeight="1" spans="1:30">
      <c r="A310" s="97"/>
      <c r="B310" s="95" t="str">
        <f ca="1">IF(LEN(A310)=0,"",INDEX('Smelter Look-up'!$A:$A,MATCH($A310,'Smelter Look-up'!$E:$E,0)))</f>
        <v/>
      </c>
      <c r="C310" s="95" t="str">
        <f ca="1">IF(LEN(A310)=0,"",INDEX('Smelter Look-up'!$C:$C,MATCH($A310,'Smelter Look-up'!$E:$E,0)))</f>
        <v/>
      </c>
      <c r="D310" s="95"/>
      <c r="E310" s="95" t="str">
        <f ca="1">IF(ISERROR($Y310),"",OFFSET('Smelter Look-up'!$D$4,$Y310-4,0)&amp;"")</f>
        <v/>
      </c>
      <c r="F310" s="95" t="str">
        <f ca="1">IF(ISERROR($Y310),"",OFFSET('Smelter Look-up'!$E$4,$Y310-4,0))</f>
        <v/>
      </c>
      <c r="G310" s="95" t="str">
        <f ca="1">IF(C310="Smelter not listed","Enter smelter details",IF(ISERROR($Y310),"",OFFSET('Smelter Look-up'!$F$4,$Y310-4,0)))</f>
        <v/>
      </c>
      <c r="H310" s="154" t="str">
        <f ca="1">IF(ISERROR($Y310),"",OFFSET('Smelter Look-up'!$G$4,$Y310-4,0))</f>
        <v/>
      </c>
      <c r="I310" s="96" t="str">
        <f ca="1">IF(ISERROR($Y310),"",OFFSET('Smelter Look-up'!$H$4,$Y310-4,0))</f>
        <v/>
      </c>
      <c r="J310" s="96" t="str">
        <f ca="1">IF(ISERROR($Y310),"",OFFSET('Smelter Look-up'!$I$4,$Y310-4,0))</f>
        <v/>
      </c>
      <c r="K310" s="97"/>
      <c r="L310" s="97"/>
      <c r="M310" s="97"/>
      <c r="N310" s="97"/>
      <c r="O310" s="97"/>
      <c r="P310" s="97"/>
      <c r="Q310" s="98"/>
      <c r="R310" s="140" t="str">
        <f ca="1">IF(ISERROR($Y310),"",OFFSET('Smelter Look-up'!$C$4,$Y310-4,0)&amp;"")</f>
        <v/>
      </c>
      <c r="S310" s="98" t="str">
        <f ca="1" t="shared" si="41"/>
        <v/>
      </c>
      <c r="T310" s="98" t="str">
        <f ca="1">IF(B310="","",IF(ISERROR(MATCH($J310,SorP!B:B,0)),"",INDIRECT("'SorP'!$A$"&amp;MATCH($S310&amp;$J310,SorP!C:C,0))))</f>
        <v/>
      </c>
      <c r="U310" s="99"/>
      <c r="V310" s="74" t="str">
        <f ca="1" t="shared" si="42"/>
        <v/>
      </c>
      <c r="W310" s="74" t="b">
        <f ca="1" t="shared" si="43"/>
        <v>0</v>
      </c>
      <c r="X310" s="74" t="str">
        <f ca="1" t="shared" si="44"/>
        <v>+</v>
      </c>
      <c r="Y310" s="74" t="e">
        <f ca="1">IF(C310="",NA(),MATCH($B310&amp;$C310,'Smelter Look-up'!$J:$J,0))</f>
        <v>#N/A</v>
      </c>
      <c r="AB310" s="74">
        <f ca="1" t="shared" si="45"/>
        <v>0</v>
      </c>
      <c r="AC310" s="74" t="str">
        <f ca="1" t="shared" si="46"/>
        <v/>
      </c>
      <c r="AD310" s="74" t="str">
        <f ca="1" t="shared" si="40"/>
        <v/>
      </c>
    </row>
    <row r="311" s="74" customFormat="1" ht="20.15" customHeight="1" spans="1:30">
      <c r="A311" s="97"/>
      <c r="B311" s="95" t="str">
        <f ca="1">IF(LEN(A311)=0,"",INDEX('Smelter Look-up'!$A:$A,MATCH($A311,'Smelter Look-up'!$E:$E,0)))</f>
        <v/>
      </c>
      <c r="C311" s="95" t="str">
        <f ca="1">IF(LEN(A311)=0,"",INDEX('Smelter Look-up'!$C:$C,MATCH($A311,'Smelter Look-up'!$E:$E,0)))</f>
        <v/>
      </c>
      <c r="D311" s="95"/>
      <c r="E311" s="95" t="str">
        <f ca="1">IF(ISERROR($Y311),"",OFFSET('Smelter Look-up'!$D$4,$Y311-4,0)&amp;"")</f>
        <v/>
      </c>
      <c r="F311" s="95" t="str">
        <f ca="1">IF(ISERROR($Y311),"",OFFSET('Smelter Look-up'!$E$4,$Y311-4,0))</f>
        <v/>
      </c>
      <c r="G311" s="95" t="str">
        <f ca="1">IF(C311="Smelter not listed","Enter smelter details",IF(ISERROR($Y311),"",OFFSET('Smelter Look-up'!$F$4,$Y311-4,0)))</f>
        <v/>
      </c>
      <c r="H311" s="154" t="str">
        <f ca="1">IF(ISERROR($Y311),"",OFFSET('Smelter Look-up'!$G$4,$Y311-4,0))</f>
        <v/>
      </c>
      <c r="I311" s="96" t="str">
        <f ca="1">IF(ISERROR($Y311),"",OFFSET('Smelter Look-up'!$H$4,$Y311-4,0))</f>
        <v/>
      </c>
      <c r="J311" s="96" t="str">
        <f ca="1">IF(ISERROR($Y311),"",OFFSET('Smelter Look-up'!$I$4,$Y311-4,0))</f>
        <v/>
      </c>
      <c r="K311" s="97"/>
      <c r="L311" s="97"/>
      <c r="M311" s="97"/>
      <c r="N311" s="97"/>
      <c r="O311" s="97"/>
      <c r="P311" s="97"/>
      <c r="Q311" s="98"/>
      <c r="R311" s="140" t="str">
        <f ca="1">IF(ISERROR($Y311),"",OFFSET('Smelter Look-up'!$C$4,$Y311-4,0)&amp;"")</f>
        <v/>
      </c>
      <c r="S311" s="98" t="str">
        <f ca="1" t="shared" si="41"/>
        <v/>
      </c>
      <c r="T311" s="98" t="str">
        <f ca="1">IF(B311="","",IF(ISERROR(MATCH($J311,SorP!B:B,0)),"",INDIRECT("'SorP'!$A$"&amp;MATCH($S311&amp;$J311,SorP!C:C,0))))</f>
        <v/>
      </c>
      <c r="U311" s="99"/>
      <c r="V311" s="74" t="str">
        <f ca="1" t="shared" si="42"/>
        <v/>
      </c>
      <c r="W311" s="74" t="b">
        <f ca="1" t="shared" si="43"/>
        <v>0</v>
      </c>
      <c r="X311" s="74" t="str">
        <f ca="1" t="shared" si="44"/>
        <v>+</v>
      </c>
      <c r="Y311" s="74" t="e">
        <f ca="1">IF(C311="",NA(),MATCH($B311&amp;$C311,'Smelter Look-up'!$J:$J,0))</f>
        <v>#N/A</v>
      </c>
      <c r="AB311" s="74">
        <f ca="1" t="shared" si="45"/>
        <v>0</v>
      </c>
      <c r="AC311" s="74" t="str">
        <f ca="1" t="shared" si="46"/>
        <v/>
      </c>
      <c r="AD311" s="74" t="str">
        <f ca="1" t="shared" ref="AD311:AD374" si="47">IF(C311="Smelter not listed",D311,IF(C311="Smelter not yet identified","",C311))</f>
        <v/>
      </c>
    </row>
    <row r="312" s="74" customFormat="1" ht="20.15" customHeight="1" spans="1:30">
      <c r="A312" s="97"/>
      <c r="B312" s="95" t="str">
        <f ca="1">IF(LEN(A312)=0,"",INDEX('Smelter Look-up'!$A:$A,MATCH($A312,'Smelter Look-up'!$E:$E,0)))</f>
        <v/>
      </c>
      <c r="C312" s="95" t="str">
        <f ca="1">IF(LEN(A312)=0,"",INDEX('Smelter Look-up'!$C:$C,MATCH($A312,'Smelter Look-up'!$E:$E,0)))</f>
        <v/>
      </c>
      <c r="D312" s="95"/>
      <c r="E312" s="95" t="str">
        <f ca="1">IF(ISERROR($Y312),"",OFFSET('Smelter Look-up'!$D$4,$Y312-4,0)&amp;"")</f>
        <v/>
      </c>
      <c r="F312" s="95" t="str">
        <f ca="1">IF(ISERROR($Y312),"",OFFSET('Smelter Look-up'!$E$4,$Y312-4,0))</f>
        <v/>
      </c>
      <c r="G312" s="95" t="str">
        <f ca="1">IF(C312="Smelter not listed","Enter smelter details",IF(ISERROR($Y312),"",OFFSET('Smelter Look-up'!$F$4,$Y312-4,0)))</f>
        <v/>
      </c>
      <c r="H312" s="154" t="str">
        <f ca="1">IF(ISERROR($Y312),"",OFFSET('Smelter Look-up'!$G$4,$Y312-4,0))</f>
        <v/>
      </c>
      <c r="I312" s="96" t="str">
        <f ca="1">IF(ISERROR($Y312),"",OFFSET('Smelter Look-up'!$H$4,$Y312-4,0))</f>
        <v/>
      </c>
      <c r="J312" s="96" t="str">
        <f ca="1">IF(ISERROR($Y312),"",OFFSET('Smelter Look-up'!$I$4,$Y312-4,0))</f>
        <v/>
      </c>
      <c r="K312" s="97"/>
      <c r="L312" s="97"/>
      <c r="M312" s="97"/>
      <c r="N312" s="97"/>
      <c r="O312" s="97"/>
      <c r="P312" s="97"/>
      <c r="Q312" s="98"/>
      <c r="R312" s="140" t="str">
        <f ca="1">IF(ISERROR($Y312),"",OFFSET('Smelter Look-up'!$C$4,$Y312-4,0)&amp;"")</f>
        <v/>
      </c>
      <c r="S312" s="98" t="str">
        <f ca="1" t="shared" si="41"/>
        <v/>
      </c>
      <c r="T312" s="98" t="str">
        <f ca="1">IF(B312="","",IF(ISERROR(MATCH($J312,SorP!B:B,0)),"",INDIRECT("'SorP'!$A$"&amp;MATCH($S312&amp;$J312,SorP!C:C,0))))</f>
        <v/>
      </c>
      <c r="U312" s="99"/>
      <c r="V312" s="74" t="str">
        <f ca="1" t="shared" si="42"/>
        <v/>
      </c>
      <c r="W312" s="74" t="b">
        <f ca="1" t="shared" si="43"/>
        <v>0</v>
      </c>
      <c r="X312" s="74" t="str">
        <f ca="1" t="shared" si="44"/>
        <v>+</v>
      </c>
      <c r="Y312" s="74" t="e">
        <f ca="1">IF(C312="",NA(),MATCH($B312&amp;$C312,'Smelter Look-up'!$J:$J,0))</f>
        <v>#N/A</v>
      </c>
      <c r="AB312" s="74">
        <f ca="1" t="shared" si="45"/>
        <v>0</v>
      </c>
      <c r="AC312" s="74" t="str">
        <f ca="1" t="shared" si="46"/>
        <v/>
      </c>
      <c r="AD312" s="74" t="str">
        <f ca="1" t="shared" si="47"/>
        <v/>
      </c>
    </row>
    <row r="313" s="74" customFormat="1" ht="20.15" customHeight="1" spans="1:30">
      <c r="A313" s="97"/>
      <c r="B313" s="95" t="str">
        <f ca="1">IF(LEN(A313)=0,"",INDEX('Smelter Look-up'!$A:$A,MATCH($A313,'Smelter Look-up'!$E:$E,0)))</f>
        <v/>
      </c>
      <c r="C313" s="95" t="str">
        <f ca="1">IF(LEN(A313)=0,"",INDEX('Smelter Look-up'!$C:$C,MATCH($A313,'Smelter Look-up'!$E:$E,0)))</f>
        <v/>
      </c>
      <c r="D313" s="95"/>
      <c r="E313" s="95" t="str">
        <f ca="1">IF(ISERROR($Y313),"",OFFSET('Smelter Look-up'!$D$4,$Y313-4,0)&amp;"")</f>
        <v/>
      </c>
      <c r="F313" s="95" t="str">
        <f ca="1">IF(ISERROR($Y313),"",OFFSET('Smelter Look-up'!$E$4,$Y313-4,0))</f>
        <v/>
      </c>
      <c r="G313" s="95" t="str">
        <f ca="1">IF(C313="Smelter not listed","Enter smelter details",IF(ISERROR($Y313),"",OFFSET('Smelter Look-up'!$F$4,$Y313-4,0)))</f>
        <v/>
      </c>
      <c r="H313" s="154" t="str">
        <f ca="1">IF(ISERROR($Y313),"",OFFSET('Smelter Look-up'!$G$4,$Y313-4,0))</f>
        <v/>
      </c>
      <c r="I313" s="96" t="str">
        <f ca="1">IF(ISERROR($Y313),"",OFFSET('Smelter Look-up'!$H$4,$Y313-4,0))</f>
        <v/>
      </c>
      <c r="J313" s="96" t="str">
        <f ca="1">IF(ISERROR($Y313),"",OFFSET('Smelter Look-up'!$I$4,$Y313-4,0))</f>
        <v/>
      </c>
      <c r="K313" s="97"/>
      <c r="L313" s="97"/>
      <c r="M313" s="97"/>
      <c r="N313" s="97"/>
      <c r="O313" s="97"/>
      <c r="P313" s="97"/>
      <c r="Q313" s="98"/>
      <c r="R313" s="140" t="str">
        <f ca="1">IF(ISERROR($Y313),"",OFFSET('Smelter Look-up'!$C$4,$Y313-4,0)&amp;"")</f>
        <v/>
      </c>
      <c r="S313" s="98" t="str">
        <f ca="1" t="shared" si="41"/>
        <v/>
      </c>
      <c r="T313" s="98" t="str">
        <f ca="1">IF(B313="","",IF(ISERROR(MATCH($J313,SorP!B:B,0)),"",INDIRECT("'SorP'!$A$"&amp;MATCH($S313&amp;$J313,SorP!C:C,0))))</f>
        <v/>
      </c>
      <c r="U313" s="99"/>
      <c r="V313" s="74" t="str">
        <f ca="1" t="shared" si="42"/>
        <v/>
      </c>
      <c r="W313" s="74" t="b">
        <f ca="1" t="shared" si="43"/>
        <v>0</v>
      </c>
      <c r="X313" s="74" t="str">
        <f ca="1" t="shared" si="44"/>
        <v>+</v>
      </c>
      <c r="Y313" s="74" t="e">
        <f ca="1">IF(C313="",NA(),MATCH($B313&amp;$C313,'Smelter Look-up'!$J:$J,0))</f>
        <v>#N/A</v>
      </c>
      <c r="AB313" s="74">
        <f ca="1" t="shared" si="45"/>
        <v>0</v>
      </c>
      <c r="AC313" s="74" t="str">
        <f ca="1" t="shared" si="46"/>
        <v/>
      </c>
      <c r="AD313" s="74" t="str">
        <f ca="1" t="shared" si="47"/>
        <v/>
      </c>
    </row>
    <row r="314" s="74" customFormat="1" ht="20.15" customHeight="1" spans="1:30">
      <c r="A314" s="97"/>
      <c r="B314" s="95" t="str">
        <f ca="1">IF(LEN(A314)=0,"",INDEX('Smelter Look-up'!$A:$A,MATCH($A314,'Smelter Look-up'!$E:$E,0)))</f>
        <v/>
      </c>
      <c r="C314" s="95" t="str">
        <f ca="1">IF(LEN(A314)=0,"",INDEX('Smelter Look-up'!$C:$C,MATCH($A314,'Smelter Look-up'!$E:$E,0)))</f>
        <v/>
      </c>
      <c r="D314" s="95"/>
      <c r="E314" s="95" t="str">
        <f ca="1">IF(ISERROR($Y314),"",OFFSET('Smelter Look-up'!$D$4,$Y314-4,0)&amp;"")</f>
        <v/>
      </c>
      <c r="F314" s="95" t="str">
        <f ca="1">IF(ISERROR($Y314),"",OFFSET('Smelter Look-up'!$E$4,$Y314-4,0))</f>
        <v/>
      </c>
      <c r="G314" s="95" t="str">
        <f ca="1">IF(C314="Smelter not listed","Enter smelter details",IF(ISERROR($Y314),"",OFFSET('Smelter Look-up'!$F$4,$Y314-4,0)))</f>
        <v/>
      </c>
      <c r="H314" s="154" t="str">
        <f ca="1">IF(ISERROR($Y314),"",OFFSET('Smelter Look-up'!$G$4,$Y314-4,0))</f>
        <v/>
      </c>
      <c r="I314" s="96" t="str">
        <f ca="1">IF(ISERROR($Y314),"",OFFSET('Smelter Look-up'!$H$4,$Y314-4,0))</f>
        <v/>
      </c>
      <c r="J314" s="96" t="str">
        <f ca="1">IF(ISERROR($Y314),"",OFFSET('Smelter Look-up'!$I$4,$Y314-4,0))</f>
        <v/>
      </c>
      <c r="K314" s="97"/>
      <c r="L314" s="97"/>
      <c r="M314" s="97"/>
      <c r="N314" s="97"/>
      <c r="O314" s="97"/>
      <c r="P314" s="97"/>
      <c r="Q314" s="98"/>
      <c r="R314" s="140" t="str">
        <f ca="1">IF(ISERROR($Y314),"",OFFSET('Smelter Look-up'!$C$4,$Y314-4,0)&amp;"")</f>
        <v/>
      </c>
      <c r="S314" s="98" t="str">
        <f ca="1" t="shared" si="41"/>
        <v/>
      </c>
      <c r="T314" s="98" t="str">
        <f ca="1">IF(B314="","",IF(ISERROR(MATCH($J314,SorP!B:B,0)),"",INDIRECT("'SorP'!$A$"&amp;MATCH($S314&amp;$J314,SorP!C:C,0))))</f>
        <v/>
      </c>
      <c r="U314" s="99"/>
      <c r="V314" s="74" t="str">
        <f ca="1" t="shared" si="42"/>
        <v/>
      </c>
      <c r="W314" s="74" t="b">
        <f ca="1" t="shared" si="43"/>
        <v>0</v>
      </c>
      <c r="X314" s="74" t="str">
        <f ca="1" t="shared" si="44"/>
        <v>+</v>
      </c>
      <c r="Y314" s="74" t="e">
        <f ca="1">IF(C314="",NA(),MATCH($B314&amp;$C314,'Smelter Look-up'!$J:$J,0))</f>
        <v>#N/A</v>
      </c>
      <c r="AB314" s="74">
        <f ca="1" t="shared" si="45"/>
        <v>0</v>
      </c>
      <c r="AC314" s="74" t="str">
        <f ca="1" t="shared" si="46"/>
        <v/>
      </c>
      <c r="AD314" s="74" t="str">
        <f ca="1" t="shared" si="47"/>
        <v/>
      </c>
    </row>
    <row r="315" s="74" customFormat="1" ht="20.15" customHeight="1" spans="1:30">
      <c r="A315" s="97"/>
      <c r="B315" s="95" t="str">
        <f ca="1">IF(LEN(A315)=0,"",INDEX('Smelter Look-up'!$A:$A,MATCH($A315,'Smelter Look-up'!$E:$E,0)))</f>
        <v/>
      </c>
      <c r="C315" s="95" t="str">
        <f ca="1">IF(LEN(A315)=0,"",INDEX('Smelter Look-up'!$C:$C,MATCH($A315,'Smelter Look-up'!$E:$E,0)))</f>
        <v/>
      </c>
      <c r="D315" s="95"/>
      <c r="E315" s="95" t="str">
        <f ca="1">IF(ISERROR($Y315),"",OFFSET('Smelter Look-up'!$D$4,$Y315-4,0)&amp;"")</f>
        <v/>
      </c>
      <c r="F315" s="95" t="str">
        <f ca="1">IF(ISERROR($Y315),"",OFFSET('Smelter Look-up'!$E$4,$Y315-4,0))</f>
        <v/>
      </c>
      <c r="G315" s="95" t="str">
        <f ca="1">IF(C315="Smelter not listed","Enter smelter details",IF(ISERROR($Y315),"",OFFSET('Smelter Look-up'!$F$4,$Y315-4,0)))</f>
        <v/>
      </c>
      <c r="H315" s="154" t="str">
        <f ca="1">IF(ISERROR($Y315),"",OFFSET('Smelter Look-up'!$G$4,$Y315-4,0))</f>
        <v/>
      </c>
      <c r="I315" s="96" t="str">
        <f ca="1">IF(ISERROR($Y315),"",OFFSET('Smelter Look-up'!$H$4,$Y315-4,0))</f>
        <v/>
      </c>
      <c r="J315" s="96" t="str">
        <f ca="1">IF(ISERROR($Y315),"",OFFSET('Smelter Look-up'!$I$4,$Y315-4,0))</f>
        <v/>
      </c>
      <c r="K315" s="97"/>
      <c r="L315" s="97"/>
      <c r="M315" s="97"/>
      <c r="N315" s="97"/>
      <c r="O315" s="97"/>
      <c r="P315" s="97"/>
      <c r="Q315" s="98"/>
      <c r="R315" s="140" t="str">
        <f ca="1">IF(ISERROR($Y315),"",OFFSET('Smelter Look-up'!$C$4,$Y315-4,0)&amp;"")</f>
        <v/>
      </c>
      <c r="S315" s="98" t="str">
        <f ca="1" t="shared" si="41"/>
        <v/>
      </c>
      <c r="T315" s="98" t="str">
        <f ca="1">IF(B315="","",IF(ISERROR(MATCH($J315,SorP!B:B,0)),"",INDIRECT("'SorP'!$A$"&amp;MATCH($S315&amp;$J315,SorP!C:C,0))))</f>
        <v/>
      </c>
      <c r="U315" s="99"/>
      <c r="V315" s="74" t="str">
        <f ca="1" t="shared" si="42"/>
        <v/>
      </c>
      <c r="W315" s="74" t="b">
        <f ca="1" t="shared" si="43"/>
        <v>0</v>
      </c>
      <c r="X315" s="74" t="str">
        <f ca="1" t="shared" si="44"/>
        <v>+</v>
      </c>
      <c r="Y315" s="74" t="e">
        <f ca="1">IF(C315="",NA(),MATCH($B315&amp;$C315,'Smelter Look-up'!$J:$J,0))</f>
        <v>#N/A</v>
      </c>
      <c r="AB315" s="74">
        <f ca="1" t="shared" si="45"/>
        <v>0</v>
      </c>
      <c r="AC315" s="74" t="str">
        <f ca="1" t="shared" si="46"/>
        <v/>
      </c>
      <c r="AD315" s="74" t="str">
        <f ca="1" t="shared" si="47"/>
        <v/>
      </c>
    </row>
    <row r="316" s="74" customFormat="1" ht="20.15" customHeight="1" spans="1:30">
      <c r="A316" s="97"/>
      <c r="B316" s="95" t="str">
        <f ca="1">IF(LEN(A316)=0,"",INDEX('Smelter Look-up'!$A:$A,MATCH($A316,'Smelter Look-up'!$E:$E,0)))</f>
        <v/>
      </c>
      <c r="C316" s="95" t="str">
        <f ca="1">IF(LEN(A316)=0,"",INDEX('Smelter Look-up'!$C:$C,MATCH($A316,'Smelter Look-up'!$E:$E,0)))</f>
        <v/>
      </c>
      <c r="D316" s="95"/>
      <c r="E316" s="95" t="str">
        <f ca="1">IF(ISERROR($Y316),"",OFFSET('Smelter Look-up'!$D$4,$Y316-4,0)&amp;"")</f>
        <v/>
      </c>
      <c r="F316" s="95" t="str">
        <f ca="1">IF(ISERROR($Y316),"",OFFSET('Smelter Look-up'!$E$4,$Y316-4,0))</f>
        <v/>
      </c>
      <c r="G316" s="95" t="str">
        <f ca="1">IF(C316="Smelter not listed","Enter smelter details",IF(ISERROR($Y316),"",OFFSET('Smelter Look-up'!$F$4,$Y316-4,0)))</f>
        <v/>
      </c>
      <c r="H316" s="154" t="str">
        <f ca="1">IF(ISERROR($Y316),"",OFFSET('Smelter Look-up'!$G$4,$Y316-4,0))</f>
        <v/>
      </c>
      <c r="I316" s="96" t="str">
        <f ca="1">IF(ISERROR($Y316),"",OFFSET('Smelter Look-up'!$H$4,$Y316-4,0))</f>
        <v/>
      </c>
      <c r="J316" s="96" t="str">
        <f ca="1">IF(ISERROR($Y316),"",OFFSET('Smelter Look-up'!$I$4,$Y316-4,0))</f>
        <v/>
      </c>
      <c r="K316" s="97"/>
      <c r="L316" s="97"/>
      <c r="M316" s="97"/>
      <c r="N316" s="97"/>
      <c r="O316" s="97"/>
      <c r="P316" s="97"/>
      <c r="Q316" s="98"/>
      <c r="R316" s="140" t="str">
        <f ca="1">IF(ISERROR($Y316),"",OFFSET('Smelter Look-up'!$C$4,$Y316-4,0)&amp;"")</f>
        <v/>
      </c>
      <c r="S316" s="98" t="str">
        <f ca="1" t="shared" si="41"/>
        <v/>
      </c>
      <c r="T316" s="98" t="str">
        <f ca="1">IF(B316="","",IF(ISERROR(MATCH($J316,SorP!B:B,0)),"",INDIRECT("'SorP'!$A$"&amp;MATCH($S316&amp;$J316,SorP!C:C,0))))</f>
        <v/>
      </c>
      <c r="U316" s="99"/>
      <c r="V316" s="74" t="str">
        <f ca="1" t="shared" si="42"/>
        <v/>
      </c>
      <c r="W316" s="74" t="b">
        <f ca="1" t="shared" si="43"/>
        <v>0</v>
      </c>
      <c r="X316" s="74" t="str">
        <f ca="1" t="shared" si="44"/>
        <v>+</v>
      </c>
      <c r="Y316" s="74" t="e">
        <f ca="1">IF(C316="",NA(),MATCH($B316&amp;$C316,'Smelter Look-up'!$J:$J,0))</f>
        <v>#N/A</v>
      </c>
      <c r="AB316" s="74">
        <f ca="1" t="shared" si="45"/>
        <v>0</v>
      </c>
      <c r="AC316" s="74" t="str">
        <f ca="1" t="shared" si="46"/>
        <v/>
      </c>
      <c r="AD316" s="74" t="str">
        <f ca="1" t="shared" si="47"/>
        <v/>
      </c>
    </row>
    <row r="317" s="74" customFormat="1" ht="20.15" customHeight="1" spans="1:30">
      <c r="A317" s="97"/>
      <c r="B317" s="95" t="str">
        <f ca="1">IF(LEN(A317)=0,"",INDEX('Smelter Look-up'!$A:$A,MATCH($A317,'Smelter Look-up'!$E:$E,0)))</f>
        <v/>
      </c>
      <c r="C317" s="95" t="str">
        <f ca="1">IF(LEN(A317)=0,"",INDEX('Smelter Look-up'!$C:$C,MATCH($A317,'Smelter Look-up'!$E:$E,0)))</f>
        <v/>
      </c>
      <c r="D317" s="95"/>
      <c r="E317" s="95" t="str">
        <f ca="1">IF(ISERROR($Y317),"",OFFSET('Smelter Look-up'!$D$4,$Y317-4,0)&amp;"")</f>
        <v/>
      </c>
      <c r="F317" s="95" t="str">
        <f ca="1">IF(ISERROR($Y317),"",OFFSET('Smelter Look-up'!$E$4,$Y317-4,0))</f>
        <v/>
      </c>
      <c r="G317" s="95" t="str">
        <f ca="1">IF(C317="Smelter not listed","Enter smelter details",IF(ISERROR($Y317),"",OFFSET('Smelter Look-up'!$F$4,$Y317-4,0)))</f>
        <v/>
      </c>
      <c r="H317" s="154" t="str">
        <f ca="1">IF(ISERROR($Y317),"",OFFSET('Smelter Look-up'!$G$4,$Y317-4,0))</f>
        <v/>
      </c>
      <c r="I317" s="96" t="str">
        <f ca="1">IF(ISERROR($Y317),"",OFFSET('Smelter Look-up'!$H$4,$Y317-4,0))</f>
        <v/>
      </c>
      <c r="J317" s="96" t="str">
        <f ca="1">IF(ISERROR($Y317),"",OFFSET('Smelter Look-up'!$I$4,$Y317-4,0))</f>
        <v/>
      </c>
      <c r="K317" s="97"/>
      <c r="L317" s="97"/>
      <c r="M317" s="97"/>
      <c r="N317" s="97"/>
      <c r="O317" s="97"/>
      <c r="P317" s="97"/>
      <c r="Q317" s="98"/>
      <c r="R317" s="140" t="str">
        <f ca="1">IF(ISERROR($Y317),"",OFFSET('Smelter Look-up'!$C$4,$Y317-4,0)&amp;"")</f>
        <v/>
      </c>
      <c r="S317" s="98" t="str">
        <f ca="1" t="shared" si="41"/>
        <v/>
      </c>
      <c r="T317" s="98" t="str">
        <f ca="1">IF(B317="","",IF(ISERROR(MATCH($J317,SorP!B:B,0)),"",INDIRECT("'SorP'!$A$"&amp;MATCH($S317&amp;$J317,SorP!C:C,0))))</f>
        <v/>
      </c>
      <c r="U317" s="99"/>
      <c r="V317" s="74" t="str">
        <f ca="1" t="shared" si="42"/>
        <v/>
      </c>
      <c r="W317" s="74" t="b">
        <f ca="1" t="shared" si="43"/>
        <v>0</v>
      </c>
      <c r="X317" s="74" t="str">
        <f ca="1" t="shared" si="44"/>
        <v>+</v>
      </c>
      <c r="Y317" s="74" t="e">
        <f ca="1">IF(C317="",NA(),MATCH($B317&amp;$C317,'Smelter Look-up'!$J:$J,0))</f>
        <v>#N/A</v>
      </c>
      <c r="AB317" s="74">
        <f ca="1" t="shared" si="45"/>
        <v>0</v>
      </c>
      <c r="AC317" s="74" t="str">
        <f ca="1" t="shared" si="46"/>
        <v/>
      </c>
      <c r="AD317" s="74" t="str">
        <f ca="1" t="shared" si="47"/>
        <v/>
      </c>
    </row>
    <row r="318" s="74" customFormat="1" ht="20.15" customHeight="1" spans="1:30">
      <c r="A318" s="97"/>
      <c r="B318" s="95" t="str">
        <f ca="1">IF(LEN(A318)=0,"",INDEX('Smelter Look-up'!$A:$A,MATCH($A318,'Smelter Look-up'!$E:$E,0)))</f>
        <v/>
      </c>
      <c r="C318" s="95" t="str">
        <f ca="1">IF(LEN(A318)=0,"",INDEX('Smelter Look-up'!$C:$C,MATCH($A318,'Smelter Look-up'!$E:$E,0)))</f>
        <v/>
      </c>
      <c r="D318" s="95"/>
      <c r="E318" s="95" t="str">
        <f ca="1">IF(ISERROR($Y318),"",OFFSET('Smelter Look-up'!$D$4,$Y318-4,0)&amp;"")</f>
        <v/>
      </c>
      <c r="F318" s="95" t="str">
        <f ca="1">IF(ISERROR($Y318),"",OFFSET('Smelter Look-up'!$E$4,$Y318-4,0))</f>
        <v/>
      </c>
      <c r="G318" s="95" t="str">
        <f ca="1">IF(C318="Smelter not listed","Enter smelter details",IF(ISERROR($Y318),"",OFFSET('Smelter Look-up'!$F$4,$Y318-4,0)))</f>
        <v/>
      </c>
      <c r="H318" s="154" t="str">
        <f ca="1">IF(ISERROR($Y318),"",OFFSET('Smelter Look-up'!$G$4,$Y318-4,0))</f>
        <v/>
      </c>
      <c r="I318" s="96" t="str">
        <f ca="1">IF(ISERROR($Y318),"",OFFSET('Smelter Look-up'!$H$4,$Y318-4,0))</f>
        <v/>
      </c>
      <c r="J318" s="96" t="str">
        <f ca="1">IF(ISERROR($Y318),"",OFFSET('Smelter Look-up'!$I$4,$Y318-4,0))</f>
        <v/>
      </c>
      <c r="K318" s="97"/>
      <c r="L318" s="97"/>
      <c r="M318" s="97"/>
      <c r="N318" s="97"/>
      <c r="O318" s="97"/>
      <c r="P318" s="97"/>
      <c r="Q318" s="98"/>
      <c r="R318" s="140" t="str">
        <f ca="1">IF(ISERROR($Y318),"",OFFSET('Smelter Look-up'!$C$4,$Y318-4,0)&amp;"")</f>
        <v/>
      </c>
      <c r="S318" s="98" t="str">
        <f ca="1" t="shared" si="41"/>
        <v/>
      </c>
      <c r="T318" s="98" t="str">
        <f ca="1">IF(B318="","",IF(ISERROR(MATCH($J318,SorP!B:B,0)),"",INDIRECT("'SorP'!$A$"&amp;MATCH($S318&amp;$J318,SorP!C:C,0))))</f>
        <v/>
      </c>
      <c r="U318" s="99"/>
      <c r="V318" s="74" t="str">
        <f ca="1" t="shared" si="42"/>
        <v/>
      </c>
      <c r="W318" s="74" t="b">
        <f ca="1" t="shared" si="43"/>
        <v>0</v>
      </c>
      <c r="X318" s="74" t="str">
        <f ca="1" t="shared" si="44"/>
        <v>+</v>
      </c>
      <c r="Y318" s="74" t="e">
        <f ca="1">IF(C318="",NA(),MATCH($B318&amp;$C318,'Smelter Look-up'!$J:$J,0))</f>
        <v>#N/A</v>
      </c>
      <c r="AB318" s="74">
        <f ca="1" t="shared" si="45"/>
        <v>0</v>
      </c>
      <c r="AC318" s="74" t="str">
        <f ca="1" t="shared" si="46"/>
        <v/>
      </c>
      <c r="AD318" s="74" t="str">
        <f ca="1" t="shared" si="47"/>
        <v/>
      </c>
    </row>
    <row r="319" s="74" customFormat="1" ht="20.15" customHeight="1" spans="1:30">
      <c r="A319" s="97"/>
      <c r="B319" s="95" t="str">
        <f ca="1">IF(LEN(A319)=0,"",INDEX('Smelter Look-up'!$A:$A,MATCH($A319,'Smelter Look-up'!$E:$E,0)))</f>
        <v/>
      </c>
      <c r="C319" s="95" t="str">
        <f ca="1">IF(LEN(A319)=0,"",INDEX('Smelter Look-up'!$C:$C,MATCH($A319,'Smelter Look-up'!$E:$E,0)))</f>
        <v/>
      </c>
      <c r="D319" s="95"/>
      <c r="E319" s="95" t="str">
        <f ca="1">IF(ISERROR($Y319),"",OFFSET('Smelter Look-up'!$D$4,$Y319-4,0)&amp;"")</f>
        <v/>
      </c>
      <c r="F319" s="95" t="str">
        <f ca="1">IF(ISERROR($Y319),"",OFFSET('Smelter Look-up'!$E$4,$Y319-4,0))</f>
        <v/>
      </c>
      <c r="G319" s="95" t="str">
        <f ca="1">IF(C319="Smelter not listed","Enter smelter details",IF(ISERROR($Y319),"",OFFSET('Smelter Look-up'!$F$4,$Y319-4,0)))</f>
        <v/>
      </c>
      <c r="H319" s="154" t="str">
        <f ca="1">IF(ISERROR($Y319),"",OFFSET('Smelter Look-up'!$G$4,$Y319-4,0))</f>
        <v/>
      </c>
      <c r="I319" s="96" t="str">
        <f ca="1">IF(ISERROR($Y319),"",OFFSET('Smelter Look-up'!$H$4,$Y319-4,0))</f>
        <v/>
      </c>
      <c r="J319" s="96" t="str">
        <f ca="1">IF(ISERROR($Y319),"",OFFSET('Smelter Look-up'!$I$4,$Y319-4,0))</f>
        <v/>
      </c>
      <c r="K319" s="97"/>
      <c r="L319" s="97"/>
      <c r="M319" s="97"/>
      <c r="N319" s="97"/>
      <c r="O319" s="97"/>
      <c r="P319" s="97"/>
      <c r="Q319" s="98"/>
      <c r="R319" s="140" t="str">
        <f ca="1">IF(ISERROR($Y319),"",OFFSET('Smelter Look-up'!$C$4,$Y319-4,0)&amp;"")</f>
        <v/>
      </c>
      <c r="S319" s="98" t="str">
        <f ca="1" t="shared" si="41"/>
        <v/>
      </c>
      <c r="T319" s="98" t="str">
        <f ca="1">IF(B319="","",IF(ISERROR(MATCH($J319,SorP!B:B,0)),"",INDIRECT("'SorP'!$A$"&amp;MATCH($S319&amp;$J319,SorP!C:C,0))))</f>
        <v/>
      </c>
      <c r="U319" s="99"/>
      <c r="V319" s="74" t="str">
        <f ca="1" t="shared" si="42"/>
        <v/>
      </c>
      <c r="W319" s="74" t="b">
        <f ca="1" t="shared" si="43"/>
        <v>0</v>
      </c>
      <c r="X319" s="74" t="str">
        <f ca="1" t="shared" si="44"/>
        <v>+</v>
      </c>
      <c r="Y319" s="74" t="e">
        <f ca="1">IF(C319="",NA(),MATCH($B319&amp;$C319,'Smelter Look-up'!$J:$J,0))</f>
        <v>#N/A</v>
      </c>
      <c r="AB319" s="74">
        <f ca="1" t="shared" si="45"/>
        <v>0</v>
      </c>
      <c r="AC319" s="74" t="str">
        <f ca="1" t="shared" si="46"/>
        <v/>
      </c>
      <c r="AD319" s="74" t="str">
        <f ca="1" t="shared" si="47"/>
        <v/>
      </c>
    </row>
    <row r="320" s="74" customFormat="1" ht="20.15" customHeight="1" spans="1:30">
      <c r="A320" s="97"/>
      <c r="B320" s="95" t="str">
        <f ca="1">IF(LEN(A320)=0,"",INDEX('Smelter Look-up'!$A:$A,MATCH($A320,'Smelter Look-up'!$E:$E,0)))</f>
        <v/>
      </c>
      <c r="C320" s="95" t="str">
        <f ca="1">IF(LEN(A320)=0,"",INDEX('Smelter Look-up'!$C:$C,MATCH($A320,'Smelter Look-up'!$E:$E,0)))</f>
        <v/>
      </c>
      <c r="D320" s="95"/>
      <c r="E320" s="95" t="str">
        <f ca="1">IF(ISERROR($Y320),"",OFFSET('Smelter Look-up'!$D$4,$Y320-4,0)&amp;"")</f>
        <v/>
      </c>
      <c r="F320" s="95" t="str">
        <f ca="1">IF(ISERROR($Y320),"",OFFSET('Smelter Look-up'!$E$4,$Y320-4,0))</f>
        <v/>
      </c>
      <c r="G320" s="95" t="str">
        <f ca="1">IF(C320="Smelter not listed","Enter smelter details",IF(ISERROR($Y320),"",OFFSET('Smelter Look-up'!$F$4,$Y320-4,0)))</f>
        <v/>
      </c>
      <c r="H320" s="154" t="str">
        <f ca="1">IF(ISERROR($Y320),"",OFFSET('Smelter Look-up'!$G$4,$Y320-4,0))</f>
        <v/>
      </c>
      <c r="I320" s="96" t="str">
        <f ca="1">IF(ISERROR($Y320),"",OFFSET('Smelter Look-up'!$H$4,$Y320-4,0))</f>
        <v/>
      </c>
      <c r="J320" s="96" t="str">
        <f ca="1">IF(ISERROR($Y320),"",OFFSET('Smelter Look-up'!$I$4,$Y320-4,0))</f>
        <v/>
      </c>
      <c r="K320" s="97"/>
      <c r="L320" s="97"/>
      <c r="M320" s="97"/>
      <c r="N320" s="97"/>
      <c r="O320" s="97"/>
      <c r="P320" s="97"/>
      <c r="Q320" s="98"/>
      <c r="R320" s="140" t="str">
        <f ca="1">IF(ISERROR($Y320),"",OFFSET('Smelter Look-up'!$C$4,$Y320-4,0)&amp;"")</f>
        <v/>
      </c>
      <c r="S320" s="98" t="str">
        <f ca="1" t="shared" si="41"/>
        <v/>
      </c>
      <c r="T320" s="98" t="str">
        <f ca="1">IF(B320="","",IF(ISERROR(MATCH($J320,SorP!B:B,0)),"",INDIRECT("'SorP'!$A$"&amp;MATCH($S320&amp;$J320,SorP!C:C,0))))</f>
        <v/>
      </c>
      <c r="U320" s="99"/>
      <c r="V320" s="74" t="str">
        <f ca="1" t="shared" si="42"/>
        <v/>
      </c>
      <c r="W320" s="74" t="b">
        <f ca="1" t="shared" si="43"/>
        <v>0</v>
      </c>
      <c r="X320" s="74" t="str">
        <f ca="1" t="shared" si="44"/>
        <v>+</v>
      </c>
      <c r="Y320" s="74" t="e">
        <f ca="1">IF(C320="",NA(),MATCH($B320&amp;$C320,'Smelter Look-up'!$J:$J,0))</f>
        <v>#N/A</v>
      </c>
      <c r="AB320" s="74">
        <f ca="1" t="shared" si="45"/>
        <v>0</v>
      </c>
      <c r="AC320" s="74" t="str">
        <f ca="1" t="shared" si="46"/>
        <v/>
      </c>
      <c r="AD320" s="74" t="str">
        <f ca="1" t="shared" si="47"/>
        <v/>
      </c>
    </row>
    <row r="321" s="74" customFormat="1" ht="20.15" customHeight="1" spans="1:30">
      <c r="A321" s="97"/>
      <c r="B321" s="95" t="str">
        <f ca="1">IF(LEN(A321)=0,"",INDEX('Smelter Look-up'!$A:$A,MATCH($A321,'Smelter Look-up'!$E:$E,0)))</f>
        <v/>
      </c>
      <c r="C321" s="95" t="str">
        <f ca="1">IF(LEN(A321)=0,"",INDEX('Smelter Look-up'!$C:$C,MATCH($A321,'Smelter Look-up'!$E:$E,0)))</f>
        <v/>
      </c>
      <c r="D321" s="95"/>
      <c r="E321" s="95" t="str">
        <f ca="1">IF(ISERROR($Y321),"",OFFSET('Smelter Look-up'!$D$4,$Y321-4,0)&amp;"")</f>
        <v/>
      </c>
      <c r="F321" s="95" t="str">
        <f ca="1">IF(ISERROR($Y321),"",OFFSET('Smelter Look-up'!$E$4,$Y321-4,0))</f>
        <v/>
      </c>
      <c r="G321" s="95" t="str">
        <f ca="1">IF(C321="Smelter not listed","Enter smelter details",IF(ISERROR($Y321),"",OFFSET('Smelter Look-up'!$F$4,$Y321-4,0)))</f>
        <v/>
      </c>
      <c r="H321" s="154" t="str">
        <f ca="1">IF(ISERROR($Y321),"",OFFSET('Smelter Look-up'!$G$4,$Y321-4,0))</f>
        <v/>
      </c>
      <c r="I321" s="96" t="str">
        <f ca="1">IF(ISERROR($Y321),"",OFFSET('Smelter Look-up'!$H$4,$Y321-4,0))</f>
        <v/>
      </c>
      <c r="J321" s="96" t="str">
        <f ca="1">IF(ISERROR($Y321),"",OFFSET('Smelter Look-up'!$I$4,$Y321-4,0))</f>
        <v/>
      </c>
      <c r="K321" s="97"/>
      <c r="L321" s="97"/>
      <c r="M321" s="97"/>
      <c r="N321" s="97"/>
      <c r="O321" s="97"/>
      <c r="P321" s="97"/>
      <c r="Q321" s="98"/>
      <c r="R321" s="140" t="str">
        <f ca="1">IF(ISERROR($Y321),"",OFFSET('Smelter Look-up'!$C$4,$Y321-4,0)&amp;"")</f>
        <v/>
      </c>
      <c r="S321" s="98" t="str">
        <f ca="1" t="shared" si="41"/>
        <v/>
      </c>
      <c r="T321" s="98" t="str">
        <f ca="1">IF(B321="","",IF(ISERROR(MATCH($J321,SorP!B:B,0)),"",INDIRECT("'SorP'!$A$"&amp;MATCH($S321&amp;$J321,SorP!C:C,0))))</f>
        <v/>
      </c>
      <c r="U321" s="99"/>
      <c r="V321" s="74" t="str">
        <f ca="1" t="shared" si="42"/>
        <v/>
      </c>
      <c r="W321" s="74" t="b">
        <f ca="1" t="shared" si="43"/>
        <v>0</v>
      </c>
      <c r="X321" s="74" t="str">
        <f ca="1" t="shared" si="44"/>
        <v>+</v>
      </c>
      <c r="Y321" s="74" t="e">
        <f ca="1">IF(C321="",NA(),MATCH($B321&amp;$C321,'Smelter Look-up'!$J:$J,0))</f>
        <v>#N/A</v>
      </c>
      <c r="AB321" s="74">
        <f ca="1" t="shared" si="45"/>
        <v>0</v>
      </c>
      <c r="AC321" s="74" t="str">
        <f ca="1" t="shared" si="46"/>
        <v/>
      </c>
      <c r="AD321" s="74" t="str">
        <f ca="1" t="shared" si="47"/>
        <v/>
      </c>
    </row>
    <row r="322" s="74" customFormat="1" ht="20.15" customHeight="1" spans="1:30">
      <c r="A322" s="97"/>
      <c r="B322" s="95" t="str">
        <f ca="1">IF(LEN(A322)=0,"",INDEX('Smelter Look-up'!$A:$A,MATCH($A322,'Smelter Look-up'!$E:$E,0)))</f>
        <v/>
      </c>
      <c r="C322" s="95" t="str">
        <f ca="1">IF(LEN(A322)=0,"",INDEX('Smelter Look-up'!$C:$C,MATCH($A322,'Smelter Look-up'!$E:$E,0)))</f>
        <v/>
      </c>
      <c r="D322" s="95"/>
      <c r="E322" s="95" t="str">
        <f ca="1">IF(ISERROR($Y322),"",OFFSET('Smelter Look-up'!$D$4,$Y322-4,0)&amp;"")</f>
        <v/>
      </c>
      <c r="F322" s="95" t="str">
        <f ca="1">IF(ISERROR($Y322),"",OFFSET('Smelter Look-up'!$E$4,$Y322-4,0))</f>
        <v/>
      </c>
      <c r="G322" s="95" t="str">
        <f ca="1">IF(C322="Smelter not listed","Enter smelter details",IF(ISERROR($Y322),"",OFFSET('Smelter Look-up'!$F$4,$Y322-4,0)))</f>
        <v/>
      </c>
      <c r="H322" s="154" t="str">
        <f ca="1">IF(ISERROR($Y322),"",OFFSET('Smelter Look-up'!$G$4,$Y322-4,0))</f>
        <v/>
      </c>
      <c r="I322" s="96" t="str">
        <f ca="1">IF(ISERROR($Y322),"",OFFSET('Smelter Look-up'!$H$4,$Y322-4,0))</f>
        <v/>
      </c>
      <c r="J322" s="96" t="str">
        <f ca="1">IF(ISERROR($Y322),"",OFFSET('Smelter Look-up'!$I$4,$Y322-4,0))</f>
        <v/>
      </c>
      <c r="K322" s="97"/>
      <c r="L322" s="97"/>
      <c r="M322" s="97"/>
      <c r="N322" s="97"/>
      <c r="O322" s="97"/>
      <c r="P322" s="97"/>
      <c r="Q322" s="98"/>
      <c r="R322" s="140" t="str">
        <f ca="1">IF(ISERROR($Y322),"",OFFSET('Smelter Look-up'!$C$4,$Y322-4,0)&amp;"")</f>
        <v/>
      </c>
      <c r="S322" s="98" t="str">
        <f ca="1" t="shared" si="41"/>
        <v/>
      </c>
      <c r="T322" s="98" t="str">
        <f ca="1">IF(B322="","",IF(ISERROR(MATCH($J322,SorP!B:B,0)),"",INDIRECT("'SorP'!$A$"&amp;MATCH($S322&amp;$J322,SorP!C:C,0))))</f>
        <v/>
      </c>
      <c r="U322" s="99"/>
      <c r="V322" s="74" t="str">
        <f ca="1" t="shared" si="42"/>
        <v/>
      </c>
      <c r="W322" s="74" t="b">
        <f ca="1" t="shared" si="43"/>
        <v>0</v>
      </c>
      <c r="X322" s="74" t="str">
        <f ca="1" t="shared" si="44"/>
        <v>+</v>
      </c>
      <c r="Y322" s="74" t="e">
        <f ca="1">IF(C322="",NA(),MATCH($B322&amp;$C322,'Smelter Look-up'!$J:$J,0))</f>
        <v>#N/A</v>
      </c>
      <c r="AB322" s="74">
        <f ca="1" t="shared" si="45"/>
        <v>0</v>
      </c>
      <c r="AC322" s="74" t="str">
        <f ca="1" t="shared" si="46"/>
        <v/>
      </c>
      <c r="AD322" s="74" t="str">
        <f ca="1" t="shared" si="47"/>
        <v/>
      </c>
    </row>
    <row r="323" s="74" customFormat="1" ht="20.15" customHeight="1" spans="1:30">
      <c r="A323" s="97"/>
      <c r="B323" s="95" t="str">
        <f ca="1">IF(LEN(A323)=0,"",INDEX('Smelter Look-up'!$A:$A,MATCH($A323,'Smelter Look-up'!$E:$E,0)))</f>
        <v/>
      </c>
      <c r="C323" s="95" t="str">
        <f ca="1">IF(LEN(A323)=0,"",INDEX('Smelter Look-up'!$C:$C,MATCH($A323,'Smelter Look-up'!$E:$E,0)))</f>
        <v/>
      </c>
      <c r="D323" s="95"/>
      <c r="E323" s="95" t="str">
        <f ca="1">IF(ISERROR($Y323),"",OFFSET('Smelter Look-up'!$D$4,$Y323-4,0)&amp;"")</f>
        <v/>
      </c>
      <c r="F323" s="95" t="str">
        <f ca="1">IF(ISERROR($Y323),"",OFFSET('Smelter Look-up'!$E$4,$Y323-4,0))</f>
        <v/>
      </c>
      <c r="G323" s="95" t="str">
        <f ca="1">IF(C323="Smelter not listed","Enter smelter details",IF(ISERROR($Y323),"",OFFSET('Smelter Look-up'!$F$4,$Y323-4,0)))</f>
        <v/>
      </c>
      <c r="H323" s="154" t="str">
        <f ca="1">IF(ISERROR($Y323),"",OFFSET('Smelter Look-up'!$G$4,$Y323-4,0))</f>
        <v/>
      </c>
      <c r="I323" s="96" t="str">
        <f ca="1">IF(ISERROR($Y323),"",OFFSET('Smelter Look-up'!$H$4,$Y323-4,0))</f>
        <v/>
      </c>
      <c r="J323" s="96" t="str">
        <f ca="1">IF(ISERROR($Y323),"",OFFSET('Smelter Look-up'!$I$4,$Y323-4,0))</f>
        <v/>
      </c>
      <c r="K323" s="97"/>
      <c r="L323" s="97"/>
      <c r="M323" s="97"/>
      <c r="N323" s="97"/>
      <c r="O323" s="97"/>
      <c r="P323" s="97"/>
      <c r="Q323" s="98"/>
      <c r="R323" s="140" t="str">
        <f ca="1">IF(ISERROR($Y323),"",OFFSET('Smelter Look-up'!$C$4,$Y323-4,0)&amp;"")</f>
        <v/>
      </c>
      <c r="S323" s="98" t="str">
        <f ca="1" t="shared" si="41"/>
        <v/>
      </c>
      <c r="T323" s="98" t="str">
        <f ca="1">IF(B323="","",IF(ISERROR(MATCH($J323,SorP!B:B,0)),"",INDIRECT("'SorP'!$A$"&amp;MATCH($S323&amp;$J323,SorP!C:C,0))))</f>
        <v/>
      </c>
      <c r="U323" s="99"/>
      <c r="V323" s="74" t="str">
        <f ca="1" t="shared" si="42"/>
        <v/>
      </c>
      <c r="W323" s="74" t="b">
        <f ca="1" t="shared" si="43"/>
        <v>0</v>
      </c>
      <c r="X323" s="74" t="str">
        <f ca="1" t="shared" si="44"/>
        <v>+</v>
      </c>
      <c r="Y323" s="74" t="e">
        <f ca="1">IF(C323="",NA(),MATCH($B323&amp;$C323,'Smelter Look-up'!$J:$J,0))</f>
        <v>#N/A</v>
      </c>
      <c r="AB323" s="74">
        <f ca="1" t="shared" si="45"/>
        <v>0</v>
      </c>
      <c r="AC323" s="74" t="str">
        <f ca="1" t="shared" si="46"/>
        <v/>
      </c>
      <c r="AD323" s="74" t="str">
        <f ca="1" t="shared" si="47"/>
        <v/>
      </c>
    </row>
    <row r="324" s="74" customFormat="1" ht="20.15" customHeight="1" spans="1:30">
      <c r="A324" s="97"/>
      <c r="B324" s="95" t="str">
        <f ca="1">IF(LEN(A324)=0,"",INDEX('Smelter Look-up'!$A:$A,MATCH($A324,'Smelter Look-up'!$E:$E,0)))</f>
        <v/>
      </c>
      <c r="C324" s="95" t="str">
        <f ca="1">IF(LEN(A324)=0,"",INDEX('Smelter Look-up'!$C:$C,MATCH($A324,'Smelter Look-up'!$E:$E,0)))</f>
        <v/>
      </c>
      <c r="D324" s="95"/>
      <c r="E324" s="95" t="str">
        <f ca="1">IF(ISERROR($Y324),"",OFFSET('Smelter Look-up'!$D$4,$Y324-4,0)&amp;"")</f>
        <v/>
      </c>
      <c r="F324" s="95" t="str">
        <f ca="1">IF(ISERROR($Y324),"",OFFSET('Smelter Look-up'!$E$4,$Y324-4,0))</f>
        <v/>
      </c>
      <c r="G324" s="95" t="str">
        <f ca="1">IF(C324="Smelter not listed","Enter smelter details",IF(ISERROR($Y324),"",OFFSET('Smelter Look-up'!$F$4,$Y324-4,0)))</f>
        <v/>
      </c>
      <c r="H324" s="154" t="str">
        <f ca="1">IF(ISERROR($Y324),"",OFFSET('Smelter Look-up'!$G$4,$Y324-4,0))</f>
        <v/>
      </c>
      <c r="I324" s="96" t="str">
        <f ca="1">IF(ISERROR($Y324),"",OFFSET('Smelter Look-up'!$H$4,$Y324-4,0))</f>
        <v/>
      </c>
      <c r="J324" s="96" t="str">
        <f ca="1">IF(ISERROR($Y324),"",OFFSET('Smelter Look-up'!$I$4,$Y324-4,0))</f>
        <v/>
      </c>
      <c r="K324" s="97"/>
      <c r="L324" s="97"/>
      <c r="M324" s="97"/>
      <c r="N324" s="97"/>
      <c r="O324" s="97"/>
      <c r="P324" s="97"/>
      <c r="Q324" s="98"/>
      <c r="R324" s="140" t="str">
        <f ca="1">IF(ISERROR($Y324),"",OFFSET('Smelter Look-up'!$C$4,$Y324-4,0)&amp;"")</f>
        <v/>
      </c>
      <c r="S324" s="98" t="str">
        <f ca="1" t="shared" si="41"/>
        <v/>
      </c>
      <c r="T324" s="98" t="str">
        <f ca="1">IF(B324="","",IF(ISERROR(MATCH($J324,SorP!B:B,0)),"",INDIRECT("'SorP'!$A$"&amp;MATCH($S324&amp;$J324,SorP!C:C,0))))</f>
        <v/>
      </c>
      <c r="U324" s="99"/>
      <c r="V324" s="74" t="str">
        <f ca="1" t="shared" si="42"/>
        <v/>
      </c>
      <c r="W324" s="74" t="b">
        <f ca="1" t="shared" si="43"/>
        <v>0</v>
      </c>
      <c r="X324" s="74" t="str">
        <f ca="1" t="shared" si="44"/>
        <v>+</v>
      </c>
      <c r="Y324" s="74" t="e">
        <f ca="1">IF(C324="",NA(),MATCH($B324&amp;$C324,'Smelter Look-up'!$J:$J,0))</f>
        <v>#N/A</v>
      </c>
      <c r="AB324" s="74">
        <f ca="1" t="shared" si="45"/>
        <v>0</v>
      </c>
      <c r="AC324" s="74" t="str">
        <f ca="1" t="shared" si="46"/>
        <v/>
      </c>
      <c r="AD324" s="74" t="str">
        <f ca="1" t="shared" si="47"/>
        <v/>
      </c>
    </row>
    <row r="325" s="74" customFormat="1" ht="20.15" customHeight="1" spans="1:30">
      <c r="A325" s="97"/>
      <c r="B325" s="95" t="str">
        <f ca="1">IF(LEN(A325)=0,"",INDEX('Smelter Look-up'!$A:$A,MATCH($A325,'Smelter Look-up'!$E:$E,0)))</f>
        <v/>
      </c>
      <c r="C325" s="95" t="str">
        <f ca="1">IF(LEN(A325)=0,"",INDEX('Smelter Look-up'!$C:$C,MATCH($A325,'Smelter Look-up'!$E:$E,0)))</f>
        <v/>
      </c>
      <c r="D325" s="95"/>
      <c r="E325" s="95" t="str">
        <f ca="1">IF(ISERROR($Y325),"",OFFSET('Smelter Look-up'!$D$4,$Y325-4,0)&amp;"")</f>
        <v/>
      </c>
      <c r="F325" s="95" t="str">
        <f ca="1">IF(ISERROR($Y325),"",OFFSET('Smelter Look-up'!$E$4,$Y325-4,0))</f>
        <v/>
      </c>
      <c r="G325" s="95" t="str">
        <f ca="1">IF(C325="Smelter not listed","Enter smelter details",IF(ISERROR($Y325),"",OFFSET('Smelter Look-up'!$F$4,$Y325-4,0)))</f>
        <v/>
      </c>
      <c r="H325" s="154" t="str">
        <f ca="1">IF(ISERROR($Y325),"",OFFSET('Smelter Look-up'!$G$4,$Y325-4,0))</f>
        <v/>
      </c>
      <c r="I325" s="96" t="str">
        <f ca="1">IF(ISERROR($Y325),"",OFFSET('Smelter Look-up'!$H$4,$Y325-4,0))</f>
        <v/>
      </c>
      <c r="J325" s="96" t="str">
        <f ca="1">IF(ISERROR($Y325),"",OFFSET('Smelter Look-up'!$I$4,$Y325-4,0))</f>
        <v/>
      </c>
      <c r="K325" s="97"/>
      <c r="L325" s="97"/>
      <c r="M325" s="97"/>
      <c r="N325" s="97"/>
      <c r="O325" s="97"/>
      <c r="P325" s="97"/>
      <c r="Q325" s="98"/>
      <c r="R325" s="140" t="str">
        <f ca="1">IF(ISERROR($Y325),"",OFFSET('Smelter Look-up'!$C$4,$Y325-4,0)&amp;"")</f>
        <v/>
      </c>
      <c r="S325" s="98" t="str">
        <f ca="1" t="shared" si="41"/>
        <v/>
      </c>
      <c r="T325" s="98" t="str">
        <f ca="1">IF(B325="","",IF(ISERROR(MATCH($J325,SorP!B:B,0)),"",INDIRECT("'SorP'!$A$"&amp;MATCH($S325&amp;$J325,SorP!C:C,0))))</f>
        <v/>
      </c>
      <c r="U325" s="99"/>
      <c r="V325" s="74" t="str">
        <f ca="1" t="shared" si="42"/>
        <v/>
      </c>
      <c r="W325" s="74" t="b">
        <f ca="1" t="shared" si="43"/>
        <v>0</v>
      </c>
      <c r="X325" s="74" t="str">
        <f ca="1" t="shared" si="44"/>
        <v>+</v>
      </c>
      <c r="Y325" s="74" t="e">
        <f ca="1">IF(C325="",NA(),MATCH($B325&amp;$C325,'Smelter Look-up'!$J:$J,0))</f>
        <v>#N/A</v>
      </c>
      <c r="AB325" s="74">
        <f ca="1" t="shared" si="45"/>
        <v>0</v>
      </c>
      <c r="AC325" s="74" t="str">
        <f ca="1" t="shared" si="46"/>
        <v/>
      </c>
      <c r="AD325" s="74" t="str">
        <f ca="1" t="shared" si="47"/>
        <v/>
      </c>
    </row>
    <row r="326" s="74" customFormat="1" ht="20.15" customHeight="1" spans="1:30">
      <c r="A326" s="97"/>
      <c r="B326" s="95" t="str">
        <f ca="1">IF(LEN(A326)=0,"",INDEX('Smelter Look-up'!$A:$A,MATCH($A326,'Smelter Look-up'!$E:$E,0)))</f>
        <v/>
      </c>
      <c r="C326" s="95" t="str">
        <f ca="1">IF(LEN(A326)=0,"",INDEX('Smelter Look-up'!$C:$C,MATCH($A326,'Smelter Look-up'!$E:$E,0)))</f>
        <v/>
      </c>
      <c r="D326" s="95"/>
      <c r="E326" s="95" t="str">
        <f ca="1">IF(ISERROR($Y326),"",OFFSET('Smelter Look-up'!$D$4,$Y326-4,0)&amp;"")</f>
        <v/>
      </c>
      <c r="F326" s="95" t="str">
        <f ca="1">IF(ISERROR($Y326),"",OFFSET('Smelter Look-up'!$E$4,$Y326-4,0))</f>
        <v/>
      </c>
      <c r="G326" s="95" t="str">
        <f ca="1">IF(C326="Smelter not listed","Enter smelter details",IF(ISERROR($Y326),"",OFFSET('Smelter Look-up'!$F$4,$Y326-4,0)))</f>
        <v/>
      </c>
      <c r="H326" s="154" t="str">
        <f ca="1">IF(ISERROR($Y326),"",OFFSET('Smelter Look-up'!$G$4,$Y326-4,0))</f>
        <v/>
      </c>
      <c r="I326" s="96" t="str">
        <f ca="1">IF(ISERROR($Y326),"",OFFSET('Smelter Look-up'!$H$4,$Y326-4,0))</f>
        <v/>
      </c>
      <c r="J326" s="96" t="str">
        <f ca="1">IF(ISERROR($Y326),"",OFFSET('Smelter Look-up'!$I$4,$Y326-4,0))</f>
        <v/>
      </c>
      <c r="K326" s="97"/>
      <c r="L326" s="97"/>
      <c r="M326" s="97"/>
      <c r="N326" s="97"/>
      <c r="O326" s="97"/>
      <c r="P326" s="97"/>
      <c r="Q326" s="98"/>
      <c r="R326" s="140" t="str">
        <f ca="1">IF(ISERROR($Y326),"",OFFSET('Smelter Look-up'!$C$4,$Y326-4,0)&amp;"")</f>
        <v/>
      </c>
      <c r="S326" s="98" t="str">
        <f ca="1" t="shared" si="41"/>
        <v/>
      </c>
      <c r="T326" s="98" t="str">
        <f ca="1">IF(B326="","",IF(ISERROR(MATCH($J326,SorP!B:B,0)),"",INDIRECT("'SorP'!$A$"&amp;MATCH($S326&amp;$J326,SorP!C:C,0))))</f>
        <v/>
      </c>
      <c r="U326" s="99"/>
      <c r="V326" s="74" t="str">
        <f ca="1" t="shared" si="42"/>
        <v/>
      </c>
      <c r="W326" s="74" t="b">
        <f ca="1" t="shared" si="43"/>
        <v>0</v>
      </c>
      <c r="X326" s="74" t="str">
        <f ca="1" t="shared" si="44"/>
        <v>+</v>
      </c>
      <c r="Y326" s="74" t="e">
        <f ca="1">IF(C326="",NA(),MATCH($B326&amp;$C326,'Smelter Look-up'!$J:$J,0))</f>
        <v>#N/A</v>
      </c>
      <c r="AB326" s="74">
        <f ca="1" t="shared" si="45"/>
        <v>0</v>
      </c>
      <c r="AC326" s="74" t="str">
        <f ca="1" t="shared" si="46"/>
        <v/>
      </c>
      <c r="AD326" s="74" t="str">
        <f ca="1" t="shared" si="47"/>
        <v/>
      </c>
    </row>
    <row r="327" s="74" customFormat="1" ht="20.15" customHeight="1" spans="1:30">
      <c r="A327" s="97"/>
      <c r="B327" s="95" t="str">
        <f ca="1">IF(LEN(A327)=0,"",INDEX('Smelter Look-up'!$A:$A,MATCH($A327,'Smelter Look-up'!$E:$E,0)))</f>
        <v/>
      </c>
      <c r="C327" s="95" t="str">
        <f ca="1">IF(LEN(A327)=0,"",INDEX('Smelter Look-up'!$C:$C,MATCH($A327,'Smelter Look-up'!$E:$E,0)))</f>
        <v/>
      </c>
      <c r="D327" s="95"/>
      <c r="E327" s="95" t="str">
        <f ca="1">IF(ISERROR($Y327),"",OFFSET('Smelter Look-up'!$D$4,$Y327-4,0)&amp;"")</f>
        <v/>
      </c>
      <c r="F327" s="95" t="str">
        <f ca="1">IF(ISERROR($Y327),"",OFFSET('Smelter Look-up'!$E$4,$Y327-4,0))</f>
        <v/>
      </c>
      <c r="G327" s="95" t="str">
        <f ca="1">IF(C327="Smelter not listed","Enter smelter details",IF(ISERROR($Y327),"",OFFSET('Smelter Look-up'!$F$4,$Y327-4,0)))</f>
        <v/>
      </c>
      <c r="H327" s="154" t="str">
        <f ca="1">IF(ISERROR($Y327),"",OFFSET('Smelter Look-up'!$G$4,$Y327-4,0))</f>
        <v/>
      </c>
      <c r="I327" s="96" t="str">
        <f ca="1">IF(ISERROR($Y327),"",OFFSET('Smelter Look-up'!$H$4,$Y327-4,0))</f>
        <v/>
      </c>
      <c r="J327" s="96" t="str">
        <f ca="1">IF(ISERROR($Y327),"",OFFSET('Smelter Look-up'!$I$4,$Y327-4,0))</f>
        <v/>
      </c>
      <c r="K327" s="97"/>
      <c r="L327" s="97"/>
      <c r="M327" s="97"/>
      <c r="N327" s="97"/>
      <c r="O327" s="97"/>
      <c r="P327" s="97"/>
      <c r="Q327" s="98"/>
      <c r="R327" s="140" t="str">
        <f ca="1">IF(ISERROR($Y327),"",OFFSET('Smelter Look-up'!$C$4,$Y327-4,0)&amp;"")</f>
        <v/>
      </c>
      <c r="S327" s="98" t="str">
        <f ca="1" t="shared" si="41"/>
        <v/>
      </c>
      <c r="T327" s="98" t="str">
        <f ca="1">IF(B327="","",IF(ISERROR(MATCH($J327,SorP!B:B,0)),"",INDIRECT("'SorP'!$A$"&amp;MATCH($S327&amp;$J327,SorP!C:C,0))))</f>
        <v/>
      </c>
      <c r="U327" s="99"/>
      <c r="V327" s="74" t="str">
        <f ca="1" t="shared" si="42"/>
        <v/>
      </c>
      <c r="W327" s="74" t="b">
        <f ca="1" t="shared" si="43"/>
        <v>0</v>
      </c>
      <c r="X327" s="74" t="str">
        <f ca="1" t="shared" si="44"/>
        <v>+</v>
      </c>
      <c r="Y327" s="74" t="e">
        <f ca="1">IF(C327="",NA(),MATCH($B327&amp;$C327,'Smelter Look-up'!$J:$J,0))</f>
        <v>#N/A</v>
      </c>
      <c r="AB327" s="74">
        <f ca="1" t="shared" si="45"/>
        <v>0</v>
      </c>
      <c r="AC327" s="74" t="str">
        <f ca="1" t="shared" si="46"/>
        <v/>
      </c>
      <c r="AD327" s="74" t="str">
        <f ca="1" t="shared" si="47"/>
        <v/>
      </c>
    </row>
    <row r="328" s="74" customFormat="1" ht="20.15" customHeight="1" spans="1:30">
      <c r="A328" s="97"/>
      <c r="B328" s="95" t="str">
        <f ca="1">IF(LEN(A328)=0,"",INDEX('Smelter Look-up'!$A:$A,MATCH($A328,'Smelter Look-up'!$E:$E,0)))</f>
        <v/>
      </c>
      <c r="C328" s="95" t="str">
        <f ca="1">IF(LEN(A328)=0,"",INDEX('Smelter Look-up'!$C:$C,MATCH($A328,'Smelter Look-up'!$E:$E,0)))</f>
        <v/>
      </c>
      <c r="D328" s="95"/>
      <c r="E328" s="95" t="str">
        <f ca="1">IF(ISERROR($Y328),"",OFFSET('Smelter Look-up'!$D$4,$Y328-4,0)&amp;"")</f>
        <v/>
      </c>
      <c r="F328" s="95" t="str">
        <f ca="1">IF(ISERROR($Y328),"",OFFSET('Smelter Look-up'!$E$4,$Y328-4,0))</f>
        <v/>
      </c>
      <c r="G328" s="95" t="str">
        <f ca="1">IF(C328="Smelter not listed","Enter smelter details",IF(ISERROR($Y328),"",OFFSET('Smelter Look-up'!$F$4,$Y328-4,0)))</f>
        <v/>
      </c>
      <c r="H328" s="154" t="str">
        <f ca="1">IF(ISERROR($Y328),"",OFFSET('Smelter Look-up'!$G$4,$Y328-4,0))</f>
        <v/>
      </c>
      <c r="I328" s="96" t="str">
        <f ca="1">IF(ISERROR($Y328),"",OFFSET('Smelter Look-up'!$H$4,$Y328-4,0))</f>
        <v/>
      </c>
      <c r="J328" s="96" t="str">
        <f ca="1">IF(ISERROR($Y328),"",OFFSET('Smelter Look-up'!$I$4,$Y328-4,0))</f>
        <v/>
      </c>
      <c r="K328" s="97"/>
      <c r="L328" s="97"/>
      <c r="M328" s="97"/>
      <c r="N328" s="97"/>
      <c r="O328" s="97"/>
      <c r="P328" s="97"/>
      <c r="Q328" s="98"/>
      <c r="R328" s="140" t="str">
        <f ca="1">IF(ISERROR($Y328),"",OFFSET('Smelter Look-up'!$C$4,$Y328-4,0)&amp;"")</f>
        <v/>
      </c>
      <c r="S328" s="98" t="str">
        <f ca="1" t="shared" si="41"/>
        <v/>
      </c>
      <c r="T328" s="98" t="str">
        <f ca="1">IF(B328="","",IF(ISERROR(MATCH($J328,SorP!B:B,0)),"",INDIRECT("'SorP'!$A$"&amp;MATCH($S328&amp;$J328,SorP!C:C,0))))</f>
        <v/>
      </c>
      <c r="U328" s="99"/>
      <c r="V328" s="74" t="str">
        <f ca="1" t="shared" si="42"/>
        <v/>
      </c>
      <c r="W328" s="74" t="b">
        <f ca="1" t="shared" si="43"/>
        <v>0</v>
      </c>
      <c r="X328" s="74" t="str">
        <f ca="1" t="shared" si="44"/>
        <v>+</v>
      </c>
      <c r="Y328" s="74" t="e">
        <f ca="1">IF(C328="",NA(),MATCH($B328&amp;$C328,'Smelter Look-up'!$J:$J,0))</f>
        <v>#N/A</v>
      </c>
      <c r="AB328" s="74">
        <f ca="1" t="shared" si="45"/>
        <v>0</v>
      </c>
      <c r="AC328" s="74" t="str">
        <f ca="1" t="shared" si="46"/>
        <v/>
      </c>
      <c r="AD328" s="74" t="str">
        <f ca="1" t="shared" si="47"/>
        <v/>
      </c>
    </row>
    <row r="329" s="74" customFormat="1" ht="20.15" customHeight="1" spans="1:30">
      <c r="A329" s="97"/>
      <c r="B329" s="95" t="str">
        <f ca="1">IF(LEN(A329)=0,"",INDEX('Smelter Look-up'!$A:$A,MATCH($A329,'Smelter Look-up'!$E:$E,0)))</f>
        <v/>
      </c>
      <c r="C329" s="95" t="str">
        <f ca="1">IF(LEN(A329)=0,"",INDEX('Smelter Look-up'!$C:$C,MATCH($A329,'Smelter Look-up'!$E:$E,0)))</f>
        <v/>
      </c>
      <c r="D329" s="95"/>
      <c r="E329" s="95" t="str">
        <f ca="1">IF(ISERROR($Y329),"",OFFSET('Smelter Look-up'!$D$4,$Y329-4,0)&amp;"")</f>
        <v/>
      </c>
      <c r="F329" s="95" t="str">
        <f ca="1">IF(ISERROR($Y329),"",OFFSET('Smelter Look-up'!$E$4,$Y329-4,0))</f>
        <v/>
      </c>
      <c r="G329" s="95" t="str">
        <f ca="1">IF(C329="Smelter not listed","Enter smelter details",IF(ISERROR($Y329),"",OFFSET('Smelter Look-up'!$F$4,$Y329-4,0)))</f>
        <v/>
      </c>
      <c r="H329" s="154" t="str">
        <f ca="1">IF(ISERROR($Y329),"",OFFSET('Smelter Look-up'!$G$4,$Y329-4,0))</f>
        <v/>
      </c>
      <c r="I329" s="96" t="str">
        <f ca="1">IF(ISERROR($Y329),"",OFFSET('Smelter Look-up'!$H$4,$Y329-4,0))</f>
        <v/>
      </c>
      <c r="J329" s="96" t="str">
        <f ca="1">IF(ISERROR($Y329),"",OFFSET('Smelter Look-up'!$I$4,$Y329-4,0))</f>
        <v/>
      </c>
      <c r="K329" s="97"/>
      <c r="L329" s="97"/>
      <c r="M329" s="97"/>
      <c r="N329" s="97"/>
      <c r="O329" s="97"/>
      <c r="P329" s="97"/>
      <c r="Q329" s="98"/>
      <c r="R329" s="140" t="str">
        <f ca="1">IF(ISERROR($Y329),"",OFFSET('Smelter Look-up'!$C$4,$Y329-4,0)&amp;"")</f>
        <v/>
      </c>
      <c r="S329" s="98" t="str">
        <f ca="1" t="shared" si="41"/>
        <v/>
      </c>
      <c r="T329" s="98" t="str">
        <f ca="1">IF(B329="","",IF(ISERROR(MATCH($J329,SorP!B:B,0)),"",INDIRECT("'SorP'!$A$"&amp;MATCH($S329&amp;$J329,SorP!C:C,0))))</f>
        <v/>
      </c>
      <c r="U329" s="99"/>
      <c r="V329" s="74" t="str">
        <f ca="1" t="shared" si="42"/>
        <v/>
      </c>
      <c r="W329" s="74" t="b">
        <f ca="1" t="shared" si="43"/>
        <v>0</v>
      </c>
      <c r="X329" s="74" t="str">
        <f ca="1" t="shared" si="44"/>
        <v>+</v>
      </c>
      <c r="Y329" s="74" t="e">
        <f ca="1">IF(C329="",NA(),MATCH($B329&amp;$C329,'Smelter Look-up'!$J:$J,0))</f>
        <v>#N/A</v>
      </c>
      <c r="AB329" s="74">
        <f ca="1" t="shared" si="45"/>
        <v>0</v>
      </c>
      <c r="AC329" s="74" t="str">
        <f ca="1" t="shared" si="46"/>
        <v/>
      </c>
      <c r="AD329" s="74" t="str">
        <f ca="1" t="shared" si="47"/>
        <v/>
      </c>
    </row>
    <row r="330" s="74" customFormat="1" ht="20.15" customHeight="1" spans="1:30">
      <c r="A330" s="97"/>
      <c r="B330" s="95" t="str">
        <f ca="1">IF(LEN(A330)=0,"",INDEX('Smelter Look-up'!$A:$A,MATCH($A330,'Smelter Look-up'!$E:$E,0)))</f>
        <v/>
      </c>
      <c r="C330" s="95" t="str">
        <f ca="1">IF(LEN(A330)=0,"",INDEX('Smelter Look-up'!$C:$C,MATCH($A330,'Smelter Look-up'!$E:$E,0)))</f>
        <v/>
      </c>
      <c r="D330" s="95"/>
      <c r="E330" s="95" t="str">
        <f ca="1">IF(ISERROR($Y330),"",OFFSET('Smelter Look-up'!$D$4,$Y330-4,0)&amp;"")</f>
        <v/>
      </c>
      <c r="F330" s="95" t="str">
        <f ca="1">IF(ISERROR($Y330),"",OFFSET('Smelter Look-up'!$E$4,$Y330-4,0))</f>
        <v/>
      </c>
      <c r="G330" s="95" t="str">
        <f ca="1">IF(C330="Smelter not listed","Enter smelter details",IF(ISERROR($Y330),"",OFFSET('Smelter Look-up'!$F$4,$Y330-4,0)))</f>
        <v/>
      </c>
      <c r="H330" s="154" t="str">
        <f ca="1">IF(ISERROR($Y330),"",OFFSET('Smelter Look-up'!$G$4,$Y330-4,0))</f>
        <v/>
      </c>
      <c r="I330" s="96" t="str">
        <f ca="1">IF(ISERROR($Y330),"",OFFSET('Smelter Look-up'!$H$4,$Y330-4,0))</f>
        <v/>
      </c>
      <c r="J330" s="96" t="str">
        <f ca="1">IF(ISERROR($Y330),"",OFFSET('Smelter Look-up'!$I$4,$Y330-4,0))</f>
        <v/>
      </c>
      <c r="K330" s="97"/>
      <c r="L330" s="97"/>
      <c r="M330" s="97"/>
      <c r="N330" s="97"/>
      <c r="O330" s="97"/>
      <c r="P330" s="97"/>
      <c r="Q330" s="98"/>
      <c r="R330" s="140" t="str">
        <f ca="1">IF(ISERROR($Y330),"",OFFSET('Smelter Look-up'!$C$4,$Y330-4,0)&amp;"")</f>
        <v/>
      </c>
      <c r="S330" s="98" t="str">
        <f ca="1" t="shared" si="41"/>
        <v/>
      </c>
      <c r="T330" s="98" t="str">
        <f ca="1">IF(B330="","",IF(ISERROR(MATCH($J330,SorP!B:B,0)),"",INDIRECT("'SorP'!$A$"&amp;MATCH($S330&amp;$J330,SorP!C:C,0))))</f>
        <v/>
      </c>
      <c r="U330" s="99"/>
      <c r="V330" s="74" t="str">
        <f ca="1" t="shared" si="42"/>
        <v/>
      </c>
      <c r="W330" s="74" t="b">
        <f ca="1" t="shared" si="43"/>
        <v>0</v>
      </c>
      <c r="X330" s="74" t="str">
        <f ca="1" t="shared" si="44"/>
        <v>+</v>
      </c>
      <c r="Y330" s="74" t="e">
        <f ca="1">IF(C330="",NA(),MATCH($B330&amp;$C330,'Smelter Look-up'!$J:$J,0))</f>
        <v>#N/A</v>
      </c>
      <c r="AB330" s="74">
        <f ca="1" t="shared" si="45"/>
        <v>0</v>
      </c>
      <c r="AC330" s="74" t="str">
        <f ca="1" t="shared" si="46"/>
        <v/>
      </c>
      <c r="AD330" s="74" t="str">
        <f ca="1" t="shared" si="47"/>
        <v/>
      </c>
    </row>
    <row r="331" s="74" customFormat="1" ht="20.15" customHeight="1" spans="1:30">
      <c r="A331" s="97"/>
      <c r="B331" s="95" t="str">
        <f ca="1">IF(LEN(A331)=0,"",INDEX('Smelter Look-up'!$A:$A,MATCH($A331,'Smelter Look-up'!$E:$E,0)))</f>
        <v/>
      </c>
      <c r="C331" s="95" t="str">
        <f ca="1">IF(LEN(A331)=0,"",INDEX('Smelter Look-up'!$C:$C,MATCH($A331,'Smelter Look-up'!$E:$E,0)))</f>
        <v/>
      </c>
      <c r="D331" s="95"/>
      <c r="E331" s="95" t="str">
        <f ca="1">IF(ISERROR($Y331),"",OFFSET('Smelter Look-up'!$D$4,$Y331-4,0)&amp;"")</f>
        <v/>
      </c>
      <c r="F331" s="95" t="str">
        <f ca="1">IF(ISERROR($Y331),"",OFFSET('Smelter Look-up'!$E$4,$Y331-4,0))</f>
        <v/>
      </c>
      <c r="G331" s="95" t="str">
        <f ca="1">IF(C331="Smelter not listed","Enter smelter details",IF(ISERROR($Y331),"",OFFSET('Smelter Look-up'!$F$4,$Y331-4,0)))</f>
        <v/>
      </c>
      <c r="H331" s="154" t="str">
        <f ca="1">IF(ISERROR($Y331),"",OFFSET('Smelter Look-up'!$G$4,$Y331-4,0))</f>
        <v/>
      </c>
      <c r="I331" s="96" t="str">
        <f ca="1">IF(ISERROR($Y331),"",OFFSET('Smelter Look-up'!$H$4,$Y331-4,0))</f>
        <v/>
      </c>
      <c r="J331" s="96" t="str">
        <f ca="1">IF(ISERROR($Y331),"",OFFSET('Smelter Look-up'!$I$4,$Y331-4,0))</f>
        <v/>
      </c>
      <c r="K331" s="97"/>
      <c r="L331" s="97"/>
      <c r="M331" s="97"/>
      <c r="N331" s="97"/>
      <c r="O331" s="97"/>
      <c r="P331" s="97"/>
      <c r="Q331" s="98"/>
      <c r="R331" s="140" t="str">
        <f ca="1">IF(ISERROR($Y331),"",OFFSET('Smelter Look-up'!$C$4,$Y331-4,0)&amp;"")</f>
        <v/>
      </c>
      <c r="S331" s="98" t="str">
        <f ca="1" t="shared" si="41"/>
        <v/>
      </c>
      <c r="T331" s="98" t="str">
        <f ca="1">IF(B331="","",IF(ISERROR(MATCH($J331,SorP!B:B,0)),"",INDIRECT("'SorP'!$A$"&amp;MATCH($S331&amp;$J331,SorP!C:C,0))))</f>
        <v/>
      </c>
      <c r="U331" s="99"/>
      <c r="V331" s="74" t="str">
        <f ca="1" t="shared" si="42"/>
        <v/>
      </c>
      <c r="W331" s="74" t="b">
        <f ca="1" t="shared" si="43"/>
        <v>0</v>
      </c>
      <c r="X331" s="74" t="str">
        <f ca="1" t="shared" si="44"/>
        <v>+</v>
      </c>
      <c r="Y331" s="74" t="e">
        <f ca="1">IF(C331="",NA(),MATCH($B331&amp;$C331,'Smelter Look-up'!$J:$J,0))</f>
        <v>#N/A</v>
      </c>
      <c r="AB331" s="74">
        <f ca="1" t="shared" si="45"/>
        <v>0</v>
      </c>
      <c r="AC331" s="74" t="str">
        <f ca="1" t="shared" si="46"/>
        <v/>
      </c>
      <c r="AD331" s="74" t="str">
        <f ca="1" t="shared" si="47"/>
        <v/>
      </c>
    </row>
    <row r="332" s="74" customFormat="1" ht="20.15" customHeight="1" spans="1:30">
      <c r="A332" s="97"/>
      <c r="B332" s="95" t="str">
        <f ca="1">IF(LEN(A332)=0,"",INDEX('Smelter Look-up'!$A:$A,MATCH($A332,'Smelter Look-up'!$E:$E,0)))</f>
        <v/>
      </c>
      <c r="C332" s="95" t="str">
        <f ca="1">IF(LEN(A332)=0,"",INDEX('Smelter Look-up'!$C:$C,MATCH($A332,'Smelter Look-up'!$E:$E,0)))</f>
        <v/>
      </c>
      <c r="D332" s="95"/>
      <c r="E332" s="95" t="str">
        <f ca="1">IF(ISERROR($Y332),"",OFFSET('Smelter Look-up'!$D$4,$Y332-4,0)&amp;"")</f>
        <v/>
      </c>
      <c r="F332" s="95" t="str">
        <f ca="1">IF(ISERROR($Y332),"",OFFSET('Smelter Look-up'!$E$4,$Y332-4,0))</f>
        <v/>
      </c>
      <c r="G332" s="95" t="str">
        <f ca="1">IF(C332="Smelter not listed","Enter smelter details",IF(ISERROR($Y332),"",OFFSET('Smelter Look-up'!$F$4,$Y332-4,0)))</f>
        <v/>
      </c>
      <c r="H332" s="154" t="str">
        <f ca="1">IF(ISERROR($Y332),"",OFFSET('Smelter Look-up'!$G$4,$Y332-4,0))</f>
        <v/>
      </c>
      <c r="I332" s="96" t="str">
        <f ca="1">IF(ISERROR($Y332),"",OFFSET('Smelter Look-up'!$H$4,$Y332-4,0))</f>
        <v/>
      </c>
      <c r="J332" s="96" t="str">
        <f ca="1">IF(ISERROR($Y332),"",OFFSET('Smelter Look-up'!$I$4,$Y332-4,0))</f>
        <v/>
      </c>
      <c r="K332" s="97"/>
      <c r="L332" s="97"/>
      <c r="M332" s="97"/>
      <c r="N332" s="97"/>
      <c r="O332" s="97"/>
      <c r="P332" s="97"/>
      <c r="Q332" s="98"/>
      <c r="R332" s="140" t="str">
        <f ca="1">IF(ISERROR($Y332),"",OFFSET('Smelter Look-up'!$C$4,$Y332-4,0)&amp;"")</f>
        <v/>
      </c>
      <c r="S332" s="98" t="str">
        <f ca="1" t="shared" si="41"/>
        <v/>
      </c>
      <c r="T332" s="98" t="str">
        <f ca="1">IF(B332="","",IF(ISERROR(MATCH($J332,SorP!B:B,0)),"",INDIRECT("'SorP'!$A$"&amp;MATCH($S332&amp;$J332,SorP!C:C,0))))</f>
        <v/>
      </c>
      <c r="U332" s="99"/>
      <c r="V332" s="74" t="str">
        <f ca="1" t="shared" si="42"/>
        <v/>
      </c>
      <c r="W332" s="74" t="b">
        <f ca="1" t="shared" si="43"/>
        <v>0</v>
      </c>
      <c r="X332" s="74" t="str">
        <f ca="1" t="shared" si="44"/>
        <v>+</v>
      </c>
      <c r="Y332" s="74" t="e">
        <f ca="1">IF(C332="",NA(),MATCH($B332&amp;$C332,'Smelter Look-up'!$J:$J,0))</f>
        <v>#N/A</v>
      </c>
      <c r="AB332" s="74">
        <f ca="1" t="shared" si="45"/>
        <v>0</v>
      </c>
      <c r="AC332" s="74" t="str">
        <f ca="1" t="shared" si="46"/>
        <v/>
      </c>
      <c r="AD332" s="74" t="str">
        <f ca="1" t="shared" si="47"/>
        <v/>
      </c>
    </row>
    <row r="333" s="74" customFormat="1" ht="20.15" customHeight="1" spans="1:30">
      <c r="A333" s="97"/>
      <c r="B333" s="95" t="str">
        <f ca="1">IF(LEN(A333)=0,"",INDEX('Smelter Look-up'!$A:$A,MATCH($A333,'Smelter Look-up'!$E:$E,0)))</f>
        <v/>
      </c>
      <c r="C333" s="95" t="str">
        <f ca="1">IF(LEN(A333)=0,"",INDEX('Smelter Look-up'!$C:$C,MATCH($A333,'Smelter Look-up'!$E:$E,0)))</f>
        <v/>
      </c>
      <c r="D333" s="95"/>
      <c r="E333" s="95" t="str">
        <f ca="1">IF(ISERROR($Y333),"",OFFSET('Smelter Look-up'!$D$4,$Y333-4,0)&amp;"")</f>
        <v/>
      </c>
      <c r="F333" s="95" t="str">
        <f ca="1">IF(ISERROR($Y333),"",OFFSET('Smelter Look-up'!$E$4,$Y333-4,0))</f>
        <v/>
      </c>
      <c r="G333" s="95" t="str">
        <f ca="1">IF(C333="Smelter not listed","Enter smelter details",IF(ISERROR($Y333),"",OFFSET('Smelter Look-up'!$F$4,$Y333-4,0)))</f>
        <v/>
      </c>
      <c r="H333" s="154" t="str">
        <f ca="1">IF(ISERROR($Y333),"",OFFSET('Smelter Look-up'!$G$4,$Y333-4,0))</f>
        <v/>
      </c>
      <c r="I333" s="96" t="str">
        <f ca="1">IF(ISERROR($Y333),"",OFFSET('Smelter Look-up'!$H$4,$Y333-4,0))</f>
        <v/>
      </c>
      <c r="J333" s="96" t="str">
        <f ca="1">IF(ISERROR($Y333),"",OFFSET('Smelter Look-up'!$I$4,$Y333-4,0))</f>
        <v/>
      </c>
      <c r="K333" s="97"/>
      <c r="L333" s="97"/>
      <c r="M333" s="97"/>
      <c r="N333" s="97"/>
      <c r="O333" s="97"/>
      <c r="P333" s="97"/>
      <c r="Q333" s="98"/>
      <c r="R333" s="140" t="str">
        <f ca="1">IF(ISERROR($Y333),"",OFFSET('Smelter Look-up'!$C$4,$Y333-4,0)&amp;"")</f>
        <v/>
      </c>
      <c r="S333" s="98" t="str">
        <f ca="1" t="shared" si="41"/>
        <v/>
      </c>
      <c r="T333" s="98" t="str">
        <f ca="1">IF(B333="","",IF(ISERROR(MATCH($J333,SorP!B:B,0)),"",INDIRECT("'SorP'!$A$"&amp;MATCH($S333&amp;$J333,SorP!C:C,0))))</f>
        <v/>
      </c>
      <c r="U333" s="99"/>
      <c r="V333" s="74" t="str">
        <f ca="1" t="shared" si="42"/>
        <v/>
      </c>
      <c r="W333" s="74" t="b">
        <f ca="1" t="shared" si="43"/>
        <v>0</v>
      </c>
      <c r="X333" s="74" t="str">
        <f ca="1" t="shared" si="44"/>
        <v>+</v>
      </c>
      <c r="Y333" s="74" t="e">
        <f ca="1">IF(C333="",NA(),MATCH($B333&amp;$C333,'Smelter Look-up'!$J:$J,0))</f>
        <v>#N/A</v>
      </c>
      <c r="AB333" s="74">
        <f ca="1" t="shared" si="45"/>
        <v>0</v>
      </c>
      <c r="AC333" s="74" t="str">
        <f ca="1" t="shared" si="46"/>
        <v/>
      </c>
      <c r="AD333" s="74" t="str">
        <f ca="1" t="shared" si="47"/>
        <v/>
      </c>
    </row>
    <row r="334" s="74" customFormat="1" ht="20.15" customHeight="1" spans="1:30">
      <c r="A334" s="97"/>
      <c r="B334" s="95" t="str">
        <f ca="1">IF(LEN(A334)=0,"",INDEX('Smelter Look-up'!$A:$A,MATCH($A334,'Smelter Look-up'!$E:$E,0)))</f>
        <v/>
      </c>
      <c r="C334" s="95" t="str">
        <f ca="1">IF(LEN(A334)=0,"",INDEX('Smelter Look-up'!$C:$C,MATCH($A334,'Smelter Look-up'!$E:$E,0)))</f>
        <v/>
      </c>
      <c r="D334" s="95"/>
      <c r="E334" s="95" t="str">
        <f ca="1">IF(ISERROR($Y334),"",OFFSET('Smelter Look-up'!$D$4,$Y334-4,0)&amp;"")</f>
        <v/>
      </c>
      <c r="F334" s="95" t="str">
        <f ca="1">IF(ISERROR($Y334),"",OFFSET('Smelter Look-up'!$E$4,$Y334-4,0))</f>
        <v/>
      </c>
      <c r="G334" s="95" t="str">
        <f ca="1">IF(C334="Smelter not listed","Enter smelter details",IF(ISERROR($Y334),"",OFFSET('Smelter Look-up'!$F$4,$Y334-4,0)))</f>
        <v/>
      </c>
      <c r="H334" s="154" t="str">
        <f ca="1">IF(ISERROR($Y334),"",OFFSET('Smelter Look-up'!$G$4,$Y334-4,0))</f>
        <v/>
      </c>
      <c r="I334" s="96" t="str">
        <f ca="1">IF(ISERROR($Y334),"",OFFSET('Smelter Look-up'!$H$4,$Y334-4,0))</f>
        <v/>
      </c>
      <c r="J334" s="96" t="str">
        <f ca="1">IF(ISERROR($Y334),"",OFFSET('Smelter Look-up'!$I$4,$Y334-4,0))</f>
        <v/>
      </c>
      <c r="K334" s="97"/>
      <c r="L334" s="97"/>
      <c r="M334" s="97"/>
      <c r="N334" s="97"/>
      <c r="O334" s="97"/>
      <c r="P334" s="97"/>
      <c r="Q334" s="98"/>
      <c r="R334" s="140" t="str">
        <f ca="1">IF(ISERROR($Y334),"",OFFSET('Smelter Look-up'!$C$4,$Y334-4,0)&amp;"")</f>
        <v/>
      </c>
      <c r="S334" s="98" t="str">
        <f ca="1" t="shared" si="41"/>
        <v/>
      </c>
      <c r="T334" s="98" t="str">
        <f ca="1">IF(B334="","",IF(ISERROR(MATCH($J334,SorP!B:B,0)),"",INDIRECT("'SorP'!$A$"&amp;MATCH($S334&amp;$J334,SorP!C:C,0))))</f>
        <v/>
      </c>
      <c r="U334" s="99"/>
      <c r="V334" s="74" t="str">
        <f ca="1" t="shared" si="42"/>
        <v/>
      </c>
      <c r="W334" s="74" t="b">
        <f ca="1" t="shared" si="43"/>
        <v>0</v>
      </c>
      <c r="X334" s="74" t="str">
        <f ca="1" t="shared" si="44"/>
        <v>+</v>
      </c>
      <c r="Y334" s="74" t="e">
        <f ca="1">IF(C334="",NA(),MATCH($B334&amp;$C334,'Smelter Look-up'!$J:$J,0))</f>
        <v>#N/A</v>
      </c>
      <c r="AB334" s="74">
        <f ca="1" t="shared" si="45"/>
        <v>0</v>
      </c>
      <c r="AC334" s="74" t="str">
        <f ca="1" t="shared" si="46"/>
        <v/>
      </c>
      <c r="AD334" s="74" t="str">
        <f ca="1" t="shared" si="47"/>
        <v/>
      </c>
    </row>
    <row r="335" s="74" customFormat="1" ht="20.15" customHeight="1" spans="1:30">
      <c r="A335" s="97"/>
      <c r="B335" s="95" t="str">
        <f ca="1">IF(LEN(A335)=0,"",INDEX('Smelter Look-up'!$A:$A,MATCH($A335,'Smelter Look-up'!$E:$E,0)))</f>
        <v/>
      </c>
      <c r="C335" s="95" t="str">
        <f ca="1">IF(LEN(A335)=0,"",INDEX('Smelter Look-up'!$C:$C,MATCH($A335,'Smelter Look-up'!$E:$E,0)))</f>
        <v/>
      </c>
      <c r="D335" s="95"/>
      <c r="E335" s="95" t="str">
        <f ca="1">IF(ISERROR($Y335),"",OFFSET('Smelter Look-up'!$D$4,$Y335-4,0)&amp;"")</f>
        <v/>
      </c>
      <c r="F335" s="95" t="str">
        <f ca="1">IF(ISERROR($Y335),"",OFFSET('Smelter Look-up'!$E$4,$Y335-4,0))</f>
        <v/>
      </c>
      <c r="G335" s="95" t="str">
        <f ca="1">IF(C335="Smelter not listed","Enter smelter details",IF(ISERROR($Y335),"",OFFSET('Smelter Look-up'!$F$4,$Y335-4,0)))</f>
        <v/>
      </c>
      <c r="H335" s="154" t="str">
        <f ca="1">IF(ISERROR($Y335),"",OFFSET('Smelter Look-up'!$G$4,$Y335-4,0))</f>
        <v/>
      </c>
      <c r="I335" s="96" t="str">
        <f ca="1">IF(ISERROR($Y335),"",OFFSET('Smelter Look-up'!$H$4,$Y335-4,0))</f>
        <v/>
      </c>
      <c r="J335" s="96" t="str">
        <f ca="1">IF(ISERROR($Y335),"",OFFSET('Smelter Look-up'!$I$4,$Y335-4,0))</f>
        <v/>
      </c>
      <c r="K335" s="97"/>
      <c r="L335" s="97"/>
      <c r="M335" s="97"/>
      <c r="N335" s="97"/>
      <c r="O335" s="97"/>
      <c r="P335" s="97"/>
      <c r="Q335" s="98"/>
      <c r="R335" s="140" t="str">
        <f ca="1">IF(ISERROR($Y335),"",OFFSET('Smelter Look-up'!$C$4,$Y335-4,0)&amp;"")</f>
        <v/>
      </c>
      <c r="S335" s="98" t="str">
        <f ca="1" t="shared" si="41"/>
        <v/>
      </c>
      <c r="T335" s="98" t="str">
        <f ca="1">IF(B335="","",IF(ISERROR(MATCH($J335,SorP!B:B,0)),"",INDIRECT("'SorP'!$A$"&amp;MATCH($S335&amp;$J335,SorP!C:C,0))))</f>
        <v/>
      </c>
      <c r="U335" s="99"/>
      <c r="V335" s="74" t="str">
        <f ca="1" t="shared" si="42"/>
        <v/>
      </c>
      <c r="W335" s="74" t="b">
        <f ca="1" t="shared" si="43"/>
        <v>0</v>
      </c>
      <c r="X335" s="74" t="str">
        <f ca="1" t="shared" si="44"/>
        <v>+</v>
      </c>
      <c r="Y335" s="74" t="e">
        <f ca="1">IF(C335="",NA(),MATCH($B335&amp;$C335,'Smelter Look-up'!$J:$J,0))</f>
        <v>#N/A</v>
      </c>
      <c r="AB335" s="74">
        <f ca="1" t="shared" si="45"/>
        <v>0</v>
      </c>
      <c r="AC335" s="74" t="str">
        <f ca="1" t="shared" si="46"/>
        <v/>
      </c>
      <c r="AD335" s="74" t="str">
        <f ca="1" t="shared" si="47"/>
        <v/>
      </c>
    </row>
    <row r="336" s="74" customFormat="1" ht="20.15" customHeight="1" spans="1:30">
      <c r="A336" s="97"/>
      <c r="B336" s="95" t="str">
        <f ca="1">IF(LEN(A336)=0,"",INDEX('Smelter Look-up'!$A:$A,MATCH($A336,'Smelter Look-up'!$E:$E,0)))</f>
        <v/>
      </c>
      <c r="C336" s="95" t="str">
        <f ca="1">IF(LEN(A336)=0,"",INDEX('Smelter Look-up'!$C:$C,MATCH($A336,'Smelter Look-up'!$E:$E,0)))</f>
        <v/>
      </c>
      <c r="D336" s="95"/>
      <c r="E336" s="95" t="str">
        <f ca="1">IF(ISERROR($Y336),"",OFFSET('Smelter Look-up'!$D$4,$Y336-4,0)&amp;"")</f>
        <v/>
      </c>
      <c r="F336" s="95" t="str">
        <f ca="1">IF(ISERROR($Y336),"",OFFSET('Smelter Look-up'!$E$4,$Y336-4,0))</f>
        <v/>
      </c>
      <c r="G336" s="95" t="str">
        <f ca="1">IF(C336="Smelter not listed","Enter smelter details",IF(ISERROR($Y336),"",OFFSET('Smelter Look-up'!$F$4,$Y336-4,0)))</f>
        <v/>
      </c>
      <c r="H336" s="154" t="str">
        <f ca="1">IF(ISERROR($Y336),"",OFFSET('Smelter Look-up'!$G$4,$Y336-4,0))</f>
        <v/>
      </c>
      <c r="I336" s="96" t="str">
        <f ca="1">IF(ISERROR($Y336),"",OFFSET('Smelter Look-up'!$H$4,$Y336-4,0))</f>
        <v/>
      </c>
      <c r="J336" s="96" t="str">
        <f ca="1">IF(ISERROR($Y336),"",OFFSET('Smelter Look-up'!$I$4,$Y336-4,0))</f>
        <v/>
      </c>
      <c r="K336" s="97"/>
      <c r="L336" s="97"/>
      <c r="M336" s="97"/>
      <c r="N336" s="97"/>
      <c r="O336" s="97"/>
      <c r="P336" s="97"/>
      <c r="Q336" s="98"/>
      <c r="R336" s="140" t="str">
        <f ca="1">IF(ISERROR($Y336),"",OFFSET('Smelter Look-up'!$C$4,$Y336-4,0)&amp;"")</f>
        <v/>
      </c>
      <c r="S336" s="98" t="str">
        <f ca="1" t="shared" si="41"/>
        <v/>
      </c>
      <c r="T336" s="98" t="str">
        <f ca="1">IF(B336="","",IF(ISERROR(MATCH($J336,SorP!B:B,0)),"",INDIRECT("'SorP'!$A$"&amp;MATCH($S336&amp;$J336,SorP!C:C,0))))</f>
        <v/>
      </c>
      <c r="U336" s="99"/>
      <c r="V336" s="74" t="str">
        <f ca="1" t="shared" si="42"/>
        <v/>
      </c>
      <c r="W336" s="74" t="b">
        <f ca="1" t="shared" si="43"/>
        <v>0</v>
      </c>
      <c r="X336" s="74" t="str">
        <f ca="1" t="shared" si="44"/>
        <v>+</v>
      </c>
      <c r="Y336" s="74" t="e">
        <f ca="1">IF(C336="",NA(),MATCH($B336&amp;$C336,'Smelter Look-up'!$J:$J,0))</f>
        <v>#N/A</v>
      </c>
      <c r="AB336" s="74">
        <f ca="1" t="shared" si="45"/>
        <v>0</v>
      </c>
      <c r="AC336" s="74" t="str">
        <f ca="1" t="shared" si="46"/>
        <v/>
      </c>
      <c r="AD336" s="74" t="str">
        <f ca="1" t="shared" si="47"/>
        <v/>
      </c>
    </row>
    <row r="337" s="74" customFormat="1" ht="20.15" customHeight="1" spans="1:30">
      <c r="A337" s="97"/>
      <c r="B337" s="95" t="str">
        <f ca="1">IF(LEN(A337)=0,"",INDEX('Smelter Look-up'!$A:$A,MATCH($A337,'Smelter Look-up'!$E:$E,0)))</f>
        <v/>
      </c>
      <c r="C337" s="95" t="str">
        <f ca="1">IF(LEN(A337)=0,"",INDEX('Smelter Look-up'!$C:$C,MATCH($A337,'Smelter Look-up'!$E:$E,0)))</f>
        <v/>
      </c>
      <c r="D337" s="95"/>
      <c r="E337" s="95" t="str">
        <f ca="1">IF(ISERROR($Y337),"",OFFSET('Smelter Look-up'!$D$4,$Y337-4,0)&amp;"")</f>
        <v/>
      </c>
      <c r="F337" s="95" t="str">
        <f ca="1">IF(ISERROR($Y337),"",OFFSET('Smelter Look-up'!$E$4,$Y337-4,0))</f>
        <v/>
      </c>
      <c r="G337" s="95" t="str">
        <f ca="1">IF(C337="Smelter not listed","Enter smelter details",IF(ISERROR($Y337),"",OFFSET('Smelter Look-up'!$F$4,$Y337-4,0)))</f>
        <v/>
      </c>
      <c r="H337" s="154" t="str">
        <f ca="1">IF(ISERROR($Y337),"",OFFSET('Smelter Look-up'!$G$4,$Y337-4,0))</f>
        <v/>
      </c>
      <c r="I337" s="96" t="str">
        <f ca="1">IF(ISERROR($Y337),"",OFFSET('Smelter Look-up'!$H$4,$Y337-4,0))</f>
        <v/>
      </c>
      <c r="J337" s="96" t="str">
        <f ca="1">IF(ISERROR($Y337),"",OFFSET('Smelter Look-up'!$I$4,$Y337-4,0))</f>
        <v/>
      </c>
      <c r="K337" s="97"/>
      <c r="L337" s="97"/>
      <c r="M337" s="97"/>
      <c r="N337" s="97"/>
      <c r="O337" s="97"/>
      <c r="P337" s="97"/>
      <c r="Q337" s="98"/>
      <c r="R337" s="140" t="str">
        <f ca="1">IF(ISERROR($Y337),"",OFFSET('Smelter Look-up'!$C$4,$Y337-4,0)&amp;"")</f>
        <v/>
      </c>
      <c r="S337" s="98" t="str">
        <f ca="1" t="shared" si="41"/>
        <v/>
      </c>
      <c r="T337" s="98" t="str">
        <f ca="1">IF(B337="","",IF(ISERROR(MATCH($J337,SorP!B:B,0)),"",INDIRECT("'SorP'!$A$"&amp;MATCH($S337&amp;$J337,SorP!C:C,0))))</f>
        <v/>
      </c>
      <c r="U337" s="99"/>
      <c r="V337" s="74" t="str">
        <f ca="1" t="shared" si="42"/>
        <v/>
      </c>
      <c r="W337" s="74" t="b">
        <f ca="1" t="shared" si="43"/>
        <v>0</v>
      </c>
      <c r="X337" s="74" t="str">
        <f ca="1" t="shared" si="44"/>
        <v>+</v>
      </c>
      <c r="Y337" s="74" t="e">
        <f ca="1">IF(C337="",NA(),MATCH($B337&amp;$C337,'Smelter Look-up'!$J:$J,0))</f>
        <v>#N/A</v>
      </c>
      <c r="AB337" s="74">
        <f ca="1" t="shared" si="45"/>
        <v>0</v>
      </c>
      <c r="AC337" s="74" t="str">
        <f ca="1" t="shared" si="46"/>
        <v/>
      </c>
      <c r="AD337" s="74" t="str">
        <f ca="1" t="shared" si="47"/>
        <v/>
      </c>
    </row>
    <row r="338" s="74" customFormat="1" ht="20.15" customHeight="1" spans="1:30">
      <c r="A338" s="97"/>
      <c r="B338" s="95" t="str">
        <f ca="1">IF(LEN(A338)=0,"",INDEX('Smelter Look-up'!$A:$A,MATCH($A338,'Smelter Look-up'!$E:$E,0)))</f>
        <v/>
      </c>
      <c r="C338" s="95" t="str">
        <f ca="1">IF(LEN(A338)=0,"",INDEX('Smelter Look-up'!$C:$C,MATCH($A338,'Smelter Look-up'!$E:$E,0)))</f>
        <v/>
      </c>
      <c r="D338" s="95"/>
      <c r="E338" s="95" t="str">
        <f ca="1">IF(ISERROR($Y338),"",OFFSET('Smelter Look-up'!$D$4,$Y338-4,0)&amp;"")</f>
        <v/>
      </c>
      <c r="F338" s="95" t="str">
        <f ca="1">IF(ISERROR($Y338),"",OFFSET('Smelter Look-up'!$E$4,$Y338-4,0))</f>
        <v/>
      </c>
      <c r="G338" s="95" t="str">
        <f ca="1">IF(C338="Smelter not listed","Enter smelter details",IF(ISERROR($Y338),"",OFFSET('Smelter Look-up'!$F$4,$Y338-4,0)))</f>
        <v/>
      </c>
      <c r="H338" s="154" t="str">
        <f ca="1">IF(ISERROR($Y338),"",OFFSET('Smelter Look-up'!$G$4,$Y338-4,0))</f>
        <v/>
      </c>
      <c r="I338" s="96" t="str">
        <f ca="1">IF(ISERROR($Y338),"",OFFSET('Smelter Look-up'!$H$4,$Y338-4,0))</f>
        <v/>
      </c>
      <c r="J338" s="96" t="str">
        <f ca="1">IF(ISERROR($Y338),"",OFFSET('Smelter Look-up'!$I$4,$Y338-4,0))</f>
        <v/>
      </c>
      <c r="K338" s="97"/>
      <c r="L338" s="97"/>
      <c r="M338" s="97"/>
      <c r="N338" s="97"/>
      <c r="O338" s="97"/>
      <c r="P338" s="97"/>
      <c r="Q338" s="98"/>
      <c r="R338" s="140" t="str">
        <f ca="1">IF(ISERROR($Y338),"",OFFSET('Smelter Look-up'!$C$4,$Y338-4,0)&amp;"")</f>
        <v/>
      </c>
      <c r="S338" s="98" t="str">
        <f ca="1" t="shared" si="41"/>
        <v/>
      </c>
      <c r="T338" s="98" t="str">
        <f ca="1">IF(B338="","",IF(ISERROR(MATCH($J338,SorP!B:B,0)),"",INDIRECT("'SorP'!$A$"&amp;MATCH($S338&amp;$J338,SorP!C:C,0))))</f>
        <v/>
      </c>
      <c r="U338" s="99"/>
      <c r="V338" s="74" t="str">
        <f ca="1" t="shared" si="42"/>
        <v/>
      </c>
      <c r="W338" s="74" t="b">
        <f ca="1" t="shared" si="43"/>
        <v>0</v>
      </c>
      <c r="X338" s="74" t="str">
        <f ca="1" t="shared" si="44"/>
        <v>+</v>
      </c>
      <c r="Y338" s="74" t="e">
        <f ca="1">IF(C338="",NA(),MATCH($B338&amp;$C338,'Smelter Look-up'!$J:$J,0))</f>
        <v>#N/A</v>
      </c>
      <c r="AB338" s="74">
        <f ca="1" t="shared" si="45"/>
        <v>0</v>
      </c>
      <c r="AC338" s="74" t="str">
        <f ca="1" t="shared" si="46"/>
        <v/>
      </c>
      <c r="AD338" s="74" t="str">
        <f ca="1" t="shared" si="47"/>
        <v/>
      </c>
    </row>
    <row r="339" s="74" customFormat="1" ht="20.15" customHeight="1" spans="1:30">
      <c r="A339" s="97"/>
      <c r="B339" s="95" t="str">
        <f ca="1">IF(LEN(A339)=0,"",INDEX('Smelter Look-up'!$A:$A,MATCH($A339,'Smelter Look-up'!$E:$E,0)))</f>
        <v/>
      </c>
      <c r="C339" s="95" t="str">
        <f ca="1">IF(LEN(A339)=0,"",INDEX('Smelter Look-up'!$C:$C,MATCH($A339,'Smelter Look-up'!$E:$E,0)))</f>
        <v/>
      </c>
      <c r="D339" s="95"/>
      <c r="E339" s="95" t="str">
        <f ca="1">IF(ISERROR($Y339),"",OFFSET('Smelter Look-up'!$D$4,$Y339-4,0)&amp;"")</f>
        <v/>
      </c>
      <c r="F339" s="95" t="str">
        <f ca="1">IF(ISERROR($Y339),"",OFFSET('Smelter Look-up'!$E$4,$Y339-4,0))</f>
        <v/>
      </c>
      <c r="G339" s="95" t="str">
        <f ca="1">IF(C339="Smelter not listed","Enter smelter details",IF(ISERROR($Y339),"",OFFSET('Smelter Look-up'!$F$4,$Y339-4,0)))</f>
        <v/>
      </c>
      <c r="H339" s="154" t="str">
        <f ca="1">IF(ISERROR($Y339),"",OFFSET('Smelter Look-up'!$G$4,$Y339-4,0))</f>
        <v/>
      </c>
      <c r="I339" s="96" t="str">
        <f ca="1">IF(ISERROR($Y339),"",OFFSET('Smelter Look-up'!$H$4,$Y339-4,0))</f>
        <v/>
      </c>
      <c r="J339" s="96" t="str">
        <f ca="1">IF(ISERROR($Y339),"",OFFSET('Smelter Look-up'!$I$4,$Y339-4,0))</f>
        <v/>
      </c>
      <c r="K339" s="97"/>
      <c r="L339" s="97"/>
      <c r="M339" s="97"/>
      <c r="N339" s="97"/>
      <c r="O339" s="97"/>
      <c r="P339" s="97"/>
      <c r="Q339" s="98"/>
      <c r="R339" s="140" t="str">
        <f ca="1">IF(ISERROR($Y339),"",OFFSET('Smelter Look-up'!$C$4,$Y339-4,0)&amp;"")</f>
        <v/>
      </c>
      <c r="S339" s="98" t="str">
        <f ca="1" t="shared" si="41"/>
        <v/>
      </c>
      <c r="T339" s="98" t="str">
        <f ca="1">IF(B339="","",IF(ISERROR(MATCH($J339,SorP!B:B,0)),"",INDIRECT("'SorP'!$A$"&amp;MATCH($S339&amp;$J339,SorP!C:C,0))))</f>
        <v/>
      </c>
      <c r="U339" s="99"/>
      <c r="V339" s="74" t="str">
        <f ca="1" t="shared" si="42"/>
        <v/>
      </c>
      <c r="W339" s="74" t="b">
        <f ca="1" t="shared" si="43"/>
        <v>0</v>
      </c>
      <c r="X339" s="74" t="str">
        <f ca="1" t="shared" si="44"/>
        <v>+</v>
      </c>
      <c r="Y339" s="74" t="e">
        <f ca="1">IF(C339="",NA(),MATCH($B339&amp;$C339,'Smelter Look-up'!$J:$J,0))</f>
        <v>#N/A</v>
      </c>
      <c r="AB339" s="74">
        <f ca="1" t="shared" si="45"/>
        <v>0</v>
      </c>
      <c r="AC339" s="74" t="str">
        <f ca="1" t="shared" si="46"/>
        <v/>
      </c>
      <c r="AD339" s="74" t="str">
        <f ca="1" t="shared" si="47"/>
        <v/>
      </c>
    </row>
    <row r="340" s="74" customFormat="1" ht="20.15" customHeight="1" spans="1:30">
      <c r="A340" s="97"/>
      <c r="B340" s="95" t="str">
        <f ca="1">IF(LEN(A340)=0,"",INDEX('Smelter Look-up'!$A:$A,MATCH($A340,'Smelter Look-up'!$E:$E,0)))</f>
        <v/>
      </c>
      <c r="C340" s="95" t="str">
        <f ca="1">IF(LEN(A340)=0,"",INDEX('Smelter Look-up'!$C:$C,MATCH($A340,'Smelter Look-up'!$E:$E,0)))</f>
        <v/>
      </c>
      <c r="D340" s="95"/>
      <c r="E340" s="95" t="str">
        <f ca="1">IF(ISERROR($Y340),"",OFFSET('Smelter Look-up'!$D$4,$Y340-4,0)&amp;"")</f>
        <v/>
      </c>
      <c r="F340" s="95" t="str">
        <f ca="1">IF(ISERROR($Y340),"",OFFSET('Smelter Look-up'!$E$4,$Y340-4,0))</f>
        <v/>
      </c>
      <c r="G340" s="95" t="str">
        <f ca="1">IF(C340="Smelter not listed","Enter smelter details",IF(ISERROR($Y340),"",OFFSET('Smelter Look-up'!$F$4,$Y340-4,0)))</f>
        <v/>
      </c>
      <c r="H340" s="154" t="str">
        <f ca="1">IF(ISERROR($Y340),"",OFFSET('Smelter Look-up'!$G$4,$Y340-4,0))</f>
        <v/>
      </c>
      <c r="I340" s="96" t="str">
        <f ca="1">IF(ISERROR($Y340),"",OFFSET('Smelter Look-up'!$H$4,$Y340-4,0))</f>
        <v/>
      </c>
      <c r="J340" s="96" t="str">
        <f ca="1">IF(ISERROR($Y340),"",OFFSET('Smelter Look-up'!$I$4,$Y340-4,0))</f>
        <v/>
      </c>
      <c r="K340" s="97"/>
      <c r="L340" s="97"/>
      <c r="M340" s="97"/>
      <c r="N340" s="97"/>
      <c r="O340" s="97"/>
      <c r="P340" s="97"/>
      <c r="Q340" s="98"/>
      <c r="R340" s="140" t="str">
        <f ca="1">IF(ISERROR($Y340),"",OFFSET('Smelter Look-up'!$C$4,$Y340-4,0)&amp;"")</f>
        <v/>
      </c>
      <c r="S340" s="98" t="str">
        <f ca="1" t="shared" si="41"/>
        <v/>
      </c>
      <c r="T340" s="98" t="str">
        <f ca="1">IF(B340="","",IF(ISERROR(MATCH($J340,SorP!B:B,0)),"",INDIRECT("'SorP'!$A$"&amp;MATCH($S340&amp;$J340,SorP!C:C,0))))</f>
        <v/>
      </c>
      <c r="U340" s="99"/>
      <c r="V340" s="74" t="str">
        <f ca="1" t="shared" si="42"/>
        <v/>
      </c>
      <c r="W340" s="74" t="b">
        <f ca="1" t="shared" si="43"/>
        <v>0</v>
      </c>
      <c r="X340" s="74" t="str">
        <f ca="1" t="shared" si="44"/>
        <v>+</v>
      </c>
      <c r="Y340" s="74" t="e">
        <f ca="1">IF(C340="",NA(),MATCH($B340&amp;$C340,'Smelter Look-up'!$J:$J,0))</f>
        <v>#N/A</v>
      </c>
      <c r="AB340" s="74">
        <f ca="1" t="shared" si="45"/>
        <v>0</v>
      </c>
      <c r="AC340" s="74" t="str">
        <f ca="1" t="shared" si="46"/>
        <v/>
      </c>
      <c r="AD340" s="74" t="str">
        <f ca="1" t="shared" si="47"/>
        <v/>
      </c>
    </row>
    <row r="341" s="74" customFormat="1" ht="20.15" customHeight="1" spans="1:30">
      <c r="A341" s="97"/>
      <c r="B341" s="95" t="str">
        <f ca="1">IF(LEN(A341)=0,"",INDEX('Smelter Look-up'!$A:$A,MATCH($A341,'Smelter Look-up'!$E:$E,0)))</f>
        <v/>
      </c>
      <c r="C341" s="95" t="str">
        <f ca="1">IF(LEN(A341)=0,"",INDEX('Smelter Look-up'!$C:$C,MATCH($A341,'Smelter Look-up'!$E:$E,0)))</f>
        <v/>
      </c>
      <c r="D341" s="95"/>
      <c r="E341" s="95" t="str">
        <f ca="1">IF(ISERROR($Y341),"",OFFSET('Smelter Look-up'!$D$4,$Y341-4,0)&amp;"")</f>
        <v/>
      </c>
      <c r="F341" s="95" t="str">
        <f ca="1">IF(ISERROR($Y341),"",OFFSET('Smelter Look-up'!$E$4,$Y341-4,0))</f>
        <v/>
      </c>
      <c r="G341" s="95" t="str">
        <f ca="1">IF(C341="Smelter not listed","Enter smelter details",IF(ISERROR($Y341),"",OFFSET('Smelter Look-up'!$F$4,$Y341-4,0)))</f>
        <v/>
      </c>
      <c r="H341" s="154" t="str">
        <f ca="1">IF(ISERROR($Y341),"",OFFSET('Smelter Look-up'!$G$4,$Y341-4,0))</f>
        <v/>
      </c>
      <c r="I341" s="96" t="str">
        <f ca="1">IF(ISERROR($Y341),"",OFFSET('Smelter Look-up'!$H$4,$Y341-4,0))</f>
        <v/>
      </c>
      <c r="J341" s="96" t="str">
        <f ca="1">IF(ISERROR($Y341),"",OFFSET('Smelter Look-up'!$I$4,$Y341-4,0))</f>
        <v/>
      </c>
      <c r="K341" s="97"/>
      <c r="L341" s="97"/>
      <c r="M341" s="97"/>
      <c r="N341" s="97"/>
      <c r="O341" s="97"/>
      <c r="P341" s="97"/>
      <c r="Q341" s="98"/>
      <c r="R341" s="140" t="str">
        <f ca="1">IF(ISERROR($Y341),"",OFFSET('Smelter Look-up'!$C$4,$Y341-4,0)&amp;"")</f>
        <v/>
      </c>
      <c r="S341" s="98" t="str">
        <f ca="1" t="shared" si="41"/>
        <v/>
      </c>
      <c r="T341" s="98" t="str">
        <f ca="1">IF(B341="","",IF(ISERROR(MATCH($J341,SorP!B:B,0)),"",INDIRECT("'SorP'!$A$"&amp;MATCH($S341&amp;$J341,SorP!C:C,0))))</f>
        <v/>
      </c>
      <c r="U341" s="99"/>
      <c r="V341" s="74" t="str">
        <f ca="1" t="shared" si="42"/>
        <v/>
      </c>
      <c r="W341" s="74" t="b">
        <f ca="1" t="shared" si="43"/>
        <v>0</v>
      </c>
      <c r="X341" s="74" t="str">
        <f ca="1" t="shared" si="44"/>
        <v>+</v>
      </c>
      <c r="Y341" s="74" t="e">
        <f ca="1">IF(C341="",NA(),MATCH($B341&amp;$C341,'Smelter Look-up'!$J:$J,0))</f>
        <v>#N/A</v>
      </c>
      <c r="AB341" s="74">
        <f ca="1" t="shared" si="45"/>
        <v>0</v>
      </c>
      <c r="AC341" s="74" t="str">
        <f ca="1" t="shared" si="46"/>
        <v/>
      </c>
      <c r="AD341" s="74" t="str">
        <f ca="1" t="shared" si="47"/>
        <v/>
      </c>
    </row>
    <row r="342" s="74" customFormat="1" ht="20.15" customHeight="1" spans="1:30">
      <c r="A342" s="97"/>
      <c r="B342" s="95" t="str">
        <f ca="1">IF(LEN(A342)=0,"",INDEX('Smelter Look-up'!$A:$A,MATCH($A342,'Smelter Look-up'!$E:$E,0)))</f>
        <v/>
      </c>
      <c r="C342" s="95" t="str">
        <f ca="1">IF(LEN(A342)=0,"",INDEX('Smelter Look-up'!$C:$C,MATCH($A342,'Smelter Look-up'!$E:$E,0)))</f>
        <v/>
      </c>
      <c r="D342" s="95"/>
      <c r="E342" s="95" t="str">
        <f ca="1">IF(ISERROR($Y342),"",OFFSET('Smelter Look-up'!$D$4,$Y342-4,0)&amp;"")</f>
        <v/>
      </c>
      <c r="F342" s="95" t="str">
        <f ca="1">IF(ISERROR($Y342),"",OFFSET('Smelter Look-up'!$E$4,$Y342-4,0))</f>
        <v/>
      </c>
      <c r="G342" s="95" t="str">
        <f ca="1">IF(C342="Smelter not listed","Enter smelter details",IF(ISERROR($Y342),"",OFFSET('Smelter Look-up'!$F$4,$Y342-4,0)))</f>
        <v/>
      </c>
      <c r="H342" s="154" t="str">
        <f ca="1">IF(ISERROR($Y342),"",OFFSET('Smelter Look-up'!$G$4,$Y342-4,0))</f>
        <v/>
      </c>
      <c r="I342" s="96" t="str">
        <f ca="1">IF(ISERROR($Y342),"",OFFSET('Smelter Look-up'!$H$4,$Y342-4,0))</f>
        <v/>
      </c>
      <c r="J342" s="96" t="str">
        <f ca="1">IF(ISERROR($Y342),"",OFFSET('Smelter Look-up'!$I$4,$Y342-4,0))</f>
        <v/>
      </c>
      <c r="K342" s="97"/>
      <c r="L342" s="97"/>
      <c r="M342" s="97"/>
      <c r="N342" s="97"/>
      <c r="O342" s="97"/>
      <c r="P342" s="97"/>
      <c r="Q342" s="98"/>
      <c r="R342" s="140" t="str">
        <f ca="1">IF(ISERROR($Y342),"",OFFSET('Smelter Look-up'!$C$4,$Y342-4,0)&amp;"")</f>
        <v/>
      </c>
      <c r="S342" s="98" t="str">
        <f ca="1" t="shared" si="41"/>
        <v/>
      </c>
      <c r="T342" s="98" t="str">
        <f ca="1">IF(B342="","",IF(ISERROR(MATCH($J342,SorP!B:B,0)),"",INDIRECT("'SorP'!$A$"&amp;MATCH($S342&amp;$J342,SorP!C:C,0))))</f>
        <v/>
      </c>
      <c r="U342" s="99"/>
      <c r="V342" s="74" t="str">
        <f ca="1" t="shared" si="42"/>
        <v/>
      </c>
      <c r="W342" s="74" t="b">
        <f ca="1" t="shared" si="43"/>
        <v>0</v>
      </c>
      <c r="X342" s="74" t="str">
        <f ca="1" t="shared" si="44"/>
        <v>+</v>
      </c>
      <c r="Y342" s="74" t="e">
        <f ca="1">IF(C342="",NA(),MATCH($B342&amp;$C342,'Smelter Look-up'!$J:$J,0))</f>
        <v>#N/A</v>
      </c>
      <c r="AB342" s="74">
        <f ca="1" t="shared" si="45"/>
        <v>0</v>
      </c>
      <c r="AC342" s="74" t="str">
        <f ca="1" t="shared" si="46"/>
        <v/>
      </c>
      <c r="AD342" s="74" t="str">
        <f ca="1" t="shared" si="47"/>
        <v/>
      </c>
    </row>
    <row r="343" s="74" customFormat="1" ht="20.15" customHeight="1" spans="1:30">
      <c r="A343" s="97"/>
      <c r="B343" s="95" t="str">
        <f ca="1">IF(LEN(A343)=0,"",INDEX('Smelter Look-up'!$A:$A,MATCH($A343,'Smelter Look-up'!$E:$E,0)))</f>
        <v/>
      </c>
      <c r="C343" s="95" t="str">
        <f ca="1">IF(LEN(A343)=0,"",INDEX('Smelter Look-up'!$C:$C,MATCH($A343,'Smelter Look-up'!$E:$E,0)))</f>
        <v/>
      </c>
      <c r="D343" s="95"/>
      <c r="E343" s="95" t="str">
        <f ca="1">IF(ISERROR($Y343),"",OFFSET('Smelter Look-up'!$D$4,$Y343-4,0)&amp;"")</f>
        <v/>
      </c>
      <c r="F343" s="95" t="str">
        <f ca="1">IF(ISERROR($Y343),"",OFFSET('Smelter Look-up'!$E$4,$Y343-4,0))</f>
        <v/>
      </c>
      <c r="G343" s="95" t="str">
        <f ca="1">IF(C343="Smelter not listed","Enter smelter details",IF(ISERROR($Y343),"",OFFSET('Smelter Look-up'!$F$4,$Y343-4,0)))</f>
        <v/>
      </c>
      <c r="H343" s="154" t="str">
        <f ca="1">IF(ISERROR($Y343),"",OFFSET('Smelter Look-up'!$G$4,$Y343-4,0))</f>
        <v/>
      </c>
      <c r="I343" s="96" t="str">
        <f ca="1">IF(ISERROR($Y343),"",OFFSET('Smelter Look-up'!$H$4,$Y343-4,0))</f>
        <v/>
      </c>
      <c r="J343" s="96" t="str">
        <f ca="1">IF(ISERROR($Y343),"",OFFSET('Smelter Look-up'!$I$4,$Y343-4,0))</f>
        <v/>
      </c>
      <c r="K343" s="97"/>
      <c r="L343" s="97"/>
      <c r="M343" s="97"/>
      <c r="N343" s="97"/>
      <c r="O343" s="97"/>
      <c r="P343" s="97"/>
      <c r="Q343" s="98"/>
      <c r="R343" s="140" t="str">
        <f ca="1">IF(ISERROR($Y343),"",OFFSET('Smelter Look-up'!$C$4,$Y343-4,0)&amp;"")</f>
        <v/>
      </c>
      <c r="S343" s="98" t="str">
        <f ca="1" t="shared" si="41"/>
        <v/>
      </c>
      <c r="T343" s="98" t="str">
        <f ca="1">IF(B343="","",IF(ISERROR(MATCH($J343,SorP!B:B,0)),"",INDIRECT("'SorP'!$A$"&amp;MATCH($S343&amp;$J343,SorP!C:C,0))))</f>
        <v/>
      </c>
      <c r="U343" s="99"/>
      <c r="V343" s="74" t="str">
        <f ca="1" t="shared" si="42"/>
        <v/>
      </c>
      <c r="W343" s="74" t="b">
        <f ca="1" t="shared" si="43"/>
        <v>0</v>
      </c>
      <c r="X343" s="74" t="str">
        <f ca="1" t="shared" si="44"/>
        <v>+</v>
      </c>
      <c r="Y343" s="74" t="e">
        <f ca="1">IF(C343="",NA(),MATCH($B343&amp;$C343,'Smelter Look-up'!$J:$J,0))</f>
        <v>#N/A</v>
      </c>
      <c r="AB343" s="74">
        <f ca="1" t="shared" si="45"/>
        <v>0</v>
      </c>
      <c r="AC343" s="74" t="str">
        <f ca="1" t="shared" si="46"/>
        <v/>
      </c>
      <c r="AD343" s="74" t="str">
        <f ca="1" t="shared" si="47"/>
        <v/>
      </c>
    </row>
    <row r="344" s="74" customFormat="1" ht="20.15" customHeight="1" spans="1:30">
      <c r="A344" s="97"/>
      <c r="B344" s="95" t="str">
        <f ca="1">IF(LEN(A344)=0,"",INDEX('Smelter Look-up'!$A:$A,MATCH($A344,'Smelter Look-up'!$E:$E,0)))</f>
        <v/>
      </c>
      <c r="C344" s="95" t="str">
        <f ca="1">IF(LEN(A344)=0,"",INDEX('Smelter Look-up'!$C:$C,MATCH($A344,'Smelter Look-up'!$E:$E,0)))</f>
        <v/>
      </c>
      <c r="D344" s="95"/>
      <c r="E344" s="95" t="str">
        <f ca="1">IF(ISERROR($Y344),"",OFFSET('Smelter Look-up'!$D$4,$Y344-4,0)&amp;"")</f>
        <v/>
      </c>
      <c r="F344" s="95" t="str">
        <f ca="1">IF(ISERROR($Y344),"",OFFSET('Smelter Look-up'!$E$4,$Y344-4,0))</f>
        <v/>
      </c>
      <c r="G344" s="95" t="str">
        <f ca="1">IF(C344="Smelter not listed","Enter smelter details",IF(ISERROR($Y344),"",OFFSET('Smelter Look-up'!$F$4,$Y344-4,0)))</f>
        <v/>
      </c>
      <c r="H344" s="154" t="str">
        <f ca="1">IF(ISERROR($Y344),"",OFFSET('Smelter Look-up'!$G$4,$Y344-4,0))</f>
        <v/>
      </c>
      <c r="I344" s="96" t="str">
        <f ca="1">IF(ISERROR($Y344),"",OFFSET('Smelter Look-up'!$H$4,$Y344-4,0))</f>
        <v/>
      </c>
      <c r="J344" s="96" t="str">
        <f ca="1">IF(ISERROR($Y344),"",OFFSET('Smelter Look-up'!$I$4,$Y344-4,0))</f>
        <v/>
      </c>
      <c r="K344" s="97"/>
      <c r="L344" s="97"/>
      <c r="M344" s="97"/>
      <c r="N344" s="97"/>
      <c r="O344" s="97"/>
      <c r="P344" s="97"/>
      <c r="Q344" s="98"/>
      <c r="R344" s="140" t="str">
        <f ca="1">IF(ISERROR($Y344),"",OFFSET('Smelter Look-up'!$C$4,$Y344-4,0)&amp;"")</f>
        <v/>
      </c>
      <c r="S344" s="98" t="str">
        <f ca="1" t="shared" si="41"/>
        <v/>
      </c>
      <c r="T344" s="98" t="str">
        <f ca="1">IF(B344="","",IF(ISERROR(MATCH($J344,SorP!B:B,0)),"",INDIRECT("'SorP'!$A$"&amp;MATCH($S344&amp;$J344,SorP!C:C,0))))</f>
        <v/>
      </c>
      <c r="U344" s="99"/>
      <c r="V344" s="74" t="str">
        <f ca="1" t="shared" si="42"/>
        <v/>
      </c>
      <c r="W344" s="74" t="b">
        <f ca="1" t="shared" si="43"/>
        <v>0</v>
      </c>
      <c r="X344" s="74" t="str">
        <f ca="1" t="shared" si="44"/>
        <v>+</v>
      </c>
      <c r="Y344" s="74" t="e">
        <f ca="1">IF(C344="",NA(),MATCH($B344&amp;$C344,'Smelter Look-up'!$J:$J,0))</f>
        <v>#N/A</v>
      </c>
      <c r="AB344" s="74">
        <f ca="1" t="shared" si="45"/>
        <v>0</v>
      </c>
      <c r="AC344" s="74" t="str">
        <f ca="1" t="shared" si="46"/>
        <v/>
      </c>
      <c r="AD344" s="74" t="str">
        <f ca="1" t="shared" si="47"/>
        <v/>
      </c>
    </row>
    <row r="345" s="74" customFormat="1" ht="20.15" customHeight="1" spans="1:30">
      <c r="A345" s="97"/>
      <c r="B345" s="95" t="str">
        <f ca="1">IF(LEN(A345)=0,"",INDEX('Smelter Look-up'!$A:$A,MATCH($A345,'Smelter Look-up'!$E:$E,0)))</f>
        <v/>
      </c>
      <c r="C345" s="95" t="str">
        <f ca="1">IF(LEN(A345)=0,"",INDEX('Smelter Look-up'!$C:$C,MATCH($A345,'Smelter Look-up'!$E:$E,0)))</f>
        <v/>
      </c>
      <c r="D345" s="95"/>
      <c r="E345" s="95" t="str">
        <f ca="1">IF(ISERROR($Y345),"",OFFSET('Smelter Look-up'!$D$4,$Y345-4,0)&amp;"")</f>
        <v/>
      </c>
      <c r="F345" s="95" t="str">
        <f ca="1">IF(ISERROR($Y345),"",OFFSET('Smelter Look-up'!$E$4,$Y345-4,0))</f>
        <v/>
      </c>
      <c r="G345" s="95" t="str">
        <f ca="1">IF(C345="Smelter not listed","Enter smelter details",IF(ISERROR($Y345),"",OFFSET('Smelter Look-up'!$F$4,$Y345-4,0)))</f>
        <v/>
      </c>
      <c r="H345" s="154" t="str">
        <f ca="1">IF(ISERROR($Y345),"",OFFSET('Smelter Look-up'!$G$4,$Y345-4,0))</f>
        <v/>
      </c>
      <c r="I345" s="96" t="str">
        <f ca="1">IF(ISERROR($Y345),"",OFFSET('Smelter Look-up'!$H$4,$Y345-4,0))</f>
        <v/>
      </c>
      <c r="J345" s="96" t="str">
        <f ca="1">IF(ISERROR($Y345),"",OFFSET('Smelter Look-up'!$I$4,$Y345-4,0))</f>
        <v/>
      </c>
      <c r="K345" s="97"/>
      <c r="L345" s="97"/>
      <c r="M345" s="97"/>
      <c r="N345" s="97"/>
      <c r="O345" s="97"/>
      <c r="P345" s="97"/>
      <c r="Q345" s="98"/>
      <c r="R345" s="140" t="str">
        <f ca="1">IF(ISERROR($Y345),"",OFFSET('Smelter Look-up'!$C$4,$Y345-4,0)&amp;"")</f>
        <v/>
      </c>
      <c r="S345" s="98" t="str">
        <f ca="1" t="shared" si="41"/>
        <v/>
      </c>
      <c r="T345" s="98" t="str">
        <f ca="1">IF(B345="","",IF(ISERROR(MATCH($J345,SorP!B:B,0)),"",INDIRECT("'SorP'!$A$"&amp;MATCH($S345&amp;$J345,SorP!C:C,0))))</f>
        <v/>
      </c>
      <c r="U345" s="99"/>
      <c r="V345" s="74" t="str">
        <f ca="1" t="shared" si="42"/>
        <v/>
      </c>
      <c r="W345" s="74" t="b">
        <f ca="1" t="shared" si="43"/>
        <v>0</v>
      </c>
      <c r="X345" s="74" t="str">
        <f ca="1" t="shared" si="44"/>
        <v>+</v>
      </c>
      <c r="Y345" s="74" t="e">
        <f ca="1">IF(C345="",NA(),MATCH($B345&amp;$C345,'Smelter Look-up'!$J:$J,0))</f>
        <v>#N/A</v>
      </c>
      <c r="AB345" s="74">
        <f ca="1" t="shared" si="45"/>
        <v>0</v>
      </c>
      <c r="AC345" s="74" t="str">
        <f ca="1" t="shared" si="46"/>
        <v/>
      </c>
      <c r="AD345" s="74" t="str">
        <f ca="1" t="shared" si="47"/>
        <v/>
      </c>
    </row>
    <row r="346" s="74" customFormat="1" ht="20.15" customHeight="1" spans="1:30">
      <c r="A346" s="97"/>
      <c r="B346" s="95" t="str">
        <f ca="1">IF(LEN(A346)=0,"",INDEX('Smelter Look-up'!$A:$A,MATCH($A346,'Smelter Look-up'!$E:$E,0)))</f>
        <v/>
      </c>
      <c r="C346" s="95" t="str">
        <f ca="1">IF(LEN(A346)=0,"",INDEX('Smelter Look-up'!$C:$C,MATCH($A346,'Smelter Look-up'!$E:$E,0)))</f>
        <v/>
      </c>
      <c r="D346" s="95"/>
      <c r="E346" s="95" t="str">
        <f ca="1">IF(ISERROR($Y346),"",OFFSET('Smelter Look-up'!$D$4,$Y346-4,0)&amp;"")</f>
        <v/>
      </c>
      <c r="F346" s="95" t="str">
        <f ca="1">IF(ISERROR($Y346),"",OFFSET('Smelter Look-up'!$E$4,$Y346-4,0))</f>
        <v/>
      </c>
      <c r="G346" s="95" t="str">
        <f ca="1">IF(C346="Smelter not listed","Enter smelter details",IF(ISERROR($Y346),"",OFFSET('Smelter Look-up'!$F$4,$Y346-4,0)))</f>
        <v/>
      </c>
      <c r="H346" s="154" t="str">
        <f ca="1">IF(ISERROR($Y346),"",OFFSET('Smelter Look-up'!$G$4,$Y346-4,0))</f>
        <v/>
      </c>
      <c r="I346" s="96" t="str">
        <f ca="1">IF(ISERROR($Y346),"",OFFSET('Smelter Look-up'!$H$4,$Y346-4,0))</f>
        <v/>
      </c>
      <c r="J346" s="96" t="str">
        <f ca="1">IF(ISERROR($Y346),"",OFFSET('Smelter Look-up'!$I$4,$Y346-4,0))</f>
        <v/>
      </c>
      <c r="K346" s="97"/>
      <c r="L346" s="97"/>
      <c r="M346" s="97"/>
      <c r="N346" s="97"/>
      <c r="O346" s="97"/>
      <c r="P346" s="97"/>
      <c r="Q346" s="98"/>
      <c r="R346" s="140" t="str">
        <f ca="1">IF(ISERROR($Y346),"",OFFSET('Smelter Look-up'!$C$4,$Y346-4,0)&amp;"")</f>
        <v/>
      </c>
      <c r="S346" s="98" t="str">
        <f ca="1" t="shared" si="41"/>
        <v/>
      </c>
      <c r="T346" s="98" t="str">
        <f ca="1">IF(B346="","",IF(ISERROR(MATCH($J346,SorP!B:B,0)),"",INDIRECT("'SorP'!$A$"&amp;MATCH($S346&amp;$J346,SorP!C:C,0))))</f>
        <v/>
      </c>
      <c r="U346" s="99"/>
      <c r="V346" s="74" t="str">
        <f ca="1" t="shared" si="42"/>
        <v/>
      </c>
      <c r="W346" s="74" t="b">
        <f ca="1" t="shared" si="43"/>
        <v>0</v>
      </c>
      <c r="X346" s="74" t="str">
        <f ca="1" t="shared" si="44"/>
        <v>+</v>
      </c>
      <c r="Y346" s="74" t="e">
        <f ca="1">IF(C346="",NA(),MATCH($B346&amp;$C346,'Smelter Look-up'!$J:$J,0))</f>
        <v>#N/A</v>
      </c>
      <c r="AB346" s="74">
        <f ca="1" t="shared" si="45"/>
        <v>0</v>
      </c>
      <c r="AC346" s="74" t="str">
        <f ca="1" t="shared" si="46"/>
        <v/>
      </c>
      <c r="AD346" s="74" t="str">
        <f ca="1" t="shared" si="47"/>
        <v/>
      </c>
    </row>
    <row r="347" s="74" customFormat="1" ht="20.15" customHeight="1" spans="1:30">
      <c r="A347" s="97"/>
      <c r="B347" s="95" t="str">
        <f ca="1">IF(LEN(A347)=0,"",INDEX('Smelter Look-up'!$A:$A,MATCH($A347,'Smelter Look-up'!$E:$E,0)))</f>
        <v/>
      </c>
      <c r="C347" s="95" t="str">
        <f ca="1">IF(LEN(A347)=0,"",INDEX('Smelter Look-up'!$C:$C,MATCH($A347,'Smelter Look-up'!$E:$E,0)))</f>
        <v/>
      </c>
      <c r="D347" s="95"/>
      <c r="E347" s="95" t="str">
        <f ca="1">IF(ISERROR($Y347),"",OFFSET('Smelter Look-up'!$D$4,$Y347-4,0)&amp;"")</f>
        <v/>
      </c>
      <c r="F347" s="95" t="str">
        <f ca="1">IF(ISERROR($Y347),"",OFFSET('Smelter Look-up'!$E$4,$Y347-4,0))</f>
        <v/>
      </c>
      <c r="G347" s="95" t="str">
        <f ca="1">IF(C347="Smelter not listed","Enter smelter details",IF(ISERROR($Y347),"",OFFSET('Smelter Look-up'!$F$4,$Y347-4,0)))</f>
        <v/>
      </c>
      <c r="H347" s="154" t="str">
        <f ca="1">IF(ISERROR($Y347),"",OFFSET('Smelter Look-up'!$G$4,$Y347-4,0))</f>
        <v/>
      </c>
      <c r="I347" s="96" t="str">
        <f ca="1">IF(ISERROR($Y347),"",OFFSET('Smelter Look-up'!$H$4,$Y347-4,0))</f>
        <v/>
      </c>
      <c r="J347" s="96" t="str">
        <f ca="1">IF(ISERROR($Y347),"",OFFSET('Smelter Look-up'!$I$4,$Y347-4,0))</f>
        <v/>
      </c>
      <c r="K347" s="97"/>
      <c r="L347" s="97"/>
      <c r="M347" s="97"/>
      <c r="N347" s="97"/>
      <c r="O347" s="97"/>
      <c r="P347" s="97"/>
      <c r="Q347" s="98"/>
      <c r="R347" s="140" t="str">
        <f ca="1">IF(ISERROR($Y347),"",OFFSET('Smelter Look-up'!$C$4,$Y347-4,0)&amp;"")</f>
        <v/>
      </c>
      <c r="S347" s="98" t="str">
        <f ca="1" t="shared" si="41"/>
        <v/>
      </c>
      <c r="T347" s="98" t="str">
        <f ca="1">IF(B347="","",IF(ISERROR(MATCH($J347,SorP!B:B,0)),"",INDIRECT("'SorP'!$A$"&amp;MATCH($S347&amp;$J347,SorP!C:C,0))))</f>
        <v/>
      </c>
      <c r="U347" s="99"/>
      <c r="V347" s="74" t="str">
        <f ca="1" t="shared" si="42"/>
        <v/>
      </c>
      <c r="W347" s="74" t="b">
        <f ca="1" t="shared" si="43"/>
        <v>0</v>
      </c>
      <c r="X347" s="74" t="str">
        <f ca="1" t="shared" si="44"/>
        <v>+</v>
      </c>
      <c r="Y347" s="74" t="e">
        <f ca="1">IF(C347="",NA(),MATCH($B347&amp;$C347,'Smelter Look-up'!$J:$J,0))</f>
        <v>#N/A</v>
      </c>
      <c r="AB347" s="74">
        <f ca="1" t="shared" si="45"/>
        <v>0</v>
      </c>
      <c r="AC347" s="74" t="str">
        <f ca="1" t="shared" si="46"/>
        <v/>
      </c>
      <c r="AD347" s="74" t="str">
        <f ca="1" t="shared" si="47"/>
        <v/>
      </c>
    </row>
    <row r="348" s="74" customFormat="1" ht="20.15" customHeight="1" spans="1:30">
      <c r="A348" s="97"/>
      <c r="B348" s="95" t="str">
        <f ca="1">IF(LEN(A348)=0,"",INDEX('Smelter Look-up'!$A:$A,MATCH($A348,'Smelter Look-up'!$E:$E,0)))</f>
        <v/>
      </c>
      <c r="C348" s="95" t="str">
        <f ca="1">IF(LEN(A348)=0,"",INDEX('Smelter Look-up'!$C:$C,MATCH($A348,'Smelter Look-up'!$E:$E,0)))</f>
        <v/>
      </c>
      <c r="D348" s="95"/>
      <c r="E348" s="95" t="str">
        <f ca="1">IF(ISERROR($Y348),"",OFFSET('Smelter Look-up'!$D$4,$Y348-4,0)&amp;"")</f>
        <v/>
      </c>
      <c r="F348" s="95" t="str">
        <f ca="1">IF(ISERROR($Y348),"",OFFSET('Smelter Look-up'!$E$4,$Y348-4,0))</f>
        <v/>
      </c>
      <c r="G348" s="95" t="str">
        <f ca="1">IF(C348="Smelter not listed","Enter smelter details",IF(ISERROR($Y348),"",OFFSET('Smelter Look-up'!$F$4,$Y348-4,0)))</f>
        <v/>
      </c>
      <c r="H348" s="154" t="str">
        <f ca="1">IF(ISERROR($Y348),"",OFFSET('Smelter Look-up'!$G$4,$Y348-4,0))</f>
        <v/>
      </c>
      <c r="I348" s="96" t="str">
        <f ca="1">IF(ISERROR($Y348),"",OFFSET('Smelter Look-up'!$H$4,$Y348-4,0))</f>
        <v/>
      </c>
      <c r="J348" s="96" t="str">
        <f ca="1">IF(ISERROR($Y348),"",OFFSET('Smelter Look-up'!$I$4,$Y348-4,0))</f>
        <v/>
      </c>
      <c r="K348" s="97"/>
      <c r="L348" s="97"/>
      <c r="M348" s="97"/>
      <c r="N348" s="97"/>
      <c r="O348" s="97"/>
      <c r="P348" s="97"/>
      <c r="Q348" s="98"/>
      <c r="R348" s="140" t="str">
        <f ca="1">IF(ISERROR($Y348),"",OFFSET('Smelter Look-up'!$C$4,$Y348-4,0)&amp;"")</f>
        <v/>
      </c>
      <c r="S348" s="98" t="str">
        <f ca="1" t="shared" si="41"/>
        <v/>
      </c>
      <c r="T348" s="98" t="str">
        <f ca="1">IF(B348="","",IF(ISERROR(MATCH($J348,SorP!B:B,0)),"",INDIRECT("'SorP'!$A$"&amp;MATCH($S348&amp;$J348,SorP!C:C,0))))</f>
        <v/>
      </c>
      <c r="U348" s="99"/>
      <c r="V348" s="74" t="str">
        <f ca="1" t="shared" si="42"/>
        <v/>
      </c>
      <c r="W348" s="74" t="b">
        <f ca="1" t="shared" si="43"/>
        <v>0</v>
      </c>
      <c r="X348" s="74" t="str">
        <f ca="1" t="shared" si="44"/>
        <v>+</v>
      </c>
      <c r="Y348" s="74" t="e">
        <f ca="1">IF(C348="",NA(),MATCH($B348&amp;$C348,'Smelter Look-up'!$J:$J,0))</f>
        <v>#N/A</v>
      </c>
      <c r="AB348" s="74">
        <f ca="1" t="shared" si="45"/>
        <v>0</v>
      </c>
      <c r="AC348" s="74" t="str">
        <f ca="1" t="shared" si="46"/>
        <v/>
      </c>
      <c r="AD348" s="74" t="str">
        <f ca="1" t="shared" si="47"/>
        <v/>
      </c>
    </row>
    <row r="349" s="74" customFormat="1" ht="20.15" customHeight="1" spans="1:30">
      <c r="A349" s="97"/>
      <c r="B349" s="95" t="str">
        <f ca="1">IF(LEN(A349)=0,"",INDEX('Smelter Look-up'!$A:$A,MATCH($A349,'Smelter Look-up'!$E:$E,0)))</f>
        <v/>
      </c>
      <c r="C349" s="95" t="str">
        <f ca="1">IF(LEN(A349)=0,"",INDEX('Smelter Look-up'!$C:$C,MATCH($A349,'Smelter Look-up'!$E:$E,0)))</f>
        <v/>
      </c>
      <c r="D349" s="95"/>
      <c r="E349" s="95" t="str">
        <f ca="1">IF(ISERROR($Y349),"",OFFSET('Smelter Look-up'!$D$4,$Y349-4,0)&amp;"")</f>
        <v/>
      </c>
      <c r="F349" s="95" t="str">
        <f ca="1">IF(ISERROR($Y349),"",OFFSET('Smelter Look-up'!$E$4,$Y349-4,0))</f>
        <v/>
      </c>
      <c r="G349" s="95" t="str">
        <f ca="1">IF(C349="Smelter not listed","Enter smelter details",IF(ISERROR($Y349),"",OFFSET('Smelter Look-up'!$F$4,$Y349-4,0)))</f>
        <v/>
      </c>
      <c r="H349" s="154" t="str">
        <f ca="1">IF(ISERROR($Y349),"",OFFSET('Smelter Look-up'!$G$4,$Y349-4,0))</f>
        <v/>
      </c>
      <c r="I349" s="96" t="str">
        <f ca="1">IF(ISERROR($Y349),"",OFFSET('Smelter Look-up'!$H$4,$Y349-4,0))</f>
        <v/>
      </c>
      <c r="J349" s="96" t="str">
        <f ca="1">IF(ISERROR($Y349),"",OFFSET('Smelter Look-up'!$I$4,$Y349-4,0))</f>
        <v/>
      </c>
      <c r="K349" s="97"/>
      <c r="L349" s="97"/>
      <c r="M349" s="97"/>
      <c r="N349" s="97"/>
      <c r="O349" s="97"/>
      <c r="P349" s="97"/>
      <c r="Q349" s="98"/>
      <c r="R349" s="140" t="str">
        <f ca="1">IF(ISERROR($Y349),"",OFFSET('Smelter Look-up'!$C$4,$Y349-4,0)&amp;"")</f>
        <v/>
      </c>
      <c r="S349" s="98" t="str">
        <f ca="1" t="shared" si="41"/>
        <v/>
      </c>
      <c r="T349" s="98" t="str">
        <f ca="1">IF(B349="","",IF(ISERROR(MATCH($J349,SorP!B:B,0)),"",INDIRECT("'SorP'!$A$"&amp;MATCH($S349&amp;$J349,SorP!C:C,0))))</f>
        <v/>
      </c>
      <c r="U349" s="99"/>
      <c r="V349" s="74" t="str">
        <f ca="1" t="shared" si="42"/>
        <v/>
      </c>
      <c r="W349" s="74" t="b">
        <f ca="1" t="shared" si="43"/>
        <v>0</v>
      </c>
      <c r="X349" s="74" t="str">
        <f ca="1" t="shared" si="44"/>
        <v>+</v>
      </c>
      <c r="Y349" s="74" t="e">
        <f ca="1">IF(C349="",NA(),MATCH($B349&amp;$C349,'Smelter Look-up'!$J:$J,0))</f>
        <v>#N/A</v>
      </c>
      <c r="AB349" s="74">
        <f ca="1" t="shared" si="45"/>
        <v>0</v>
      </c>
      <c r="AC349" s="74" t="str">
        <f ca="1" t="shared" si="46"/>
        <v/>
      </c>
      <c r="AD349" s="74" t="str">
        <f ca="1" t="shared" si="47"/>
        <v/>
      </c>
    </row>
    <row r="350" s="74" customFormat="1" ht="20.15" customHeight="1" spans="1:30">
      <c r="A350" s="97"/>
      <c r="B350" s="95" t="str">
        <f ca="1">IF(LEN(A350)=0,"",INDEX('Smelter Look-up'!$A:$A,MATCH($A350,'Smelter Look-up'!$E:$E,0)))</f>
        <v/>
      </c>
      <c r="C350" s="95" t="str">
        <f ca="1">IF(LEN(A350)=0,"",INDEX('Smelter Look-up'!$C:$C,MATCH($A350,'Smelter Look-up'!$E:$E,0)))</f>
        <v/>
      </c>
      <c r="D350" s="95"/>
      <c r="E350" s="95" t="str">
        <f ca="1">IF(ISERROR($Y350),"",OFFSET('Smelter Look-up'!$D$4,$Y350-4,0)&amp;"")</f>
        <v/>
      </c>
      <c r="F350" s="95" t="str">
        <f ca="1">IF(ISERROR($Y350),"",OFFSET('Smelter Look-up'!$E$4,$Y350-4,0))</f>
        <v/>
      </c>
      <c r="G350" s="95" t="str">
        <f ca="1">IF(C350="Smelter not listed","Enter smelter details",IF(ISERROR($Y350),"",OFFSET('Smelter Look-up'!$F$4,$Y350-4,0)))</f>
        <v/>
      </c>
      <c r="H350" s="154" t="str">
        <f ca="1">IF(ISERROR($Y350),"",OFFSET('Smelter Look-up'!$G$4,$Y350-4,0))</f>
        <v/>
      </c>
      <c r="I350" s="96" t="str">
        <f ca="1">IF(ISERROR($Y350),"",OFFSET('Smelter Look-up'!$H$4,$Y350-4,0))</f>
        <v/>
      </c>
      <c r="J350" s="96" t="str">
        <f ca="1">IF(ISERROR($Y350),"",OFFSET('Smelter Look-up'!$I$4,$Y350-4,0))</f>
        <v/>
      </c>
      <c r="K350" s="97"/>
      <c r="L350" s="97"/>
      <c r="M350" s="97"/>
      <c r="N350" s="97"/>
      <c r="O350" s="97"/>
      <c r="P350" s="97"/>
      <c r="Q350" s="98"/>
      <c r="R350" s="140" t="str">
        <f ca="1">IF(ISERROR($Y350),"",OFFSET('Smelter Look-up'!$C$4,$Y350-4,0)&amp;"")</f>
        <v/>
      </c>
      <c r="S350" s="98" t="str">
        <f ca="1" t="shared" si="41"/>
        <v/>
      </c>
      <c r="T350" s="98" t="str">
        <f ca="1">IF(B350="","",IF(ISERROR(MATCH($J350,SorP!B:B,0)),"",INDIRECT("'SorP'!$A$"&amp;MATCH($S350&amp;$J350,SorP!C:C,0))))</f>
        <v/>
      </c>
      <c r="U350" s="99"/>
      <c r="V350" s="74" t="str">
        <f ca="1" t="shared" si="42"/>
        <v/>
      </c>
      <c r="W350" s="74" t="b">
        <f ca="1" t="shared" si="43"/>
        <v>0</v>
      </c>
      <c r="X350" s="74" t="str">
        <f ca="1" t="shared" si="44"/>
        <v>+</v>
      </c>
      <c r="Y350" s="74" t="e">
        <f ca="1">IF(C350="",NA(),MATCH($B350&amp;$C350,'Smelter Look-up'!$J:$J,0))</f>
        <v>#N/A</v>
      </c>
      <c r="AB350" s="74">
        <f ca="1" t="shared" si="45"/>
        <v>0</v>
      </c>
      <c r="AC350" s="74" t="str">
        <f ca="1" t="shared" si="46"/>
        <v/>
      </c>
      <c r="AD350" s="74" t="str">
        <f ca="1" t="shared" si="47"/>
        <v/>
      </c>
    </row>
    <row r="351" s="74" customFormat="1" ht="20.15" customHeight="1" spans="1:30">
      <c r="A351" s="97"/>
      <c r="B351" s="95" t="str">
        <f ca="1">IF(LEN(A351)=0,"",INDEX('Smelter Look-up'!$A:$A,MATCH($A351,'Smelter Look-up'!$E:$E,0)))</f>
        <v/>
      </c>
      <c r="C351" s="95" t="str">
        <f ca="1">IF(LEN(A351)=0,"",INDEX('Smelter Look-up'!$C:$C,MATCH($A351,'Smelter Look-up'!$E:$E,0)))</f>
        <v/>
      </c>
      <c r="D351" s="95"/>
      <c r="E351" s="95" t="str">
        <f ca="1">IF(ISERROR($Y351),"",OFFSET('Smelter Look-up'!$D$4,$Y351-4,0)&amp;"")</f>
        <v/>
      </c>
      <c r="F351" s="95" t="str">
        <f ca="1">IF(ISERROR($Y351),"",OFFSET('Smelter Look-up'!$E$4,$Y351-4,0))</f>
        <v/>
      </c>
      <c r="G351" s="95" t="str">
        <f ca="1">IF(C351="Smelter not listed","Enter smelter details",IF(ISERROR($Y351),"",OFFSET('Smelter Look-up'!$F$4,$Y351-4,0)))</f>
        <v/>
      </c>
      <c r="H351" s="154" t="str">
        <f ca="1">IF(ISERROR($Y351),"",OFFSET('Smelter Look-up'!$G$4,$Y351-4,0))</f>
        <v/>
      </c>
      <c r="I351" s="96" t="str">
        <f ca="1">IF(ISERROR($Y351),"",OFFSET('Smelter Look-up'!$H$4,$Y351-4,0))</f>
        <v/>
      </c>
      <c r="J351" s="96" t="str">
        <f ca="1">IF(ISERROR($Y351),"",OFFSET('Smelter Look-up'!$I$4,$Y351-4,0))</f>
        <v/>
      </c>
      <c r="K351" s="97"/>
      <c r="L351" s="97"/>
      <c r="M351" s="97"/>
      <c r="N351" s="97"/>
      <c r="O351" s="97"/>
      <c r="P351" s="97"/>
      <c r="Q351" s="98"/>
      <c r="R351" s="140" t="str">
        <f ca="1">IF(ISERROR($Y351),"",OFFSET('Smelter Look-up'!$C$4,$Y351-4,0)&amp;"")</f>
        <v/>
      </c>
      <c r="S351" s="98" t="str">
        <f ca="1" t="shared" si="41"/>
        <v/>
      </c>
      <c r="T351" s="98" t="str">
        <f ca="1">IF(B351="","",IF(ISERROR(MATCH($J351,SorP!B:B,0)),"",INDIRECT("'SorP'!$A$"&amp;MATCH($S351&amp;$J351,SorP!C:C,0))))</f>
        <v/>
      </c>
      <c r="U351" s="99"/>
      <c r="V351" s="74" t="str">
        <f ca="1" t="shared" si="42"/>
        <v/>
      </c>
      <c r="W351" s="74" t="b">
        <f ca="1" t="shared" si="43"/>
        <v>0</v>
      </c>
      <c r="X351" s="74" t="str">
        <f ca="1" t="shared" si="44"/>
        <v>+</v>
      </c>
      <c r="Y351" s="74" t="e">
        <f ca="1">IF(C351="",NA(),MATCH($B351&amp;$C351,'Smelter Look-up'!$J:$J,0))</f>
        <v>#N/A</v>
      </c>
      <c r="AB351" s="74">
        <f ca="1" t="shared" si="45"/>
        <v>0</v>
      </c>
      <c r="AC351" s="74" t="str">
        <f ca="1" t="shared" si="46"/>
        <v/>
      </c>
      <c r="AD351" s="74" t="str">
        <f ca="1" t="shared" si="47"/>
        <v/>
      </c>
    </row>
    <row r="352" s="74" customFormat="1" ht="20.15" customHeight="1" spans="1:30">
      <c r="A352" s="97"/>
      <c r="B352" s="95" t="str">
        <f ca="1">IF(LEN(A352)=0,"",INDEX('Smelter Look-up'!$A:$A,MATCH($A352,'Smelter Look-up'!$E:$E,0)))</f>
        <v/>
      </c>
      <c r="C352" s="95" t="str">
        <f ca="1">IF(LEN(A352)=0,"",INDEX('Smelter Look-up'!$C:$C,MATCH($A352,'Smelter Look-up'!$E:$E,0)))</f>
        <v/>
      </c>
      <c r="D352" s="95"/>
      <c r="E352" s="95" t="str">
        <f ca="1">IF(ISERROR($Y352),"",OFFSET('Smelter Look-up'!$D$4,$Y352-4,0)&amp;"")</f>
        <v/>
      </c>
      <c r="F352" s="95" t="str">
        <f ca="1">IF(ISERROR($Y352),"",OFFSET('Smelter Look-up'!$E$4,$Y352-4,0))</f>
        <v/>
      </c>
      <c r="G352" s="95" t="str">
        <f ca="1">IF(C352="Smelter not listed","Enter smelter details",IF(ISERROR($Y352),"",OFFSET('Smelter Look-up'!$F$4,$Y352-4,0)))</f>
        <v/>
      </c>
      <c r="H352" s="154" t="str">
        <f ca="1">IF(ISERROR($Y352),"",OFFSET('Smelter Look-up'!$G$4,$Y352-4,0))</f>
        <v/>
      </c>
      <c r="I352" s="96" t="str">
        <f ca="1">IF(ISERROR($Y352),"",OFFSET('Smelter Look-up'!$H$4,$Y352-4,0))</f>
        <v/>
      </c>
      <c r="J352" s="96" t="str">
        <f ca="1">IF(ISERROR($Y352),"",OFFSET('Smelter Look-up'!$I$4,$Y352-4,0))</f>
        <v/>
      </c>
      <c r="K352" s="97"/>
      <c r="L352" s="97"/>
      <c r="M352" s="97"/>
      <c r="N352" s="97"/>
      <c r="O352" s="97"/>
      <c r="P352" s="97"/>
      <c r="Q352" s="98"/>
      <c r="R352" s="140" t="str">
        <f ca="1">IF(ISERROR($Y352),"",OFFSET('Smelter Look-up'!$C$4,$Y352-4,0)&amp;"")</f>
        <v/>
      </c>
      <c r="S352" s="98" t="str">
        <f ca="1" t="shared" si="41"/>
        <v/>
      </c>
      <c r="T352" s="98" t="str">
        <f ca="1">IF(B352="","",IF(ISERROR(MATCH($J352,SorP!B:B,0)),"",INDIRECT("'SorP'!$A$"&amp;MATCH($S352&amp;$J352,SorP!C:C,0))))</f>
        <v/>
      </c>
      <c r="U352" s="99"/>
      <c r="V352" s="74" t="str">
        <f ca="1" t="shared" si="42"/>
        <v/>
      </c>
      <c r="W352" s="74" t="b">
        <f ca="1" t="shared" si="43"/>
        <v>0</v>
      </c>
      <c r="X352" s="74" t="str">
        <f ca="1" t="shared" si="44"/>
        <v>+</v>
      </c>
      <c r="Y352" s="74" t="e">
        <f ca="1">IF(C352="",NA(),MATCH($B352&amp;$C352,'Smelter Look-up'!$J:$J,0))</f>
        <v>#N/A</v>
      </c>
      <c r="AB352" s="74">
        <f ca="1" t="shared" si="45"/>
        <v>0</v>
      </c>
      <c r="AC352" s="74" t="str">
        <f ca="1" t="shared" si="46"/>
        <v/>
      </c>
      <c r="AD352" s="74" t="str">
        <f ca="1" t="shared" si="47"/>
        <v/>
      </c>
    </row>
    <row r="353" s="74" customFormat="1" ht="20.15" customHeight="1" spans="1:30">
      <c r="A353" s="97"/>
      <c r="B353" s="95" t="str">
        <f ca="1">IF(LEN(A353)=0,"",INDEX('Smelter Look-up'!$A:$A,MATCH($A353,'Smelter Look-up'!$E:$E,0)))</f>
        <v/>
      </c>
      <c r="C353" s="95" t="str">
        <f ca="1">IF(LEN(A353)=0,"",INDEX('Smelter Look-up'!$C:$C,MATCH($A353,'Smelter Look-up'!$E:$E,0)))</f>
        <v/>
      </c>
      <c r="D353" s="95"/>
      <c r="E353" s="95" t="str">
        <f ca="1">IF(ISERROR($Y353),"",OFFSET('Smelter Look-up'!$D$4,$Y353-4,0)&amp;"")</f>
        <v/>
      </c>
      <c r="F353" s="95" t="str">
        <f ca="1">IF(ISERROR($Y353),"",OFFSET('Smelter Look-up'!$E$4,$Y353-4,0))</f>
        <v/>
      </c>
      <c r="G353" s="95" t="str">
        <f ca="1">IF(C353="Smelter not listed","Enter smelter details",IF(ISERROR($Y353),"",OFFSET('Smelter Look-up'!$F$4,$Y353-4,0)))</f>
        <v/>
      </c>
      <c r="H353" s="154" t="str">
        <f ca="1">IF(ISERROR($Y353),"",OFFSET('Smelter Look-up'!$G$4,$Y353-4,0))</f>
        <v/>
      </c>
      <c r="I353" s="96" t="str">
        <f ca="1">IF(ISERROR($Y353),"",OFFSET('Smelter Look-up'!$H$4,$Y353-4,0))</f>
        <v/>
      </c>
      <c r="J353" s="96" t="str">
        <f ca="1">IF(ISERROR($Y353),"",OFFSET('Smelter Look-up'!$I$4,$Y353-4,0))</f>
        <v/>
      </c>
      <c r="K353" s="97"/>
      <c r="L353" s="97"/>
      <c r="M353" s="97"/>
      <c r="N353" s="97"/>
      <c r="O353" s="97"/>
      <c r="P353" s="97"/>
      <c r="Q353" s="98"/>
      <c r="R353" s="140" t="str">
        <f ca="1">IF(ISERROR($Y353),"",OFFSET('Smelter Look-up'!$C$4,$Y353-4,0)&amp;"")</f>
        <v/>
      </c>
      <c r="S353" s="98" t="str">
        <f ca="1" t="shared" si="41"/>
        <v/>
      </c>
      <c r="T353" s="98" t="str">
        <f ca="1">IF(B353="","",IF(ISERROR(MATCH($J353,SorP!B:B,0)),"",INDIRECT("'SorP'!$A$"&amp;MATCH($S353&amp;$J353,SorP!C:C,0))))</f>
        <v/>
      </c>
      <c r="U353" s="99"/>
      <c r="V353" s="74" t="str">
        <f ca="1" t="shared" si="42"/>
        <v/>
      </c>
      <c r="W353" s="74" t="b">
        <f ca="1" t="shared" si="43"/>
        <v>0</v>
      </c>
      <c r="X353" s="74" t="str">
        <f ca="1" t="shared" si="44"/>
        <v>+</v>
      </c>
      <c r="Y353" s="74" t="e">
        <f ca="1">IF(C353="",NA(),MATCH($B353&amp;$C353,'Smelter Look-up'!$J:$J,0))</f>
        <v>#N/A</v>
      </c>
      <c r="AB353" s="74">
        <f ca="1" t="shared" si="45"/>
        <v>0</v>
      </c>
      <c r="AC353" s="74" t="str">
        <f ca="1" t="shared" si="46"/>
        <v/>
      </c>
      <c r="AD353" s="74" t="str">
        <f ca="1" t="shared" si="47"/>
        <v/>
      </c>
    </row>
    <row r="354" s="74" customFormat="1" ht="20.15" customHeight="1" spans="1:30">
      <c r="A354" s="97"/>
      <c r="B354" s="95" t="str">
        <f ca="1">IF(LEN(A354)=0,"",INDEX('Smelter Look-up'!$A:$A,MATCH($A354,'Smelter Look-up'!$E:$E,0)))</f>
        <v/>
      </c>
      <c r="C354" s="95" t="str">
        <f ca="1">IF(LEN(A354)=0,"",INDEX('Smelter Look-up'!$C:$C,MATCH($A354,'Smelter Look-up'!$E:$E,0)))</f>
        <v/>
      </c>
      <c r="D354" s="95"/>
      <c r="E354" s="95" t="str">
        <f ca="1">IF(ISERROR($Y354),"",OFFSET('Smelter Look-up'!$D$4,$Y354-4,0)&amp;"")</f>
        <v/>
      </c>
      <c r="F354" s="95" t="str">
        <f ca="1">IF(ISERROR($Y354),"",OFFSET('Smelter Look-up'!$E$4,$Y354-4,0))</f>
        <v/>
      </c>
      <c r="G354" s="95" t="str">
        <f ca="1">IF(C354="Smelter not listed","Enter smelter details",IF(ISERROR($Y354),"",OFFSET('Smelter Look-up'!$F$4,$Y354-4,0)))</f>
        <v/>
      </c>
      <c r="H354" s="154" t="str">
        <f ca="1">IF(ISERROR($Y354),"",OFFSET('Smelter Look-up'!$G$4,$Y354-4,0))</f>
        <v/>
      </c>
      <c r="I354" s="96" t="str">
        <f ca="1">IF(ISERROR($Y354),"",OFFSET('Smelter Look-up'!$H$4,$Y354-4,0))</f>
        <v/>
      </c>
      <c r="J354" s="96" t="str">
        <f ca="1">IF(ISERROR($Y354),"",OFFSET('Smelter Look-up'!$I$4,$Y354-4,0))</f>
        <v/>
      </c>
      <c r="K354" s="97"/>
      <c r="L354" s="97"/>
      <c r="M354" s="97"/>
      <c r="N354" s="97"/>
      <c r="O354" s="97"/>
      <c r="P354" s="97"/>
      <c r="Q354" s="98"/>
      <c r="R354" s="140" t="str">
        <f ca="1">IF(ISERROR($Y354),"",OFFSET('Smelter Look-up'!$C$4,$Y354-4,0)&amp;"")</f>
        <v/>
      </c>
      <c r="S354" s="98" t="str">
        <f ca="1" t="shared" si="41"/>
        <v/>
      </c>
      <c r="T354" s="98" t="str">
        <f ca="1">IF(B354="","",IF(ISERROR(MATCH($J354,SorP!B:B,0)),"",INDIRECT("'SorP'!$A$"&amp;MATCH($S354&amp;$J354,SorP!C:C,0))))</f>
        <v/>
      </c>
      <c r="U354" s="99"/>
      <c r="V354" s="74" t="str">
        <f ca="1" t="shared" si="42"/>
        <v/>
      </c>
      <c r="W354" s="74" t="b">
        <f ca="1" t="shared" si="43"/>
        <v>0</v>
      </c>
      <c r="X354" s="74" t="str">
        <f ca="1" t="shared" si="44"/>
        <v>+</v>
      </c>
      <c r="Y354" s="74" t="e">
        <f ca="1">IF(C354="",NA(),MATCH($B354&amp;$C354,'Smelter Look-up'!$J:$J,0))</f>
        <v>#N/A</v>
      </c>
      <c r="AB354" s="74">
        <f ca="1" t="shared" si="45"/>
        <v>0</v>
      </c>
      <c r="AC354" s="74" t="str">
        <f ca="1" t="shared" si="46"/>
        <v/>
      </c>
      <c r="AD354" s="74" t="str">
        <f ca="1" t="shared" si="47"/>
        <v/>
      </c>
    </row>
    <row r="355" s="74" customFormat="1" ht="20.15" customHeight="1" spans="1:30">
      <c r="A355" s="97"/>
      <c r="B355" s="95" t="str">
        <f ca="1">IF(LEN(A355)=0,"",INDEX('Smelter Look-up'!$A:$A,MATCH($A355,'Smelter Look-up'!$E:$E,0)))</f>
        <v/>
      </c>
      <c r="C355" s="95" t="str">
        <f ca="1">IF(LEN(A355)=0,"",INDEX('Smelter Look-up'!$C:$C,MATCH($A355,'Smelter Look-up'!$E:$E,0)))</f>
        <v/>
      </c>
      <c r="D355" s="95"/>
      <c r="E355" s="95" t="str">
        <f ca="1">IF(ISERROR($Y355),"",OFFSET('Smelter Look-up'!$D$4,$Y355-4,0)&amp;"")</f>
        <v/>
      </c>
      <c r="F355" s="95" t="str">
        <f ca="1">IF(ISERROR($Y355),"",OFFSET('Smelter Look-up'!$E$4,$Y355-4,0))</f>
        <v/>
      </c>
      <c r="G355" s="95" t="str">
        <f ca="1">IF(C355="Smelter not listed","Enter smelter details",IF(ISERROR($Y355),"",OFFSET('Smelter Look-up'!$F$4,$Y355-4,0)))</f>
        <v/>
      </c>
      <c r="H355" s="154" t="str">
        <f ca="1">IF(ISERROR($Y355),"",OFFSET('Smelter Look-up'!$G$4,$Y355-4,0))</f>
        <v/>
      </c>
      <c r="I355" s="96" t="str">
        <f ca="1">IF(ISERROR($Y355),"",OFFSET('Smelter Look-up'!$H$4,$Y355-4,0))</f>
        <v/>
      </c>
      <c r="J355" s="96" t="str">
        <f ca="1">IF(ISERROR($Y355),"",OFFSET('Smelter Look-up'!$I$4,$Y355-4,0))</f>
        <v/>
      </c>
      <c r="K355" s="97"/>
      <c r="L355" s="97"/>
      <c r="M355" s="97"/>
      <c r="N355" s="97"/>
      <c r="O355" s="97"/>
      <c r="P355" s="97"/>
      <c r="Q355" s="98"/>
      <c r="R355" s="140" t="str">
        <f ca="1">IF(ISERROR($Y355),"",OFFSET('Smelter Look-up'!$C$4,$Y355-4,0)&amp;"")</f>
        <v/>
      </c>
      <c r="S355" s="98" t="str">
        <f ca="1" t="shared" si="41"/>
        <v/>
      </c>
      <c r="T355" s="98" t="str">
        <f ca="1">IF(B355="","",IF(ISERROR(MATCH($J355,SorP!B:B,0)),"",INDIRECT("'SorP'!$A$"&amp;MATCH($S355&amp;$J355,SorP!C:C,0))))</f>
        <v/>
      </c>
      <c r="U355" s="99"/>
      <c r="V355" s="74" t="str">
        <f ca="1" t="shared" si="42"/>
        <v/>
      </c>
      <c r="W355" s="74" t="b">
        <f ca="1" t="shared" si="43"/>
        <v>0</v>
      </c>
      <c r="X355" s="74" t="str">
        <f ca="1" t="shared" si="44"/>
        <v>+</v>
      </c>
      <c r="Y355" s="74" t="e">
        <f ca="1">IF(C355="",NA(),MATCH($B355&amp;$C355,'Smelter Look-up'!$J:$J,0))</f>
        <v>#N/A</v>
      </c>
      <c r="AB355" s="74">
        <f ca="1" t="shared" si="45"/>
        <v>0</v>
      </c>
      <c r="AC355" s="74" t="str">
        <f ca="1" t="shared" si="46"/>
        <v/>
      </c>
      <c r="AD355" s="74" t="str">
        <f ca="1" t="shared" si="47"/>
        <v/>
      </c>
    </row>
    <row r="356" s="74" customFormat="1" ht="20.15" customHeight="1" spans="1:30">
      <c r="A356" s="97"/>
      <c r="B356" s="95" t="str">
        <f ca="1">IF(LEN(A356)=0,"",INDEX('Smelter Look-up'!$A:$A,MATCH($A356,'Smelter Look-up'!$E:$E,0)))</f>
        <v/>
      </c>
      <c r="C356" s="95" t="str">
        <f ca="1">IF(LEN(A356)=0,"",INDEX('Smelter Look-up'!$C:$C,MATCH($A356,'Smelter Look-up'!$E:$E,0)))</f>
        <v/>
      </c>
      <c r="D356" s="95"/>
      <c r="E356" s="95" t="str">
        <f ca="1">IF(ISERROR($Y356),"",OFFSET('Smelter Look-up'!$D$4,$Y356-4,0)&amp;"")</f>
        <v/>
      </c>
      <c r="F356" s="95" t="str">
        <f ca="1">IF(ISERROR($Y356),"",OFFSET('Smelter Look-up'!$E$4,$Y356-4,0))</f>
        <v/>
      </c>
      <c r="G356" s="95" t="str">
        <f ca="1">IF(C356="Smelter not listed","Enter smelter details",IF(ISERROR($Y356),"",OFFSET('Smelter Look-up'!$F$4,$Y356-4,0)))</f>
        <v/>
      </c>
      <c r="H356" s="154" t="str">
        <f ca="1">IF(ISERROR($Y356),"",OFFSET('Smelter Look-up'!$G$4,$Y356-4,0))</f>
        <v/>
      </c>
      <c r="I356" s="96" t="str">
        <f ca="1">IF(ISERROR($Y356),"",OFFSET('Smelter Look-up'!$H$4,$Y356-4,0))</f>
        <v/>
      </c>
      <c r="J356" s="96" t="str">
        <f ca="1">IF(ISERROR($Y356),"",OFFSET('Smelter Look-up'!$I$4,$Y356-4,0))</f>
        <v/>
      </c>
      <c r="K356" s="97"/>
      <c r="L356" s="97"/>
      <c r="M356" s="97"/>
      <c r="N356" s="97"/>
      <c r="O356" s="97"/>
      <c r="P356" s="97"/>
      <c r="Q356" s="98"/>
      <c r="R356" s="140" t="str">
        <f ca="1">IF(ISERROR($Y356),"",OFFSET('Smelter Look-up'!$C$4,$Y356-4,0)&amp;"")</f>
        <v/>
      </c>
      <c r="S356" s="98" t="str">
        <f ca="1" t="shared" si="41"/>
        <v/>
      </c>
      <c r="T356" s="98" t="str">
        <f ca="1">IF(B356="","",IF(ISERROR(MATCH($J356,SorP!B:B,0)),"",INDIRECT("'SorP'!$A$"&amp;MATCH($S356&amp;$J356,SorP!C:C,0))))</f>
        <v/>
      </c>
      <c r="U356" s="99"/>
      <c r="V356" s="74" t="str">
        <f ca="1" t="shared" si="42"/>
        <v/>
      </c>
      <c r="W356" s="74" t="b">
        <f ca="1" t="shared" si="43"/>
        <v>0</v>
      </c>
      <c r="X356" s="74" t="str">
        <f ca="1" t="shared" si="44"/>
        <v>+</v>
      </c>
      <c r="Y356" s="74" t="e">
        <f ca="1">IF(C356="",NA(),MATCH($B356&amp;$C356,'Smelter Look-up'!$J:$J,0))</f>
        <v>#N/A</v>
      </c>
      <c r="AB356" s="74">
        <f ca="1" t="shared" si="45"/>
        <v>0</v>
      </c>
      <c r="AC356" s="74" t="str">
        <f ca="1" t="shared" si="46"/>
        <v/>
      </c>
      <c r="AD356" s="74" t="str">
        <f ca="1" t="shared" si="47"/>
        <v/>
      </c>
    </row>
    <row r="357" s="74" customFormat="1" ht="20.15" customHeight="1" spans="1:30">
      <c r="A357" s="97"/>
      <c r="B357" s="95" t="str">
        <f ca="1">IF(LEN(A357)=0,"",INDEX('Smelter Look-up'!$A:$A,MATCH($A357,'Smelter Look-up'!$E:$E,0)))</f>
        <v/>
      </c>
      <c r="C357" s="95" t="str">
        <f ca="1">IF(LEN(A357)=0,"",INDEX('Smelter Look-up'!$C:$C,MATCH($A357,'Smelter Look-up'!$E:$E,0)))</f>
        <v/>
      </c>
      <c r="D357" s="95"/>
      <c r="E357" s="95" t="str">
        <f ca="1">IF(ISERROR($Y357),"",OFFSET('Smelter Look-up'!$D$4,$Y357-4,0)&amp;"")</f>
        <v/>
      </c>
      <c r="F357" s="95" t="str">
        <f ca="1">IF(ISERROR($Y357),"",OFFSET('Smelter Look-up'!$E$4,$Y357-4,0))</f>
        <v/>
      </c>
      <c r="G357" s="95" t="str">
        <f ca="1">IF(C357="Smelter not listed","Enter smelter details",IF(ISERROR($Y357),"",OFFSET('Smelter Look-up'!$F$4,$Y357-4,0)))</f>
        <v/>
      </c>
      <c r="H357" s="154" t="str">
        <f ca="1">IF(ISERROR($Y357),"",OFFSET('Smelter Look-up'!$G$4,$Y357-4,0))</f>
        <v/>
      </c>
      <c r="I357" s="96" t="str">
        <f ca="1">IF(ISERROR($Y357),"",OFFSET('Smelter Look-up'!$H$4,$Y357-4,0))</f>
        <v/>
      </c>
      <c r="J357" s="96" t="str">
        <f ca="1">IF(ISERROR($Y357),"",OFFSET('Smelter Look-up'!$I$4,$Y357-4,0))</f>
        <v/>
      </c>
      <c r="K357" s="97"/>
      <c r="L357" s="97"/>
      <c r="M357" s="97"/>
      <c r="N357" s="97"/>
      <c r="O357" s="97"/>
      <c r="P357" s="97"/>
      <c r="Q357" s="98"/>
      <c r="R357" s="140" t="str">
        <f ca="1">IF(ISERROR($Y357),"",OFFSET('Smelter Look-up'!$C$4,$Y357-4,0)&amp;"")</f>
        <v/>
      </c>
      <c r="S357" s="98" t="str">
        <f ca="1" t="shared" si="41"/>
        <v/>
      </c>
      <c r="T357" s="98" t="str">
        <f ca="1">IF(B357="","",IF(ISERROR(MATCH($J357,SorP!B:B,0)),"",INDIRECT("'SorP'!$A$"&amp;MATCH($S357&amp;$J357,SorP!C:C,0))))</f>
        <v/>
      </c>
      <c r="U357" s="99"/>
      <c r="V357" s="74" t="str">
        <f ca="1" t="shared" si="42"/>
        <v/>
      </c>
      <c r="W357" s="74" t="b">
        <f ca="1" t="shared" si="43"/>
        <v>0</v>
      </c>
      <c r="X357" s="74" t="str">
        <f ca="1" t="shared" si="44"/>
        <v>+</v>
      </c>
      <c r="Y357" s="74" t="e">
        <f ca="1">IF(C357="",NA(),MATCH($B357&amp;$C357,'Smelter Look-up'!$J:$J,0))</f>
        <v>#N/A</v>
      </c>
      <c r="AB357" s="74">
        <f ca="1" t="shared" si="45"/>
        <v>0</v>
      </c>
      <c r="AC357" s="74" t="str">
        <f ca="1" t="shared" si="46"/>
        <v/>
      </c>
      <c r="AD357" s="74" t="str">
        <f ca="1" t="shared" si="47"/>
        <v/>
      </c>
    </row>
    <row r="358" s="74" customFormat="1" ht="20.15" customHeight="1" spans="1:30">
      <c r="A358" s="97"/>
      <c r="B358" s="95" t="str">
        <f ca="1">IF(LEN(A358)=0,"",INDEX('Smelter Look-up'!$A:$A,MATCH($A358,'Smelter Look-up'!$E:$E,0)))</f>
        <v/>
      </c>
      <c r="C358" s="95" t="str">
        <f ca="1">IF(LEN(A358)=0,"",INDEX('Smelter Look-up'!$C:$C,MATCH($A358,'Smelter Look-up'!$E:$E,0)))</f>
        <v/>
      </c>
      <c r="D358" s="95"/>
      <c r="E358" s="95" t="str">
        <f ca="1">IF(ISERROR($Y358),"",OFFSET('Smelter Look-up'!$D$4,$Y358-4,0)&amp;"")</f>
        <v/>
      </c>
      <c r="F358" s="95" t="str">
        <f ca="1">IF(ISERROR($Y358),"",OFFSET('Smelter Look-up'!$E$4,$Y358-4,0))</f>
        <v/>
      </c>
      <c r="G358" s="95" t="str">
        <f ca="1">IF(C358="Smelter not listed","Enter smelter details",IF(ISERROR($Y358),"",OFFSET('Smelter Look-up'!$F$4,$Y358-4,0)))</f>
        <v/>
      </c>
      <c r="H358" s="154" t="str">
        <f ca="1">IF(ISERROR($Y358),"",OFFSET('Smelter Look-up'!$G$4,$Y358-4,0))</f>
        <v/>
      </c>
      <c r="I358" s="96" t="str">
        <f ca="1">IF(ISERROR($Y358),"",OFFSET('Smelter Look-up'!$H$4,$Y358-4,0))</f>
        <v/>
      </c>
      <c r="J358" s="96" t="str">
        <f ca="1">IF(ISERROR($Y358),"",OFFSET('Smelter Look-up'!$I$4,$Y358-4,0))</f>
        <v/>
      </c>
      <c r="K358" s="97"/>
      <c r="L358" s="97"/>
      <c r="M358" s="97"/>
      <c r="N358" s="97"/>
      <c r="O358" s="97"/>
      <c r="P358" s="97"/>
      <c r="Q358" s="98"/>
      <c r="R358" s="140" t="str">
        <f ca="1">IF(ISERROR($Y358),"",OFFSET('Smelter Look-up'!$C$4,$Y358-4,0)&amp;"")</f>
        <v/>
      </c>
      <c r="S358" s="98" t="str">
        <f ca="1" t="shared" si="41"/>
        <v/>
      </c>
      <c r="T358" s="98" t="str">
        <f ca="1">IF(B358="","",IF(ISERROR(MATCH($J358,SorP!B:B,0)),"",INDIRECT("'SorP'!$A$"&amp;MATCH($S358&amp;$J358,SorP!C:C,0))))</f>
        <v/>
      </c>
      <c r="U358" s="99"/>
      <c r="V358" s="74" t="str">
        <f ca="1" t="shared" si="42"/>
        <v/>
      </c>
      <c r="W358" s="74" t="b">
        <f ca="1" t="shared" si="43"/>
        <v>0</v>
      </c>
      <c r="X358" s="74" t="str">
        <f ca="1" t="shared" si="44"/>
        <v>+</v>
      </c>
      <c r="Y358" s="74" t="e">
        <f ca="1">IF(C358="",NA(),MATCH($B358&amp;$C358,'Smelter Look-up'!$J:$J,0))</f>
        <v>#N/A</v>
      </c>
      <c r="AB358" s="74">
        <f ca="1" t="shared" si="45"/>
        <v>0</v>
      </c>
      <c r="AC358" s="74" t="str">
        <f ca="1" t="shared" si="46"/>
        <v/>
      </c>
      <c r="AD358" s="74" t="str">
        <f ca="1" t="shared" si="47"/>
        <v/>
      </c>
    </row>
    <row r="359" s="74" customFormat="1" ht="20.15" customHeight="1" spans="1:30">
      <c r="A359" s="97"/>
      <c r="B359" s="95" t="str">
        <f ca="1">IF(LEN(A359)=0,"",INDEX('Smelter Look-up'!$A:$A,MATCH($A359,'Smelter Look-up'!$E:$E,0)))</f>
        <v/>
      </c>
      <c r="C359" s="95" t="str">
        <f ca="1">IF(LEN(A359)=0,"",INDEX('Smelter Look-up'!$C:$C,MATCH($A359,'Smelter Look-up'!$E:$E,0)))</f>
        <v/>
      </c>
      <c r="D359" s="95"/>
      <c r="E359" s="95" t="str">
        <f ca="1">IF(ISERROR($Y359),"",OFFSET('Smelter Look-up'!$D$4,$Y359-4,0)&amp;"")</f>
        <v/>
      </c>
      <c r="F359" s="95" t="str">
        <f ca="1">IF(ISERROR($Y359),"",OFFSET('Smelter Look-up'!$E$4,$Y359-4,0))</f>
        <v/>
      </c>
      <c r="G359" s="95" t="str">
        <f ca="1">IF(C359="Smelter not listed","Enter smelter details",IF(ISERROR($Y359),"",OFFSET('Smelter Look-up'!$F$4,$Y359-4,0)))</f>
        <v/>
      </c>
      <c r="H359" s="154" t="str">
        <f ca="1">IF(ISERROR($Y359),"",OFFSET('Smelter Look-up'!$G$4,$Y359-4,0))</f>
        <v/>
      </c>
      <c r="I359" s="96" t="str">
        <f ca="1">IF(ISERROR($Y359),"",OFFSET('Smelter Look-up'!$H$4,$Y359-4,0))</f>
        <v/>
      </c>
      <c r="J359" s="96" t="str">
        <f ca="1">IF(ISERROR($Y359),"",OFFSET('Smelter Look-up'!$I$4,$Y359-4,0))</f>
        <v/>
      </c>
      <c r="K359" s="97"/>
      <c r="L359" s="97"/>
      <c r="M359" s="97"/>
      <c r="N359" s="97"/>
      <c r="O359" s="97"/>
      <c r="P359" s="97"/>
      <c r="Q359" s="98"/>
      <c r="R359" s="140" t="str">
        <f ca="1">IF(ISERROR($Y359),"",OFFSET('Smelter Look-up'!$C$4,$Y359-4,0)&amp;"")</f>
        <v/>
      </c>
      <c r="S359" s="98" t="str">
        <f ca="1" t="shared" si="41"/>
        <v/>
      </c>
      <c r="T359" s="98" t="str">
        <f ca="1">IF(B359="","",IF(ISERROR(MATCH($J359,SorP!B:B,0)),"",INDIRECT("'SorP'!$A$"&amp;MATCH($S359&amp;$J359,SorP!C:C,0))))</f>
        <v/>
      </c>
      <c r="U359" s="99"/>
      <c r="V359" s="74" t="str">
        <f ca="1" t="shared" si="42"/>
        <v/>
      </c>
      <c r="W359" s="74" t="b">
        <f ca="1" t="shared" si="43"/>
        <v>0</v>
      </c>
      <c r="X359" s="74" t="str">
        <f ca="1" t="shared" si="44"/>
        <v>+</v>
      </c>
      <c r="Y359" s="74" t="e">
        <f ca="1">IF(C359="",NA(),MATCH($B359&amp;$C359,'Smelter Look-up'!$J:$J,0))</f>
        <v>#N/A</v>
      </c>
      <c r="AB359" s="74">
        <f ca="1" t="shared" si="45"/>
        <v>0</v>
      </c>
      <c r="AC359" s="74" t="str">
        <f ca="1" t="shared" si="46"/>
        <v/>
      </c>
      <c r="AD359" s="74" t="str">
        <f ca="1" t="shared" si="47"/>
        <v/>
      </c>
    </row>
    <row r="360" s="74" customFormat="1" ht="20.15" customHeight="1" spans="1:30">
      <c r="A360" s="97"/>
      <c r="B360" s="95" t="str">
        <f ca="1">IF(LEN(A360)=0,"",INDEX('Smelter Look-up'!$A:$A,MATCH($A360,'Smelter Look-up'!$E:$E,0)))</f>
        <v/>
      </c>
      <c r="C360" s="95" t="str">
        <f ca="1">IF(LEN(A360)=0,"",INDEX('Smelter Look-up'!$C:$C,MATCH($A360,'Smelter Look-up'!$E:$E,0)))</f>
        <v/>
      </c>
      <c r="D360" s="95"/>
      <c r="E360" s="95" t="str">
        <f ca="1">IF(ISERROR($Y360),"",OFFSET('Smelter Look-up'!$D$4,$Y360-4,0)&amp;"")</f>
        <v/>
      </c>
      <c r="F360" s="95" t="str">
        <f ca="1">IF(ISERROR($Y360),"",OFFSET('Smelter Look-up'!$E$4,$Y360-4,0))</f>
        <v/>
      </c>
      <c r="G360" s="95" t="str">
        <f ca="1">IF(C360="Smelter not listed","Enter smelter details",IF(ISERROR($Y360),"",OFFSET('Smelter Look-up'!$F$4,$Y360-4,0)))</f>
        <v/>
      </c>
      <c r="H360" s="154" t="str">
        <f ca="1">IF(ISERROR($Y360),"",OFFSET('Smelter Look-up'!$G$4,$Y360-4,0))</f>
        <v/>
      </c>
      <c r="I360" s="96" t="str">
        <f ca="1">IF(ISERROR($Y360),"",OFFSET('Smelter Look-up'!$H$4,$Y360-4,0))</f>
        <v/>
      </c>
      <c r="J360" s="96" t="str">
        <f ca="1">IF(ISERROR($Y360),"",OFFSET('Smelter Look-up'!$I$4,$Y360-4,0))</f>
        <v/>
      </c>
      <c r="K360" s="97"/>
      <c r="L360" s="97"/>
      <c r="M360" s="97"/>
      <c r="N360" s="97"/>
      <c r="O360" s="97"/>
      <c r="P360" s="97"/>
      <c r="Q360" s="98"/>
      <c r="R360" s="140" t="str">
        <f ca="1">IF(ISERROR($Y360),"",OFFSET('Smelter Look-up'!$C$4,$Y360-4,0)&amp;"")</f>
        <v/>
      </c>
      <c r="S360" s="98" t="str">
        <f ca="1" t="shared" si="41"/>
        <v/>
      </c>
      <c r="T360" s="98" t="str">
        <f ca="1">IF(B360="","",IF(ISERROR(MATCH($J360,SorP!B:B,0)),"",INDIRECT("'SorP'!$A$"&amp;MATCH($S360&amp;$J360,SorP!C:C,0))))</f>
        <v/>
      </c>
      <c r="U360" s="99"/>
      <c r="V360" s="74" t="str">
        <f ca="1" t="shared" si="42"/>
        <v/>
      </c>
      <c r="W360" s="74" t="b">
        <f ca="1" t="shared" si="43"/>
        <v>0</v>
      </c>
      <c r="X360" s="74" t="str">
        <f ca="1" t="shared" si="44"/>
        <v>+</v>
      </c>
      <c r="Y360" s="74" t="e">
        <f ca="1">IF(C360="",NA(),MATCH($B360&amp;$C360,'Smelter Look-up'!$J:$J,0))</f>
        <v>#N/A</v>
      </c>
      <c r="AB360" s="74">
        <f ca="1" t="shared" si="45"/>
        <v>0</v>
      </c>
      <c r="AC360" s="74" t="str">
        <f ca="1" t="shared" si="46"/>
        <v/>
      </c>
      <c r="AD360" s="74" t="str">
        <f ca="1" t="shared" si="47"/>
        <v/>
      </c>
    </row>
    <row r="361" s="74" customFormat="1" ht="20.15" customHeight="1" spans="1:30">
      <c r="A361" s="97"/>
      <c r="B361" s="95" t="str">
        <f ca="1">IF(LEN(A361)=0,"",INDEX('Smelter Look-up'!$A:$A,MATCH($A361,'Smelter Look-up'!$E:$E,0)))</f>
        <v/>
      </c>
      <c r="C361" s="95" t="str">
        <f ca="1">IF(LEN(A361)=0,"",INDEX('Smelter Look-up'!$C:$C,MATCH($A361,'Smelter Look-up'!$E:$E,0)))</f>
        <v/>
      </c>
      <c r="D361" s="95"/>
      <c r="E361" s="95" t="str">
        <f ca="1">IF(ISERROR($Y361),"",OFFSET('Smelter Look-up'!$D$4,$Y361-4,0)&amp;"")</f>
        <v/>
      </c>
      <c r="F361" s="95" t="str">
        <f ca="1">IF(ISERROR($Y361),"",OFFSET('Smelter Look-up'!$E$4,$Y361-4,0))</f>
        <v/>
      </c>
      <c r="G361" s="95" t="str">
        <f ca="1">IF(C361="Smelter not listed","Enter smelter details",IF(ISERROR($Y361),"",OFFSET('Smelter Look-up'!$F$4,$Y361-4,0)))</f>
        <v/>
      </c>
      <c r="H361" s="154" t="str">
        <f ca="1">IF(ISERROR($Y361),"",OFFSET('Smelter Look-up'!$G$4,$Y361-4,0))</f>
        <v/>
      </c>
      <c r="I361" s="96" t="str">
        <f ca="1">IF(ISERROR($Y361),"",OFFSET('Smelter Look-up'!$H$4,$Y361-4,0))</f>
        <v/>
      </c>
      <c r="J361" s="96" t="str">
        <f ca="1">IF(ISERROR($Y361),"",OFFSET('Smelter Look-up'!$I$4,$Y361-4,0))</f>
        <v/>
      </c>
      <c r="K361" s="97"/>
      <c r="L361" s="97"/>
      <c r="M361" s="97"/>
      <c r="N361" s="97"/>
      <c r="O361" s="97"/>
      <c r="P361" s="97"/>
      <c r="Q361" s="98"/>
      <c r="R361" s="140" t="str">
        <f ca="1">IF(ISERROR($Y361),"",OFFSET('Smelter Look-up'!$C$4,$Y361-4,0)&amp;"")</f>
        <v/>
      </c>
      <c r="S361" s="98" t="str">
        <f ca="1" t="shared" si="41"/>
        <v/>
      </c>
      <c r="T361" s="98" t="str">
        <f ca="1">IF(B361="","",IF(ISERROR(MATCH($J361,SorP!B:B,0)),"",INDIRECT("'SorP'!$A$"&amp;MATCH($S361&amp;$J361,SorP!C:C,0))))</f>
        <v/>
      </c>
      <c r="U361" s="99"/>
      <c r="V361" s="74" t="str">
        <f ca="1" t="shared" si="42"/>
        <v/>
      </c>
      <c r="W361" s="74" t="b">
        <f ca="1" t="shared" si="43"/>
        <v>0</v>
      </c>
      <c r="X361" s="74" t="str">
        <f ca="1" t="shared" si="44"/>
        <v>+</v>
      </c>
      <c r="Y361" s="74" t="e">
        <f ca="1">IF(C361="",NA(),MATCH($B361&amp;$C361,'Smelter Look-up'!$J:$J,0))</f>
        <v>#N/A</v>
      </c>
      <c r="AB361" s="74">
        <f ca="1" t="shared" si="45"/>
        <v>0</v>
      </c>
      <c r="AC361" s="74" t="str">
        <f ca="1" t="shared" si="46"/>
        <v/>
      </c>
      <c r="AD361" s="74" t="str">
        <f ca="1" t="shared" si="47"/>
        <v/>
      </c>
    </row>
    <row r="362" s="74" customFormat="1" ht="20.15" customHeight="1" spans="1:30">
      <c r="A362" s="97"/>
      <c r="B362" s="95" t="str">
        <f ca="1">IF(LEN(A362)=0,"",INDEX('Smelter Look-up'!$A:$A,MATCH($A362,'Smelter Look-up'!$E:$E,0)))</f>
        <v/>
      </c>
      <c r="C362" s="95" t="str">
        <f ca="1">IF(LEN(A362)=0,"",INDEX('Smelter Look-up'!$C:$C,MATCH($A362,'Smelter Look-up'!$E:$E,0)))</f>
        <v/>
      </c>
      <c r="D362" s="95"/>
      <c r="E362" s="95" t="str">
        <f ca="1">IF(ISERROR($Y362),"",OFFSET('Smelter Look-up'!$D$4,$Y362-4,0)&amp;"")</f>
        <v/>
      </c>
      <c r="F362" s="95" t="str">
        <f ca="1">IF(ISERROR($Y362),"",OFFSET('Smelter Look-up'!$E$4,$Y362-4,0))</f>
        <v/>
      </c>
      <c r="G362" s="95" t="str">
        <f ca="1">IF(C362="Smelter not listed","Enter smelter details",IF(ISERROR($Y362),"",OFFSET('Smelter Look-up'!$F$4,$Y362-4,0)))</f>
        <v/>
      </c>
      <c r="H362" s="154" t="str">
        <f ca="1">IF(ISERROR($Y362),"",OFFSET('Smelter Look-up'!$G$4,$Y362-4,0))</f>
        <v/>
      </c>
      <c r="I362" s="96" t="str">
        <f ca="1">IF(ISERROR($Y362),"",OFFSET('Smelter Look-up'!$H$4,$Y362-4,0))</f>
        <v/>
      </c>
      <c r="J362" s="96" t="str">
        <f ca="1">IF(ISERROR($Y362),"",OFFSET('Smelter Look-up'!$I$4,$Y362-4,0))</f>
        <v/>
      </c>
      <c r="K362" s="97"/>
      <c r="L362" s="97"/>
      <c r="M362" s="97"/>
      <c r="N362" s="97"/>
      <c r="O362" s="97"/>
      <c r="P362" s="97"/>
      <c r="Q362" s="98"/>
      <c r="R362" s="140" t="str">
        <f ca="1">IF(ISERROR($Y362),"",OFFSET('Smelter Look-up'!$C$4,$Y362-4,0)&amp;"")</f>
        <v/>
      </c>
      <c r="S362" s="98" t="str">
        <f ca="1" t="shared" si="41"/>
        <v/>
      </c>
      <c r="T362" s="98" t="str">
        <f ca="1">IF(B362="","",IF(ISERROR(MATCH($J362,SorP!B:B,0)),"",INDIRECT("'SorP'!$A$"&amp;MATCH($S362&amp;$J362,SorP!C:C,0))))</f>
        <v/>
      </c>
      <c r="U362" s="99"/>
      <c r="V362" s="74" t="str">
        <f ca="1" t="shared" si="42"/>
        <v/>
      </c>
      <c r="W362" s="74" t="b">
        <f ca="1" t="shared" si="43"/>
        <v>0</v>
      </c>
      <c r="X362" s="74" t="str">
        <f ca="1" t="shared" si="44"/>
        <v>+</v>
      </c>
      <c r="Y362" s="74" t="e">
        <f ca="1">IF(C362="",NA(),MATCH($B362&amp;$C362,'Smelter Look-up'!$J:$J,0))</f>
        <v>#N/A</v>
      </c>
      <c r="AB362" s="74">
        <f ca="1" t="shared" si="45"/>
        <v>0</v>
      </c>
      <c r="AC362" s="74" t="str">
        <f ca="1" t="shared" si="46"/>
        <v/>
      </c>
      <c r="AD362" s="74" t="str">
        <f ca="1" t="shared" si="47"/>
        <v/>
      </c>
    </row>
    <row r="363" s="74" customFormat="1" ht="20.15" customHeight="1" spans="1:30">
      <c r="A363" s="97"/>
      <c r="B363" s="95" t="str">
        <f ca="1">IF(LEN(A363)=0,"",INDEX('Smelter Look-up'!$A:$A,MATCH($A363,'Smelter Look-up'!$E:$E,0)))</f>
        <v/>
      </c>
      <c r="C363" s="95" t="str">
        <f ca="1">IF(LEN(A363)=0,"",INDEX('Smelter Look-up'!$C:$C,MATCH($A363,'Smelter Look-up'!$E:$E,0)))</f>
        <v/>
      </c>
      <c r="D363" s="95"/>
      <c r="E363" s="95" t="str">
        <f ca="1">IF(ISERROR($Y363),"",OFFSET('Smelter Look-up'!$D$4,$Y363-4,0)&amp;"")</f>
        <v/>
      </c>
      <c r="F363" s="95" t="str">
        <f ca="1">IF(ISERROR($Y363),"",OFFSET('Smelter Look-up'!$E$4,$Y363-4,0))</f>
        <v/>
      </c>
      <c r="G363" s="95" t="str">
        <f ca="1">IF(C363="Smelter not listed","Enter smelter details",IF(ISERROR($Y363),"",OFFSET('Smelter Look-up'!$F$4,$Y363-4,0)))</f>
        <v/>
      </c>
      <c r="H363" s="154" t="str">
        <f ca="1">IF(ISERROR($Y363),"",OFFSET('Smelter Look-up'!$G$4,$Y363-4,0))</f>
        <v/>
      </c>
      <c r="I363" s="96" t="str">
        <f ca="1">IF(ISERROR($Y363),"",OFFSET('Smelter Look-up'!$H$4,$Y363-4,0))</f>
        <v/>
      </c>
      <c r="J363" s="96" t="str">
        <f ca="1">IF(ISERROR($Y363),"",OFFSET('Smelter Look-up'!$I$4,$Y363-4,0))</f>
        <v/>
      </c>
      <c r="K363" s="97"/>
      <c r="L363" s="97"/>
      <c r="M363" s="97"/>
      <c r="N363" s="97"/>
      <c r="O363" s="97"/>
      <c r="P363" s="97"/>
      <c r="Q363" s="98"/>
      <c r="R363" s="140" t="str">
        <f ca="1">IF(ISERROR($Y363),"",OFFSET('Smelter Look-up'!$C$4,$Y363-4,0)&amp;"")</f>
        <v/>
      </c>
      <c r="S363" s="98" t="str">
        <f ca="1" t="shared" si="41"/>
        <v/>
      </c>
      <c r="T363" s="98" t="str">
        <f ca="1">IF(B363="","",IF(ISERROR(MATCH($J363,SorP!B:B,0)),"",INDIRECT("'SorP'!$A$"&amp;MATCH($S363&amp;$J363,SorP!C:C,0))))</f>
        <v/>
      </c>
      <c r="U363" s="99"/>
      <c r="V363" s="74" t="str">
        <f ca="1" t="shared" si="42"/>
        <v/>
      </c>
      <c r="W363" s="74" t="b">
        <f ca="1" t="shared" si="43"/>
        <v>0</v>
      </c>
      <c r="X363" s="74" t="str">
        <f ca="1" t="shared" si="44"/>
        <v>+</v>
      </c>
      <c r="Y363" s="74" t="e">
        <f ca="1">IF(C363="",NA(),MATCH($B363&amp;$C363,'Smelter Look-up'!$J:$J,0))</f>
        <v>#N/A</v>
      </c>
      <c r="AB363" s="74">
        <f ca="1" t="shared" si="45"/>
        <v>0</v>
      </c>
      <c r="AC363" s="74" t="str">
        <f ca="1" t="shared" si="46"/>
        <v/>
      </c>
      <c r="AD363" s="74" t="str">
        <f ca="1" t="shared" si="47"/>
        <v/>
      </c>
    </row>
    <row r="364" s="74" customFormat="1" ht="20.15" customHeight="1" spans="1:30">
      <c r="A364" s="97"/>
      <c r="B364" s="95" t="str">
        <f ca="1">IF(LEN(A364)=0,"",INDEX('Smelter Look-up'!$A:$A,MATCH($A364,'Smelter Look-up'!$E:$E,0)))</f>
        <v/>
      </c>
      <c r="C364" s="95" t="str">
        <f ca="1">IF(LEN(A364)=0,"",INDEX('Smelter Look-up'!$C:$C,MATCH($A364,'Smelter Look-up'!$E:$E,0)))</f>
        <v/>
      </c>
      <c r="D364" s="95"/>
      <c r="E364" s="95" t="str">
        <f ca="1">IF(ISERROR($Y364),"",OFFSET('Smelter Look-up'!$D$4,$Y364-4,0)&amp;"")</f>
        <v/>
      </c>
      <c r="F364" s="95" t="str">
        <f ca="1">IF(ISERROR($Y364),"",OFFSET('Smelter Look-up'!$E$4,$Y364-4,0))</f>
        <v/>
      </c>
      <c r="G364" s="95" t="str">
        <f ca="1">IF(C364="Smelter not listed","Enter smelter details",IF(ISERROR($Y364),"",OFFSET('Smelter Look-up'!$F$4,$Y364-4,0)))</f>
        <v/>
      </c>
      <c r="H364" s="154" t="str">
        <f ca="1">IF(ISERROR($Y364),"",OFFSET('Smelter Look-up'!$G$4,$Y364-4,0))</f>
        <v/>
      </c>
      <c r="I364" s="96" t="str">
        <f ca="1">IF(ISERROR($Y364),"",OFFSET('Smelter Look-up'!$H$4,$Y364-4,0))</f>
        <v/>
      </c>
      <c r="J364" s="96" t="str">
        <f ca="1">IF(ISERROR($Y364),"",OFFSET('Smelter Look-up'!$I$4,$Y364-4,0))</f>
        <v/>
      </c>
      <c r="K364" s="97"/>
      <c r="L364" s="97"/>
      <c r="M364" s="97"/>
      <c r="N364" s="97"/>
      <c r="O364" s="97"/>
      <c r="P364" s="97"/>
      <c r="Q364" s="98"/>
      <c r="R364" s="140" t="str">
        <f ca="1">IF(ISERROR($Y364),"",OFFSET('Smelter Look-up'!$C$4,$Y364-4,0)&amp;"")</f>
        <v/>
      </c>
      <c r="S364" s="98" t="str">
        <f ca="1" t="shared" si="41"/>
        <v/>
      </c>
      <c r="T364" s="98" t="str">
        <f ca="1">IF(B364="","",IF(ISERROR(MATCH($J364,SorP!B:B,0)),"",INDIRECT("'SorP'!$A$"&amp;MATCH($S364&amp;$J364,SorP!C:C,0))))</f>
        <v/>
      </c>
      <c r="U364" s="99"/>
      <c r="V364" s="74" t="str">
        <f ca="1" t="shared" si="42"/>
        <v/>
      </c>
      <c r="W364" s="74" t="b">
        <f ca="1" t="shared" si="43"/>
        <v>0</v>
      </c>
      <c r="X364" s="74" t="str">
        <f ca="1" t="shared" si="44"/>
        <v>+</v>
      </c>
      <c r="Y364" s="74" t="e">
        <f ca="1">IF(C364="",NA(),MATCH($B364&amp;$C364,'Smelter Look-up'!$J:$J,0))</f>
        <v>#N/A</v>
      </c>
      <c r="AB364" s="74">
        <f ca="1" t="shared" si="45"/>
        <v>0</v>
      </c>
      <c r="AC364" s="74" t="str">
        <f ca="1" t="shared" si="46"/>
        <v/>
      </c>
      <c r="AD364" s="74" t="str">
        <f ca="1" t="shared" si="47"/>
        <v/>
      </c>
    </row>
    <row r="365" s="74" customFormat="1" ht="20.15" customHeight="1" spans="1:30">
      <c r="A365" s="97"/>
      <c r="B365" s="95" t="str">
        <f ca="1">IF(LEN(A365)=0,"",INDEX('Smelter Look-up'!$A:$A,MATCH($A365,'Smelter Look-up'!$E:$E,0)))</f>
        <v/>
      </c>
      <c r="C365" s="95" t="str">
        <f ca="1">IF(LEN(A365)=0,"",INDEX('Smelter Look-up'!$C:$C,MATCH($A365,'Smelter Look-up'!$E:$E,0)))</f>
        <v/>
      </c>
      <c r="D365" s="95"/>
      <c r="E365" s="95" t="str">
        <f ca="1">IF(ISERROR($Y365),"",OFFSET('Smelter Look-up'!$D$4,$Y365-4,0)&amp;"")</f>
        <v/>
      </c>
      <c r="F365" s="95" t="str">
        <f ca="1">IF(ISERROR($Y365),"",OFFSET('Smelter Look-up'!$E$4,$Y365-4,0))</f>
        <v/>
      </c>
      <c r="G365" s="95" t="str">
        <f ca="1">IF(C365="Smelter not listed","Enter smelter details",IF(ISERROR($Y365),"",OFFSET('Smelter Look-up'!$F$4,$Y365-4,0)))</f>
        <v/>
      </c>
      <c r="H365" s="154" t="str">
        <f ca="1">IF(ISERROR($Y365),"",OFFSET('Smelter Look-up'!$G$4,$Y365-4,0))</f>
        <v/>
      </c>
      <c r="I365" s="96" t="str">
        <f ca="1">IF(ISERROR($Y365),"",OFFSET('Smelter Look-up'!$H$4,$Y365-4,0))</f>
        <v/>
      </c>
      <c r="J365" s="96" t="str">
        <f ca="1">IF(ISERROR($Y365),"",OFFSET('Smelter Look-up'!$I$4,$Y365-4,0))</f>
        <v/>
      </c>
      <c r="K365" s="97"/>
      <c r="L365" s="97"/>
      <c r="M365" s="97"/>
      <c r="N365" s="97"/>
      <c r="O365" s="97"/>
      <c r="P365" s="97"/>
      <c r="Q365" s="98"/>
      <c r="R365" s="140" t="str">
        <f ca="1">IF(ISERROR($Y365),"",OFFSET('Smelter Look-up'!$C$4,$Y365-4,0)&amp;"")</f>
        <v/>
      </c>
      <c r="S365" s="98" t="str">
        <f ca="1" t="shared" si="41"/>
        <v/>
      </c>
      <c r="T365" s="98" t="str">
        <f ca="1">IF(B365="","",IF(ISERROR(MATCH($J365,SorP!B:B,0)),"",INDIRECT("'SorP'!$A$"&amp;MATCH($S365&amp;$J365,SorP!C:C,0))))</f>
        <v/>
      </c>
      <c r="U365" s="99"/>
      <c r="V365" s="74" t="str">
        <f ca="1" t="shared" si="42"/>
        <v/>
      </c>
      <c r="W365" s="74" t="b">
        <f ca="1" t="shared" si="43"/>
        <v>0</v>
      </c>
      <c r="X365" s="74" t="str">
        <f ca="1" t="shared" si="44"/>
        <v>+</v>
      </c>
      <c r="Y365" s="74" t="e">
        <f ca="1">IF(C365="",NA(),MATCH($B365&amp;$C365,'Smelter Look-up'!$J:$J,0))</f>
        <v>#N/A</v>
      </c>
      <c r="AB365" s="74">
        <f ca="1" t="shared" si="45"/>
        <v>0</v>
      </c>
      <c r="AC365" s="74" t="str">
        <f ca="1" t="shared" si="46"/>
        <v/>
      </c>
      <c r="AD365" s="74" t="str">
        <f ca="1" t="shared" si="47"/>
        <v/>
      </c>
    </row>
    <row r="366" s="74" customFormat="1" ht="20.15" customHeight="1" spans="1:30">
      <c r="A366" s="97"/>
      <c r="B366" s="95" t="str">
        <f ca="1">IF(LEN(A366)=0,"",INDEX('Smelter Look-up'!$A:$A,MATCH($A366,'Smelter Look-up'!$E:$E,0)))</f>
        <v/>
      </c>
      <c r="C366" s="95" t="str">
        <f ca="1">IF(LEN(A366)=0,"",INDEX('Smelter Look-up'!$C:$C,MATCH($A366,'Smelter Look-up'!$E:$E,0)))</f>
        <v/>
      </c>
      <c r="D366" s="95"/>
      <c r="E366" s="95" t="str">
        <f ca="1">IF(ISERROR($Y366),"",OFFSET('Smelter Look-up'!$D$4,$Y366-4,0)&amp;"")</f>
        <v/>
      </c>
      <c r="F366" s="95" t="str">
        <f ca="1">IF(ISERROR($Y366),"",OFFSET('Smelter Look-up'!$E$4,$Y366-4,0))</f>
        <v/>
      </c>
      <c r="G366" s="95" t="str">
        <f ca="1">IF(C366="Smelter not listed","Enter smelter details",IF(ISERROR($Y366),"",OFFSET('Smelter Look-up'!$F$4,$Y366-4,0)))</f>
        <v/>
      </c>
      <c r="H366" s="154" t="str">
        <f ca="1">IF(ISERROR($Y366),"",OFFSET('Smelter Look-up'!$G$4,$Y366-4,0))</f>
        <v/>
      </c>
      <c r="I366" s="96" t="str">
        <f ca="1">IF(ISERROR($Y366),"",OFFSET('Smelter Look-up'!$H$4,$Y366-4,0))</f>
        <v/>
      </c>
      <c r="J366" s="96" t="str">
        <f ca="1">IF(ISERROR($Y366),"",OFFSET('Smelter Look-up'!$I$4,$Y366-4,0))</f>
        <v/>
      </c>
      <c r="K366" s="97"/>
      <c r="L366" s="97"/>
      <c r="M366" s="97"/>
      <c r="N366" s="97"/>
      <c r="O366" s="97"/>
      <c r="P366" s="97"/>
      <c r="Q366" s="98"/>
      <c r="R366" s="140" t="str">
        <f ca="1">IF(ISERROR($Y366),"",OFFSET('Smelter Look-up'!$C$4,$Y366-4,0)&amp;"")</f>
        <v/>
      </c>
      <c r="S366" s="98" t="str">
        <f ca="1" t="shared" si="41"/>
        <v/>
      </c>
      <c r="T366" s="98" t="str">
        <f ca="1">IF(B366="","",IF(ISERROR(MATCH($J366,SorP!B:B,0)),"",INDIRECT("'SorP'!$A$"&amp;MATCH($S366&amp;$J366,SorP!C:C,0))))</f>
        <v/>
      </c>
      <c r="U366" s="99"/>
      <c r="V366" s="74" t="str">
        <f ca="1" t="shared" si="42"/>
        <v/>
      </c>
      <c r="W366" s="74" t="b">
        <f ca="1" t="shared" si="43"/>
        <v>0</v>
      </c>
      <c r="X366" s="74" t="str">
        <f ca="1" t="shared" si="44"/>
        <v>+</v>
      </c>
      <c r="Y366" s="74" t="e">
        <f ca="1">IF(C366="",NA(),MATCH($B366&amp;$C366,'Smelter Look-up'!$J:$J,0))</f>
        <v>#N/A</v>
      </c>
      <c r="AB366" s="74">
        <f ca="1" t="shared" si="45"/>
        <v>0</v>
      </c>
      <c r="AC366" s="74" t="str">
        <f ca="1" t="shared" si="46"/>
        <v/>
      </c>
      <c r="AD366" s="74" t="str">
        <f ca="1" t="shared" si="47"/>
        <v/>
      </c>
    </row>
    <row r="367" s="74" customFormat="1" ht="20.15" customHeight="1" spans="1:30">
      <c r="A367" s="97"/>
      <c r="B367" s="95" t="str">
        <f ca="1">IF(LEN(A367)=0,"",INDEX('Smelter Look-up'!$A:$A,MATCH($A367,'Smelter Look-up'!$E:$E,0)))</f>
        <v/>
      </c>
      <c r="C367" s="95" t="str">
        <f ca="1">IF(LEN(A367)=0,"",INDEX('Smelter Look-up'!$C:$C,MATCH($A367,'Smelter Look-up'!$E:$E,0)))</f>
        <v/>
      </c>
      <c r="D367" s="95"/>
      <c r="E367" s="95" t="str">
        <f ca="1">IF(ISERROR($Y367),"",OFFSET('Smelter Look-up'!$D$4,$Y367-4,0)&amp;"")</f>
        <v/>
      </c>
      <c r="F367" s="95" t="str">
        <f ca="1">IF(ISERROR($Y367),"",OFFSET('Smelter Look-up'!$E$4,$Y367-4,0))</f>
        <v/>
      </c>
      <c r="G367" s="95" t="str">
        <f ca="1">IF(C367="Smelter not listed","Enter smelter details",IF(ISERROR($Y367),"",OFFSET('Smelter Look-up'!$F$4,$Y367-4,0)))</f>
        <v/>
      </c>
      <c r="H367" s="154" t="str">
        <f ca="1">IF(ISERROR($Y367),"",OFFSET('Smelter Look-up'!$G$4,$Y367-4,0))</f>
        <v/>
      </c>
      <c r="I367" s="96" t="str">
        <f ca="1">IF(ISERROR($Y367),"",OFFSET('Smelter Look-up'!$H$4,$Y367-4,0))</f>
        <v/>
      </c>
      <c r="J367" s="96" t="str">
        <f ca="1">IF(ISERROR($Y367),"",OFFSET('Smelter Look-up'!$I$4,$Y367-4,0))</f>
        <v/>
      </c>
      <c r="K367" s="97"/>
      <c r="L367" s="97"/>
      <c r="M367" s="97"/>
      <c r="N367" s="97"/>
      <c r="O367" s="97"/>
      <c r="P367" s="97"/>
      <c r="Q367" s="98"/>
      <c r="R367" s="140" t="str">
        <f ca="1">IF(ISERROR($Y367),"",OFFSET('Smelter Look-up'!$C$4,$Y367-4,0)&amp;"")</f>
        <v/>
      </c>
      <c r="S367" s="98" t="str">
        <f ca="1" t="shared" si="41"/>
        <v/>
      </c>
      <c r="T367" s="98" t="str">
        <f ca="1">IF(B367="","",IF(ISERROR(MATCH($J367,SorP!B:B,0)),"",INDIRECT("'SorP'!$A$"&amp;MATCH($S367&amp;$J367,SorP!C:C,0))))</f>
        <v/>
      </c>
      <c r="U367" s="99"/>
      <c r="V367" s="74" t="str">
        <f ca="1" t="shared" si="42"/>
        <v/>
      </c>
      <c r="W367" s="74" t="b">
        <f ca="1" t="shared" si="43"/>
        <v>0</v>
      </c>
      <c r="X367" s="74" t="str">
        <f ca="1" t="shared" si="44"/>
        <v>+</v>
      </c>
      <c r="Y367" s="74" t="e">
        <f ca="1">IF(C367="",NA(),MATCH($B367&amp;$C367,'Smelter Look-up'!$J:$J,0))</f>
        <v>#N/A</v>
      </c>
      <c r="AB367" s="74">
        <f ca="1" t="shared" si="45"/>
        <v>0</v>
      </c>
      <c r="AC367" s="74" t="str">
        <f ca="1" t="shared" si="46"/>
        <v/>
      </c>
      <c r="AD367" s="74" t="str">
        <f ca="1" t="shared" si="47"/>
        <v/>
      </c>
    </row>
    <row r="368" s="74" customFormat="1" ht="20.15" customHeight="1" spans="1:30">
      <c r="A368" s="97"/>
      <c r="B368" s="95" t="str">
        <f ca="1">IF(LEN(A368)=0,"",INDEX('Smelter Look-up'!$A:$A,MATCH($A368,'Smelter Look-up'!$E:$E,0)))</f>
        <v/>
      </c>
      <c r="C368" s="95" t="str">
        <f ca="1">IF(LEN(A368)=0,"",INDEX('Smelter Look-up'!$C:$C,MATCH($A368,'Smelter Look-up'!$E:$E,0)))</f>
        <v/>
      </c>
      <c r="D368" s="95"/>
      <c r="E368" s="95" t="str">
        <f ca="1">IF(ISERROR($Y368),"",OFFSET('Smelter Look-up'!$D$4,$Y368-4,0)&amp;"")</f>
        <v/>
      </c>
      <c r="F368" s="95" t="str">
        <f ca="1">IF(ISERROR($Y368),"",OFFSET('Smelter Look-up'!$E$4,$Y368-4,0))</f>
        <v/>
      </c>
      <c r="G368" s="95" t="str">
        <f ca="1">IF(C368="Smelter not listed","Enter smelter details",IF(ISERROR($Y368),"",OFFSET('Smelter Look-up'!$F$4,$Y368-4,0)))</f>
        <v/>
      </c>
      <c r="H368" s="154" t="str">
        <f ca="1">IF(ISERROR($Y368),"",OFFSET('Smelter Look-up'!$G$4,$Y368-4,0))</f>
        <v/>
      </c>
      <c r="I368" s="96" t="str">
        <f ca="1">IF(ISERROR($Y368),"",OFFSET('Smelter Look-up'!$H$4,$Y368-4,0))</f>
        <v/>
      </c>
      <c r="J368" s="96" t="str">
        <f ca="1">IF(ISERROR($Y368),"",OFFSET('Smelter Look-up'!$I$4,$Y368-4,0))</f>
        <v/>
      </c>
      <c r="K368" s="97"/>
      <c r="L368" s="97"/>
      <c r="M368" s="97"/>
      <c r="N368" s="97"/>
      <c r="O368" s="97"/>
      <c r="P368" s="97"/>
      <c r="Q368" s="98"/>
      <c r="R368" s="140" t="str">
        <f ca="1">IF(ISERROR($Y368),"",OFFSET('Smelter Look-up'!$C$4,$Y368-4,0)&amp;"")</f>
        <v/>
      </c>
      <c r="S368" s="98" t="str">
        <f ca="1" t="shared" ref="S368:S431" si="48">IF(B368="","",IF(ISERROR(MATCH($E368,CL,0)),"Unknown",INDIRECT("'C'!$A$"&amp;MATCH($E368,CL,0)+1)))</f>
        <v/>
      </c>
      <c r="T368" s="98" t="str">
        <f ca="1">IF(B368="","",IF(ISERROR(MATCH($J368,SorP!B:B,0)),"",INDIRECT("'SorP'!$A$"&amp;MATCH($S368&amp;$J368,SorP!C:C,0))))</f>
        <v/>
      </c>
      <c r="U368" s="99"/>
      <c r="V368" s="74" t="str">
        <f ca="1" t="shared" ref="V368:V431" si="49">B368&amp;C368</f>
        <v/>
      </c>
      <c r="W368" s="74" t="b">
        <f ca="1" t="shared" ref="W368:W431" si="50">OR(ISBLANK(C368),ISBLANK(E368))</f>
        <v>0</v>
      </c>
      <c r="X368" s="74" t="str">
        <f ca="1" t="shared" ref="X368:X431" si="51">IF(W368,"",B368&amp;"+")</f>
        <v>+</v>
      </c>
      <c r="Y368" s="74" t="e">
        <f ca="1">IF(C368="",NA(),MATCH($B368&amp;$C368,'Smelter Look-up'!$J:$J,0))</f>
        <v>#N/A</v>
      </c>
      <c r="AB368" s="74">
        <f ca="1" t="shared" si="45"/>
        <v>0</v>
      </c>
      <c r="AC368" s="74" t="str">
        <f ca="1" t="shared" si="46"/>
        <v/>
      </c>
      <c r="AD368" s="74" t="str">
        <f ca="1" t="shared" si="47"/>
        <v/>
      </c>
    </row>
    <row r="369" s="74" customFormat="1" ht="20.15" customHeight="1" spans="1:30">
      <c r="A369" s="97"/>
      <c r="B369" s="95" t="str">
        <f ca="1">IF(LEN(A369)=0,"",INDEX('Smelter Look-up'!$A:$A,MATCH($A369,'Smelter Look-up'!$E:$E,0)))</f>
        <v/>
      </c>
      <c r="C369" s="95" t="str">
        <f ca="1">IF(LEN(A369)=0,"",INDEX('Smelter Look-up'!$C:$C,MATCH($A369,'Smelter Look-up'!$E:$E,0)))</f>
        <v/>
      </c>
      <c r="D369" s="95"/>
      <c r="E369" s="95" t="str">
        <f ca="1">IF(ISERROR($Y369),"",OFFSET('Smelter Look-up'!$D$4,$Y369-4,0)&amp;"")</f>
        <v/>
      </c>
      <c r="F369" s="95" t="str">
        <f ca="1">IF(ISERROR($Y369),"",OFFSET('Smelter Look-up'!$E$4,$Y369-4,0))</f>
        <v/>
      </c>
      <c r="G369" s="95" t="str">
        <f ca="1">IF(C369="Smelter not listed","Enter smelter details",IF(ISERROR($Y369),"",OFFSET('Smelter Look-up'!$F$4,$Y369-4,0)))</f>
        <v/>
      </c>
      <c r="H369" s="154" t="str">
        <f ca="1">IF(ISERROR($Y369),"",OFFSET('Smelter Look-up'!$G$4,$Y369-4,0))</f>
        <v/>
      </c>
      <c r="I369" s="96" t="str">
        <f ca="1">IF(ISERROR($Y369),"",OFFSET('Smelter Look-up'!$H$4,$Y369-4,0))</f>
        <v/>
      </c>
      <c r="J369" s="96" t="str">
        <f ca="1">IF(ISERROR($Y369),"",OFFSET('Smelter Look-up'!$I$4,$Y369-4,0))</f>
        <v/>
      </c>
      <c r="K369" s="97"/>
      <c r="L369" s="97"/>
      <c r="M369" s="97"/>
      <c r="N369" s="97"/>
      <c r="O369" s="97"/>
      <c r="P369" s="97"/>
      <c r="Q369" s="98"/>
      <c r="R369" s="140" t="str">
        <f ca="1">IF(ISERROR($Y369),"",OFFSET('Smelter Look-up'!$C$4,$Y369-4,0)&amp;"")</f>
        <v/>
      </c>
      <c r="S369" s="98" t="str">
        <f ca="1" t="shared" si="48"/>
        <v/>
      </c>
      <c r="T369" s="98" t="str">
        <f ca="1">IF(B369="","",IF(ISERROR(MATCH($J369,SorP!B:B,0)),"",INDIRECT("'SorP'!$A$"&amp;MATCH($S369&amp;$J369,SorP!C:C,0))))</f>
        <v/>
      </c>
      <c r="U369" s="99"/>
      <c r="V369" s="74" t="str">
        <f ca="1" t="shared" si="49"/>
        <v/>
      </c>
      <c r="W369" s="74" t="b">
        <f ca="1" t="shared" si="50"/>
        <v>0</v>
      </c>
      <c r="X369" s="74" t="str">
        <f ca="1" t="shared" si="51"/>
        <v>+</v>
      </c>
      <c r="Y369" s="74" t="e">
        <f ca="1">IF(C369="",NA(),MATCH($B369&amp;$C369,'Smelter Look-up'!$J:$J,0))</f>
        <v>#N/A</v>
      </c>
      <c r="AB369" s="74">
        <f ca="1" t="shared" ref="AB369:AB432" si="52">IF(AND(C369="Smelter not listed",OR(LEN(D369)=0,LEN(E369)=0)),1,0)</f>
        <v>0</v>
      </c>
      <c r="AC369" s="74" t="str">
        <f ca="1" t="shared" ref="AC369:AC432" si="53">B369</f>
        <v/>
      </c>
      <c r="AD369" s="74" t="str">
        <f ca="1" t="shared" si="47"/>
        <v/>
      </c>
    </row>
    <row r="370" s="74" customFormat="1" ht="20.15" customHeight="1" spans="1:30">
      <c r="A370" s="97"/>
      <c r="B370" s="95" t="str">
        <f ca="1">IF(LEN(A370)=0,"",INDEX('Smelter Look-up'!$A:$A,MATCH($A370,'Smelter Look-up'!$E:$E,0)))</f>
        <v/>
      </c>
      <c r="C370" s="95" t="str">
        <f ca="1">IF(LEN(A370)=0,"",INDEX('Smelter Look-up'!$C:$C,MATCH($A370,'Smelter Look-up'!$E:$E,0)))</f>
        <v/>
      </c>
      <c r="D370" s="95"/>
      <c r="E370" s="95" t="str">
        <f ca="1">IF(ISERROR($Y370),"",OFFSET('Smelter Look-up'!$D$4,$Y370-4,0)&amp;"")</f>
        <v/>
      </c>
      <c r="F370" s="95" t="str">
        <f ca="1">IF(ISERROR($Y370),"",OFFSET('Smelter Look-up'!$E$4,$Y370-4,0))</f>
        <v/>
      </c>
      <c r="G370" s="95" t="str">
        <f ca="1">IF(C370="Smelter not listed","Enter smelter details",IF(ISERROR($Y370),"",OFFSET('Smelter Look-up'!$F$4,$Y370-4,0)))</f>
        <v/>
      </c>
      <c r="H370" s="154" t="str">
        <f ca="1">IF(ISERROR($Y370),"",OFFSET('Smelter Look-up'!$G$4,$Y370-4,0))</f>
        <v/>
      </c>
      <c r="I370" s="96" t="str">
        <f ca="1">IF(ISERROR($Y370),"",OFFSET('Smelter Look-up'!$H$4,$Y370-4,0))</f>
        <v/>
      </c>
      <c r="J370" s="96" t="str">
        <f ca="1">IF(ISERROR($Y370),"",OFFSET('Smelter Look-up'!$I$4,$Y370-4,0))</f>
        <v/>
      </c>
      <c r="K370" s="97"/>
      <c r="L370" s="97"/>
      <c r="M370" s="97"/>
      <c r="N370" s="97"/>
      <c r="O370" s="97"/>
      <c r="P370" s="97"/>
      <c r="Q370" s="98"/>
      <c r="R370" s="140" t="str">
        <f ca="1">IF(ISERROR($Y370),"",OFFSET('Smelter Look-up'!$C$4,$Y370-4,0)&amp;"")</f>
        <v/>
      </c>
      <c r="S370" s="98" t="str">
        <f ca="1" t="shared" si="48"/>
        <v/>
      </c>
      <c r="T370" s="98" t="str">
        <f ca="1">IF(B370="","",IF(ISERROR(MATCH($J370,SorP!B:B,0)),"",INDIRECT("'SorP'!$A$"&amp;MATCH($S370&amp;$J370,SorP!C:C,0))))</f>
        <v/>
      </c>
      <c r="U370" s="99"/>
      <c r="V370" s="74" t="str">
        <f ca="1" t="shared" si="49"/>
        <v/>
      </c>
      <c r="W370" s="74" t="b">
        <f ca="1" t="shared" si="50"/>
        <v>0</v>
      </c>
      <c r="X370" s="74" t="str">
        <f ca="1" t="shared" si="51"/>
        <v>+</v>
      </c>
      <c r="Y370" s="74" t="e">
        <f ca="1">IF(C370="",NA(),MATCH($B370&amp;$C370,'Smelter Look-up'!$J:$J,0))</f>
        <v>#N/A</v>
      </c>
      <c r="AB370" s="74">
        <f ca="1" t="shared" si="52"/>
        <v>0</v>
      </c>
      <c r="AC370" s="74" t="str">
        <f ca="1" t="shared" si="53"/>
        <v/>
      </c>
      <c r="AD370" s="74" t="str">
        <f ca="1" t="shared" si="47"/>
        <v/>
      </c>
    </row>
    <row r="371" s="74" customFormat="1" ht="20.15" customHeight="1" spans="1:30">
      <c r="A371" s="97"/>
      <c r="B371" s="95" t="str">
        <f ca="1">IF(LEN(A371)=0,"",INDEX('Smelter Look-up'!$A:$A,MATCH($A371,'Smelter Look-up'!$E:$E,0)))</f>
        <v/>
      </c>
      <c r="C371" s="95" t="str">
        <f ca="1">IF(LEN(A371)=0,"",INDEX('Smelter Look-up'!$C:$C,MATCH($A371,'Smelter Look-up'!$E:$E,0)))</f>
        <v/>
      </c>
      <c r="D371" s="95"/>
      <c r="E371" s="95" t="str">
        <f ca="1">IF(ISERROR($Y371),"",OFFSET('Smelter Look-up'!$D$4,$Y371-4,0)&amp;"")</f>
        <v/>
      </c>
      <c r="F371" s="95" t="str">
        <f ca="1">IF(ISERROR($Y371),"",OFFSET('Smelter Look-up'!$E$4,$Y371-4,0))</f>
        <v/>
      </c>
      <c r="G371" s="95" t="str">
        <f ca="1">IF(C371="Smelter not listed","Enter smelter details",IF(ISERROR($Y371),"",OFFSET('Smelter Look-up'!$F$4,$Y371-4,0)))</f>
        <v/>
      </c>
      <c r="H371" s="154" t="str">
        <f ca="1">IF(ISERROR($Y371),"",OFFSET('Smelter Look-up'!$G$4,$Y371-4,0))</f>
        <v/>
      </c>
      <c r="I371" s="96" t="str">
        <f ca="1">IF(ISERROR($Y371),"",OFFSET('Smelter Look-up'!$H$4,$Y371-4,0))</f>
        <v/>
      </c>
      <c r="J371" s="96" t="str">
        <f ca="1">IF(ISERROR($Y371),"",OFFSET('Smelter Look-up'!$I$4,$Y371-4,0))</f>
        <v/>
      </c>
      <c r="K371" s="97"/>
      <c r="L371" s="97"/>
      <c r="M371" s="97"/>
      <c r="N371" s="97"/>
      <c r="O371" s="97"/>
      <c r="P371" s="97"/>
      <c r="Q371" s="98"/>
      <c r="R371" s="140" t="str">
        <f ca="1">IF(ISERROR($Y371),"",OFFSET('Smelter Look-up'!$C$4,$Y371-4,0)&amp;"")</f>
        <v/>
      </c>
      <c r="S371" s="98" t="str">
        <f ca="1" t="shared" si="48"/>
        <v/>
      </c>
      <c r="T371" s="98" t="str">
        <f ca="1">IF(B371="","",IF(ISERROR(MATCH($J371,SorP!B:B,0)),"",INDIRECT("'SorP'!$A$"&amp;MATCH($S371&amp;$J371,SorP!C:C,0))))</f>
        <v/>
      </c>
      <c r="U371" s="99"/>
      <c r="V371" s="74" t="str">
        <f ca="1" t="shared" si="49"/>
        <v/>
      </c>
      <c r="W371" s="74" t="b">
        <f ca="1" t="shared" si="50"/>
        <v>0</v>
      </c>
      <c r="X371" s="74" t="str">
        <f ca="1" t="shared" si="51"/>
        <v>+</v>
      </c>
      <c r="Y371" s="74" t="e">
        <f ca="1">IF(C371="",NA(),MATCH($B371&amp;$C371,'Smelter Look-up'!$J:$J,0))</f>
        <v>#N/A</v>
      </c>
      <c r="AB371" s="74">
        <f ca="1" t="shared" si="52"/>
        <v>0</v>
      </c>
      <c r="AC371" s="74" t="str">
        <f ca="1" t="shared" si="53"/>
        <v/>
      </c>
      <c r="AD371" s="74" t="str">
        <f ca="1" t="shared" si="47"/>
        <v/>
      </c>
    </row>
    <row r="372" s="74" customFormat="1" ht="20.15" customHeight="1" spans="1:30">
      <c r="A372" s="97"/>
      <c r="B372" s="95" t="str">
        <f ca="1">IF(LEN(A372)=0,"",INDEX('Smelter Look-up'!$A:$A,MATCH($A372,'Smelter Look-up'!$E:$E,0)))</f>
        <v/>
      </c>
      <c r="C372" s="95" t="str">
        <f ca="1">IF(LEN(A372)=0,"",INDEX('Smelter Look-up'!$C:$C,MATCH($A372,'Smelter Look-up'!$E:$E,0)))</f>
        <v/>
      </c>
      <c r="D372" s="95"/>
      <c r="E372" s="95" t="str">
        <f ca="1">IF(ISERROR($Y372),"",OFFSET('Smelter Look-up'!$D$4,$Y372-4,0)&amp;"")</f>
        <v/>
      </c>
      <c r="F372" s="95" t="str">
        <f ca="1">IF(ISERROR($Y372),"",OFFSET('Smelter Look-up'!$E$4,$Y372-4,0))</f>
        <v/>
      </c>
      <c r="G372" s="95" t="str">
        <f ca="1">IF(C372="Smelter not listed","Enter smelter details",IF(ISERROR($Y372),"",OFFSET('Smelter Look-up'!$F$4,$Y372-4,0)))</f>
        <v/>
      </c>
      <c r="H372" s="154" t="str">
        <f ca="1">IF(ISERROR($Y372),"",OFFSET('Smelter Look-up'!$G$4,$Y372-4,0))</f>
        <v/>
      </c>
      <c r="I372" s="96" t="str">
        <f ca="1">IF(ISERROR($Y372),"",OFFSET('Smelter Look-up'!$H$4,$Y372-4,0))</f>
        <v/>
      </c>
      <c r="J372" s="96" t="str">
        <f ca="1">IF(ISERROR($Y372),"",OFFSET('Smelter Look-up'!$I$4,$Y372-4,0))</f>
        <v/>
      </c>
      <c r="K372" s="97"/>
      <c r="L372" s="97"/>
      <c r="M372" s="97"/>
      <c r="N372" s="97"/>
      <c r="O372" s="97"/>
      <c r="P372" s="97"/>
      <c r="Q372" s="98"/>
      <c r="R372" s="140" t="str">
        <f ca="1">IF(ISERROR($Y372),"",OFFSET('Smelter Look-up'!$C$4,$Y372-4,0)&amp;"")</f>
        <v/>
      </c>
      <c r="S372" s="98" t="str">
        <f ca="1" t="shared" si="48"/>
        <v/>
      </c>
      <c r="T372" s="98" t="str">
        <f ca="1">IF(B372="","",IF(ISERROR(MATCH($J372,SorP!B:B,0)),"",INDIRECT("'SorP'!$A$"&amp;MATCH($S372&amp;$J372,SorP!C:C,0))))</f>
        <v/>
      </c>
      <c r="U372" s="99"/>
      <c r="V372" s="74" t="str">
        <f ca="1" t="shared" si="49"/>
        <v/>
      </c>
      <c r="W372" s="74" t="b">
        <f ca="1" t="shared" si="50"/>
        <v>0</v>
      </c>
      <c r="X372" s="74" t="str">
        <f ca="1" t="shared" si="51"/>
        <v>+</v>
      </c>
      <c r="Y372" s="74" t="e">
        <f ca="1">IF(C372="",NA(),MATCH($B372&amp;$C372,'Smelter Look-up'!$J:$J,0))</f>
        <v>#N/A</v>
      </c>
      <c r="AB372" s="74">
        <f ca="1" t="shared" si="52"/>
        <v>0</v>
      </c>
      <c r="AC372" s="74" t="str">
        <f ca="1" t="shared" si="53"/>
        <v/>
      </c>
      <c r="AD372" s="74" t="str">
        <f ca="1" t="shared" si="47"/>
        <v/>
      </c>
    </row>
    <row r="373" s="74" customFormat="1" ht="20.15" customHeight="1" spans="1:30">
      <c r="A373" s="97"/>
      <c r="B373" s="95" t="str">
        <f ca="1">IF(LEN(A373)=0,"",INDEX('Smelter Look-up'!$A:$A,MATCH($A373,'Smelter Look-up'!$E:$E,0)))</f>
        <v/>
      </c>
      <c r="C373" s="95" t="str">
        <f ca="1">IF(LEN(A373)=0,"",INDEX('Smelter Look-up'!$C:$C,MATCH($A373,'Smelter Look-up'!$E:$E,0)))</f>
        <v/>
      </c>
      <c r="D373" s="95"/>
      <c r="E373" s="95" t="str">
        <f ca="1">IF(ISERROR($Y373),"",OFFSET('Smelter Look-up'!$D$4,$Y373-4,0)&amp;"")</f>
        <v/>
      </c>
      <c r="F373" s="95" t="str">
        <f ca="1">IF(ISERROR($Y373),"",OFFSET('Smelter Look-up'!$E$4,$Y373-4,0))</f>
        <v/>
      </c>
      <c r="G373" s="95" t="str">
        <f ca="1">IF(C373="Smelter not listed","Enter smelter details",IF(ISERROR($Y373),"",OFFSET('Smelter Look-up'!$F$4,$Y373-4,0)))</f>
        <v/>
      </c>
      <c r="H373" s="154" t="str">
        <f ca="1">IF(ISERROR($Y373),"",OFFSET('Smelter Look-up'!$G$4,$Y373-4,0))</f>
        <v/>
      </c>
      <c r="I373" s="96" t="str">
        <f ca="1">IF(ISERROR($Y373),"",OFFSET('Smelter Look-up'!$H$4,$Y373-4,0))</f>
        <v/>
      </c>
      <c r="J373" s="96" t="str">
        <f ca="1">IF(ISERROR($Y373),"",OFFSET('Smelter Look-up'!$I$4,$Y373-4,0))</f>
        <v/>
      </c>
      <c r="K373" s="97"/>
      <c r="L373" s="97"/>
      <c r="M373" s="97"/>
      <c r="N373" s="97"/>
      <c r="O373" s="97"/>
      <c r="P373" s="97"/>
      <c r="Q373" s="98"/>
      <c r="R373" s="140" t="str">
        <f ca="1">IF(ISERROR($Y373),"",OFFSET('Smelter Look-up'!$C$4,$Y373-4,0)&amp;"")</f>
        <v/>
      </c>
      <c r="S373" s="98" t="str">
        <f ca="1" t="shared" si="48"/>
        <v/>
      </c>
      <c r="T373" s="98" t="str">
        <f ca="1">IF(B373="","",IF(ISERROR(MATCH($J373,SorP!B:B,0)),"",INDIRECT("'SorP'!$A$"&amp;MATCH($S373&amp;$J373,SorP!C:C,0))))</f>
        <v/>
      </c>
      <c r="U373" s="99"/>
      <c r="V373" s="74" t="str">
        <f ca="1" t="shared" si="49"/>
        <v/>
      </c>
      <c r="W373" s="74" t="b">
        <f ca="1" t="shared" si="50"/>
        <v>0</v>
      </c>
      <c r="X373" s="74" t="str">
        <f ca="1" t="shared" si="51"/>
        <v>+</v>
      </c>
      <c r="Y373" s="74" t="e">
        <f ca="1">IF(C373="",NA(),MATCH($B373&amp;$C373,'Smelter Look-up'!$J:$J,0))</f>
        <v>#N/A</v>
      </c>
      <c r="AB373" s="74">
        <f ca="1" t="shared" si="52"/>
        <v>0</v>
      </c>
      <c r="AC373" s="74" t="str">
        <f ca="1" t="shared" si="53"/>
        <v/>
      </c>
      <c r="AD373" s="74" t="str">
        <f ca="1" t="shared" si="47"/>
        <v/>
      </c>
    </row>
    <row r="374" s="74" customFormat="1" ht="20.15" customHeight="1" spans="1:30">
      <c r="A374" s="97"/>
      <c r="B374" s="95" t="str">
        <f ca="1">IF(LEN(A374)=0,"",INDEX('Smelter Look-up'!$A:$A,MATCH($A374,'Smelter Look-up'!$E:$E,0)))</f>
        <v/>
      </c>
      <c r="C374" s="95" t="str">
        <f ca="1">IF(LEN(A374)=0,"",INDEX('Smelter Look-up'!$C:$C,MATCH($A374,'Smelter Look-up'!$E:$E,0)))</f>
        <v/>
      </c>
      <c r="D374" s="95"/>
      <c r="E374" s="95" t="str">
        <f ca="1">IF(ISERROR($Y374),"",OFFSET('Smelter Look-up'!$D$4,$Y374-4,0)&amp;"")</f>
        <v/>
      </c>
      <c r="F374" s="95" t="str">
        <f ca="1">IF(ISERROR($Y374),"",OFFSET('Smelter Look-up'!$E$4,$Y374-4,0))</f>
        <v/>
      </c>
      <c r="G374" s="95" t="str">
        <f ca="1">IF(C374="Smelter not listed","Enter smelter details",IF(ISERROR($Y374),"",OFFSET('Smelter Look-up'!$F$4,$Y374-4,0)))</f>
        <v/>
      </c>
      <c r="H374" s="154" t="str">
        <f ca="1">IF(ISERROR($Y374),"",OFFSET('Smelter Look-up'!$G$4,$Y374-4,0))</f>
        <v/>
      </c>
      <c r="I374" s="96" t="str">
        <f ca="1">IF(ISERROR($Y374),"",OFFSET('Smelter Look-up'!$H$4,$Y374-4,0))</f>
        <v/>
      </c>
      <c r="J374" s="96" t="str">
        <f ca="1">IF(ISERROR($Y374),"",OFFSET('Smelter Look-up'!$I$4,$Y374-4,0))</f>
        <v/>
      </c>
      <c r="K374" s="97"/>
      <c r="L374" s="97"/>
      <c r="M374" s="97"/>
      <c r="N374" s="97"/>
      <c r="O374" s="97"/>
      <c r="P374" s="97"/>
      <c r="Q374" s="98"/>
      <c r="R374" s="140" t="str">
        <f ca="1">IF(ISERROR($Y374),"",OFFSET('Smelter Look-up'!$C$4,$Y374-4,0)&amp;"")</f>
        <v/>
      </c>
      <c r="S374" s="98" t="str">
        <f ca="1" t="shared" si="48"/>
        <v/>
      </c>
      <c r="T374" s="98" t="str">
        <f ca="1">IF(B374="","",IF(ISERROR(MATCH($J374,SorP!B:B,0)),"",INDIRECT("'SorP'!$A$"&amp;MATCH($S374&amp;$J374,SorP!C:C,0))))</f>
        <v/>
      </c>
      <c r="U374" s="99"/>
      <c r="V374" s="74" t="str">
        <f ca="1" t="shared" si="49"/>
        <v/>
      </c>
      <c r="W374" s="74" t="b">
        <f ca="1" t="shared" si="50"/>
        <v>0</v>
      </c>
      <c r="X374" s="74" t="str">
        <f ca="1" t="shared" si="51"/>
        <v>+</v>
      </c>
      <c r="Y374" s="74" t="e">
        <f ca="1">IF(C374="",NA(),MATCH($B374&amp;$C374,'Smelter Look-up'!$J:$J,0))</f>
        <v>#N/A</v>
      </c>
      <c r="AB374" s="74">
        <f ca="1" t="shared" si="52"/>
        <v>0</v>
      </c>
      <c r="AC374" s="74" t="str">
        <f ca="1" t="shared" si="53"/>
        <v/>
      </c>
      <c r="AD374" s="74" t="str">
        <f ca="1" t="shared" si="47"/>
        <v/>
      </c>
    </row>
    <row r="375" s="74" customFormat="1" ht="20.15" customHeight="1" spans="1:30">
      <c r="A375" s="97"/>
      <c r="B375" s="95" t="str">
        <f ca="1">IF(LEN(A375)=0,"",INDEX('Smelter Look-up'!$A:$A,MATCH($A375,'Smelter Look-up'!$E:$E,0)))</f>
        <v/>
      </c>
      <c r="C375" s="95" t="str">
        <f ca="1">IF(LEN(A375)=0,"",INDEX('Smelter Look-up'!$C:$C,MATCH($A375,'Smelter Look-up'!$E:$E,0)))</f>
        <v/>
      </c>
      <c r="D375" s="95"/>
      <c r="E375" s="95" t="str">
        <f ca="1">IF(ISERROR($Y375),"",OFFSET('Smelter Look-up'!$D$4,$Y375-4,0)&amp;"")</f>
        <v/>
      </c>
      <c r="F375" s="95" t="str">
        <f ca="1">IF(ISERROR($Y375),"",OFFSET('Smelter Look-up'!$E$4,$Y375-4,0))</f>
        <v/>
      </c>
      <c r="G375" s="95" t="str">
        <f ca="1">IF(C375="Smelter not listed","Enter smelter details",IF(ISERROR($Y375),"",OFFSET('Smelter Look-up'!$F$4,$Y375-4,0)))</f>
        <v/>
      </c>
      <c r="H375" s="154" t="str">
        <f ca="1">IF(ISERROR($Y375),"",OFFSET('Smelter Look-up'!$G$4,$Y375-4,0))</f>
        <v/>
      </c>
      <c r="I375" s="96" t="str">
        <f ca="1">IF(ISERROR($Y375),"",OFFSET('Smelter Look-up'!$H$4,$Y375-4,0))</f>
        <v/>
      </c>
      <c r="J375" s="96" t="str">
        <f ca="1">IF(ISERROR($Y375),"",OFFSET('Smelter Look-up'!$I$4,$Y375-4,0))</f>
        <v/>
      </c>
      <c r="K375" s="97"/>
      <c r="L375" s="97"/>
      <c r="M375" s="97"/>
      <c r="N375" s="97"/>
      <c r="O375" s="97"/>
      <c r="P375" s="97"/>
      <c r="Q375" s="98"/>
      <c r="R375" s="140" t="str">
        <f ca="1">IF(ISERROR($Y375),"",OFFSET('Smelter Look-up'!$C$4,$Y375-4,0)&amp;"")</f>
        <v/>
      </c>
      <c r="S375" s="98" t="str">
        <f ca="1" t="shared" si="48"/>
        <v/>
      </c>
      <c r="T375" s="98" t="str">
        <f ca="1">IF(B375="","",IF(ISERROR(MATCH($J375,SorP!B:B,0)),"",INDIRECT("'SorP'!$A$"&amp;MATCH($S375&amp;$J375,SorP!C:C,0))))</f>
        <v/>
      </c>
      <c r="U375" s="99"/>
      <c r="V375" s="74" t="str">
        <f ca="1" t="shared" si="49"/>
        <v/>
      </c>
      <c r="W375" s="74" t="b">
        <f ca="1" t="shared" si="50"/>
        <v>0</v>
      </c>
      <c r="X375" s="74" t="str">
        <f ca="1" t="shared" si="51"/>
        <v>+</v>
      </c>
      <c r="Y375" s="74" t="e">
        <f ca="1">IF(C375="",NA(),MATCH($B375&amp;$C375,'Smelter Look-up'!$J:$J,0))</f>
        <v>#N/A</v>
      </c>
      <c r="AB375" s="74">
        <f ca="1" t="shared" si="52"/>
        <v>0</v>
      </c>
      <c r="AC375" s="74" t="str">
        <f ca="1" t="shared" si="53"/>
        <v/>
      </c>
      <c r="AD375" s="74" t="str">
        <f ca="1" t="shared" ref="AD375:AD438" si="54">IF(C375="Smelter not listed",D375,IF(C375="Smelter not yet identified","",C375))</f>
        <v/>
      </c>
    </row>
    <row r="376" s="74" customFormat="1" ht="20.15" customHeight="1" spans="1:30">
      <c r="A376" s="97"/>
      <c r="B376" s="95" t="str">
        <f ca="1">IF(LEN(A376)=0,"",INDEX('Smelter Look-up'!$A:$A,MATCH($A376,'Smelter Look-up'!$E:$E,0)))</f>
        <v/>
      </c>
      <c r="C376" s="95" t="str">
        <f ca="1">IF(LEN(A376)=0,"",INDEX('Smelter Look-up'!$C:$C,MATCH($A376,'Smelter Look-up'!$E:$E,0)))</f>
        <v/>
      </c>
      <c r="D376" s="95"/>
      <c r="E376" s="95" t="str">
        <f ca="1">IF(ISERROR($Y376),"",OFFSET('Smelter Look-up'!$D$4,$Y376-4,0)&amp;"")</f>
        <v/>
      </c>
      <c r="F376" s="95" t="str">
        <f ca="1">IF(ISERROR($Y376),"",OFFSET('Smelter Look-up'!$E$4,$Y376-4,0))</f>
        <v/>
      </c>
      <c r="G376" s="95" t="str">
        <f ca="1">IF(C376="Smelter not listed","Enter smelter details",IF(ISERROR($Y376),"",OFFSET('Smelter Look-up'!$F$4,$Y376-4,0)))</f>
        <v/>
      </c>
      <c r="H376" s="154" t="str">
        <f ca="1">IF(ISERROR($Y376),"",OFFSET('Smelter Look-up'!$G$4,$Y376-4,0))</f>
        <v/>
      </c>
      <c r="I376" s="96" t="str">
        <f ca="1">IF(ISERROR($Y376),"",OFFSET('Smelter Look-up'!$H$4,$Y376-4,0))</f>
        <v/>
      </c>
      <c r="J376" s="96" t="str">
        <f ca="1">IF(ISERROR($Y376),"",OFFSET('Smelter Look-up'!$I$4,$Y376-4,0))</f>
        <v/>
      </c>
      <c r="K376" s="97"/>
      <c r="L376" s="97"/>
      <c r="M376" s="97"/>
      <c r="N376" s="97"/>
      <c r="O376" s="97"/>
      <c r="P376" s="97"/>
      <c r="Q376" s="98"/>
      <c r="R376" s="140" t="str">
        <f ca="1">IF(ISERROR($Y376),"",OFFSET('Smelter Look-up'!$C$4,$Y376-4,0)&amp;"")</f>
        <v/>
      </c>
      <c r="S376" s="98" t="str">
        <f ca="1" t="shared" si="48"/>
        <v/>
      </c>
      <c r="T376" s="98" t="str">
        <f ca="1">IF(B376="","",IF(ISERROR(MATCH($J376,SorP!B:B,0)),"",INDIRECT("'SorP'!$A$"&amp;MATCH($S376&amp;$J376,SorP!C:C,0))))</f>
        <v/>
      </c>
      <c r="U376" s="99"/>
      <c r="V376" s="74" t="str">
        <f ca="1" t="shared" si="49"/>
        <v/>
      </c>
      <c r="W376" s="74" t="b">
        <f ca="1" t="shared" si="50"/>
        <v>0</v>
      </c>
      <c r="X376" s="74" t="str">
        <f ca="1" t="shared" si="51"/>
        <v>+</v>
      </c>
      <c r="Y376" s="74" t="e">
        <f ca="1">IF(C376="",NA(),MATCH($B376&amp;$C376,'Smelter Look-up'!$J:$J,0))</f>
        <v>#N/A</v>
      </c>
      <c r="AB376" s="74">
        <f ca="1" t="shared" si="52"/>
        <v>0</v>
      </c>
      <c r="AC376" s="74" t="str">
        <f ca="1" t="shared" si="53"/>
        <v/>
      </c>
      <c r="AD376" s="74" t="str">
        <f ca="1" t="shared" si="54"/>
        <v/>
      </c>
    </row>
    <row r="377" s="74" customFormat="1" ht="20.15" customHeight="1" spans="1:30">
      <c r="A377" s="97"/>
      <c r="B377" s="95" t="str">
        <f ca="1">IF(LEN(A377)=0,"",INDEX('Smelter Look-up'!$A:$A,MATCH($A377,'Smelter Look-up'!$E:$E,0)))</f>
        <v/>
      </c>
      <c r="C377" s="95" t="str">
        <f ca="1">IF(LEN(A377)=0,"",INDEX('Smelter Look-up'!$C:$C,MATCH($A377,'Smelter Look-up'!$E:$E,0)))</f>
        <v/>
      </c>
      <c r="D377" s="95"/>
      <c r="E377" s="95" t="str">
        <f ca="1">IF(ISERROR($Y377),"",OFFSET('Smelter Look-up'!$D$4,$Y377-4,0)&amp;"")</f>
        <v/>
      </c>
      <c r="F377" s="95" t="str">
        <f ca="1">IF(ISERROR($Y377),"",OFFSET('Smelter Look-up'!$E$4,$Y377-4,0))</f>
        <v/>
      </c>
      <c r="G377" s="95" t="str">
        <f ca="1">IF(C377="Smelter not listed","Enter smelter details",IF(ISERROR($Y377),"",OFFSET('Smelter Look-up'!$F$4,$Y377-4,0)))</f>
        <v/>
      </c>
      <c r="H377" s="154" t="str">
        <f ca="1">IF(ISERROR($Y377),"",OFFSET('Smelter Look-up'!$G$4,$Y377-4,0))</f>
        <v/>
      </c>
      <c r="I377" s="96" t="str">
        <f ca="1">IF(ISERROR($Y377),"",OFFSET('Smelter Look-up'!$H$4,$Y377-4,0))</f>
        <v/>
      </c>
      <c r="J377" s="96" t="str">
        <f ca="1">IF(ISERROR($Y377),"",OFFSET('Smelter Look-up'!$I$4,$Y377-4,0))</f>
        <v/>
      </c>
      <c r="K377" s="97"/>
      <c r="L377" s="97"/>
      <c r="M377" s="97"/>
      <c r="N377" s="97"/>
      <c r="O377" s="97"/>
      <c r="P377" s="97"/>
      <c r="Q377" s="98"/>
      <c r="R377" s="140" t="str">
        <f ca="1">IF(ISERROR($Y377),"",OFFSET('Smelter Look-up'!$C$4,$Y377-4,0)&amp;"")</f>
        <v/>
      </c>
      <c r="S377" s="98" t="str">
        <f ca="1" t="shared" si="48"/>
        <v/>
      </c>
      <c r="T377" s="98" t="str">
        <f ca="1">IF(B377="","",IF(ISERROR(MATCH($J377,SorP!B:B,0)),"",INDIRECT("'SorP'!$A$"&amp;MATCH($S377&amp;$J377,SorP!C:C,0))))</f>
        <v/>
      </c>
      <c r="U377" s="99"/>
      <c r="V377" s="74" t="str">
        <f ca="1" t="shared" si="49"/>
        <v/>
      </c>
      <c r="W377" s="74" t="b">
        <f ca="1" t="shared" si="50"/>
        <v>0</v>
      </c>
      <c r="X377" s="74" t="str">
        <f ca="1" t="shared" si="51"/>
        <v>+</v>
      </c>
      <c r="Y377" s="74" t="e">
        <f ca="1">IF(C377="",NA(),MATCH($B377&amp;$C377,'Smelter Look-up'!$J:$J,0))</f>
        <v>#N/A</v>
      </c>
      <c r="AB377" s="74">
        <f ca="1" t="shared" si="52"/>
        <v>0</v>
      </c>
      <c r="AC377" s="74" t="str">
        <f ca="1" t="shared" si="53"/>
        <v/>
      </c>
      <c r="AD377" s="74" t="str">
        <f ca="1" t="shared" si="54"/>
        <v/>
      </c>
    </row>
    <row r="378" s="74" customFormat="1" ht="20.15" customHeight="1" spans="1:30">
      <c r="A378" s="97"/>
      <c r="B378" s="95" t="str">
        <f ca="1">IF(LEN(A378)=0,"",INDEX('Smelter Look-up'!$A:$A,MATCH($A378,'Smelter Look-up'!$E:$E,0)))</f>
        <v/>
      </c>
      <c r="C378" s="95" t="str">
        <f ca="1">IF(LEN(A378)=0,"",INDEX('Smelter Look-up'!$C:$C,MATCH($A378,'Smelter Look-up'!$E:$E,0)))</f>
        <v/>
      </c>
      <c r="D378" s="95"/>
      <c r="E378" s="95" t="str">
        <f ca="1">IF(ISERROR($Y378),"",OFFSET('Smelter Look-up'!$D$4,$Y378-4,0)&amp;"")</f>
        <v/>
      </c>
      <c r="F378" s="95" t="str">
        <f ca="1">IF(ISERROR($Y378),"",OFFSET('Smelter Look-up'!$E$4,$Y378-4,0))</f>
        <v/>
      </c>
      <c r="G378" s="95" t="str">
        <f ca="1">IF(C378="Smelter not listed","Enter smelter details",IF(ISERROR($Y378),"",OFFSET('Smelter Look-up'!$F$4,$Y378-4,0)))</f>
        <v/>
      </c>
      <c r="H378" s="154" t="str">
        <f ca="1">IF(ISERROR($Y378),"",OFFSET('Smelter Look-up'!$G$4,$Y378-4,0))</f>
        <v/>
      </c>
      <c r="I378" s="96" t="str">
        <f ca="1">IF(ISERROR($Y378),"",OFFSET('Smelter Look-up'!$H$4,$Y378-4,0))</f>
        <v/>
      </c>
      <c r="J378" s="96" t="str">
        <f ca="1">IF(ISERROR($Y378),"",OFFSET('Smelter Look-up'!$I$4,$Y378-4,0))</f>
        <v/>
      </c>
      <c r="K378" s="97"/>
      <c r="L378" s="97"/>
      <c r="M378" s="97"/>
      <c r="N378" s="97"/>
      <c r="O378" s="97"/>
      <c r="P378" s="97"/>
      <c r="Q378" s="98"/>
      <c r="R378" s="140" t="str">
        <f ca="1">IF(ISERROR($Y378),"",OFFSET('Smelter Look-up'!$C$4,$Y378-4,0)&amp;"")</f>
        <v/>
      </c>
      <c r="S378" s="98" t="str">
        <f ca="1" t="shared" si="48"/>
        <v/>
      </c>
      <c r="T378" s="98" t="str">
        <f ca="1">IF(B378="","",IF(ISERROR(MATCH($J378,SorP!B:B,0)),"",INDIRECT("'SorP'!$A$"&amp;MATCH($S378&amp;$J378,SorP!C:C,0))))</f>
        <v/>
      </c>
      <c r="U378" s="99"/>
      <c r="V378" s="74" t="str">
        <f ca="1" t="shared" si="49"/>
        <v/>
      </c>
      <c r="W378" s="74" t="b">
        <f ca="1" t="shared" si="50"/>
        <v>0</v>
      </c>
      <c r="X378" s="74" t="str">
        <f ca="1" t="shared" si="51"/>
        <v>+</v>
      </c>
      <c r="Y378" s="74" t="e">
        <f ca="1">IF(C378="",NA(),MATCH($B378&amp;$C378,'Smelter Look-up'!$J:$J,0))</f>
        <v>#N/A</v>
      </c>
      <c r="AB378" s="74">
        <f ca="1" t="shared" si="52"/>
        <v>0</v>
      </c>
      <c r="AC378" s="74" t="str">
        <f ca="1" t="shared" si="53"/>
        <v/>
      </c>
      <c r="AD378" s="74" t="str">
        <f ca="1" t="shared" si="54"/>
        <v/>
      </c>
    </row>
    <row r="379" s="74" customFormat="1" ht="20.15" customHeight="1" spans="1:30">
      <c r="A379" s="97"/>
      <c r="B379" s="95" t="str">
        <f ca="1">IF(LEN(A379)=0,"",INDEX('Smelter Look-up'!$A:$A,MATCH($A379,'Smelter Look-up'!$E:$E,0)))</f>
        <v/>
      </c>
      <c r="C379" s="95" t="str">
        <f ca="1">IF(LEN(A379)=0,"",INDEX('Smelter Look-up'!$C:$C,MATCH($A379,'Smelter Look-up'!$E:$E,0)))</f>
        <v/>
      </c>
      <c r="D379" s="95"/>
      <c r="E379" s="95" t="str">
        <f ca="1">IF(ISERROR($Y379),"",OFFSET('Smelter Look-up'!$D$4,$Y379-4,0)&amp;"")</f>
        <v/>
      </c>
      <c r="F379" s="95" t="str">
        <f ca="1">IF(ISERROR($Y379),"",OFFSET('Smelter Look-up'!$E$4,$Y379-4,0))</f>
        <v/>
      </c>
      <c r="G379" s="95" t="str">
        <f ca="1">IF(C379="Smelter not listed","Enter smelter details",IF(ISERROR($Y379),"",OFFSET('Smelter Look-up'!$F$4,$Y379-4,0)))</f>
        <v/>
      </c>
      <c r="H379" s="154" t="str">
        <f ca="1">IF(ISERROR($Y379),"",OFFSET('Smelter Look-up'!$G$4,$Y379-4,0))</f>
        <v/>
      </c>
      <c r="I379" s="96" t="str">
        <f ca="1">IF(ISERROR($Y379),"",OFFSET('Smelter Look-up'!$H$4,$Y379-4,0))</f>
        <v/>
      </c>
      <c r="J379" s="96" t="str">
        <f ca="1">IF(ISERROR($Y379),"",OFFSET('Smelter Look-up'!$I$4,$Y379-4,0))</f>
        <v/>
      </c>
      <c r="K379" s="97"/>
      <c r="L379" s="97"/>
      <c r="M379" s="97"/>
      <c r="N379" s="97"/>
      <c r="O379" s="97"/>
      <c r="P379" s="97"/>
      <c r="Q379" s="98"/>
      <c r="R379" s="140" t="str">
        <f ca="1">IF(ISERROR($Y379),"",OFFSET('Smelter Look-up'!$C$4,$Y379-4,0)&amp;"")</f>
        <v/>
      </c>
      <c r="S379" s="98" t="str">
        <f ca="1" t="shared" si="48"/>
        <v/>
      </c>
      <c r="T379" s="98" t="str">
        <f ca="1">IF(B379="","",IF(ISERROR(MATCH($J379,SorP!B:B,0)),"",INDIRECT("'SorP'!$A$"&amp;MATCH($S379&amp;$J379,SorP!C:C,0))))</f>
        <v/>
      </c>
      <c r="U379" s="99"/>
      <c r="V379" s="74" t="str">
        <f ca="1" t="shared" si="49"/>
        <v/>
      </c>
      <c r="W379" s="74" t="b">
        <f ca="1" t="shared" si="50"/>
        <v>0</v>
      </c>
      <c r="X379" s="74" t="str">
        <f ca="1" t="shared" si="51"/>
        <v>+</v>
      </c>
      <c r="Y379" s="74" t="e">
        <f ca="1">IF(C379="",NA(),MATCH($B379&amp;$C379,'Smelter Look-up'!$J:$J,0))</f>
        <v>#N/A</v>
      </c>
      <c r="AB379" s="74">
        <f ca="1" t="shared" si="52"/>
        <v>0</v>
      </c>
      <c r="AC379" s="74" t="str">
        <f ca="1" t="shared" si="53"/>
        <v/>
      </c>
      <c r="AD379" s="74" t="str">
        <f ca="1" t="shared" si="54"/>
        <v/>
      </c>
    </row>
    <row r="380" s="74" customFormat="1" ht="20.15" customHeight="1" spans="1:30">
      <c r="A380" s="97"/>
      <c r="B380" s="95" t="str">
        <f ca="1">IF(LEN(A380)=0,"",INDEX('Smelter Look-up'!$A:$A,MATCH($A380,'Smelter Look-up'!$E:$E,0)))</f>
        <v/>
      </c>
      <c r="C380" s="95" t="str">
        <f ca="1">IF(LEN(A380)=0,"",INDEX('Smelter Look-up'!$C:$C,MATCH($A380,'Smelter Look-up'!$E:$E,0)))</f>
        <v/>
      </c>
      <c r="D380" s="95"/>
      <c r="E380" s="95" t="str">
        <f ca="1">IF(ISERROR($Y380),"",OFFSET('Smelter Look-up'!$D$4,$Y380-4,0)&amp;"")</f>
        <v/>
      </c>
      <c r="F380" s="95" t="str">
        <f ca="1">IF(ISERROR($Y380),"",OFFSET('Smelter Look-up'!$E$4,$Y380-4,0))</f>
        <v/>
      </c>
      <c r="G380" s="95" t="str">
        <f ca="1">IF(C380="Smelter not listed","Enter smelter details",IF(ISERROR($Y380),"",OFFSET('Smelter Look-up'!$F$4,$Y380-4,0)))</f>
        <v/>
      </c>
      <c r="H380" s="154" t="str">
        <f ca="1">IF(ISERROR($Y380),"",OFFSET('Smelter Look-up'!$G$4,$Y380-4,0))</f>
        <v/>
      </c>
      <c r="I380" s="96" t="str">
        <f ca="1">IF(ISERROR($Y380),"",OFFSET('Smelter Look-up'!$H$4,$Y380-4,0))</f>
        <v/>
      </c>
      <c r="J380" s="96" t="str">
        <f ca="1">IF(ISERROR($Y380),"",OFFSET('Smelter Look-up'!$I$4,$Y380-4,0))</f>
        <v/>
      </c>
      <c r="K380" s="97"/>
      <c r="L380" s="97"/>
      <c r="M380" s="97"/>
      <c r="N380" s="97"/>
      <c r="O380" s="97"/>
      <c r="P380" s="97"/>
      <c r="Q380" s="98"/>
      <c r="R380" s="140" t="str">
        <f ca="1">IF(ISERROR($Y380),"",OFFSET('Smelter Look-up'!$C$4,$Y380-4,0)&amp;"")</f>
        <v/>
      </c>
      <c r="S380" s="98" t="str">
        <f ca="1" t="shared" si="48"/>
        <v/>
      </c>
      <c r="T380" s="98" t="str">
        <f ca="1">IF(B380="","",IF(ISERROR(MATCH($J380,SorP!B:B,0)),"",INDIRECT("'SorP'!$A$"&amp;MATCH($S380&amp;$J380,SorP!C:C,0))))</f>
        <v/>
      </c>
      <c r="U380" s="99"/>
      <c r="V380" s="74" t="str">
        <f ca="1" t="shared" si="49"/>
        <v/>
      </c>
      <c r="W380" s="74" t="b">
        <f ca="1" t="shared" si="50"/>
        <v>0</v>
      </c>
      <c r="X380" s="74" t="str">
        <f ca="1" t="shared" si="51"/>
        <v>+</v>
      </c>
      <c r="Y380" s="74" t="e">
        <f ca="1">IF(C380="",NA(),MATCH($B380&amp;$C380,'Smelter Look-up'!$J:$J,0))</f>
        <v>#N/A</v>
      </c>
      <c r="AB380" s="74">
        <f ca="1" t="shared" si="52"/>
        <v>0</v>
      </c>
      <c r="AC380" s="74" t="str">
        <f ca="1" t="shared" si="53"/>
        <v/>
      </c>
      <c r="AD380" s="74" t="str">
        <f ca="1" t="shared" si="54"/>
        <v/>
      </c>
    </row>
    <row r="381" s="74" customFormat="1" ht="20.15" customHeight="1" spans="1:30">
      <c r="A381" s="97"/>
      <c r="B381" s="95" t="str">
        <f ca="1">IF(LEN(A381)=0,"",INDEX('Smelter Look-up'!$A:$A,MATCH($A381,'Smelter Look-up'!$E:$E,0)))</f>
        <v/>
      </c>
      <c r="C381" s="95" t="str">
        <f ca="1">IF(LEN(A381)=0,"",INDEX('Smelter Look-up'!$C:$C,MATCH($A381,'Smelter Look-up'!$E:$E,0)))</f>
        <v/>
      </c>
      <c r="D381" s="95"/>
      <c r="E381" s="95" t="str">
        <f ca="1">IF(ISERROR($Y381),"",OFFSET('Smelter Look-up'!$D$4,$Y381-4,0)&amp;"")</f>
        <v/>
      </c>
      <c r="F381" s="95" t="str">
        <f ca="1">IF(ISERROR($Y381),"",OFFSET('Smelter Look-up'!$E$4,$Y381-4,0))</f>
        <v/>
      </c>
      <c r="G381" s="95" t="str">
        <f ca="1">IF(C381="Smelter not listed","Enter smelter details",IF(ISERROR($Y381),"",OFFSET('Smelter Look-up'!$F$4,$Y381-4,0)))</f>
        <v/>
      </c>
      <c r="H381" s="154" t="str">
        <f ca="1">IF(ISERROR($Y381),"",OFFSET('Smelter Look-up'!$G$4,$Y381-4,0))</f>
        <v/>
      </c>
      <c r="I381" s="96" t="str">
        <f ca="1">IF(ISERROR($Y381),"",OFFSET('Smelter Look-up'!$H$4,$Y381-4,0))</f>
        <v/>
      </c>
      <c r="J381" s="96" t="str">
        <f ca="1">IF(ISERROR($Y381),"",OFFSET('Smelter Look-up'!$I$4,$Y381-4,0))</f>
        <v/>
      </c>
      <c r="K381" s="97"/>
      <c r="L381" s="97"/>
      <c r="M381" s="97"/>
      <c r="N381" s="97"/>
      <c r="O381" s="97"/>
      <c r="P381" s="97"/>
      <c r="Q381" s="98"/>
      <c r="R381" s="140" t="str">
        <f ca="1">IF(ISERROR($Y381),"",OFFSET('Smelter Look-up'!$C$4,$Y381-4,0)&amp;"")</f>
        <v/>
      </c>
      <c r="S381" s="98" t="str">
        <f ca="1" t="shared" si="48"/>
        <v/>
      </c>
      <c r="T381" s="98" t="str">
        <f ca="1">IF(B381="","",IF(ISERROR(MATCH($J381,SorP!B:B,0)),"",INDIRECT("'SorP'!$A$"&amp;MATCH($S381&amp;$J381,SorP!C:C,0))))</f>
        <v/>
      </c>
      <c r="U381" s="99"/>
      <c r="V381" s="74" t="str">
        <f ca="1" t="shared" si="49"/>
        <v/>
      </c>
      <c r="W381" s="74" t="b">
        <f ca="1" t="shared" si="50"/>
        <v>0</v>
      </c>
      <c r="X381" s="74" t="str">
        <f ca="1" t="shared" si="51"/>
        <v>+</v>
      </c>
      <c r="Y381" s="74" t="e">
        <f ca="1">IF(C381="",NA(),MATCH($B381&amp;$C381,'Smelter Look-up'!$J:$J,0))</f>
        <v>#N/A</v>
      </c>
      <c r="AB381" s="74">
        <f ca="1" t="shared" si="52"/>
        <v>0</v>
      </c>
      <c r="AC381" s="74" t="str">
        <f ca="1" t="shared" si="53"/>
        <v/>
      </c>
      <c r="AD381" s="74" t="str">
        <f ca="1" t="shared" si="54"/>
        <v/>
      </c>
    </row>
    <row r="382" s="74" customFormat="1" ht="20.15" customHeight="1" spans="1:30">
      <c r="A382" s="97"/>
      <c r="B382" s="95" t="str">
        <f ca="1">IF(LEN(A382)=0,"",INDEX('Smelter Look-up'!$A:$A,MATCH($A382,'Smelter Look-up'!$E:$E,0)))</f>
        <v/>
      </c>
      <c r="C382" s="95" t="str">
        <f ca="1">IF(LEN(A382)=0,"",INDEX('Smelter Look-up'!$C:$C,MATCH($A382,'Smelter Look-up'!$E:$E,0)))</f>
        <v/>
      </c>
      <c r="D382" s="95"/>
      <c r="E382" s="95" t="str">
        <f ca="1">IF(ISERROR($Y382),"",OFFSET('Smelter Look-up'!$D$4,$Y382-4,0)&amp;"")</f>
        <v/>
      </c>
      <c r="F382" s="95" t="str">
        <f ca="1">IF(ISERROR($Y382),"",OFFSET('Smelter Look-up'!$E$4,$Y382-4,0))</f>
        <v/>
      </c>
      <c r="G382" s="95" t="str">
        <f ca="1">IF(C382="Smelter not listed","Enter smelter details",IF(ISERROR($Y382),"",OFFSET('Smelter Look-up'!$F$4,$Y382-4,0)))</f>
        <v/>
      </c>
      <c r="H382" s="154" t="str">
        <f ca="1">IF(ISERROR($Y382),"",OFFSET('Smelter Look-up'!$G$4,$Y382-4,0))</f>
        <v/>
      </c>
      <c r="I382" s="96" t="str">
        <f ca="1">IF(ISERROR($Y382),"",OFFSET('Smelter Look-up'!$H$4,$Y382-4,0))</f>
        <v/>
      </c>
      <c r="J382" s="96" t="str">
        <f ca="1">IF(ISERROR($Y382),"",OFFSET('Smelter Look-up'!$I$4,$Y382-4,0))</f>
        <v/>
      </c>
      <c r="K382" s="97"/>
      <c r="L382" s="97"/>
      <c r="M382" s="97"/>
      <c r="N382" s="97"/>
      <c r="O382" s="97"/>
      <c r="P382" s="97"/>
      <c r="Q382" s="98"/>
      <c r="R382" s="140" t="str">
        <f ca="1">IF(ISERROR($Y382),"",OFFSET('Smelter Look-up'!$C$4,$Y382-4,0)&amp;"")</f>
        <v/>
      </c>
      <c r="S382" s="98" t="str">
        <f ca="1" t="shared" si="48"/>
        <v/>
      </c>
      <c r="T382" s="98" t="str">
        <f ca="1">IF(B382="","",IF(ISERROR(MATCH($J382,SorP!B:B,0)),"",INDIRECT("'SorP'!$A$"&amp;MATCH($S382&amp;$J382,SorP!C:C,0))))</f>
        <v/>
      </c>
      <c r="U382" s="99"/>
      <c r="V382" s="74" t="str">
        <f ca="1" t="shared" si="49"/>
        <v/>
      </c>
      <c r="W382" s="74" t="b">
        <f ca="1" t="shared" si="50"/>
        <v>0</v>
      </c>
      <c r="X382" s="74" t="str">
        <f ca="1" t="shared" si="51"/>
        <v>+</v>
      </c>
      <c r="Y382" s="74" t="e">
        <f ca="1">IF(C382="",NA(),MATCH($B382&amp;$C382,'Smelter Look-up'!$J:$J,0))</f>
        <v>#N/A</v>
      </c>
      <c r="AB382" s="74">
        <f ca="1" t="shared" si="52"/>
        <v>0</v>
      </c>
      <c r="AC382" s="74" t="str">
        <f ca="1" t="shared" si="53"/>
        <v/>
      </c>
      <c r="AD382" s="74" t="str">
        <f ca="1" t="shared" si="54"/>
        <v/>
      </c>
    </row>
    <row r="383" s="74" customFormat="1" ht="20.15" customHeight="1" spans="1:30">
      <c r="A383" s="97"/>
      <c r="B383" s="95" t="str">
        <f ca="1">IF(LEN(A383)=0,"",INDEX('Smelter Look-up'!$A:$A,MATCH($A383,'Smelter Look-up'!$E:$E,0)))</f>
        <v/>
      </c>
      <c r="C383" s="95" t="str">
        <f ca="1">IF(LEN(A383)=0,"",INDEX('Smelter Look-up'!$C:$C,MATCH($A383,'Smelter Look-up'!$E:$E,0)))</f>
        <v/>
      </c>
      <c r="D383" s="95"/>
      <c r="E383" s="95" t="str">
        <f ca="1">IF(ISERROR($Y383),"",OFFSET('Smelter Look-up'!$D$4,$Y383-4,0)&amp;"")</f>
        <v/>
      </c>
      <c r="F383" s="95" t="str">
        <f ca="1">IF(ISERROR($Y383),"",OFFSET('Smelter Look-up'!$E$4,$Y383-4,0))</f>
        <v/>
      </c>
      <c r="G383" s="95" t="str">
        <f ca="1">IF(C383="Smelter not listed","Enter smelter details",IF(ISERROR($Y383),"",OFFSET('Smelter Look-up'!$F$4,$Y383-4,0)))</f>
        <v/>
      </c>
      <c r="H383" s="154" t="str">
        <f ca="1">IF(ISERROR($Y383),"",OFFSET('Smelter Look-up'!$G$4,$Y383-4,0))</f>
        <v/>
      </c>
      <c r="I383" s="96" t="str">
        <f ca="1">IF(ISERROR($Y383),"",OFFSET('Smelter Look-up'!$H$4,$Y383-4,0))</f>
        <v/>
      </c>
      <c r="J383" s="96" t="str">
        <f ca="1">IF(ISERROR($Y383),"",OFFSET('Smelter Look-up'!$I$4,$Y383-4,0))</f>
        <v/>
      </c>
      <c r="K383" s="97"/>
      <c r="L383" s="97"/>
      <c r="M383" s="97"/>
      <c r="N383" s="97"/>
      <c r="O383" s="97"/>
      <c r="P383" s="97"/>
      <c r="Q383" s="98"/>
      <c r="R383" s="140" t="str">
        <f ca="1">IF(ISERROR($Y383),"",OFFSET('Smelter Look-up'!$C$4,$Y383-4,0)&amp;"")</f>
        <v/>
      </c>
      <c r="S383" s="98" t="str">
        <f ca="1" t="shared" si="48"/>
        <v/>
      </c>
      <c r="T383" s="98" t="str">
        <f ca="1">IF(B383="","",IF(ISERROR(MATCH($J383,SorP!B:B,0)),"",INDIRECT("'SorP'!$A$"&amp;MATCH($S383&amp;$J383,SorP!C:C,0))))</f>
        <v/>
      </c>
      <c r="U383" s="99"/>
      <c r="V383" s="74" t="str">
        <f ca="1" t="shared" si="49"/>
        <v/>
      </c>
      <c r="W383" s="74" t="b">
        <f ca="1" t="shared" si="50"/>
        <v>0</v>
      </c>
      <c r="X383" s="74" t="str">
        <f ca="1" t="shared" si="51"/>
        <v>+</v>
      </c>
      <c r="Y383" s="74" t="e">
        <f ca="1">IF(C383="",NA(),MATCH($B383&amp;$C383,'Smelter Look-up'!$J:$J,0))</f>
        <v>#N/A</v>
      </c>
      <c r="AB383" s="74">
        <f ca="1" t="shared" si="52"/>
        <v>0</v>
      </c>
      <c r="AC383" s="74" t="str">
        <f ca="1" t="shared" si="53"/>
        <v/>
      </c>
      <c r="AD383" s="74" t="str">
        <f ca="1" t="shared" si="54"/>
        <v/>
      </c>
    </row>
    <row r="384" s="74" customFormat="1" ht="20.15" customHeight="1" spans="1:30">
      <c r="A384" s="97"/>
      <c r="B384" s="95" t="str">
        <f ca="1">IF(LEN(A384)=0,"",INDEX('Smelter Look-up'!$A:$A,MATCH($A384,'Smelter Look-up'!$E:$E,0)))</f>
        <v/>
      </c>
      <c r="C384" s="95" t="str">
        <f ca="1">IF(LEN(A384)=0,"",INDEX('Smelter Look-up'!$C:$C,MATCH($A384,'Smelter Look-up'!$E:$E,0)))</f>
        <v/>
      </c>
      <c r="D384" s="95"/>
      <c r="E384" s="95" t="str">
        <f ca="1">IF(ISERROR($Y384),"",OFFSET('Smelter Look-up'!$D$4,$Y384-4,0)&amp;"")</f>
        <v/>
      </c>
      <c r="F384" s="95" t="str">
        <f ca="1">IF(ISERROR($Y384),"",OFFSET('Smelter Look-up'!$E$4,$Y384-4,0))</f>
        <v/>
      </c>
      <c r="G384" s="95" t="str">
        <f ca="1">IF(C384="Smelter not listed","Enter smelter details",IF(ISERROR($Y384),"",OFFSET('Smelter Look-up'!$F$4,$Y384-4,0)))</f>
        <v/>
      </c>
      <c r="H384" s="154" t="str">
        <f ca="1">IF(ISERROR($Y384),"",OFFSET('Smelter Look-up'!$G$4,$Y384-4,0))</f>
        <v/>
      </c>
      <c r="I384" s="96" t="str">
        <f ca="1">IF(ISERROR($Y384),"",OFFSET('Smelter Look-up'!$H$4,$Y384-4,0))</f>
        <v/>
      </c>
      <c r="J384" s="96" t="str">
        <f ca="1">IF(ISERROR($Y384),"",OFFSET('Smelter Look-up'!$I$4,$Y384-4,0))</f>
        <v/>
      </c>
      <c r="K384" s="97"/>
      <c r="L384" s="97"/>
      <c r="M384" s="97"/>
      <c r="N384" s="97"/>
      <c r="O384" s="97"/>
      <c r="P384" s="97"/>
      <c r="Q384" s="98"/>
      <c r="R384" s="140" t="str">
        <f ca="1">IF(ISERROR($Y384),"",OFFSET('Smelter Look-up'!$C$4,$Y384-4,0)&amp;"")</f>
        <v/>
      </c>
      <c r="S384" s="98" t="str">
        <f ca="1" t="shared" si="48"/>
        <v/>
      </c>
      <c r="T384" s="98" t="str">
        <f ca="1">IF(B384="","",IF(ISERROR(MATCH($J384,SorP!B:B,0)),"",INDIRECT("'SorP'!$A$"&amp;MATCH($S384&amp;$J384,SorP!C:C,0))))</f>
        <v/>
      </c>
      <c r="U384" s="99"/>
      <c r="V384" s="74" t="str">
        <f ca="1" t="shared" si="49"/>
        <v/>
      </c>
      <c r="W384" s="74" t="b">
        <f ca="1" t="shared" si="50"/>
        <v>0</v>
      </c>
      <c r="X384" s="74" t="str">
        <f ca="1" t="shared" si="51"/>
        <v>+</v>
      </c>
      <c r="Y384" s="74" t="e">
        <f ca="1">IF(C384="",NA(),MATCH($B384&amp;$C384,'Smelter Look-up'!$J:$J,0))</f>
        <v>#N/A</v>
      </c>
      <c r="AB384" s="74">
        <f ca="1" t="shared" si="52"/>
        <v>0</v>
      </c>
      <c r="AC384" s="74" t="str">
        <f ca="1" t="shared" si="53"/>
        <v/>
      </c>
      <c r="AD384" s="74" t="str">
        <f ca="1" t="shared" si="54"/>
        <v/>
      </c>
    </row>
    <row r="385" s="74" customFormat="1" ht="20.15" customHeight="1" spans="1:30">
      <c r="A385" s="97"/>
      <c r="B385" s="95" t="str">
        <f ca="1">IF(LEN(A385)=0,"",INDEX('Smelter Look-up'!$A:$A,MATCH($A385,'Smelter Look-up'!$E:$E,0)))</f>
        <v/>
      </c>
      <c r="C385" s="95" t="str">
        <f ca="1">IF(LEN(A385)=0,"",INDEX('Smelter Look-up'!$C:$C,MATCH($A385,'Smelter Look-up'!$E:$E,0)))</f>
        <v/>
      </c>
      <c r="D385" s="95"/>
      <c r="E385" s="95" t="str">
        <f ca="1">IF(ISERROR($Y385),"",OFFSET('Smelter Look-up'!$D$4,$Y385-4,0)&amp;"")</f>
        <v/>
      </c>
      <c r="F385" s="95" t="str">
        <f ca="1">IF(ISERROR($Y385),"",OFFSET('Smelter Look-up'!$E$4,$Y385-4,0))</f>
        <v/>
      </c>
      <c r="G385" s="95" t="str">
        <f ca="1">IF(C385="Smelter not listed","Enter smelter details",IF(ISERROR($Y385),"",OFFSET('Smelter Look-up'!$F$4,$Y385-4,0)))</f>
        <v/>
      </c>
      <c r="H385" s="154" t="str">
        <f ca="1">IF(ISERROR($Y385),"",OFFSET('Smelter Look-up'!$G$4,$Y385-4,0))</f>
        <v/>
      </c>
      <c r="I385" s="96" t="str">
        <f ca="1">IF(ISERROR($Y385),"",OFFSET('Smelter Look-up'!$H$4,$Y385-4,0))</f>
        <v/>
      </c>
      <c r="J385" s="96" t="str">
        <f ca="1">IF(ISERROR($Y385),"",OFFSET('Smelter Look-up'!$I$4,$Y385-4,0))</f>
        <v/>
      </c>
      <c r="K385" s="97"/>
      <c r="L385" s="97"/>
      <c r="M385" s="97"/>
      <c r="N385" s="97"/>
      <c r="O385" s="97"/>
      <c r="P385" s="97"/>
      <c r="Q385" s="98"/>
      <c r="R385" s="140" t="str">
        <f ca="1">IF(ISERROR($Y385),"",OFFSET('Smelter Look-up'!$C$4,$Y385-4,0)&amp;"")</f>
        <v/>
      </c>
      <c r="S385" s="98" t="str">
        <f ca="1" t="shared" si="48"/>
        <v/>
      </c>
      <c r="T385" s="98" t="str">
        <f ca="1">IF(B385="","",IF(ISERROR(MATCH($J385,SorP!B:B,0)),"",INDIRECT("'SorP'!$A$"&amp;MATCH($S385&amp;$J385,SorP!C:C,0))))</f>
        <v/>
      </c>
      <c r="U385" s="99"/>
      <c r="V385" s="74" t="str">
        <f ca="1" t="shared" si="49"/>
        <v/>
      </c>
      <c r="W385" s="74" t="b">
        <f ca="1" t="shared" si="50"/>
        <v>0</v>
      </c>
      <c r="X385" s="74" t="str">
        <f ca="1" t="shared" si="51"/>
        <v>+</v>
      </c>
      <c r="Y385" s="74" t="e">
        <f ca="1">IF(C385="",NA(),MATCH($B385&amp;$C385,'Smelter Look-up'!$J:$J,0))</f>
        <v>#N/A</v>
      </c>
      <c r="AB385" s="74">
        <f ca="1" t="shared" si="52"/>
        <v>0</v>
      </c>
      <c r="AC385" s="74" t="str">
        <f ca="1" t="shared" si="53"/>
        <v/>
      </c>
      <c r="AD385" s="74" t="str">
        <f ca="1" t="shared" si="54"/>
        <v/>
      </c>
    </row>
    <row r="386" s="74" customFormat="1" ht="20.15" customHeight="1" spans="1:30">
      <c r="A386" s="97"/>
      <c r="B386" s="95" t="str">
        <f ca="1">IF(LEN(A386)=0,"",INDEX('Smelter Look-up'!$A:$A,MATCH($A386,'Smelter Look-up'!$E:$E,0)))</f>
        <v/>
      </c>
      <c r="C386" s="95" t="str">
        <f ca="1">IF(LEN(A386)=0,"",INDEX('Smelter Look-up'!$C:$C,MATCH($A386,'Smelter Look-up'!$E:$E,0)))</f>
        <v/>
      </c>
      <c r="D386" s="95"/>
      <c r="E386" s="95" t="str">
        <f ca="1">IF(ISERROR($Y386),"",OFFSET('Smelter Look-up'!$D$4,$Y386-4,0)&amp;"")</f>
        <v/>
      </c>
      <c r="F386" s="95" t="str">
        <f ca="1">IF(ISERROR($Y386),"",OFFSET('Smelter Look-up'!$E$4,$Y386-4,0))</f>
        <v/>
      </c>
      <c r="G386" s="95" t="str">
        <f ca="1">IF(C386="Smelter not listed","Enter smelter details",IF(ISERROR($Y386),"",OFFSET('Smelter Look-up'!$F$4,$Y386-4,0)))</f>
        <v/>
      </c>
      <c r="H386" s="154" t="str">
        <f ca="1">IF(ISERROR($Y386),"",OFFSET('Smelter Look-up'!$G$4,$Y386-4,0))</f>
        <v/>
      </c>
      <c r="I386" s="96" t="str">
        <f ca="1">IF(ISERROR($Y386),"",OFFSET('Smelter Look-up'!$H$4,$Y386-4,0))</f>
        <v/>
      </c>
      <c r="J386" s="96" t="str">
        <f ca="1">IF(ISERROR($Y386),"",OFFSET('Smelter Look-up'!$I$4,$Y386-4,0))</f>
        <v/>
      </c>
      <c r="K386" s="97"/>
      <c r="L386" s="97"/>
      <c r="M386" s="97"/>
      <c r="N386" s="97"/>
      <c r="O386" s="97"/>
      <c r="P386" s="97"/>
      <c r="Q386" s="98"/>
      <c r="R386" s="140" t="str">
        <f ca="1">IF(ISERROR($Y386),"",OFFSET('Smelter Look-up'!$C$4,$Y386-4,0)&amp;"")</f>
        <v/>
      </c>
      <c r="S386" s="98" t="str">
        <f ca="1" t="shared" si="48"/>
        <v/>
      </c>
      <c r="T386" s="98" t="str">
        <f ca="1">IF(B386="","",IF(ISERROR(MATCH($J386,SorP!B:B,0)),"",INDIRECT("'SorP'!$A$"&amp;MATCH($S386&amp;$J386,SorP!C:C,0))))</f>
        <v/>
      </c>
      <c r="U386" s="99"/>
      <c r="V386" s="74" t="str">
        <f ca="1" t="shared" si="49"/>
        <v/>
      </c>
      <c r="W386" s="74" t="b">
        <f ca="1" t="shared" si="50"/>
        <v>0</v>
      </c>
      <c r="X386" s="74" t="str">
        <f ca="1" t="shared" si="51"/>
        <v>+</v>
      </c>
      <c r="Y386" s="74" t="e">
        <f ca="1">IF(C386="",NA(),MATCH($B386&amp;$C386,'Smelter Look-up'!$J:$J,0))</f>
        <v>#N/A</v>
      </c>
      <c r="AB386" s="74">
        <f ca="1" t="shared" si="52"/>
        <v>0</v>
      </c>
      <c r="AC386" s="74" t="str">
        <f ca="1" t="shared" si="53"/>
        <v/>
      </c>
      <c r="AD386" s="74" t="str">
        <f ca="1" t="shared" si="54"/>
        <v/>
      </c>
    </row>
    <row r="387" s="74" customFormat="1" ht="20.15" customHeight="1" spans="1:30">
      <c r="A387" s="97"/>
      <c r="B387" s="95" t="str">
        <f ca="1">IF(LEN(A387)=0,"",INDEX('Smelter Look-up'!$A:$A,MATCH($A387,'Smelter Look-up'!$E:$E,0)))</f>
        <v/>
      </c>
      <c r="C387" s="95" t="str">
        <f ca="1">IF(LEN(A387)=0,"",INDEX('Smelter Look-up'!$C:$C,MATCH($A387,'Smelter Look-up'!$E:$E,0)))</f>
        <v/>
      </c>
      <c r="D387" s="95"/>
      <c r="E387" s="95" t="str">
        <f ca="1">IF(ISERROR($Y387),"",OFFSET('Smelter Look-up'!$D$4,$Y387-4,0)&amp;"")</f>
        <v/>
      </c>
      <c r="F387" s="95" t="str">
        <f ca="1">IF(ISERROR($Y387),"",OFFSET('Smelter Look-up'!$E$4,$Y387-4,0))</f>
        <v/>
      </c>
      <c r="G387" s="95" t="str">
        <f ca="1">IF(C387="Smelter not listed","Enter smelter details",IF(ISERROR($Y387),"",OFFSET('Smelter Look-up'!$F$4,$Y387-4,0)))</f>
        <v/>
      </c>
      <c r="H387" s="154" t="str">
        <f ca="1">IF(ISERROR($Y387),"",OFFSET('Smelter Look-up'!$G$4,$Y387-4,0))</f>
        <v/>
      </c>
      <c r="I387" s="96" t="str">
        <f ca="1">IF(ISERROR($Y387),"",OFFSET('Smelter Look-up'!$H$4,$Y387-4,0))</f>
        <v/>
      </c>
      <c r="J387" s="96" t="str">
        <f ca="1">IF(ISERROR($Y387),"",OFFSET('Smelter Look-up'!$I$4,$Y387-4,0))</f>
        <v/>
      </c>
      <c r="K387" s="97"/>
      <c r="L387" s="97"/>
      <c r="M387" s="97"/>
      <c r="N387" s="97"/>
      <c r="O387" s="97"/>
      <c r="P387" s="97"/>
      <c r="Q387" s="98"/>
      <c r="R387" s="140" t="str">
        <f ca="1">IF(ISERROR($Y387),"",OFFSET('Smelter Look-up'!$C$4,$Y387-4,0)&amp;"")</f>
        <v/>
      </c>
      <c r="S387" s="98" t="str">
        <f ca="1" t="shared" si="48"/>
        <v/>
      </c>
      <c r="T387" s="98" t="str">
        <f ca="1">IF(B387="","",IF(ISERROR(MATCH($J387,SorP!B:B,0)),"",INDIRECT("'SorP'!$A$"&amp;MATCH($S387&amp;$J387,SorP!C:C,0))))</f>
        <v/>
      </c>
      <c r="U387" s="99"/>
      <c r="V387" s="74" t="str">
        <f ca="1" t="shared" si="49"/>
        <v/>
      </c>
      <c r="W387" s="74" t="b">
        <f ca="1" t="shared" si="50"/>
        <v>0</v>
      </c>
      <c r="X387" s="74" t="str">
        <f ca="1" t="shared" si="51"/>
        <v>+</v>
      </c>
      <c r="Y387" s="74" t="e">
        <f ca="1">IF(C387="",NA(),MATCH($B387&amp;$C387,'Smelter Look-up'!$J:$J,0))</f>
        <v>#N/A</v>
      </c>
      <c r="AB387" s="74">
        <f ca="1" t="shared" si="52"/>
        <v>0</v>
      </c>
      <c r="AC387" s="74" t="str">
        <f ca="1" t="shared" si="53"/>
        <v/>
      </c>
      <c r="AD387" s="74" t="str">
        <f ca="1" t="shared" si="54"/>
        <v/>
      </c>
    </row>
    <row r="388" s="74" customFormat="1" ht="20.15" customHeight="1" spans="1:30">
      <c r="A388" s="97"/>
      <c r="B388" s="95" t="str">
        <f ca="1">IF(LEN(A388)=0,"",INDEX('Smelter Look-up'!$A:$A,MATCH($A388,'Smelter Look-up'!$E:$E,0)))</f>
        <v/>
      </c>
      <c r="C388" s="95" t="str">
        <f ca="1">IF(LEN(A388)=0,"",INDEX('Smelter Look-up'!$C:$C,MATCH($A388,'Smelter Look-up'!$E:$E,0)))</f>
        <v/>
      </c>
      <c r="D388" s="95"/>
      <c r="E388" s="95" t="str">
        <f ca="1">IF(ISERROR($Y388),"",OFFSET('Smelter Look-up'!$D$4,$Y388-4,0)&amp;"")</f>
        <v/>
      </c>
      <c r="F388" s="95" t="str">
        <f ca="1">IF(ISERROR($Y388),"",OFFSET('Smelter Look-up'!$E$4,$Y388-4,0))</f>
        <v/>
      </c>
      <c r="G388" s="95" t="str">
        <f ca="1">IF(C388="Smelter not listed","Enter smelter details",IF(ISERROR($Y388),"",OFFSET('Smelter Look-up'!$F$4,$Y388-4,0)))</f>
        <v/>
      </c>
      <c r="H388" s="154" t="str">
        <f ca="1">IF(ISERROR($Y388),"",OFFSET('Smelter Look-up'!$G$4,$Y388-4,0))</f>
        <v/>
      </c>
      <c r="I388" s="96" t="str">
        <f ca="1">IF(ISERROR($Y388),"",OFFSET('Smelter Look-up'!$H$4,$Y388-4,0))</f>
        <v/>
      </c>
      <c r="J388" s="96" t="str">
        <f ca="1">IF(ISERROR($Y388),"",OFFSET('Smelter Look-up'!$I$4,$Y388-4,0))</f>
        <v/>
      </c>
      <c r="K388" s="97"/>
      <c r="L388" s="97"/>
      <c r="M388" s="97"/>
      <c r="N388" s="97"/>
      <c r="O388" s="97"/>
      <c r="P388" s="97"/>
      <c r="Q388" s="98"/>
      <c r="R388" s="140" t="str">
        <f ca="1">IF(ISERROR($Y388),"",OFFSET('Smelter Look-up'!$C$4,$Y388-4,0)&amp;"")</f>
        <v/>
      </c>
      <c r="S388" s="98" t="str">
        <f ca="1" t="shared" si="48"/>
        <v/>
      </c>
      <c r="T388" s="98" t="str">
        <f ca="1">IF(B388="","",IF(ISERROR(MATCH($J388,SorP!B:B,0)),"",INDIRECT("'SorP'!$A$"&amp;MATCH($S388&amp;$J388,SorP!C:C,0))))</f>
        <v/>
      </c>
      <c r="U388" s="99"/>
      <c r="V388" s="74" t="str">
        <f ca="1" t="shared" si="49"/>
        <v/>
      </c>
      <c r="W388" s="74" t="b">
        <f ca="1" t="shared" si="50"/>
        <v>0</v>
      </c>
      <c r="X388" s="74" t="str">
        <f ca="1" t="shared" si="51"/>
        <v>+</v>
      </c>
      <c r="Y388" s="74" t="e">
        <f ca="1">IF(C388="",NA(),MATCH($B388&amp;$C388,'Smelter Look-up'!$J:$J,0))</f>
        <v>#N/A</v>
      </c>
      <c r="AB388" s="74">
        <f ca="1" t="shared" si="52"/>
        <v>0</v>
      </c>
      <c r="AC388" s="74" t="str">
        <f ca="1" t="shared" si="53"/>
        <v/>
      </c>
      <c r="AD388" s="74" t="str">
        <f ca="1" t="shared" si="54"/>
        <v/>
      </c>
    </row>
    <row r="389" s="74" customFormat="1" ht="20.15" customHeight="1" spans="1:30">
      <c r="A389" s="97"/>
      <c r="B389" s="95" t="str">
        <f ca="1">IF(LEN(A389)=0,"",INDEX('Smelter Look-up'!$A:$A,MATCH($A389,'Smelter Look-up'!$E:$E,0)))</f>
        <v/>
      </c>
      <c r="C389" s="95" t="str">
        <f ca="1">IF(LEN(A389)=0,"",INDEX('Smelter Look-up'!$C:$C,MATCH($A389,'Smelter Look-up'!$E:$E,0)))</f>
        <v/>
      </c>
      <c r="D389" s="95"/>
      <c r="E389" s="95" t="str">
        <f ca="1">IF(ISERROR($Y389),"",OFFSET('Smelter Look-up'!$D$4,$Y389-4,0)&amp;"")</f>
        <v/>
      </c>
      <c r="F389" s="95" t="str">
        <f ca="1">IF(ISERROR($Y389),"",OFFSET('Smelter Look-up'!$E$4,$Y389-4,0))</f>
        <v/>
      </c>
      <c r="G389" s="95" t="str">
        <f ca="1">IF(C389="Smelter not listed","Enter smelter details",IF(ISERROR($Y389),"",OFFSET('Smelter Look-up'!$F$4,$Y389-4,0)))</f>
        <v/>
      </c>
      <c r="H389" s="154" t="str">
        <f ca="1">IF(ISERROR($Y389),"",OFFSET('Smelter Look-up'!$G$4,$Y389-4,0))</f>
        <v/>
      </c>
      <c r="I389" s="96" t="str">
        <f ca="1">IF(ISERROR($Y389),"",OFFSET('Smelter Look-up'!$H$4,$Y389-4,0))</f>
        <v/>
      </c>
      <c r="J389" s="96" t="str">
        <f ca="1">IF(ISERROR($Y389),"",OFFSET('Smelter Look-up'!$I$4,$Y389-4,0))</f>
        <v/>
      </c>
      <c r="K389" s="97"/>
      <c r="L389" s="97"/>
      <c r="M389" s="97"/>
      <c r="N389" s="97"/>
      <c r="O389" s="97"/>
      <c r="P389" s="97"/>
      <c r="Q389" s="98"/>
      <c r="R389" s="140" t="str">
        <f ca="1">IF(ISERROR($Y389),"",OFFSET('Smelter Look-up'!$C$4,$Y389-4,0)&amp;"")</f>
        <v/>
      </c>
      <c r="S389" s="98" t="str">
        <f ca="1" t="shared" si="48"/>
        <v/>
      </c>
      <c r="T389" s="98" t="str">
        <f ca="1">IF(B389="","",IF(ISERROR(MATCH($J389,SorP!B:B,0)),"",INDIRECT("'SorP'!$A$"&amp;MATCH($S389&amp;$J389,SorP!C:C,0))))</f>
        <v/>
      </c>
      <c r="U389" s="99"/>
      <c r="V389" s="74" t="str">
        <f ca="1" t="shared" si="49"/>
        <v/>
      </c>
      <c r="W389" s="74" t="b">
        <f ca="1" t="shared" si="50"/>
        <v>0</v>
      </c>
      <c r="X389" s="74" t="str">
        <f ca="1" t="shared" si="51"/>
        <v>+</v>
      </c>
      <c r="Y389" s="74" t="e">
        <f ca="1">IF(C389="",NA(),MATCH($B389&amp;$C389,'Smelter Look-up'!$J:$J,0))</f>
        <v>#N/A</v>
      </c>
      <c r="AB389" s="74">
        <f ca="1" t="shared" si="52"/>
        <v>0</v>
      </c>
      <c r="AC389" s="74" t="str">
        <f ca="1" t="shared" si="53"/>
        <v/>
      </c>
      <c r="AD389" s="74" t="str">
        <f ca="1" t="shared" si="54"/>
        <v/>
      </c>
    </row>
    <row r="390" s="74" customFormat="1" ht="20.15" customHeight="1" spans="1:30">
      <c r="A390" s="97"/>
      <c r="B390" s="95" t="str">
        <f ca="1">IF(LEN(A390)=0,"",INDEX('Smelter Look-up'!$A:$A,MATCH($A390,'Smelter Look-up'!$E:$E,0)))</f>
        <v/>
      </c>
      <c r="C390" s="95" t="str">
        <f ca="1">IF(LEN(A390)=0,"",INDEX('Smelter Look-up'!$C:$C,MATCH($A390,'Smelter Look-up'!$E:$E,0)))</f>
        <v/>
      </c>
      <c r="D390" s="95"/>
      <c r="E390" s="95" t="str">
        <f ca="1">IF(ISERROR($Y390),"",OFFSET('Smelter Look-up'!$D$4,$Y390-4,0)&amp;"")</f>
        <v/>
      </c>
      <c r="F390" s="95" t="str">
        <f ca="1">IF(ISERROR($Y390),"",OFFSET('Smelter Look-up'!$E$4,$Y390-4,0))</f>
        <v/>
      </c>
      <c r="G390" s="95" t="str">
        <f ca="1">IF(C390="Smelter not listed","Enter smelter details",IF(ISERROR($Y390),"",OFFSET('Smelter Look-up'!$F$4,$Y390-4,0)))</f>
        <v/>
      </c>
      <c r="H390" s="154" t="str">
        <f ca="1">IF(ISERROR($Y390),"",OFFSET('Smelter Look-up'!$G$4,$Y390-4,0))</f>
        <v/>
      </c>
      <c r="I390" s="96" t="str">
        <f ca="1">IF(ISERROR($Y390),"",OFFSET('Smelter Look-up'!$H$4,$Y390-4,0))</f>
        <v/>
      </c>
      <c r="J390" s="96" t="str">
        <f ca="1">IF(ISERROR($Y390),"",OFFSET('Smelter Look-up'!$I$4,$Y390-4,0))</f>
        <v/>
      </c>
      <c r="K390" s="97"/>
      <c r="L390" s="97"/>
      <c r="M390" s="97"/>
      <c r="N390" s="97"/>
      <c r="O390" s="97"/>
      <c r="P390" s="97"/>
      <c r="Q390" s="98"/>
      <c r="R390" s="140" t="str">
        <f ca="1">IF(ISERROR($Y390),"",OFFSET('Smelter Look-up'!$C$4,$Y390-4,0)&amp;"")</f>
        <v/>
      </c>
      <c r="S390" s="98" t="str">
        <f ca="1" t="shared" si="48"/>
        <v/>
      </c>
      <c r="T390" s="98" t="str">
        <f ca="1">IF(B390="","",IF(ISERROR(MATCH($J390,SorP!B:B,0)),"",INDIRECT("'SorP'!$A$"&amp;MATCH($S390&amp;$J390,SorP!C:C,0))))</f>
        <v/>
      </c>
      <c r="U390" s="99"/>
      <c r="V390" s="74" t="str">
        <f ca="1" t="shared" si="49"/>
        <v/>
      </c>
      <c r="W390" s="74" t="b">
        <f ca="1" t="shared" si="50"/>
        <v>0</v>
      </c>
      <c r="X390" s="74" t="str">
        <f ca="1" t="shared" si="51"/>
        <v>+</v>
      </c>
      <c r="Y390" s="74" t="e">
        <f ca="1">IF(C390="",NA(),MATCH($B390&amp;$C390,'Smelter Look-up'!$J:$J,0))</f>
        <v>#N/A</v>
      </c>
      <c r="AB390" s="74">
        <f ca="1" t="shared" si="52"/>
        <v>0</v>
      </c>
      <c r="AC390" s="74" t="str">
        <f ca="1" t="shared" si="53"/>
        <v/>
      </c>
      <c r="AD390" s="74" t="str">
        <f ca="1" t="shared" si="54"/>
        <v/>
      </c>
    </row>
    <row r="391" s="74" customFormat="1" ht="20.15" customHeight="1" spans="1:30">
      <c r="A391" s="97"/>
      <c r="B391" s="95" t="str">
        <f ca="1">IF(LEN(A391)=0,"",INDEX('Smelter Look-up'!$A:$A,MATCH($A391,'Smelter Look-up'!$E:$E,0)))</f>
        <v/>
      </c>
      <c r="C391" s="95" t="str">
        <f ca="1">IF(LEN(A391)=0,"",INDEX('Smelter Look-up'!$C:$C,MATCH($A391,'Smelter Look-up'!$E:$E,0)))</f>
        <v/>
      </c>
      <c r="D391" s="95"/>
      <c r="E391" s="95" t="str">
        <f ca="1">IF(ISERROR($Y391),"",OFFSET('Smelter Look-up'!$D$4,$Y391-4,0)&amp;"")</f>
        <v/>
      </c>
      <c r="F391" s="95" t="str">
        <f ca="1">IF(ISERROR($Y391),"",OFFSET('Smelter Look-up'!$E$4,$Y391-4,0))</f>
        <v/>
      </c>
      <c r="G391" s="95" t="str">
        <f ca="1">IF(C391="Smelter not listed","Enter smelter details",IF(ISERROR($Y391),"",OFFSET('Smelter Look-up'!$F$4,$Y391-4,0)))</f>
        <v/>
      </c>
      <c r="H391" s="154" t="str">
        <f ca="1">IF(ISERROR($Y391),"",OFFSET('Smelter Look-up'!$G$4,$Y391-4,0))</f>
        <v/>
      </c>
      <c r="I391" s="96" t="str">
        <f ca="1">IF(ISERROR($Y391),"",OFFSET('Smelter Look-up'!$H$4,$Y391-4,0))</f>
        <v/>
      </c>
      <c r="J391" s="96" t="str">
        <f ca="1">IF(ISERROR($Y391),"",OFFSET('Smelter Look-up'!$I$4,$Y391-4,0))</f>
        <v/>
      </c>
      <c r="K391" s="97"/>
      <c r="L391" s="97"/>
      <c r="M391" s="97"/>
      <c r="N391" s="97"/>
      <c r="O391" s="97"/>
      <c r="P391" s="97"/>
      <c r="Q391" s="98"/>
      <c r="R391" s="140" t="str">
        <f ca="1">IF(ISERROR($Y391),"",OFFSET('Smelter Look-up'!$C$4,$Y391-4,0)&amp;"")</f>
        <v/>
      </c>
      <c r="S391" s="98" t="str">
        <f ca="1" t="shared" si="48"/>
        <v/>
      </c>
      <c r="T391" s="98" t="str">
        <f ca="1">IF(B391="","",IF(ISERROR(MATCH($J391,SorP!B:B,0)),"",INDIRECT("'SorP'!$A$"&amp;MATCH($S391&amp;$J391,SorP!C:C,0))))</f>
        <v/>
      </c>
      <c r="U391" s="99"/>
      <c r="V391" s="74" t="str">
        <f ca="1" t="shared" si="49"/>
        <v/>
      </c>
      <c r="W391" s="74" t="b">
        <f ca="1" t="shared" si="50"/>
        <v>0</v>
      </c>
      <c r="X391" s="74" t="str">
        <f ca="1" t="shared" si="51"/>
        <v>+</v>
      </c>
      <c r="Y391" s="74" t="e">
        <f ca="1">IF(C391="",NA(),MATCH($B391&amp;$C391,'Smelter Look-up'!$J:$J,0))</f>
        <v>#N/A</v>
      </c>
      <c r="AB391" s="74">
        <f ca="1" t="shared" si="52"/>
        <v>0</v>
      </c>
      <c r="AC391" s="74" t="str">
        <f ca="1" t="shared" si="53"/>
        <v/>
      </c>
      <c r="AD391" s="74" t="str">
        <f ca="1" t="shared" si="54"/>
        <v/>
      </c>
    </row>
    <row r="392" s="74" customFormat="1" ht="20.15" customHeight="1" spans="1:30">
      <c r="A392" s="97"/>
      <c r="B392" s="95" t="str">
        <f ca="1">IF(LEN(A392)=0,"",INDEX('Smelter Look-up'!$A:$A,MATCH($A392,'Smelter Look-up'!$E:$E,0)))</f>
        <v/>
      </c>
      <c r="C392" s="95" t="str">
        <f ca="1">IF(LEN(A392)=0,"",INDEX('Smelter Look-up'!$C:$C,MATCH($A392,'Smelter Look-up'!$E:$E,0)))</f>
        <v/>
      </c>
      <c r="D392" s="95"/>
      <c r="E392" s="95" t="str">
        <f ca="1">IF(ISERROR($Y392),"",OFFSET('Smelter Look-up'!$D$4,$Y392-4,0)&amp;"")</f>
        <v/>
      </c>
      <c r="F392" s="95" t="str">
        <f ca="1">IF(ISERROR($Y392),"",OFFSET('Smelter Look-up'!$E$4,$Y392-4,0))</f>
        <v/>
      </c>
      <c r="G392" s="95" t="str">
        <f ca="1">IF(C392="Smelter not listed","Enter smelter details",IF(ISERROR($Y392),"",OFFSET('Smelter Look-up'!$F$4,$Y392-4,0)))</f>
        <v/>
      </c>
      <c r="H392" s="154" t="str">
        <f ca="1">IF(ISERROR($Y392),"",OFFSET('Smelter Look-up'!$G$4,$Y392-4,0))</f>
        <v/>
      </c>
      <c r="I392" s="96" t="str">
        <f ca="1">IF(ISERROR($Y392),"",OFFSET('Smelter Look-up'!$H$4,$Y392-4,0))</f>
        <v/>
      </c>
      <c r="J392" s="96" t="str">
        <f ca="1">IF(ISERROR($Y392),"",OFFSET('Smelter Look-up'!$I$4,$Y392-4,0))</f>
        <v/>
      </c>
      <c r="K392" s="97"/>
      <c r="L392" s="97"/>
      <c r="M392" s="97"/>
      <c r="N392" s="97"/>
      <c r="O392" s="97"/>
      <c r="P392" s="97"/>
      <c r="Q392" s="98"/>
      <c r="R392" s="140" t="str">
        <f ca="1">IF(ISERROR($Y392),"",OFFSET('Smelter Look-up'!$C$4,$Y392-4,0)&amp;"")</f>
        <v/>
      </c>
      <c r="S392" s="98" t="str">
        <f ca="1" t="shared" si="48"/>
        <v/>
      </c>
      <c r="T392" s="98" t="str">
        <f ca="1">IF(B392="","",IF(ISERROR(MATCH($J392,SorP!B:B,0)),"",INDIRECT("'SorP'!$A$"&amp;MATCH($S392&amp;$J392,SorP!C:C,0))))</f>
        <v/>
      </c>
      <c r="U392" s="99"/>
      <c r="V392" s="74" t="str">
        <f ca="1" t="shared" si="49"/>
        <v/>
      </c>
      <c r="W392" s="74" t="b">
        <f ca="1" t="shared" si="50"/>
        <v>0</v>
      </c>
      <c r="X392" s="74" t="str">
        <f ca="1" t="shared" si="51"/>
        <v>+</v>
      </c>
      <c r="Y392" s="74" t="e">
        <f ca="1">IF(C392="",NA(),MATCH($B392&amp;$C392,'Smelter Look-up'!$J:$J,0))</f>
        <v>#N/A</v>
      </c>
      <c r="AB392" s="74">
        <f ca="1" t="shared" si="52"/>
        <v>0</v>
      </c>
      <c r="AC392" s="74" t="str">
        <f ca="1" t="shared" si="53"/>
        <v/>
      </c>
      <c r="AD392" s="74" t="str">
        <f ca="1" t="shared" si="54"/>
        <v/>
      </c>
    </row>
    <row r="393" s="74" customFormat="1" ht="20.15" customHeight="1" spans="1:30">
      <c r="A393" s="97"/>
      <c r="B393" s="95" t="str">
        <f ca="1">IF(LEN(A393)=0,"",INDEX('Smelter Look-up'!$A:$A,MATCH($A393,'Smelter Look-up'!$E:$E,0)))</f>
        <v/>
      </c>
      <c r="C393" s="95" t="str">
        <f ca="1">IF(LEN(A393)=0,"",INDEX('Smelter Look-up'!$C:$C,MATCH($A393,'Smelter Look-up'!$E:$E,0)))</f>
        <v/>
      </c>
      <c r="D393" s="95"/>
      <c r="E393" s="95" t="str">
        <f ca="1">IF(ISERROR($Y393),"",OFFSET('Smelter Look-up'!$D$4,$Y393-4,0)&amp;"")</f>
        <v/>
      </c>
      <c r="F393" s="95" t="str">
        <f ca="1">IF(ISERROR($Y393),"",OFFSET('Smelter Look-up'!$E$4,$Y393-4,0))</f>
        <v/>
      </c>
      <c r="G393" s="95" t="str">
        <f ca="1">IF(C393="Smelter not listed","Enter smelter details",IF(ISERROR($Y393),"",OFFSET('Smelter Look-up'!$F$4,$Y393-4,0)))</f>
        <v/>
      </c>
      <c r="H393" s="154" t="str">
        <f ca="1">IF(ISERROR($Y393),"",OFFSET('Smelter Look-up'!$G$4,$Y393-4,0))</f>
        <v/>
      </c>
      <c r="I393" s="96" t="str">
        <f ca="1">IF(ISERROR($Y393),"",OFFSET('Smelter Look-up'!$H$4,$Y393-4,0))</f>
        <v/>
      </c>
      <c r="J393" s="96" t="str">
        <f ca="1">IF(ISERROR($Y393),"",OFFSET('Smelter Look-up'!$I$4,$Y393-4,0))</f>
        <v/>
      </c>
      <c r="K393" s="97"/>
      <c r="L393" s="97"/>
      <c r="M393" s="97"/>
      <c r="N393" s="97"/>
      <c r="O393" s="97"/>
      <c r="P393" s="97"/>
      <c r="Q393" s="98"/>
      <c r="R393" s="140" t="str">
        <f ca="1">IF(ISERROR($Y393),"",OFFSET('Smelter Look-up'!$C$4,$Y393-4,0)&amp;"")</f>
        <v/>
      </c>
      <c r="S393" s="98" t="str">
        <f ca="1" t="shared" si="48"/>
        <v/>
      </c>
      <c r="T393" s="98" t="str">
        <f ca="1">IF(B393="","",IF(ISERROR(MATCH($J393,SorP!B:B,0)),"",INDIRECT("'SorP'!$A$"&amp;MATCH($S393&amp;$J393,SorP!C:C,0))))</f>
        <v/>
      </c>
      <c r="U393" s="99"/>
      <c r="V393" s="74" t="str">
        <f ca="1" t="shared" si="49"/>
        <v/>
      </c>
      <c r="W393" s="74" t="b">
        <f ca="1" t="shared" si="50"/>
        <v>0</v>
      </c>
      <c r="X393" s="74" t="str">
        <f ca="1" t="shared" si="51"/>
        <v>+</v>
      </c>
      <c r="Y393" s="74" t="e">
        <f ca="1">IF(C393="",NA(),MATCH($B393&amp;$C393,'Smelter Look-up'!$J:$J,0))</f>
        <v>#N/A</v>
      </c>
      <c r="AB393" s="74">
        <f ca="1" t="shared" si="52"/>
        <v>0</v>
      </c>
      <c r="AC393" s="74" t="str">
        <f ca="1" t="shared" si="53"/>
        <v/>
      </c>
      <c r="AD393" s="74" t="str">
        <f ca="1" t="shared" si="54"/>
        <v/>
      </c>
    </row>
    <row r="394" s="74" customFormat="1" ht="20.15" customHeight="1" spans="1:30">
      <c r="A394" s="97"/>
      <c r="B394" s="95" t="str">
        <f ca="1">IF(LEN(A394)=0,"",INDEX('Smelter Look-up'!$A:$A,MATCH($A394,'Smelter Look-up'!$E:$E,0)))</f>
        <v/>
      </c>
      <c r="C394" s="95" t="str">
        <f ca="1">IF(LEN(A394)=0,"",INDEX('Smelter Look-up'!$C:$C,MATCH($A394,'Smelter Look-up'!$E:$E,0)))</f>
        <v/>
      </c>
      <c r="D394" s="95"/>
      <c r="E394" s="95" t="str">
        <f ca="1">IF(ISERROR($Y394),"",OFFSET('Smelter Look-up'!$D$4,$Y394-4,0)&amp;"")</f>
        <v/>
      </c>
      <c r="F394" s="95" t="str">
        <f ca="1">IF(ISERROR($Y394),"",OFFSET('Smelter Look-up'!$E$4,$Y394-4,0))</f>
        <v/>
      </c>
      <c r="G394" s="95" t="str">
        <f ca="1">IF(C394="Smelter not listed","Enter smelter details",IF(ISERROR($Y394),"",OFFSET('Smelter Look-up'!$F$4,$Y394-4,0)))</f>
        <v/>
      </c>
      <c r="H394" s="154" t="str">
        <f ca="1">IF(ISERROR($Y394),"",OFFSET('Smelter Look-up'!$G$4,$Y394-4,0))</f>
        <v/>
      </c>
      <c r="I394" s="96" t="str">
        <f ca="1">IF(ISERROR($Y394),"",OFFSET('Smelter Look-up'!$H$4,$Y394-4,0))</f>
        <v/>
      </c>
      <c r="J394" s="96" t="str">
        <f ca="1">IF(ISERROR($Y394),"",OFFSET('Smelter Look-up'!$I$4,$Y394-4,0))</f>
        <v/>
      </c>
      <c r="K394" s="97"/>
      <c r="L394" s="97"/>
      <c r="M394" s="97"/>
      <c r="N394" s="97"/>
      <c r="O394" s="97"/>
      <c r="P394" s="97"/>
      <c r="Q394" s="98"/>
      <c r="R394" s="140" t="str">
        <f ca="1">IF(ISERROR($Y394),"",OFFSET('Smelter Look-up'!$C$4,$Y394-4,0)&amp;"")</f>
        <v/>
      </c>
      <c r="S394" s="98" t="str">
        <f ca="1" t="shared" si="48"/>
        <v/>
      </c>
      <c r="T394" s="98" t="str">
        <f ca="1">IF(B394="","",IF(ISERROR(MATCH($J394,SorP!B:B,0)),"",INDIRECT("'SorP'!$A$"&amp;MATCH($S394&amp;$J394,SorP!C:C,0))))</f>
        <v/>
      </c>
      <c r="U394" s="99"/>
      <c r="V394" s="74" t="str">
        <f ca="1" t="shared" si="49"/>
        <v/>
      </c>
      <c r="W394" s="74" t="b">
        <f ca="1" t="shared" si="50"/>
        <v>0</v>
      </c>
      <c r="X394" s="74" t="str">
        <f ca="1" t="shared" si="51"/>
        <v>+</v>
      </c>
      <c r="Y394" s="74" t="e">
        <f ca="1">IF(C394="",NA(),MATCH($B394&amp;$C394,'Smelter Look-up'!$J:$J,0))</f>
        <v>#N/A</v>
      </c>
      <c r="AB394" s="74">
        <f ca="1" t="shared" si="52"/>
        <v>0</v>
      </c>
      <c r="AC394" s="74" t="str">
        <f ca="1" t="shared" si="53"/>
        <v/>
      </c>
      <c r="AD394" s="74" t="str">
        <f ca="1" t="shared" si="54"/>
        <v/>
      </c>
    </row>
    <row r="395" s="74" customFormat="1" ht="20.15" customHeight="1" spans="1:30">
      <c r="A395" s="97"/>
      <c r="B395" s="95" t="str">
        <f ca="1">IF(LEN(A395)=0,"",INDEX('Smelter Look-up'!$A:$A,MATCH($A395,'Smelter Look-up'!$E:$E,0)))</f>
        <v/>
      </c>
      <c r="C395" s="95" t="str">
        <f ca="1">IF(LEN(A395)=0,"",INDEX('Smelter Look-up'!$C:$C,MATCH($A395,'Smelter Look-up'!$E:$E,0)))</f>
        <v/>
      </c>
      <c r="D395" s="95"/>
      <c r="E395" s="95" t="str">
        <f ca="1">IF(ISERROR($Y395),"",OFFSET('Smelter Look-up'!$D$4,$Y395-4,0)&amp;"")</f>
        <v/>
      </c>
      <c r="F395" s="95" t="str">
        <f ca="1">IF(ISERROR($Y395),"",OFFSET('Smelter Look-up'!$E$4,$Y395-4,0))</f>
        <v/>
      </c>
      <c r="G395" s="95" t="str">
        <f ca="1">IF(C395="Smelter not listed","Enter smelter details",IF(ISERROR($Y395),"",OFFSET('Smelter Look-up'!$F$4,$Y395-4,0)))</f>
        <v/>
      </c>
      <c r="H395" s="154" t="str">
        <f ca="1">IF(ISERROR($Y395),"",OFFSET('Smelter Look-up'!$G$4,$Y395-4,0))</f>
        <v/>
      </c>
      <c r="I395" s="96" t="str">
        <f ca="1">IF(ISERROR($Y395),"",OFFSET('Smelter Look-up'!$H$4,$Y395-4,0))</f>
        <v/>
      </c>
      <c r="J395" s="96" t="str">
        <f ca="1">IF(ISERROR($Y395),"",OFFSET('Smelter Look-up'!$I$4,$Y395-4,0))</f>
        <v/>
      </c>
      <c r="K395" s="97"/>
      <c r="L395" s="97"/>
      <c r="M395" s="97"/>
      <c r="N395" s="97"/>
      <c r="O395" s="97"/>
      <c r="P395" s="97"/>
      <c r="Q395" s="98"/>
      <c r="R395" s="140" t="str">
        <f ca="1">IF(ISERROR($Y395),"",OFFSET('Smelter Look-up'!$C$4,$Y395-4,0)&amp;"")</f>
        <v/>
      </c>
      <c r="S395" s="98" t="str">
        <f ca="1" t="shared" si="48"/>
        <v/>
      </c>
      <c r="T395" s="98" t="str">
        <f ca="1">IF(B395="","",IF(ISERROR(MATCH($J395,SorP!B:B,0)),"",INDIRECT("'SorP'!$A$"&amp;MATCH($S395&amp;$J395,SorP!C:C,0))))</f>
        <v/>
      </c>
      <c r="U395" s="99"/>
      <c r="V395" s="74" t="str">
        <f ca="1" t="shared" si="49"/>
        <v/>
      </c>
      <c r="W395" s="74" t="b">
        <f ca="1" t="shared" si="50"/>
        <v>0</v>
      </c>
      <c r="X395" s="74" t="str">
        <f ca="1" t="shared" si="51"/>
        <v>+</v>
      </c>
      <c r="Y395" s="74" t="e">
        <f ca="1">IF(C395="",NA(),MATCH($B395&amp;$C395,'Smelter Look-up'!$J:$J,0))</f>
        <v>#N/A</v>
      </c>
      <c r="AB395" s="74">
        <f ca="1" t="shared" si="52"/>
        <v>0</v>
      </c>
      <c r="AC395" s="74" t="str">
        <f ca="1" t="shared" si="53"/>
        <v/>
      </c>
      <c r="AD395" s="74" t="str">
        <f ca="1" t="shared" si="54"/>
        <v/>
      </c>
    </row>
    <row r="396" s="74" customFormat="1" ht="20.15" customHeight="1" spans="1:30">
      <c r="A396" s="97"/>
      <c r="B396" s="95" t="str">
        <f ca="1">IF(LEN(A396)=0,"",INDEX('Smelter Look-up'!$A:$A,MATCH($A396,'Smelter Look-up'!$E:$E,0)))</f>
        <v/>
      </c>
      <c r="C396" s="95" t="str">
        <f ca="1">IF(LEN(A396)=0,"",INDEX('Smelter Look-up'!$C:$C,MATCH($A396,'Smelter Look-up'!$E:$E,0)))</f>
        <v/>
      </c>
      <c r="D396" s="95"/>
      <c r="E396" s="95" t="str">
        <f ca="1">IF(ISERROR($Y396),"",OFFSET('Smelter Look-up'!$D$4,$Y396-4,0)&amp;"")</f>
        <v/>
      </c>
      <c r="F396" s="95" t="str">
        <f ca="1">IF(ISERROR($Y396),"",OFFSET('Smelter Look-up'!$E$4,$Y396-4,0))</f>
        <v/>
      </c>
      <c r="G396" s="95" t="str">
        <f ca="1">IF(C396="Smelter not listed","Enter smelter details",IF(ISERROR($Y396),"",OFFSET('Smelter Look-up'!$F$4,$Y396-4,0)))</f>
        <v/>
      </c>
      <c r="H396" s="154" t="str">
        <f ca="1">IF(ISERROR($Y396),"",OFFSET('Smelter Look-up'!$G$4,$Y396-4,0))</f>
        <v/>
      </c>
      <c r="I396" s="96" t="str">
        <f ca="1">IF(ISERROR($Y396),"",OFFSET('Smelter Look-up'!$H$4,$Y396-4,0))</f>
        <v/>
      </c>
      <c r="J396" s="96" t="str">
        <f ca="1">IF(ISERROR($Y396),"",OFFSET('Smelter Look-up'!$I$4,$Y396-4,0))</f>
        <v/>
      </c>
      <c r="K396" s="97"/>
      <c r="L396" s="97"/>
      <c r="M396" s="97"/>
      <c r="N396" s="97"/>
      <c r="O396" s="97"/>
      <c r="P396" s="97"/>
      <c r="Q396" s="98"/>
      <c r="R396" s="140" t="str">
        <f ca="1">IF(ISERROR($Y396),"",OFFSET('Smelter Look-up'!$C$4,$Y396-4,0)&amp;"")</f>
        <v/>
      </c>
      <c r="S396" s="98" t="str">
        <f ca="1" t="shared" si="48"/>
        <v/>
      </c>
      <c r="T396" s="98" t="str">
        <f ca="1">IF(B396="","",IF(ISERROR(MATCH($J396,SorP!B:B,0)),"",INDIRECT("'SorP'!$A$"&amp;MATCH($S396&amp;$J396,SorP!C:C,0))))</f>
        <v/>
      </c>
      <c r="U396" s="99"/>
      <c r="V396" s="74" t="str">
        <f ca="1" t="shared" si="49"/>
        <v/>
      </c>
      <c r="W396" s="74" t="b">
        <f ca="1" t="shared" si="50"/>
        <v>0</v>
      </c>
      <c r="X396" s="74" t="str">
        <f ca="1" t="shared" si="51"/>
        <v>+</v>
      </c>
      <c r="Y396" s="74" t="e">
        <f ca="1">IF(C396="",NA(),MATCH($B396&amp;$C396,'Smelter Look-up'!$J:$J,0))</f>
        <v>#N/A</v>
      </c>
      <c r="AB396" s="74">
        <f ca="1" t="shared" si="52"/>
        <v>0</v>
      </c>
      <c r="AC396" s="74" t="str">
        <f ca="1" t="shared" si="53"/>
        <v/>
      </c>
      <c r="AD396" s="74" t="str">
        <f ca="1" t="shared" si="54"/>
        <v/>
      </c>
    </row>
    <row r="397" s="74" customFormat="1" ht="20.15" customHeight="1" spans="1:30">
      <c r="A397" s="97"/>
      <c r="B397" s="95" t="str">
        <f ca="1">IF(LEN(A397)=0,"",INDEX('Smelter Look-up'!$A:$A,MATCH($A397,'Smelter Look-up'!$E:$E,0)))</f>
        <v/>
      </c>
      <c r="C397" s="95" t="str">
        <f ca="1">IF(LEN(A397)=0,"",INDEX('Smelter Look-up'!$C:$C,MATCH($A397,'Smelter Look-up'!$E:$E,0)))</f>
        <v/>
      </c>
      <c r="D397" s="95"/>
      <c r="E397" s="95" t="str">
        <f ca="1">IF(ISERROR($Y397),"",OFFSET('Smelter Look-up'!$D$4,$Y397-4,0)&amp;"")</f>
        <v/>
      </c>
      <c r="F397" s="95" t="str">
        <f ca="1">IF(ISERROR($Y397),"",OFFSET('Smelter Look-up'!$E$4,$Y397-4,0))</f>
        <v/>
      </c>
      <c r="G397" s="95" t="str">
        <f ca="1">IF(C397="Smelter not listed","Enter smelter details",IF(ISERROR($Y397),"",OFFSET('Smelter Look-up'!$F$4,$Y397-4,0)))</f>
        <v/>
      </c>
      <c r="H397" s="154" t="str">
        <f ca="1">IF(ISERROR($Y397),"",OFFSET('Smelter Look-up'!$G$4,$Y397-4,0))</f>
        <v/>
      </c>
      <c r="I397" s="96" t="str">
        <f ca="1">IF(ISERROR($Y397),"",OFFSET('Smelter Look-up'!$H$4,$Y397-4,0))</f>
        <v/>
      </c>
      <c r="J397" s="96" t="str">
        <f ca="1">IF(ISERROR($Y397),"",OFFSET('Smelter Look-up'!$I$4,$Y397-4,0))</f>
        <v/>
      </c>
      <c r="K397" s="97"/>
      <c r="L397" s="97"/>
      <c r="M397" s="97"/>
      <c r="N397" s="97"/>
      <c r="O397" s="97"/>
      <c r="P397" s="97"/>
      <c r="Q397" s="98"/>
      <c r="R397" s="140" t="str">
        <f ca="1">IF(ISERROR($Y397),"",OFFSET('Smelter Look-up'!$C$4,$Y397-4,0)&amp;"")</f>
        <v/>
      </c>
      <c r="S397" s="98" t="str">
        <f ca="1" t="shared" si="48"/>
        <v/>
      </c>
      <c r="T397" s="98" t="str">
        <f ca="1">IF(B397="","",IF(ISERROR(MATCH($J397,SorP!B:B,0)),"",INDIRECT("'SorP'!$A$"&amp;MATCH($S397&amp;$J397,SorP!C:C,0))))</f>
        <v/>
      </c>
      <c r="U397" s="99"/>
      <c r="V397" s="74" t="str">
        <f ca="1" t="shared" si="49"/>
        <v/>
      </c>
      <c r="W397" s="74" t="b">
        <f ca="1" t="shared" si="50"/>
        <v>0</v>
      </c>
      <c r="X397" s="74" t="str">
        <f ca="1" t="shared" si="51"/>
        <v>+</v>
      </c>
      <c r="Y397" s="74" t="e">
        <f ca="1">IF(C397="",NA(),MATCH($B397&amp;$C397,'Smelter Look-up'!$J:$J,0))</f>
        <v>#N/A</v>
      </c>
      <c r="AB397" s="74">
        <f ca="1" t="shared" si="52"/>
        <v>0</v>
      </c>
      <c r="AC397" s="74" t="str">
        <f ca="1" t="shared" si="53"/>
        <v/>
      </c>
      <c r="AD397" s="74" t="str">
        <f ca="1" t="shared" si="54"/>
        <v/>
      </c>
    </row>
    <row r="398" s="74" customFormat="1" ht="20.15" customHeight="1" spans="1:30">
      <c r="A398" s="97"/>
      <c r="B398" s="95" t="str">
        <f ca="1">IF(LEN(A398)=0,"",INDEX('Smelter Look-up'!$A:$A,MATCH($A398,'Smelter Look-up'!$E:$E,0)))</f>
        <v/>
      </c>
      <c r="C398" s="95" t="str">
        <f ca="1">IF(LEN(A398)=0,"",INDEX('Smelter Look-up'!$C:$C,MATCH($A398,'Smelter Look-up'!$E:$E,0)))</f>
        <v/>
      </c>
      <c r="D398" s="95"/>
      <c r="E398" s="95" t="str">
        <f ca="1">IF(ISERROR($Y398),"",OFFSET('Smelter Look-up'!$D$4,$Y398-4,0)&amp;"")</f>
        <v/>
      </c>
      <c r="F398" s="95" t="str">
        <f ca="1">IF(ISERROR($Y398),"",OFFSET('Smelter Look-up'!$E$4,$Y398-4,0))</f>
        <v/>
      </c>
      <c r="G398" s="95" t="str">
        <f ca="1">IF(C398="Smelter not listed","Enter smelter details",IF(ISERROR($Y398),"",OFFSET('Smelter Look-up'!$F$4,$Y398-4,0)))</f>
        <v/>
      </c>
      <c r="H398" s="154" t="str">
        <f ca="1">IF(ISERROR($Y398),"",OFFSET('Smelter Look-up'!$G$4,$Y398-4,0))</f>
        <v/>
      </c>
      <c r="I398" s="96" t="str">
        <f ca="1">IF(ISERROR($Y398),"",OFFSET('Smelter Look-up'!$H$4,$Y398-4,0))</f>
        <v/>
      </c>
      <c r="J398" s="96" t="str">
        <f ca="1">IF(ISERROR($Y398),"",OFFSET('Smelter Look-up'!$I$4,$Y398-4,0))</f>
        <v/>
      </c>
      <c r="K398" s="97"/>
      <c r="L398" s="97"/>
      <c r="M398" s="97"/>
      <c r="N398" s="97"/>
      <c r="O398" s="97"/>
      <c r="P398" s="97"/>
      <c r="Q398" s="98"/>
      <c r="R398" s="140" t="str">
        <f ca="1">IF(ISERROR($Y398),"",OFFSET('Smelter Look-up'!$C$4,$Y398-4,0)&amp;"")</f>
        <v/>
      </c>
      <c r="S398" s="98" t="str">
        <f ca="1" t="shared" si="48"/>
        <v/>
      </c>
      <c r="T398" s="98" t="str">
        <f ca="1">IF(B398="","",IF(ISERROR(MATCH($J398,SorP!B:B,0)),"",INDIRECT("'SorP'!$A$"&amp;MATCH($S398&amp;$J398,SorP!C:C,0))))</f>
        <v/>
      </c>
      <c r="U398" s="99"/>
      <c r="V398" s="74" t="str">
        <f ca="1" t="shared" si="49"/>
        <v/>
      </c>
      <c r="W398" s="74" t="b">
        <f ca="1" t="shared" si="50"/>
        <v>0</v>
      </c>
      <c r="X398" s="74" t="str">
        <f ca="1" t="shared" si="51"/>
        <v>+</v>
      </c>
      <c r="Y398" s="74" t="e">
        <f ca="1">IF(C398="",NA(),MATCH($B398&amp;$C398,'Smelter Look-up'!$J:$J,0))</f>
        <v>#N/A</v>
      </c>
      <c r="AB398" s="74">
        <f ca="1" t="shared" si="52"/>
        <v>0</v>
      </c>
      <c r="AC398" s="74" t="str">
        <f ca="1" t="shared" si="53"/>
        <v/>
      </c>
      <c r="AD398" s="74" t="str">
        <f ca="1" t="shared" si="54"/>
        <v/>
      </c>
    </row>
    <row r="399" s="74" customFormat="1" ht="20.15" customHeight="1" spans="1:30">
      <c r="A399" s="97"/>
      <c r="B399" s="95" t="str">
        <f ca="1">IF(LEN(A399)=0,"",INDEX('Smelter Look-up'!$A:$A,MATCH($A399,'Smelter Look-up'!$E:$E,0)))</f>
        <v/>
      </c>
      <c r="C399" s="95" t="str">
        <f ca="1">IF(LEN(A399)=0,"",INDEX('Smelter Look-up'!$C:$C,MATCH($A399,'Smelter Look-up'!$E:$E,0)))</f>
        <v/>
      </c>
      <c r="D399" s="95"/>
      <c r="E399" s="95" t="str">
        <f ca="1">IF(ISERROR($Y399),"",OFFSET('Smelter Look-up'!$D$4,$Y399-4,0)&amp;"")</f>
        <v/>
      </c>
      <c r="F399" s="95" t="str">
        <f ca="1">IF(ISERROR($Y399),"",OFFSET('Smelter Look-up'!$E$4,$Y399-4,0))</f>
        <v/>
      </c>
      <c r="G399" s="95" t="str">
        <f ca="1">IF(C399="Smelter not listed","Enter smelter details",IF(ISERROR($Y399),"",OFFSET('Smelter Look-up'!$F$4,$Y399-4,0)))</f>
        <v/>
      </c>
      <c r="H399" s="154" t="str">
        <f ca="1">IF(ISERROR($Y399),"",OFFSET('Smelter Look-up'!$G$4,$Y399-4,0))</f>
        <v/>
      </c>
      <c r="I399" s="96" t="str">
        <f ca="1">IF(ISERROR($Y399),"",OFFSET('Smelter Look-up'!$H$4,$Y399-4,0))</f>
        <v/>
      </c>
      <c r="J399" s="96" t="str">
        <f ca="1">IF(ISERROR($Y399),"",OFFSET('Smelter Look-up'!$I$4,$Y399-4,0))</f>
        <v/>
      </c>
      <c r="K399" s="97"/>
      <c r="L399" s="97"/>
      <c r="M399" s="97"/>
      <c r="N399" s="97"/>
      <c r="O399" s="97"/>
      <c r="P399" s="97"/>
      <c r="Q399" s="98"/>
      <c r="R399" s="140" t="str">
        <f ca="1">IF(ISERROR($Y399),"",OFFSET('Smelter Look-up'!$C$4,$Y399-4,0)&amp;"")</f>
        <v/>
      </c>
      <c r="S399" s="98" t="str">
        <f ca="1" t="shared" si="48"/>
        <v/>
      </c>
      <c r="T399" s="98" t="str">
        <f ca="1">IF(B399="","",IF(ISERROR(MATCH($J399,SorP!B:B,0)),"",INDIRECT("'SorP'!$A$"&amp;MATCH($S399&amp;$J399,SorP!C:C,0))))</f>
        <v/>
      </c>
      <c r="U399" s="99"/>
      <c r="V399" s="74" t="str">
        <f ca="1" t="shared" si="49"/>
        <v/>
      </c>
      <c r="W399" s="74" t="b">
        <f ca="1" t="shared" si="50"/>
        <v>0</v>
      </c>
      <c r="X399" s="74" t="str">
        <f ca="1" t="shared" si="51"/>
        <v>+</v>
      </c>
      <c r="Y399" s="74" t="e">
        <f ca="1">IF(C399="",NA(),MATCH($B399&amp;$C399,'Smelter Look-up'!$J:$J,0))</f>
        <v>#N/A</v>
      </c>
      <c r="AB399" s="74">
        <f ca="1" t="shared" si="52"/>
        <v>0</v>
      </c>
      <c r="AC399" s="74" t="str">
        <f ca="1" t="shared" si="53"/>
        <v/>
      </c>
      <c r="AD399" s="74" t="str">
        <f ca="1" t="shared" si="54"/>
        <v/>
      </c>
    </row>
    <row r="400" s="74" customFormat="1" ht="20.15" customHeight="1" spans="1:30">
      <c r="A400" s="97"/>
      <c r="B400" s="95" t="str">
        <f ca="1">IF(LEN(A400)=0,"",INDEX('Smelter Look-up'!$A:$A,MATCH($A400,'Smelter Look-up'!$E:$E,0)))</f>
        <v/>
      </c>
      <c r="C400" s="95" t="str">
        <f ca="1">IF(LEN(A400)=0,"",INDEX('Smelter Look-up'!$C:$C,MATCH($A400,'Smelter Look-up'!$E:$E,0)))</f>
        <v/>
      </c>
      <c r="D400" s="95"/>
      <c r="E400" s="95" t="str">
        <f ca="1">IF(ISERROR($Y400),"",OFFSET('Smelter Look-up'!$D$4,$Y400-4,0)&amp;"")</f>
        <v/>
      </c>
      <c r="F400" s="95" t="str">
        <f ca="1">IF(ISERROR($Y400),"",OFFSET('Smelter Look-up'!$E$4,$Y400-4,0))</f>
        <v/>
      </c>
      <c r="G400" s="95" t="str">
        <f ca="1">IF(C400="Smelter not listed","Enter smelter details",IF(ISERROR($Y400),"",OFFSET('Smelter Look-up'!$F$4,$Y400-4,0)))</f>
        <v/>
      </c>
      <c r="H400" s="154" t="str">
        <f ca="1">IF(ISERROR($Y400),"",OFFSET('Smelter Look-up'!$G$4,$Y400-4,0))</f>
        <v/>
      </c>
      <c r="I400" s="96" t="str">
        <f ca="1">IF(ISERROR($Y400),"",OFFSET('Smelter Look-up'!$H$4,$Y400-4,0))</f>
        <v/>
      </c>
      <c r="J400" s="96" t="str">
        <f ca="1">IF(ISERROR($Y400),"",OFFSET('Smelter Look-up'!$I$4,$Y400-4,0))</f>
        <v/>
      </c>
      <c r="K400" s="97"/>
      <c r="L400" s="97"/>
      <c r="M400" s="97"/>
      <c r="N400" s="97"/>
      <c r="O400" s="97"/>
      <c r="P400" s="97"/>
      <c r="Q400" s="98"/>
      <c r="R400" s="140" t="str">
        <f ca="1">IF(ISERROR($Y400),"",OFFSET('Smelter Look-up'!$C$4,$Y400-4,0)&amp;"")</f>
        <v/>
      </c>
      <c r="S400" s="98" t="str">
        <f ca="1" t="shared" si="48"/>
        <v/>
      </c>
      <c r="T400" s="98" t="str">
        <f ca="1">IF(B400="","",IF(ISERROR(MATCH($J400,SorP!B:B,0)),"",INDIRECT("'SorP'!$A$"&amp;MATCH($S400&amp;$J400,SorP!C:C,0))))</f>
        <v/>
      </c>
      <c r="U400" s="99"/>
      <c r="V400" s="74" t="str">
        <f ca="1" t="shared" si="49"/>
        <v/>
      </c>
      <c r="W400" s="74" t="b">
        <f ca="1" t="shared" si="50"/>
        <v>0</v>
      </c>
      <c r="X400" s="74" t="str">
        <f ca="1" t="shared" si="51"/>
        <v>+</v>
      </c>
      <c r="Y400" s="74" t="e">
        <f ca="1">IF(C400="",NA(),MATCH($B400&amp;$C400,'Smelter Look-up'!$J:$J,0))</f>
        <v>#N/A</v>
      </c>
      <c r="AB400" s="74">
        <f ca="1" t="shared" si="52"/>
        <v>0</v>
      </c>
      <c r="AC400" s="74" t="str">
        <f ca="1" t="shared" si="53"/>
        <v/>
      </c>
      <c r="AD400" s="74" t="str">
        <f ca="1" t="shared" si="54"/>
        <v/>
      </c>
    </row>
    <row r="401" s="74" customFormat="1" ht="20.15" customHeight="1" spans="1:30">
      <c r="A401" s="97"/>
      <c r="B401" s="95" t="str">
        <f ca="1">IF(LEN(A401)=0,"",INDEX('Smelter Look-up'!$A:$A,MATCH($A401,'Smelter Look-up'!$E:$E,0)))</f>
        <v/>
      </c>
      <c r="C401" s="95" t="str">
        <f ca="1">IF(LEN(A401)=0,"",INDEX('Smelter Look-up'!$C:$C,MATCH($A401,'Smelter Look-up'!$E:$E,0)))</f>
        <v/>
      </c>
      <c r="D401" s="95"/>
      <c r="E401" s="95" t="str">
        <f ca="1">IF(ISERROR($Y401),"",OFFSET('Smelter Look-up'!$D$4,$Y401-4,0)&amp;"")</f>
        <v/>
      </c>
      <c r="F401" s="95" t="str">
        <f ca="1">IF(ISERROR($Y401),"",OFFSET('Smelter Look-up'!$E$4,$Y401-4,0))</f>
        <v/>
      </c>
      <c r="G401" s="95" t="str">
        <f ca="1">IF(C401="Smelter not listed","Enter smelter details",IF(ISERROR($Y401),"",OFFSET('Smelter Look-up'!$F$4,$Y401-4,0)))</f>
        <v/>
      </c>
      <c r="H401" s="154" t="str">
        <f ca="1">IF(ISERROR($Y401),"",OFFSET('Smelter Look-up'!$G$4,$Y401-4,0))</f>
        <v/>
      </c>
      <c r="I401" s="96" t="str">
        <f ca="1">IF(ISERROR($Y401),"",OFFSET('Smelter Look-up'!$H$4,$Y401-4,0))</f>
        <v/>
      </c>
      <c r="J401" s="96" t="str">
        <f ca="1">IF(ISERROR($Y401),"",OFFSET('Smelter Look-up'!$I$4,$Y401-4,0))</f>
        <v/>
      </c>
      <c r="K401" s="97"/>
      <c r="L401" s="97"/>
      <c r="M401" s="97"/>
      <c r="N401" s="97"/>
      <c r="O401" s="97"/>
      <c r="P401" s="97"/>
      <c r="Q401" s="98"/>
      <c r="R401" s="140" t="str">
        <f ca="1">IF(ISERROR($Y401),"",OFFSET('Smelter Look-up'!$C$4,$Y401-4,0)&amp;"")</f>
        <v/>
      </c>
      <c r="S401" s="98" t="str">
        <f ca="1" t="shared" si="48"/>
        <v/>
      </c>
      <c r="T401" s="98" t="str">
        <f ca="1">IF(B401="","",IF(ISERROR(MATCH($J401,SorP!B:B,0)),"",INDIRECT("'SorP'!$A$"&amp;MATCH($S401&amp;$J401,SorP!C:C,0))))</f>
        <v/>
      </c>
      <c r="U401" s="99"/>
      <c r="V401" s="74" t="str">
        <f ca="1" t="shared" si="49"/>
        <v/>
      </c>
      <c r="W401" s="74" t="b">
        <f ca="1" t="shared" si="50"/>
        <v>0</v>
      </c>
      <c r="X401" s="74" t="str">
        <f ca="1" t="shared" si="51"/>
        <v>+</v>
      </c>
      <c r="Y401" s="74" t="e">
        <f ca="1">IF(C401="",NA(),MATCH($B401&amp;$C401,'Smelter Look-up'!$J:$J,0))</f>
        <v>#N/A</v>
      </c>
      <c r="AB401" s="74">
        <f ca="1" t="shared" si="52"/>
        <v>0</v>
      </c>
      <c r="AC401" s="74" t="str">
        <f ca="1" t="shared" si="53"/>
        <v/>
      </c>
      <c r="AD401" s="74" t="str">
        <f ca="1" t="shared" si="54"/>
        <v/>
      </c>
    </row>
    <row r="402" s="74" customFormat="1" ht="20.15" customHeight="1" spans="1:30">
      <c r="A402" s="97"/>
      <c r="B402" s="95" t="str">
        <f ca="1">IF(LEN(A402)=0,"",INDEX('Smelter Look-up'!$A:$A,MATCH($A402,'Smelter Look-up'!$E:$E,0)))</f>
        <v/>
      </c>
      <c r="C402" s="95" t="str">
        <f ca="1">IF(LEN(A402)=0,"",INDEX('Smelter Look-up'!$C:$C,MATCH($A402,'Smelter Look-up'!$E:$E,0)))</f>
        <v/>
      </c>
      <c r="D402" s="95"/>
      <c r="E402" s="95" t="str">
        <f ca="1">IF(ISERROR($Y402),"",OFFSET('Smelter Look-up'!$D$4,$Y402-4,0)&amp;"")</f>
        <v/>
      </c>
      <c r="F402" s="95" t="str">
        <f ca="1">IF(ISERROR($Y402),"",OFFSET('Smelter Look-up'!$E$4,$Y402-4,0))</f>
        <v/>
      </c>
      <c r="G402" s="95" t="str">
        <f ca="1">IF(C402="Smelter not listed","Enter smelter details",IF(ISERROR($Y402),"",OFFSET('Smelter Look-up'!$F$4,$Y402-4,0)))</f>
        <v/>
      </c>
      <c r="H402" s="154" t="str">
        <f ca="1">IF(ISERROR($Y402),"",OFFSET('Smelter Look-up'!$G$4,$Y402-4,0))</f>
        <v/>
      </c>
      <c r="I402" s="96" t="str">
        <f ca="1">IF(ISERROR($Y402),"",OFFSET('Smelter Look-up'!$H$4,$Y402-4,0))</f>
        <v/>
      </c>
      <c r="J402" s="96" t="str">
        <f ca="1">IF(ISERROR($Y402),"",OFFSET('Smelter Look-up'!$I$4,$Y402-4,0))</f>
        <v/>
      </c>
      <c r="K402" s="97"/>
      <c r="L402" s="97"/>
      <c r="M402" s="97"/>
      <c r="N402" s="97"/>
      <c r="O402" s="97"/>
      <c r="P402" s="97"/>
      <c r="Q402" s="98"/>
      <c r="R402" s="140" t="str">
        <f ca="1">IF(ISERROR($Y402),"",OFFSET('Smelter Look-up'!$C$4,$Y402-4,0)&amp;"")</f>
        <v/>
      </c>
      <c r="S402" s="98" t="str">
        <f ca="1" t="shared" si="48"/>
        <v/>
      </c>
      <c r="T402" s="98" t="str">
        <f ca="1">IF(B402="","",IF(ISERROR(MATCH($J402,SorP!B:B,0)),"",INDIRECT("'SorP'!$A$"&amp;MATCH($S402&amp;$J402,SorP!C:C,0))))</f>
        <v/>
      </c>
      <c r="U402" s="99"/>
      <c r="V402" s="74" t="str">
        <f ca="1" t="shared" si="49"/>
        <v/>
      </c>
      <c r="W402" s="74" t="b">
        <f ca="1" t="shared" si="50"/>
        <v>0</v>
      </c>
      <c r="X402" s="74" t="str">
        <f ca="1" t="shared" si="51"/>
        <v>+</v>
      </c>
      <c r="Y402" s="74" t="e">
        <f ca="1">IF(C402="",NA(),MATCH($B402&amp;$C402,'Smelter Look-up'!$J:$J,0))</f>
        <v>#N/A</v>
      </c>
      <c r="AB402" s="74">
        <f ca="1" t="shared" si="52"/>
        <v>0</v>
      </c>
      <c r="AC402" s="74" t="str">
        <f ca="1" t="shared" si="53"/>
        <v/>
      </c>
      <c r="AD402" s="74" t="str">
        <f ca="1" t="shared" si="54"/>
        <v/>
      </c>
    </row>
    <row r="403" s="74" customFormat="1" ht="20.15" customHeight="1" spans="1:30">
      <c r="A403" s="97"/>
      <c r="B403" s="95" t="str">
        <f ca="1">IF(LEN(A403)=0,"",INDEX('Smelter Look-up'!$A:$A,MATCH($A403,'Smelter Look-up'!$E:$E,0)))</f>
        <v/>
      </c>
      <c r="C403" s="95" t="str">
        <f ca="1">IF(LEN(A403)=0,"",INDEX('Smelter Look-up'!$C:$C,MATCH($A403,'Smelter Look-up'!$E:$E,0)))</f>
        <v/>
      </c>
      <c r="D403" s="95"/>
      <c r="E403" s="95" t="str">
        <f ca="1">IF(ISERROR($Y403),"",OFFSET('Smelter Look-up'!$D$4,$Y403-4,0)&amp;"")</f>
        <v/>
      </c>
      <c r="F403" s="95" t="str">
        <f ca="1">IF(ISERROR($Y403),"",OFFSET('Smelter Look-up'!$E$4,$Y403-4,0))</f>
        <v/>
      </c>
      <c r="G403" s="95" t="str">
        <f ca="1">IF(C403="Smelter not listed","Enter smelter details",IF(ISERROR($Y403),"",OFFSET('Smelter Look-up'!$F$4,$Y403-4,0)))</f>
        <v/>
      </c>
      <c r="H403" s="154" t="str">
        <f ca="1">IF(ISERROR($Y403),"",OFFSET('Smelter Look-up'!$G$4,$Y403-4,0))</f>
        <v/>
      </c>
      <c r="I403" s="96" t="str">
        <f ca="1">IF(ISERROR($Y403),"",OFFSET('Smelter Look-up'!$H$4,$Y403-4,0))</f>
        <v/>
      </c>
      <c r="J403" s="96" t="str">
        <f ca="1">IF(ISERROR($Y403),"",OFFSET('Smelter Look-up'!$I$4,$Y403-4,0))</f>
        <v/>
      </c>
      <c r="K403" s="97"/>
      <c r="L403" s="97"/>
      <c r="M403" s="97"/>
      <c r="N403" s="97"/>
      <c r="O403" s="97"/>
      <c r="P403" s="97"/>
      <c r="Q403" s="98"/>
      <c r="R403" s="140" t="str">
        <f ca="1">IF(ISERROR($Y403),"",OFFSET('Smelter Look-up'!$C$4,$Y403-4,0)&amp;"")</f>
        <v/>
      </c>
      <c r="S403" s="98" t="str">
        <f ca="1" t="shared" si="48"/>
        <v/>
      </c>
      <c r="T403" s="98" t="str">
        <f ca="1">IF(B403="","",IF(ISERROR(MATCH($J403,SorP!B:B,0)),"",INDIRECT("'SorP'!$A$"&amp;MATCH($S403&amp;$J403,SorP!C:C,0))))</f>
        <v/>
      </c>
      <c r="U403" s="99"/>
      <c r="V403" s="74" t="str">
        <f ca="1" t="shared" si="49"/>
        <v/>
      </c>
      <c r="W403" s="74" t="b">
        <f ca="1" t="shared" si="50"/>
        <v>0</v>
      </c>
      <c r="X403" s="74" t="str">
        <f ca="1" t="shared" si="51"/>
        <v>+</v>
      </c>
      <c r="Y403" s="74" t="e">
        <f ca="1">IF(C403="",NA(),MATCH($B403&amp;$C403,'Smelter Look-up'!$J:$J,0))</f>
        <v>#N/A</v>
      </c>
      <c r="AB403" s="74">
        <f ca="1" t="shared" si="52"/>
        <v>0</v>
      </c>
      <c r="AC403" s="74" t="str">
        <f ca="1" t="shared" si="53"/>
        <v/>
      </c>
      <c r="AD403" s="74" t="str">
        <f ca="1" t="shared" si="54"/>
        <v/>
      </c>
    </row>
    <row r="404" s="74" customFormat="1" ht="20.15" customHeight="1" spans="1:30">
      <c r="A404" s="97"/>
      <c r="B404" s="95" t="str">
        <f ca="1">IF(LEN(A404)=0,"",INDEX('Smelter Look-up'!$A:$A,MATCH($A404,'Smelter Look-up'!$E:$E,0)))</f>
        <v/>
      </c>
      <c r="C404" s="95" t="str">
        <f ca="1">IF(LEN(A404)=0,"",INDEX('Smelter Look-up'!$C:$C,MATCH($A404,'Smelter Look-up'!$E:$E,0)))</f>
        <v/>
      </c>
      <c r="D404" s="95"/>
      <c r="E404" s="95" t="str">
        <f ca="1">IF(ISERROR($Y404),"",OFFSET('Smelter Look-up'!$D$4,$Y404-4,0)&amp;"")</f>
        <v/>
      </c>
      <c r="F404" s="95" t="str">
        <f ca="1">IF(ISERROR($Y404),"",OFFSET('Smelter Look-up'!$E$4,$Y404-4,0))</f>
        <v/>
      </c>
      <c r="G404" s="95" t="str">
        <f ca="1">IF(C404="Smelter not listed","Enter smelter details",IF(ISERROR($Y404),"",OFFSET('Smelter Look-up'!$F$4,$Y404-4,0)))</f>
        <v/>
      </c>
      <c r="H404" s="154" t="str">
        <f ca="1">IF(ISERROR($Y404),"",OFFSET('Smelter Look-up'!$G$4,$Y404-4,0))</f>
        <v/>
      </c>
      <c r="I404" s="96" t="str">
        <f ca="1">IF(ISERROR($Y404),"",OFFSET('Smelter Look-up'!$H$4,$Y404-4,0))</f>
        <v/>
      </c>
      <c r="J404" s="96" t="str">
        <f ca="1">IF(ISERROR($Y404),"",OFFSET('Smelter Look-up'!$I$4,$Y404-4,0))</f>
        <v/>
      </c>
      <c r="K404" s="97"/>
      <c r="L404" s="97"/>
      <c r="M404" s="97"/>
      <c r="N404" s="97"/>
      <c r="O404" s="97"/>
      <c r="P404" s="97"/>
      <c r="Q404" s="98"/>
      <c r="R404" s="140" t="str">
        <f ca="1">IF(ISERROR($Y404),"",OFFSET('Smelter Look-up'!$C$4,$Y404-4,0)&amp;"")</f>
        <v/>
      </c>
      <c r="S404" s="98" t="str">
        <f ca="1" t="shared" si="48"/>
        <v/>
      </c>
      <c r="T404" s="98" t="str">
        <f ca="1">IF(B404="","",IF(ISERROR(MATCH($J404,SorP!B:B,0)),"",INDIRECT("'SorP'!$A$"&amp;MATCH($S404&amp;$J404,SorP!C:C,0))))</f>
        <v/>
      </c>
      <c r="U404" s="99"/>
      <c r="V404" s="74" t="str">
        <f ca="1" t="shared" si="49"/>
        <v/>
      </c>
      <c r="W404" s="74" t="b">
        <f ca="1" t="shared" si="50"/>
        <v>0</v>
      </c>
      <c r="X404" s="74" t="str">
        <f ca="1" t="shared" si="51"/>
        <v>+</v>
      </c>
      <c r="Y404" s="74" t="e">
        <f ca="1">IF(C404="",NA(),MATCH($B404&amp;$C404,'Smelter Look-up'!$J:$J,0))</f>
        <v>#N/A</v>
      </c>
      <c r="AB404" s="74">
        <f ca="1" t="shared" si="52"/>
        <v>0</v>
      </c>
      <c r="AC404" s="74" t="str">
        <f ca="1" t="shared" si="53"/>
        <v/>
      </c>
      <c r="AD404" s="74" t="str">
        <f ca="1" t="shared" si="54"/>
        <v/>
      </c>
    </row>
    <row r="405" s="74" customFormat="1" ht="20.15" customHeight="1" spans="1:30">
      <c r="A405" s="97"/>
      <c r="B405" s="95" t="str">
        <f ca="1">IF(LEN(A405)=0,"",INDEX('Smelter Look-up'!$A:$A,MATCH($A405,'Smelter Look-up'!$E:$E,0)))</f>
        <v/>
      </c>
      <c r="C405" s="95" t="str">
        <f ca="1">IF(LEN(A405)=0,"",INDEX('Smelter Look-up'!$C:$C,MATCH($A405,'Smelter Look-up'!$E:$E,0)))</f>
        <v/>
      </c>
      <c r="D405" s="95"/>
      <c r="E405" s="95" t="str">
        <f ca="1">IF(ISERROR($Y405),"",OFFSET('Smelter Look-up'!$D$4,$Y405-4,0)&amp;"")</f>
        <v/>
      </c>
      <c r="F405" s="95" t="str">
        <f ca="1">IF(ISERROR($Y405),"",OFFSET('Smelter Look-up'!$E$4,$Y405-4,0))</f>
        <v/>
      </c>
      <c r="G405" s="95" t="str">
        <f ca="1">IF(C405="Smelter not listed","Enter smelter details",IF(ISERROR($Y405),"",OFFSET('Smelter Look-up'!$F$4,$Y405-4,0)))</f>
        <v/>
      </c>
      <c r="H405" s="154" t="str">
        <f ca="1">IF(ISERROR($Y405),"",OFFSET('Smelter Look-up'!$G$4,$Y405-4,0))</f>
        <v/>
      </c>
      <c r="I405" s="96" t="str">
        <f ca="1">IF(ISERROR($Y405),"",OFFSET('Smelter Look-up'!$H$4,$Y405-4,0))</f>
        <v/>
      </c>
      <c r="J405" s="96" t="str">
        <f ca="1">IF(ISERROR($Y405),"",OFFSET('Smelter Look-up'!$I$4,$Y405-4,0))</f>
        <v/>
      </c>
      <c r="K405" s="97"/>
      <c r="L405" s="97"/>
      <c r="M405" s="97"/>
      <c r="N405" s="97"/>
      <c r="O405" s="97"/>
      <c r="P405" s="97"/>
      <c r="Q405" s="98"/>
      <c r="R405" s="140" t="str">
        <f ca="1">IF(ISERROR($Y405),"",OFFSET('Smelter Look-up'!$C$4,$Y405-4,0)&amp;"")</f>
        <v/>
      </c>
      <c r="S405" s="98" t="str">
        <f ca="1" t="shared" si="48"/>
        <v/>
      </c>
      <c r="T405" s="98" t="str">
        <f ca="1">IF(B405="","",IF(ISERROR(MATCH($J405,SorP!B:B,0)),"",INDIRECT("'SorP'!$A$"&amp;MATCH($S405&amp;$J405,SorP!C:C,0))))</f>
        <v/>
      </c>
      <c r="U405" s="99"/>
      <c r="V405" s="74" t="str">
        <f ca="1" t="shared" si="49"/>
        <v/>
      </c>
      <c r="W405" s="74" t="b">
        <f ca="1" t="shared" si="50"/>
        <v>0</v>
      </c>
      <c r="X405" s="74" t="str">
        <f ca="1" t="shared" si="51"/>
        <v>+</v>
      </c>
      <c r="Y405" s="74" t="e">
        <f ca="1">IF(C405="",NA(),MATCH($B405&amp;$C405,'Smelter Look-up'!$J:$J,0))</f>
        <v>#N/A</v>
      </c>
      <c r="AB405" s="74">
        <f ca="1" t="shared" si="52"/>
        <v>0</v>
      </c>
      <c r="AC405" s="74" t="str">
        <f ca="1" t="shared" si="53"/>
        <v/>
      </c>
      <c r="AD405" s="74" t="str">
        <f ca="1" t="shared" si="54"/>
        <v/>
      </c>
    </row>
    <row r="406" s="74" customFormat="1" ht="20.15" customHeight="1" spans="1:30">
      <c r="A406" s="97"/>
      <c r="B406" s="95" t="str">
        <f ca="1">IF(LEN(A406)=0,"",INDEX('Smelter Look-up'!$A:$A,MATCH($A406,'Smelter Look-up'!$E:$E,0)))</f>
        <v/>
      </c>
      <c r="C406" s="95" t="str">
        <f ca="1">IF(LEN(A406)=0,"",INDEX('Smelter Look-up'!$C:$C,MATCH($A406,'Smelter Look-up'!$E:$E,0)))</f>
        <v/>
      </c>
      <c r="D406" s="95"/>
      <c r="E406" s="95" t="str">
        <f ca="1">IF(ISERROR($Y406),"",OFFSET('Smelter Look-up'!$D$4,$Y406-4,0)&amp;"")</f>
        <v/>
      </c>
      <c r="F406" s="95" t="str">
        <f ca="1">IF(ISERROR($Y406),"",OFFSET('Smelter Look-up'!$E$4,$Y406-4,0))</f>
        <v/>
      </c>
      <c r="G406" s="95" t="str">
        <f ca="1">IF(C406="Smelter not listed","Enter smelter details",IF(ISERROR($Y406),"",OFFSET('Smelter Look-up'!$F$4,$Y406-4,0)))</f>
        <v/>
      </c>
      <c r="H406" s="154" t="str">
        <f ca="1">IF(ISERROR($Y406),"",OFFSET('Smelter Look-up'!$G$4,$Y406-4,0))</f>
        <v/>
      </c>
      <c r="I406" s="96" t="str">
        <f ca="1">IF(ISERROR($Y406),"",OFFSET('Smelter Look-up'!$H$4,$Y406-4,0))</f>
        <v/>
      </c>
      <c r="J406" s="96" t="str">
        <f ca="1">IF(ISERROR($Y406),"",OFFSET('Smelter Look-up'!$I$4,$Y406-4,0))</f>
        <v/>
      </c>
      <c r="K406" s="97"/>
      <c r="L406" s="97"/>
      <c r="M406" s="97"/>
      <c r="N406" s="97"/>
      <c r="O406" s="97"/>
      <c r="P406" s="97"/>
      <c r="Q406" s="98"/>
      <c r="R406" s="140" t="str">
        <f ca="1">IF(ISERROR($Y406),"",OFFSET('Smelter Look-up'!$C$4,$Y406-4,0)&amp;"")</f>
        <v/>
      </c>
      <c r="S406" s="98" t="str">
        <f ca="1" t="shared" si="48"/>
        <v/>
      </c>
      <c r="T406" s="98" t="str">
        <f ca="1">IF(B406="","",IF(ISERROR(MATCH($J406,SorP!B:B,0)),"",INDIRECT("'SorP'!$A$"&amp;MATCH($S406&amp;$J406,SorP!C:C,0))))</f>
        <v/>
      </c>
      <c r="U406" s="99"/>
      <c r="V406" s="74" t="str">
        <f ca="1" t="shared" si="49"/>
        <v/>
      </c>
      <c r="W406" s="74" t="b">
        <f ca="1" t="shared" si="50"/>
        <v>0</v>
      </c>
      <c r="X406" s="74" t="str">
        <f ca="1" t="shared" si="51"/>
        <v>+</v>
      </c>
      <c r="Y406" s="74" t="e">
        <f ca="1">IF(C406="",NA(),MATCH($B406&amp;$C406,'Smelter Look-up'!$J:$J,0))</f>
        <v>#N/A</v>
      </c>
      <c r="AB406" s="74">
        <f ca="1" t="shared" si="52"/>
        <v>0</v>
      </c>
      <c r="AC406" s="74" t="str">
        <f ca="1" t="shared" si="53"/>
        <v/>
      </c>
      <c r="AD406" s="74" t="str">
        <f ca="1" t="shared" si="54"/>
        <v/>
      </c>
    </row>
    <row r="407" s="74" customFormat="1" ht="20.15" customHeight="1" spans="1:30">
      <c r="A407" s="97"/>
      <c r="B407" s="95" t="str">
        <f ca="1">IF(LEN(A407)=0,"",INDEX('Smelter Look-up'!$A:$A,MATCH($A407,'Smelter Look-up'!$E:$E,0)))</f>
        <v/>
      </c>
      <c r="C407" s="95" t="str">
        <f ca="1">IF(LEN(A407)=0,"",INDEX('Smelter Look-up'!$C:$C,MATCH($A407,'Smelter Look-up'!$E:$E,0)))</f>
        <v/>
      </c>
      <c r="D407" s="95"/>
      <c r="E407" s="95" t="str">
        <f ca="1">IF(ISERROR($Y407),"",OFFSET('Smelter Look-up'!$D$4,$Y407-4,0)&amp;"")</f>
        <v/>
      </c>
      <c r="F407" s="95" t="str">
        <f ca="1">IF(ISERROR($Y407),"",OFFSET('Smelter Look-up'!$E$4,$Y407-4,0))</f>
        <v/>
      </c>
      <c r="G407" s="95" t="str">
        <f ca="1">IF(C407="Smelter not listed","Enter smelter details",IF(ISERROR($Y407),"",OFFSET('Smelter Look-up'!$F$4,$Y407-4,0)))</f>
        <v/>
      </c>
      <c r="H407" s="154" t="str">
        <f ca="1">IF(ISERROR($Y407),"",OFFSET('Smelter Look-up'!$G$4,$Y407-4,0))</f>
        <v/>
      </c>
      <c r="I407" s="96" t="str">
        <f ca="1">IF(ISERROR($Y407),"",OFFSET('Smelter Look-up'!$H$4,$Y407-4,0))</f>
        <v/>
      </c>
      <c r="J407" s="96" t="str">
        <f ca="1">IF(ISERROR($Y407),"",OFFSET('Smelter Look-up'!$I$4,$Y407-4,0))</f>
        <v/>
      </c>
      <c r="K407" s="97"/>
      <c r="L407" s="97"/>
      <c r="M407" s="97"/>
      <c r="N407" s="97"/>
      <c r="O407" s="97"/>
      <c r="P407" s="97"/>
      <c r="Q407" s="98"/>
      <c r="R407" s="140" t="str">
        <f ca="1">IF(ISERROR($Y407),"",OFFSET('Smelter Look-up'!$C$4,$Y407-4,0)&amp;"")</f>
        <v/>
      </c>
      <c r="S407" s="98" t="str">
        <f ca="1" t="shared" si="48"/>
        <v/>
      </c>
      <c r="T407" s="98" t="str">
        <f ca="1">IF(B407="","",IF(ISERROR(MATCH($J407,SorP!B:B,0)),"",INDIRECT("'SorP'!$A$"&amp;MATCH($S407&amp;$J407,SorP!C:C,0))))</f>
        <v/>
      </c>
      <c r="U407" s="99"/>
      <c r="V407" s="74" t="str">
        <f ca="1" t="shared" si="49"/>
        <v/>
      </c>
      <c r="W407" s="74" t="b">
        <f ca="1" t="shared" si="50"/>
        <v>0</v>
      </c>
      <c r="X407" s="74" t="str">
        <f ca="1" t="shared" si="51"/>
        <v>+</v>
      </c>
      <c r="Y407" s="74" t="e">
        <f ca="1">IF(C407="",NA(),MATCH($B407&amp;$C407,'Smelter Look-up'!$J:$J,0))</f>
        <v>#N/A</v>
      </c>
      <c r="AB407" s="74">
        <f ca="1" t="shared" si="52"/>
        <v>0</v>
      </c>
      <c r="AC407" s="74" t="str">
        <f ca="1" t="shared" si="53"/>
        <v/>
      </c>
      <c r="AD407" s="74" t="str">
        <f ca="1" t="shared" si="54"/>
        <v/>
      </c>
    </row>
    <row r="408" s="74" customFormat="1" ht="20.15" customHeight="1" spans="1:30">
      <c r="A408" s="97"/>
      <c r="B408" s="95" t="str">
        <f ca="1">IF(LEN(A408)=0,"",INDEX('Smelter Look-up'!$A:$A,MATCH($A408,'Smelter Look-up'!$E:$E,0)))</f>
        <v/>
      </c>
      <c r="C408" s="95" t="str">
        <f ca="1">IF(LEN(A408)=0,"",INDEX('Smelter Look-up'!$C:$C,MATCH($A408,'Smelter Look-up'!$E:$E,0)))</f>
        <v/>
      </c>
      <c r="D408" s="95"/>
      <c r="E408" s="95" t="str">
        <f ca="1">IF(ISERROR($Y408),"",OFFSET('Smelter Look-up'!$D$4,$Y408-4,0)&amp;"")</f>
        <v/>
      </c>
      <c r="F408" s="95" t="str">
        <f ca="1">IF(ISERROR($Y408),"",OFFSET('Smelter Look-up'!$E$4,$Y408-4,0))</f>
        <v/>
      </c>
      <c r="G408" s="95" t="str">
        <f ca="1">IF(C408="Smelter not listed","Enter smelter details",IF(ISERROR($Y408),"",OFFSET('Smelter Look-up'!$F$4,$Y408-4,0)))</f>
        <v/>
      </c>
      <c r="H408" s="154" t="str">
        <f ca="1">IF(ISERROR($Y408),"",OFFSET('Smelter Look-up'!$G$4,$Y408-4,0))</f>
        <v/>
      </c>
      <c r="I408" s="96" t="str">
        <f ca="1">IF(ISERROR($Y408),"",OFFSET('Smelter Look-up'!$H$4,$Y408-4,0))</f>
        <v/>
      </c>
      <c r="J408" s="96" t="str">
        <f ca="1">IF(ISERROR($Y408),"",OFFSET('Smelter Look-up'!$I$4,$Y408-4,0))</f>
        <v/>
      </c>
      <c r="K408" s="97"/>
      <c r="L408" s="97"/>
      <c r="M408" s="97"/>
      <c r="N408" s="97"/>
      <c r="O408" s="97"/>
      <c r="P408" s="97"/>
      <c r="Q408" s="98"/>
      <c r="R408" s="140" t="str">
        <f ca="1">IF(ISERROR($Y408),"",OFFSET('Smelter Look-up'!$C$4,$Y408-4,0)&amp;"")</f>
        <v/>
      </c>
      <c r="S408" s="98" t="str">
        <f ca="1" t="shared" si="48"/>
        <v/>
      </c>
      <c r="T408" s="98" t="str">
        <f ca="1">IF(B408="","",IF(ISERROR(MATCH($J408,SorP!B:B,0)),"",INDIRECT("'SorP'!$A$"&amp;MATCH($S408&amp;$J408,SorP!C:C,0))))</f>
        <v/>
      </c>
      <c r="U408" s="99"/>
      <c r="V408" s="74" t="str">
        <f ca="1" t="shared" si="49"/>
        <v/>
      </c>
      <c r="W408" s="74" t="b">
        <f ca="1" t="shared" si="50"/>
        <v>0</v>
      </c>
      <c r="X408" s="74" t="str">
        <f ca="1" t="shared" si="51"/>
        <v>+</v>
      </c>
      <c r="Y408" s="74" t="e">
        <f ca="1">IF(C408="",NA(),MATCH($B408&amp;$C408,'Smelter Look-up'!$J:$J,0))</f>
        <v>#N/A</v>
      </c>
      <c r="AB408" s="74">
        <f ca="1" t="shared" si="52"/>
        <v>0</v>
      </c>
      <c r="AC408" s="74" t="str">
        <f ca="1" t="shared" si="53"/>
        <v/>
      </c>
      <c r="AD408" s="74" t="str">
        <f ca="1" t="shared" si="54"/>
        <v/>
      </c>
    </row>
    <row r="409" s="74" customFormat="1" ht="20.15" customHeight="1" spans="1:30">
      <c r="A409" s="97"/>
      <c r="B409" s="95" t="str">
        <f ca="1">IF(LEN(A409)=0,"",INDEX('Smelter Look-up'!$A:$A,MATCH($A409,'Smelter Look-up'!$E:$E,0)))</f>
        <v/>
      </c>
      <c r="C409" s="95" t="str">
        <f ca="1">IF(LEN(A409)=0,"",INDEX('Smelter Look-up'!$C:$C,MATCH($A409,'Smelter Look-up'!$E:$E,0)))</f>
        <v/>
      </c>
      <c r="D409" s="95"/>
      <c r="E409" s="95" t="str">
        <f ca="1">IF(ISERROR($Y409),"",OFFSET('Smelter Look-up'!$D$4,$Y409-4,0)&amp;"")</f>
        <v/>
      </c>
      <c r="F409" s="95" t="str">
        <f ca="1">IF(ISERROR($Y409),"",OFFSET('Smelter Look-up'!$E$4,$Y409-4,0))</f>
        <v/>
      </c>
      <c r="G409" s="95" t="str">
        <f ca="1">IF(C409="Smelter not listed","Enter smelter details",IF(ISERROR($Y409),"",OFFSET('Smelter Look-up'!$F$4,$Y409-4,0)))</f>
        <v/>
      </c>
      <c r="H409" s="154" t="str">
        <f ca="1">IF(ISERROR($Y409),"",OFFSET('Smelter Look-up'!$G$4,$Y409-4,0))</f>
        <v/>
      </c>
      <c r="I409" s="96" t="str">
        <f ca="1">IF(ISERROR($Y409),"",OFFSET('Smelter Look-up'!$H$4,$Y409-4,0))</f>
        <v/>
      </c>
      <c r="J409" s="96" t="str">
        <f ca="1">IF(ISERROR($Y409),"",OFFSET('Smelter Look-up'!$I$4,$Y409-4,0))</f>
        <v/>
      </c>
      <c r="K409" s="97"/>
      <c r="L409" s="97"/>
      <c r="M409" s="97"/>
      <c r="N409" s="97"/>
      <c r="O409" s="97"/>
      <c r="P409" s="97"/>
      <c r="Q409" s="98"/>
      <c r="R409" s="140" t="str">
        <f ca="1">IF(ISERROR($Y409),"",OFFSET('Smelter Look-up'!$C$4,$Y409-4,0)&amp;"")</f>
        <v/>
      </c>
      <c r="S409" s="98" t="str">
        <f ca="1" t="shared" si="48"/>
        <v/>
      </c>
      <c r="T409" s="98" t="str">
        <f ca="1">IF(B409="","",IF(ISERROR(MATCH($J409,SorP!B:B,0)),"",INDIRECT("'SorP'!$A$"&amp;MATCH($S409&amp;$J409,SorP!C:C,0))))</f>
        <v/>
      </c>
      <c r="U409" s="99"/>
      <c r="V409" s="74" t="str">
        <f ca="1" t="shared" si="49"/>
        <v/>
      </c>
      <c r="W409" s="74" t="b">
        <f ca="1" t="shared" si="50"/>
        <v>0</v>
      </c>
      <c r="X409" s="74" t="str">
        <f ca="1" t="shared" si="51"/>
        <v>+</v>
      </c>
      <c r="Y409" s="74" t="e">
        <f ca="1">IF(C409="",NA(),MATCH($B409&amp;$C409,'Smelter Look-up'!$J:$J,0))</f>
        <v>#N/A</v>
      </c>
      <c r="AB409" s="74">
        <f ca="1" t="shared" si="52"/>
        <v>0</v>
      </c>
      <c r="AC409" s="74" t="str">
        <f ca="1" t="shared" si="53"/>
        <v/>
      </c>
      <c r="AD409" s="74" t="str">
        <f ca="1" t="shared" si="54"/>
        <v/>
      </c>
    </row>
    <row r="410" s="74" customFormat="1" ht="20.15" customHeight="1" spans="1:30">
      <c r="A410" s="97"/>
      <c r="B410" s="95" t="str">
        <f ca="1">IF(LEN(A410)=0,"",INDEX('Smelter Look-up'!$A:$A,MATCH($A410,'Smelter Look-up'!$E:$E,0)))</f>
        <v/>
      </c>
      <c r="C410" s="95" t="str">
        <f ca="1">IF(LEN(A410)=0,"",INDEX('Smelter Look-up'!$C:$C,MATCH($A410,'Smelter Look-up'!$E:$E,0)))</f>
        <v/>
      </c>
      <c r="D410" s="95"/>
      <c r="E410" s="95" t="str">
        <f ca="1">IF(ISERROR($Y410),"",OFFSET('Smelter Look-up'!$D$4,$Y410-4,0)&amp;"")</f>
        <v/>
      </c>
      <c r="F410" s="95" t="str">
        <f ca="1">IF(ISERROR($Y410),"",OFFSET('Smelter Look-up'!$E$4,$Y410-4,0))</f>
        <v/>
      </c>
      <c r="G410" s="95" t="str">
        <f ca="1">IF(C410="Smelter not listed","Enter smelter details",IF(ISERROR($Y410),"",OFFSET('Smelter Look-up'!$F$4,$Y410-4,0)))</f>
        <v/>
      </c>
      <c r="H410" s="154" t="str">
        <f ca="1">IF(ISERROR($Y410),"",OFFSET('Smelter Look-up'!$G$4,$Y410-4,0))</f>
        <v/>
      </c>
      <c r="I410" s="96" t="str">
        <f ca="1">IF(ISERROR($Y410),"",OFFSET('Smelter Look-up'!$H$4,$Y410-4,0))</f>
        <v/>
      </c>
      <c r="J410" s="96" t="str">
        <f ca="1">IF(ISERROR($Y410),"",OFFSET('Smelter Look-up'!$I$4,$Y410-4,0))</f>
        <v/>
      </c>
      <c r="K410" s="97"/>
      <c r="L410" s="97"/>
      <c r="M410" s="97"/>
      <c r="N410" s="97"/>
      <c r="O410" s="97"/>
      <c r="P410" s="97"/>
      <c r="Q410" s="98"/>
      <c r="R410" s="140" t="str">
        <f ca="1">IF(ISERROR($Y410),"",OFFSET('Smelter Look-up'!$C$4,$Y410-4,0)&amp;"")</f>
        <v/>
      </c>
      <c r="S410" s="98" t="str">
        <f ca="1" t="shared" si="48"/>
        <v/>
      </c>
      <c r="T410" s="98" t="str">
        <f ca="1">IF(B410="","",IF(ISERROR(MATCH($J410,SorP!B:B,0)),"",INDIRECT("'SorP'!$A$"&amp;MATCH($S410&amp;$J410,SorP!C:C,0))))</f>
        <v/>
      </c>
      <c r="U410" s="99"/>
      <c r="V410" s="74" t="str">
        <f ca="1" t="shared" si="49"/>
        <v/>
      </c>
      <c r="W410" s="74" t="b">
        <f ca="1" t="shared" si="50"/>
        <v>0</v>
      </c>
      <c r="X410" s="74" t="str">
        <f ca="1" t="shared" si="51"/>
        <v>+</v>
      </c>
      <c r="Y410" s="74" t="e">
        <f ca="1">IF(C410="",NA(),MATCH($B410&amp;$C410,'Smelter Look-up'!$J:$J,0))</f>
        <v>#N/A</v>
      </c>
      <c r="AB410" s="74">
        <f ca="1" t="shared" si="52"/>
        <v>0</v>
      </c>
      <c r="AC410" s="74" t="str">
        <f ca="1" t="shared" si="53"/>
        <v/>
      </c>
      <c r="AD410" s="74" t="str">
        <f ca="1" t="shared" si="54"/>
        <v/>
      </c>
    </row>
    <row r="411" s="74" customFormat="1" ht="20.15" customHeight="1" spans="1:30">
      <c r="A411" s="97"/>
      <c r="B411" s="95" t="str">
        <f ca="1">IF(LEN(A411)=0,"",INDEX('Smelter Look-up'!$A:$A,MATCH($A411,'Smelter Look-up'!$E:$E,0)))</f>
        <v/>
      </c>
      <c r="C411" s="95" t="str">
        <f ca="1">IF(LEN(A411)=0,"",INDEX('Smelter Look-up'!$C:$C,MATCH($A411,'Smelter Look-up'!$E:$E,0)))</f>
        <v/>
      </c>
      <c r="D411" s="95"/>
      <c r="E411" s="95" t="str">
        <f ca="1">IF(ISERROR($Y411),"",OFFSET('Smelter Look-up'!$D$4,$Y411-4,0)&amp;"")</f>
        <v/>
      </c>
      <c r="F411" s="95" t="str">
        <f ca="1">IF(ISERROR($Y411),"",OFFSET('Smelter Look-up'!$E$4,$Y411-4,0))</f>
        <v/>
      </c>
      <c r="G411" s="95" t="str">
        <f ca="1">IF(C411="Smelter not listed","Enter smelter details",IF(ISERROR($Y411),"",OFFSET('Smelter Look-up'!$F$4,$Y411-4,0)))</f>
        <v/>
      </c>
      <c r="H411" s="154" t="str">
        <f ca="1">IF(ISERROR($Y411),"",OFFSET('Smelter Look-up'!$G$4,$Y411-4,0))</f>
        <v/>
      </c>
      <c r="I411" s="96" t="str">
        <f ca="1">IF(ISERROR($Y411),"",OFFSET('Smelter Look-up'!$H$4,$Y411-4,0))</f>
        <v/>
      </c>
      <c r="J411" s="96" t="str">
        <f ca="1">IF(ISERROR($Y411),"",OFFSET('Smelter Look-up'!$I$4,$Y411-4,0))</f>
        <v/>
      </c>
      <c r="K411" s="97"/>
      <c r="L411" s="97"/>
      <c r="M411" s="97"/>
      <c r="N411" s="97"/>
      <c r="O411" s="97"/>
      <c r="P411" s="97"/>
      <c r="Q411" s="98"/>
      <c r="R411" s="140" t="str">
        <f ca="1">IF(ISERROR($Y411),"",OFFSET('Smelter Look-up'!$C$4,$Y411-4,0)&amp;"")</f>
        <v/>
      </c>
      <c r="S411" s="98" t="str">
        <f ca="1" t="shared" si="48"/>
        <v/>
      </c>
      <c r="T411" s="98" t="str">
        <f ca="1">IF(B411="","",IF(ISERROR(MATCH($J411,SorP!B:B,0)),"",INDIRECT("'SorP'!$A$"&amp;MATCH($S411&amp;$J411,SorP!C:C,0))))</f>
        <v/>
      </c>
      <c r="U411" s="99"/>
      <c r="V411" s="74" t="str">
        <f ca="1" t="shared" si="49"/>
        <v/>
      </c>
      <c r="W411" s="74" t="b">
        <f ca="1" t="shared" si="50"/>
        <v>0</v>
      </c>
      <c r="X411" s="74" t="str">
        <f ca="1" t="shared" si="51"/>
        <v>+</v>
      </c>
      <c r="Y411" s="74" t="e">
        <f ca="1">IF(C411="",NA(),MATCH($B411&amp;$C411,'Smelter Look-up'!$J:$J,0))</f>
        <v>#N/A</v>
      </c>
      <c r="AB411" s="74">
        <f ca="1" t="shared" si="52"/>
        <v>0</v>
      </c>
      <c r="AC411" s="74" t="str">
        <f ca="1" t="shared" si="53"/>
        <v/>
      </c>
      <c r="AD411" s="74" t="str">
        <f ca="1" t="shared" si="54"/>
        <v/>
      </c>
    </row>
    <row r="412" s="74" customFormat="1" ht="20.15" customHeight="1" spans="1:30">
      <c r="A412" s="97"/>
      <c r="B412" s="95" t="str">
        <f ca="1">IF(LEN(A412)=0,"",INDEX('Smelter Look-up'!$A:$A,MATCH($A412,'Smelter Look-up'!$E:$E,0)))</f>
        <v/>
      </c>
      <c r="C412" s="95" t="str">
        <f ca="1">IF(LEN(A412)=0,"",INDEX('Smelter Look-up'!$C:$C,MATCH($A412,'Smelter Look-up'!$E:$E,0)))</f>
        <v/>
      </c>
      <c r="D412" s="95"/>
      <c r="E412" s="95" t="str">
        <f ca="1">IF(ISERROR($Y412),"",OFFSET('Smelter Look-up'!$D$4,$Y412-4,0)&amp;"")</f>
        <v/>
      </c>
      <c r="F412" s="95" t="str">
        <f ca="1">IF(ISERROR($Y412),"",OFFSET('Smelter Look-up'!$E$4,$Y412-4,0))</f>
        <v/>
      </c>
      <c r="G412" s="95" t="str">
        <f ca="1">IF(C412="Smelter not listed","Enter smelter details",IF(ISERROR($Y412),"",OFFSET('Smelter Look-up'!$F$4,$Y412-4,0)))</f>
        <v/>
      </c>
      <c r="H412" s="154" t="str">
        <f ca="1">IF(ISERROR($Y412),"",OFFSET('Smelter Look-up'!$G$4,$Y412-4,0))</f>
        <v/>
      </c>
      <c r="I412" s="96" t="str">
        <f ca="1">IF(ISERROR($Y412),"",OFFSET('Smelter Look-up'!$H$4,$Y412-4,0))</f>
        <v/>
      </c>
      <c r="J412" s="96" t="str">
        <f ca="1">IF(ISERROR($Y412),"",OFFSET('Smelter Look-up'!$I$4,$Y412-4,0))</f>
        <v/>
      </c>
      <c r="K412" s="97"/>
      <c r="L412" s="97"/>
      <c r="M412" s="97"/>
      <c r="N412" s="97"/>
      <c r="O412" s="97"/>
      <c r="P412" s="97"/>
      <c r="Q412" s="98"/>
      <c r="R412" s="140" t="str">
        <f ca="1">IF(ISERROR($Y412),"",OFFSET('Smelter Look-up'!$C$4,$Y412-4,0)&amp;"")</f>
        <v/>
      </c>
      <c r="S412" s="98" t="str">
        <f ca="1" t="shared" si="48"/>
        <v/>
      </c>
      <c r="T412" s="98" t="str">
        <f ca="1">IF(B412="","",IF(ISERROR(MATCH($J412,SorP!B:B,0)),"",INDIRECT("'SorP'!$A$"&amp;MATCH($S412&amp;$J412,SorP!C:C,0))))</f>
        <v/>
      </c>
      <c r="U412" s="99"/>
      <c r="V412" s="74" t="str">
        <f ca="1" t="shared" si="49"/>
        <v/>
      </c>
      <c r="W412" s="74" t="b">
        <f ca="1" t="shared" si="50"/>
        <v>0</v>
      </c>
      <c r="X412" s="74" t="str">
        <f ca="1" t="shared" si="51"/>
        <v>+</v>
      </c>
      <c r="Y412" s="74" t="e">
        <f ca="1">IF(C412="",NA(),MATCH($B412&amp;$C412,'Smelter Look-up'!$J:$J,0))</f>
        <v>#N/A</v>
      </c>
      <c r="AB412" s="74">
        <f ca="1" t="shared" si="52"/>
        <v>0</v>
      </c>
      <c r="AC412" s="74" t="str">
        <f ca="1" t="shared" si="53"/>
        <v/>
      </c>
      <c r="AD412" s="74" t="str">
        <f ca="1" t="shared" si="54"/>
        <v/>
      </c>
    </row>
    <row r="413" s="74" customFormat="1" ht="20.15" customHeight="1" spans="1:30">
      <c r="A413" s="97"/>
      <c r="B413" s="95" t="str">
        <f ca="1">IF(LEN(A413)=0,"",INDEX('Smelter Look-up'!$A:$A,MATCH($A413,'Smelter Look-up'!$E:$E,0)))</f>
        <v/>
      </c>
      <c r="C413" s="95" t="str">
        <f ca="1">IF(LEN(A413)=0,"",INDEX('Smelter Look-up'!$C:$C,MATCH($A413,'Smelter Look-up'!$E:$E,0)))</f>
        <v/>
      </c>
      <c r="D413" s="95"/>
      <c r="E413" s="95" t="str">
        <f ca="1">IF(ISERROR($Y413),"",OFFSET('Smelter Look-up'!$D$4,$Y413-4,0)&amp;"")</f>
        <v/>
      </c>
      <c r="F413" s="95" t="str">
        <f ca="1">IF(ISERROR($Y413),"",OFFSET('Smelter Look-up'!$E$4,$Y413-4,0))</f>
        <v/>
      </c>
      <c r="G413" s="95" t="str">
        <f ca="1">IF(C413="Smelter not listed","Enter smelter details",IF(ISERROR($Y413),"",OFFSET('Smelter Look-up'!$F$4,$Y413-4,0)))</f>
        <v/>
      </c>
      <c r="H413" s="154" t="str">
        <f ca="1">IF(ISERROR($Y413),"",OFFSET('Smelter Look-up'!$G$4,$Y413-4,0))</f>
        <v/>
      </c>
      <c r="I413" s="96" t="str">
        <f ca="1">IF(ISERROR($Y413),"",OFFSET('Smelter Look-up'!$H$4,$Y413-4,0))</f>
        <v/>
      </c>
      <c r="J413" s="96" t="str">
        <f ca="1">IF(ISERROR($Y413),"",OFFSET('Smelter Look-up'!$I$4,$Y413-4,0))</f>
        <v/>
      </c>
      <c r="K413" s="97"/>
      <c r="L413" s="97"/>
      <c r="M413" s="97"/>
      <c r="N413" s="97"/>
      <c r="O413" s="97"/>
      <c r="P413" s="97"/>
      <c r="Q413" s="98"/>
      <c r="R413" s="140" t="str">
        <f ca="1">IF(ISERROR($Y413),"",OFFSET('Smelter Look-up'!$C$4,$Y413-4,0)&amp;"")</f>
        <v/>
      </c>
      <c r="S413" s="98" t="str">
        <f ca="1" t="shared" si="48"/>
        <v/>
      </c>
      <c r="T413" s="98" t="str">
        <f ca="1">IF(B413="","",IF(ISERROR(MATCH($J413,SorP!B:B,0)),"",INDIRECT("'SorP'!$A$"&amp;MATCH($S413&amp;$J413,SorP!C:C,0))))</f>
        <v/>
      </c>
      <c r="U413" s="99"/>
      <c r="V413" s="74" t="str">
        <f ca="1" t="shared" si="49"/>
        <v/>
      </c>
      <c r="W413" s="74" t="b">
        <f ca="1" t="shared" si="50"/>
        <v>0</v>
      </c>
      <c r="X413" s="74" t="str">
        <f ca="1" t="shared" si="51"/>
        <v>+</v>
      </c>
      <c r="Y413" s="74" t="e">
        <f ca="1">IF(C413="",NA(),MATCH($B413&amp;$C413,'Smelter Look-up'!$J:$J,0))</f>
        <v>#N/A</v>
      </c>
      <c r="AB413" s="74">
        <f ca="1" t="shared" si="52"/>
        <v>0</v>
      </c>
      <c r="AC413" s="74" t="str">
        <f ca="1" t="shared" si="53"/>
        <v/>
      </c>
      <c r="AD413" s="74" t="str">
        <f ca="1" t="shared" si="54"/>
        <v/>
      </c>
    </row>
    <row r="414" s="74" customFormat="1" ht="20.15" customHeight="1" spans="1:30">
      <c r="A414" s="97"/>
      <c r="B414" s="95" t="str">
        <f ca="1">IF(LEN(A414)=0,"",INDEX('Smelter Look-up'!$A:$A,MATCH($A414,'Smelter Look-up'!$E:$E,0)))</f>
        <v/>
      </c>
      <c r="C414" s="95" t="str">
        <f ca="1">IF(LEN(A414)=0,"",INDEX('Smelter Look-up'!$C:$C,MATCH($A414,'Smelter Look-up'!$E:$E,0)))</f>
        <v/>
      </c>
      <c r="D414" s="95"/>
      <c r="E414" s="95" t="str">
        <f ca="1">IF(ISERROR($Y414),"",OFFSET('Smelter Look-up'!$D$4,$Y414-4,0)&amp;"")</f>
        <v/>
      </c>
      <c r="F414" s="95" t="str">
        <f ca="1">IF(ISERROR($Y414),"",OFFSET('Smelter Look-up'!$E$4,$Y414-4,0))</f>
        <v/>
      </c>
      <c r="G414" s="95" t="str">
        <f ca="1">IF(C414="Smelter not listed","Enter smelter details",IF(ISERROR($Y414),"",OFFSET('Smelter Look-up'!$F$4,$Y414-4,0)))</f>
        <v/>
      </c>
      <c r="H414" s="154" t="str">
        <f ca="1">IF(ISERROR($Y414),"",OFFSET('Smelter Look-up'!$G$4,$Y414-4,0))</f>
        <v/>
      </c>
      <c r="I414" s="96" t="str">
        <f ca="1">IF(ISERROR($Y414),"",OFFSET('Smelter Look-up'!$H$4,$Y414-4,0))</f>
        <v/>
      </c>
      <c r="J414" s="96" t="str">
        <f ca="1">IF(ISERROR($Y414),"",OFFSET('Smelter Look-up'!$I$4,$Y414-4,0))</f>
        <v/>
      </c>
      <c r="K414" s="97"/>
      <c r="L414" s="97"/>
      <c r="M414" s="97"/>
      <c r="N414" s="97"/>
      <c r="O414" s="97"/>
      <c r="P414" s="97"/>
      <c r="Q414" s="98"/>
      <c r="R414" s="140" t="str">
        <f ca="1">IF(ISERROR($Y414),"",OFFSET('Smelter Look-up'!$C$4,$Y414-4,0)&amp;"")</f>
        <v/>
      </c>
      <c r="S414" s="98" t="str">
        <f ca="1" t="shared" si="48"/>
        <v/>
      </c>
      <c r="T414" s="98" t="str">
        <f ca="1">IF(B414="","",IF(ISERROR(MATCH($J414,SorP!B:B,0)),"",INDIRECT("'SorP'!$A$"&amp;MATCH($S414&amp;$J414,SorP!C:C,0))))</f>
        <v/>
      </c>
      <c r="U414" s="99"/>
      <c r="V414" s="74" t="str">
        <f ca="1" t="shared" si="49"/>
        <v/>
      </c>
      <c r="W414" s="74" t="b">
        <f ca="1" t="shared" si="50"/>
        <v>0</v>
      </c>
      <c r="X414" s="74" t="str">
        <f ca="1" t="shared" si="51"/>
        <v>+</v>
      </c>
      <c r="Y414" s="74" t="e">
        <f ca="1">IF(C414="",NA(),MATCH($B414&amp;$C414,'Smelter Look-up'!$J:$J,0))</f>
        <v>#N/A</v>
      </c>
      <c r="AB414" s="74">
        <f ca="1" t="shared" si="52"/>
        <v>0</v>
      </c>
      <c r="AC414" s="74" t="str">
        <f ca="1" t="shared" si="53"/>
        <v/>
      </c>
      <c r="AD414" s="74" t="str">
        <f ca="1" t="shared" si="54"/>
        <v/>
      </c>
    </row>
    <row r="415" s="74" customFormat="1" ht="20.15" customHeight="1" spans="1:30">
      <c r="A415" s="97"/>
      <c r="B415" s="95" t="str">
        <f ca="1">IF(LEN(A415)=0,"",INDEX('Smelter Look-up'!$A:$A,MATCH($A415,'Smelter Look-up'!$E:$E,0)))</f>
        <v/>
      </c>
      <c r="C415" s="95" t="str">
        <f ca="1">IF(LEN(A415)=0,"",INDEX('Smelter Look-up'!$C:$C,MATCH($A415,'Smelter Look-up'!$E:$E,0)))</f>
        <v/>
      </c>
      <c r="D415" s="95"/>
      <c r="E415" s="95" t="str">
        <f ca="1">IF(ISERROR($Y415),"",OFFSET('Smelter Look-up'!$D$4,$Y415-4,0)&amp;"")</f>
        <v/>
      </c>
      <c r="F415" s="95" t="str">
        <f ca="1">IF(ISERROR($Y415),"",OFFSET('Smelter Look-up'!$E$4,$Y415-4,0))</f>
        <v/>
      </c>
      <c r="G415" s="95" t="str">
        <f ca="1">IF(C415="Smelter not listed","Enter smelter details",IF(ISERROR($Y415),"",OFFSET('Smelter Look-up'!$F$4,$Y415-4,0)))</f>
        <v/>
      </c>
      <c r="H415" s="154" t="str">
        <f ca="1">IF(ISERROR($Y415),"",OFFSET('Smelter Look-up'!$G$4,$Y415-4,0))</f>
        <v/>
      </c>
      <c r="I415" s="96" t="str">
        <f ca="1">IF(ISERROR($Y415),"",OFFSET('Smelter Look-up'!$H$4,$Y415-4,0))</f>
        <v/>
      </c>
      <c r="J415" s="96" t="str">
        <f ca="1">IF(ISERROR($Y415),"",OFFSET('Smelter Look-up'!$I$4,$Y415-4,0))</f>
        <v/>
      </c>
      <c r="K415" s="97"/>
      <c r="L415" s="97"/>
      <c r="M415" s="97"/>
      <c r="N415" s="97"/>
      <c r="O415" s="97"/>
      <c r="P415" s="97"/>
      <c r="Q415" s="98"/>
      <c r="R415" s="140" t="str">
        <f ca="1">IF(ISERROR($Y415),"",OFFSET('Smelter Look-up'!$C$4,$Y415-4,0)&amp;"")</f>
        <v/>
      </c>
      <c r="S415" s="98" t="str">
        <f ca="1" t="shared" si="48"/>
        <v/>
      </c>
      <c r="T415" s="98" t="str">
        <f ca="1">IF(B415="","",IF(ISERROR(MATCH($J415,SorP!B:B,0)),"",INDIRECT("'SorP'!$A$"&amp;MATCH($S415&amp;$J415,SorP!C:C,0))))</f>
        <v/>
      </c>
      <c r="U415" s="99"/>
      <c r="V415" s="74" t="str">
        <f ca="1" t="shared" si="49"/>
        <v/>
      </c>
      <c r="W415" s="74" t="b">
        <f ca="1" t="shared" si="50"/>
        <v>0</v>
      </c>
      <c r="X415" s="74" t="str">
        <f ca="1" t="shared" si="51"/>
        <v>+</v>
      </c>
      <c r="Y415" s="74" t="e">
        <f ca="1">IF(C415="",NA(),MATCH($B415&amp;$C415,'Smelter Look-up'!$J:$J,0))</f>
        <v>#N/A</v>
      </c>
      <c r="AB415" s="74">
        <f ca="1" t="shared" si="52"/>
        <v>0</v>
      </c>
      <c r="AC415" s="74" t="str">
        <f ca="1" t="shared" si="53"/>
        <v/>
      </c>
      <c r="AD415" s="74" t="str">
        <f ca="1" t="shared" si="54"/>
        <v/>
      </c>
    </row>
    <row r="416" s="74" customFormat="1" ht="20.15" customHeight="1" spans="1:30">
      <c r="A416" s="97"/>
      <c r="B416" s="95" t="str">
        <f ca="1">IF(LEN(A416)=0,"",INDEX('Smelter Look-up'!$A:$A,MATCH($A416,'Smelter Look-up'!$E:$E,0)))</f>
        <v/>
      </c>
      <c r="C416" s="95" t="str">
        <f ca="1">IF(LEN(A416)=0,"",INDEX('Smelter Look-up'!$C:$C,MATCH($A416,'Smelter Look-up'!$E:$E,0)))</f>
        <v/>
      </c>
      <c r="D416" s="95"/>
      <c r="E416" s="95" t="str">
        <f ca="1">IF(ISERROR($Y416),"",OFFSET('Smelter Look-up'!$D$4,$Y416-4,0)&amp;"")</f>
        <v/>
      </c>
      <c r="F416" s="95" t="str">
        <f ca="1">IF(ISERROR($Y416),"",OFFSET('Smelter Look-up'!$E$4,$Y416-4,0))</f>
        <v/>
      </c>
      <c r="G416" s="95" t="str">
        <f ca="1">IF(C416="Smelter not listed","Enter smelter details",IF(ISERROR($Y416),"",OFFSET('Smelter Look-up'!$F$4,$Y416-4,0)))</f>
        <v/>
      </c>
      <c r="H416" s="154" t="str">
        <f ca="1">IF(ISERROR($Y416),"",OFFSET('Smelter Look-up'!$G$4,$Y416-4,0))</f>
        <v/>
      </c>
      <c r="I416" s="96" t="str">
        <f ca="1">IF(ISERROR($Y416),"",OFFSET('Smelter Look-up'!$H$4,$Y416-4,0))</f>
        <v/>
      </c>
      <c r="J416" s="96" t="str">
        <f ca="1">IF(ISERROR($Y416),"",OFFSET('Smelter Look-up'!$I$4,$Y416-4,0))</f>
        <v/>
      </c>
      <c r="K416" s="97"/>
      <c r="L416" s="97"/>
      <c r="M416" s="97"/>
      <c r="N416" s="97"/>
      <c r="O416" s="97"/>
      <c r="P416" s="97"/>
      <c r="Q416" s="98"/>
      <c r="R416" s="140" t="str">
        <f ca="1">IF(ISERROR($Y416),"",OFFSET('Smelter Look-up'!$C$4,$Y416-4,0)&amp;"")</f>
        <v/>
      </c>
      <c r="S416" s="98" t="str">
        <f ca="1" t="shared" si="48"/>
        <v/>
      </c>
      <c r="T416" s="98" t="str">
        <f ca="1">IF(B416="","",IF(ISERROR(MATCH($J416,SorP!B:B,0)),"",INDIRECT("'SorP'!$A$"&amp;MATCH($S416&amp;$J416,SorP!C:C,0))))</f>
        <v/>
      </c>
      <c r="U416" s="99"/>
      <c r="V416" s="74" t="str">
        <f ca="1" t="shared" si="49"/>
        <v/>
      </c>
      <c r="W416" s="74" t="b">
        <f ca="1" t="shared" si="50"/>
        <v>0</v>
      </c>
      <c r="X416" s="74" t="str">
        <f ca="1" t="shared" si="51"/>
        <v>+</v>
      </c>
      <c r="Y416" s="74" t="e">
        <f ca="1">IF(C416="",NA(),MATCH($B416&amp;$C416,'Smelter Look-up'!$J:$J,0))</f>
        <v>#N/A</v>
      </c>
      <c r="AB416" s="74">
        <f ca="1" t="shared" si="52"/>
        <v>0</v>
      </c>
      <c r="AC416" s="74" t="str">
        <f ca="1" t="shared" si="53"/>
        <v/>
      </c>
      <c r="AD416" s="74" t="str">
        <f ca="1" t="shared" si="54"/>
        <v/>
      </c>
    </row>
    <row r="417" s="74" customFormat="1" ht="20.15" customHeight="1" spans="1:30">
      <c r="A417" s="97"/>
      <c r="B417" s="95" t="str">
        <f ca="1">IF(LEN(A417)=0,"",INDEX('Smelter Look-up'!$A:$A,MATCH($A417,'Smelter Look-up'!$E:$E,0)))</f>
        <v/>
      </c>
      <c r="C417" s="95" t="str">
        <f ca="1">IF(LEN(A417)=0,"",INDEX('Smelter Look-up'!$C:$C,MATCH($A417,'Smelter Look-up'!$E:$E,0)))</f>
        <v/>
      </c>
      <c r="D417" s="95"/>
      <c r="E417" s="95" t="str">
        <f ca="1">IF(ISERROR($Y417),"",OFFSET('Smelter Look-up'!$D$4,$Y417-4,0)&amp;"")</f>
        <v/>
      </c>
      <c r="F417" s="95" t="str">
        <f ca="1">IF(ISERROR($Y417),"",OFFSET('Smelter Look-up'!$E$4,$Y417-4,0))</f>
        <v/>
      </c>
      <c r="G417" s="95" t="str">
        <f ca="1">IF(C417="Smelter not listed","Enter smelter details",IF(ISERROR($Y417),"",OFFSET('Smelter Look-up'!$F$4,$Y417-4,0)))</f>
        <v/>
      </c>
      <c r="H417" s="154" t="str">
        <f ca="1">IF(ISERROR($Y417),"",OFFSET('Smelter Look-up'!$G$4,$Y417-4,0))</f>
        <v/>
      </c>
      <c r="I417" s="96" t="str">
        <f ca="1">IF(ISERROR($Y417),"",OFFSET('Smelter Look-up'!$H$4,$Y417-4,0))</f>
        <v/>
      </c>
      <c r="J417" s="96" t="str">
        <f ca="1">IF(ISERROR($Y417),"",OFFSET('Smelter Look-up'!$I$4,$Y417-4,0))</f>
        <v/>
      </c>
      <c r="K417" s="97"/>
      <c r="L417" s="97"/>
      <c r="M417" s="97"/>
      <c r="N417" s="97"/>
      <c r="O417" s="97"/>
      <c r="P417" s="97"/>
      <c r="Q417" s="98"/>
      <c r="R417" s="140" t="str">
        <f ca="1">IF(ISERROR($Y417),"",OFFSET('Smelter Look-up'!$C$4,$Y417-4,0)&amp;"")</f>
        <v/>
      </c>
      <c r="S417" s="98" t="str">
        <f ca="1" t="shared" si="48"/>
        <v/>
      </c>
      <c r="T417" s="98" t="str">
        <f ca="1">IF(B417="","",IF(ISERROR(MATCH($J417,SorP!B:B,0)),"",INDIRECT("'SorP'!$A$"&amp;MATCH($S417&amp;$J417,SorP!C:C,0))))</f>
        <v/>
      </c>
      <c r="U417" s="99"/>
      <c r="V417" s="74" t="str">
        <f ca="1" t="shared" si="49"/>
        <v/>
      </c>
      <c r="W417" s="74" t="b">
        <f ca="1" t="shared" si="50"/>
        <v>0</v>
      </c>
      <c r="X417" s="74" t="str">
        <f ca="1" t="shared" si="51"/>
        <v>+</v>
      </c>
      <c r="Y417" s="74" t="e">
        <f ca="1">IF(C417="",NA(),MATCH($B417&amp;$C417,'Smelter Look-up'!$J:$J,0))</f>
        <v>#N/A</v>
      </c>
      <c r="AB417" s="74">
        <f ca="1" t="shared" si="52"/>
        <v>0</v>
      </c>
      <c r="AC417" s="74" t="str">
        <f ca="1" t="shared" si="53"/>
        <v/>
      </c>
      <c r="AD417" s="74" t="str">
        <f ca="1" t="shared" si="54"/>
        <v/>
      </c>
    </row>
    <row r="418" s="74" customFormat="1" ht="20.15" customHeight="1" spans="1:30">
      <c r="A418" s="97"/>
      <c r="B418" s="95" t="str">
        <f ca="1">IF(LEN(A418)=0,"",INDEX('Smelter Look-up'!$A:$A,MATCH($A418,'Smelter Look-up'!$E:$E,0)))</f>
        <v/>
      </c>
      <c r="C418" s="95" t="str">
        <f ca="1">IF(LEN(A418)=0,"",INDEX('Smelter Look-up'!$C:$C,MATCH($A418,'Smelter Look-up'!$E:$E,0)))</f>
        <v/>
      </c>
      <c r="D418" s="95"/>
      <c r="E418" s="95" t="str">
        <f ca="1">IF(ISERROR($Y418),"",OFFSET('Smelter Look-up'!$D$4,$Y418-4,0)&amp;"")</f>
        <v/>
      </c>
      <c r="F418" s="95" t="str">
        <f ca="1">IF(ISERROR($Y418),"",OFFSET('Smelter Look-up'!$E$4,$Y418-4,0))</f>
        <v/>
      </c>
      <c r="G418" s="95" t="str">
        <f ca="1">IF(C418="Smelter not listed","Enter smelter details",IF(ISERROR($Y418),"",OFFSET('Smelter Look-up'!$F$4,$Y418-4,0)))</f>
        <v/>
      </c>
      <c r="H418" s="154" t="str">
        <f ca="1">IF(ISERROR($Y418),"",OFFSET('Smelter Look-up'!$G$4,$Y418-4,0))</f>
        <v/>
      </c>
      <c r="I418" s="96" t="str">
        <f ca="1">IF(ISERROR($Y418),"",OFFSET('Smelter Look-up'!$H$4,$Y418-4,0))</f>
        <v/>
      </c>
      <c r="J418" s="96" t="str">
        <f ca="1">IF(ISERROR($Y418),"",OFFSET('Smelter Look-up'!$I$4,$Y418-4,0))</f>
        <v/>
      </c>
      <c r="K418" s="97"/>
      <c r="L418" s="97"/>
      <c r="M418" s="97"/>
      <c r="N418" s="97"/>
      <c r="O418" s="97"/>
      <c r="P418" s="97"/>
      <c r="Q418" s="98"/>
      <c r="R418" s="140" t="str">
        <f ca="1">IF(ISERROR($Y418),"",OFFSET('Smelter Look-up'!$C$4,$Y418-4,0)&amp;"")</f>
        <v/>
      </c>
      <c r="S418" s="98" t="str">
        <f ca="1" t="shared" si="48"/>
        <v/>
      </c>
      <c r="T418" s="98" t="str">
        <f ca="1">IF(B418="","",IF(ISERROR(MATCH($J418,SorP!B:B,0)),"",INDIRECT("'SorP'!$A$"&amp;MATCH($S418&amp;$J418,SorP!C:C,0))))</f>
        <v/>
      </c>
      <c r="U418" s="99"/>
      <c r="V418" s="74" t="str">
        <f ca="1" t="shared" si="49"/>
        <v/>
      </c>
      <c r="W418" s="74" t="b">
        <f ca="1" t="shared" si="50"/>
        <v>0</v>
      </c>
      <c r="X418" s="74" t="str">
        <f ca="1" t="shared" si="51"/>
        <v>+</v>
      </c>
      <c r="Y418" s="74" t="e">
        <f ca="1">IF(C418="",NA(),MATCH($B418&amp;$C418,'Smelter Look-up'!$J:$J,0))</f>
        <v>#N/A</v>
      </c>
      <c r="AB418" s="74">
        <f ca="1" t="shared" si="52"/>
        <v>0</v>
      </c>
      <c r="AC418" s="74" t="str">
        <f ca="1" t="shared" si="53"/>
        <v/>
      </c>
      <c r="AD418" s="74" t="str">
        <f ca="1" t="shared" si="54"/>
        <v/>
      </c>
    </row>
    <row r="419" s="74" customFormat="1" ht="20.15" customHeight="1" spans="1:30">
      <c r="A419" s="97"/>
      <c r="B419" s="95" t="str">
        <f ca="1">IF(LEN(A419)=0,"",INDEX('Smelter Look-up'!$A:$A,MATCH($A419,'Smelter Look-up'!$E:$E,0)))</f>
        <v/>
      </c>
      <c r="C419" s="95" t="str">
        <f ca="1">IF(LEN(A419)=0,"",INDEX('Smelter Look-up'!$C:$C,MATCH($A419,'Smelter Look-up'!$E:$E,0)))</f>
        <v/>
      </c>
      <c r="D419" s="95"/>
      <c r="E419" s="95" t="str">
        <f ca="1">IF(ISERROR($Y419),"",OFFSET('Smelter Look-up'!$D$4,$Y419-4,0)&amp;"")</f>
        <v/>
      </c>
      <c r="F419" s="95" t="str">
        <f ca="1">IF(ISERROR($Y419),"",OFFSET('Smelter Look-up'!$E$4,$Y419-4,0))</f>
        <v/>
      </c>
      <c r="G419" s="95" t="str">
        <f ca="1">IF(C419="Smelter not listed","Enter smelter details",IF(ISERROR($Y419),"",OFFSET('Smelter Look-up'!$F$4,$Y419-4,0)))</f>
        <v/>
      </c>
      <c r="H419" s="154" t="str">
        <f ca="1">IF(ISERROR($Y419),"",OFFSET('Smelter Look-up'!$G$4,$Y419-4,0))</f>
        <v/>
      </c>
      <c r="I419" s="96" t="str">
        <f ca="1">IF(ISERROR($Y419),"",OFFSET('Smelter Look-up'!$H$4,$Y419-4,0))</f>
        <v/>
      </c>
      <c r="J419" s="96" t="str">
        <f ca="1">IF(ISERROR($Y419),"",OFFSET('Smelter Look-up'!$I$4,$Y419-4,0))</f>
        <v/>
      </c>
      <c r="K419" s="97"/>
      <c r="L419" s="97"/>
      <c r="M419" s="97"/>
      <c r="N419" s="97"/>
      <c r="O419" s="97"/>
      <c r="P419" s="97"/>
      <c r="Q419" s="98"/>
      <c r="R419" s="140" t="str">
        <f ca="1">IF(ISERROR($Y419),"",OFFSET('Smelter Look-up'!$C$4,$Y419-4,0)&amp;"")</f>
        <v/>
      </c>
      <c r="S419" s="98" t="str">
        <f ca="1" t="shared" si="48"/>
        <v/>
      </c>
      <c r="T419" s="98" t="str">
        <f ca="1">IF(B419="","",IF(ISERROR(MATCH($J419,SorP!B:B,0)),"",INDIRECT("'SorP'!$A$"&amp;MATCH($S419&amp;$J419,SorP!C:C,0))))</f>
        <v/>
      </c>
      <c r="U419" s="99"/>
      <c r="V419" s="74" t="str">
        <f ca="1" t="shared" si="49"/>
        <v/>
      </c>
      <c r="W419" s="74" t="b">
        <f ca="1" t="shared" si="50"/>
        <v>0</v>
      </c>
      <c r="X419" s="74" t="str">
        <f ca="1" t="shared" si="51"/>
        <v>+</v>
      </c>
      <c r="Y419" s="74" t="e">
        <f ca="1">IF(C419="",NA(),MATCH($B419&amp;$C419,'Smelter Look-up'!$J:$J,0))</f>
        <v>#N/A</v>
      </c>
      <c r="AB419" s="74">
        <f ca="1" t="shared" si="52"/>
        <v>0</v>
      </c>
      <c r="AC419" s="74" t="str">
        <f ca="1" t="shared" si="53"/>
        <v/>
      </c>
      <c r="AD419" s="74" t="str">
        <f ca="1" t="shared" si="54"/>
        <v/>
      </c>
    </row>
    <row r="420" s="74" customFormat="1" ht="20.15" customHeight="1" spans="1:30">
      <c r="A420" s="97"/>
      <c r="B420" s="95" t="str">
        <f ca="1">IF(LEN(A420)=0,"",INDEX('Smelter Look-up'!$A:$A,MATCH($A420,'Smelter Look-up'!$E:$E,0)))</f>
        <v/>
      </c>
      <c r="C420" s="95" t="str">
        <f ca="1">IF(LEN(A420)=0,"",INDEX('Smelter Look-up'!$C:$C,MATCH($A420,'Smelter Look-up'!$E:$E,0)))</f>
        <v/>
      </c>
      <c r="D420" s="95"/>
      <c r="E420" s="95" t="str">
        <f ca="1">IF(ISERROR($Y420),"",OFFSET('Smelter Look-up'!$D$4,$Y420-4,0)&amp;"")</f>
        <v/>
      </c>
      <c r="F420" s="95" t="str">
        <f ca="1">IF(ISERROR($Y420),"",OFFSET('Smelter Look-up'!$E$4,$Y420-4,0))</f>
        <v/>
      </c>
      <c r="G420" s="95" t="str">
        <f ca="1">IF(C420="Smelter not listed","Enter smelter details",IF(ISERROR($Y420),"",OFFSET('Smelter Look-up'!$F$4,$Y420-4,0)))</f>
        <v/>
      </c>
      <c r="H420" s="154" t="str">
        <f ca="1">IF(ISERROR($Y420),"",OFFSET('Smelter Look-up'!$G$4,$Y420-4,0))</f>
        <v/>
      </c>
      <c r="I420" s="96" t="str">
        <f ca="1">IF(ISERROR($Y420),"",OFFSET('Smelter Look-up'!$H$4,$Y420-4,0))</f>
        <v/>
      </c>
      <c r="J420" s="96" t="str">
        <f ca="1">IF(ISERROR($Y420),"",OFFSET('Smelter Look-up'!$I$4,$Y420-4,0))</f>
        <v/>
      </c>
      <c r="K420" s="97"/>
      <c r="L420" s="97"/>
      <c r="M420" s="97"/>
      <c r="N420" s="97"/>
      <c r="O420" s="97"/>
      <c r="P420" s="97"/>
      <c r="Q420" s="98"/>
      <c r="R420" s="140" t="str">
        <f ca="1">IF(ISERROR($Y420),"",OFFSET('Smelter Look-up'!$C$4,$Y420-4,0)&amp;"")</f>
        <v/>
      </c>
      <c r="S420" s="98" t="str">
        <f ca="1" t="shared" si="48"/>
        <v/>
      </c>
      <c r="T420" s="98" t="str">
        <f ca="1">IF(B420="","",IF(ISERROR(MATCH($J420,SorP!B:B,0)),"",INDIRECT("'SorP'!$A$"&amp;MATCH($S420&amp;$J420,SorP!C:C,0))))</f>
        <v/>
      </c>
      <c r="U420" s="99"/>
      <c r="V420" s="74" t="str">
        <f ca="1" t="shared" si="49"/>
        <v/>
      </c>
      <c r="W420" s="74" t="b">
        <f ca="1" t="shared" si="50"/>
        <v>0</v>
      </c>
      <c r="X420" s="74" t="str">
        <f ca="1" t="shared" si="51"/>
        <v>+</v>
      </c>
      <c r="Y420" s="74" t="e">
        <f ca="1">IF(C420="",NA(),MATCH($B420&amp;$C420,'Smelter Look-up'!$J:$J,0))</f>
        <v>#N/A</v>
      </c>
      <c r="AB420" s="74">
        <f ca="1" t="shared" si="52"/>
        <v>0</v>
      </c>
      <c r="AC420" s="74" t="str">
        <f ca="1" t="shared" si="53"/>
        <v/>
      </c>
      <c r="AD420" s="74" t="str">
        <f ca="1" t="shared" si="54"/>
        <v/>
      </c>
    </row>
    <row r="421" s="74" customFormat="1" ht="20.15" customHeight="1" spans="1:30">
      <c r="A421" s="97"/>
      <c r="B421" s="95" t="str">
        <f ca="1">IF(LEN(A421)=0,"",INDEX('Smelter Look-up'!$A:$A,MATCH($A421,'Smelter Look-up'!$E:$E,0)))</f>
        <v/>
      </c>
      <c r="C421" s="95" t="str">
        <f ca="1">IF(LEN(A421)=0,"",INDEX('Smelter Look-up'!$C:$C,MATCH($A421,'Smelter Look-up'!$E:$E,0)))</f>
        <v/>
      </c>
      <c r="D421" s="95"/>
      <c r="E421" s="95" t="str">
        <f ca="1">IF(ISERROR($Y421),"",OFFSET('Smelter Look-up'!$D$4,$Y421-4,0)&amp;"")</f>
        <v/>
      </c>
      <c r="F421" s="95" t="str">
        <f ca="1">IF(ISERROR($Y421),"",OFFSET('Smelter Look-up'!$E$4,$Y421-4,0))</f>
        <v/>
      </c>
      <c r="G421" s="95" t="str">
        <f ca="1">IF(C421="Smelter not listed","Enter smelter details",IF(ISERROR($Y421),"",OFFSET('Smelter Look-up'!$F$4,$Y421-4,0)))</f>
        <v/>
      </c>
      <c r="H421" s="154" t="str">
        <f ca="1">IF(ISERROR($Y421),"",OFFSET('Smelter Look-up'!$G$4,$Y421-4,0))</f>
        <v/>
      </c>
      <c r="I421" s="96" t="str">
        <f ca="1">IF(ISERROR($Y421),"",OFFSET('Smelter Look-up'!$H$4,$Y421-4,0))</f>
        <v/>
      </c>
      <c r="J421" s="96" t="str">
        <f ca="1">IF(ISERROR($Y421),"",OFFSET('Smelter Look-up'!$I$4,$Y421-4,0))</f>
        <v/>
      </c>
      <c r="K421" s="97"/>
      <c r="L421" s="97"/>
      <c r="M421" s="97"/>
      <c r="N421" s="97"/>
      <c r="O421" s="97"/>
      <c r="P421" s="97"/>
      <c r="Q421" s="98"/>
      <c r="R421" s="140" t="str">
        <f ca="1">IF(ISERROR($Y421),"",OFFSET('Smelter Look-up'!$C$4,$Y421-4,0)&amp;"")</f>
        <v/>
      </c>
      <c r="S421" s="98" t="str">
        <f ca="1" t="shared" si="48"/>
        <v/>
      </c>
      <c r="T421" s="98" t="str">
        <f ca="1">IF(B421="","",IF(ISERROR(MATCH($J421,SorP!B:B,0)),"",INDIRECT("'SorP'!$A$"&amp;MATCH($S421&amp;$J421,SorP!C:C,0))))</f>
        <v/>
      </c>
      <c r="U421" s="99"/>
      <c r="V421" s="74" t="str">
        <f ca="1" t="shared" si="49"/>
        <v/>
      </c>
      <c r="W421" s="74" t="b">
        <f ca="1" t="shared" si="50"/>
        <v>0</v>
      </c>
      <c r="X421" s="74" t="str">
        <f ca="1" t="shared" si="51"/>
        <v>+</v>
      </c>
      <c r="Y421" s="74" t="e">
        <f ca="1">IF(C421="",NA(),MATCH($B421&amp;$C421,'Smelter Look-up'!$J:$J,0))</f>
        <v>#N/A</v>
      </c>
      <c r="AB421" s="74">
        <f ca="1" t="shared" si="52"/>
        <v>0</v>
      </c>
      <c r="AC421" s="74" t="str">
        <f ca="1" t="shared" si="53"/>
        <v/>
      </c>
      <c r="AD421" s="74" t="str">
        <f ca="1" t="shared" si="54"/>
        <v/>
      </c>
    </row>
    <row r="422" s="74" customFormat="1" ht="20.15" customHeight="1" spans="1:30">
      <c r="A422" s="97"/>
      <c r="B422" s="95" t="str">
        <f ca="1">IF(LEN(A422)=0,"",INDEX('Smelter Look-up'!$A:$A,MATCH($A422,'Smelter Look-up'!$E:$E,0)))</f>
        <v/>
      </c>
      <c r="C422" s="95" t="str">
        <f ca="1">IF(LEN(A422)=0,"",INDEX('Smelter Look-up'!$C:$C,MATCH($A422,'Smelter Look-up'!$E:$E,0)))</f>
        <v/>
      </c>
      <c r="D422" s="95"/>
      <c r="E422" s="95" t="str">
        <f ca="1">IF(ISERROR($Y422),"",OFFSET('Smelter Look-up'!$D$4,$Y422-4,0)&amp;"")</f>
        <v/>
      </c>
      <c r="F422" s="95" t="str">
        <f ca="1">IF(ISERROR($Y422),"",OFFSET('Smelter Look-up'!$E$4,$Y422-4,0))</f>
        <v/>
      </c>
      <c r="G422" s="95" t="str">
        <f ca="1">IF(C422="Smelter not listed","Enter smelter details",IF(ISERROR($Y422),"",OFFSET('Smelter Look-up'!$F$4,$Y422-4,0)))</f>
        <v/>
      </c>
      <c r="H422" s="154" t="str">
        <f ca="1">IF(ISERROR($Y422),"",OFFSET('Smelter Look-up'!$G$4,$Y422-4,0))</f>
        <v/>
      </c>
      <c r="I422" s="96" t="str">
        <f ca="1">IF(ISERROR($Y422),"",OFFSET('Smelter Look-up'!$H$4,$Y422-4,0))</f>
        <v/>
      </c>
      <c r="J422" s="96" t="str">
        <f ca="1">IF(ISERROR($Y422),"",OFFSET('Smelter Look-up'!$I$4,$Y422-4,0))</f>
        <v/>
      </c>
      <c r="K422" s="97"/>
      <c r="L422" s="97"/>
      <c r="M422" s="97"/>
      <c r="N422" s="97"/>
      <c r="O422" s="97"/>
      <c r="P422" s="97"/>
      <c r="Q422" s="98"/>
      <c r="R422" s="140" t="str">
        <f ca="1">IF(ISERROR($Y422),"",OFFSET('Smelter Look-up'!$C$4,$Y422-4,0)&amp;"")</f>
        <v/>
      </c>
      <c r="S422" s="98" t="str">
        <f ca="1" t="shared" si="48"/>
        <v/>
      </c>
      <c r="T422" s="98" t="str">
        <f ca="1">IF(B422="","",IF(ISERROR(MATCH($J422,SorP!B:B,0)),"",INDIRECT("'SorP'!$A$"&amp;MATCH($S422&amp;$J422,SorP!C:C,0))))</f>
        <v/>
      </c>
      <c r="U422" s="99"/>
      <c r="V422" s="74" t="str">
        <f ca="1" t="shared" si="49"/>
        <v/>
      </c>
      <c r="W422" s="74" t="b">
        <f ca="1" t="shared" si="50"/>
        <v>0</v>
      </c>
      <c r="X422" s="74" t="str">
        <f ca="1" t="shared" si="51"/>
        <v>+</v>
      </c>
      <c r="Y422" s="74" t="e">
        <f ca="1">IF(C422="",NA(),MATCH($B422&amp;$C422,'Smelter Look-up'!$J:$J,0))</f>
        <v>#N/A</v>
      </c>
      <c r="AB422" s="74">
        <f ca="1" t="shared" si="52"/>
        <v>0</v>
      </c>
      <c r="AC422" s="74" t="str">
        <f ca="1" t="shared" si="53"/>
        <v/>
      </c>
      <c r="AD422" s="74" t="str">
        <f ca="1" t="shared" si="54"/>
        <v/>
      </c>
    </row>
    <row r="423" s="74" customFormat="1" ht="20.15" customHeight="1" spans="1:30">
      <c r="A423" s="97"/>
      <c r="B423" s="95" t="str">
        <f ca="1">IF(LEN(A423)=0,"",INDEX('Smelter Look-up'!$A:$A,MATCH($A423,'Smelter Look-up'!$E:$E,0)))</f>
        <v/>
      </c>
      <c r="C423" s="95" t="str">
        <f ca="1">IF(LEN(A423)=0,"",INDEX('Smelter Look-up'!$C:$C,MATCH($A423,'Smelter Look-up'!$E:$E,0)))</f>
        <v/>
      </c>
      <c r="D423" s="95"/>
      <c r="E423" s="95" t="str">
        <f ca="1">IF(ISERROR($Y423),"",OFFSET('Smelter Look-up'!$D$4,$Y423-4,0)&amp;"")</f>
        <v/>
      </c>
      <c r="F423" s="95" t="str">
        <f ca="1">IF(ISERROR($Y423),"",OFFSET('Smelter Look-up'!$E$4,$Y423-4,0))</f>
        <v/>
      </c>
      <c r="G423" s="95" t="str">
        <f ca="1">IF(C423="Smelter not listed","Enter smelter details",IF(ISERROR($Y423),"",OFFSET('Smelter Look-up'!$F$4,$Y423-4,0)))</f>
        <v/>
      </c>
      <c r="H423" s="154" t="str">
        <f ca="1">IF(ISERROR($Y423),"",OFFSET('Smelter Look-up'!$G$4,$Y423-4,0))</f>
        <v/>
      </c>
      <c r="I423" s="96" t="str">
        <f ca="1">IF(ISERROR($Y423),"",OFFSET('Smelter Look-up'!$H$4,$Y423-4,0))</f>
        <v/>
      </c>
      <c r="J423" s="96" t="str">
        <f ca="1">IF(ISERROR($Y423),"",OFFSET('Smelter Look-up'!$I$4,$Y423-4,0))</f>
        <v/>
      </c>
      <c r="K423" s="97"/>
      <c r="L423" s="97"/>
      <c r="M423" s="97"/>
      <c r="N423" s="97"/>
      <c r="O423" s="97"/>
      <c r="P423" s="97"/>
      <c r="Q423" s="98"/>
      <c r="R423" s="140" t="str">
        <f ca="1">IF(ISERROR($Y423),"",OFFSET('Smelter Look-up'!$C$4,$Y423-4,0)&amp;"")</f>
        <v/>
      </c>
      <c r="S423" s="98" t="str">
        <f ca="1" t="shared" si="48"/>
        <v/>
      </c>
      <c r="T423" s="98" t="str">
        <f ca="1">IF(B423="","",IF(ISERROR(MATCH($J423,SorP!B:B,0)),"",INDIRECT("'SorP'!$A$"&amp;MATCH($S423&amp;$J423,SorP!C:C,0))))</f>
        <v/>
      </c>
      <c r="U423" s="99"/>
      <c r="V423" s="74" t="str">
        <f ca="1" t="shared" si="49"/>
        <v/>
      </c>
      <c r="W423" s="74" t="b">
        <f ca="1" t="shared" si="50"/>
        <v>0</v>
      </c>
      <c r="X423" s="74" t="str">
        <f ca="1" t="shared" si="51"/>
        <v>+</v>
      </c>
      <c r="Y423" s="74" t="e">
        <f ca="1">IF(C423="",NA(),MATCH($B423&amp;$C423,'Smelter Look-up'!$J:$J,0))</f>
        <v>#N/A</v>
      </c>
      <c r="AB423" s="74">
        <f ca="1" t="shared" si="52"/>
        <v>0</v>
      </c>
      <c r="AC423" s="74" t="str">
        <f ca="1" t="shared" si="53"/>
        <v/>
      </c>
      <c r="AD423" s="74" t="str">
        <f ca="1" t="shared" si="54"/>
        <v/>
      </c>
    </row>
    <row r="424" s="74" customFormat="1" ht="20.15" customHeight="1" spans="1:30">
      <c r="A424" s="97"/>
      <c r="B424" s="95" t="str">
        <f ca="1">IF(LEN(A424)=0,"",INDEX('Smelter Look-up'!$A:$A,MATCH($A424,'Smelter Look-up'!$E:$E,0)))</f>
        <v/>
      </c>
      <c r="C424" s="95" t="str">
        <f ca="1">IF(LEN(A424)=0,"",INDEX('Smelter Look-up'!$C:$C,MATCH($A424,'Smelter Look-up'!$E:$E,0)))</f>
        <v/>
      </c>
      <c r="D424" s="95"/>
      <c r="E424" s="95" t="str">
        <f ca="1">IF(ISERROR($Y424),"",OFFSET('Smelter Look-up'!$D$4,$Y424-4,0)&amp;"")</f>
        <v/>
      </c>
      <c r="F424" s="95" t="str">
        <f ca="1">IF(ISERROR($Y424),"",OFFSET('Smelter Look-up'!$E$4,$Y424-4,0))</f>
        <v/>
      </c>
      <c r="G424" s="95" t="str">
        <f ca="1">IF(C424="Smelter not listed","Enter smelter details",IF(ISERROR($Y424),"",OFFSET('Smelter Look-up'!$F$4,$Y424-4,0)))</f>
        <v/>
      </c>
      <c r="H424" s="154" t="str">
        <f ca="1">IF(ISERROR($Y424),"",OFFSET('Smelter Look-up'!$G$4,$Y424-4,0))</f>
        <v/>
      </c>
      <c r="I424" s="96" t="str">
        <f ca="1">IF(ISERROR($Y424),"",OFFSET('Smelter Look-up'!$H$4,$Y424-4,0))</f>
        <v/>
      </c>
      <c r="J424" s="96" t="str">
        <f ca="1">IF(ISERROR($Y424),"",OFFSET('Smelter Look-up'!$I$4,$Y424-4,0))</f>
        <v/>
      </c>
      <c r="K424" s="97"/>
      <c r="L424" s="97"/>
      <c r="M424" s="97"/>
      <c r="N424" s="97"/>
      <c r="O424" s="97"/>
      <c r="P424" s="97"/>
      <c r="Q424" s="98"/>
      <c r="R424" s="140" t="str">
        <f ca="1">IF(ISERROR($Y424),"",OFFSET('Smelter Look-up'!$C$4,$Y424-4,0)&amp;"")</f>
        <v/>
      </c>
      <c r="S424" s="98" t="str">
        <f ca="1" t="shared" si="48"/>
        <v/>
      </c>
      <c r="T424" s="98" t="str">
        <f ca="1">IF(B424="","",IF(ISERROR(MATCH($J424,SorP!B:B,0)),"",INDIRECT("'SorP'!$A$"&amp;MATCH($S424&amp;$J424,SorP!C:C,0))))</f>
        <v/>
      </c>
      <c r="U424" s="99"/>
      <c r="V424" s="74" t="str">
        <f ca="1" t="shared" si="49"/>
        <v/>
      </c>
      <c r="W424" s="74" t="b">
        <f ca="1" t="shared" si="50"/>
        <v>0</v>
      </c>
      <c r="X424" s="74" t="str">
        <f ca="1" t="shared" si="51"/>
        <v>+</v>
      </c>
      <c r="Y424" s="74" t="e">
        <f ca="1">IF(C424="",NA(),MATCH($B424&amp;$C424,'Smelter Look-up'!$J:$J,0))</f>
        <v>#N/A</v>
      </c>
      <c r="AB424" s="74">
        <f ca="1" t="shared" si="52"/>
        <v>0</v>
      </c>
      <c r="AC424" s="74" t="str">
        <f ca="1" t="shared" si="53"/>
        <v/>
      </c>
      <c r="AD424" s="74" t="str">
        <f ca="1" t="shared" si="54"/>
        <v/>
      </c>
    </row>
    <row r="425" s="74" customFormat="1" ht="20.15" customHeight="1" spans="1:30">
      <c r="A425" s="97"/>
      <c r="B425" s="95" t="str">
        <f ca="1">IF(LEN(A425)=0,"",INDEX('Smelter Look-up'!$A:$A,MATCH($A425,'Smelter Look-up'!$E:$E,0)))</f>
        <v/>
      </c>
      <c r="C425" s="95" t="str">
        <f ca="1">IF(LEN(A425)=0,"",INDEX('Smelter Look-up'!$C:$C,MATCH($A425,'Smelter Look-up'!$E:$E,0)))</f>
        <v/>
      </c>
      <c r="D425" s="95"/>
      <c r="E425" s="95" t="str">
        <f ca="1">IF(ISERROR($Y425),"",OFFSET('Smelter Look-up'!$D$4,$Y425-4,0)&amp;"")</f>
        <v/>
      </c>
      <c r="F425" s="95" t="str">
        <f ca="1">IF(ISERROR($Y425),"",OFFSET('Smelter Look-up'!$E$4,$Y425-4,0))</f>
        <v/>
      </c>
      <c r="G425" s="95" t="str">
        <f ca="1">IF(C425="Smelter not listed","Enter smelter details",IF(ISERROR($Y425),"",OFFSET('Smelter Look-up'!$F$4,$Y425-4,0)))</f>
        <v/>
      </c>
      <c r="H425" s="154" t="str">
        <f ca="1">IF(ISERROR($Y425),"",OFFSET('Smelter Look-up'!$G$4,$Y425-4,0))</f>
        <v/>
      </c>
      <c r="I425" s="96" t="str">
        <f ca="1">IF(ISERROR($Y425),"",OFFSET('Smelter Look-up'!$H$4,$Y425-4,0))</f>
        <v/>
      </c>
      <c r="J425" s="96" t="str">
        <f ca="1">IF(ISERROR($Y425),"",OFFSET('Smelter Look-up'!$I$4,$Y425-4,0))</f>
        <v/>
      </c>
      <c r="K425" s="97"/>
      <c r="L425" s="97"/>
      <c r="M425" s="97"/>
      <c r="N425" s="97"/>
      <c r="O425" s="97"/>
      <c r="P425" s="97"/>
      <c r="Q425" s="98"/>
      <c r="R425" s="140" t="str">
        <f ca="1">IF(ISERROR($Y425),"",OFFSET('Smelter Look-up'!$C$4,$Y425-4,0)&amp;"")</f>
        <v/>
      </c>
      <c r="S425" s="98" t="str">
        <f ca="1" t="shared" si="48"/>
        <v/>
      </c>
      <c r="T425" s="98" t="str">
        <f ca="1">IF(B425="","",IF(ISERROR(MATCH($J425,SorP!B:B,0)),"",INDIRECT("'SorP'!$A$"&amp;MATCH($S425&amp;$J425,SorP!C:C,0))))</f>
        <v/>
      </c>
      <c r="U425" s="99"/>
      <c r="V425" s="74" t="str">
        <f ca="1" t="shared" si="49"/>
        <v/>
      </c>
      <c r="W425" s="74" t="b">
        <f ca="1" t="shared" si="50"/>
        <v>0</v>
      </c>
      <c r="X425" s="74" t="str">
        <f ca="1" t="shared" si="51"/>
        <v>+</v>
      </c>
      <c r="Y425" s="74" t="e">
        <f ca="1">IF(C425="",NA(),MATCH($B425&amp;$C425,'Smelter Look-up'!$J:$J,0))</f>
        <v>#N/A</v>
      </c>
      <c r="AB425" s="74">
        <f ca="1" t="shared" si="52"/>
        <v>0</v>
      </c>
      <c r="AC425" s="74" t="str">
        <f ca="1" t="shared" si="53"/>
        <v/>
      </c>
      <c r="AD425" s="74" t="str">
        <f ca="1" t="shared" si="54"/>
        <v/>
      </c>
    </row>
    <row r="426" s="74" customFormat="1" ht="20.15" customHeight="1" spans="1:30">
      <c r="A426" s="97"/>
      <c r="B426" s="95" t="str">
        <f ca="1">IF(LEN(A426)=0,"",INDEX('Smelter Look-up'!$A:$A,MATCH($A426,'Smelter Look-up'!$E:$E,0)))</f>
        <v/>
      </c>
      <c r="C426" s="95" t="str">
        <f ca="1">IF(LEN(A426)=0,"",INDEX('Smelter Look-up'!$C:$C,MATCH($A426,'Smelter Look-up'!$E:$E,0)))</f>
        <v/>
      </c>
      <c r="D426" s="95"/>
      <c r="E426" s="95" t="str">
        <f ca="1">IF(ISERROR($Y426),"",OFFSET('Smelter Look-up'!$D$4,$Y426-4,0)&amp;"")</f>
        <v/>
      </c>
      <c r="F426" s="95" t="str">
        <f ca="1">IF(ISERROR($Y426),"",OFFSET('Smelter Look-up'!$E$4,$Y426-4,0))</f>
        <v/>
      </c>
      <c r="G426" s="95" t="str">
        <f ca="1">IF(C426="Smelter not listed","Enter smelter details",IF(ISERROR($Y426),"",OFFSET('Smelter Look-up'!$F$4,$Y426-4,0)))</f>
        <v/>
      </c>
      <c r="H426" s="154" t="str">
        <f ca="1">IF(ISERROR($Y426),"",OFFSET('Smelter Look-up'!$G$4,$Y426-4,0))</f>
        <v/>
      </c>
      <c r="I426" s="96" t="str">
        <f ca="1">IF(ISERROR($Y426),"",OFFSET('Smelter Look-up'!$H$4,$Y426-4,0))</f>
        <v/>
      </c>
      <c r="J426" s="96" t="str">
        <f ca="1">IF(ISERROR($Y426),"",OFFSET('Smelter Look-up'!$I$4,$Y426-4,0))</f>
        <v/>
      </c>
      <c r="K426" s="97"/>
      <c r="L426" s="97"/>
      <c r="M426" s="97"/>
      <c r="N426" s="97"/>
      <c r="O426" s="97"/>
      <c r="P426" s="97"/>
      <c r="Q426" s="98"/>
      <c r="R426" s="140" t="str">
        <f ca="1">IF(ISERROR($Y426),"",OFFSET('Smelter Look-up'!$C$4,$Y426-4,0)&amp;"")</f>
        <v/>
      </c>
      <c r="S426" s="98" t="str">
        <f ca="1" t="shared" si="48"/>
        <v/>
      </c>
      <c r="T426" s="98" t="str">
        <f ca="1">IF(B426="","",IF(ISERROR(MATCH($J426,SorP!B:B,0)),"",INDIRECT("'SorP'!$A$"&amp;MATCH($S426&amp;$J426,SorP!C:C,0))))</f>
        <v/>
      </c>
      <c r="U426" s="99"/>
      <c r="V426" s="74" t="str">
        <f ca="1" t="shared" si="49"/>
        <v/>
      </c>
      <c r="W426" s="74" t="b">
        <f ca="1" t="shared" si="50"/>
        <v>0</v>
      </c>
      <c r="X426" s="74" t="str">
        <f ca="1" t="shared" si="51"/>
        <v>+</v>
      </c>
      <c r="Y426" s="74" t="e">
        <f ca="1">IF(C426="",NA(),MATCH($B426&amp;$C426,'Smelter Look-up'!$J:$J,0))</f>
        <v>#N/A</v>
      </c>
      <c r="AB426" s="74">
        <f ca="1" t="shared" si="52"/>
        <v>0</v>
      </c>
      <c r="AC426" s="74" t="str">
        <f ca="1" t="shared" si="53"/>
        <v/>
      </c>
      <c r="AD426" s="74" t="str">
        <f ca="1" t="shared" si="54"/>
        <v/>
      </c>
    </row>
    <row r="427" s="74" customFormat="1" ht="20.15" customHeight="1" spans="1:30">
      <c r="A427" s="97"/>
      <c r="B427" s="95" t="str">
        <f ca="1">IF(LEN(A427)=0,"",INDEX('Smelter Look-up'!$A:$A,MATCH($A427,'Smelter Look-up'!$E:$E,0)))</f>
        <v/>
      </c>
      <c r="C427" s="95" t="str">
        <f ca="1">IF(LEN(A427)=0,"",INDEX('Smelter Look-up'!$C:$C,MATCH($A427,'Smelter Look-up'!$E:$E,0)))</f>
        <v/>
      </c>
      <c r="D427" s="95"/>
      <c r="E427" s="95" t="str">
        <f ca="1">IF(ISERROR($Y427),"",OFFSET('Smelter Look-up'!$D$4,$Y427-4,0)&amp;"")</f>
        <v/>
      </c>
      <c r="F427" s="95" t="str">
        <f ca="1">IF(ISERROR($Y427),"",OFFSET('Smelter Look-up'!$E$4,$Y427-4,0))</f>
        <v/>
      </c>
      <c r="G427" s="95" t="str">
        <f ca="1">IF(C427="Smelter not listed","Enter smelter details",IF(ISERROR($Y427),"",OFFSET('Smelter Look-up'!$F$4,$Y427-4,0)))</f>
        <v/>
      </c>
      <c r="H427" s="154" t="str">
        <f ca="1">IF(ISERROR($Y427),"",OFFSET('Smelter Look-up'!$G$4,$Y427-4,0))</f>
        <v/>
      </c>
      <c r="I427" s="96" t="str">
        <f ca="1">IF(ISERROR($Y427),"",OFFSET('Smelter Look-up'!$H$4,$Y427-4,0))</f>
        <v/>
      </c>
      <c r="J427" s="96" t="str">
        <f ca="1">IF(ISERROR($Y427),"",OFFSET('Smelter Look-up'!$I$4,$Y427-4,0))</f>
        <v/>
      </c>
      <c r="K427" s="97"/>
      <c r="L427" s="97"/>
      <c r="M427" s="97"/>
      <c r="N427" s="97"/>
      <c r="O427" s="97"/>
      <c r="P427" s="97"/>
      <c r="Q427" s="98"/>
      <c r="R427" s="140" t="str">
        <f ca="1">IF(ISERROR($Y427),"",OFFSET('Smelter Look-up'!$C$4,$Y427-4,0)&amp;"")</f>
        <v/>
      </c>
      <c r="S427" s="98" t="str">
        <f ca="1" t="shared" si="48"/>
        <v/>
      </c>
      <c r="T427" s="98" t="str">
        <f ca="1">IF(B427="","",IF(ISERROR(MATCH($J427,SorP!B:B,0)),"",INDIRECT("'SorP'!$A$"&amp;MATCH($S427&amp;$J427,SorP!C:C,0))))</f>
        <v/>
      </c>
      <c r="U427" s="99"/>
      <c r="V427" s="74" t="str">
        <f ca="1" t="shared" si="49"/>
        <v/>
      </c>
      <c r="W427" s="74" t="b">
        <f ca="1" t="shared" si="50"/>
        <v>0</v>
      </c>
      <c r="X427" s="74" t="str">
        <f ca="1" t="shared" si="51"/>
        <v>+</v>
      </c>
      <c r="Y427" s="74" t="e">
        <f ca="1">IF(C427="",NA(),MATCH($B427&amp;$C427,'Smelter Look-up'!$J:$J,0))</f>
        <v>#N/A</v>
      </c>
      <c r="AB427" s="74">
        <f ca="1" t="shared" si="52"/>
        <v>0</v>
      </c>
      <c r="AC427" s="74" t="str">
        <f ca="1" t="shared" si="53"/>
        <v/>
      </c>
      <c r="AD427" s="74" t="str">
        <f ca="1" t="shared" si="54"/>
        <v/>
      </c>
    </row>
    <row r="428" s="74" customFormat="1" ht="20.15" customHeight="1" spans="1:30">
      <c r="A428" s="97"/>
      <c r="B428" s="95" t="str">
        <f ca="1">IF(LEN(A428)=0,"",INDEX('Smelter Look-up'!$A:$A,MATCH($A428,'Smelter Look-up'!$E:$E,0)))</f>
        <v/>
      </c>
      <c r="C428" s="95" t="str">
        <f ca="1">IF(LEN(A428)=0,"",INDEX('Smelter Look-up'!$C:$C,MATCH($A428,'Smelter Look-up'!$E:$E,0)))</f>
        <v/>
      </c>
      <c r="D428" s="95"/>
      <c r="E428" s="95" t="str">
        <f ca="1">IF(ISERROR($Y428),"",OFFSET('Smelter Look-up'!$D$4,$Y428-4,0)&amp;"")</f>
        <v/>
      </c>
      <c r="F428" s="95" t="str">
        <f ca="1">IF(ISERROR($Y428),"",OFFSET('Smelter Look-up'!$E$4,$Y428-4,0))</f>
        <v/>
      </c>
      <c r="G428" s="95" t="str">
        <f ca="1">IF(C428="Smelter not listed","Enter smelter details",IF(ISERROR($Y428),"",OFFSET('Smelter Look-up'!$F$4,$Y428-4,0)))</f>
        <v/>
      </c>
      <c r="H428" s="154" t="str">
        <f ca="1">IF(ISERROR($Y428),"",OFFSET('Smelter Look-up'!$G$4,$Y428-4,0))</f>
        <v/>
      </c>
      <c r="I428" s="96" t="str">
        <f ca="1">IF(ISERROR($Y428),"",OFFSET('Smelter Look-up'!$H$4,$Y428-4,0))</f>
        <v/>
      </c>
      <c r="J428" s="96" t="str">
        <f ca="1">IF(ISERROR($Y428),"",OFFSET('Smelter Look-up'!$I$4,$Y428-4,0))</f>
        <v/>
      </c>
      <c r="K428" s="97"/>
      <c r="L428" s="97"/>
      <c r="M428" s="97"/>
      <c r="N428" s="97"/>
      <c r="O428" s="97"/>
      <c r="P428" s="97"/>
      <c r="Q428" s="98"/>
      <c r="R428" s="140" t="str">
        <f ca="1">IF(ISERROR($Y428),"",OFFSET('Smelter Look-up'!$C$4,$Y428-4,0)&amp;"")</f>
        <v/>
      </c>
      <c r="S428" s="98" t="str">
        <f ca="1" t="shared" si="48"/>
        <v/>
      </c>
      <c r="T428" s="98" t="str">
        <f ca="1">IF(B428="","",IF(ISERROR(MATCH($J428,SorP!B:B,0)),"",INDIRECT("'SorP'!$A$"&amp;MATCH($S428&amp;$J428,SorP!C:C,0))))</f>
        <v/>
      </c>
      <c r="U428" s="99"/>
      <c r="V428" s="74" t="str">
        <f ca="1" t="shared" si="49"/>
        <v/>
      </c>
      <c r="W428" s="74" t="b">
        <f ca="1" t="shared" si="50"/>
        <v>0</v>
      </c>
      <c r="X428" s="74" t="str">
        <f ca="1" t="shared" si="51"/>
        <v>+</v>
      </c>
      <c r="Y428" s="74" t="e">
        <f ca="1">IF(C428="",NA(),MATCH($B428&amp;$C428,'Smelter Look-up'!$J:$J,0))</f>
        <v>#N/A</v>
      </c>
      <c r="AB428" s="74">
        <f ca="1" t="shared" si="52"/>
        <v>0</v>
      </c>
      <c r="AC428" s="74" t="str">
        <f ca="1" t="shared" si="53"/>
        <v/>
      </c>
      <c r="AD428" s="74" t="str">
        <f ca="1" t="shared" si="54"/>
        <v/>
      </c>
    </row>
    <row r="429" s="74" customFormat="1" ht="20.15" customHeight="1" spans="1:30">
      <c r="A429" s="97"/>
      <c r="B429" s="95" t="str">
        <f ca="1">IF(LEN(A429)=0,"",INDEX('Smelter Look-up'!$A:$A,MATCH($A429,'Smelter Look-up'!$E:$E,0)))</f>
        <v/>
      </c>
      <c r="C429" s="95" t="str">
        <f ca="1">IF(LEN(A429)=0,"",INDEX('Smelter Look-up'!$C:$C,MATCH($A429,'Smelter Look-up'!$E:$E,0)))</f>
        <v/>
      </c>
      <c r="D429" s="95"/>
      <c r="E429" s="95" t="str">
        <f ca="1">IF(ISERROR($Y429),"",OFFSET('Smelter Look-up'!$D$4,$Y429-4,0)&amp;"")</f>
        <v/>
      </c>
      <c r="F429" s="95" t="str">
        <f ca="1">IF(ISERROR($Y429),"",OFFSET('Smelter Look-up'!$E$4,$Y429-4,0))</f>
        <v/>
      </c>
      <c r="G429" s="95" t="str">
        <f ca="1">IF(C429="Smelter not listed","Enter smelter details",IF(ISERROR($Y429),"",OFFSET('Smelter Look-up'!$F$4,$Y429-4,0)))</f>
        <v/>
      </c>
      <c r="H429" s="154" t="str">
        <f ca="1">IF(ISERROR($Y429),"",OFFSET('Smelter Look-up'!$G$4,$Y429-4,0))</f>
        <v/>
      </c>
      <c r="I429" s="96" t="str">
        <f ca="1">IF(ISERROR($Y429),"",OFFSET('Smelter Look-up'!$H$4,$Y429-4,0))</f>
        <v/>
      </c>
      <c r="J429" s="96" t="str">
        <f ca="1">IF(ISERROR($Y429),"",OFFSET('Smelter Look-up'!$I$4,$Y429-4,0))</f>
        <v/>
      </c>
      <c r="K429" s="97"/>
      <c r="L429" s="97"/>
      <c r="M429" s="97"/>
      <c r="N429" s="97"/>
      <c r="O429" s="97"/>
      <c r="P429" s="97"/>
      <c r="Q429" s="98"/>
      <c r="R429" s="140" t="str">
        <f ca="1">IF(ISERROR($Y429),"",OFFSET('Smelter Look-up'!$C$4,$Y429-4,0)&amp;"")</f>
        <v/>
      </c>
      <c r="S429" s="98" t="str">
        <f ca="1" t="shared" si="48"/>
        <v/>
      </c>
      <c r="T429" s="98" t="str">
        <f ca="1">IF(B429="","",IF(ISERROR(MATCH($J429,SorP!B:B,0)),"",INDIRECT("'SorP'!$A$"&amp;MATCH($S429&amp;$J429,SorP!C:C,0))))</f>
        <v/>
      </c>
      <c r="U429" s="99"/>
      <c r="V429" s="74" t="str">
        <f ca="1" t="shared" si="49"/>
        <v/>
      </c>
      <c r="W429" s="74" t="b">
        <f ca="1" t="shared" si="50"/>
        <v>0</v>
      </c>
      <c r="X429" s="74" t="str">
        <f ca="1" t="shared" si="51"/>
        <v>+</v>
      </c>
      <c r="Y429" s="74" t="e">
        <f ca="1">IF(C429="",NA(),MATCH($B429&amp;$C429,'Smelter Look-up'!$J:$J,0))</f>
        <v>#N/A</v>
      </c>
      <c r="AB429" s="74">
        <f ca="1" t="shared" si="52"/>
        <v>0</v>
      </c>
      <c r="AC429" s="74" t="str">
        <f ca="1" t="shared" si="53"/>
        <v/>
      </c>
      <c r="AD429" s="74" t="str">
        <f ca="1" t="shared" si="54"/>
        <v/>
      </c>
    </row>
    <row r="430" s="74" customFormat="1" ht="20.15" customHeight="1" spans="1:30">
      <c r="A430" s="97"/>
      <c r="B430" s="95" t="str">
        <f ca="1">IF(LEN(A430)=0,"",INDEX('Smelter Look-up'!$A:$A,MATCH($A430,'Smelter Look-up'!$E:$E,0)))</f>
        <v/>
      </c>
      <c r="C430" s="95" t="str">
        <f ca="1">IF(LEN(A430)=0,"",INDEX('Smelter Look-up'!$C:$C,MATCH($A430,'Smelter Look-up'!$E:$E,0)))</f>
        <v/>
      </c>
      <c r="D430" s="95"/>
      <c r="E430" s="95" t="str">
        <f ca="1">IF(ISERROR($Y430),"",OFFSET('Smelter Look-up'!$D$4,$Y430-4,0)&amp;"")</f>
        <v/>
      </c>
      <c r="F430" s="95" t="str">
        <f ca="1">IF(ISERROR($Y430),"",OFFSET('Smelter Look-up'!$E$4,$Y430-4,0))</f>
        <v/>
      </c>
      <c r="G430" s="95" t="str">
        <f ca="1">IF(C430="Smelter not listed","Enter smelter details",IF(ISERROR($Y430),"",OFFSET('Smelter Look-up'!$F$4,$Y430-4,0)))</f>
        <v/>
      </c>
      <c r="H430" s="154" t="str">
        <f ca="1">IF(ISERROR($Y430),"",OFFSET('Smelter Look-up'!$G$4,$Y430-4,0))</f>
        <v/>
      </c>
      <c r="I430" s="96" t="str">
        <f ca="1">IF(ISERROR($Y430),"",OFFSET('Smelter Look-up'!$H$4,$Y430-4,0))</f>
        <v/>
      </c>
      <c r="J430" s="96" t="str">
        <f ca="1">IF(ISERROR($Y430),"",OFFSET('Smelter Look-up'!$I$4,$Y430-4,0))</f>
        <v/>
      </c>
      <c r="K430" s="97"/>
      <c r="L430" s="97"/>
      <c r="M430" s="97"/>
      <c r="N430" s="97"/>
      <c r="O430" s="97"/>
      <c r="P430" s="97"/>
      <c r="Q430" s="98"/>
      <c r="R430" s="140" t="str">
        <f ca="1">IF(ISERROR($Y430),"",OFFSET('Smelter Look-up'!$C$4,$Y430-4,0)&amp;"")</f>
        <v/>
      </c>
      <c r="S430" s="98" t="str">
        <f ca="1" t="shared" si="48"/>
        <v/>
      </c>
      <c r="T430" s="98" t="str">
        <f ca="1">IF(B430="","",IF(ISERROR(MATCH($J430,SorP!B:B,0)),"",INDIRECT("'SorP'!$A$"&amp;MATCH($S430&amp;$J430,SorP!C:C,0))))</f>
        <v/>
      </c>
      <c r="U430" s="99"/>
      <c r="V430" s="74" t="str">
        <f ca="1" t="shared" si="49"/>
        <v/>
      </c>
      <c r="W430" s="74" t="b">
        <f ca="1" t="shared" si="50"/>
        <v>0</v>
      </c>
      <c r="X430" s="74" t="str">
        <f ca="1" t="shared" si="51"/>
        <v>+</v>
      </c>
      <c r="Y430" s="74" t="e">
        <f ca="1">IF(C430="",NA(),MATCH($B430&amp;$C430,'Smelter Look-up'!$J:$J,0))</f>
        <v>#N/A</v>
      </c>
      <c r="AB430" s="74">
        <f ca="1" t="shared" si="52"/>
        <v>0</v>
      </c>
      <c r="AC430" s="74" t="str">
        <f ca="1" t="shared" si="53"/>
        <v/>
      </c>
      <c r="AD430" s="74" t="str">
        <f ca="1" t="shared" si="54"/>
        <v/>
      </c>
    </row>
    <row r="431" s="74" customFormat="1" ht="20.15" customHeight="1" spans="1:30">
      <c r="A431" s="97"/>
      <c r="B431" s="95" t="str">
        <f ca="1">IF(LEN(A431)=0,"",INDEX('Smelter Look-up'!$A:$A,MATCH($A431,'Smelter Look-up'!$E:$E,0)))</f>
        <v/>
      </c>
      <c r="C431" s="95" t="str">
        <f ca="1">IF(LEN(A431)=0,"",INDEX('Smelter Look-up'!$C:$C,MATCH($A431,'Smelter Look-up'!$E:$E,0)))</f>
        <v/>
      </c>
      <c r="D431" s="95"/>
      <c r="E431" s="95" t="str">
        <f ca="1">IF(ISERROR($Y431),"",OFFSET('Smelter Look-up'!$D$4,$Y431-4,0)&amp;"")</f>
        <v/>
      </c>
      <c r="F431" s="95" t="str">
        <f ca="1">IF(ISERROR($Y431),"",OFFSET('Smelter Look-up'!$E$4,$Y431-4,0))</f>
        <v/>
      </c>
      <c r="G431" s="95" t="str">
        <f ca="1">IF(C431="Smelter not listed","Enter smelter details",IF(ISERROR($Y431),"",OFFSET('Smelter Look-up'!$F$4,$Y431-4,0)))</f>
        <v/>
      </c>
      <c r="H431" s="154" t="str">
        <f ca="1">IF(ISERROR($Y431),"",OFFSET('Smelter Look-up'!$G$4,$Y431-4,0))</f>
        <v/>
      </c>
      <c r="I431" s="96" t="str">
        <f ca="1">IF(ISERROR($Y431),"",OFFSET('Smelter Look-up'!$H$4,$Y431-4,0))</f>
        <v/>
      </c>
      <c r="J431" s="96" t="str">
        <f ca="1">IF(ISERROR($Y431),"",OFFSET('Smelter Look-up'!$I$4,$Y431-4,0))</f>
        <v/>
      </c>
      <c r="K431" s="97"/>
      <c r="L431" s="97"/>
      <c r="M431" s="97"/>
      <c r="N431" s="97"/>
      <c r="O431" s="97"/>
      <c r="P431" s="97"/>
      <c r="Q431" s="98"/>
      <c r="R431" s="140" t="str">
        <f ca="1">IF(ISERROR($Y431),"",OFFSET('Smelter Look-up'!$C$4,$Y431-4,0)&amp;"")</f>
        <v/>
      </c>
      <c r="S431" s="98" t="str">
        <f ca="1" t="shared" si="48"/>
        <v/>
      </c>
      <c r="T431" s="98" t="str">
        <f ca="1">IF(B431="","",IF(ISERROR(MATCH($J431,SorP!B:B,0)),"",INDIRECT("'SorP'!$A$"&amp;MATCH($S431&amp;$J431,SorP!C:C,0))))</f>
        <v/>
      </c>
      <c r="U431" s="99"/>
      <c r="V431" s="74" t="str">
        <f ca="1" t="shared" si="49"/>
        <v/>
      </c>
      <c r="W431" s="74" t="b">
        <f ca="1" t="shared" si="50"/>
        <v>0</v>
      </c>
      <c r="X431" s="74" t="str">
        <f ca="1" t="shared" si="51"/>
        <v>+</v>
      </c>
      <c r="Y431" s="74" t="e">
        <f ca="1">IF(C431="",NA(),MATCH($B431&amp;$C431,'Smelter Look-up'!$J:$J,0))</f>
        <v>#N/A</v>
      </c>
      <c r="AB431" s="74">
        <f ca="1" t="shared" si="52"/>
        <v>0</v>
      </c>
      <c r="AC431" s="74" t="str">
        <f ca="1" t="shared" si="53"/>
        <v/>
      </c>
      <c r="AD431" s="74" t="str">
        <f ca="1" t="shared" si="54"/>
        <v/>
      </c>
    </row>
    <row r="432" s="74" customFormat="1" ht="20.15" customHeight="1" spans="1:30">
      <c r="A432" s="97"/>
      <c r="B432" s="95" t="str">
        <f ca="1">IF(LEN(A432)=0,"",INDEX('Smelter Look-up'!$A:$A,MATCH($A432,'Smelter Look-up'!$E:$E,0)))</f>
        <v/>
      </c>
      <c r="C432" s="95" t="str">
        <f ca="1">IF(LEN(A432)=0,"",INDEX('Smelter Look-up'!$C:$C,MATCH($A432,'Smelter Look-up'!$E:$E,0)))</f>
        <v/>
      </c>
      <c r="D432" s="95"/>
      <c r="E432" s="95" t="str">
        <f ca="1">IF(ISERROR($Y432),"",OFFSET('Smelter Look-up'!$D$4,$Y432-4,0)&amp;"")</f>
        <v/>
      </c>
      <c r="F432" s="95" t="str">
        <f ca="1">IF(ISERROR($Y432),"",OFFSET('Smelter Look-up'!$E$4,$Y432-4,0))</f>
        <v/>
      </c>
      <c r="G432" s="95" t="str">
        <f ca="1">IF(C432="Smelter not listed","Enter smelter details",IF(ISERROR($Y432),"",OFFSET('Smelter Look-up'!$F$4,$Y432-4,0)))</f>
        <v/>
      </c>
      <c r="H432" s="154" t="str">
        <f ca="1">IF(ISERROR($Y432),"",OFFSET('Smelter Look-up'!$G$4,$Y432-4,0))</f>
        <v/>
      </c>
      <c r="I432" s="96" t="str">
        <f ca="1">IF(ISERROR($Y432),"",OFFSET('Smelter Look-up'!$H$4,$Y432-4,0))</f>
        <v/>
      </c>
      <c r="J432" s="96" t="str">
        <f ca="1">IF(ISERROR($Y432),"",OFFSET('Smelter Look-up'!$I$4,$Y432-4,0))</f>
        <v/>
      </c>
      <c r="K432" s="97"/>
      <c r="L432" s="97"/>
      <c r="M432" s="97"/>
      <c r="N432" s="97"/>
      <c r="O432" s="97"/>
      <c r="P432" s="97"/>
      <c r="Q432" s="98"/>
      <c r="R432" s="140" t="str">
        <f ca="1">IF(ISERROR($Y432),"",OFFSET('Smelter Look-up'!$C$4,$Y432-4,0)&amp;"")</f>
        <v/>
      </c>
      <c r="S432" s="98" t="str">
        <f ca="1" t="shared" ref="S432:S495" si="55">IF(B432="","",IF(ISERROR(MATCH($E432,CL,0)),"Unknown",INDIRECT("'C'!$A$"&amp;MATCH($E432,CL,0)+1)))</f>
        <v/>
      </c>
      <c r="T432" s="98" t="str">
        <f ca="1">IF(B432="","",IF(ISERROR(MATCH($J432,SorP!B:B,0)),"",INDIRECT("'SorP'!$A$"&amp;MATCH($S432&amp;$J432,SorP!C:C,0))))</f>
        <v/>
      </c>
      <c r="U432" s="99"/>
      <c r="V432" s="74" t="str">
        <f ca="1" t="shared" ref="V432:V495" si="56">B432&amp;C432</f>
        <v/>
      </c>
      <c r="W432" s="74" t="b">
        <f ca="1" t="shared" ref="W432:W495" si="57">OR(ISBLANK(C432),ISBLANK(E432))</f>
        <v>0</v>
      </c>
      <c r="X432" s="74" t="str">
        <f ca="1" t="shared" ref="X432:X495" si="58">IF(W432,"",B432&amp;"+")</f>
        <v>+</v>
      </c>
      <c r="Y432" s="74" t="e">
        <f ca="1">IF(C432="",NA(),MATCH($B432&amp;$C432,'Smelter Look-up'!$J:$J,0))</f>
        <v>#N/A</v>
      </c>
      <c r="AB432" s="74">
        <f ca="1" t="shared" si="52"/>
        <v>0</v>
      </c>
      <c r="AC432" s="74" t="str">
        <f ca="1" t="shared" si="53"/>
        <v/>
      </c>
      <c r="AD432" s="74" t="str">
        <f ca="1" t="shared" si="54"/>
        <v/>
      </c>
    </row>
    <row r="433" s="74" customFormat="1" ht="20.15" customHeight="1" spans="1:30">
      <c r="A433" s="97"/>
      <c r="B433" s="95" t="str">
        <f ca="1">IF(LEN(A433)=0,"",INDEX('Smelter Look-up'!$A:$A,MATCH($A433,'Smelter Look-up'!$E:$E,0)))</f>
        <v/>
      </c>
      <c r="C433" s="95" t="str">
        <f ca="1">IF(LEN(A433)=0,"",INDEX('Smelter Look-up'!$C:$C,MATCH($A433,'Smelter Look-up'!$E:$E,0)))</f>
        <v/>
      </c>
      <c r="D433" s="95"/>
      <c r="E433" s="95" t="str">
        <f ca="1">IF(ISERROR($Y433),"",OFFSET('Smelter Look-up'!$D$4,$Y433-4,0)&amp;"")</f>
        <v/>
      </c>
      <c r="F433" s="95" t="str">
        <f ca="1">IF(ISERROR($Y433),"",OFFSET('Smelter Look-up'!$E$4,$Y433-4,0))</f>
        <v/>
      </c>
      <c r="G433" s="95" t="str">
        <f ca="1">IF(C433="Smelter not listed","Enter smelter details",IF(ISERROR($Y433),"",OFFSET('Smelter Look-up'!$F$4,$Y433-4,0)))</f>
        <v/>
      </c>
      <c r="H433" s="154" t="str">
        <f ca="1">IF(ISERROR($Y433),"",OFFSET('Smelter Look-up'!$G$4,$Y433-4,0))</f>
        <v/>
      </c>
      <c r="I433" s="96" t="str">
        <f ca="1">IF(ISERROR($Y433),"",OFFSET('Smelter Look-up'!$H$4,$Y433-4,0))</f>
        <v/>
      </c>
      <c r="J433" s="96" t="str">
        <f ca="1">IF(ISERROR($Y433),"",OFFSET('Smelter Look-up'!$I$4,$Y433-4,0))</f>
        <v/>
      </c>
      <c r="K433" s="97"/>
      <c r="L433" s="97"/>
      <c r="M433" s="97"/>
      <c r="N433" s="97"/>
      <c r="O433" s="97"/>
      <c r="P433" s="97"/>
      <c r="Q433" s="98"/>
      <c r="R433" s="140" t="str">
        <f ca="1">IF(ISERROR($Y433),"",OFFSET('Smelter Look-up'!$C$4,$Y433-4,0)&amp;"")</f>
        <v/>
      </c>
      <c r="S433" s="98" t="str">
        <f ca="1" t="shared" si="55"/>
        <v/>
      </c>
      <c r="T433" s="98" t="str">
        <f ca="1">IF(B433="","",IF(ISERROR(MATCH($J433,SorP!B:B,0)),"",INDIRECT("'SorP'!$A$"&amp;MATCH($S433&amp;$J433,SorP!C:C,0))))</f>
        <v/>
      </c>
      <c r="U433" s="99"/>
      <c r="V433" s="74" t="str">
        <f ca="1" t="shared" si="56"/>
        <v/>
      </c>
      <c r="W433" s="74" t="b">
        <f ca="1" t="shared" si="57"/>
        <v>0</v>
      </c>
      <c r="X433" s="74" t="str">
        <f ca="1" t="shared" si="58"/>
        <v>+</v>
      </c>
      <c r="Y433" s="74" t="e">
        <f ca="1">IF(C433="",NA(),MATCH($B433&amp;$C433,'Smelter Look-up'!$J:$J,0))</f>
        <v>#N/A</v>
      </c>
      <c r="AB433" s="74">
        <f ca="1" t="shared" ref="AB433:AB496" si="59">IF(AND(C433="Smelter not listed",OR(LEN(D433)=0,LEN(E433)=0)),1,0)</f>
        <v>0</v>
      </c>
      <c r="AC433" s="74" t="str">
        <f ca="1" t="shared" ref="AC433:AC496" si="60">B433</f>
        <v/>
      </c>
      <c r="AD433" s="74" t="str">
        <f ca="1" t="shared" si="54"/>
        <v/>
      </c>
    </row>
    <row r="434" s="74" customFormat="1" ht="20.15" customHeight="1" spans="1:30">
      <c r="A434" s="97"/>
      <c r="B434" s="95" t="str">
        <f ca="1">IF(LEN(A434)=0,"",INDEX('Smelter Look-up'!$A:$A,MATCH($A434,'Smelter Look-up'!$E:$E,0)))</f>
        <v/>
      </c>
      <c r="C434" s="95" t="str">
        <f ca="1">IF(LEN(A434)=0,"",INDEX('Smelter Look-up'!$C:$C,MATCH($A434,'Smelter Look-up'!$E:$E,0)))</f>
        <v/>
      </c>
      <c r="D434" s="95"/>
      <c r="E434" s="95" t="str">
        <f ca="1">IF(ISERROR($Y434),"",OFFSET('Smelter Look-up'!$D$4,$Y434-4,0)&amp;"")</f>
        <v/>
      </c>
      <c r="F434" s="95" t="str">
        <f ca="1">IF(ISERROR($Y434),"",OFFSET('Smelter Look-up'!$E$4,$Y434-4,0))</f>
        <v/>
      </c>
      <c r="G434" s="95" t="str">
        <f ca="1">IF(C434="Smelter not listed","Enter smelter details",IF(ISERROR($Y434),"",OFFSET('Smelter Look-up'!$F$4,$Y434-4,0)))</f>
        <v/>
      </c>
      <c r="H434" s="154" t="str">
        <f ca="1">IF(ISERROR($Y434),"",OFFSET('Smelter Look-up'!$G$4,$Y434-4,0))</f>
        <v/>
      </c>
      <c r="I434" s="96" t="str">
        <f ca="1">IF(ISERROR($Y434),"",OFFSET('Smelter Look-up'!$H$4,$Y434-4,0))</f>
        <v/>
      </c>
      <c r="J434" s="96" t="str">
        <f ca="1">IF(ISERROR($Y434),"",OFFSET('Smelter Look-up'!$I$4,$Y434-4,0))</f>
        <v/>
      </c>
      <c r="K434" s="97"/>
      <c r="L434" s="97"/>
      <c r="M434" s="97"/>
      <c r="N434" s="97"/>
      <c r="O434" s="97"/>
      <c r="P434" s="97"/>
      <c r="Q434" s="98"/>
      <c r="R434" s="140" t="str">
        <f ca="1">IF(ISERROR($Y434),"",OFFSET('Smelter Look-up'!$C$4,$Y434-4,0)&amp;"")</f>
        <v/>
      </c>
      <c r="S434" s="98" t="str">
        <f ca="1" t="shared" si="55"/>
        <v/>
      </c>
      <c r="T434" s="98" t="str">
        <f ca="1">IF(B434="","",IF(ISERROR(MATCH($J434,SorP!B:B,0)),"",INDIRECT("'SorP'!$A$"&amp;MATCH($S434&amp;$J434,SorP!C:C,0))))</f>
        <v/>
      </c>
      <c r="U434" s="99"/>
      <c r="V434" s="74" t="str">
        <f ca="1" t="shared" si="56"/>
        <v/>
      </c>
      <c r="W434" s="74" t="b">
        <f ca="1" t="shared" si="57"/>
        <v>0</v>
      </c>
      <c r="X434" s="74" t="str">
        <f ca="1" t="shared" si="58"/>
        <v>+</v>
      </c>
      <c r="Y434" s="74" t="e">
        <f ca="1">IF(C434="",NA(),MATCH($B434&amp;$C434,'Smelter Look-up'!$J:$J,0))</f>
        <v>#N/A</v>
      </c>
      <c r="AB434" s="74">
        <f ca="1" t="shared" si="59"/>
        <v>0</v>
      </c>
      <c r="AC434" s="74" t="str">
        <f ca="1" t="shared" si="60"/>
        <v/>
      </c>
      <c r="AD434" s="74" t="str">
        <f ca="1" t="shared" si="54"/>
        <v/>
      </c>
    </row>
    <row r="435" s="74" customFormat="1" ht="20.15" customHeight="1" spans="1:30">
      <c r="A435" s="97"/>
      <c r="B435" s="95" t="str">
        <f ca="1">IF(LEN(A435)=0,"",INDEX('Smelter Look-up'!$A:$A,MATCH($A435,'Smelter Look-up'!$E:$E,0)))</f>
        <v/>
      </c>
      <c r="C435" s="95" t="str">
        <f ca="1">IF(LEN(A435)=0,"",INDEX('Smelter Look-up'!$C:$C,MATCH($A435,'Smelter Look-up'!$E:$E,0)))</f>
        <v/>
      </c>
      <c r="D435" s="95"/>
      <c r="E435" s="95" t="str">
        <f ca="1">IF(ISERROR($Y435),"",OFFSET('Smelter Look-up'!$D$4,$Y435-4,0)&amp;"")</f>
        <v/>
      </c>
      <c r="F435" s="95" t="str">
        <f ca="1">IF(ISERROR($Y435),"",OFFSET('Smelter Look-up'!$E$4,$Y435-4,0))</f>
        <v/>
      </c>
      <c r="G435" s="95" t="str">
        <f ca="1">IF(C435="Smelter not listed","Enter smelter details",IF(ISERROR($Y435),"",OFFSET('Smelter Look-up'!$F$4,$Y435-4,0)))</f>
        <v/>
      </c>
      <c r="H435" s="154" t="str">
        <f ca="1">IF(ISERROR($Y435),"",OFFSET('Smelter Look-up'!$G$4,$Y435-4,0))</f>
        <v/>
      </c>
      <c r="I435" s="96" t="str">
        <f ca="1">IF(ISERROR($Y435),"",OFFSET('Smelter Look-up'!$H$4,$Y435-4,0))</f>
        <v/>
      </c>
      <c r="J435" s="96" t="str">
        <f ca="1">IF(ISERROR($Y435),"",OFFSET('Smelter Look-up'!$I$4,$Y435-4,0))</f>
        <v/>
      </c>
      <c r="K435" s="97"/>
      <c r="L435" s="97"/>
      <c r="M435" s="97"/>
      <c r="N435" s="97"/>
      <c r="O435" s="97"/>
      <c r="P435" s="97"/>
      <c r="Q435" s="98"/>
      <c r="R435" s="140" t="str">
        <f ca="1">IF(ISERROR($Y435),"",OFFSET('Smelter Look-up'!$C$4,$Y435-4,0)&amp;"")</f>
        <v/>
      </c>
      <c r="S435" s="98" t="str">
        <f ca="1" t="shared" si="55"/>
        <v/>
      </c>
      <c r="T435" s="98" t="str">
        <f ca="1">IF(B435="","",IF(ISERROR(MATCH($J435,SorP!B:B,0)),"",INDIRECT("'SorP'!$A$"&amp;MATCH($S435&amp;$J435,SorP!C:C,0))))</f>
        <v/>
      </c>
      <c r="U435" s="99"/>
      <c r="V435" s="74" t="str">
        <f ca="1" t="shared" si="56"/>
        <v/>
      </c>
      <c r="W435" s="74" t="b">
        <f ca="1" t="shared" si="57"/>
        <v>0</v>
      </c>
      <c r="X435" s="74" t="str">
        <f ca="1" t="shared" si="58"/>
        <v>+</v>
      </c>
      <c r="Y435" s="74" t="e">
        <f ca="1">IF(C435="",NA(),MATCH($B435&amp;$C435,'Smelter Look-up'!$J:$J,0))</f>
        <v>#N/A</v>
      </c>
      <c r="AB435" s="74">
        <f ca="1" t="shared" si="59"/>
        <v>0</v>
      </c>
      <c r="AC435" s="74" t="str">
        <f ca="1" t="shared" si="60"/>
        <v/>
      </c>
      <c r="AD435" s="74" t="str">
        <f ca="1" t="shared" si="54"/>
        <v/>
      </c>
    </row>
    <row r="436" s="74" customFormat="1" ht="20.15" customHeight="1" spans="1:30">
      <c r="A436" s="97"/>
      <c r="B436" s="95" t="str">
        <f ca="1">IF(LEN(A436)=0,"",INDEX('Smelter Look-up'!$A:$A,MATCH($A436,'Smelter Look-up'!$E:$E,0)))</f>
        <v/>
      </c>
      <c r="C436" s="95" t="str">
        <f ca="1">IF(LEN(A436)=0,"",INDEX('Smelter Look-up'!$C:$C,MATCH($A436,'Smelter Look-up'!$E:$E,0)))</f>
        <v/>
      </c>
      <c r="D436" s="95"/>
      <c r="E436" s="95" t="str">
        <f ca="1">IF(ISERROR($Y436),"",OFFSET('Smelter Look-up'!$D$4,$Y436-4,0)&amp;"")</f>
        <v/>
      </c>
      <c r="F436" s="95" t="str">
        <f ca="1">IF(ISERROR($Y436),"",OFFSET('Smelter Look-up'!$E$4,$Y436-4,0))</f>
        <v/>
      </c>
      <c r="G436" s="95" t="str">
        <f ca="1">IF(C436="Smelter not listed","Enter smelter details",IF(ISERROR($Y436),"",OFFSET('Smelter Look-up'!$F$4,$Y436-4,0)))</f>
        <v/>
      </c>
      <c r="H436" s="154" t="str">
        <f ca="1">IF(ISERROR($Y436),"",OFFSET('Smelter Look-up'!$G$4,$Y436-4,0))</f>
        <v/>
      </c>
      <c r="I436" s="96" t="str">
        <f ca="1">IF(ISERROR($Y436),"",OFFSET('Smelter Look-up'!$H$4,$Y436-4,0))</f>
        <v/>
      </c>
      <c r="J436" s="96" t="str">
        <f ca="1">IF(ISERROR($Y436),"",OFFSET('Smelter Look-up'!$I$4,$Y436-4,0))</f>
        <v/>
      </c>
      <c r="K436" s="97"/>
      <c r="L436" s="97"/>
      <c r="M436" s="97"/>
      <c r="N436" s="97"/>
      <c r="O436" s="97"/>
      <c r="P436" s="97"/>
      <c r="Q436" s="98"/>
      <c r="R436" s="140" t="str">
        <f ca="1">IF(ISERROR($Y436),"",OFFSET('Smelter Look-up'!$C$4,$Y436-4,0)&amp;"")</f>
        <v/>
      </c>
      <c r="S436" s="98" t="str">
        <f ca="1" t="shared" si="55"/>
        <v/>
      </c>
      <c r="T436" s="98" t="str">
        <f ca="1">IF(B436="","",IF(ISERROR(MATCH($J436,SorP!B:B,0)),"",INDIRECT("'SorP'!$A$"&amp;MATCH($S436&amp;$J436,SorP!C:C,0))))</f>
        <v/>
      </c>
      <c r="U436" s="99"/>
      <c r="V436" s="74" t="str">
        <f ca="1" t="shared" si="56"/>
        <v/>
      </c>
      <c r="W436" s="74" t="b">
        <f ca="1" t="shared" si="57"/>
        <v>0</v>
      </c>
      <c r="X436" s="74" t="str">
        <f ca="1" t="shared" si="58"/>
        <v>+</v>
      </c>
      <c r="Y436" s="74" t="e">
        <f ca="1">IF(C436="",NA(),MATCH($B436&amp;$C436,'Smelter Look-up'!$J:$J,0))</f>
        <v>#N/A</v>
      </c>
      <c r="AB436" s="74">
        <f ca="1" t="shared" si="59"/>
        <v>0</v>
      </c>
      <c r="AC436" s="74" t="str">
        <f ca="1" t="shared" si="60"/>
        <v/>
      </c>
      <c r="AD436" s="74" t="str">
        <f ca="1" t="shared" si="54"/>
        <v/>
      </c>
    </row>
    <row r="437" s="74" customFormat="1" ht="20.15" customHeight="1" spans="1:30">
      <c r="A437" s="97"/>
      <c r="B437" s="95" t="str">
        <f ca="1">IF(LEN(A437)=0,"",INDEX('Smelter Look-up'!$A:$A,MATCH($A437,'Smelter Look-up'!$E:$E,0)))</f>
        <v/>
      </c>
      <c r="C437" s="95" t="str">
        <f ca="1">IF(LEN(A437)=0,"",INDEX('Smelter Look-up'!$C:$C,MATCH($A437,'Smelter Look-up'!$E:$E,0)))</f>
        <v/>
      </c>
      <c r="D437" s="95"/>
      <c r="E437" s="95" t="str">
        <f ca="1">IF(ISERROR($Y437),"",OFFSET('Smelter Look-up'!$D$4,$Y437-4,0)&amp;"")</f>
        <v/>
      </c>
      <c r="F437" s="95" t="str">
        <f ca="1">IF(ISERROR($Y437),"",OFFSET('Smelter Look-up'!$E$4,$Y437-4,0))</f>
        <v/>
      </c>
      <c r="G437" s="95" t="str">
        <f ca="1">IF(C437="Smelter not listed","Enter smelter details",IF(ISERROR($Y437),"",OFFSET('Smelter Look-up'!$F$4,$Y437-4,0)))</f>
        <v/>
      </c>
      <c r="H437" s="154" t="str">
        <f ca="1">IF(ISERROR($Y437),"",OFFSET('Smelter Look-up'!$G$4,$Y437-4,0))</f>
        <v/>
      </c>
      <c r="I437" s="96" t="str">
        <f ca="1">IF(ISERROR($Y437),"",OFFSET('Smelter Look-up'!$H$4,$Y437-4,0))</f>
        <v/>
      </c>
      <c r="J437" s="96" t="str">
        <f ca="1">IF(ISERROR($Y437),"",OFFSET('Smelter Look-up'!$I$4,$Y437-4,0))</f>
        <v/>
      </c>
      <c r="K437" s="97"/>
      <c r="L437" s="97"/>
      <c r="M437" s="97"/>
      <c r="N437" s="97"/>
      <c r="O437" s="97"/>
      <c r="P437" s="97"/>
      <c r="Q437" s="98"/>
      <c r="R437" s="140" t="str">
        <f ca="1">IF(ISERROR($Y437),"",OFFSET('Smelter Look-up'!$C$4,$Y437-4,0)&amp;"")</f>
        <v/>
      </c>
      <c r="S437" s="98" t="str">
        <f ca="1" t="shared" si="55"/>
        <v/>
      </c>
      <c r="T437" s="98" t="str">
        <f ca="1">IF(B437="","",IF(ISERROR(MATCH($J437,SorP!B:B,0)),"",INDIRECT("'SorP'!$A$"&amp;MATCH($S437&amp;$J437,SorP!C:C,0))))</f>
        <v/>
      </c>
      <c r="U437" s="99"/>
      <c r="V437" s="74" t="str">
        <f ca="1" t="shared" si="56"/>
        <v/>
      </c>
      <c r="W437" s="74" t="b">
        <f ca="1" t="shared" si="57"/>
        <v>0</v>
      </c>
      <c r="X437" s="74" t="str">
        <f ca="1" t="shared" si="58"/>
        <v>+</v>
      </c>
      <c r="Y437" s="74" t="e">
        <f ca="1">IF(C437="",NA(),MATCH($B437&amp;$C437,'Smelter Look-up'!$J:$J,0))</f>
        <v>#N/A</v>
      </c>
      <c r="AB437" s="74">
        <f ca="1" t="shared" si="59"/>
        <v>0</v>
      </c>
      <c r="AC437" s="74" t="str">
        <f ca="1" t="shared" si="60"/>
        <v/>
      </c>
      <c r="AD437" s="74" t="str">
        <f ca="1" t="shared" si="54"/>
        <v/>
      </c>
    </row>
    <row r="438" s="74" customFormat="1" ht="20.15" customHeight="1" spans="1:30">
      <c r="A438" s="97"/>
      <c r="B438" s="95" t="str">
        <f ca="1">IF(LEN(A438)=0,"",INDEX('Smelter Look-up'!$A:$A,MATCH($A438,'Smelter Look-up'!$E:$E,0)))</f>
        <v/>
      </c>
      <c r="C438" s="95" t="str">
        <f ca="1">IF(LEN(A438)=0,"",INDEX('Smelter Look-up'!$C:$C,MATCH($A438,'Smelter Look-up'!$E:$E,0)))</f>
        <v/>
      </c>
      <c r="D438" s="95"/>
      <c r="E438" s="95" t="str">
        <f ca="1">IF(ISERROR($Y438),"",OFFSET('Smelter Look-up'!$D$4,$Y438-4,0)&amp;"")</f>
        <v/>
      </c>
      <c r="F438" s="95" t="str">
        <f ca="1">IF(ISERROR($Y438),"",OFFSET('Smelter Look-up'!$E$4,$Y438-4,0))</f>
        <v/>
      </c>
      <c r="G438" s="95" t="str">
        <f ca="1">IF(C438="Smelter not listed","Enter smelter details",IF(ISERROR($Y438),"",OFFSET('Smelter Look-up'!$F$4,$Y438-4,0)))</f>
        <v/>
      </c>
      <c r="H438" s="154" t="str">
        <f ca="1">IF(ISERROR($Y438),"",OFFSET('Smelter Look-up'!$G$4,$Y438-4,0))</f>
        <v/>
      </c>
      <c r="I438" s="96" t="str">
        <f ca="1">IF(ISERROR($Y438),"",OFFSET('Smelter Look-up'!$H$4,$Y438-4,0))</f>
        <v/>
      </c>
      <c r="J438" s="96" t="str">
        <f ca="1">IF(ISERROR($Y438),"",OFFSET('Smelter Look-up'!$I$4,$Y438-4,0))</f>
        <v/>
      </c>
      <c r="K438" s="97"/>
      <c r="L438" s="97"/>
      <c r="M438" s="97"/>
      <c r="N438" s="97"/>
      <c r="O438" s="97"/>
      <c r="P438" s="97"/>
      <c r="Q438" s="98"/>
      <c r="R438" s="140" t="str">
        <f ca="1">IF(ISERROR($Y438),"",OFFSET('Smelter Look-up'!$C$4,$Y438-4,0)&amp;"")</f>
        <v/>
      </c>
      <c r="S438" s="98" t="str">
        <f ca="1" t="shared" si="55"/>
        <v/>
      </c>
      <c r="T438" s="98" t="str">
        <f ca="1">IF(B438="","",IF(ISERROR(MATCH($J438,SorP!B:B,0)),"",INDIRECT("'SorP'!$A$"&amp;MATCH($S438&amp;$J438,SorP!C:C,0))))</f>
        <v/>
      </c>
      <c r="U438" s="99"/>
      <c r="V438" s="74" t="str">
        <f ca="1" t="shared" si="56"/>
        <v/>
      </c>
      <c r="W438" s="74" t="b">
        <f ca="1" t="shared" si="57"/>
        <v>0</v>
      </c>
      <c r="X438" s="74" t="str">
        <f ca="1" t="shared" si="58"/>
        <v>+</v>
      </c>
      <c r="Y438" s="74" t="e">
        <f ca="1">IF(C438="",NA(),MATCH($B438&amp;$C438,'Smelter Look-up'!$J:$J,0))</f>
        <v>#N/A</v>
      </c>
      <c r="AB438" s="74">
        <f ca="1" t="shared" si="59"/>
        <v>0</v>
      </c>
      <c r="AC438" s="74" t="str">
        <f ca="1" t="shared" si="60"/>
        <v/>
      </c>
      <c r="AD438" s="74" t="str">
        <f ca="1" t="shared" si="54"/>
        <v/>
      </c>
    </row>
    <row r="439" s="74" customFormat="1" ht="20.15" customHeight="1" spans="1:30">
      <c r="A439" s="97"/>
      <c r="B439" s="95" t="str">
        <f ca="1">IF(LEN(A439)=0,"",INDEX('Smelter Look-up'!$A:$A,MATCH($A439,'Smelter Look-up'!$E:$E,0)))</f>
        <v/>
      </c>
      <c r="C439" s="95" t="str">
        <f ca="1">IF(LEN(A439)=0,"",INDEX('Smelter Look-up'!$C:$C,MATCH($A439,'Smelter Look-up'!$E:$E,0)))</f>
        <v/>
      </c>
      <c r="D439" s="95"/>
      <c r="E439" s="95" t="str">
        <f ca="1">IF(ISERROR($Y439),"",OFFSET('Smelter Look-up'!$D$4,$Y439-4,0)&amp;"")</f>
        <v/>
      </c>
      <c r="F439" s="95" t="str">
        <f ca="1">IF(ISERROR($Y439),"",OFFSET('Smelter Look-up'!$E$4,$Y439-4,0))</f>
        <v/>
      </c>
      <c r="G439" s="95" t="str">
        <f ca="1">IF(C439="Smelter not listed","Enter smelter details",IF(ISERROR($Y439),"",OFFSET('Smelter Look-up'!$F$4,$Y439-4,0)))</f>
        <v/>
      </c>
      <c r="H439" s="154" t="str">
        <f ca="1">IF(ISERROR($Y439),"",OFFSET('Smelter Look-up'!$G$4,$Y439-4,0))</f>
        <v/>
      </c>
      <c r="I439" s="96" t="str">
        <f ca="1">IF(ISERROR($Y439),"",OFFSET('Smelter Look-up'!$H$4,$Y439-4,0))</f>
        <v/>
      </c>
      <c r="J439" s="96" t="str">
        <f ca="1">IF(ISERROR($Y439),"",OFFSET('Smelter Look-up'!$I$4,$Y439-4,0))</f>
        <v/>
      </c>
      <c r="K439" s="97"/>
      <c r="L439" s="97"/>
      <c r="M439" s="97"/>
      <c r="N439" s="97"/>
      <c r="O439" s="97"/>
      <c r="P439" s="97"/>
      <c r="Q439" s="98"/>
      <c r="R439" s="140" t="str">
        <f ca="1">IF(ISERROR($Y439),"",OFFSET('Smelter Look-up'!$C$4,$Y439-4,0)&amp;"")</f>
        <v/>
      </c>
      <c r="S439" s="98" t="str">
        <f ca="1" t="shared" si="55"/>
        <v/>
      </c>
      <c r="T439" s="98" t="str">
        <f ca="1">IF(B439="","",IF(ISERROR(MATCH($J439,SorP!B:B,0)),"",INDIRECT("'SorP'!$A$"&amp;MATCH($S439&amp;$J439,SorP!C:C,0))))</f>
        <v/>
      </c>
      <c r="U439" s="99"/>
      <c r="V439" s="74" t="str">
        <f ca="1" t="shared" si="56"/>
        <v/>
      </c>
      <c r="W439" s="74" t="b">
        <f ca="1" t="shared" si="57"/>
        <v>0</v>
      </c>
      <c r="X439" s="74" t="str">
        <f ca="1" t="shared" si="58"/>
        <v>+</v>
      </c>
      <c r="Y439" s="74" t="e">
        <f ca="1">IF(C439="",NA(),MATCH($B439&amp;$C439,'Smelter Look-up'!$J:$J,0))</f>
        <v>#N/A</v>
      </c>
      <c r="AB439" s="74">
        <f ca="1" t="shared" si="59"/>
        <v>0</v>
      </c>
      <c r="AC439" s="74" t="str">
        <f ca="1" t="shared" si="60"/>
        <v/>
      </c>
      <c r="AD439" s="74" t="str">
        <f ca="1" t="shared" ref="AD439:AD502" si="61">IF(C439="Smelter not listed",D439,IF(C439="Smelter not yet identified","",C439))</f>
        <v/>
      </c>
    </row>
    <row r="440" s="74" customFormat="1" ht="20.15" customHeight="1" spans="1:30">
      <c r="A440" s="97"/>
      <c r="B440" s="95" t="str">
        <f ca="1">IF(LEN(A440)=0,"",INDEX('Smelter Look-up'!$A:$A,MATCH($A440,'Smelter Look-up'!$E:$E,0)))</f>
        <v/>
      </c>
      <c r="C440" s="95" t="str">
        <f ca="1">IF(LEN(A440)=0,"",INDEX('Smelter Look-up'!$C:$C,MATCH($A440,'Smelter Look-up'!$E:$E,0)))</f>
        <v/>
      </c>
      <c r="D440" s="95"/>
      <c r="E440" s="95" t="str">
        <f ca="1">IF(ISERROR($Y440),"",OFFSET('Smelter Look-up'!$D$4,$Y440-4,0)&amp;"")</f>
        <v/>
      </c>
      <c r="F440" s="95" t="str">
        <f ca="1">IF(ISERROR($Y440),"",OFFSET('Smelter Look-up'!$E$4,$Y440-4,0))</f>
        <v/>
      </c>
      <c r="G440" s="95" t="str">
        <f ca="1">IF(C440="Smelter not listed","Enter smelter details",IF(ISERROR($Y440),"",OFFSET('Smelter Look-up'!$F$4,$Y440-4,0)))</f>
        <v/>
      </c>
      <c r="H440" s="154" t="str">
        <f ca="1">IF(ISERROR($Y440),"",OFFSET('Smelter Look-up'!$G$4,$Y440-4,0))</f>
        <v/>
      </c>
      <c r="I440" s="96" t="str">
        <f ca="1">IF(ISERROR($Y440),"",OFFSET('Smelter Look-up'!$H$4,$Y440-4,0))</f>
        <v/>
      </c>
      <c r="J440" s="96" t="str">
        <f ca="1">IF(ISERROR($Y440),"",OFFSET('Smelter Look-up'!$I$4,$Y440-4,0))</f>
        <v/>
      </c>
      <c r="K440" s="97"/>
      <c r="L440" s="97"/>
      <c r="M440" s="97"/>
      <c r="N440" s="97"/>
      <c r="O440" s="97"/>
      <c r="P440" s="97"/>
      <c r="Q440" s="98"/>
      <c r="R440" s="140" t="str">
        <f ca="1">IF(ISERROR($Y440),"",OFFSET('Smelter Look-up'!$C$4,$Y440-4,0)&amp;"")</f>
        <v/>
      </c>
      <c r="S440" s="98" t="str">
        <f ca="1" t="shared" si="55"/>
        <v/>
      </c>
      <c r="T440" s="98" t="str">
        <f ca="1">IF(B440="","",IF(ISERROR(MATCH($J440,SorP!B:B,0)),"",INDIRECT("'SorP'!$A$"&amp;MATCH($S440&amp;$J440,SorP!C:C,0))))</f>
        <v/>
      </c>
      <c r="U440" s="99"/>
      <c r="V440" s="74" t="str">
        <f ca="1" t="shared" si="56"/>
        <v/>
      </c>
      <c r="W440" s="74" t="b">
        <f ca="1" t="shared" si="57"/>
        <v>0</v>
      </c>
      <c r="X440" s="74" t="str">
        <f ca="1" t="shared" si="58"/>
        <v>+</v>
      </c>
      <c r="Y440" s="74" t="e">
        <f ca="1">IF(C440="",NA(),MATCH($B440&amp;$C440,'Smelter Look-up'!$J:$J,0))</f>
        <v>#N/A</v>
      </c>
      <c r="AB440" s="74">
        <f ca="1" t="shared" si="59"/>
        <v>0</v>
      </c>
      <c r="AC440" s="74" t="str">
        <f ca="1" t="shared" si="60"/>
        <v/>
      </c>
      <c r="AD440" s="74" t="str">
        <f ca="1" t="shared" si="61"/>
        <v/>
      </c>
    </row>
    <row r="441" s="74" customFormat="1" ht="20.15" customHeight="1" spans="1:30">
      <c r="A441" s="97"/>
      <c r="B441" s="95" t="str">
        <f ca="1">IF(LEN(A441)=0,"",INDEX('Smelter Look-up'!$A:$A,MATCH($A441,'Smelter Look-up'!$E:$E,0)))</f>
        <v/>
      </c>
      <c r="C441" s="95" t="str">
        <f ca="1">IF(LEN(A441)=0,"",INDEX('Smelter Look-up'!$C:$C,MATCH($A441,'Smelter Look-up'!$E:$E,0)))</f>
        <v/>
      </c>
      <c r="D441" s="95"/>
      <c r="E441" s="95" t="str">
        <f ca="1">IF(ISERROR($Y441),"",OFFSET('Smelter Look-up'!$D$4,$Y441-4,0)&amp;"")</f>
        <v/>
      </c>
      <c r="F441" s="95" t="str">
        <f ca="1">IF(ISERROR($Y441),"",OFFSET('Smelter Look-up'!$E$4,$Y441-4,0))</f>
        <v/>
      </c>
      <c r="G441" s="95" t="str">
        <f ca="1">IF(C441="Smelter not listed","Enter smelter details",IF(ISERROR($Y441),"",OFFSET('Smelter Look-up'!$F$4,$Y441-4,0)))</f>
        <v/>
      </c>
      <c r="H441" s="154" t="str">
        <f ca="1">IF(ISERROR($Y441),"",OFFSET('Smelter Look-up'!$G$4,$Y441-4,0))</f>
        <v/>
      </c>
      <c r="I441" s="96" t="str">
        <f ca="1">IF(ISERROR($Y441),"",OFFSET('Smelter Look-up'!$H$4,$Y441-4,0))</f>
        <v/>
      </c>
      <c r="J441" s="96" t="str">
        <f ca="1">IF(ISERROR($Y441),"",OFFSET('Smelter Look-up'!$I$4,$Y441-4,0))</f>
        <v/>
      </c>
      <c r="K441" s="97"/>
      <c r="L441" s="97"/>
      <c r="M441" s="97"/>
      <c r="N441" s="97"/>
      <c r="O441" s="97"/>
      <c r="P441" s="97"/>
      <c r="Q441" s="98"/>
      <c r="R441" s="140" t="str">
        <f ca="1">IF(ISERROR($Y441),"",OFFSET('Smelter Look-up'!$C$4,$Y441-4,0)&amp;"")</f>
        <v/>
      </c>
      <c r="S441" s="98" t="str">
        <f ca="1" t="shared" si="55"/>
        <v/>
      </c>
      <c r="T441" s="98" t="str">
        <f ca="1">IF(B441="","",IF(ISERROR(MATCH($J441,SorP!B:B,0)),"",INDIRECT("'SorP'!$A$"&amp;MATCH($S441&amp;$J441,SorP!C:C,0))))</f>
        <v/>
      </c>
      <c r="U441" s="99"/>
      <c r="V441" s="74" t="str">
        <f ca="1" t="shared" si="56"/>
        <v/>
      </c>
      <c r="W441" s="74" t="b">
        <f ca="1" t="shared" si="57"/>
        <v>0</v>
      </c>
      <c r="X441" s="74" t="str">
        <f ca="1" t="shared" si="58"/>
        <v>+</v>
      </c>
      <c r="Y441" s="74" t="e">
        <f ca="1">IF(C441="",NA(),MATCH($B441&amp;$C441,'Smelter Look-up'!$J:$J,0))</f>
        <v>#N/A</v>
      </c>
      <c r="AB441" s="74">
        <f ca="1" t="shared" si="59"/>
        <v>0</v>
      </c>
      <c r="AC441" s="74" t="str">
        <f ca="1" t="shared" si="60"/>
        <v/>
      </c>
      <c r="AD441" s="74" t="str">
        <f ca="1" t="shared" si="61"/>
        <v/>
      </c>
    </row>
    <row r="442" s="74" customFormat="1" ht="20.15" customHeight="1" spans="1:30">
      <c r="A442" s="97"/>
      <c r="B442" s="95" t="str">
        <f ca="1">IF(LEN(A442)=0,"",INDEX('Smelter Look-up'!$A:$A,MATCH($A442,'Smelter Look-up'!$E:$E,0)))</f>
        <v/>
      </c>
      <c r="C442" s="95" t="str">
        <f ca="1">IF(LEN(A442)=0,"",INDEX('Smelter Look-up'!$C:$C,MATCH($A442,'Smelter Look-up'!$E:$E,0)))</f>
        <v/>
      </c>
      <c r="D442" s="95"/>
      <c r="E442" s="95" t="str">
        <f ca="1">IF(ISERROR($Y442),"",OFFSET('Smelter Look-up'!$D$4,$Y442-4,0)&amp;"")</f>
        <v/>
      </c>
      <c r="F442" s="95" t="str">
        <f ca="1">IF(ISERROR($Y442),"",OFFSET('Smelter Look-up'!$E$4,$Y442-4,0))</f>
        <v/>
      </c>
      <c r="G442" s="95" t="str">
        <f ca="1">IF(C442="Smelter not listed","Enter smelter details",IF(ISERROR($Y442),"",OFFSET('Smelter Look-up'!$F$4,$Y442-4,0)))</f>
        <v/>
      </c>
      <c r="H442" s="154" t="str">
        <f ca="1">IF(ISERROR($Y442),"",OFFSET('Smelter Look-up'!$G$4,$Y442-4,0))</f>
        <v/>
      </c>
      <c r="I442" s="96" t="str">
        <f ca="1">IF(ISERROR($Y442),"",OFFSET('Smelter Look-up'!$H$4,$Y442-4,0))</f>
        <v/>
      </c>
      <c r="J442" s="96" t="str">
        <f ca="1">IF(ISERROR($Y442),"",OFFSET('Smelter Look-up'!$I$4,$Y442-4,0))</f>
        <v/>
      </c>
      <c r="K442" s="97"/>
      <c r="L442" s="97"/>
      <c r="M442" s="97"/>
      <c r="N442" s="97"/>
      <c r="O442" s="97"/>
      <c r="P442" s="97"/>
      <c r="Q442" s="98"/>
      <c r="R442" s="140" t="str">
        <f ca="1">IF(ISERROR($Y442),"",OFFSET('Smelter Look-up'!$C$4,$Y442-4,0)&amp;"")</f>
        <v/>
      </c>
      <c r="S442" s="98" t="str">
        <f ca="1" t="shared" si="55"/>
        <v/>
      </c>
      <c r="T442" s="98" t="str">
        <f ca="1">IF(B442="","",IF(ISERROR(MATCH($J442,SorP!B:B,0)),"",INDIRECT("'SorP'!$A$"&amp;MATCH($S442&amp;$J442,SorP!C:C,0))))</f>
        <v/>
      </c>
      <c r="U442" s="99"/>
      <c r="V442" s="74" t="str">
        <f ca="1" t="shared" si="56"/>
        <v/>
      </c>
      <c r="W442" s="74" t="b">
        <f ca="1" t="shared" si="57"/>
        <v>0</v>
      </c>
      <c r="X442" s="74" t="str">
        <f ca="1" t="shared" si="58"/>
        <v>+</v>
      </c>
      <c r="Y442" s="74" t="e">
        <f ca="1">IF(C442="",NA(),MATCH($B442&amp;$C442,'Smelter Look-up'!$J:$J,0))</f>
        <v>#N/A</v>
      </c>
      <c r="AB442" s="74">
        <f ca="1" t="shared" si="59"/>
        <v>0</v>
      </c>
      <c r="AC442" s="74" t="str">
        <f ca="1" t="shared" si="60"/>
        <v/>
      </c>
      <c r="AD442" s="74" t="str">
        <f ca="1" t="shared" si="61"/>
        <v/>
      </c>
    </row>
    <row r="443" s="74" customFormat="1" ht="20.15" customHeight="1" spans="1:30">
      <c r="A443" s="97"/>
      <c r="B443" s="95" t="str">
        <f ca="1">IF(LEN(A443)=0,"",INDEX('Smelter Look-up'!$A:$A,MATCH($A443,'Smelter Look-up'!$E:$E,0)))</f>
        <v/>
      </c>
      <c r="C443" s="95" t="str">
        <f ca="1">IF(LEN(A443)=0,"",INDEX('Smelter Look-up'!$C:$C,MATCH($A443,'Smelter Look-up'!$E:$E,0)))</f>
        <v/>
      </c>
      <c r="D443" s="95"/>
      <c r="E443" s="95" t="str">
        <f ca="1">IF(ISERROR($Y443),"",OFFSET('Smelter Look-up'!$D$4,$Y443-4,0)&amp;"")</f>
        <v/>
      </c>
      <c r="F443" s="95" t="str">
        <f ca="1">IF(ISERROR($Y443),"",OFFSET('Smelter Look-up'!$E$4,$Y443-4,0))</f>
        <v/>
      </c>
      <c r="G443" s="95" t="str">
        <f ca="1">IF(C443="Smelter not listed","Enter smelter details",IF(ISERROR($Y443),"",OFFSET('Smelter Look-up'!$F$4,$Y443-4,0)))</f>
        <v/>
      </c>
      <c r="H443" s="154" t="str">
        <f ca="1">IF(ISERROR($Y443),"",OFFSET('Smelter Look-up'!$G$4,$Y443-4,0))</f>
        <v/>
      </c>
      <c r="I443" s="96" t="str">
        <f ca="1">IF(ISERROR($Y443),"",OFFSET('Smelter Look-up'!$H$4,$Y443-4,0))</f>
        <v/>
      </c>
      <c r="J443" s="96" t="str">
        <f ca="1">IF(ISERROR($Y443),"",OFFSET('Smelter Look-up'!$I$4,$Y443-4,0))</f>
        <v/>
      </c>
      <c r="K443" s="97"/>
      <c r="L443" s="97"/>
      <c r="M443" s="97"/>
      <c r="N443" s="97"/>
      <c r="O443" s="97"/>
      <c r="P443" s="97"/>
      <c r="Q443" s="98"/>
      <c r="R443" s="140" t="str">
        <f ca="1">IF(ISERROR($Y443),"",OFFSET('Smelter Look-up'!$C$4,$Y443-4,0)&amp;"")</f>
        <v/>
      </c>
      <c r="S443" s="98" t="str">
        <f ca="1" t="shared" si="55"/>
        <v/>
      </c>
      <c r="T443" s="98" t="str">
        <f ca="1">IF(B443="","",IF(ISERROR(MATCH($J443,SorP!B:B,0)),"",INDIRECT("'SorP'!$A$"&amp;MATCH($S443&amp;$J443,SorP!C:C,0))))</f>
        <v/>
      </c>
      <c r="U443" s="99"/>
      <c r="V443" s="74" t="str">
        <f ca="1" t="shared" si="56"/>
        <v/>
      </c>
      <c r="W443" s="74" t="b">
        <f ca="1" t="shared" si="57"/>
        <v>0</v>
      </c>
      <c r="X443" s="74" t="str">
        <f ca="1" t="shared" si="58"/>
        <v>+</v>
      </c>
      <c r="Y443" s="74" t="e">
        <f ca="1">IF(C443="",NA(),MATCH($B443&amp;$C443,'Smelter Look-up'!$J:$J,0))</f>
        <v>#N/A</v>
      </c>
      <c r="AB443" s="74">
        <f ca="1" t="shared" si="59"/>
        <v>0</v>
      </c>
      <c r="AC443" s="74" t="str">
        <f ca="1" t="shared" si="60"/>
        <v/>
      </c>
      <c r="AD443" s="74" t="str">
        <f ca="1" t="shared" si="61"/>
        <v/>
      </c>
    </row>
    <row r="444" s="74" customFormat="1" ht="20.15" customHeight="1" spans="1:30">
      <c r="A444" s="97"/>
      <c r="B444" s="95" t="str">
        <f ca="1">IF(LEN(A444)=0,"",INDEX('Smelter Look-up'!$A:$A,MATCH($A444,'Smelter Look-up'!$E:$E,0)))</f>
        <v/>
      </c>
      <c r="C444" s="95" t="str">
        <f ca="1">IF(LEN(A444)=0,"",INDEX('Smelter Look-up'!$C:$C,MATCH($A444,'Smelter Look-up'!$E:$E,0)))</f>
        <v/>
      </c>
      <c r="D444" s="95"/>
      <c r="E444" s="95" t="str">
        <f ca="1">IF(ISERROR($Y444),"",OFFSET('Smelter Look-up'!$D$4,$Y444-4,0)&amp;"")</f>
        <v/>
      </c>
      <c r="F444" s="95" t="str">
        <f ca="1">IF(ISERROR($Y444),"",OFFSET('Smelter Look-up'!$E$4,$Y444-4,0))</f>
        <v/>
      </c>
      <c r="G444" s="95" t="str">
        <f ca="1">IF(C444="Smelter not listed","Enter smelter details",IF(ISERROR($Y444),"",OFFSET('Smelter Look-up'!$F$4,$Y444-4,0)))</f>
        <v/>
      </c>
      <c r="H444" s="154" t="str">
        <f ca="1">IF(ISERROR($Y444),"",OFFSET('Smelter Look-up'!$G$4,$Y444-4,0))</f>
        <v/>
      </c>
      <c r="I444" s="96" t="str">
        <f ca="1">IF(ISERROR($Y444),"",OFFSET('Smelter Look-up'!$H$4,$Y444-4,0))</f>
        <v/>
      </c>
      <c r="J444" s="96" t="str">
        <f ca="1">IF(ISERROR($Y444),"",OFFSET('Smelter Look-up'!$I$4,$Y444-4,0))</f>
        <v/>
      </c>
      <c r="K444" s="97"/>
      <c r="L444" s="97"/>
      <c r="M444" s="97"/>
      <c r="N444" s="97"/>
      <c r="O444" s="97"/>
      <c r="P444" s="97"/>
      <c r="Q444" s="98"/>
      <c r="R444" s="140" t="str">
        <f ca="1">IF(ISERROR($Y444),"",OFFSET('Smelter Look-up'!$C$4,$Y444-4,0)&amp;"")</f>
        <v/>
      </c>
      <c r="S444" s="98" t="str">
        <f ca="1" t="shared" si="55"/>
        <v/>
      </c>
      <c r="T444" s="98" t="str">
        <f ca="1">IF(B444="","",IF(ISERROR(MATCH($J444,SorP!B:B,0)),"",INDIRECT("'SorP'!$A$"&amp;MATCH($S444&amp;$J444,SorP!C:C,0))))</f>
        <v/>
      </c>
      <c r="U444" s="99"/>
      <c r="V444" s="74" t="str">
        <f ca="1" t="shared" si="56"/>
        <v/>
      </c>
      <c r="W444" s="74" t="b">
        <f ca="1" t="shared" si="57"/>
        <v>0</v>
      </c>
      <c r="X444" s="74" t="str">
        <f ca="1" t="shared" si="58"/>
        <v>+</v>
      </c>
      <c r="Y444" s="74" t="e">
        <f ca="1">IF(C444="",NA(),MATCH($B444&amp;$C444,'Smelter Look-up'!$J:$J,0))</f>
        <v>#N/A</v>
      </c>
      <c r="AB444" s="74">
        <f ca="1" t="shared" si="59"/>
        <v>0</v>
      </c>
      <c r="AC444" s="74" t="str">
        <f ca="1" t="shared" si="60"/>
        <v/>
      </c>
      <c r="AD444" s="74" t="str">
        <f ca="1" t="shared" si="61"/>
        <v/>
      </c>
    </row>
    <row r="445" s="74" customFormat="1" ht="20.15" customHeight="1" spans="1:30">
      <c r="A445" s="97"/>
      <c r="B445" s="95" t="str">
        <f ca="1">IF(LEN(A445)=0,"",INDEX('Smelter Look-up'!$A:$A,MATCH($A445,'Smelter Look-up'!$E:$E,0)))</f>
        <v/>
      </c>
      <c r="C445" s="95" t="str">
        <f ca="1">IF(LEN(A445)=0,"",INDEX('Smelter Look-up'!$C:$C,MATCH($A445,'Smelter Look-up'!$E:$E,0)))</f>
        <v/>
      </c>
      <c r="D445" s="95"/>
      <c r="E445" s="95" t="str">
        <f ca="1">IF(ISERROR($Y445),"",OFFSET('Smelter Look-up'!$D$4,$Y445-4,0)&amp;"")</f>
        <v/>
      </c>
      <c r="F445" s="95" t="str">
        <f ca="1">IF(ISERROR($Y445),"",OFFSET('Smelter Look-up'!$E$4,$Y445-4,0))</f>
        <v/>
      </c>
      <c r="G445" s="95" t="str">
        <f ca="1">IF(C445="Smelter not listed","Enter smelter details",IF(ISERROR($Y445),"",OFFSET('Smelter Look-up'!$F$4,$Y445-4,0)))</f>
        <v/>
      </c>
      <c r="H445" s="154" t="str">
        <f ca="1">IF(ISERROR($Y445),"",OFFSET('Smelter Look-up'!$G$4,$Y445-4,0))</f>
        <v/>
      </c>
      <c r="I445" s="96" t="str">
        <f ca="1">IF(ISERROR($Y445),"",OFFSET('Smelter Look-up'!$H$4,$Y445-4,0))</f>
        <v/>
      </c>
      <c r="J445" s="96" t="str">
        <f ca="1">IF(ISERROR($Y445),"",OFFSET('Smelter Look-up'!$I$4,$Y445-4,0))</f>
        <v/>
      </c>
      <c r="K445" s="97"/>
      <c r="L445" s="97"/>
      <c r="M445" s="97"/>
      <c r="N445" s="97"/>
      <c r="O445" s="97"/>
      <c r="P445" s="97"/>
      <c r="Q445" s="98"/>
      <c r="R445" s="140" t="str">
        <f ca="1">IF(ISERROR($Y445),"",OFFSET('Smelter Look-up'!$C$4,$Y445-4,0)&amp;"")</f>
        <v/>
      </c>
      <c r="S445" s="98" t="str">
        <f ca="1" t="shared" si="55"/>
        <v/>
      </c>
      <c r="T445" s="98" t="str">
        <f ca="1">IF(B445="","",IF(ISERROR(MATCH($J445,SorP!B:B,0)),"",INDIRECT("'SorP'!$A$"&amp;MATCH($S445&amp;$J445,SorP!C:C,0))))</f>
        <v/>
      </c>
      <c r="U445" s="99"/>
      <c r="V445" s="74" t="str">
        <f ca="1" t="shared" si="56"/>
        <v/>
      </c>
      <c r="W445" s="74" t="b">
        <f ca="1" t="shared" si="57"/>
        <v>0</v>
      </c>
      <c r="X445" s="74" t="str">
        <f ca="1" t="shared" si="58"/>
        <v>+</v>
      </c>
      <c r="Y445" s="74" t="e">
        <f ca="1">IF(C445="",NA(),MATCH($B445&amp;$C445,'Smelter Look-up'!$J:$J,0))</f>
        <v>#N/A</v>
      </c>
      <c r="AB445" s="74">
        <f ca="1" t="shared" si="59"/>
        <v>0</v>
      </c>
      <c r="AC445" s="74" t="str">
        <f ca="1" t="shared" si="60"/>
        <v/>
      </c>
      <c r="AD445" s="74" t="str">
        <f ca="1" t="shared" si="61"/>
        <v/>
      </c>
    </row>
    <row r="446" s="74" customFormat="1" ht="20.15" customHeight="1" spans="1:30">
      <c r="A446" s="97"/>
      <c r="B446" s="95" t="str">
        <f ca="1">IF(LEN(A446)=0,"",INDEX('Smelter Look-up'!$A:$A,MATCH($A446,'Smelter Look-up'!$E:$E,0)))</f>
        <v/>
      </c>
      <c r="C446" s="95" t="str">
        <f ca="1">IF(LEN(A446)=0,"",INDEX('Smelter Look-up'!$C:$C,MATCH($A446,'Smelter Look-up'!$E:$E,0)))</f>
        <v/>
      </c>
      <c r="D446" s="95"/>
      <c r="E446" s="95" t="str">
        <f ca="1">IF(ISERROR($Y446),"",OFFSET('Smelter Look-up'!$D$4,$Y446-4,0)&amp;"")</f>
        <v/>
      </c>
      <c r="F446" s="95" t="str">
        <f ca="1">IF(ISERROR($Y446),"",OFFSET('Smelter Look-up'!$E$4,$Y446-4,0))</f>
        <v/>
      </c>
      <c r="G446" s="95" t="str">
        <f ca="1">IF(C446="Smelter not listed","Enter smelter details",IF(ISERROR($Y446),"",OFFSET('Smelter Look-up'!$F$4,$Y446-4,0)))</f>
        <v/>
      </c>
      <c r="H446" s="154" t="str">
        <f ca="1">IF(ISERROR($Y446),"",OFFSET('Smelter Look-up'!$G$4,$Y446-4,0))</f>
        <v/>
      </c>
      <c r="I446" s="96" t="str">
        <f ca="1">IF(ISERROR($Y446),"",OFFSET('Smelter Look-up'!$H$4,$Y446-4,0))</f>
        <v/>
      </c>
      <c r="J446" s="96" t="str">
        <f ca="1">IF(ISERROR($Y446),"",OFFSET('Smelter Look-up'!$I$4,$Y446-4,0))</f>
        <v/>
      </c>
      <c r="K446" s="97"/>
      <c r="L446" s="97"/>
      <c r="M446" s="97"/>
      <c r="N446" s="97"/>
      <c r="O446" s="97"/>
      <c r="P446" s="97"/>
      <c r="Q446" s="98"/>
      <c r="R446" s="140" t="str">
        <f ca="1">IF(ISERROR($Y446),"",OFFSET('Smelter Look-up'!$C$4,$Y446-4,0)&amp;"")</f>
        <v/>
      </c>
      <c r="S446" s="98" t="str">
        <f ca="1" t="shared" si="55"/>
        <v/>
      </c>
      <c r="T446" s="98" t="str">
        <f ca="1">IF(B446="","",IF(ISERROR(MATCH($J446,SorP!B:B,0)),"",INDIRECT("'SorP'!$A$"&amp;MATCH($S446&amp;$J446,SorP!C:C,0))))</f>
        <v/>
      </c>
      <c r="U446" s="99"/>
      <c r="V446" s="74" t="str">
        <f ca="1" t="shared" si="56"/>
        <v/>
      </c>
      <c r="W446" s="74" t="b">
        <f ca="1" t="shared" si="57"/>
        <v>0</v>
      </c>
      <c r="X446" s="74" t="str">
        <f ca="1" t="shared" si="58"/>
        <v>+</v>
      </c>
      <c r="Y446" s="74" t="e">
        <f ca="1">IF(C446="",NA(),MATCH($B446&amp;$C446,'Smelter Look-up'!$J:$J,0))</f>
        <v>#N/A</v>
      </c>
      <c r="AB446" s="74">
        <f ca="1" t="shared" si="59"/>
        <v>0</v>
      </c>
      <c r="AC446" s="74" t="str">
        <f ca="1" t="shared" si="60"/>
        <v/>
      </c>
      <c r="AD446" s="74" t="str">
        <f ca="1" t="shared" si="61"/>
        <v/>
      </c>
    </row>
    <row r="447" s="74" customFormat="1" ht="20.15" customHeight="1" spans="1:30">
      <c r="A447" s="97"/>
      <c r="B447" s="95" t="str">
        <f ca="1">IF(LEN(A447)=0,"",INDEX('Smelter Look-up'!$A:$A,MATCH($A447,'Smelter Look-up'!$E:$E,0)))</f>
        <v/>
      </c>
      <c r="C447" s="95" t="str">
        <f ca="1">IF(LEN(A447)=0,"",INDEX('Smelter Look-up'!$C:$C,MATCH($A447,'Smelter Look-up'!$E:$E,0)))</f>
        <v/>
      </c>
      <c r="D447" s="95"/>
      <c r="E447" s="95" t="str">
        <f ca="1">IF(ISERROR($Y447),"",OFFSET('Smelter Look-up'!$D$4,$Y447-4,0)&amp;"")</f>
        <v/>
      </c>
      <c r="F447" s="95" t="str">
        <f ca="1">IF(ISERROR($Y447),"",OFFSET('Smelter Look-up'!$E$4,$Y447-4,0))</f>
        <v/>
      </c>
      <c r="G447" s="95" t="str">
        <f ca="1">IF(C447="Smelter not listed","Enter smelter details",IF(ISERROR($Y447),"",OFFSET('Smelter Look-up'!$F$4,$Y447-4,0)))</f>
        <v/>
      </c>
      <c r="H447" s="154" t="str">
        <f ca="1">IF(ISERROR($Y447),"",OFFSET('Smelter Look-up'!$G$4,$Y447-4,0))</f>
        <v/>
      </c>
      <c r="I447" s="96" t="str">
        <f ca="1">IF(ISERROR($Y447),"",OFFSET('Smelter Look-up'!$H$4,$Y447-4,0))</f>
        <v/>
      </c>
      <c r="J447" s="96" t="str">
        <f ca="1">IF(ISERROR($Y447),"",OFFSET('Smelter Look-up'!$I$4,$Y447-4,0))</f>
        <v/>
      </c>
      <c r="K447" s="97"/>
      <c r="L447" s="97"/>
      <c r="M447" s="97"/>
      <c r="N447" s="97"/>
      <c r="O447" s="97"/>
      <c r="P447" s="97"/>
      <c r="Q447" s="98"/>
      <c r="R447" s="140" t="str">
        <f ca="1">IF(ISERROR($Y447),"",OFFSET('Smelter Look-up'!$C$4,$Y447-4,0)&amp;"")</f>
        <v/>
      </c>
      <c r="S447" s="98" t="str">
        <f ca="1" t="shared" si="55"/>
        <v/>
      </c>
      <c r="T447" s="98" t="str">
        <f ca="1">IF(B447="","",IF(ISERROR(MATCH($J447,SorP!B:B,0)),"",INDIRECT("'SorP'!$A$"&amp;MATCH($S447&amp;$J447,SorP!C:C,0))))</f>
        <v/>
      </c>
      <c r="U447" s="99"/>
      <c r="V447" s="74" t="str">
        <f ca="1" t="shared" si="56"/>
        <v/>
      </c>
      <c r="W447" s="74" t="b">
        <f ca="1" t="shared" si="57"/>
        <v>0</v>
      </c>
      <c r="X447" s="74" t="str">
        <f ca="1" t="shared" si="58"/>
        <v>+</v>
      </c>
      <c r="Y447" s="74" t="e">
        <f ca="1">IF(C447="",NA(),MATCH($B447&amp;$C447,'Smelter Look-up'!$J:$J,0))</f>
        <v>#N/A</v>
      </c>
      <c r="AB447" s="74">
        <f ca="1" t="shared" si="59"/>
        <v>0</v>
      </c>
      <c r="AC447" s="74" t="str">
        <f ca="1" t="shared" si="60"/>
        <v/>
      </c>
      <c r="AD447" s="74" t="str">
        <f ca="1" t="shared" si="61"/>
        <v/>
      </c>
    </row>
    <row r="448" s="74" customFormat="1" ht="20.15" customHeight="1" spans="1:30">
      <c r="A448" s="97"/>
      <c r="B448" s="95" t="str">
        <f ca="1">IF(LEN(A448)=0,"",INDEX('Smelter Look-up'!$A:$A,MATCH($A448,'Smelter Look-up'!$E:$E,0)))</f>
        <v/>
      </c>
      <c r="C448" s="95" t="str">
        <f ca="1">IF(LEN(A448)=0,"",INDEX('Smelter Look-up'!$C:$C,MATCH($A448,'Smelter Look-up'!$E:$E,0)))</f>
        <v/>
      </c>
      <c r="D448" s="95"/>
      <c r="E448" s="95" t="str">
        <f ca="1">IF(ISERROR($Y448),"",OFFSET('Smelter Look-up'!$D$4,$Y448-4,0)&amp;"")</f>
        <v/>
      </c>
      <c r="F448" s="95" t="str">
        <f ca="1">IF(ISERROR($Y448),"",OFFSET('Smelter Look-up'!$E$4,$Y448-4,0))</f>
        <v/>
      </c>
      <c r="G448" s="95" t="str">
        <f ca="1">IF(C448="Smelter not listed","Enter smelter details",IF(ISERROR($Y448),"",OFFSET('Smelter Look-up'!$F$4,$Y448-4,0)))</f>
        <v/>
      </c>
      <c r="H448" s="154" t="str">
        <f ca="1">IF(ISERROR($Y448),"",OFFSET('Smelter Look-up'!$G$4,$Y448-4,0))</f>
        <v/>
      </c>
      <c r="I448" s="96" t="str">
        <f ca="1">IF(ISERROR($Y448),"",OFFSET('Smelter Look-up'!$H$4,$Y448-4,0))</f>
        <v/>
      </c>
      <c r="J448" s="96" t="str">
        <f ca="1">IF(ISERROR($Y448),"",OFFSET('Smelter Look-up'!$I$4,$Y448-4,0))</f>
        <v/>
      </c>
      <c r="K448" s="97"/>
      <c r="L448" s="97"/>
      <c r="M448" s="97"/>
      <c r="N448" s="97"/>
      <c r="O448" s="97"/>
      <c r="P448" s="97"/>
      <c r="Q448" s="98"/>
      <c r="R448" s="140" t="str">
        <f ca="1">IF(ISERROR($Y448),"",OFFSET('Smelter Look-up'!$C$4,$Y448-4,0)&amp;"")</f>
        <v/>
      </c>
      <c r="S448" s="98" t="str">
        <f ca="1" t="shared" si="55"/>
        <v/>
      </c>
      <c r="T448" s="98" t="str">
        <f ca="1">IF(B448="","",IF(ISERROR(MATCH($J448,SorP!B:B,0)),"",INDIRECT("'SorP'!$A$"&amp;MATCH($S448&amp;$J448,SorP!C:C,0))))</f>
        <v/>
      </c>
      <c r="U448" s="99"/>
      <c r="V448" s="74" t="str">
        <f ca="1" t="shared" si="56"/>
        <v/>
      </c>
      <c r="W448" s="74" t="b">
        <f ca="1" t="shared" si="57"/>
        <v>0</v>
      </c>
      <c r="X448" s="74" t="str">
        <f ca="1" t="shared" si="58"/>
        <v>+</v>
      </c>
      <c r="Y448" s="74" t="e">
        <f ca="1">IF(C448="",NA(),MATCH($B448&amp;$C448,'Smelter Look-up'!$J:$J,0))</f>
        <v>#N/A</v>
      </c>
      <c r="AB448" s="74">
        <f ca="1" t="shared" si="59"/>
        <v>0</v>
      </c>
      <c r="AC448" s="74" t="str">
        <f ca="1" t="shared" si="60"/>
        <v/>
      </c>
      <c r="AD448" s="74" t="str">
        <f ca="1" t="shared" si="61"/>
        <v/>
      </c>
    </row>
    <row r="449" s="74" customFormat="1" ht="20.15" customHeight="1" spans="1:30">
      <c r="A449" s="97"/>
      <c r="B449" s="95" t="str">
        <f ca="1">IF(LEN(A449)=0,"",INDEX('Smelter Look-up'!$A:$A,MATCH($A449,'Smelter Look-up'!$E:$E,0)))</f>
        <v/>
      </c>
      <c r="C449" s="95" t="str">
        <f ca="1">IF(LEN(A449)=0,"",INDEX('Smelter Look-up'!$C:$C,MATCH($A449,'Smelter Look-up'!$E:$E,0)))</f>
        <v/>
      </c>
      <c r="D449" s="95"/>
      <c r="E449" s="95" t="str">
        <f ca="1">IF(ISERROR($Y449),"",OFFSET('Smelter Look-up'!$D$4,$Y449-4,0)&amp;"")</f>
        <v/>
      </c>
      <c r="F449" s="95" t="str">
        <f ca="1">IF(ISERROR($Y449),"",OFFSET('Smelter Look-up'!$E$4,$Y449-4,0))</f>
        <v/>
      </c>
      <c r="G449" s="95" t="str">
        <f ca="1">IF(C449="Smelter not listed","Enter smelter details",IF(ISERROR($Y449),"",OFFSET('Smelter Look-up'!$F$4,$Y449-4,0)))</f>
        <v/>
      </c>
      <c r="H449" s="154" t="str">
        <f ca="1">IF(ISERROR($Y449),"",OFFSET('Smelter Look-up'!$G$4,$Y449-4,0))</f>
        <v/>
      </c>
      <c r="I449" s="96" t="str">
        <f ca="1">IF(ISERROR($Y449),"",OFFSET('Smelter Look-up'!$H$4,$Y449-4,0))</f>
        <v/>
      </c>
      <c r="J449" s="96" t="str">
        <f ca="1">IF(ISERROR($Y449),"",OFFSET('Smelter Look-up'!$I$4,$Y449-4,0))</f>
        <v/>
      </c>
      <c r="K449" s="97"/>
      <c r="L449" s="97"/>
      <c r="M449" s="97"/>
      <c r="N449" s="97"/>
      <c r="O449" s="97"/>
      <c r="P449" s="97"/>
      <c r="Q449" s="98"/>
      <c r="R449" s="140" t="str">
        <f ca="1">IF(ISERROR($Y449),"",OFFSET('Smelter Look-up'!$C$4,$Y449-4,0)&amp;"")</f>
        <v/>
      </c>
      <c r="S449" s="98" t="str">
        <f ca="1" t="shared" si="55"/>
        <v/>
      </c>
      <c r="T449" s="98" t="str">
        <f ca="1">IF(B449="","",IF(ISERROR(MATCH($J449,SorP!B:B,0)),"",INDIRECT("'SorP'!$A$"&amp;MATCH($S449&amp;$J449,SorP!C:C,0))))</f>
        <v/>
      </c>
      <c r="U449" s="99"/>
      <c r="V449" s="74" t="str">
        <f ca="1" t="shared" si="56"/>
        <v/>
      </c>
      <c r="W449" s="74" t="b">
        <f ca="1" t="shared" si="57"/>
        <v>0</v>
      </c>
      <c r="X449" s="74" t="str">
        <f ca="1" t="shared" si="58"/>
        <v>+</v>
      </c>
      <c r="Y449" s="74" t="e">
        <f ca="1">IF(C449="",NA(),MATCH($B449&amp;$C449,'Smelter Look-up'!$J:$J,0))</f>
        <v>#N/A</v>
      </c>
      <c r="AB449" s="74">
        <f ca="1" t="shared" si="59"/>
        <v>0</v>
      </c>
      <c r="AC449" s="74" t="str">
        <f ca="1" t="shared" si="60"/>
        <v/>
      </c>
      <c r="AD449" s="74" t="str">
        <f ca="1" t="shared" si="61"/>
        <v/>
      </c>
    </row>
    <row r="450" s="74" customFormat="1" ht="20.15" customHeight="1" spans="1:30">
      <c r="A450" s="97"/>
      <c r="B450" s="95" t="str">
        <f ca="1">IF(LEN(A450)=0,"",INDEX('Smelter Look-up'!$A:$A,MATCH($A450,'Smelter Look-up'!$E:$E,0)))</f>
        <v/>
      </c>
      <c r="C450" s="95" t="str">
        <f ca="1">IF(LEN(A450)=0,"",INDEX('Smelter Look-up'!$C:$C,MATCH($A450,'Smelter Look-up'!$E:$E,0)))</f>
        <v/>
      </c>
      <c r="D450" s="95"/>
      <c r="E450" s="95" t="str">
        <f ca="1">IF(ISERROR($Y450),"",OFFSET('Smelter Look-up'!$D$4,$Y450-4,0)&amp;"")</f>
        <v/>
      </c>
      <c r="F450" s="95" t="str">
        <f ca="1">IF(ISERROR($Y450),"",OFFSET('Smelter Look-up'!$E$4,$Y450-4,0))</f>
        <v/>
      </c>
      <c r="G450" s="95" t="str">
        <f ca="1">IF(C450="Smelter not listed","Enter smelter details",IF(ISERROR($Y450),"",OFFSET('Smelter Look-up'!$F$4,$Y450-4,0)))</f>
        <v/>
      </c>
      <c r="H450" s="154" t="str">
        <f ca="1">IF(ISERROR($Y450),"",OFFSET('Smelter Look-up'!$G$4,$Y450-4,0))</f>
        <v/>
      </c>
      <c r="I450" s="96" t="str">
        <f ca="1">IF(ISERROR($Y450),"",OFFSET('Smelter Look-up'!$H$4,$Y450-4,0))</f>
        <v/>
      </c>
      <c r="J450" s="96" t="str">
        <f ca="1">IF(ISERROR($Y450),"",OFFSET('Smelter Look-up'!$I$4,$Y450-4,0))</f>
        <v/>
      </c>
      <c r="K450" s="97"/>
      <c r="L450" s="97"/>
      <c r="M450" s="97"/>
      <c r="N450" s="97"/>
      <c r="O450" s="97"/>
      <c r="P450" s="97"/>
      <c r="Q450" s="98"/>
      <c r="R450" s="140" t="str">
        <f ca="1">IF(ISERROR($Y450),"",OFFSET('Smelter Look-up'!$C$4,$Y450-4,0)&amp;"")</f>
        <v/>
      </c>
      <c r="S450" s="98" t="str">
        <f ca="1" t="shared" si="55"/>
        <v/>
      </c>
      <c r="T450" s="98" t="str">
        <f ca="1">IF(B450="","",IF(ISERROR(MATCH($J450,SorP!B:B,0)),"",INDIRECT("'SorP'!$A$"&amp;MATCH($S450&amp;$J450,SorP!C:C,0))))</f>
        <v/>
      </c>
      <c r="U450" s="99"/>
      <c r="V450" s="74" t="str">
        <f ca="1" t="shared" si="56"/>
        <v/>
      </c>
      <c r="W450" s="74" t="b">
        <f ca="1" t="shared" si="57"/>
        <v>0</v>
      </c>
      <c r="X450" s="74" t="str">
        <f ca="1" t="shared" si="58"/>
        <v>+</v>
      </c>
      <c r="Y450" s="74" t="e">
        <f ca="1">IF(C450="",NA(),MATCH($B450&amp;$C450,'Smelter Look-up'!$J:$J,0))</f>
        <v>#N/A</v>
      </c>
      <c r="AB450" s="74">
        <f ca="1" t="shared" si="59"/>
        <v>0</v>
      </c>
      <c r="AC450" s="74" t="str">
        <f ca="1" t="shared" si="60"/>
        <v/>
      </c>
      <c r="AD450" s="74" t="str">
        <f ca="1" t="shared" si="61"/>
        <v/>
      </c>
    </row>
    <row r="451" s="74" customFormat="1" ht="20.15" customHeight="1" spans="1:30">
      <c r="A451" s="97"/>
      <c r="B451" s="95" t="str">
        <f ca="1">IF(LEN(A451)=0,"",INDEX('Smelter Look-up'!$A:$A,MATCH($A451,'Smelter Look-up'!$E:$E,0)))</f>
        <v/>
      </c>
      <c r="C451" s="95" t="str">
        <f ca="1">IF(LEN(A451)=0,"",INDEX('Smelter Look-up'!$C:$C,MATCH($A451,'Smelter Look-up'!$E:$E,0)))</f>
        <v/>
      </c>
      <c r="D451" s="95"/>
      <c r="E451" s="95" t="str">
        <f ca="1">IF(ISERROR($Y451),"",OFFSET('Smelter Look-up'!$D$4,$Y451-4,0)&amp;"")</f>
        <v/>
      </c>
      <c r="F451" s="95" t="str">
        <f ca="1">IF(ISERROR($Y451),"",OFFSET('Smelter Look-up'!$E$4,$Y451-4,0))</f>
        <v/>
      </c>
      <c r="G451" s="95" t="str">
        <f ca="1">IF(C451="Smelter not listed","Enter smelter details",IF(ISERROR($Y451),"",OFFSET('Smelter Look-up'!$F$4,$Y451-4,0)))</f>
        <v/>
      </c>
      <c r="H451" s="154" t="str">
        <f ca="1">IF(ISERROR($Y451),"",OFFSET('Smelter Look-up'!$G$4,$Y451-4,0))</f>
        <v/>
      </c>
      <c r="I451" s="96" t="str">
        <f ca="1">IF(ISERROR($Y451),"",OFFSET('Smelter Look-up'!$H$4,$Y451-4,0))</f>
        <v/>
      </c>
      <c r="J451" s="96" t="str">
        <f ca="1">IF(ISERROR($Y451),"",OFFSET('Smelter Look-up'!$I$4,$Y451-4,0))</f>
        <v/>
      </c>
      <c r="K451" s="97"/>
      <c r="L451" s="97"/>
      <c r="M451" s="97"/>
      <c r="N451" s="97"/>
      <c r="O451" s="97"/>
      <c r="P451" s="97"/>
      <c r="Q451" s="98"/>
      <c r="R451" s="140" t="str">
        <f ca="1">IF(ISERROR($Y451),"",OFFSET('Smelter Look-up'!$C$4,$Y451-4,0)&amp;"")</f>
        <v/>
      </c>
      <c r="S451" s="98" t="str">
        <f ca="1" t="shared" si="55"/>
        <v/>
      </c>
      <c r="T451" s="98" t="str">
        <f ca="1">IF(B451="","",IF(ISERROR(MATCH($J451,SorP!B:B,0)),"",INDIRECT("'SorP'!$A$"&amp;MATCH($S451&amp;$J451,SorP!C:C,0))))</f>
        <v/>
      </c>
      <c r="U451" s="99"/>
      <c r="V451" s="74" t="str">
        <f ca="1" t="shared" si="56"/>
        <v/>
      </c>
      <c r="W451" s="74" t="b">
        <f ca="1" t="shared" si="57"/>
        <v>0</v>
      </c>
      <c r="X451" s="74" t="str">
        <f ca="1" t="shared" si="58"/>
        <v>+</v>
      </c>
      <c r="Y451" s="74" t="e">
        <f ca="1">IF(C451="",NA(),MATCH($B451&amp;$C451,'Smelter Look-up'!$J:$J,0))</f>
        <v>#N/A</v>
      </c>
      <c r="AB451" s="74">
        <f ca="1" t="shared" si="59"/>
        <v>0</v>
      </c>
      <c r="AC451" s="74" t="str">
        <f ca="1" t="shared" si="60"/>
        <v/>
      </c>
      <c r="AD451" s="74" t="str">
        <f ca="1" t="shared" si="61"/>
        <v/>
      </c>
    </row>
    <row r="452" s="74" customFormat="1" ht="20.15" customHeight="1" spans="1:30">
      <c r="A452" s="97"/>
      <c r="B452" s="95" t="str">
        <f ca="1">IF(LEN(A452)=0,"",INDEX('Smelter Look-up'!$A:$A,MATCH($A452,'Smelter Look-up'!$E:$E,0)))</f>
        <v/>
      </c>
      <c r="C452" s="95" t="str">
        <f ca="1">IF(LEN(A452)=0,"",INDEX('Smelter Look-up'!$C:$C,MATCH($A452,'Smelter Look-up'!$E:$E,0)))</f>
        <v/>
      </c>
      <c r="D452" s="95"/>
      <c r="E452" s="95" t="str">
        <f ca="1">IF(ISERROR($Y452),"",OFFSET('Smelter Look-up'!$D$4,$Y452-4,0)&amp;"")</f>
        <v/>
      </c>
      <c r="F452" s="95" t="str">
        <f ca="1">IF(ISERROR($Y452),"",OFFSET('Smelter Look-up'!$E$4,$Y452-4,0))</f>
        <v/>
      </c>
      <c r="G452" s="95" t="str">
        <f ca="1">IF(C452="Smelter not listed","Enter smelter details",IF(ISERROR($Y452),"",OFFSET('Smelter Look-up'!$F$4,$Y452-4,0)))</f>
        <v/>
      </c>
      <c r="H452" s="154" t="str">
        <f ca="1">IF(ISERROR($Y452),"",OFFSET('Smelter Look-up'!$G$4,$Y452-4,0))</f>
        <v/>
      </c>
      <c r="I452" s="96" t="str">
        <f ca="1">IF(ISERROR($Y452),"",OFFSET('Smelter Look-up'!$H$4,$Y452-4,0))</f>
        <v/>
      </c>
      <c r="J452" s="96" t="str">
        <f ca="1">IF(ISERROR($Y452),"",OFFSET('Smelter Look-up'!$I$4,$Y452-4,0))</f>
        <v/>
      </c>
      <c r="K452" s="97"/>
      <c r="L452" s="97"/>
      <c r="M452" s="97"/>
      <c r="N452" s="97"/>
      <c r="O452" s="97"/>
      <c r="P452" s="97"/>
      <c r="Q452" s="98"/>
      <c r="R452" s="140" t="str">
        <f ca="1">IF(ISERROR($Y452),"",OFFSET('Smelter Look-up'!$C$4,$Y452-4,0)&amp;"")</f>
        <v/>
      </c>
      <c r="S452" s="98" t="str">
        <f ca="1" t="shared" si="55"/>
        <v/>
      </c>
      <c r="T452" s="98" t="str">
        <f ca="1">IF(B452="","",IF(ISERROR(MATCH($J452,SorP!B:B,0)),"",INDIRECT("'SorP'!$A$"&amp;MATCH($S452&amp;$J452,SorP!C:C,0))))</f>
        <v/>
      </c>
      <c r="U452" s="99"/>
      <c r="V452" s="74" t="str">
        <f ca="1" t="shared" si="56"/>
        <v/>
      </c>
      <c r="W452" s="74" t="b">
        <f ca="1" t="shared" si="57"/>
        <v>0</v>
      </c>
      <c r="X452" s="74" t="str">
        <f ca="1" t="shared" si="58"/>
        <v>+</v>
      </c>
      <c r="Y452" s="74" t="e">
        <f ca="1">IF(C452="",NA(),MATCH($B452&amp;$C452,'Smelter Look-up'!$J:$J,0))</f>
        <v>#N/A</v>
      </c>
      <c r="AB452" s="74">
        <f ca="1" t="shared" si="59"/>
        <v>0</v>
      </c>
      <c r="AC452" s="74" t="str">
        <f ca="1" t="shared" si="60"/>
        <v/>
      </c>
      <c r="AD452" s="74" t="str">
        <f ca="1" t="shared" si="61"/>
        <v/>
      </c>
    </row>
    <row r="453" s="74" customFormat="1" ht="20.15" customHeight="1" spans="1:30">
      <c r="A453" s="97"/>
      <c r="B453" s="95" t="str">
        <f ca="1">IF(LEN(A453)=0,"",INDEX('Smelter Look-up'!$A:$A,MATCH($A453,'Smelter Look-up'!$E:$E,0)))</f>
        <v/>
      </c>
      <c r="C453" s="95" t="str">
        <f ca="1">IF(LEN(A453)=0,"",INDEX('Smelter Look-up'!$C:$C,MATCH($A453,'Smelter Look-up'!$E:$E,0)))</f>
        <v/>
      </c>
      <c r="D453" s="95"/>
      <c r="E453" s="95" t="str">
        <f ca="1">IF(ISERROR($Y453),"",OFFSET('Smelter Look-up'!$D$4,$Y453-4,0)&amp;"")</f>
        <v/>
      </c>
      <c r="F453" s="95" t="str">
        <f ca="1">IF(ISERROR($Y453),"",OFFSET('Smelter Look-up'!$E$4,$Y453-4,0))</f>
        <v/>
      </c>
      <c r="G453" s="95" t="str">
        <f ca="1">IF(C453="Smelter not listed","Enter smelter details",IF(ISERROR($Y453),"",OFFSET('Smelter Look-up'!$F$4,$Y453-4,0)))</f>
        <v/>
      </c>
      <c r="H453" s="154" t="str">
        <f ca="1">IF(ISERROR($Y453),"",OFFSET('Smelter Look-up'!$G$4,$Y453-4,0))</f>
        <v/>
      </c>
      <c r="I453" s="96" t="str">
        <f ca="1">IF(ISERROR($Y453),"",OFFSET('Smelter Look-up'!$H$4,$Y453-4,0))</f>
        <v/>
      </c>
      <c r="J453" s="96" t="str">
        <f ca="1">IF(ISERROR($Y453),"",OFFSET('Smelter Look-up'!$I$4,$Y453-4,0))</f>
        <v/>
      </c>
      <c r="K453" s="97"/>
      <c r="L453" s="97"/>
      <c r="M453" s="97"/>
      <c r="N453" s="97"/>
      <c r="O453" s="97"/>
      <c r="P453" s="97"/>
      <c r="Q453" s="98"/>
      <c r="R453" s="140" t="str">
        <f ca="1">IF(ISERROR($Y453),"",OFFSET('Smelter Look-up'!$C$4,$Y453-4,0)&amp;"")</f>
        <v/>
      </c>
      <c r="S453" s="98" t="str">
        <f ca="1" t="shared" si="55"/>
        <v/>
      </c>
      <c r="T453" s="98" t="str">
        <f ca="1">IF(B453="","",IF(ISERROR(MATCH($J453,SorP!B:B,0)),"",INDIRECT("'SorP'!$A$"&amp;MATCH($S453&amp;$J453,SorP!C:C,0))))</f>
        <v/>
      </c>
      <c r="U453" s="99"/>
      <c r="V453" s="74" t="str">
        <f ca="1" t="shared" si="56"/>
        <v/>
      </c>
      <c r="W453" s="74" t="b">
        <f ca="1" t="shared" si="57"/>
        <v>0</v>
      </c>
      <c r="X453" s="74" t="str">
        <f ca="1" t="shared" si="58"/>
        <v>+</v>
      </c>
      <c r="Y453" s="74" t="e">
        <f ca="1">IF(C453="",NA(),MATCH($B453&amp;$C453,'Smelter Look-up'!$J:$J,0))</f>
        <v>#N/A</v>
      </c>
      <c r="AB453" s="74">
        <f ca="1" t="shared" si="59"/>
        <v>0</v>
      </c>
      <c r="AC453" s="74" t="str">
        <f ca="1" t="shared" si="60"/>
        <v/>
      </c>
      <c r="AD453" s="74" t="str">
        <f ca="1" t="shared" si="61"/>
        <v/>
      </c>
    </row>
    <row r="454" s="74" customFormat="1" ht="20.15" customHeight="1" spans="1:30">
      <c r="A454" s="97"/>
      <c r="B454" s="95" t="str">
        <f ca="1">IF(LEN(A454)=0,"",INDEX('Smelter Look-up'!$A:$A,MATCH($A454,'Smelter Look-up'!$E:$E,0)))</f>
        <v/>
      </c>
      <c r="C454" s="95" t="str">
        <f ca="1">IF(LEN(A454)=0,"",INDEX('Smelter Look-up'!$C:$C,MATCH($A454,'Smelter Look-up'!$E:$E,0)))</f>
        <v/>
      </c>
      <c r="D454" s="95"/>
      <c r="E454" s="95" t="str">
        <f ca="1">IF(ISERROR($Y454),"",OFFSET('Smelter Look-up'!$D$4,$Y454-4,0)&amp;"")</f>
        <v/>
      </c>
      <c r="F454" s="95" t="str">
        <f ca="1">IF(ISERROR($Y454),"",OFFSET('Smelter Look-up'!$E$4,$Y454-4,0))</f>
        <v/>
      </c>
      <c r="G454" s="95" t="str">
        <f ca="1">IF(C454="Smelter not listed","Enter smelter details",IF(ISERROR($Y454),"",OFFSET('Smelter Look-up'!$F$4,$Y454-4,0)))</f>
        <v/>
      </c>
      <c r="H454" s="154" t="str">
        <f ca="1">IF(ISERROR($Y454),"",OFFSET('Smelter Look-up'!$G$4,$Y454-4,0))</f>
        <v/>
      </c>
      <c r="I454" s="96" t="str">
        <f ca="1">IF(ISERROR($Y454),"",OFFSET('Smelter Look-up'!$H$4,$Y454-4,0))</f>
        <v/>
      </c>
      <c r="J454" s="96" t="str">
        <f ca="1">IF(ISERROR($Y454),"",OFFSET('Smelter Look-up'!$I$4,$Y454-4,0))</f>
        <v/>
      </c>
      <c r="K454" s="97"/>
      <c r="L454" s="97"/>
      <c r="M454" s="97"/>
      <c r="N454" s="97"/>
      <c r="O454" s="97"/>
      <c r="P454" s="97"/>
      <c r="Q454" s="98"/>
      <c r="R454" s="140" t="str">
        <f ca="1">IF(ISERROR($Y454),"",OFFSET('Smelter Look-up'!$C$4,$Y454-4,0)&amp;"")</f>
        <v/>
      </c>
      <c r="S454" s="98" t="str">
        <f ca="1" t="shared" si="55"/>
        <v/>
      </c>
      <c r="T454" s="98" t="str">
        <f ca="1">IF(B454="","",IF(ISERROR(MATCH($J454,SorP!B:B,0)),"",INDIRECT("'SorP'!$A$"&amp;MATCH($S454&amp;$J454,SorP!C:C,0))))</f>
        <v/>
      </c>
      <c r="U454" s="99"/>
      <c r="V454" s="74" t="str">
        <f ca="1" t="shared" si="56"/>
        <v/>
      </c>
      <c r="W454" s="74" t="b">
        <f ca="1" t="shared" si="57"/>
        <v>0</v>
      </c>
      <c r="X454" s="74" t="str">
        <f ca="1" t="shared" si="58"/>
        <v>+</v>
      </c>
      <c r="Y454" s="74" t="e">
        <f ca="1">IF(C454="",NA(),MATCH($B454&amp;$C454,'Smelter Look-up'!$J:$J,0))</f>
        <v>#N/A</v>
      </c>
      <c r="AB454" s="74">
        <f ca="1" t="shared" si="59"/>
        <v>0</v>
      </c>
      <c r="AC454" s="74" t="str">
        <f ca="1" t="shared" si="60"/>
        <v/>
      </c>
      <c r="AD454" s="74" t="str">
        <f ca="1" t="shared" si="61"/>
        <v/>
      </c>
    </row>
    <row r="455" s="74" customFormat="1" ht="20.15" customHeight="1" spans="1:30">
      <c r="A455" s="97"/>
      <c r="B455" s="95" t="str">
        <f ca="1">IF(LEN(A455)=0,"",INDEX('Smelter Look-up'!$A:$A,MATCH($A455,'Smelter Look-up'!$E:$E,0)))</f>
        <v/>
      </c>
      <c r="C455" s="95" t="str">
        <f ca="1">IF(LEN(A455)=0,"",INDEX('Smelter Look-up'!$C:$C,MATCH($A455,'Smelter Look-up'!$E:$E,0)))</f>
        <v/>
      </c>
      <c r="D455" s="95"/>
      <c r="E455" s="95" t="str">
        <f ca="1">IF(ISERROR($Y455),"",OFFSET('Smelter Look-up'!$D$4,$Y455-4,0)&amp;"")</f>
        <v/>
      </c>
      <c r="F455" s="95" t="str">
        <f ca="1">IF(ISERROR($Y455),"",OFFSET('Smelter Look-up'!$E$4,$Y455-4,0))</f>
        <v/>
      </c>
      <c r="G455" s="95" t="str">
        <f ca="1">IF(C455="Smelter not listed","Enter smelter details",IF(ISERROR($Y455),"",OFFSET('Smelter Look-up'!$F$4,$Y455-4,0)))</f>
        <v/>
      </c>
      <c r="H455" s="154" t="str">
        <f ca="1">IF(ISERROR($Y455),"",OFFSET('Smelter Look-up'!$G$4,$Y455-4,0))</f>
        <v/>
      </c>
      <c r="I455" s="96" t="str">
        <f ca="1">IF(ISERROR($Y455),"",OFFSET('Smelter Look-up'!$H$4,$Y455-4,0))</f>
        <v/>
      </c>
      <c r="J455" s="96" t="str">
        <f ca="1">IF(ISERROR($Y455),"",OFFSET('Smelter Look-up'!$I$4,$Y455-4,0))</f>
        <v/>
      </c>
      <c r="K455" s="97"/>
      <c r="L455" s="97"/>
      <c r="M455" s="97"/>
      <c r="N455" s="97"/>
      <c r="O455" s="97"/>
      <c r="P455" s="97"/>
      <c r="Q455" s="98"/>
      <c r="R455" s="140" t="str">
        <f ca="1">IF(ISERROR($Y455),"",OFFSET('Smelter Look-up'!$C$4,$Y455-4,0)&amp;"")</f>
        <v/>
      </c>
      <c r="S455" s="98" t="str">
        <f ca="1" t="shared" si="55"/>
        <v/>
      </c>
      <c r="T455" s="98" t="str">
        <f ca="1">IF(B455="","",IF(ISERROR(MATCH($J455,SorP!B:B,0)),"",INDIRECT("'SorP'!$A$"&amp;MATCH($S455&amp;$J455,SorP!C:C,0))))</f>
        <v/>
      </c>
      <c r="U455" s="99"/>
      <c r="V455" s="74" t="str">
        <f ca="1" t="shared" si="56"/>
        <v/>
      </c>
      <c r="W455" s="74" t="b">
        <f ca="1" t="shared" si="57"/>
        <v>0</v>
      </c>
      <c r="X455" s="74" t="str">
        <f ca="1" t="shared" si="58"/>
        <v>+</v>
      </c>
      <c r="Y455" s="74" t="e">
        <f ca="1">IF(C455="",NA(),MATCH($B455&amp;$C455,'Smelter Look-up'!$J:$J,0))</f>
        <v>#N/A</v>
      </c>
      <c r="AB455" s="74">
        <f ca="1" t="shared" si="59"/>
        <v>0</v>
      </c>
      <c r="AC455" s="74" t="str">
        <f ca="1" t="shared" si="60"/>
        <v/>
      </c>
      <c r="AD455" s="74" t="str">
        <f ca="1" t="shared" si="61"/>
        <v/>
      </c>
    </row>
    <row r="456" s="74" customFormat="1" ht="20.15" customHeight="1" spans="1:30">
      <c r="A456" s="97"/>
      <c r="B456" s="95" t="str">
        <f ca="1">IF(LEN(A456)=0,"",INDEX('Smelter Look-up'!$A:$A,MATCH($A456,'Smelter Look-up'!$E:$E,0)))</f>
        <v/>
      </c>
      <c r="C456" s="95" t="str">
        <f ca="1">IF(LEN(A456)=0,"",INDEX('Smelter Look-up'!$C:$C,MATCH($A456,'Smelter Look-up'!$E:$E,0)))</f>
        <v/>
      </c>
      <c r="D456" s="95"/>
      <c r="E456" s="95" t="str">
        <f ca="1">IF(ISERROR($Y456),"",OFFSET('Smelter Look-up'!$D$4,$Y456-4,0)&amp;"")</f>
        <v/>
      </c>
      <c r="F456" s="95" t="str">
        <f ca="1">IF(ISERROR($Y456),"",OFFSET('Smelter Look-up'!$E$4,$Y456-4,0))</f>
        <v/>
      </c>
      <c r="G456" s="95" t="str">
        <f ca="1">IF(C456="Smelter not listed","Enter smelter details",IF(ISERROR($Y456),"",OFFSET('Smelter Look-up'!$F$4,$Y456-4,0)))</f>
        <v/>
      </c>
      <c r="H456" s="154" t="str">
        <f ca="1">IF(ISERROR($Y456),"",OFFSET('Smelter Look-up'!$G$4,$Y456-4,0))</f>
        <v/>
      </c>
      <c r="I456" s="96" t="str">
        <f ca="1">IF(ISERROR($Y456),"",OFFSET('Smelter Look-up'!$H$4,$Y456-4,0))</f>
        <v/>
      </c>
      <c r="J456" s="96" t="str">
        <f ca="1">IF(ISERROR($Y456),"",OFFSET('Smelter Look-up'!$I$4,$Y456-4,0))</f>
        <v/>
      </c>
      <c r="K456" s="97"/>
      <c r="L456" s="97"/>
      <c r="M456" s="97"/>
      <c r="N456" s="97"/>
      <c r="O456" s="97"/>
      <c r="P456" s="97"/>
      <c r="Q456" s="98"/>
      <c r="R456" s="140" t="str">
        <f ca="1">IF(ISERROR($Y456),"",OFFSET('Smelter Look-up'!$C$4,$Y456-4,0)&amp;"")</f>
        <v/>
      </c>
      <c r="S456" s="98" t="str">
        <f ca="1" t="shared" si="55"/>
        <v/>
      </c>
      <c r="T456" s="98" t="str">
        <f ca="1">IF(B456="","",IF(ISERROR(MATCH($J456,SorP!B:B,0)),"",INDIRECT("'SorP'!$A$"&amp;MATCH($S456&amp;$J456,SorP!C:C,0))))</f>
        <v/>
      </c>
      <c r="U456" s="99"/>
      <c r="V456" s="74" t="str">
        <f ca="1" t="shared" si="56"/>
        <v/>
      </c>
      <c r="W456" s="74" t="b">
        <f ca="1" t="shared" si="57"/>
        <v>0</v>
      </c>
      <c r="X456" s="74" t="str">
        <f ca="1" t="shared" si="58"/>
        <v>+</v>
      </c>
      <c r="Y456" s="74" t="e">
        <f ca="1">IF(C456="",NA(),MATCH($B456&amp;$C456,'Smelter Look-up'!$J:$J,0))</f>
        <v>#N/A</v>
      </c>
      <c r="AB456" s="74">
        <f ca="1" t="shared" si="59"/>
        <v>0</v>
      </c>
      <c r="AC456" s="74" t="str">
        <f ca="1" t="shared" si="60"/>
        <v/>
      </c>
      <c r="AD456" s="74" t="str">
        <f ca="1" t="shared" si="61"/>
        <v/>
      </c>
    </row>
    <row r="457" s="74" customFormat="1" ht="20.15" customHeight="1" spans="1:30">
      <c r="A457" s="97"/>
      <c r="B457" s="95" t="str">
        <f ca="1">IF(LEN(A457)=0,"",INDEX('Smelter Look-up'!$A:$A,MATCH($A457,'Smelter Look-up'!$E:$E,0)))</f>
        <v/>
      </c>
      <c r="C457" s="95" t="str">
        <f ca="1">IF(LEN(A457)=0,"",INDEX('Smelter Look-up'!$C:$C,MATCH($A457,'Smelter Look-up'!$E:$E,0)))</f>
        <v/>
      </c>
      <c r="D457" s="95"/>
      <c r="E457" s="95" t="str">
        <f ca="1">IF(ISERROR($Y457),"",OFFSET('Smelter Look-up'!$D$4,$Y457-4,0)&amp;"")</f>
        <v/>
      </c>
      <c r="F457" s="95" t="str">
        <f ca="1">IF(ISERROR($Y457),"",OFFSET('Smelter Look-up'!$E$4,$Y457-4,0))</f>
        <v/>
      </c>
      <c r="G457" s="95" t="str">
        <f ca="1">IF(C457="Smelter not listed","Enter smelter details",IF(ISERROR($Y457),"",OFFSET('Smelter Look-up'!$F$4,$Y457-4,0)))</f>
        <v/>
      </c>
      <c r="H457" s="154" t="str">
        <f ca="1">IF(ISERROR($Y457),"",OFFSET('Smelter Look-up'!$G$4,$Y457-4,0))</f>
        <v/>
      </c>
      <c r="I457" s="96" t="str">
        <f ca="1">IF(ISERROR($Y457),"",OFFSET('Smelter Look-up'!$H$4,$Y457-4,0))</f>
        <v/>
      </c>
      <c r="J457" s="96" t="str">
        <f ca="1">IF(ISERROR($Y457),"",OFFSET('Smelter Look-up'!$I$4,$Y457-4,0))</f>
        <v/>
      </c>
      <c r="K457" s="97"/>
      <c r="L457" s="97"/>
      <c r="M457" s="97"/>
      <c r="N457" s="97"/>
      <c r="O457" s="97"/>
      <c r="P457" s="97"/>
      <c r="Q457" s="98"/>
      <c r="R457" s="140" t="str">
        <f ca="1">IF(ISERROR($Y457),"",OFFSET('Smelter Look-up'!$C$4,$Y457-4,0)&amp;"")</f>
        <v/>
      </c>
      <c r="S457" s="98" t="str">
        <f ca="1" t="shared" si="55"/>
        <v/>
      </c>
      <c r="T457" s="98" t="str">
        <f ca="1">IF(B457="","",IF(ISERROR(MATCH($J457,SorP!B:B,0)),"",INDIRECT("'SorP'!$A$"&amp;MATCH($S457&amp;$J457,SorP!C:C,0))))</f>
        <v/>
      </c>
      <c r="U457" s="99"/>
      <c r="V457" s="74" t="str">
        <f ca="1" t="shared" si="56"/>
        <v/>
      </c>
      <c r="W457" s="74" t="b">
        <f ca="1" t="shared" si="57"/>
        <v>0</v>
      </c>
      <c r="X457" s="74" t="str">
        <f ca="1" t="shared" si="58"/>
        <v>+</v>
      </c>
      <c r="Y457" s="74" t="e">
        <f ca="1">IF(C457="",NA(),MATCH($B457&amp;$C457,'Smelter Look-up'!$J:$J,0))</f>
        <v>#N/A</v>
      </c>
      <c r="AB457" s="74">
        <f ca="1" t="shared" si="59"/>
        <v>0</v>
      </c>
      <c r="AC457" s="74" t="str">
        <f ca="1" t="shared" si="60"/>
        <v/>
      </c>
      <c r="AD457" s="74" t="str">
        <f ca="1" t="shared" si="61"/>
        <v/>
      </c>
    </row>
    <row r="458" s="74" customFormat="1" ht="20.15" customHeight="1" spans="1:30">
      <c r="A458" s="97"/>
      <c r="B458" s="95" t="str">
        <f ca="1">IF(LEN(A458)=0,"",INDEX('Smelter Look-up'!$A:$A,MATCH($A458,'Smelter Look-up'!$E:$E,0)))</f>
        <v/>
      </c>
      <c r="C458" s="95" t="str">
        <f ca="1">IF(LEN(A458)=0,"",INDEX('Smelter Look-up'!$C:$C,MATCH($A458,'Smelter Look-up'!$E:$E,0)))</f>
        <v/>
      </c>
      <c r="D458" s="95"/>
      <c r="E458" s="95" t="str">
        <f ca="1">IF(ISERROR($Y458),"",OFFSET('Smelter Look-up'!$D$4,$Y458-4,0)&amp;"")</f>
        <v/>
      </c>
      <c r="F458" s="95" t="str">
        <f ca="1">IF(ISERROR($Y458),"",OFFSET('Smelter Look-up'!$E$4,$Y458-4,0))</f>
        <v/>
      </c>
      <c r="G458" s="95" t="str">
        <f ca="1">IF(C458="Smelter not listed","Enter smelter details",IF(ISERROR($Y458),"",OFFSET('Smelter Look-up'!$F$4,$Y458-4,0)))</f>
        <v/>
      </c>
      <c r="H458" s="154" t="str">
        <f ca="1">IF(ISERROR($Y458),"",OFFSET('Smelter Look-up'!$G$4,$Y458-4,0))</f>
        <v/>
      </c>
      <c r="I458" s="96" t="str">
        <f ca="1">IF(ISERROR($Y458),"",OFFSET('Smelter Look-up'!$H$4,$Y458-4,0))</f>
        <v/>
      </c>
      <c r="J458" s="96" t="str">
        <f ca="1">IF(ISERROR($Y458),"",OFFSET('Smelter Look-up'!$I$4,$Y458-4,0))</f>
        <v/>
      </c>
      <c r="K458" s="97"/>
      <c r="L458" s="97"/>
      <c r="M458" s="97"/>
      <c r="N458" s="97"/>
      <c r="O458" s="97"/>
      <c r="P458" s="97"/>
      <c r="Q458" s="98"/>
      <c r="R458" s="140" t="str">
        <f ca="1">IF(ISERROR($Y458),"",OFFSET('Smelter Look-up'!$C$4,$Y458-4,0)&amp;"")</f>
        <v/>
      </c>
      <c r="S458" s="98" t="str">
        <f ca="1" t="shared" si="55"/>
        <v/>
      </c>
      <c r="T458" s="98" t="str">
        <f ca="1">IF(B458="","",IF(ISERROR(MATCH($J458,SorP!B:B,0)),"",INDIRECT("'SorP'!$A$"&amp;MATCH($S458&amp;$J458,SorP!C:C,0))))</f>
        <v/>
      </c>
      <c r="U458" s="99"/>
      <c r="V458" s="74" t="str">
        <f ca="1" t="shared" si="56"/>
        <v/>
      </c>
      <c r="W458" s="74" t="b">
        <f ca="1" t="shared" si="57"/>
        <v>0</v>
      </c>
      <c r="X458" s="74" t="str">
        <f ca="1" t="shared" si="58"/>
        <v>+</v>
      </c>
      <c r="Y458" s="74" t="e">
        <f ca="1">IF(C458="",NA(),MATCH($B458&amp;$C458,'Smelter Look-up'!$J:$J,0))</f>
        <v>#N/A</v>
      </c>
      <c r="AB458" s="74">
        <f ca="1" t="shared" si="59"/>
        <v>0</v>
      </c>
      <c r="AC458" s="74" t="str">
        <f ca="1" t="shared" si="60"/>
        <v/>
      </c>
      <c r="AD458" s="74" t="str">
        <f ca="1" t="shared" si="61"/>
        <v/>
      </c>
    </row>
    <row r="459" s="74" customFormat="1" ht="20.15" customHeight="1" spans="1:30">
      <c r="A459" s="97"/>
      <c r="B459" s="95" t="str">
        <f ca="1">IF(LEN(A459)=0,"",INDEX('Smelter Look-up'!$A:$A,MATCH($A459,'Smelter Look-up'!$E:$E,0)))</f>
        <v/>
      </c>
      <c r="C459" s="95" t="str">
        <f ca="1">IF(LEN(A459)=0,"",INDEX('Smelter Look-up'!$C:$C,MATCH($A459,'Smelter Look-up'!$E:$E,0)))</f>
        <v/>
      </c>
      <c r="D459" s="95"/>
      <c r="E459" s="95" t="str">
        <f ca="1">IF(ISERROR($Y459),"",OFFSET('Smelter Look-up'!$D$4,$Y459-4,0)&amp;"")</f>
        <v/>
      </c>
      <c r="F459" s="95" t="str">
        <f ca="1">IF(ISERROR($Y459),"",OFFSET('Smelter Look-up'!$E$4,$Y459-4,0))</f>
        <v/>
      </c>
      <c r="G459" s="95" t="str">
        <f ca="1">IF(C459="Smelter not listed","Enter smelter details",IF(ISERROR($Y459),"",OFFSET('Smelter Look-up'!$F$4,$Y459-4,0)))</f>
        <v/>
      </c>
      <c r="H459" s="154" t="str">
        <f ca="1">IF(ISERROR($Y459),"",OFFSET('Smelter Look-up'!$G$4,$Y459-4,0))</f>
        <v/>
      </c>
      <c r="I459" s="96" t="str">
        <f ca="1">IF(ISERROR($Y459),"",OFFSET('Smelter Look-up'!$H$4,$Y459-4,0))</f>
        <v/>
      </c>
      <c r="J459" s="96" t="str">
        <f ca="1">IF(ISERROR($Y459),"",OFFSET('Smelter Look-up'!$I$4,$Y459-4,0))</f>
        <v/>
      </c>
      <c r="K459" s="97"/>
      <c r="L459" s="97"/>
      <c r="M459" s="97"/>
      <c r="N459" s="97"/>
      <c r="O459" s="97"/>
      <c r="P459" s="97"/>
      <c r="Q459" s="98"/>
      <c r="R459" s="140" t="str">
        <f ca="1">IF(ISERROR($Y459),"",OFFSET('Smelter Look-up'!$C$4,$Y459-4,0)&amp;"")</f>
        <v/>
      </c>
      <c r="S459" s="98" t="str">
        <f ca="1" t="shared" si="55"/>
        <v/>
      </c>
      <c r="T459" s="98" t="str">
        <f ca="1">IF(B459="","",IF(ISERROR(MATCH($J459,SorP!B:B,0)),"",INDIRECT("'SorP'!$A$"&amp;MATCH($S459&amp;$J459,SorP!C:C,0))))</f>
        <v/>
      </c>
      <c r="U459" s="99"/>
      <c r="V459" s="74" t="str">
        <f ca="1" t="shared" si="56"/>
        <v/>
      </c>
      <c r="W459" s="74" t="b">
        <f ca="1" t="shared" si="57"/>
        <v>0</v>
      </c>
      <c r="X459" s="74" t="str">
        <f ca="1" t="shared" si="58"/>
        <v>+</v>
      </c>
      <c r="Y459" s="74" t="e">
        <f ca="1">IF(C459="",NA(),MATCH($B459&amp;$C459,'Smelter Look-up'!$J:$J,0))</f>
        <v>#N/A</v>
      </c>
      <c r="AB459" s="74">
        <f ca="1" t="shared" si="59"/>
        <v>0</v>
      </c>
      <c r="AC459" s="74" t="str">
        <f ca="1" t="shared" si="60"/>
        <v/>
      </c>
      <c r="AD459" s="74" t="str">
        <f ca="1" t="shared" si="61"/>
        <v/>
      </c>
    </row>
    <row r="460" s="74" customFormat="1" ht="20.15" customHeight="1" spans="1:30">
      <c r="A460" s="97"/>
      <c r="B460" s="95" t="str">
        <f ca="1">IF(LEN(A460)=0,"",INDEX('Smelter Look-up'!$A:$A,MATCH($A460,'Smelter Look-up'!$E:$E,0)))</f>
        <v/>
      </c>
      <c r="C460" s="95" t="str">
        <f ca="1">IF(LEN(A460)=0,"",INDEX('Smelter Look-up'!$C:$C,MATCH($A460,'Smelter Look-up'!$E:$E,0)))</f>
        <v/>
      </c>
      <c r="D460" s="95"/>
      <c r="E460" s="95" t="str">
        <f ca="1">IF(ISERROR($Y460),"",OFFSET('Smelter Look-up'!$D$4,$Y460-4,0)&amp;"")</f>
        <v/>
      </c>
      <c r="F460" s="95" t="str">
        <f ca="1">IF(ISERROR($Y460),"",OFFSET('Smelter Look-up'!$E$4,$Y460-4,0))</f>
        <v/>
      </c>
      <c r="G460" s="95" t="str">
        <f ca="1">IF(C460="Smelter not listed","Enter smelter details",IF(ISERROR($Y460),"",OFFSET('Smelter Look-up'!$F$4,$Y460-4,0)))</f>
        <v/>
      </c>
      <c r="H460" s="154" t="str">
        <f ca="1">IF(ISERROR($Y460),"",OFFSET('Smelter Look-up'!$G$4,$Y460-4,0))</f>
        <v/>
      </c>
      <c r="I460" s="96" t="str">
        <f ca="1">IF(ISERROR($Y460),"",OFFSET('Smelter Look-up'!$H$4,$Y460-4,0))</f>
        <v/>
      </c>
      <c r="J460" s="96" t="str">
        <f ca="1">IF(ISERROR($Y460),"",OFFSET('Smelter Look-up'!$I$4,$Y460-4,0))</f>
        <v/>
      </c>
      <c r="K460" s="97"/>
      <c r="L460" s="97"/>
      <c r="M460" s="97"/>
      <c r="N460" s="97"/>
      <c r="O460" s="97"/>
      <c r="P460" s="97"/>
      <c r="Q460" s="98"/>
      <c r="R460" s="140" t="str">
        <f ca="1">IF(ISERROR($Y460),"",OFFSET('Smelter Look-up'!$C$4,$Y460-4,0)&amp;"")</f>
        <v/>
      </c>
      <c r="S460" s="98" t="str">
        <f ca="1" t="shared" si="55"/>
        <v/>
      </c>
      <c r="T460" s="98" t="str">
        <f ca="1">IF(B460="","",IF(ISERROR(MATCH($J460,SorP!B:B,0)),"",INDIRECT("'SorP'!$A$"&amp;MATCH($S460&amp;$J460,SorP!C:C,0))))</f>
        <v/>
      </c>
      <c r="U460" s="99"/>
      <c r="V460" s="74" t="str">
        <f ca="1" t="shared" si="56"/>
        <v/>
      </c>
      <c r="W460" s="74" t="b">
        <f ca="1" t="shared" si="57"/>
        <v>0</v>
      </c>
      <c r="X460" s="74" t="str">
        <f ca="1" t="shared" si="58"/>
        <v>+</v>
      </c>
      <c r="Y460" s="74" t="e">
        <f ca="1">IF(C460="",NA(),MATCH($B460&amp;$C460,'Smelter Look-up'!$J:$J,0))</f>
        <v>#N/A</v>
      </c>
      <c r="AB460" s="74">
        <f ca="1" t="shared" si="59"/>
        <v>0</v>
      </c>
      <c r="AC460" s="74" t="str">
        <f ca="1" t="shared" si="60"/>
        <v/>
      </c>
      <c r="AD460" s="74" t="str">
        <f ca="1" t="shared" si="61"/>
        <v/>
      </c>
    </row>
    <row r="461" s="74" customFormat="1" ht="20.15" customHeight="1" spans="1:30">
      <c r="A461" s="97"/>
      <c r="B461" s="95" t="str">
        <f ca="1">IF(LEN(A461)=0,"",INDEX('Smelter Look-up'!$A:$A,MATCH($A461,'Smelter Look-up'!$E:$E,0)))</f>
        <v/>
      </c>
      <c r="C461" s="95" t="str">
        <f ca="1">IF(LEN(A461)=0,"",INDEX('Smelter Look-up'!$C:$C,MATCH($A461,'Smelter Look-up'!$E:$E,0)))</f>
        <v/>
      </c>
      <c r="D461" s="95"/>
      <c r="E461" s="95" t="str">
        <f ca="1">IF(ISERROR($Y461),"",OFFSET('Smelter Look-up'!$D$4,$Y461-4,0)&amp;"")</f>
        <v/>
      </c>
      <c r="F461" s="95" t="str">
        <f ca="1">IF(ISERROR($Y461),"",OFFSET('Smelter Look-up'!$E$4,$Y461-4,0))</f>
        <v/>
      </c>
      <c r="G461" s="95" t="str">
        <f ca="1">IF(C461="Smelter not listed","Enter smelter details",IF(ISERROR($Y461),"",OFFSET('Smelter Look-up'!$F$4,$Y461-4,0)))</f>
        <v/>
      </c>
      <c r="H461" s="154" t="str">
        <f ca="1">IF(ISERROR($Y461),"",OFFSET('Smelter Look-up'!$G$4,$Y461-4,0))</f>
        <v/>
      </c>
      <c r="I461" s="96" t="str">
        <f ca="1">IF(ISERROR($Y461),"",OFFSET('Smelter Look-up'!$H$4,$Y461-4,0))</f>
        <v/>
      </c>
      <c r="J461" s="96" t="str">
        <f ca="1">IF(ISERROR($Y461),"",OFFSET('Smelter Look-up'!$I$4,$Y461-4,0))</f>
        <v/>
      </c>
      <c r="K461" s="97"/>
      <c r="L461" s="97"/>
      <c r="M461" s="97"/>
      <c r="N461" s="97"/>
      <c r="O461" s="97"/>
      <c r="P461" s="97"/>
      <c r="Q461" s="98"/>
      <c r="R461" s="140" t="str">
        <f ca="1">IF(ISERROR($Y461),"",OFFSET('Smelter Look-up'!$C$4,$Y461-4,0)&amp;"")</f>
        <v/>
      </c>
      <c r="S461" s="98" t="str">
        <f ca="1" t="shared" si="55"/>
        <v/>
      </c>
      <c r="T461" s="98" t="str">
        <f ca="1">IF(B461="","",IF(ISERROR(MATCH($J461,SorP!B:B,0)),"",INDIRECT("'SorP'!$A$"&amp;MATCH($S461&amp;$J461,SorP!C:C,0))))</f>
        <v/>
      </c>
      <c r="U461" s="99"/>
      <c r="V461" s="74" t="str">
        <f ca="1" t="shared" si="56"/>
        <v/>
      </c>
      <c r="W461" s="74" t="b">
        <f ca="1" t="shared" si="57"/>
        <v>0</v>
      </c>
      <c r="X461" s="74" t="str">
        <f ca="1" t="shared" si="58"/>
        <v>+</v>
      </c>
      <c r="Y461" s="74" t="e">
        <f ca="1">IF(C461="",NA(),MATCH($B461&amp;$C461,'Smelter Look-up'!$J:$J,0))</f>
        <v>#N/A</v>
      </c>
      <c r="AB461" s="74">
        <f ca="1" t="shared" si="59"/>
        <v>0</v>
      </c>
      <c r="AC461" s="74" t="str">
        <f ca="1" t="shared" si="60"/>
        <v/>
      </c>
      <c r="AD461" s="74" t="str">
        <f ca="1" t="shared" si="61"/>
        <v/>
      </c>
    </row>
    <row r="462" s="74" customFormat="1" ht="20.15" customHeight="1" spans="1:30">
      <c r="A462" s="97"/>
      <c r="B462" s="95" t="str">
        <f ca="1">IF(LEN(A462)=0,"",INDEX('Smelter Look-up'!$A:$A,MATCH($A462,'Smelter Look-up'!$E:$E,0)))</f>
        <v/>
      </c>
      <c r="C462" s="95" t="str">
        <f ca="1">IF(LEN(A462)=0,"",INDEX('Smelter Look-up'!$C:$C,MATCH($A462,'Smelter Look-up'!$E:$E,0)))</f>
        <v/>
      </c>
      <c r="D462" s="95"/>
      <c r="E462" s="95" t="str">
        <f ca="1">IF(ISERROR($Y462),"",OFFSET('Smelter Look-up'!$D$4,$Y462-4,0)&amp;"")</f>
        <v/>
      </c>
      <c r="F462" s="95" t="str">
        <f ca="1">IF(ISERROR($Y462),"",OFFSET('Smelter Look-up'!$E$4,$Y462-4,0))</f>
        <v/>
      </c>
      <c r="G462" s="95" t="str">
        <f ca="1">IF(C462="Smelter not listed","Enter smelter details",IF(ISERROR($Y462),"",OFFSET('Smelter Look-up'!$F$4,$Y462-4,0)))</f>
        <v/>
      </c>
      <c r="H462" s="154" t="str">
        <f ca="1">IF(ISERROR($Y462),"",OFFSET('Smelter Look-up'!$G$4,$Y462-4,0))</f>
        <v/>
      </c>
      <c r="I462" s="96" t="str">
        <f ca="1">IF(ISERROR($Y462),"",OFFSET('Smelter Look-up'!$H$4,$Y462-4,0))</f>
        <v/>
      </c>
      <c r="J462" s="96" t="str">
        <f ca="1">IF(ISERROR($Y462),"",OFFSET('Smelter Look-up'!$I$4,$Y462-4,0))</f>
        <v/>
      </c>
      <c r="K462" s="97"/>
      <c r="L462" s="97"/>
      <c r="M462" s="97"/>
      <c r="N462" s="97"/>
      <c r="O462" s="97"/>
      <c r="P462" s="97"/>
      <c r="Q462" s="98"/>
      <c r="R462" s="140" t="str">
        <f ca="1">IF(ISERROR($Y462),"",OFFSET('Smelter Look-up'!$C$4,$Y462-4,0)&amp;"")</f>
        <v/>
      </c>
      <c r="S462" s="98" t="str">
        <f ca="1" t="shared" si="55"/>
        <v/>
      </c>
      <c r="T462" s="98" t="str">
        <f ca="1">IF(B462="","",IF(ISERROR(MATCH($J462,SorP!B:B,0)),"",INDIRECT("'SorP'!$A$"&amp;MATCH($S462&amp;$J462,SorP!C:C,0))))</f>
        <v/>
      </c>
      <c r="U462" s="99"/>
      <c r="V462" s="74" t="str">
        <f ca="1" t="shared" si="56"/>
        <v/>
      </c>
      <c r="W462" s="74" t="b">
        <f ca="1" t="shared" si="57"/>
        <v>0</v>
      </c>
      <c r="X462" s="74" t="str">
        <f ca="1" t="shared" si="58"/>
        <v>+</v>
      </c>
      <c r="Y462" s="74" t="e">
        <f ca="1">IF(C462="",NA(),MATCH($B462&amp;$C462,'Smelter Look-up'!$J:$J,0))</f>
        <v>#N/A</v>
      </c>
      <c r="AB462" s="74">
        <f ca="1" t="shared" si="59"/>
        <v>0</v>
      </c>
      <c r="AC462" s="74" t="str">
        <f ca="1" t="shared" si="60"/>
        <v/>
      </c>
      <c r="AD462" s="74" t="str">
        <f ca="1" t="shared" si="61"/>
        <v/>
      </c>
    </row>
    <row r="463" s="74" customFormat="1" ht="20.15" customHeight="1" spans="1:30">
      <c r="A463" s="97"/>
      <c r="B463" s="95" t="str">
        <f ca="1">IF(LEN(A463)=0,"",INDEX('Smelter Look-up'!$A:$A,MATCH($A463,'Smelter Look-up'!$E:$E,0)))</f>
        <v/>
      </c>
      <c r="C463" s="95" t="str">
        <f ca="1">IF(LEN(A463)=0,"",INDEX('Smelter Look-up'!$C:$C,MATCH($A463,'Smelter Look-up'!$E:$E,0)))</f>
        <v/>
      </c>
      <c r="D463" s="95"/>
      <c r="E463" s="95" t="str">
        <f ca="1">IF(ISERROR($Y463),"",OFFSET('Smelter Look-up'!$D$4,$Y463-4,0)&amp;"")</f>
        <v/>
      </c>
      <c r="F463" s="95" t="str">
        <f ca="1">IF(ISERROR($Y463),"",OFFSET('Smelter Look-up'!$E$4,$Y463-4,0))</f>
        <v/>
      </c>
      <c r="G463" s="95" t="str">
        <f ca="1">IF(C463="Smelter not listed","Enter smelter details",IF(ISERROR($Y463),"",OFFSET('Smelter Look-up'!$F$4,$Y463-4,0)))</f>
        <v/>
      </c>
      <c r="H463" s="154" t="str">
        <f ca="1">IF(ISERROR($Y463),"",OFFSET('Smelter Look-up'!$G$4,$Y463-4,0))</f>
        <v/>
      </c>
      <c r="I463" s="96" t="str">
        <f ca="1">IF(ISERROR($Y463),"",OFFSET('Smelter Look-up'!$H$4,$Y463-4,0))</f>
        <v/>
      </c>
      <c r="J463" s="96" t="str">
        <f ca="1">IF(ISERROR($Y463),"",OFFSET('Smelter Look-up'!$I$4,$Y463-4,0))</f>
        <v/>
      </c>
      <c r="K463" s="97"/>
      <c r="L463" s="97"/>
      <c r="M463" s="97"/>
      <c r="N463" s="97"/>
      <c r="O463" s="97"/>
      <c r="P463" s="97"/>
      <c r="Q463" s="98"/>
      <c r="R463" s="140" t="str">
        <f ca="1">IF(ISERROR($Y463),"",OFFSET('Smelter Look-up'!$C$4,$Y463-4,0)&amp;"")</f>
        <v/>
      </c>
      <c r="S463" s="98" t="str">
        <f ca="1" t="shared" si="55"/>
        <v/>
      </c>
      <c r="T463" s="98" t="str">
        <f ca="1">IF(B463="","",IF(ISERROR(MATCH($J463,SorP!B:B,0)),"",INDIRECT("'SorP'!$A$"&amp;MATCH($S463&amp;$J463,SorP!C:C,0))))</f>
        <v/>
      </c>
      <c r="U463" s="99"/>
      <c r="V463" s="74" t="str">
        <f ca="1" t="shared" si="56"/>
        <v/>
      </c>
      <c r="W463" s="74" t="b">
        <f ca="1" t="shared" si="57"/>
        <v>0</v>
      </c>
      <c r="X463" s="74" t="str">
        <f ca="1" t="shared" si="58"/>
        <v>+</v>
      </c>
      <c r="Y463" s="74" t="e">
        <f ca="1">IF(C463="",NA(),MATCH($B463&amp;$C463,'Smelter Look-up'!$J:$J,0))</f>
        <v>#N/A</v>
      </c>
      <c r="AB463" s="74">
        <f ca="1" t="shared" si="59"/>
        <v>0</v>
      </c>
      <c r="AC463" s="74" t="str">
        <f ca="1" t="shared" si="60"/>
        <v/>
      </c>
      <c r="AD463" s="74" t="str">
        <f ca="1" t="shared" si="61"/>
        <v/>
      </c>
    </row>
    <row r="464" s="74" customFormat="1" ht="20.15" customHeight="1" spans="1:30">
      <c r="A464" s="97"/>
      <c r="B464" s="95" t="str">
        <f ca="1">IF(LEN(A464)=0,"",INDEX('Smelter Look-up'!$A:$A,MATCH($A464,'Smelter Look-up'!$E:$E,0)))</f>
        <v/>
      </c>
      <c r="C464" s="95" t="str">
        <f ca="1">IF(LEN(A464)=0,"",INDEX('Smelter Look-up'!$C:$C,MATCH($A464,'Smelter Look-up'!$E:$E,0)))</f>
        <v/>
      </c>
      <c r="D464" s="95"/>
      <c r="E464" s="95" t="str">
        <f ca="1">IF(ISERROR($Y464),"",OFFSET('Smelter Look-up'!$D$4,$Y464-4,0)&amp;"")</f>
        <v/>
      </c>
      <c r="F464" s="95" t="str">
        <f ca="1">IF(ISERROR($Y464),"",OFFSET('Smelter Look-up'!$E$4,$Y464-4,0))</f>
        <v/>
      </c>
      <c r="G464" s="95" t="str">
        <f ca="1">IF(C464="Smelter not listed","Enter smelter details",IF(ISERROR($Y464),"",OFFSET('Smelter Look-up'!$F$4,$Y464-4,0)))</f>
        <v/>
      </c>
      <c r="H464" s="154" t="str">
        <f ca="1">IF(ISERROR($Y464),"",OFFSET('Smelter Look-up'!$G$4,$Y464-4,0))</f>
        <v/>
      </c>
      <c r="I464" s="96" t="str">
        <f ca="1">IF(ISERROR($Y464),"",OFFSET('Smelter Look-up'!$H$4,$Y464-4,0))</f>
        <v/>
      </c>
      <c r="J464" s="96" t="str">
        <f ca="1">IF(ISERROR($Y464),"",OFFSET('Smelter Look-up'!$I$4,$Y464-4,0))</f>
        <v/>
      </c>
      <c r="K464" s="97"/>
      <c r="L464" s="97"/>
      <c r="M464" s="97"/>
      <c r="N464" s="97"/>
      <c r="O464" s="97"/>
      <c r="P464" s="97"/>
      <c r="Q464" s="98"/>
      <c r="R464" s="140" t="str">
        <f ca="1">IF(ISERROR($Y464),"",OFFSET('Smelter Look-up'!$C$4,$Y464-4,0)&amp;"")</f>
        <v/>
      </c>
      <c r="S464" s="98" t="str">
        <f ca="1" t="shared" si="55"/>
        <v/>
      </c>
      <c r="T464" s="98" t="str">
        <f ca="1">IF(B464="","",IF(ISERROR(MATCH($J464,SorP!B:B,0)),"",INDIRECT("'SorP'!$A$"&amp;MATCH($S464&amp;$J464,SorP!C:C,0))))</f>
        <v/>
      </c>
      <c r="U464" s="99"/>
      <c r="V464" s="74" t="str">
        <f ca="1" t="shared" si="56"/>
        <v/>
      </c>
      <c r="W464" s="74" t="b">
        <f ca="1" t="shared" si="57"/>
        <v>0</v>
      </c>
      <c r="X464" s="74" t="str">
        <f ca="1" t="shared" si="58"/>
        <v>+</v>
      </c>
      <c r="Y464" s="74" t="e">
        <f ca="1">IF(C464="",NA(),MATCH($B464&amp;$C464,'Smelter Look-up'!$J:$J,0))</f>
        <v>#N/A</v>
      </c>
      <c r="AB464" s="74">
        <f ca="1" t="shared" si="59"/>
        <v>0</v>
      </c>
      <c r="AC464" s="74" t="str">
        <f ca="1" t="shared" si="60"/>
        <v/>
      </c>
      <c r="AD464" s="74" t="str">
        <f ca="1" t="shared" si="61"/>
        <v/>
      </c>
    </row>
    <row r="465" s="74" customFormat="1" ht="20.15" customHeight="1" spans="1:30">
      <c r="A465" s="97"/>
      <c r="B465" s="95" t="str">
        <f ca="1">IF(LEN(A465)=0,"",INDEX('Smelter Look-up'!$A:$A,MATCH($A465,'Smelter Look-up'!$E:$E,0)))</f>
        <v/>
      </c>
      <c r="C465" s="95" t="str">
        <f ca="1">IF(LEN(A465)=0,"",INDEX('Smelter Look-up'!$C:$C,MATCH($A465,'Smelter Look-up'!$E:$E,0)))</f>
        <v/>
      </c>
      <c r="D465" s="95"/>
      <c r="E465" s="95" t="str">
        <f ca="1">IF(ISERROR($Y465),"",OFFSET('Smelter Look-up'!$D$4,$Y465-4,0)&amp;"")</f>
        <v/>
      </c>
      <c r="F465" s="95" t="str">
        <f ca="1">IF(ISERROR($Y465),"",OFFSET('Smelter Look-up'!$E$4,$Y465-4,0))</f>
        <v/>
      </c>
      <c r="G465" s="95" t="str">
        <f ca="1">IF(C465="Smelter not listed","Enter smelter details",IF(ISERROR($Y465),"",OFFSET('Smelter Look-up'!$F$4,$Y465-4,0)))</f>
        <v/>
      </c>
      <c r="H465" s="154" t="str">
        <f ca="1">IF(ISERROR($Y465),"",OFFSET('Smelter Look-up'!$G$4,$Y465-4,0))</f>
        <v/>
      </c>
      <c r="I465" s="96" t="str">
        <f ca="1">IF(ISERROR($Y465),"",OFFSET('Smelter Look-up'!$H$4,$Y465-4,0))</f>
        <v/>
      </c>
      <c r="J465" s="96" t="str">
        <f ca="1">IF(ISERROR($Y465),"",OFFSET('Smelter Look-up'!$I$4,$Y465-4,0))</f>
        <v/>
      </c>
      <c r="K465" s="97"/>
      <c r="L465" s="97"/>
      <c r="M465" s="97"/>
      <c r="N465" s="97"/>
      <c r="O465" s="97"/>
      <c r="P465" s="97"/>
      <c r="Q465" s="98"/>
      <c r="R465" s="140" t="str">
        <f ca="1">IF(ISERROR($Y465),"",OFFSET('Smelter Look-up'!$C$4,$Y465-4,0)&amp;"")</f>
        <v/>
      </c>
      <c r="S465" s="98" t="str">
        <f ca="1" t="shared" si="55"/>
        <v/>
      </c>
      <c r="T465" s="98" t="str">
        <f ca="1">IF(B465="","",IF(ISERROR(MATCH($J465,SorP!B:B,0)),"",INDIRECT("'SorP'!$A$"&amp;MATCH($S465&amp;$J465,SorP!C:C,0))))</f>
        <v/>
      </c>
      <c r="U465" s="99"/>
      <c r="V465" s="74" t="str">
        <f ca="1" t="shared" si="56"/>
        <v/>
      </c>
      <c r="W465" s="74" t="b">
        <f ca="1" t="shared" si="57"/>
        <v>0</v>
      </c>
      <c r="X465" s="74" t="str">
        <f ca="1" t="shared" si="58"/>
        <v>+</v>
      </c>
      <c r="Y465" s="74" t="e">
        <f ca="1">IF(C465="",NA(),MATCH($B465&amp;$C465,'Smelter Look-up'!$J:$J,0))</f>
        <v>#N/A</v>
      </c>
      <c r="AB465" s="74">
        <f ca="1" t="shared" si="59"/>
        <v>0</v>
      </c>
      <c r="AC465" s="74" t="str">
        <f ca="1" t="shared" si="60"/>
        <v/>
      </c>
      <c r="AD465" s="74" t="str">
        <f ca="1" t="shared" si="61"/>
        <v/>
      </c>
    </row>
    <row r="466" s="74" customFormat="1" ht="20.15" customHeight="1" spans="1:30">
      <c r="A466" s="97"/>
      <c r="B466" s="95" t="str">
        <f ca="1">IF(LEN(A466)=0,"",INDEX('Smelter Look-up'!$A:$A,MATCH($A466,'Smelter Look-up'!$E:$E,0)))</f>
        <v/>
      </c>
      <c r="C466" s="95" t="str">
        <f ca="1">IF(LEN(A466)=0,"",INDEX('Smelter Look-up'!$C:$C,MATCH($A466,'Smelter Look-up'!$E:$E,0)))</f>
        <v/>
      </c>
      <c r="D466" s="95"/>
      <c r="E466" s="95" t="str">
        <f ca="1">IF(ISERROR($Y466),"",OFFSET('Smelter Look-up'!$D$4,$Y466-4,0)&amp;"")</f>
        <v/>
      </c>
      <c r="F466" s="95" t="str">
        <f ca="1">IF(ISERROR($Y466),"",OFFSET('Smelter Look-up'!$E$4,$Y466-4,0))</f>
        <v/>
      </c>
      <c r="G466" s="95" t="str">
        <f ca="1">IF(C466="Smelter not listed","Enter smelter details",IF(ISERROR($Y466),"",OFFSET('Smelter Look-up'!$F$4,$Y466-4,0)))</f>
        <v/>
      </c>
      <c r="H466" s="154" t="str">
        <f ca="1">IF(ISERROR($Y466),"",OFFSET('Smelter Look-up'!$G$4,$Y466-4,0))</f>
        <v/>
      </c>
      <c r="I466" s="96" t="str">
        <f ca="1">IF(ISERROR($Y466),"",OFFSET('Smelter Look-up'!$H$4,$Y466-4,0))</f>
        <v/>
      </c>
      <c r="J466" s="96" t="str">
        <f ca="1">IF(ISERROR($Y466),"",OFFSET('Smelter Look-up'!$I$4,$Y466-4,0))</f>
        <v/>
      </c>
      <c r="K466" s="97"/>
      <c r="L466" s="97"/>
      <c r="M466" s="97"/>
      <c r="N466" s="97"/>
      <c r="O466" s="97"/>
      <c r="P466" s="97"/>
      <c r="Q466" s="98"/>
      <c r="R466" s="140" t="str">
        <f ca="1">IF(ISERROR($Y466),"",OFFSET('Smelter Look-up'!$C$4,$Y466-4,0)&amp;"")</f>
        <v/>
      </c>
      <c r="S466" s="98" t="str">
        <f ca="1" t="shared" si="55"/>
        <v/>
      </c>
      <c r="T466" s="98" t="str">
        <f ca="1">IF(B466="","",IF(ISERROR(MATCH($J466,SorP!B:B,0)),"",INDIRECT("'SorP'!$A$"&amp;MATCH($S466&amp;$J466,SorP!C:C,0))))</f>
        <v/>
      </c>
      <c r="U466" s="99"/>
      <c r="V466" s="74" t="str">
        <f ca="1" t="shared" si="56"/>
        <v/>
      </c>
      <c r="W466" s="74" t="b">
        <f ca="1" t="shared" si="57"/>
        <v>0</v>
      </c>
      <c r="X466" s="74" t="str">
        <f ca="1" t="shared" si="58"/>
        <v>+</v>
      </c>
      <c r="Y466" s="74" t="e">
        <f ca="1">IF(C466="",NA(),MATCH($B466&amp;$C466,'Smelter Look-up'!$J:$J,0))</f>
        <v>#N/A</v>
      </c>
      <c r="AB466" s="74">
        <f ca="1" t="shared" si="59"/>
        <v>0</v>
      </c>
      <c r="AC466" s="74" t="str">
        <f ca="1" t="shared" si="60"/>
        <v/>
      </c>
      <c r="AD466" s="74" t="str">
        <f ca="1" t="shared" si="61"/>
        <v/>
      </c>
    </row>
    <row r="467" s="74" customFormat="1" ht="20.15" customHeight="1" spans="1:30">
      <c r="A467" s="97"/>
      <c r="B467" s="95" t="str">
        <f ca="1">IF(LEN(A467)=0,"",INDEX('Smelter Look-up'!$A:$A,MATCH($A467,'Smelter Look-up'!$E:$E,0)))</f>
        <v/>
      </c>
      <c r="C467" s="95" t="str">
        <f ca="1">IF(LEN(A467)=0,"",INDEX('Smelter Look-up'!$C:$C,MATCH($A467,'Smelter Look-up'!$E:$E,0)))</f>
        <v/>
      </c>
      <c r="D467" s="95"/>
      <c r="E467" s="95" t="str">
        <f ca="1">IF(ISERROR($Y467),"",OFFSET('Smelter Look-up'!$D$4,$Y467-4,0)&amp;"")</f>
        <v/>
      </c>
      <c r="F467" s="95" t="str">
        <f ca="1">IF(ISERROR($Y467),"",OFFSET('Smelter Look-up'!$E$4,$Y467-4,0))</f>
        <v/>
      </c>
      <c r="G467" s="95" t="str">
        <f ca="1">IF(C467="Smelter not listed","Enter smelter details",IF(ISERROR($Y467),"",OFFSET('Smelter Look-up'!$F$4,$Y467-4,0)))</f>
        <v/>
      </c>
      <c r="H467" s="154" t="str">
        <f ca="1">IF(ISERROR($Y467),"",OFFSET('Smelter Look-up'!$G$4,$Y467-4,0))</f>
        <v/>
      </c>
      <c r="I467" s="96" t="str">
        <f ca="1">IF(ISERROR($Y467),"",OFFSET('Smelter Look-up'!$H$4,$Y467-4,0))</f>
        <v/>
      </c>
      <c r="J467" s="96" t="str">
        <f ca="1">IF(ISERROR($Y467),"",OFFSET('Smelter Look-up'!$I$4,$Y467-4,0))</f>
        <v/>
      </c>
      <c r="K467" s="97"/>
      <c r="L467" s="97"/>
      <c r="M467" s="97"/>
      <c r="N467" s="97"/>
      <c r="O467" s="97"/>
      <c r="P467" s="97"/>
      <c r="Q467" s="98"/>
      <c r="R467" s="140" t="str">
        <f ca="1">IF(ISERROR($Y467),"",OFFSET('Smelter Look-up'!$C$4,$Y467-4,0)&amp;"")</f>
        <v/>
      </c>
      <c r="S467" s="98" t="str">
        <f ca="1" t="shared" si="55"/>
        <v/>
      </c>
      <c r="T467" s="98" t="str">
        <f ca="1">IF(B467="","",IF(ISERROR(MATCH($J467,SorP!B:B,0)),"",INDIRECT("'SorP'!$A$"&amp;MATCH($S467&amp;$J467,SorP!C:C,0))))</f>
        <v/>
      </c>
      <c r="U467" s="99"/>
      <c r="V467" s="74" t="str">
        <f ca="1" t="shared" si="56"/>
        <v/>
      </c>
      <c r="W467" s="74" t="b">
        <f ca="1" t="shared" si="57"/>
        <v>0</v>
      </c>
      <c r="X467" s="74" t="str">
        <f ca="1" t="shared" si="58"/>
        <v>+</v>
      </c>
      <c r="Y467" s="74" t="e">
        <f ca="1">IF(C467="",NA(),MATCH($B467&amp;$C467,'Smelter Look-up'!$J:$J,0))</f>
        <v>#N/A</v>
      </c>
      <c r="AB467" s="74">
        <f ca="1" t="shared" si="59"/>
        <v>0</v>
      </c>
      <c r="AC467" s="74" t="str">
        <f ca="1" t="shared" si="60"/>
        <v/>
      </c>
      <c r="AD467" s="74" t="str">
        <f ca="1" t="shared" si="61"/>
        <v/>
      </c>
    </row>
    <row r="468" s="74" customFormat="1" ht="20.15" customHeight="1" spans="1:30">
      <c r="A468" s="97"/>
      <c r="B468" s="95" t="str">
        <f ca="1">IF(LEN(A468)=0,"",INDEX('Smelter Look-up'!$A:$A,MATCH($A468,'Smelter Look-up'!$E:$E,0)))</f>
        <v/>
      </c>
      <c r="C468" s="95" t="str">
        <f ca="1">IF(LEN(A468)=0,"",INDEX('Smelter Look-up'!$C:$C,MATCH($A468,'Smelter Look-up'!$E:$E,0)))</f>
        <v/>
      </c>
      <c r="D468" s="95"/>
      <c r="E468" s="95" t="str">
        <f ca="1">IF(ISERROR($Y468),"",OFFSET('Smelter Look-up'!$D$4,$Y468-4,0)&amp;"")</f>
        <v/>
      </c>
      <c r="F468" s="95" t="str">
        <f ca="1">IF(ISERROR($Y468),"",OFFSET('Smelter Look-up'!$E$4,$Y468-4,0))</f>
        <v/>
      </c>
      <c r="G468" s="95" t="str">
        <f ca="1">IF(C468="Smelter not listed","Enter smelter details",IF(ISERROR($Y468),"",OFFSET('Smelter Look-up'!$F$4,$Y468-4,0)))</f>
        <v/>
      </c>
      <c r="H468" s="154" t="str">
        <f ca="1">IF(ISERROR($Y468),"",OFFSET('Smelter Look-up'!$G$4,$Y468-4,0))</f>
        <v/>
      </c>
      <c r="I468" s="96" t="str">
        <f ca="1">IF(ISERROR($Y468),"",OFFSET('Smelter Look-up'!$H$4,$Y468-4,0))</f>
        <v/>
      </c>
      <c r="J468" s="96" t="str">
        <f ca="1">IF(ISERROR($Y468),"",OFFSET('Smelter Look-up'!$I$4,$Y468-4,0))</f>
        <v/>
      </c>
      <c r="K468" s="97"/>
      <c r="L468" s="97"/>
      <c r="M468" s="97"/>
      <c r="N468" s="97"/>
      <c r="O468" s="97"/>
      <c r="P468" s="97"/>
      <c r="Q468" s="98"/>
      <c r="R468" s="140" t="str">
        <f ca="1">IF(ISERROR($Y468),"",OFFSET('Smelter Look-up'!$C$4,$Y468-4,0)&amp;"")</f>
        <v/>
      </c>
      <c r="S468" s="98" t="str">
        <f ca="1" t="shared" si="55"/>
        <v/>
      </c>
      <c r="T468" s="98" t="str">
        <f ca="1">IF(B468="","",IF(ISERROR(MATCH($J468,SorP!B:B,0)),"",INDIRECT("'SorP'!$A$"&amp;MATCH($S468&amp;$J468,SorP!C:C,0))))</f>
        <v/>
      </c>
      <c r="U468" s="99"/>
      <c r="V468" s="74" t="str">
        <f ca="1" t="shared" si="56"/>
        <v/>
      </c>
      <c r="W468" s="74" t="b">
        <f ca="1" t="shared" si="57"/>
        <v>0</v>
      </c>
      <c r="X468" s="74" t="str">
        <f ca="1" t="shared" si="58"/>
        <v>+</v>
      </c>
      <c r="Y468" s="74" t="e">
        <f ca="1">IF(C468="",NA(),MATCH($B468&amp;$C468,'Smelter Look-up'!$J:$J,0))</f>
        <v>#N/A</v>
      </c>
      <c r="AB468" s="74">
        <f ca="1" t="shared" si="59"/>
        <v>0</v>
      </c>
      <c r="AC468" s="74" t="str">
        <f ca="1" t="shared" si="60"/>
        <v/>
      </c>
      <c r="AD468" s="74" t="str">
        <f ca="1" t="shared" si="61"/>
        <v/>
      </c>
    </row>
    <row r="469" s="74" customFormat="1" ht="20.15" customHeight="1" spans="1:30">
      <c r="A469" s="97"/>
      <c r="B469" s="95" t="str">
        <f ca="1">IF(LEN(A469)=0,"",INDEX('Smelter Look-up'!$A:$A,MATCH($A469,'Smelter Look-up'!$E:$E,0)))</f>
        <v/>
      </c>
      <c r="C469" s="95" t="str">
        <f ca="1">IF(LEN(A469)=0,"",INDEX('Smelter Look-up'!$C:$C,MATCH($A469,'Smelter Look-up'!$E:$E,0)))</f>
        <v/>
      </c>
      <c r="D469" s="95"/>
      <c r="E469" s="95" t="str">
        <f ca="1">IF(ISERROR($Y469),"",OFFSET('Smelter Look-up'!$D$4,$Y469-4,0)&amp;"")</f>
        <v/>
      </c>
      <c r="F469" s="95" t="str">
        <f ca="1">IF(ISERROR($Y469),"",OFFSET('Smelter Look-up'!$E$4,$Y469-4,0))</f>
        <v/>
      </c>
      <c r="G469" s="95" t="str">
        <f ca="1">IF(C469="Smelter not listed","Enter smelter details",IF(ISERROR($Y469),"",OFFSET('Smelter Look-up'!$F$4,$Y469-4,0)))</f>
        <v/>
      </c>
      <c r="H469" s="154" t="str">
        <f ca="1">IF(ISERROR($Y469),"",OFFSET('Smelter Look-up'!$G$4,$Y469-4,0))</f>
        <v/>
      </c>
      <c r="I469" s="96" t="str">
        <f ca="1">IF(ISERROR($Y469),"",OFFSET('Smelter Look-up'!$H$4,$Y469-4,0))</f>
        <v/>
      </c>
      <c r="J469" s="96" t="str">
        <f ca="1">IF(ISERROR($Y469),"",OFFSET('Smelter Look-up'!$I$4,$Y469-4,0))</f>
        <v/>
      </c>
      <c r="K469" s="97"/>
      <c r="L469" s="97"/>
      <c r="M469" s="97"/>
      <c r="N469" s="97"/>
      <c r="O469" s="97"/>
      <c r="P469" s="97"/>
      <c r="Q469" s="98"/>
      <c r="R469" s="140" t="str">
        <f ca="1">IF(ISERROR($Y469),"",OFFSET('Smelter Look-up'!$C$4,$Y469-4,0)&amp;"")</f>
        <v/>
      </c>
      <c r="S469" s="98" t="str">
        <f ca="1" t="shared" si="55"/>
        <v/>
      </c>
      <c r="T469" s="98" t="str">
        <f ca="1">IF(B469="","",IF(ISERROR(MATCH($J469,SorP!B:B,0)),"",INDIRECT("'SorP'!$A$"&amp;MATCH($S469&amp;$J469,SorP!C:C,0))))</f>
        <v/>
      </c>
      <c r="U469" s="99"/>
      <c r="V469" s="74" t="str">
        <f ca="1" t="shared" si="56"/>
        <v/>
      </c>
      <c r="W469" s="74" t="b">
        <f ca="1" t="shared" si="57"/>
        <v>0</v>
      </c>
      <c r="X469" s="74" t="str">
        <f ca="1" t="shared" si="58"/>
        <v>+</v>
      </c>
      <c r="Y469" s="74" t="e">
        <f ca="1">IF(C469="",NA(),MATCH($B469&amp;$C469,'Smelter Look-up'!$J:$J,0))</f>
        <v>#N/A</v>
      </c>
      <c r="AB469" s="74">
        <f ca="1" t="shared" si="59"/>
        <v>0</v>
      </c>
      <c r="AC469" s="74" t="str">
        <f ca="1" t="shared" si="60"/>
        <v/>
      </c>
      <c r="AD469" s="74" t="str">
        <f ca="1" t="shared" si="61"/>
        <v/>
      </c>
    </row>
    <row r="470" s="74" customFormat="1" ht="20.15" customHeight="1" spans="1:30">
      <c r="A470" s="97"/>
      <c r="B470" s="95" t="str">
        <f ca="1">IF(LEN(A470)=0,"",INDEX('Smelter Look-up'!$A:$A,MATCH($A470,'Smelter Look-up'!$E:$E,0)))</f>
        <v/>
      </c>
      <c r="C470" s="95" t="str">
        <f ca="1">IF(LEN(A470)=0,"",INDEX('Smelter Look-up'!$C:$C,MATCH($A470,'Smelter Look-up'!$E:$E,0)))</f>
        <v/>
      </c>
      <c r="D470" s="95"/>
      <c r="E470" s="95" t="str">
        <f ca="1">IF(ISERROR($Y470),"",OFFSET('Smelter Look-up'!$D$4,$Y470-4,0)&amp;"")</f>
        <v/>
      </c>
      <c r="F470" s="95" t="str">
        <f ca="1">IF(ISERROR($Y470),"",OFFSET('Smelter Look-up'!$E$4,$Y470-4,0))</f>
        <v/>
      </c>
      <c r="G470" s="95" t="str">
        <f ca="1">IF(C470="Smelter not listed","Enter smelter details",IF(ISERROR($Y470),"",OFFSET('Smelter Look-up'!$F$4,$Y470-4,0)))</f>
        <v/>
      </c>
      <c r="H470" s="154" t="str">
        <f ca="1">IF(ISERROR($Y470),"",OFFSET('Smelter Look-up'!$G$4,$Y470-4,0))</f>
        <v/>
      </c>
      <c r="I470" s="96" t="str">
        <f ca="1">IF(ISERROR($Y470),"",OFFSET('Smelter Look-up'!$H$4,$Y470-4,0))</f>
        <v/>
      </c>
      <c r="J470" s="96" t="str">
        <f ca="1">IF(ISERROR($Y470),"",OFFSET('Smelter Look-up'!$I$4,$Y470-4,0))</f>
        <v/>
      </c>
      <c r="K470" s="97"/>
      <c r="L470" s="97"/>
      <c r="M470" s="97"/>
      <c r="N470" s="97"/>
      <c r="O470" s="97"/>
      <c r="P470" s="97"/>
      <c r="Q470" s="98"/>
      <c r="R470" s="140" t="str">
        <f ca="1">IF(ISERROR($Y470),"",OFFSET('Smelter Look-up'!$C$4,$Y470-4,0)&amp;"")</f>
        <v/>
      </c>
      <c r="S470" s="98" t="str">
        <f ca="1" t="shared" si="55"/>
        <v/>
      </c>
      <c r="T470" s="98" t="str">
        <f ca="1">IF(B470="","",IF(ISERROR(MATCH($J470,SorP!B:B,0)),"",INDIRECT("'SorP'!$A$"&amp;MATCH($S470&amp;$J470,SorP!C:C,0))))</f>
        <v/>
      </c>
      <c r="U470" s="99"/>
      <c r="V470" s="74" t="str">
        <f ca="1" t="shared" si="56"/>
        <v/>
      </c>
      <c r="W470" s="74" t="b">
        <f ca="1" t="shared" si="57"/>
        <v>0</v>
      </c>
      <c r="X470" s="74" t="str">
        <f ca="1" t="shared" si="58"/>
        <v>+</v>
      </c>
      <c r="Y470" s="74" t="e">
        <f ca="1">IF(C470="",NA(),MATCH($B470&amp;$C470,'Smelter Look-up'!$J:$J,0))</f>
        <v>#N/A</v>
      </c>
      <c r="AB470" s="74">
        <f ca="1" t="shared" si="59"/>
        <v>0</v>
      </c>
      <c r="AC470" s="74" t="str">
        <f ca="1" t="shared" si="60"/>
        <v/>
      </c>
      <c r="AD470" s="74" t="str">
        <f ca="1" t="shared" si="61"/>
        <v/>
      </c>
    </row>
    <row r="471" s="74" customFormat="1" ht="20.15" customHeight="1" spans="1:30">
      <c r="A471" s="97"/>
      <c r="B471" s="95" t="str">
        <f ca="1">IF(LEN(A471)=0,"",INDEX('Smelter Look-up'!$A:$A,MATCH($A471,'Smelter Look-up'!$E:$E,0)))</f>
        <v/>
      </c>
      <c r="C471" s="95" t="str">
        <f ca="1">IF(LEN(A471)=0,"",INDEX('Smelter Look-up'!$C:$C,MATCH($A471,'Smelter Look-up'!$E:$E,0)))</f>
        <v/>
      </c>
      <c r="D471" s="95"/>
      <c r="E471" s="95" t="str">
        <f ca="1">IF(ISERROR($Y471),"",OFFSET('Smelter Look-up'!$D$4,$Y471-4,0)&amp;"")</f>
        <v/>
      </c>
      <c r="F471" s="95" t="str">
        <f ca="1">IF(ISERROR($Y471),"",OFFSET('Smelter Look-up'!$E$4,$Y471-4,0))</f>
        <v/>
      </c>
      <c r="G471" s="95" t="str">
        <f ca="1">IF(C471="Smelter not listed","Enter smelter details",IF(ISERROR($Y471),"",OFFSET('Smelter Look-up'!$F$4,$Y471-4,0)))</f>
        <v/>
      </c>
      <c r="H471" s="154" t="str">
        <f ca="1">IF(ISERROR($Y471),"",OFFSET('Smelter Look-up'!$G$4,$Y471-4,0))</f>
        <v/>
      </c>
      <c r="I471" s="96" t="str">
        <f ca="1">IF(ISERROR($Y471),"",OFFSET('Smelter Look-up'!$H$4,$Y471-4,0))</f>
        <v/>
      </c>
      <c r="J471" s="96" t="str">
        <f ca="1">IF(ISERROR($Y471),"",OFFSET('Smelter Look-up'!$I$4,$Y471-4,0))</f>
        <v/>
      </c>
      <c r="K471" s="97"/>
      <c r="L471" s="97"/>
      <c r="M471" s="97"/>
      <c r="N471" s="97"/>
      <c r="O471" s="97"/>
      <c r="P471" s="97"/>
      <c r="Q471" s="98"/>
      <c r="R471" s="140" t="str">
        <f ca="1">IF(ISERROR($Y471),"",OFFSET('Smelter Look-up'!$C$4,$Y471-4,0)&amp;"")</f>
        <v/>
      </c>
      <c r="S471" s="98" t="str">
        <f ca="1" t="shared" si="55"/>
        <v/>
      </c>
      <c r="T471" s="98" t="str">
        <f ca="1">IF(B471="","",IF(ISERROR(MATCH($J471,SorP!B:B,0)),"",INDIRECT("'SorP'!$A$"&amp;MATCH($S471&amp;$J471,SorP!C:C,0))))</f>
        <v/>
      </c>
      <c r="U471" s="99"/>
      <c r="V471" s="74" t="str">
        <f ca="1" t="shared" si="56"/>
        <v/>
      </c>
      <c r="W471" s="74" t="b">
        <f ca="1" t="shared" si="57"/>
        <v>0</v>
      </c>
      <c r="X471" s="74" t="str">
        <f ca="1" t="shared" si="58"/>
        <v>+</v>
      </c>
      <c r="Y471" s="74" t="e">
        <f ca="1">IF(C471="",NA(),MATCH($B471&amp;$C471,'Smelter Look-up'!$J:$J,0))</f>
        <v>#N/A</v>
      </c>
      <c r="AB471" s="74">
        <f ca="1" t="shared" si="59"/>
        <v>0</v>
      </c>
      <c r="AC471" s="74" t="str">
        <f ca="1" t="shared" si="60"/>
        <v/>
      </c>
      <c r="AD471" s="74" t="str">
        <f ca="1" t="shared" si="61"/>
        <v/>
      </c>
    </row>
    <row r="472" s="74" customFormat="1" ht="20.15" customHeight="1" spans="1:30">
      <c r="A472" s="97"/>
      <c r="B472" s="95" t="str">
        <f ca="1">IF(LEN(A472)=0,"",INDEX('Smelter Look-up'!$A:$A,MATCH($A472,'Smelter Look-up'!$E:$E,0)))</f>
        <v/>
      </c>
      <c r="C472" s="95" t="str">
        <f ca="1">IF(LEN(A472)=0,"",INDEX('Smelter Look-up'!$C:$C,MATCH($A472,'Smelter Look-up'!$E:$E,0)))</f>
        <v/>
      </c>
      <c r="D472" s="95"/>
      <c r="E472" s="95" t="str">
        <f ca="1">IF(ISERROR($Y472),"",OFFSET('Smelter Look-up'!$D$4,$Y472-4,0)&amp;"")</f>
        <v/>
      </c>
      <c r="F472" s="95" t="str">
        <f ca="1">IF(ISERROR($Y472),"",OFFSET('Smelter Look-up'!$E$4,$Y472-4,0))</f>
        <v/>
      </c>
      <c r="G472" s="95" t="str">
        <f ca="1">IF(C472="Smelter not listed","Enter smelter details",IF(ISERROR($Y472),"",OFFSET('Smelter Look-up'!$F$4,$Y472-4,0)))</f>
        <v/>
      </c>
      <c r="H472" s="154" t="str">
        <f ca="1">IF(ISERROR($Y472),"",OFFSET('Smelter Look-up'!$G$4,$Y472-4,0))</f>
        <v/>
      </c>
      <c r="I472" s="96" t="str">
        <f ca="1">IF(ISERROR($Y472),"",OFFSET('Smelter Look-up'!$H$4,$Y472-4,0))</f>
        <v/>
      </c>
      <c r="J472" s="96" t="str">
        <f ca="1">IF(ISERROR($Y472),"",OFFSET('Smelter Look-up'!$I$4,$Y472-4,0))</f>
        <v/>
      </c>
      <c r="K472" s="97"/>
      <c r="L472" s="97"/>
      <c r="M472" s="97"/>
      <c r="N472" s="97"/>
      <c r="O472" s="97"/>
      <c r="P472" s="97"/>
      <c r="Q472" s="98"/>
      <c r="R472" s="140" t="str">
        <f ca="1">IF(ISERROR($Y472),"",OFFSET('Smelter Look-up'!$C$4,$Y472-4,0)&amp;"")</f>
        <v/>
      </c>
      <c r="S472" s="98" t="str">
        <f ca="1" t="shared" si="55"/>
        <v/>
      </c>
      <c r="T472" s="98" t="str">
        <f ca="1">IF(B472="","",IF(ISERROR(MATCH($J472,SorP!B:B,0)),"",INDIRECT("'SorP'!$A$"&amp;MATCH($S472&amp;$J472,SorP!C:C,0))))</f>
        <v/>
      </c>
      <c r="U472" s="99"/>
      <c r="V472" s="74" t="str">
        <f ca="1" t="shared" si="56"/>
        <v/>
      </c>
      <c r="W472" s="74" t="b">
        <f ca="1" t="shared" si="57"/>
        <v>0</v>
      </c>
      <c r="X472" s="74" t="str">
        <f ca="1" t="shared" si="58"/>
        <v>+</v>
      </c>
      <c r="Y472" s="74" t="e">
        <f ca="1">IF(C472="",NA(),MATCH($B472&amp;$C472,'Smelter Look-up'!$J:$J,0))</f>
        <v>#N/A</v>
      </c>
      <c r="AB472" s="74">
        <f ca="1" t="shared" si="59"/>
        <v>0</v>
      </c>
      <c r="AC472" s="74" t="str">
        <f ca="1" t="shared" si="60"/>
        <v/>
      </c>
      <c r="AD472" s="74" t="str">
        <f ca="1" t="shared" si="61"/>
        <v/>
      </c>
    </row>
    <row r="473" s="74" customFormat="1" ht="20.15" customHeight="1" spans="1:30">
      <c r="A473" s="97"/>
      <c r="B473" s="95" t="str">
        <f ca="1">IF(LEN(A473)=0,"",INDEX('Smelter Look-up'!$A:$A,MATCH($A473,'Smelter Look-up'!$E:$E,0)))</f>
        <v/>
      </c>
      <c r="C473" s="95" t="str">
        <f ca="1">IF(LEN(A473)=0,"",INDEX('Smelter Look-up'!$C:$C,MATCH($A473,'Smelter Look-up'!$E:$E,0)))</f>
        <v/>
      </c>
      <c r="D473" s="95"/>
      <c r="E473" s="95" t="str">
        <f ca="1">IF(ISERROR($Y473),"",OFFSET('Smelter Look-up'!$D$4,$Y473-4,0)&amp;"")</f>
        <v/>
      </c>
      <c r="F473" s="95" t="str">
        <f ca="1">IF(ISERROR($Y473),"",OFFSET('Smelter Look-up'!$E$4,$Y473-4,0))</f>
        <v/>
      </c>
      <c r="G473" s="95" t="str">
        <f ca="1">IF(C473="Smelter not listed","Enter smelter details",IF(ISERROR($Y473),"",OFFSET('Smelter Look-up'!$F$4,$Y473-4,0)))</f>
        <v/>
      </c>
      <c r="H473" s="154" t="str">
        <f ca="1">IF(ISERROR($Y473),"",OFFSET('Smelter Look-up'!$G$4,$Y473-4,0))</f>
        <v/>
      </c>
      <c r="I473" s="96" t="str">
        <f ca="1">IF(ISERROR($Y473),"",OFFSET('Smelter Look-up'!$H$4,$Y473-4,0))</f>
        <v/>
      </c>
      <c r="J473" s="96" t="str">
        <f ca="1">IF(ISERROR($Y473),"",OFFSET('Smelter Look-up'!$I$4,$Y473-4,0))</f>
        <v/>
      </c>
      <c r="K473" s="97"/>
      <c r="L473" s="97"/>
      <c r="M473" s="97"/>
      <c r="N473" s="97"/>
      <c r="O473" s="97"/>
      <c r="P473" s="97"/>
      <c r="Q473" s="98"/>
      <c r="R473" s="140" t="str">
        <f ca="1">IF(ISERROR($Y473),"",OFFSET('Smelter Look-up'!$C$4,$Y473-4,0)&amp;"")</f>
        <v/>
      </c>
      <c r="S473" s="98" t="str">
        <f ca="1" t="shared" si="55"/>
        <v/>
      </c>
      <c r="T473" s="98" t="str">
        <f ca="1">IF(B473="","",IF(ISERROR(MATCH($J473,SorP!B:B,0)),"",INDIRECT("'SorP'!$A$"&amp;MATCH($S473&amp;$J473,SorP!C:C,0))))</f>
        <v/>
      </c>
      <c r="U473" s="99"/>
      <c r="V473" s="74" t="str">
        <f ca="1" t="shared" si="56"/>
        <v/>
      </c>
      <c r="W473" s="74" t="b">
        <f ca="1" t="shared" si="57"/>
        <v>0</v>
      </c>
      <c r="X473" s="74" t="str">
        <f ca="1" t="shared" si="58"/>
        <v>+</v>
      </c>
      <c r="Y473" s="74" t="e">
        <f ca="1">IF(C473="",NA(),MATCH($B473&amp;$C473,'Smelter Look-up'!$J:$J,0))</f>
        <v>#N/A</v>
      </c>
      <c r="AB473" s="74">
        <f ca="1" t="shared" si="59"/>
        <v>0</v>
      </c>
      <c r="AC473" s="74" t="str">
        <f ca="1" t="shared" si="60"/>
        <v/>
      </c>
      <c r="AD473" s="74" t="str">
        <f ca="1" t="shared" si="61"/>
        <v/>
      </c>
    </row>
    <row r="474" s="74" customFormat="1" ht="20.15" customHeight="1" spans="1:30">
      <c r="A474" s="97"/>
      <c r="B474" s="95" t="str">
        <f ca="1">IF(LEN(A474)=0,"",INDEX('Smelter Look-up'!$A:$A,MATCH($A474,'Smelter Look-up'!$E:$E,0)))</f>
        <v/>
      </c>
      <c r="C474" s="95" t="str">
        <f ca="1">IF(LEN(A474)=0,"",INDEX('Smelter Look-up'!$C:$C,MATCH($A474,'Smelter Look-up'!$E:$E,0)))</f>
        <v/>
      </c>
      <c r="D474" s="95"/>
      <c r="E474" s="95" t="str">
        <f ca="1">IF(ISERROR($Y474),"",OFFSET('Smelter Look-up'!$D$4,$Y474-4,0)&amp;"")</f>
        <v/>
      </c>
      <c r="F474" s="95" t="str">
        <f ca="1">IF(ISERROR($Y474),"",OFFSET('Smelter Look-up'!$E$4,$Y474-4,0))</f>
        <v/>
      </c>
      <c r="G474" s="95" t="str">
        <f ca="1">IF(C474="Smelter not listed","Enter smelter details",IF(ISERROR($Y474),"",OFFSET('Smelter Look-up'!$F$4,$Y474-4,0)))</f>
        <v/>
      </c>
      <c r="H474" s="154" t="str">
        <f ca="1">IF(ISERROR($Y474),"",OFFSET('Smelter Look-up'!$G$4,$Y474-4,0))</f>
        <v/>
      </c>
      <c r="I474" s="96" t="str">
        <f ca="1">IF(ISERROR($Y474),"",OFFSET('Smelter Look-up'!$H$4,$Y474-4,0))</f>
        <v/>
      </c>
      <c r="J474" s="96" t="str">
        <f ca="1">IF(ISERROR($Y474),"",OFFSET('Smelter Look-up'!$I$4,$Y474-4,0))</f>
        <v/>
      </c>
      <c r="K474" s="97"/>
      <c r="L474" s="97"/>
      <c r="M474" s="97"/>
      <c r="N474" s="97"/>
      <c r="O474" s="97"/>
      <c r="P474" s="97"/>
      <c r="Q474" s="98"/>
      <c r="R474" s="140" t="str">
        <f ca="1">IF(ISERROR($Y474),"",OFFSET('Smelter Look-up'!$C$4,$Y474-4,0)&amp;"")</f>
        <v/>
      </c>
      <c r="S474" s="98" t="str">
        <f ca="1" t="shared" si="55"/>
        <v/>
      </c>
      <c r="T474" s="98" t="str">
        <f ca="1">IF(B474="","",IF(ISERROR(MATCH($J474,SorP!B:B,0)),"",INDIRECT("'SorP'!$A$"&amp;MATCH($S474&amp;$J474,SorP!C:C,0))))</f>
        <v/>
      </c>
      <c r="U474" s="99"/>
      <c r="V474" s="74" t="str">
        <f ca="1" t="shared" si="56"/>
        <v/>
      </c>
      <c r="W474" s="74" t="b">
        <f ca="1" t="shared" si="57"/>
        <v>0</v>
      </c>
      <c r="X474" s="74" t="str">
        <f ca="1" t="shared" si="58"/>
        <v>+</v>
      </c>
      <c r="Y474" s="74" t="e">
        <f ca="1">IF(C474="",NA(),MATCH($B474&amp;$C474,'Smelter Look-up'!$J:$J,0))</f>
        <v>#N/A</v>
      </c>
      <c r="AB474" s="74">
        <f ca="1" t="shared" si="59"/>
        <v>0</v>
      </c>
      <c r="AC474" s="74" t="str">
        <f ca="1" t="shared" si="60"/>
        <v/>
      </c>
      <c r="AD474" s="74" t="str">
        <f ca="1" t="shared" si="61"/>
        <v/>
      </c>
    </row>
    <row r="475" s="74" customFormat="1" ht="20.15" customHeight="1" spans="1:30">
      <c r="A475" s="97"/>
      <c r="B475" s="95" t="str">
        <f ca="1">IF(LEN(A475)=0,"",INDEX('Smelter Look-up'!$A:$A,MATCH($A475,'Smelter Look-up'!$E:$E,0)))</f>
        <v/>
      </c>
      <c r="C475" s="95" t="str">
        <f ca="1">IF(LEN(A475)=0,"",INDEX('Smelter Look-up'!$C:$C,MATCH($A475,'Smelter Look-up'!$E:$E,0)))</f>
        <v/>
      </c>
      <c r="D475" s="95"/>
      <c r="E475" s="95" t="str">
        <f ca="1">IF(ISERROR($Y475),"",OFFSET('Smelter Look-up'!$D$4,$Y475-4,0)&amp;"")</f>
        <v/>
      </c>
      <c r="F475" s="95" t="str">
        <f ca="1">IF(ISERROR($Y475),"",OFFSET('Smelter Look-up'!$E$4,$Y475-4,0))</f>
        <v/>
      </c>
      <c r="G475" s="95" t="str">
        <f ca="1">IF(C475="Smelter not listed","Enter smelter details",IF(ISERROR($Y475),"",OFFSET('Smelter Look-up'!$F$4,$Y475-4,0)))</f>
        <v/>
      </c>
      <c r="H475" s="154" t="str">
        <f ca="1">IF(ISERROR($Y475),"",OFFSET('Smelter Look-up'!$G$4,$Y475-4,0))</f>
        <v/>
      </c>
      <c r="I475" s="96" t="str">
        <f ca="1">IF(ISERROR($Y475),"",OFFSET('Smelter Look-up'!$H$4,$Y475-4,0))</f>
        <v/>
      </c>
      <c r="J475" s="96" t="str">
        <f ca="1">IF(ISERROR($Y475),"",OFFSET('Smelter Look-up'!$I$4,$Y475-4,0))</f>
        <v/>
      </c>
      <c r="K475" s="97"/>
      <c r="L475" s="97"/>
      <c r="M475" s="97"/>
      <c r="N475" s="97"/>
      <c r="O475" s="97"/>
      <c r="P475" s="97"/>
      <c r="Q475" s="98"/>
      <c r="R475" s="140" t="str">
        <f ca="1">IF(ISERROR($Y475),"",OFFSET('Smelter Look-up'!$C$4,$Y475-4,0)&amp;"")</f>
        <v/>
      </c>
      <c r="S475" s="98" t="str">
        <f ca="1" t="shared" si="55"/>
        <v/>
      </c>
      <c r="T475" s="98" t="str">
        <f ca="1">IF(B475="","",IF(ISERROR(MATCH($J475,SorP!B:B,0)),"",INDIRECT("'SorP'!$A$"&amp;MATCH($S475&amp;$J475,SorP!C:C,0))))</f>
        <v/>
      </c>
      <c r="U475" s="99"/>
      <c r="V475" s="74" t="str">
        <f ca="1" t="shared" si="56"/>
        <v/>
      </c>
      <c r="W475" s="74" t="b">
        <f ca="1" t="shared" si="57"/>
        <v>0</v>
      </c>
      <c r="X475" s="74" t="str">
        <f ca="1" t="shared" si="58"/>
        <v>+</v>
      </c>
      <c r="Y475" s="74" t="e">
        <f ca="1">IF(C475="",NA(),MATCH($B475&amp;$C475,'Smelter Look-up'!$J:$J,0))</f>
        <v>#N/A</v>
      </c>
      <c r="AB475" s="74">
        <f ca="1" t="shared" si="59"/>
        <v>0</v>
      </c>
      <c r="AC475" s="74" t="str">
        <f ca="1" t="shared" si="60"/>
        <v/>
      </c>
      <c r="AD475" s="74" t="str">
        <f ca="1" t="shared" si="61"/>
        <v/>
      </c>
    </row>
    <row r="476" s="74" customFormat="1" ht="20.15" customHeight="1" spans="1:30">
      <c r="A476" s="97"/>
      <c r="B476" s="95" t="str">
        <f ca="1">IF(LEN(A476)=0,"",INDEX('Smelter Look-up'!$A:$A,MATCH($A476,'Smelter Look-up'!$E:$E,0)))</f>
        <v/>
      </c>
      <c r="C476" s="95" t="str">
        <f ca="1">IF(LEN(A476)=0,"",INDEX('Smelter Look-up'!$C:$C,MATCH($A476,'Smelter Look-up'!$E:$E,0)))</f>
        <v/>
      </c>
      <c r="D476" s="95"/>
      <c r="E476" s="95" t="str">
        <f ca="1">IF(ISERROR($Y476),"",OFFSET('Smelter Look-up'!$D$4,$Y476-4,0)&amp;"")</f>
        <v/>
      </c>
      <c r="F476" s="95" t="str">
        <f ca="1">IF(ISERROR($Y476),"",OFFSET('Smelter Look-up'!$E$4,$Y476-4,0))</f>
        <v/>
      </c>
      <c r="G476" s="95" t="str">
        <f ca="1">IF(C476="Smelter not listed","Enter smelter details",IF(ISERROR($Y476),"",OFFSET('Smelter Look-up'!$F$4,$Y476-4,0)))</f>
        <v/>
      </c>
      <c r="H476" s="154" t="str">
        <f ca="1">IF(ISERROR($Y476),"",OFFSET('Smelter Look-up'!$G$4,$Y476-4,0))</f>
        <v/>
      </c>
      <c r="I476" s="96" t="str">
        <f ca="1">IF(ISERROR($Y476),"",OFFSET('Smelter Look-up'!$H$4,$Y476-4,0))</f>
        <v/>
      </c>
      <c r="J476" s="96" t="str">
        <f ca="1">IF(ISERROR($Y476),"",OFFSET('Smelter Look-up'!$I$4,$Y476-4,0))</f>
        <v/>
      </c>
      <c r="K476" s="97"/>
      <c r="L476" s="97"/>
      <c r="M476" s="97"/>
      <c r="N476" s="97"/>
      <c r="O476" s="97"/>
      <c r="P476" s="97"/>
      <c r="Q476" s="98"/>
      <c r="R476" s="140" t="str">
        <f ca="1">IF(ISERROR($Y476),"",OFFSET('Smelter Look-up'!$C$4,$Y476-4,0)&amp;"")</f>
        <v/>
      </c>
      <c r="S476" s="98" t="str">
        <f ca="1" t="shared" si="55"/>
        <v/>
      </c>
      <c r="T476" s="98" t="str">
        <f ca="1">IF(B476="","",IF(ISERROR(MATCH($J476,SorP!B:B,0)),"",INDIRECT("'SorP'!$A$"&amp;MATCH($S476&amp;$J476,SorP!C:C,0))))</f>
        <v/>
      </c>
      <c r="U476" s="99"/>
      <c r="V476" s="74" t="str">
        <f ca="1" t="shared" si="56"/>
        <v/>
      </c>
      <c r="W476" s="74" t="b">
        <f ca="1" t="shared" si="57"/>
        <v>0</v>
      </c>
      <c r="X476" s="74" t="str">
        <f ca="1" t="shared" si="58"/>
        <v>+</v>
      </c>
      <c r="Y476" s="74" t="e">
        <f ca="1">IF(C476="",NA(),MATCH($B476&amp;$C476,'Smelter Look-up'!$J:$J,0))</f>
        <v>#N/A</v>
      </c>
      <c r="AB476" s="74">
        <f ca="1" t="shared" si="59"/>
        <v>0</v>
      </c>
      <c r="AC476" s="74" t="str">
        <f ca="1" t="shared" si="60"/>
        <v/>
      </c>
      <c r="AD476" s="74" t="str">
        <f ca="1" t="shared" si="61"/>
        <v/>
      </c>
    </row>
    <row r="477" s="74" customFormat="1" ht="20.15" customHeight="1" spans="1:30">
      <c r="A477" s="97"/>
      <c r="B477" s="95" t="str">
        <f ca="1">IF(LEN(A477)=0,"",INDEX('Smelter Look-up'!$A:$A,MATCH($A477,'Smelter Look-up'!$E:$E,0)))</f>
        <v/>
      </c>
      <c r="C477" s="95" t="str">
        <f ca="1">IF(LEN(A477)=0,"",INDEX('Smelter Look-up'!$C:$C,MATCH($A477,'Smelter Look-up'!$E:$E,0)))</f>
        <v/>
      </c>
      <c r="D477" s="95"/>
      <c r="E477" s="95" t="str">
        <f ca="1">IF(ISERROR($Y477),"",OFFSET('Smelter Look-up'!$D$4,$Y477-4,0)&amp;"")</f>
        <v/>
      </c>
      <c r="F477" s="95" t="str">
        <f ca="1">IF(ISERROR($Y477),"",OFFSET('Smelter Look-up'!$E$4,$Y477-4,0))</f>
        <v/>
      </c>
      <c r="G477" s="95" t="str">
        <f ca="1">IF(C477="Smelter not listed","Enter smelter details",IF(ISERROR($Y477),"",OFFSET('Smelter Look-up'!$F$4,$Y477-4,0)))</f>
        <v/>
      </c>
      <c r="H477" s="154" t="str">
        <f ca="1">IF(ISERROR($Y477),"",OFFSET('Smelter Look-up'!$G$4,$Y477-4,0))</f>
        <v/>
      </c>
      <c r="I477" s="96" t="str">
        <f ca="1">IF(ISERROR($Y477),"",OFFSET('Smelter Look-up'!$H$4,$Y477-4,0))</f>
        <v/>
      </c>
      <c r="J477" s="96" t="str">
        <f ca="1">IF(ISERROR($Y477),"",OFFSET('Smelter Look-up'!$I$4,$Y477-4,0))</f>
        <v/>
      </c>
      <c r="K477" s="97"/>
      <c r="L477" s="97"/>
      <c r="M477" s="97"/>
      <c r="N477" s="97"/>
      <c r="O477" s="97"/>
      <c r="P477" s="97"/>
      <c r="Q477" s="98"/>
      <c r="R477" s="140" t="str">
        <f ca="1">IF(ISERROR($Y477),"",OFFSET('Smelter Look-up'!$C$4,$Y477-4,0)&amp;"")</f>
        <v/>
      </c>
      <c r="S477" s="98" t="str">
        <f ca="1" t="shared" si="55"/>
        <v/>
      </c>
      <c r="T477" s="98" t="str">
        <f ca="1">IF(B477="","",IF(ISERROR(MATCH($J477,SorP!B:B,0)),"",INDIRECT("'SorP'!$A$"&amp;MATCH($S477&amp;$J477,SorP!C:C,0))))</f>
        <v/>
      </c>
      <c r="U477" s="99"/>
      <c r="V477" s="74" t="str">
        <f ca="1" t="shared" si="56"/>
        <v/>
      </c>
      <c r="W477" s="74" t="b">
        <f ca="1" t="shared" si="57"/>
        <v>0</v>
      </c>
      <c r="X477" s="74" t="str">
        <f ca="1" t="shared" si="58"/>
        <v>+</v>
      </c>
      <c r="Y477" s="74" t="e">
        <f ca="1">IF(C477="",NA(),MATCH($B477&amp;$C477,'Smelter Look-up'!$J:$J,0))</f>
        <v>#N/A</v>
      </c>
      <c r="AB477" s="74">
        <f ca="1" t="shared" si="59"/>
        <v>0</v>
      </c>
      <c r="AC477" s="74" t="str">
        <f ca="1" t="shared" si="60"/>
        <v/>
      </c>
      <c r="AD477" s="74" t="str">
        <f ca="1" t="shared" si="61"/>
        <v/>
      </c>
    </row>
    <row r="478" s="74" customFormat="1" ht="20.15" customHeight="1" spans="1:30">
      <c r="A478" s="97"/>
      <c r="B478" s="95" t="str">
        <f ca="1">IF(LEN(A478)=0,"",INDEX('Smelter Look-up'!$A:$A,MATCH($A478,'Smelter Look-up'!$E:$E,0)))</f>
        <v/>
      </c>
      <c r="C478" s="95" t="str">
        <f ca="1">IF(LEN(A478)=0,"",INDEX('Smelter Look-up'!$C:$C,MATCH($A478,'Smelter Look-up'!$E:$E,0)))</f>
        <v/>
      </c>
      <c r="D478" s="95"/>
      <c r="E478" s="95" t="str">
        <f ca="1">IF(ISERROR($Y478),"",OFFSET('Smelter Look-up'!$D$4,$Y478-4,0)&amp;"")</f>
        <v/>
      </c>
      <c r="F478" s="95" t="str">
        <f ca="1">IF(ISERROR($Y478),"",OFFSET('Smelter Look-up'!$E$4,$Y478-4,0))</f>
        <v/>
      </c>
      <c r="G478" s="95" t="str">
        <f ca="1">IF(C478="Smelter not listed","Enter smelter details",IF(ISERROR($Y478),"",OFFSET('Smelter Look-up'!$F$4,$Y478-4,0)))</f>
        <v/>
      </c>
      <c r="H478" s="154" t="str">
        <f ca="1">IF(ISERROR($Y478),"",OFFSET('Smelter Look-up'!$G$4,$Y478-4,0))</f>
        <v/>
      </c>
      <c r="I478" s="96" t="str">
        <f ca="1">IF(ISERROR($Y478),"",OFFSET('Smelter Look-up'!$H$4,$Y478-4,0))</f>
        <v/>
      </c>
      <c r="J478" s="96" t="str">
        <f ca="1">IF(ISERROR($Y478),"",OFFSET('Smelter Look-up'!$I$4,$Y478-4,0))</f>
        <v/>
      </c>
      <c r="K478" s="97"/>
      <c r="L478" s="97"/>
      <c r="M478" s="97"/>
      <c r="N478" s="97"/>
      <c r="O478" s="97"/>
      <c r="P478" s="97"/>
      <c r="Q478" s="98"/>
      <c r="R478" s="140" t="str">
        <f ca="1">IF(ISERROR($Y478),"",OFFSET('Smelter Look-up'!$C$4,$Y478-4,0)&amp;"")</f>
        <v/>
      </c>
      <c r="S478" s="98" t="str">
        <f ca="1" t="shared" si="55"/>
        <v/>
      </c>
      <c r="T478" s="98" t="str">
        <f ca="1">IF(B478="","",IF(ISERROR(MATCH($J478,SorP!B:B,0)),"",INDIRECT("'SorP'!$A$"&amp;MATCH($S478&amp;$J478,SorP!C:C,0))))</f>
        <v/>
      </c>
      <c r="U478" s="99"/>
      <c r="V478" s="74" t="str">
        <f ca="1" t="shared" si="56"/>
        <v/>
      </c>
      <c r="W478" s="74" t="b">
        <f ca="1" t="shared" si="57"/>
        <v>0</v>
      </c>
      <c r="X478" s="74" t="str">
        <f ca="1" t="shared" si="58"/>
        <v>+</v>
      </c>
      <c r="Y478" s="74" t="e">
        <f ca="1">IF(C478="",NA(),MATCH($B478&amp;$C478,'Smelter Look-up'!$J:$J,0))</f>
        <v>#N/A</v>
      </c>
      <c r="AB478" s="74">
        <f ca="1" t="shared" si="59"/>
        <v>0</v>
      </c>
      <c r="AC478" s="74" t="str">
        <f ca="1" t="shared" si="60"/>
        <v/>
      </c>
      <c r="AD478" s="74" t="str">
        <f ca="1" t="shared" si="61"/>
        <v/>
      </c>
    </row>
    <row r="479" s="74" customFormat="1" ht="20.15" customHeight="1" spans="1:30">
      <c r="A479" s="97"/>
      <c r="B479" s="95" t="str">
        <f ca="1">IF(LEN(A479)=0,"",INDEX('Smelter Look-up'!$A:$A,MATCH($A479,'Smelter Look-up'!$E:$E,0)))</f>
        <v/>
      </c>
      <c r="C479" s="95" t="str">
        <f ca="1">IF(LEN(A479)=0,"",INDEX('Smelter Look-up'!$C:$C,MATCH($A479,'Smelter Look-up'!$E:$E,0)))</f>
        <v/>
      </c>
      <c r="D479" s="95"/>
      <c r="E479" s="95" t="str">
        <f ca="1">IF(ISERROR($Y479),"",OFFSET('Smelter Look-up'!$D$4,$Y479-4,0)&amp;"")</f>
        <v/>
      </c>
      <c r="F479" s="95" t="str">
        <f ca="1">IF(ISERROR($Y479),"",OFFSET('Smelter Look-up'!$E$4,$Y479-4,0))</f>
        <v/>
      </c>
      <c r="G479" s="95" t="str">
        <f ca="1">IF(C479="Smelter not listed","Enter smelter details",IF(ISERROR($Y479),"",OFFSET('Smelter Look-up'!$F$4,$Y479-4,0)))</f>
        <v/>
      </c>
      <c r="H479" s="154" t="str">
        <f ca="1">IF(ISERROR($Y479),"",OFFSET('Smelter Look-up'!$G$4,$Y479-4,0))</f>
        <v/>
      </c>
      <c r="I479" s="96" t="str">
        <f ca="1">IF(ISERROR($Y479),"",OFFSET('Smelter Look-up'!$H$4,$Y479-4,0))</f>
        <v/>
      </c>
      <c r="J479" s="96" t="str">
        <f ca="1">IF(ISERROR($Y479),"",OFFSET('Smelter Look-up'!$I$4,$Y479-4,0))</f>
        <v/>
      </c>
      <c r="K479" s="97"/>
      <c r="L479" s="97"/>
      <c r="M479" s="97"/>
      <c r="N479" s="97"/>
      <c r="O479" s="97"/>
      <c r="P479" s="97"/>
      <c r="Q479" s="98"/>
      <c r="R479" s="140" t="str">
        <f ca="1">IF(ISERROR($Y479),"",OFFSET('Smelter Look-up'!$C$4,$Y479-4,0)&amp;"")</f>
        <v/>
      </c>
      <c r="S479" s="98" t="str">
        <f ca="1" t="shared" si="55"/>
        <v/>
      </c>
      <c r="T479" s="98" t="str">
        <f ca="1">IF(B479="","",IF(ISERROR(MATCH($J479,SorP!B:B,0)),"",INDIRECT("'SorP'!$A$"&amp;MATCH($S479&amp;$J479,SorP!C:C,0))))</f>
        <v/>
      </c>
      <c r="U479" s="99"/>
      <c r="V479" s="74" t="str">
        <f ca="1" t="shared" si="56"/>
        <v/>
      </c>
      <c r="W479" s="74" t="b">
        <f ca="1" t="shared" si="57"/>
        <v>0</v>
      </c>
      <c r="X479" s="74" t="str">
        <f ca="1" t="shared" si="58"/>
        <v>+</v>
      </c>
      <c r="Y479" s="74" t="e">
        <f ca="1">IF(C479="",NA(),MATCH($B479&amp;$C479,'Smelter Look-up'!$J:$J,0))</f>
        <v>#N/A</v>
      </c>
      <c r="AB479" s="74">
        <f ca="1" t="shared" si="59"/>
        <v>0</v>
      </c>
      <c r="AC479" s="74" t="str">
        <f ca="1" t="shared" si="60"/>
        <v/>
      </c>
      <c r="AD479" s="74" t="str">
        <f ca="1" t="shared" si="61"/>
        <v/>
      </c>
    </row>
    <row r="480" s="74" customFormat="1" ht="20.15" customHeight="1" spans="1:30">
      <c r="A480" s="97"/>
      <c r="B480" s="95" t="str">
        <f ca="1">IF(LEN(A480)=0,"",INDEX('Smelter Look-up'!$A:$A,MATCH($A480,'Smelter Look-up'!$E:$E,0)))</f>
        <v/>
      </c>
      <c r="C480" s="95" t="str">
        <f ca="1">IF(LEN(A480)=0,"",INDEX('Smelter Look-up'!$C:$C,MATCH($A480,'Smelter Look-up'!$E:$E,0)))</f>
        <v/>
      </c>
      <c r="D480" s="95"/>
      <c r="E480" s="95" t="str">
        <f ca="1">IF(ISERROR($Y480),"",OFFSET('Smelter Look-up'!$D$4,$Y480-4,0)&amp;"")</f>
        <v/>
      </c>
      <c r="F480" s="95" t="str">
        <f ca="1">IF(ISERROR($Y480),"",OFFSET('Smelter Look-up'!$E$4,$Y480-4,0))</f>
        <v/>
      </c>
      <c r="G480" s="95" t="str">
        <f ca="1">IF(C480="Smelter not listed","Enter smelter details",IF(ISERROR($Y480),"",OFFSET('Smelter Look-up'!$F$4,$Y480-4,0)))</f>
        <v/>
      </c>
      <c r="H480" s="154" t="str">
        <f ca="1">IF(ISERROR($Y480),"",OFFSET('Smelter Look-up'!$G$4,$Y480-4,0))</f>
        <v/>
      </c>
      <c r="I480" s="96" t="str">
        <f ca="1">IF(ISERROR($Y480),"",OFFSET('Smelter Look-up'!$H$4,$Y480-4,0))</f>
        <v/>
      </c>
      <c r="J480" s="96" t="str">
        <f ca="1">IF(ISERROR($Y480),"",OFFSET('Smelter Look-up'!$I$4,$Y480-4,0))</f>
        <v/>
      </c>
      <c r="K480" s="97"/>
      <c r="L480" s="97"/>
      <c r="M480" s="97"/>
      <c r="N480" s="97"/>
      <c r="O480" s="97"/>
      <c r="P480" s="97"/>
      <c r="Q480" s="98"/>
      <c r="R480" s="140" t="str">
        <f ca="1">IF(ISERROR($Y480),"",OFFSET('Smelter Look-up'!$C$4,$Y480-4,0)&amp;"")</f>
        <v/>
      </c>
      <c r="S480" s="98" t="str">
        <f ca="1" t="shared" si="55"/>
        <v/>
      </c>
      <c r="T480" s="98" t="str">
        <f ca="1">IF(B480="","",IF(ISERROR(MATCH($J480,SorP!B:B,0)),"",INDIRECT("'SorP'!$A$"&amp;MATCH($S480&amp;$J480,SorP!C:C,0))))</f>
        <v/>
      </c>
      <c r="U480" s="99"/>
      <c r="V480" s="74" t="str">
        <f ca="1" t="shared" si="56"/>
        <v/>
      </c>
      <c r="W480" s="74" t="b">
        <f ca="1" t="shared" si="57"/>
        <v>0</v>
      </c>
      <c r="X480" s="74" t="str">
        <f ca="1" t="shared" si="58"/>
        <v>+</v>
      </c>
      <c r="Y480" s="74" t="e">
        <f ca="1">IF(C480="",NA(),MATCH($B480&amp;$C480,'Smelter Look-up'!$J:$J,0))</f>
        <v>#N/A</v>
      </c>
      <c r="AB480" s="74">
        <f ca="1" t="shared" si="59"/>
        <v>0</v>
      </c>
      <c r="AC480" s="74" t="str">
        <f ca="1" t="shared" si="60"/>
        <v/>
      </c>
      <c r="AD480" s="74" t="str">
        <f ca="1" t="shared" si="61"/>
        <v/>
      </c>
    </row>
    <row r="481" s="74" customFormat="1" ht="20.15" customHeight="1" spans="1:30">
      <c r="A481" s="97"/>
      <c r="B481" s="95" t="str">
        <f ca="1">IF(LEN(A481)=0,"",INDEX('Smelter Look-up'!$A:$A,MATCH($A481,'Smelter Look-up'!$E:$E,0)))</f>
        <v/>
      </c>
      <c r="C481" s="95" t="str">
        <f ca="1">IF(LEN(A481)=0,"",INDEX('Smelter Look-up'!$C:$C,MATCH($A481,'Smelter Look-up'!$E:$E,0)))</f>
        <v/>
      </c>
      <c r="D481" s="95"/>
      <c r="E481" s="95" t="str">
        <f ca="1">IF(ISERROR($Y481),"",OFFSET('Smelter Look-up'!$D$4,$Y481-4,0)&amp;"")</f>
        <v/>
      </c>
      <c r="F481" s="95" t="str">
        <f ca="1">IF(ISERROR($Y481),"",OFFSET('Smelter Look-up'!$E$4,$Y481-4,0))</f>
        <v/>
      </c>
      <c r="G481" s="95" t="str">
        <f ca="1">IF(C481="Smelter not listed","Enter smelter details",IF(ISERROR($Y481),"",OFFSET('Smelter Look-up'!$F$4,$Y481-4,0)))</f>
        <v/>
      </c>
      <c r="H481" s="154" t="str">
        <f ca="1">IF(ISERROR($Y481),"",OFFSET('Smelter Look-up'!$G$4,$Y481-4,0))</f>
        <v/>
      </c>
      <c r="I481" s="96" t="str">
        <f ca="1">IF(ISERROR($Y481),"",OFFSET('Smelter Look-up'!$H$4,$Y481-4,0))</f>
        <v/>
      </c>
      <c r="J481" s="96" t="str">
        <f ca="1">IF(ISERROR($Y481),"",OFFSET('Smelter Look-up'!$I$4,$Y481-4,0))</f>
        <v/>
      </c>
      <c r="K481" s="97"/>
      <c r="L481" s="97"/>
      <c r="M481" s="97"/>
      <c r="N481" s="97"/>
      <c r="O481" s="97"/>
      <c r="P481" s="97"/>
      <c r="Q481" s="98"/>
      <c r="R481" s="140" t="str">
        <f ca="1">IF(ISERROR($Y481),"",OFFSET('Smelter Look-up'!$C$4,$Y481-4,0)&amp;"")</f>
        <v/>
      </c>
      <c r="S481" s="98" t="str">
        <f ca="1" t="shared" si="55"/>
        <v/>
      </c>
      <c r="T481" s="98" t="str">
        <f ca="1">IF(B481="","",IF(ISERROR(MATCH($J481,SorP!B:B,0)),"",INDIRECT("'SorP'!$A$"&amp;MATCH($S481&amp;$J481,SorP!C:C,0))))</f>
        <v/>
      </c>
      <c r="U481" s="99"/>
      <c r="V481" s="74" t="str">
        <f ca="1" t="shared" si="56"/>
        <v/>
      </c>
      <c r="W481" s="74" t="b">
        <f ca="1" t="shared" si="57"/>
        <v>0</v>
      </c>
      <c r="X481" s="74" t="str">
        <f ca="1" t="shared" si="58"/>
        <v>+</v>
      </c>
      <c r="Y481" s="74" t="e">
        <f ca="1">IF(C481="",NA(),MATCH($B481&amp;$C481,'Smelter Look-up'!$J:$J,0))</f>
        <v>#N/A</v>
      </c>
      <c r="AB481" s="74">
        <f ca="1" t="shared" si="59"/>
        <v>0</v>
      </c>
      <c r="AC481" s="74" t="str">
        <f ca="1" t="shared" si="60"/>
        <v/>
      </c>
      <c r="AD481" s="74" t="str">
        <f ca="1" t="shared" si="61"/>
        <v/>
      </c>
    </row>
    <row r="482" s="74" customFormat="1" ht="20.15" customHeight="1" spans="1:30">
      <c r="A482" s="97"/>
      <c r="B482" s="95" t="str">
        <f ca="1">IF(LEN(A482)=0,"",INDEX('Smelter Look-up'!$A:$A,MATCH($A482,'Smelter Look-up'!$E:$E,0)))</f>
        <v/>
      </c>
      <c r="C482" s="95" t="str">
        <f ca="1">IF(LEN(A482)=0,"",INDEX('Smelter Look-up'!$C:$C,MATCH($A482,'Smelter Look-up'!$E:$E,0)))</f>
        <v/>
      </c>
      <c r="D482" s="95"/>
      <c r="E482" s="95" t="str">
        <f ca="1">IF(ISERROR($Y482),"",OFFSET('Smelter Look-up'!$D$4,$Y482-4,0)&amp;"")</f>
        <v/>
      </c>
      <c r="F482" s="95" t="str">
        <f ca="1">IF(ISERROR($Y482),"",OFFSET('Smelter Look-up'!$E$4,$Y482-4,0))</f>
        <v/>
      </c>
      <c r="G482" s="95" t="str">
        <f ca="1">IF(C482="Smelter not listed","Enter smelter details",IF(ISERROR($Y482),"",OFFSET('Smelter Look-up'!$F$4,$Y482-4,0)))</f>
        <v/>
      </c>
      <c r="H482" s="154" t="str">
        <f ca="1">IF(ISERROR($Y482),"",OFFSET('Smelter Look-up'!$G$4,$Y482-4,0))</f>
        <v/>
      </c>
      <c r="I482" s="96" t="str">
        <f ca="1">IF(ISERROR($Y482),"",OFFSET('Smelter Look-up'!$H$4,$Y482-4,0))</f>
        <v/>
      </c>
      <c r="J482" s="96" t="str">
        <f ca="1">IF(ISERROR($Y482),"",OFFSET('Smelter Look-up'!$I$4,$Y482-4,0))</f>
        <v/>
      </c>
      <c r="K482" s="97"/>
      <c r="L482" s="97"/>
      <c r="M482" s="97"/>
      <c r="N482" s="97"/>
      <c r="O482" s="97"/>
      <c r="P482" s="97"/>
      <c r="Q482" s="98"/>
      <c r="R482" s="140" t="str">
        <f ca="1">IF(ISERROR($Y482),"",OFFSET('Smelter Look-up'!$C$4,$Y482-4,0)&amp;"")</f>
        <v/>
      </c>
      <c r="S482" s="98" t="str">
        <f ca="1" t="shared" si="55"/>
        <v/>
      </c>
      <c r="T482" s="98" t="str">
        <f ca="1">IF(B482="","",IF(ISERROR(MATCH($J482,SorP!B:B,0)),"",INDIRECT("'SorP'!$A$"&amp;MATCH($S482&amp;$J482,SorP!C:C,0))))</f>
        <v/>
      </c>
      <c r="U482" s="99"/>
      <c r="V482" s="74" t="str">
        <f ca="1" t="shared" si="56"/>
        <v/>
      </c>
      <c r="W482" s="74" t="b">
        <f ca="1" t="shared" si="57"/>
        <v>0</v>
      </c>
      <c r="X482" s="74" t="str">
        <f ca="1" t="shared" si="58"/>
        <v>+</v>
      </c>
      <c r="Y482" s="74" t="e">
        <f ca="1">IF(C482="",NA(),MATCH($B482&amp;$C482,'Smelter Look-up'!$J:$J,0))</f>
        <v>#N/A</v>
      </c>
      <c r="AB482" s="74">
        <f ca="1" t="shared" si="59"/>
        <v>0</v>
      </c>
      <c r="AC482" s="74" t="str">
        <f ca="1" t="shared" si="60"/>
        <v/>
      </c>
      <c r="AD482" s="74" t="str">
        <f ca="1" t="shared" si="61"/>
        <v/>
      </c>
    </row>
    <row r="483" s="74" customFormat="1" ht="20.15" customHeight="1" spans="1:30">
      <c r="A483" s="97"/>
      <c r="B483" s="95" t="str">
        <f ca="1">IF(LEN(A483)=0,"",INDEX('Smelter Look-up'!$A:$A,MATCH($A483,'Smelter Look-up'!$E:$E,0)))</f>
        <v/>
      </c>
      <c r="C483" s="95" t="str">
        <f ca="1">IF(LEN(A483)=0,"",INDEX('Smelter Look-up'!$C:$C,MATCH($A483,'Smelter Look-up'!$E:$E,0)))</f>
        <v/>
      </c>
      <c r="D483" s="95"/>
      <c r="E483" s="95" t="str">
        <f ca="1">IF(ISERROR($Y483),"",OFFSET('Smelter Look-up'!$D$4,$Y483-4,0)&amp;"")</f>
        <v/>
      </c>
      <c r="F483" s="95" t="str">
        <f ca="1">IF(ISERROR($Y483),"",OFFSET('Smelter Look-up'!$E$4,$Y483-4,0))</f>
        <v/>
      </c>
      <c r="G483" s="95" t="str">
        <f ca="1">IF(C483="Smelter not listed","Enter smelter details",IF(ISERROR($Y483),"",OFFSET('Smelter Look-up'!$F$4,$Y483-4,0)))</f>
        <v/>
      </c>
      <c r="H483" s="154" t="str">
        <f ca="1">IF(ISERROR($Y483),"",OFFSET('Smelter Look-up'!$G$4,$Y483-4,0))</f>
        <v/>
      </c>
      <c r="I483" s="96" t="str">
        <f ca="1">IF(ISERROR($Y483),"",OFFSET('Smelter Look-up'!$H$4,$Y483-4,0))</f>
        <v/>
      </c>
      <c r="J483" s="96" t="str">
        <f ca="1">IF(ISERROR($Y483),"",OFFSET('Smelter Look-up'!$I$4,$Y483-4,0))</f>
        <v/>
      </c>
      <c r="K483" s="97"/>
      <c r="L483" s="97"/>
      <c r="M483" s="97"/>
      <c r="N483" s="97"/>
      <c r="O483" s="97"/>
      <c r="P483" s="97"/>
      <c r="Q483" s="98"/>
      <c r="R483" s="140" t="str">
        <f ca="1">IF(ISERROR($Y483),"",OFFSET('Smelter Look-up'!$C$4,$Y483-4,0)&amp;"")</f>
        <v/>
      </c>
      <c r="S483" s="98" t="str">
        <f ca="1" t="shared" si="55"/>
        <v/>
      </c>
      <c r="T483" s="98" t="str">
        <f ca="1">IF(B483="","",IF(ISERROR(MATCH($J483,SorP!B:B,0)),"",INDIRECT("'SorP'!$A$"&amp;MATCH($S483&amp;$J483,SorP!C:C,0))))</f>
        <v/>
      </c>
      <c r="U483" s="99"/>
      <c r="V483" s="74" t="str">
        <f ca="1" t="shared" si="56"/>
        <v/>
      </c>
      <c r="W483" s="74" t="b">
        <f ca="1" t="shared" si="57"/>
        <v>0</v>
      </c>
      <c r="X483" s="74" t="str">
        <f ca="1" t="shared" si="58"/>
        <v>+</v>
      </c>
      <c r="Y483" s="74" t="e">
        <f ca="1">IF(C483="",NA(),MATCH($B483&amp;$C483,'Smelter Look-up'!$J:$J,0))</f>
        <v>#N/A</v>
      </c>
      <c r="AB483" s="74">
        <f ca="1" t="shared" si="59"/>
        <v>0</v>
      </c>
      <c r="AC483" s="74" t="str">
        <f ca="1" t="shared" si="60"/>
        <v/>
      </c>
      <c r="AD483" s="74" t="str">
        <f ca="1" t="shared" si="61"/>
        <v/>
      </c>
    </row>
    <row r="484" s="74" customFormat="1" ht="20.15" customHeight="1" spans="1:30">
      <c r="A484" s="97"/>
      <c r="B484" s="95" t="str">
        <f ca="1">IF(LEN(A484)=0,"",INDEX('Smelter Look-up'!$A:$A,MATCH($A484,'Smelter Look-up'!$E:$E,0)))</f>
        <v/>
      </c>
      <c r="C484" s="95" t="str">
        <f ca="1">IF(LEN(A484)=0,"",INDEX('Smelter Look-up'!$C:$C,MATCH($A484,'Smelter Look-up'!$E:$E,0)))</f>
        <v/>
      </c>
      <c r="D484" s="95"/>
      <c r="E484" s="95" t="str">
        <f ca="1">IF(ISERROR($Y484),"",OFFSET('Smelter Look-up'!$D$4,$Y484-4,0)&amp;"")</f>
        <v/>
      </c>
      <c r="F484" s="95" t="str">
        <f ca="1">IF(ISERROR($Y484),"",OFFSET('Smelter Look-up'!$E$4,$Y484-4,0))</f>
        <v/>
      </c>
      <c r="G484" s="95" t="str">
        <f ca="1">IF(C484="Smelter not listed","Enter smelter details",IF(ISERROR($Y484),"",OFFSET('Smelter Look-up'!$F$4,$Y484-4,0)))</f>
        <v/>
      </c>
      <c r="H484" s="154" t="str">
        <f ca="1">IF(ISERROR($Y484),"",OFFSET('Smelter Look-up'!$G$4,$Y484-4,0))</f>
        <v/>
      </c>
      <c r="I484" s="96" t="str">
        <f ca="1">IF(ISERROR($Y484),"",OFFSET('Smelter Look-up'!$H$4,$Y484-4,0))</f>
        <v/>
      </c>
      <c r="J484" s="96" t="str">
        <f ca="1">IF(ISERROR($Y484),"",OFFSET('Smelter Look-up'!$I$4,$Y484-4,0))</f>
        <v/>
      </c>
      <c r="K484" s="97"/>
      <c r="L484" s="97"/>
      <c r="M484" s="97"/>
      <c r="N484" s="97"/>
      <c r="O484" s="97"/>
      <c r="P484" s="97"/>
      <c r="Q484" s="98"/>
      <c r="R484" s="140" t="str">
        <f ca="1">IF(ISERROR($Y484),"",OFFSET('Smelter Look-up'!$C$4,$Y484-4,0)&amp;"")</f>
        <v/>
      </c>
      <c r="S484" s="98" t="str">
        <f ca="1" t="shared" si="55"/>
        <v/>
      </c>
      <c r="T484" s="98" t="str">
        <f ca="1">IF(B484="","",IF(ISERROR(MATCH($J484,SorP!B:B,0)),"",INDIRECT("'SorP'!$A$"&amp;MATCH($S484&amp;$J484,SorP!C:C,0))))</f>
        <v/>
      </c>
      <c r="U484" s="99"/>
      <c r="V484" s="74" t="str">
        <f ca="1" t="shared" si="56"/>
        <v/>
      </c>
      <c r="W484" s="74" t="b">
        <f ca="1" t="shared" si="57"/>
        <v>0</v>
      </c>
      <c r="X484" s="74" t="str">
        <f ca="1" t="shared" si="58"/>
        <v>+</v>
      </c>
      <c r="Y484" s="74" t="e">
        <f ca="1">IF(C484="",NA(),MATCH($B484&amp;$C484,'Smelter Look-up'!$J:$J,0))</f>
        <v>#N/A</v>
      </c>
      <c r="AB484" s="74">
        <f ca="1" t="shared" si="59"/>
        <v>0</v>
      </c>
      <c r="AC484" s="74" t="str">
        <f ca="1" t="shared" si="60"/>
        <v/>
      </c>
      <c r="AD484" s="74" t="str">
        <f ca="1" t="shared" si="61"/>
        <v/>
      </c>
    </row>
    <row r="485" s="74" customFormat="1" ht="20.15" customHeight="1" spans="1:30">
      <c r="A485" s="97"/>
      <c r="B485" s="95" t="str">
        <f ca="1">IF(LEN(A485)=0,"",INDEX('Smelter Look-up'!$A:$A,MATCH($A485,'Smelter Look-up'!$E:$E,0)))</f>
        <v/>
      </c>
      <c r="C485" s="95" t="str">
        <f ca="1">IF(LEN(A485)=0,"",INDEX('Smelter Look-up'!$C:$C,MATCH($A485,'Smelter Look-up'!$E:$E,0)))</f>
        <v/>
      </c>
      <c r="D485" s="95"/>
      <c r="E485" s="95" t="str">
        <f ca="1">IF(ISERROR($Y485),"",OFFSET('Smelter Look-up'!$D$4,$Y485-4,0)&amp;"")</f>
        <v/>
      </c>
      <c r="F485" s="95" t="str">
        <f ca="1">IF(ISERROR($Y485),"",OFFSET('Smelter Look-up'!$E$4,$Y485-4,0))</f>
        <v/>
      </c>
      <c r="G485" s="95" t="str">
        <f ca="1">IF(C485="Smelter not listed","Enter smelter details",IF(ISERROR($Y485),"",OFFSET('Smelter Look-up'!$F$4,$Y485-4,0)))</f>
        <v/>
      </c>
      <c r="H485" s="154" t="str">
        <f ca="1">IF(ISERROR($Y485),"",OFFSET('Smelter Look-up'!$G$4,$Y485-4,0))</f>
        <v/>
      </c>
      <c r="I485" s="96" t="str">
        <f ca="1">IF(ISERROR($Y485),"",OFFSET('Smelter Look-up'!$H$4,$Y485-4,0))</f>
        <v/>
      </c>
      <c r="J485" s="96" t="str">
        <f ca="1">IF(ISERROR($Y485),"",OFFSET('Smelter Look-up'!$I$4,$Y485-4,0))</f>
        <v/>
      </c>
      <c r="K485" s="97"/>
      <c r="L485" s="97"/>
      <c r="M485" s="97"/>
      <c r="N485" s="97"/>
      <c r="O485" s="97"/>
      <c r="P485" s="97"/>
      <c r="Q485" s="98"/>
      <c r="R485" s="140" t="str">
        <f ca="1">IF(ISERROR($Y485),"",OFFSET('Smelter Look-up'!$C$4,$Y485-4,0)&amp;"")</f>
        <v/>
      </c>
      <c r="S485" s="98" t="str">
        <f ca="1" t="shared" si="55"/>
        <v/>
      </c>
      <c r="T485" s="98" t="str">
        <f ca="1">IF(B485="","",IF(ISERROR(MATCH($J485,SorP!B:B,0)),"",INDIRECT("'SorP'!$A$"&amp;MATCH($S485&amp;$J485,SorP!C:C,0))))</f>
        <v/>
      </c>
      <c r="U485" s="99"/>
      <c r="V485" s="74" t="str">
        <f ca="1" t="shared" si="56"/>
        <v/>
      </c>
      <c r="W485" s="74" t="b">
        <f ca="1" t="shared" si="57"/>
        <v>0</v>
      </c>
      <c r="X485" s="74" t="str">
        <f ca="1" t="shared" si="58"/>
        <v>+</v>
      </c>
      <c r="Y485" s="74" t="e">
        <f ca="1">IF(C485="",NA(),MATCH($B485&amp;$C485,'Smelter Look-up'!$J:$J,0))</f>
        <v>#N/A</v>
      </c>
      <c r="AB485" s="74">
        <f ca="1" t="shared" si="59"/>
        <v>0</v>
      </c>
      <c r="AC485" s="74" t="str">
        <f ca="1" t="shared" si="60"/>
        <v/>
      </c>
      <c r="AD485" s="74" t="str">
        <f ca="1" t="shared" si="61"/>
        <v/>
      </c>
    </row>
    <row r="486" s="74" customFormat="1" ht="20.15" customHeight="1" spans="1:30">
      <c r="A486" s="97"/>
      <c r="B486" s="95" t="str">
        <f ca="1">IF(LEN(A486)=0,"",INDEX('Smelter Look-up'!$A:$A,MATCH($A486,'Smelter Look-up'!$E:$E,0)))</f>
        <v/>
      </c>
      <c r="C486" s="95" t="str">
        <f ca="1">IF(LEN(A486)=0,"",INDEX('Smelter Look-up'!$C:$C,MATCH($A486,'Smelter Look-up'!$E:$E,0)))</f>
        <v/>
      </c>
      <c r="D486" s="95"/>
      <c r="E486" s="95" t="str">
        <f ca="1">IF(ISERROR($Y486),"",OFFSET('Smelter Look-up'!$D$4,$Y486-4,0)&amp;"")</f>
        <v/>
      </c>
      <c r="F486" s="95" t="str">
        <f ca="1">IF(ISERROR($Y486),"",OFFSET('Smelter Look-up'!$E$4,$Y486-4,0))</f>
        <v/>
      </c>
      <c r="G486" s="95" t="str">
        <f ca="1">IF(C486="Smelter not listed","Enter smelter details",IF(ISERROR($Y486),"",OFFSET('Smelter Look-up'!$F$4,$Y486-4,0)))</f>
        <v/>
      </c>
      <c r="H486" s="154" t="str">
        <f ca="1">IF(ISERROR($Y486),"",OFFSET('Smelter Look-up'!$G$4,$Y486-4,0))</f>
        <v/>
      </c>
      <c r="I486" s="96" t="str">
        <f ca="1">IF(ISERROR($Y486),"",OFFSET('Smelter Look-up'!$H$4,$Y486-4,0))</f>
        <v/>
      </c>
      <c r="J486" s="96" t="str">
        <f ca="1">IF(ISERROR($Y486),"",OFFSET('Smelter Look-up'!$I$4,$Y486-4,0))</f>
        <v/>
      </c>
      <c r="K486" s="97"/>
      <c r="L486" s="97"/>
      <c r="M486" s="97"/>
      <c r="N486" s="97"/>
      <c r="O486" s="97"/>
      <c r="P486" s="97"/>
      <c r="Q486" s="98"/>
      <c r="R486" s="140" t="str">
        <f ca="1">IF(ISERROR($Y486),"",OFFSET('Smelter Look-up'!$C$4,$Y486-4,0)&amp;"")</f>
        <v/>
      </c>
      <c r="S486" s="98" t="str">
        <f ca="1" t="shared" si="55"/>
        <v/>
      </c>
      <c r="T486" s="98" t="str">
        <f ca="1">IF(B486="","",IF(ISERROR(MATCH($J486,SorP!B:B,0)),"",INDIRECT("'SorP'!$A$"&amp;MATCH($S486&amp;$J486,SorP!C:C,0))))</f>
        <v/>
      </c>
      <c r="U486" s="99"/>
      <c r="V486" s="74" t="str">
        <f ca="1" t="shared" si="56"/>
        <v/>
      </c>
      <c r="W486" s="74" t="b">
        <f ca="1" t="shared" si="57"/>
        <v>0</v>
      </c>
      <c r="X486" s="74" t="str">
        <f ca="1" t="shared" si="58"/>
        <v>+</v>
      </c>
      <c r="Y486" s="74" t="e">
        <f ca="1">IF(C486="",NA(),MATCH($B486&amp;$C486,'Smelter Look-up'!$J:$J,0))</f>
        <v>#N/A</v>
      </c>
      <c r="AB486" s="74">
        <f ca="1" t="shared" si="59"/>
        <v>0</v>
      </c>
      <c r="AC486" s="74" t="str">
        <f ca="1" t="shared" si="60"/>
        <v/>
      </c>
      <c r="AD486" s="74" t="str">
        <f ca="1" t="shared" si="61"/>
        <v/>
      </c>
    </row>
    <row r="487" s="74" customFormat="1" ht="20.15" customHeight="1" spans="1:30">
      <c r="A487" s="97"/>
      <c r="B487" s="95" t="str">
        <f ca="1">IF(LEN(A487)=0,"",INDEX('Smelter Look-up'!$A:$A,MATCH($A487,'Smelter Look-up'!$E:$E,0)))</f>
        <v/>
      </c>
      <c r="C487" s="95" t="str">
        <f ca="1">IF(LEN(A487)=0,"",INDEX('Smelter Look-up'!$C:$C,MATCH($A487,'Smelter Look-up'!$E:$E,0)))</f>
        <v/>
      </c>
      <c r="D487" s="95"/>
      <c r="E487" s="95" t="str">
        <f ca="1">IF(ISERROR($Y487),"",OFFSET('Smelter Look-up'!$D$4,$Y487-4,0)&amp;"")</f>
        <v/>
      </c>
      <c r="F487" s="95" t="str">
        <f ca="1">IF(ISERROR($Y487),"",OFFSET('Smelter Look-up'!$E$4,$Y487-4,0))</f>
        <v/>
      </c>
      <c r="G487" s="95" t="str">
        <f ca="1">IF(C487="Smelter not listed","Enter smelter details",IF(ISERROR($Y487),"",OFFSET('Smelter Look-up'!$F$4,$Y487-4,0)))</f>
        <v/>
      </c>
      <c r="H487" s="154" t="str">
        <f ca="1">IF(ISERROR($Y487),"",OFFSET('Smelter Look-up'!$G$4,$Y487-4,0))</f>
        <v/>
      </c>
      <c r="I487" s="96" t="str">
        <f ca="1">IF(ISERROR($Y487),"",OFFSET('Smelter Look-up'!$H$4,$Y487-4,0))</f>
        <v/>
      </c>
      <c r="J487" s="96" t="str">
        <f ca="1">IF(ISERROR($Y487),"",OFFSET('Smelter Look-up'!$I$4,$Y487-4,0))</f>
        <v/>
      </c>
      <c r="K487" s="97"/>
      <c r="L487" s="97"/>
      <c r="M487" s="97"/>
      <c r="N487" s="97"/>
      <c r="O487" s="97"/>
      <c r="P487" s="97"/>
      <c r="Q487" s="98"/>
      <c r="R487" s="140" t="str">
        <f ca="1">IF(ISERROR($Y487),"",OFFSET('Smelter Look-up'!$C$4,$Y487-4,0)&amp;"")</f>
        <v/>
      </c>
      <c r="S487" s="98" t="str">
        <f ca="1" t="shared" si="55"/>
        <v/>
      </c>
      <c r="T487" s="98" t="str">
        <f ca="1">IF(B487="","",IF(ISERROR(MATCH($J487,SorP!B:B,0)),"",INDIRECT("'SorP'!$A$"&amp;MATCH($S487&amp;$J487,SorP!C:C,0))))</f>
        <v/>
      </c>
      <c r="U487" s="99"/>
      <c r="V487" s="74" t="str">
        <f ca="1" t="shared" si="56"/>
        <v/>
      </c>
      <c r="W487" s="74" t="b">
        <f ca="1" t="shared" si="57"/>
        <v>0</v>
      </c>
      <c r="X487" s="74" t="str">
        <f ca="1" t="shared" si="58"/>
        <v>+</v>
      </c>
      <c r="Y487" s="74" t="e">
        <f ca="1">IF(C487="",NA(),MATCH($B487&amp;$C487,'Smelter Look-up'!$J:$J,0))</f>
        <v>#N/A</v>
      </c>
      <c r="AB487" s="74">
        <f ca="1" t="shared" si="59"/>
        <v>0</v>
      </c>
      <c r="AC487" s="74" t="str">
        <f ca="1" t="shared" si="60"/>
        <v/>
      </c>
      <c r="AD487" s="74" t="str">
        <f ca="1" t="shared" si="61"/>
        <v/>
      </c>
    </row>
    <row r="488" s="74" customFormat="1" ht="20.15" customHeight="1" spans="1:30">
      <c r="A488" s="97"/>
      <c r="B488" s="95" t="str">
        <f ca="1">IF(LEN(A488)=0,"",INDEX('Smelter Look-up'!$A:$A,MATCH($A488,'Smelter Look-up'!$E:$E,0)))</f>
        <v/>
      </c>
      <c r="C488" s="95" t="str">
        <f ca="1">IF(LEN(A488)=0,"",INDEX('Smelter Look-up'!$C:$C,MATCH($A488,'Smelter Look-up'!$E:$E,0)))</f>
        <v/>
      </c>
      <c r="D488" s="95"/>
      <c r="E488" s="95" t="str">
        <f ca="1">IF(ISERROR($Y488),"",OFFSET('Smelter Look-up'!$D$4,$Y488-4,0)&amp;"")</f>
        <v/>
      </c>
      <c r="F488" s="95" t="str">
        <f ca="1">IF(ISERROR($Y488),"",OFFSET('Smelter Look-up'!$E$4,$Y488-4,0))</f>
        <v/>
      </c>
      <c r="G488" s="95" t="str">
        <f ca="1">IF(C488="Smelter not listed","Enter smelter details",IF(ISERROR($Y488),"",OFFSET('Smelter Look-up'!$F$4,$Y488-4,0)))</f>
        <v/>
      </c>
      <c r="H488" s="154" t="str">
        <f ca="1">IF(ISERROR($Y488),"",OFFSET('Smelter Look-up'!$G$4,$Y488-4,0))</f>
        <v/>
      </c>
      <c r="I488" s="96" t="str">
        <f ca="1">IF(ISERROR($Y488),"",OFFSET('Smelter Look-up'!$H$4,$Y488-4,0))</f>
        <v/>
      </c>
      <c r="J488" s="96" t="str">
        <f ca="1">IF(ISERROR($Y488),"",OFFSET('Smelter Look-up'!$I$4,$Y488-4,0))</f>
        <v/>
      </c>
      <c r="K488" s="97"/>
      <c r="L488" s="97"/>
      <c r="M488" s="97"/>
      <c r="N488" s="97"/>
      <c r="O488" s="97"/>
      <c r="P488" s="97"/>
      <c r="Q488" s="98"/>
      <c r="R488" s="140" t="str">
        <f ca="1">IF(ISERROR($Y488),"",OFFSET('Smelter Look-up'!$C$4,$Y488-4,0)&amp;"")</f>
        <v/>
      </c>
      <c r="S488" s="98" t="str">
        <f ca="1" t="shared" si="55"/>
        <v/>
      </c>
      <c r="T488" s="98" t="str">
        <f ca="1">IF(B488="","",IF(ISERROR(MATCH($J488,SorP!B:B,0)),"",INDIRECT("'SorP'!$A$"&amp;MATCH($S488&amp;$J488,SorP!C:C,0))))</f>
        <v/>
      </c>
      <c r="U488" s="99"/>
      <c r="V488" s="74" t="str">
        <f ca="1" t="shared" si="56"/>
        <v/>
      </c>
      <c r="W488" s="74" t="b">
        <f ca="1" t="shared" si="57"/>
        <v>0</v>
      </c>
      <c r="X488" s="74" t="str">
        <f ca="1" t="shared" si="58"/>
        <v>+</v>
      </c>
      <c r="Y488" s="74" t="e">
        <f ca="1">IF(C488="",NA(),MATCH($B488&amp;$C488,'Smelter Look-up'!$J:$J,0))</f>
        <v>#N/A</v>
      </c>
      <c r="AB488" s="74">
        <f ca="1" t="shared" si="59"/>
        <v>0</v>
      </c>
      <c r="AC488" s="74" t="str">
        <f ca="1" t="shared" si="60"/>
        <v/>
      </c>
      <c r="AD488" s="74" t="str">
        <f ca="1" t="shared" si="61"/>
        <v/>
      </c>
    </row>
    <row r="489" s="74" customFormat="1" ht="20.15" customHeight="1" spans="1:30">
      <c r="A489" s="97"/>
      <c r="B489" s="95" t="str">
        <f ca="1">IF(LEN(A489)=0,"",INDEX('Smelter Look-up'!$A:$A,MATCH($A489,'Smelter Look-up'!$E:$E,0)))</f>
        <v/>
      </c>
      <c r="C489" s="95" t="str">
        <f ca="1">IF(LEN(A489)=0,"",INDEX('Smelter Look-up'!$C:$C,MATCH($A489,'Smelter Look-up'!$E:$E,0)))</f>
        <v/>
      </c>
      <c r="D489" s="95"/>
      <c r="E489" s="95" t="str">
        <f ca="1">IF(ISERROR($Y489),"",OFFSET('Smelter Look-up'!$D$4,$Y489-4,0)&amp;"")</f>
        <v/>
      </c>
      <c r="F489" s="95" t="str">
        <f ca="1">IF(ISERROR($Y489),"",OFFSET('Smelter Look-up'!$E$4,$Y489-4,0))</f>
        <v/>
      </c>
      <c r="G489" s="95" t="str">
        <f ca="1">IF(C489="Smelter not listed","Enter smelter details",IF(ISERROR($Y489),"",OFFSET('Smelter Look-up'!$F$4,$Y489-4,0)))</f>
        <v/>
      </c>
      <c r="H489" s="154" t="str">
        <f ca="1">IF(ISERROR($Y489),"",OFFSET('Smelter Look-up'!$G$4,$Y489-4,0))</f>
        <v/>
      </c>
      <c r="I489" s="96" t="str">
        <f ca="1">IF(ISERROR($Y489),"",OFFSET('Smelter Look-up'!$H$4,$Y489-4,0))</f>
        <v/>
      </c>
      <c r="J489" s="96" t="str">
        <f ca="1">IF(ISERROR($Y489),"",OFFSET('Smelter Look-up'!$I$4,$Y489-4,0))</f>
        <v/>
      </c>
      <c r="K489" s="97"/>
      <c r="L489" s="97"/>
      <c r="M489" s="97"/>
      <c r="N489" s="97"/>
      <c r="O489" s="97"/>
      <c r="P489" s="97"/>
      <c r="Q489" s="98"/>
      <c r="R489" s="140" t="str">
        <f ca="1">IF(ISERROR($Y489),"",OFFSET('Smelter Look-up'!$C$4,$Y489-4,0)&amp;"")</f>
        <v/>
      </c>
      <c r="S489" s="98" t="str">
        <f ca="1" t="shared" si="55"/>
        <v/>
      </c>
      <c r="T489" s="98" t="str">
        <f ca="1">IF(B489="","",IF(ISERROR(MATCH($J489,SorP!B:B,0)),"",INDIRECT("'SorP'!$A$"&amp;MATCH($S489&amp;$J489,SorP!C:C,0))))</f>
        <v/>
      </c>
      <c r="U489" s="99"/>
      <c r="V489" s="74" t="str">
        <f ca="1" t="shared" si="56"/>
        <v/>
      </c>
      <c r="W489" s="74" t="b">
        <f ca="1" t="shared" si="57"/>
        <v>0</v>
      </c>
      <c r="X489" s="74" t="str">
        <f ca="1" t="shared" si="58"/>
        <v>+</v>
      </c>
      <c r="Y489" s="74" t="e">
        <f ca="1">IF(C489="",NA(),MATCH($B489&amp;$C489,'Smelter Look-up'!$J:$J,0))</f>
        <v>#N/A</v>
      </c>
      <c r="AB489" s="74">
        <f ca="1" t="shared" si="59"/>
        <v>0</v>
      </c>
      <c r="AC489" s="74" t="str">
        <f ca="1" t="shared" si="60"/>
        <v/>
      </c>
      <c r="AD489" s="74" t="str">
        <f ca="1" t="shared" si="61"/>
        <v/>
      </c>
    </row>
    <row r="490" s="74" customFormat="1" ht="20.15" customHeight="1" spans="1:30">
      <c r="A490" s="97"/>
      <c r="B490" s="95" t="str">
        <f ca="1">IF(LEN(A490)=0,"",INDEX('Smelter Look-up'!$A:$A,MATCH($A490,'Smelter Look-up'!$E:$E,0)))</f>
        <v/>
      </c>
      <c r="C490" s="95" t="str">
        <f ca="1">IF(LEN(A490)=0,"",INDEX('Smelter Look-up'!$C:$C,MATCH($A490,'Smelter Look-up'!$E:$E,0)))</f>
        <v/>
      </c>
      <c r="D490" s="95"/>
      <c r="E490" s="95" t="str">
        <f ca="1">IF(ISERROR($Y490),"",OFFSET('Smelter Look-up'!$D$4,$Y490-4,0)&amp;"")</f>
        <v/>
      </c>
      <c r="F490" s="95" t="str">
        <f ca="1">IF(ISERROR($Y490),"",OFFSET('Smelter Look-up'!$E$4,$Y490-4,0))</f>
        <v/>
      </c>
      <c r="G490" s="95" t="str">
        <f ca="1">IF(C490="Smelter not listed","Enter smelter details",IF(ISERROR($Y490),"",OFFSET('Smelter Look-up'!$F$4,$Y490-4,0)))</f>
        <v/>
      </c>
      <c r="H490" s="154" t="str">
        <f ca="1">IF(ISERROR($Y490),"",OFFSET('Smelter Look-up'!$G$4,$Y490-4,0))</f>
        <v/>
      </c>
      <c r="I490" s="96" t="str">
        <f ca="1">IF(ISERROR($Y490),"",OFFSET('Smelter Look-up'!$H$4,$Y490-4,0))</f>
        <v/>
      </c>
      <c r="J490" s="96" t="str">
        <f ca="1">IF(ISERROR($Y490),"",OFFSET('Smelter Look-up'!$I$4,$Y490-4,0))</f>
        <v/>
      </c>
      <c r="K490" s="97"/>
      <c r="L490" s="97"/>
      <c r="M490" s="97"/>
      <c r="N490" s="97"/>
      <c r="O490" s="97"/>
      <c r="P490" s="97"/>
      <c r="Q490" s="98"/>
      <c r="R490" s="140" t="str">
        <f ca="1">IF(ISERROR($Y490),"",OFFSET('Smelter Look-up'!$C$4,$Y490-4,0)&amp;"")</f>
        <v/>
      </c>
      <c r="S490" s="98" t="str">
        <f ca="1" t="shared" si="55"/>
        <v/>
      </c>
      <c r="T490" s="98" t="str">
        <f ca="1">IF(B490="","",IF(ISERROR(MATCH($J490,SorP!B:B,0)),"",INDIRECT("'SorP'!$A$"&amp;MATCH($S490&amp;$J490,SorP!C:C,0))))</f>
        <v/>
      </c>
      <c r="U490" s="99"/>
      <c r="V490" s="74" t="str">
        <f ca="1" t="shared" si="56"/>
        <v/>
      </c>
      <c r="W490" s="74" t="b">
        <f ca="1" t="shared" si="57"/>
        <v>0</v>
      </c>
      <c r="X490" s="74" t="str">
        <f ca="1" t="shared" si="58"/>
        <v>+</v>
      </c>
      <c r="Y490" s="74" t="e">
        <f ca="1">IF(C490="",NA(),MATCH($B490&amp;$C490,'Smelter Look-up'!$J:$J,0))</f>
        <v>#N/A</v>
      </c>
      <c r="AB490" s="74">
        <f ca="1" t="shared" si="59"/>
        <v>0</v>
      </c>
      <c r="AC490" s="74" t="str">
        <f ca="1" t="shared" si="60"/>
        <v/>
      </c>
      <c r="AD490" s="74" t="str">
        <f ca="1" t="shared" si="61"/>
        <v/>
      </c>
    </row>
    <row r="491" s="74" customFormat="1" ht="20.15" customHeight="1" spans="1:30">
      <c r="A491" s="97"/>
      <c r="B491" s="95" t="str">
        <f ca="1">IF(LEN(A491)=0,"",INDEX('Smelter Look-up'!$A:$A,MATCH($A491,'Smelter Look-up'!$E:$E,0)))</f>
        <v/>
      </c>
      <c r="C491" s="95" t="str">
        <f ca="1">IF(LEN(A491)=0,"",INDEX('Smelter Look-up'!$C:$C,MATCH($A491,'Smelter Look-up'!$E:$E,0)))</f>
        <v/>
      </c>
      <c r="D491" s="95"/>
      <c r="E491" s="95" t="str">
        <f ca="1">IF(ISERROR($Y491),"",OFFSET('Smelter Look-up'!$D$4,$Y491-4,0)&amp;"")</f>
        <v/>
      </c>
      <c r="F491" s="95" t="str">
        <f ca="1">IF(ISERROR($Y491),"",OFFSET('Smelter Look-up'!$E$4,$Y491-4,0))</f>
        <v/>
      </c>
      <c r="G491" s="95" t="str">
        <f ca="1">IF(C491="Smelter not listed","Enter smelter details",IF(ISERROR($Y491),"",OFFSET('Smelter Look-up'!$F$4,$Y491-4,0)))</f>
        <v/>
      </c>
      <c r="H491" s="154" t="str">
        <f ca="1">IF(ISERROR($Y491),"",OFFSET('Smelter Look-up'!$G$4,$Y491-4,0))</f>
        <v/>
      </c>
      <c r="I491" s="96" t="str">
        <f ca="1">IF(ISERROR($Y491),"",OFFSET('Smelter Look-up'!$H$4,$Y491-4,0))</f>
        <v/>
      </c>
      <c r="J491" s="96" t="str">
        <f ca="1">IF(ISERROR($Y491),"",OFFSET('Smelter Look-up'!$I$4,$Y491-4,0))</f>
        <v/>
      </c>
      <c r="K491" s="97"/>
      <c r="L491" s="97"/>
      <c r="M491" s="97"/>
      <c r="N491" s="97"/>
      <c r="O491" s="97"/>
      <c r="P491" s="97"/>
      <c r="Q491" s="98"/>
      <c r="R491" s="140" t="str">
        <f ca="1">IF(ISERROR($Y491),"",OFFSET('Smelter Look-up'!$C$4,$Y491-4,0)&amp;"")</f>
        <v/>
      </c>
      <c r="S491" s="98" t="str">
        <f ca="1" t="shared" si="55"/>
        <v/>
      </c>
      <c r="T491" s="98" t="str">
        <f ca="1">IF(B491="","",IF(ISERROR(MATCH($J491,SorP!B:B,0)),"",INDIRECT("'SorP'!$A$"&amp;MATCH($S491&amp;$J491,SorP!C:C,0))))</f>
        <v/>
      </c>
      <c r="U491" s="99"/>
      <c r="V491" s="74" t="str">
        <f ca="1" t="shared" si="56"/>
        <v/>
      </c>
      <c r="W491" s="74" t="b">
        <f ca="1" t="shared" si="57"/>
        <v>0</v>
      </c>
      <c r="X491" s="74" t="str">
        <f ca="1" t="shared" si="58"/>
        <v>+</v>
      </c>
      <c r="Y491" s="74" t="e">
        <f ca="1">IF(C491="",NA(),MATCH($B491&amp;$C491,'Smelter Look-up'!$J:$J,0))</f>
        <v>#N/A</v>
      </c>
      <c r="AB491" s="74">
        <f ca="1" t="shared" si="59"/>
        <v>0</v>
      </c>
      <c r="AC491" s="74" t="str">
        <f ca="1" t="shared" si="60"/>
        <v/>
      </c>
      <c r="AD491" s="74" t="str">
        <f ca="1" t="shared" si="61"/>
        <v/>
      </c>
    </row>
    <row r="492" s="74" customFormat="1" ht="20.15" customHeight="1" spans="1:30">
      <c r="A492" s="97"/>
      <c r="B492" s="95" t="str">
        <f ca="1">IF(LEN(A492)=0,"",INDEX('Smelter Look-up'!$A:$A,MATCH($A492,'Smelter Look-up'!$E:$E,0)))</f>
        <v/>
      </c>
      <c r="C492" s="95" t="str">
        <f ca="1">IF(LEN(A492)=0,"",INDEX('Smelter Look-up'!$C:$C,MATCH($A492,'Smelter Look-up'!$E:$E,0)))</f>
        <v/>
      </c>
      <c r="D492" s="95"/>
      <c r="E492" s="95" t="str">
        <f ca="1">IF(ISERROR($Y492),"",OFFSET('Smelter Look-up'!$D$4,$Y492-4,0)&amp;"")</f>
        <v/>
      </c>
      <c r="F492" s="95" t="str">
        <f ca="1">IF(ISERROR($Y492),"",OFFSET('Smelter Look-up'!$E$4,$Y492-4,0))</f>
        <v/>
      </c>
      <c r="G492" s="95" t="str">
        <f ca="1">IF(C492="Smelter not listed","Enter smelter details",IF(ISERROR($Y492),"",OFFSET('Smelter Look-up'!$F$4,$Y492-4,0)))</f>
        <v/>
      </c>
      <c r="H492" s="154" t="str">
        <f ca="1">IF(ISERROR($Y492),"",OFFSET('Smelter Look-up'!$G$4,$Y492-4,0))</f>
        <v/>
      </c>
      <c r="I492" s="96" t="str">
        <f ca="1">IF(ISERROR($Y492),"",OFFSET('Smelter Look-up'!$H$4,$Y492-4,0))</f>
        <v/>
      </c>
      <c r="J492" s="96" t="str">
        <f ca="1">IF(ISERROR($Y492),"",OFFSET('Smelter Look-up'!$I$4,$Y492-4,0))</f>
        <v/>
      </c>
      <c r="K492" s="97"/>
      <c r="L492" s="97"/>
      <c r="M492" s="97"/>
      <c r="N492" s="97"/>
      <c r="O492" s="97"/>
      <c r="P492" s="97"/>
      <c r="Q492" s="98"/>
      <c r="R492" s="140" t="str">
        <f ca="1">IF(ISERROR($Y492),"",OFFSET('Smelter Look-up'!$C$4,$Y492-4,0)&amp;"")</f>
        <v/>
      </c>
      <c r="S492" s="98" t="str">
        <f ca="1" t="shared" si="55"/>
        <v/>
      </c>
      <c r="T492" s="98" t="str">
        <f ca="1">IF(B492="","",IF(ISERROR(MATCH($J492,SorP!B:B,0)),"",INDIRECT("'SorP'!$A$"&amp;MATCH($S492&amp;$J492,SorP!C:C,0))))</f>
        <v/>
      </c>
      <c r="U492" s="99"/>
      <c r="V492" s="74" t="str">
        <f ca="1" t="shared" si="56"/>
        <v/>
      </c>
      <c r="W492" s="74" t="b">
        <f ca="1" t="shared" si="57"/>
        <v>0</v>
      </c>
      <c r="X492" s="74" t="str">
        <f ca="1" t="shared" si="58"/>
        <v>+</v>
      </c>
      <c r="Y492" s="74" t="e">
        <f ca="1">IF(C492="",NA(),MATCH($B492&amp;$C492,'Smelter Look-up'!$J:$J,0))</f>
        <v>#N/A</v>
      </c>
      <c r="AB492" s="74">
        <f ca="1" t="shared" si="59"/>
        <v>0</v>
      </c>
      <c r="AC492" s="74" t="str">
        <f ca="1" t="shared" si="60"/>
        <v/>
      </c>
      <c r="AD492" s="74" t="str">
        <f ca="1" t="shared" si="61"/>
        <v/>
      </c>
    </row>
    <row r="493" s="74" customFormat="1" ht="20.15" customHeight="1" spans="1:30">
      <c r="A493" s="97"/>
      <c r="B493" s="95" t="str">
        <f ca="1">IF(LEN(A493)=0,"",INDEX('Smelter Look-up'!$A:$A,MATCH($A493,'Smelter Look-up'!$E:$E,0)))</f>
        <v/>
      </c>
      <c r="C493" s="95" t="str">
        <f ca="1">IF(LEN(A493)=0,"",INDEX('Smelter Look-up'!$C:$C,MATCH($A493,'Smelter Look-up'!$E:$E,0)))</f>
        <v/>
      </c>
      <c r="D493" s="95"/>
      <c r="E493" s="95" t="str">
        <f ca="1">IF(ISERROR($Y493),"",OFFSET('Smelter Look-up'!$D$4,$Y493-4,0)&amp;"")</f>
        <v/>
      </c>
      <c r="F493" s="95" t="str">
        <f ca="1">IF(ISERROR($Y493),"",OFFSET('Smelter Look-up'!$E$4,$Y493-4,0))</f>
        <v/>
      </c>
      <c r="G493" s="95" t="str">
        <f ca="1">IF(C493="Smelter not listed","Enter smelter details",IF(ISERROR($Y493),"",OFFSET('Smelter Look-up'!$F$4,$Y493-4,0)))</f>
        <v/>
      </c>
      <c r="H493" s="154" t="str">
        <f ca="1">IF(ISERROR($Y493),"",OFFSET('Smelter Look-up'!$G$4,$Y493-4,0))</f>
        <v/>
      </c>
      <c r="I493" s="96" t="str">
        <f ca="1">IF(ISERROR($Y493),"",OFFSET('Smelter Look-up'!$H$4,$Y493-4,0))</f>
        <v/>
      </c>
      <c r="J493" s="96" t="str">
        <f ca="1">IF(ISERROR($Y493),"",OFFSET('Smelter Look-up'!$I$4,$Y493-4,0))</f>
        <v/>
      </c>
      <c r="K493" s="97"/>
      <c r="L493" s="97"/>
      <c r="M493" s="97"/>
      <c r="N493" s="97"/>
      <c r="O493" s="97"/>
      <c r="P493" s="97"/>
      <c r="Q493" s="98"/>
      <c r="R493" s="140" t="str">
        <f ca="1">IF(ISERROR($Y493),"",OFFSET('Smelter Look-up'!$C$4,$Y493-4,0)&amp;"")</f>
        <v/>
      </c>
      <c r="S493" s="98" t="str">
        <f ca="1" t="shared" si="55"/>
        <v/>
      </c>
      <c r="T493" s="98" t="str">
        <f ca="1">IF(B493="","",IF(ISERROR(MATCH($J493,SorP!B:B,0)),"",INDIRECT("'SorP'!$A$"&amp;MATCH($S493&amp;$J493,SorP!C:C,0))))</f>
        <v/>
      </c>
      <c r="U493" s="99"/>
      <c r="V493" s="74" t="str">
        <f ca="1" t="shared" si="56"/>
        <v/>
      </c>
      <c r="W493" s="74" t="b">
        <f ca="1" t="shared" si="57"/>
        <v>0</v>
      </c>
      <c r="X493" s="74" t="str">
        <f ca="1" t="shared" si="58"/>
        <v>+</v>
      </c>
      <c r="Y493" s="74" t="e">
        <f ca="1">IF(C493="",NA(),MATCH($B493&amp;$C493,'Smelter Look-up'!$J:$J,0))</f>
        <v>#N/A</v>
      </c>
      <c r="AB493" s="74">
        <f ca="1" t="shared" si="59"/>
        <v>0</v>
      </c>
      <c r="AC493" s="74" t="str">
        <f ca="1" t="shared" si="60"/>
        <v/>
      </c>
      <c r="AD493" s="74" t="str">
        <f ca="1" t="shared" si="61"/>
        <v/>
      </c>
    </row>
    <row r="494" s="74" customFormat="1" ht="20.15" customHeight="1" spans="1:30">
      <c r="A494" s="97"/>
      <c r="B494" s="95" t="str">
        <f ca="1">IF(LEN(A494)=0,"",INDEX('Smelter Look-up'!$A:$A,MATCH($A494,'Smelter Look-up'!$E:$E,0)))</f>
        <v/>
      </c>
      <c r="C494" s="95" t="str">
        <f ca="1">IF(LEN(A494)=0,"",INDEX('Smelter Look-up'!$C:$C,MATCH($A494,'Smelter Look-up'!$E:$E,0)))</f>
        <v/>
      </c>
      <c r="D494" s="95"/>
      <c r="E494" s="95" t="str">
        <f ca="1">IF(ISERROR($Y494),"",OFFSET('Smelter Look-up'!$D$4,$Y494-4,0)&amp;"")</f>
        <v/>
      </c>
      <c r="F494" s="95" t="str">
        <f ca="1">IF(ISERROR($Y494),"",OFFSET('Smelter Look-up'!$E$4,$Y494-4,0))</f>
        <v/>
      </c>
      <c r="G494" s="95" t="str">
        <f ca="1">IF(C494="Smelter not listed","Enter smelter details",IF(ISERROR($Y494),"",OFFSET('Smelter Look-up'!$F$4,$Y494-4,0)))</f>
        <v/>
      </c>
      <c r="H494" s="154" t="str">
        <f ca="1">IF(ISERROR($Y494),"",OFFSET('Smelter Look-up'!$G$4,$Y494-4,0))</f>
        <v/>
      </c>
      <c r="I494" s="96" t="str">
        <f ca="1">IF(ISERROR($Y494),"",OFFSET('Smelter Look-up'!$H$4,$Y494-4,0))</f>
        <v/>
      </c>
      <c r="J494" s="96" t="str">
        <f ca="1">IF(ISERROR($Y494),"",OFFSET('Smelter Look-up'!$I$4,$Y494-4,0))</f>
        <v/>
      </c>
      <c r="K494" s="97"/>
      <c r="L494" s="97"/>
      <c r="M494" s="97"/>
      <c r="N494" s="97"/>
      <c r="O494" s="97"/>
      <c r="P494" s="97"/>
      <c r="Q494" s="98"/>
      <c r="R494" s="140" t="str">
        <f ca="1">IF(ISERROR($Y494),"",OFFSET('Smelter Look-up'!$C$4,$Y494-4,0)&amp;"")</f>
        <v/>
      </c>
      <c r="S494" s="98" t="str">
        <f ca="1" t="shared" si="55"/>
        <v/>
      </c>
      <c r="T494" s="98" t="str">
        <f ca="1">IF(B494="","",IF(ISERROR(MATCH($J494,SorP!B:B,0)),"",INDIRECT("'SorP'!$A$"&amp;MATCH($S494&amp;$J494,SorP!C:C,0))))</f>
        <v/>
      </c>
      <c r="U494" s="99"/>
      <c r="V494" s="74" t="str">
        <f ca="1" t="shared" si="56"/>
        <v/>
      </c>
      <c r="W494" s="74" t="b">
        <f ca="1" t="shared" si="57"/>
        <v>0</v>
      </c>
      <c r="X494" s="74" t="str">
        <f ca="1" t="shared" si="58"/>
        <v>+</v>
      </c>
      <c r="Y494" s="74" t="e">
        <f ca="1">IF(C494="",NA(),MATCH($B494&amp;$C494,'Smelter Look-up'!$J:$J,0))</f>
        <v>#N/A</v>
      </c>
      <c r="AB494" s="74">
        <f ca="1" t="shared" si="59"/>
        <v>0</v>
      </c>
      <c r="AC494" s="74" t="str">
        <f ca="1" t="shared" si="60"/>
        <v/>
      </c>
      <c r="AD494" s="74" t="str">
        <f ca="1" t="shared" si="61"/>
        <v/>
      </c>
    </row>
    <row r="495" s="74" customFormat="1" ht="20.15" customHeight="1" spans="1:30">
      <c r="A495" s="97"/>
      <c r="B495" s="95" t="str">
        <f ca="1">IF(LEN(A495)=0,"",INDEX('Smelter Look-up'!$A:$A,MATCH($A495,'Smelter Look-up'!$E:$E,0)))</f>
        <v/>
      </c>
      <c r="C495" s="95" t="str">
        <f ca="1">IF(LEN(A495)=0,"",INDEX('Smelter Look-up'!$C:$C,MATCH($A495,'Smelter Look-up'!$E:$E,0)))</f>
        <v/>
      </c>
      <c r="D495" s="95"/>
      <c r="E495" s="95" t="str">
        <f ca="1">IF(ISERROR($Y495),"",OFFSET('Smelter Look-up'!$D$4,$Y495-4,0)&amp;"")</f>
        <v/>
      </c>
      <c r="F495" s="95" t="str">
        <f ca="1">IF(ISERROR($Y495),"",OFFSET('Smelter Look-up'!$E$4,$Y495-4,0))</f>
        <v/>
      </c>
      <c r="G495" s="95" t="str">
        <f ca="1">IF(C495="Smelter not listed","Enter smelter details",IF(ISERROR($Y495),"",OFFSET('Smelter Look-up'!$F$4,$Y495-4,0)))</f>
        <v/>
      </c>
      <c r="H495" s="154" t="str">
        <f ca="1">IF(ISERROR($Y495),"",OFFSET('Smelter Look-up'!$G$4,$Y495-4,0))</f>
        <v/>
      </c>
      <c r="I495" s="96" t="str">
        <f ca="1">IF(ISERROR($Y495),"",OFFSET('Smelter Look-up'!$H$4,$Y495-4,0))</f>
        <v/>
      </c>
      <c r="J495" s="96" t="str">
        <f ca="1">IF(ISERROR($Y495),"",OFFSET('Smelter Look-up'!$I$4,$Y495-4,0))</f>
        <v/>
      </c>
      <c r="K495" s="97"/>
      <c r="L495" s="97"/>
      <c r="M495" s="97"/>
      <c r="N495" s="97"/>
      <c r="O495" s="97"/>
      <c r="P495" s="97"/>
      <c r="Q495" s="98"/>
      <c r="R495" s="140" t="str">
        <f ca="1">IF(ISERROR($Y495),"",OFFSET('Smelter Look-up'!$C$4,$Y495-4,0)&amp;"")</f>
        <v/>
      </c>
      <c r="S495" s="98" t="str">
        <f ca="1" t="shared" si="55"/>
        <v/>
      </c>
      <c r="T495" s="98" t="str">
        <f ca="1">IF(B495="","",IF(ISERROR(MATCH($J495,SorP!B:B,0)),"",INDIRECT("'SorP'!$A$"&amp;MATCH($S495&amp;$J495,SorP!C:C,0))))</f>
        <v/>
      </c>
      <c r="U495" s="99"/>
      <c r="V495" s="74" t="str">
        <f ca="1" t="shared" si="56"/>
        <v/>
      </c>
      <c r="W495" s="74" t="b">
        <f ca="1" t="shared" si="57"/>
        <v>0</v>
      </c>
      <c r="X495" s="74" t="str">
        <f ca="1" t="shared" si="58"/>
        <v>+</v>
      </c>
      <c r="Y495" s="74" t="e">
        <f ca="1">IF(C495="",NA(),MATCH($B495&amp;$C495,'Smelter Look-up'!$J:$J,0))</f>
        <v>#N/A</v>
      </c>
      <c r="AB495" s="74">
        <f ca="1" t="shared" si="59"/>
        <v>0</v>
      </c>
      <c r="AC495" s="74" t="str">
        <f ca="1" t="shared" si="60"/>
        <v/>
      </c>
      <c r="AD495" s="74" t="str">
        <f ca="1" t="shared" si="61"/>
        <v/>
      </c>
    </row>
    <row r="496" s="74" customFormat="1" ht="20.15" customHeight="1" spans="1:30">
      <c r="A496" s="97"/>
      <c r="B496" s="95" t="str">
        <f ca="1">IF(LEN(A496)=0,"",INDEX('Smelter Look-up'!$A:$A,MATCH($A496,'Smelter Look-up'!$E:$E,0)))</f>
        <v/>
      </c>
      <c r="C496" s="95" t="str">
        <f ca="1">IF(LEN(A496)=0,"",INDEX('Smelter Look-up'!$C:$C,MATCH($A496,'Smelter Look-up'!$E:$E,0)))</f>
        <v/>
      </c>
      <c r="D496" s="95"/>
      <c r="E496" s="95" t="str">
        <f ca="1">IF(ISERROR($Y496),"",OFFSET('Smelter Look-up'!$D$4,$Y496-4,0)&amp;"")</f>
        <v/>
      </c>
      <c r="F496" s="95" t="str">
        <f ca="1">IF(ISERROR($Y496),"",OFFSET('Smelter Look-up'!$E$4,$Y496-4,0))</f>
        <v/>
      </c>
      <c r="G496" s="95" t="str">
        <f ca="1">IF(C496="Smelter not listed","Enter smelter details",IF(ISERROR($Y496),"",OFFSET('Smelter Look-up'!$F$4,$Y496-4,0)))</f>
        <v/>
      </c>
      <c r="H496" s="154" t="str">
        <f ca="1">IF(ISERROR($Y496),"",OFFSET('Smelter Look-up'!$G$4,$Y496-4,0))</f>
        <v/>
      </c>
      <c r="I496" s="96" t="str">
        <f ca="1">IF(ISERROR($Y496),"",OFFSET('Smelter Look-up'!$H$4,$Y496-4,0))</f>
        <v/>
      </c>
      <c r="J496" s="96" t="str">
        <f ca="1">IF(ISERROR($Y496),"",OFFSET('Smelter Look-up'!$I$4,$Y496-4,0))</f>
        <v/>
      </c>
      <c r="K496" s="97"/>
      <c r="L496" s="97"/>
      <c r="M496" s="97"/>
      <c r="N496" s="97"/>
      <c r="O496" s="97"/>
      <c r="P496" s="97"/>
      <c r="Q496" s="98"/>
      <c r="R496" s="140" t="str">
        <f ca="1">IF(ISERROR($Y496),"",OFFSET('Smelter Look-up'!$C$4,$Y496-4,0)&amp;"")</f>
        <v/>
      </c>
      <c r="S496" s="98" t="str">
        <f ca="1" t="shared" ref="S496:S559" si="62">IF(B496="","",IF(ISERROR(MATCH($E496,CL,0)),"Unknown",INDIRECT("'C'!$A$"&amp;MATCH($E496,CL,0)+1)))</f>
        <v/>
      </c>
      <c r="T496" s="98" t="str">
        <f ca="1">IF(B496="","",IF(ISERROR(MATCH($J496,SorP!B:B,0)),"",INDIRECT("'SorP'!$A$"&amp;MATCH($S496&amp;$J496,SorP!C:C,0))))</f>
        <v/>
      </c>
      <c r="U496" s="99"/>
      <c r="V496" s="74" t="str">
        <f ca="1" t="shared" ref="V496:V559" si="63">B496&amp;C496</f>
        <v/>
      </c>
      <c r="W496" s="74" t="b">
        <f ca="1" t="shared" ref="W496:W559" si="64">OR(ISBLANK(C496),ISBLANK(E496))</f>
        <v>0</v>
      </c>
      <c r="X496" s="74" t="str">
        <f ca="1" t="shared" ref="X496:X559" si="65">IF(W496,"",B496&amp;"+")</f>
        <v>+</v>
      </c>
      <c r="Y496" s="74" t="e">
        <f ca="1">IF(C496="",NA(),MATCH($B496&amp;$C496,'Smelter Look-up'!$J:$J,0))</f>
        <v>#N/A</v>
      </c>
      <c r="AB496" s="74">
        <f ca="1" t="shared" si="59"/>
        <v>0</v>
      </c>
      <c r="AC496" s="74" t="str">
        <f ca="1" t="shared" si="60"/>
        <v/>
      </c>
      <c r="AD496" s="74" t="str">
        <f ca="1" t="shared" si="61"/>
        <v/>
      </c>
    </row>
    <row r="497" s="74" customFormat="1" ht="20.15" customHeight="1" spans="1:30">
      <c r="A497" s="97"/>
      <c r="B497" s="95" t="str">
        <f ca="1">IF(LEN(A497)=0,"",INDEX('Smelter Look-up'!$A:$A,MATCH($A497,'Smelter Look-up'!$E:$E,0)))</f>
        <v/>
      </c>
      <c r="C497" s="95" t="str">
        <f ca="1">IF(LEN(A497)=0,"",INDEX('Smelter Look-up'!$C:$C,MATCH($A497,'Smelter Look-up'!$E:$E,0)))</f>
        <v/>
      </c>
      <c r="D497" s="95"/>
      <c r="E497" s="95" t="str">
        <f ca="1">IF(ISERROR($Y497),"",OFFSET('Smelter Look-up'!$D$4,$Y497-4,0)&amp;"")</f>
        <v/>
      </c>
      <c r="F497" s="95" t="str">
        <f ca="1">IF(ISERROR($Y497),"",OFFSET('Smelter Look-up'!$E$4,$Y497-4,0))</f>
        <v/>
      </c>
      <c r="G497" s="95" t="str">
        <f ca="1">IF(C497="Smelter not listed","Enter smelter details",IF(ISERROR($Y497),"",OFFSET('Smelter Look-up'!$F$4,$Y497-4,0)))</f>
        <v/>
      </c>
      <c r="H497" s="154" t="str">
        <f ca="1">IF(ISERROR($Y497),"",OFFSET('Smelter Look-up'!$G$4,$Y497-4,0))</f>
        <v/>
      </c>
      <c r="I497" s="96" t="str">
        <f ca="1">IF(ISERROR($Y497),"",OFFSET('Smelter Look-up'!$H$4,$Y497-4,0))</f>
        <v/>
      </c>
      <c r="J497" s="96" t="str">
        <f ca="1">IF(ISERROR($Y497),"",OFFSET('Smelter Look-up'!$I$4,$Y497-4,0))</f>
        <v/>
      </c>
      <c r="K497" s="97"/>
      <c r="L497" s="97"/>
      <c r="M497" s="97"/>
      <c r="N497" s="97"/>
      <c r="O497" s="97"/>
      <c r="P497" s="97"/>
      <c r="Q497" s="98"/>
      <c r="R497" s="140" t="str">
        <f ca="1">IF(ISERROR($Y497),"",OFFSET('Smelter Look-up'!$C$4,$Y497-4,0)&amp;"")</f>
        <v/>
      </c>
      <c r="S497" s="98" t="str">
        <f ca="1" t="shared" si="62"/>
        <v/>
      </c>
      <c r="T497" s="98" t="str">
        <f ca="1">IF(B497="","",IF(ISERROR(MATCH($J497,SorP!B:B,0)),"",INDIRECT("'SorP'!$A$"&amp;MATCH($S497&amp;$J497,SorP!C:C,0))))</f>
        <v/>
      </c>
      <c r="U497" s="99"/>
      <c r="V497" s="74" t="str">
        <f ca="1" t="shared" si="63"/>
        <v/>
      </c>
      <c r="W497" s="74" t="b">
        <f ca="1" t="shared" si="64"/>
        <v>0</v>
      </c>
      <c r="X497" s="74" t="str">
        <f ca="1" t="shared" si="65"/>
        <v>+</v>
      </c>
      <c r="Y497" s="74" t="e">
        <f ca="1">IF(C497="",NA(),MATCH($B497&amp;$C497,'Smelter Look-up'!$J:$J,0))</f>
        <v>#N/A</v>
      </c>
      <c r="AB497" s="74">
        <f ca="1" t="shared" ref="AB497:AB560" si="66">IF(AND(C497="Smelter not listed",OR(LEN(D497)=0,LEN(E497)=0)),1,0)</f>
        <v>0</v>
      </c>
      <c r="AC497" s="74" t="str">
        <f ca="1" t="shared" ref="AC497:AC560" si="67">B497</f>
        <v/>
      </c>
      <c r="AD497" s="74" t="str">
        <f ca="1" t="shared" si="61"/>
        <v/>
      </c>
    </row>
    <row r="498" s="74" customFormat="1" ht="20.15" customHeight="1" spans="1:30">
      <c r="A498" s="97"/>
      <c r="B498" s="95" t="str">
        <f ca="1">IF(LEN(A498)=0,"",INDEX('Smelter Look-up'!$A:$A,MATCH($A498,'Smelter Look-up'!$E:$E,0)))</f>
        <v/>
      </c>
      <c r="C498" s="95" t="str">
        <f ca="1">IF(LEN(A498)=0,"",INDEX('Smelter Look-up'!$C:$C,MATCH($A498,'Smelter Look-up'!$E:$E,0)))</f>
        <v/>
      </c>
      <c r="D498" s="95"/>
      <c r="E498" s="95" t="str">
        <f ca="1">IF(ISERROR($Y498),"",OFFSET('Smelter Look-up'!$D$4,$Y498-4,0)&amp;"")</f>
        <v/>
      </c>
      <c r="F498" s="95" t="str">
        <f ca="1">IF(ISERROR($Y498),"",OFFSET('Smelter Look-up'!$E$4,$Y498-4,0))</f>
        <v/>
      </c>
      <c r="G498" s="95" t="str">
        <f ca="1">IF(C498="Smelter not listed","Enter smelter details",IF(ISERROR($Y498),"",OFFSET('Smelter Look-up'!$F$4,$Y498-4,0)))</f>
        <v/>
      </c>
      <c r="H498" s="154" t="str">
        <f ca="1">IF(ISERROR($Y498),"",OFFSET('Smelter Look-up'!$G$4,$Y498-4,0))</f>
        <v/>
      </c>
      <c r="I498" s="96" t="str">
        <f ca="1">IF(ISERROR($Y498),"",OFFSET('Smelter Look-up'!$H$4,$Y498-4,0))</f>
        <v/>
      </c>
      <c r="J498" s="96" t="str">
        <f ca="1">IF(ISERROR($Y498),"",OFFSET('Smelter Look-up'!$I$4,$Y498-4,0))</f>
        <v/>
      </c>
      <c r="K498" s="97"/>
      <c r="L498" s="97"/>
      <c r="M498" s="97"/>
      <c r="N498" s="97"/>
      <c r="O498" s="97"/>
      <c r="P498" s="97"/>
      <c r="Q498" s="98"/>
      <c r="R498" s="140" t="str">
        <f ca="1">IF(ISERROR($Y498),"",OFFSET('Smelter Look-up'!$C$4,$Y498-4,0)&amp;"")</f>
        <v/>
      </c>
      <c r="S498" s="98" t="str">
        <f ca="1" t="shared" si="62"/>
        <v/>
      </c>
      <c r="T498" s="98" t="str">
        <f ca="1">IF(B498="","",IF(ISERROR(MATCH($J498,SorP!B:B,0)),"",INDIRECT("'SorP'!$A$"&amp;MATCH($S498&amp;$J498,SorP!C:C,0))))</f>
        <v/>
      </c>
      <c r="U498" s="99"/>
      <c r="V498" s="74" t="str">
        <f ca="1" t="shared" si="63"/>
        <v/>
      </c>
      <c r="W498" s="74" t="b">
        <f ca="1" t="shared" si="64"/>
        <v>0</v>
      </c>
      <c r="X498" s="74" t="str">
        <f ca="1" t="shared" si="65"/>
        <v>+</v>
      </c>
      <c r="Y498" s="74" t="e">
        <f ca="1">IF(C498="",NA(),MATCH($B498&amp;$C498,'Smelter Look-up'!$J:$J,0))</f>
        <v>#N/A</v>
      </c>
      <c r="AB498" s="74">
        <f ca="1" t="shared" si="66"/>
        <v>0</v>
      </c>
      <c r="AC498" s="74" t="str">
        <f ca="1" t="shared" si="67"/>
        <v/>
      </c>
      <c r="AD498" s="74" t="str">
        <f ca="1" t="shared" si="61"/>
        <v/>
      </c>
    </row>
    <row r="499" s="74" customFormat="1" ht="20.15" customHeight="1" spans="1:30">
      <c r="A499" s="97"/>
      <c r="B499" s="95" t="str">
        <f ca="1">IF(LEN(A499)=0,"",INDEX('Smelter Look-up'!$A:$A,MATCH($A499,'Smelter Look-up'!$E:$E,0)))</f>
        <v/>
      </c>
      <c r="C499" s="95" t="str">
        <f ca="1">IF(LEN(A499)=0,"",INDEX('Smelter Look-up'!$C:$C,MATCH($A499,'Smelter Look-up'!$E:$E,0)))</f>
        <v/>
      </c>
      <c r="D499" s="95"/>
      <c r="E499" s="95" t="str">
        <f ca="1">IF(ISERROR($Y499),"",OFFSET('Smelter Look-up'!$D$4,$Y499-4,0)&amp;"")</f>
        <v/>
      </c>
      <c r="F499" s="95" t="str">
        <f ca="1">IF(ISERROR($Y499),"",OFFSET('Smelter Look-up'!$E$4,$Y499-4,0))</f>
        <v/>
      </c>
      <c r="G499" s="95" t="str">
        <f ca="1">IF(C499="Smelter not listed","Enter smelter details",IF(ISERROR($Y499),"",OFFSET('Smelter Look-up'!$F$4,$Y499-4,0)))</f>
        <v/>
      </c>
      <c r="H499" s="154" t="str">
        <f ca="1">IF(ISERROR($Y499),"",OFFSET('Smelter Look-up'!$G$4,$Y499-4,0))</f>
        <v/>
      </c>
      <c r="I499" s="96" t="str">
        <f ca="1">IF(ISERROR($Y499),"",OFFSET('Smelter Look-up'!$H$4,$Y499-4,0))</f>
        <v/>
      </c>
      <c r="J499" s="96" t="str">
        <f ca="1">IF(ISERROR($Y499),"",OFFSET('Smelter Look-up'!$I$4,$Y499-4,0))</f>
        <v/>
      </c>
      <c r="K499" s="97"/>
      <c r="L499" s="97"/>
      <c r="M499" s="97"/>
      <c r="N499" s="97"/>
      <c r="O499" s="97"/>
      <c r="P499" s="97"/>
      <c r="Q499" s="98"/>
      <c r="R499" s="140" t="str">
        <f ca="1">IF(ISERROR($Y499),"",OFFSET('Smelter Look-up'!$C$4,$Y499-4,0)&amp;"")</f>
        <v/>
      </c>
      <c r="S499" s="98" t="str">
        <f ca="1" t="shared" si="62"/>
        <v/>
      </c>
      <c r="T499" s="98" t="str">
        <f ca="1">IF(B499="","",IF(ISERROR(MATCH($J499,SorP!B:B,0)),"",INDIRECT("'SorP'!$A$"&amp;MATCH($S499&amp;$J499,SorP!C:C,0))))</f>
        <v/>
      </c>
      <c r="U499" s="99"/>
      <c r="V499" s="74" t="str">
        <f ca="1" t="shared" si="63"/>
        <v/>
      </c>
      <c r="W499" s="74" t="b">
        <f ca="1" t="shared" si="64"/>
        <v>0</v>
      </c>
      <c r="X499" s="74" t="str">
        <f ca="1" t="shared" si="65"/>
        <v>+</v>
      </c>
      <c r="Y499" s="74" t="e">
        <f ca="1">IF(C499="",NA(),MATCH($B499&amp;$C499,'Smelter Look-up'!$J:$J,0))</f>
        <v>#N/A</v>
      </c>
      <c r="AB499" s="74">
        <f ca="1" t="shared" si="66"/>
        <v>0</v>
      </c>
      <c r="AC499" s="74" t="str">
        <f ca="1" t="shared" si="67"/>
        <v/>
      </c>
      <c r="AD499" s="74" t="str">
        <f ca="1" t="shared" si="61"/>
        <v/>
      </c>
    </row>
    <row r="500" s="74" customFormat="1" ht="20.15" customHeight="1" spans="1:30">
      <c r="A500" s="97"/>
      <c r="B500" s="95" t="str">
        <f ca="1">IF(LEN(A500)=0,"",INDEX('Smelter Look-up'!$A:$A,MATCH($A500,'Smelter Look-up'!$E:$E,0)))</f>
        <v/>
      </c>
      <c r="C500" s="95" t="str">
        <f ca="1">IF(LEN(A500)=0,"",INDEX('Smelter Look-up'!$C:$C,MATCH($A500,'Smelter Look-up'!$E:$E,0)))</f>
        <v/>
      </c>
      <c r="D500" s="95"/>
      <c r="E500" s="95" t="str">
        <f ca="1">IF(ISERROR($Y500),"",OFFSET('Smelter Look-up'!$D$4,$Y500-4,0)&amp;"")</f>
        <v/>
      </c>
      <c r="F500" s="95" t="str">
        <f ca="1">IF(ISERROR($Y500),"",OFFSET('Smelter Look-up'!$E$4,$Y500-4,0))</f>
        <v/>
      </c>
      <c r="G500" s="95" t="str">
        <f ca="1">IF(C500="Smelter not listed","Enter smelter details",IF(ISERROR($Y500),"",OFFSET('Smelter Look-up'!$F$4,$Y500-4,0)))</f>
        <v/>
      </c>
      <c r="H500" s="154" t="str">
        <f ca="1">IF(ISERROR($Y500),"",OFFSET('Smelter Look-up'!$G$4,$Y500-4,0))</f>
        <v/>
      </c>
      <c r="I500" s="96" t="str">
        <f ca="1">IF(ISERROR($Y500),"",OFFSET('Smelter Look-up'!$H$4,$Y500-4,0))</f>
        <v/>
      </c>
      <c r="J500" s="96" t="str">
        <f ca="1">IF(ISERROR($Y500),"",OFFSET('Smelter Look-up'!$I$4,$Y500-4,0))</f>
        <v/>
      </c>
      <c r="K500" s="97"/>
      <c r="L500" s="97"/>
      <c r="M500" s="97"/>
      <c r="N500" s="97"/>
      <c r="O500" s="97"/>
      <c r="P500" s="97"/>
      <c r="Q500" s="98"/>
      <c r="R500" s="140" t="str">
        <f ca="1">IF(ISERROR($Y500),"",OFFSET('Smelter Look-up'!$C$4,$Y500-4,0)&amp;"")</f>
        <v/>
      </c>
      <c r="S500" s="98" t="str">
        <f ca="1" t="shared" si="62"/>
        <v/>
      </c>
      <c r="T500" s="98" t="str">
        <f ca="1">IF(B500="","",IF(ISERROR(MATCH($J500,SorP!B:B,0)),"",INDIRECT("'SorP'!$A$"&amp;MATCH($S500&amp;$J500,SorP!C:C,0))))</f>
        <v/>
      </c>
      <c r="U500" s="99"/>
      <c r="V500" s="74" t="str">
        <f ca="1" t="shared" si="63"/>
        <v/>
      </c>
      <c r="W500" s="74" t="b">
        <f ca="1" t="shared" si="64"/>
        <v>0</v>
      </c>
      <c r="X500" s="74" t="str">
        <f ca="1" t="shared" si="65"/>
        <v>+</v>
      </c>
      <c r="Y500" s="74" t="e">
        <f ca="1">IF(C500="",NA(),MATCH($B500&amp;$C500,'Smelter Look-up'!$J:$J,0))</f>
        <v>#N/A</v>
      </c>
      <c r="AB500" s="74">
        <f ca="1" t="shared" si="66"/>
        <v>0</v>
      </c>
      <c r="AC500" s="74" t="str">
        <f ca="1" t="shared" si="67"/>
        <v/>
      </c>
      <c r="AD500" s="74" t="str">
        <f ca="1" t="shared" si="61"/>
        <v/>
      </c>
    </row>
    <row r="501" s="74" customFormat="1" ht="20.15" customHeight="1" spans="1:30">
      <c r="A501" s="97"/>
      <c r="B501" s="95" t="str">
        <f ca="1">IF(LEN(A501)=0,"",INDEX('Smelter Look-up'!$A:$A,MATCH($A501,'Smelter Look-up'!$E:$E,0)))</f>
        <v/>
      </c>
      <c r="C501" s="95" t="str">
        <f ca="1">IF(LEN(A501)=0,"",INDEX('Smelter Look-up'!$C:$C,MATCH($A501,'Smelter Look-up'!$E:$E,0)))</f>
        <v/>
      </c>
      <c r="D501" s="95"/>
      <c r="E501" s="95" t="str">
        <f ca="1">IF(ISERROR($Y501),"",OFFSET('Smelter Look-up'!$D$4,$Y501-4,0)&amp;"")</f>
        <v/>
      </c>
      <c r="F501" s="95" t="str">
        <f ca="1">IF(ISERROR($Y501),"",OFFSET('Smelter Look-up'!$E$4,$Y501-4,0))</f>
        <v/>
      </c>
      <c r="G501" s="95" t="str">
        <f ca="1">IF(C501="Smelter not listed","Enter smelter details",IF(ISERROR($Y501),"",OFFSET('Smelter Look-up'!$F$4,$Y501-4,0)))</f>
        <v/>
      </c>
      <c r="H501" s="154" t="str">
        <f ca="1">IF(ISERROR($Y501),"",OFFSET('Smelter Look-up'!$G$4,$Y501-4,0))</f>
        <v/>
      </c>
      <c r="I501" s="96" t="str">
        <f ca="1">IF(ISERROR($Y501),"",OFFSET('Smelter Look-up'!$H$4,$Y501-4,0))</f>
        <v/>
      </c>
      <c r="J501" s="96" t="str">
        <f ca="1">IF(ISERROR($Y501),"",OFFSET('Smelter Look-up'!$I$4,$Y501-4,0))</f>
        <v/>
      </c>
      <c r="K501" s="97"/>
      <c r="L501" s="97"/>
      <c r="M501" s="97"/>
      <c r="N501" s="97"/>
      <c r="O501" s="97"/>
      <c r="P501" s="97"/>
      <c r="Q501" s="98"/>
      <c r="R501" s="140" t="str">
        <f ca="1">IF(ISERROR($Y501),"",OFFSET('Smelter Look-up'!$C$4,$Y501-4,0)&amp;"")</f>
        <v/>
      </c>
      <c r="S501" s="98" t="str">
        <f ca="1" t="shared" si="62"/>
        <v/>
      </c>
      <c r="T501" s="98" t="str">
        <f ca="1">IF(B501="","",IF(ISERROR(MATCH($J501,SorP!B:B,0)),"",INDIRECT("'SorP'!$A$"&amp;MATCH($S501&amp;$J501,SorP!C:C,0))))</f>
        <v/>
      </c>
      <c r="U501" s="99"/>
      <c r="V501" s="74" t="str">
        <f ca="1" t="shared" si="63"/>
        <v/>
      </c>
      <c r="W501" s="74" t="b">
        <f ca="1" t="shared" si="64"/>
        <v>0</v>
      </c>
      <c r="X501" s="74" t="str">
        <f ca="1" t="shared" si="65"/>
        <v>+</v>
      </c>
      <c r="Y501" s="74" t="e">
        <f ca="1">IF(C501="",NA(),MATCH($B501&amp;$C501,'Smelter Look-up'!$J:$J,0))</f>
        <v>#N/A</v>
      </c>
      <c r="AB501" s="74">
        <f ca="1" t="shared" si="66"/>
        <v>0</v>
      </c>
      <c r="AC501" s="74" t="str">
        <f ca="1" t="shared" si="67"/>
        <v/>
      </c>
      <c r="AD501" s="74" t="str">
        <f ca="1" t="shared" si="61"/>
        <v/>
      </c>
    </row>
    <row r="502" s="74" customFormat="1" ht="20.15" customHeight="1" spans="1:30">
      <c r="A502" s="97"/>
      <c r="B502" s="95" t="str">
        <f ca="1">IF(LEN(A502)=0,"",INDEX('Smelter Look-up'!$A:$A,MATCH($A502,'Smelter Look-up'!$E:$E,0)))</f>
        <v/>
      </c>
      <c r="C502" s="95" t="str">
        <f ca="1">IF(LEN(A502)=0,"",INDEX('Smelter Look-up'!$C:$C,MATCH($A502,'Smelter Look-up'!$E:$E,0)))</f>
        <v/>
      </c>
      <c r="D502" s="95"/>
      <c r="E502" s="95" t="str">
        <f ca="1">IF(ISERROR($Y502),"",OFFSET('Smelter Look-up'!$D$4,$Y502-4,0)&amp;"")</f>
        <v/>
      </c>
      <c r="F502" s="95" t="str">
        <f ca="1">IF(ISERROR($Y502),"",OFFSET('Smelter Look-up'!$E$4,$Y502-4,0))</f>
        <v/>
      </c>
      <c r="G502" s="95" t="str">
        <f ca="1">IF(C502="Smelter not listed","Enter smelter details",IF(ISERROR($Y502),"",OFFSET('Smelter Look-up'!$F$4,$Y502-4,0)))</f>
        <v/>
      </c>
      <c r="H502" s="154" t="str">
        <f ca="1">IF(ISERROR($Y502),"",OFFSET('Smelter Look-up'!$G$4,$Y502-4,0))</f>
        <v/>
      </c>
      <c r="I502" s="96" t="str">
        <f ca="1">IF(ISERROR($Y502),"",OFFSET('Smelter Look-up'!$H$4,$Y502-4,0))</f>
        <v/>
      </c>
      <c r="J502" s="96" t="str">
        <f ca="1">IF(ISERROR($Y502),"",OFFSET('Smelter Look-up'!$I$4,$Y502-4,0))</f>
        <v/>
      </c>
      <c r="K502" s="97"/>
      <c r="L502" s="97"/>
      <c r="M502" s="97"/>
      <c r="N502" s="97"/>
      <c r="O502" s="97"/>
      <c r="P502" s="97"/>
      <c r="Q502" s="98"/>
      <c r="R502" s="140" t="str">
        <f ca="1">IF(ISERROR($Y502),"",OFFSET('Smelter Look-up'!$C$4,$Y502-4,0)&amp;"")</f>
        <v/>
      </c>
      <c r="S502" s="98" t="str">
        <f ca="1" t="shared" si="62"/>
        <v/>
      </c>
      <c r="T502" s="98" t="str">
        <f ca="1">IF(B502="","",IF(ISERROR(MATCH($J502,SorP!B:B,0)),"",INDIRECT("'SorP'!$A$"&amp;MATCH($S502&amp;$J502,SorP!C:C,0))))</f>
        <v/>
      </c>
      <c r="U502" s="99"/>
      <c r="V502" s="74" t="str">
        <f ca="1" t="shared" si="63"/>
        <v/>
      </c>
      <c r="W502" s="74" t="b">
        <f ca="1" t="shared" si="64"/>
        <v>0</v>
      </c>
      <c r="X502" s="74" t="str">
        <f ca="1" t="shared" si="65"/>
        <v>+</v>
      </c>
      <c r="Y502" s="74" t="e">
        <f ca="1">IF(C502="",NA(),MATCH($B502&amp;$C502,'Smelter Look-up'!$J:$J,0))</f>
        <v>#N/A</v>
      </c>
      <c r="AB502" s="74">
        <f ca="1" t="shared" si="66"/>
        <v>0</v>
      </c>
      <c r="AC502" s="74" t="str">
        <f ca="1" t="shared" si="67"/>
        <v/>
      </c>
      <c r="AD502" s="74" t="str">
        <f ca="1" t="shared" si="61"/>
        <v/>
      </c>
    </row>
    <row r="503" s="74" customFormat="1" ht="20.15" customHeight="1" spans="1:30">
      <c r="A503" s="97"/>
      <c r="B503" s="95" t="str">
        <f ca="1">IF(LEN(A503)=0,"",INDEX('Smelter Look-up'!$A:$A,MATCH($A503,'Smelter Look-up'!$E:$E,0)))</f>
        <v/>
      </c>
      <c r="C503" s="95" t="str">
        <f ca="1">IF(LEN(A503)=0,"",INDEX('Smelter Look-up'!$C:$C,MATCH($A503,'Smelter Look-up'!$E:$E,0)))</f>
        <v/>
      </c>
      <c r="D503" s="95"/>
      <c r="E503" s="95" t="str">
        <f ca="1">IF(ISERROR($Y503),"",OFFSET('Smelter Look-up'!$D$4,$Y503-4,0)&amp;"")</f>
        <v/>
      </c>
      <c r="F503" s="95" t="str">
        <f ca="1">IF(ISERROR($Y503),"",OFFSET('Smelter Look-up'!$E$4,$Y503-4,0))</f>
        <v/>
      </c>
      <c r="G503" s="95" t="str">
        <f ca="1">IF(C503="Smelter not listed","Enter smelter details",IF(ISERROR($Y503),"",OFFSET('Smelter Look-up'!$F$4,$Y503-4,0)))</f>
        <v/>
      </c>
      <c r="H503" s="154" t="str">
        <f ca="1">IF(ISERROR($Y503),"",OFFSET('Smelter Look-up'!$G$4,$Y503-4,0))</f>
        <v/>
      </c>
      <c r="I503" s="96" t="str">
        <f ca="1">IF(ISERROR($Y503),"",OFFSET('Smelter Look-up'!$H$4,$Y503-4,0))</f>
        <v/>
      </c>
      <c r="J503" s="96" t="str">
        <f ca="1">IF(ISERROR($Y503),"",OFFSET('Smelter Look-up'!$I$4,$Y503-4,0))</f>
        <v/>
      </c>
      <c r="K503" s="97"/>
      <c r="L503" s="97"/>
      <c r="M503" s="97"/>
      <c r="N503" s="97"/>
      <c r="O503" s="97"/>
      <c r="P503" s="97"/>
      <c r="Q503" s="98"/>
      <c r="R503" s="140" t="str">
        <f ca="1">IF(ISERROR($Y503),"",OFFSET('Smelter Look-up'!$C$4,$Y503-4,0)&amp;"")</f>
        <v/>
      </c>
      <c r="S503" s="98" t="str">
        <f ca="1" t="shared" si="62"/>
        <v/>
      </c>
      <c r="T503" s="98" t="str">
        <f ca="1">IF(B503="","",IF(ISERROR(MATCH($J503,SorP!B:B,0)),"",INDIRECT("'SorP'!$A$"&amp;MATCH($S503&amp;$J503,SorP!C:C,0))))</f>
        <v/>
      </c>
      <c r="U503" s="99"/>
      <c r="V503" s="74" t="str">
        <f ca="1" t="shared" si="63"/>
        <v/>
      </c>
      <c r="W503" s="74" t="b">
        <f ca="1" t="shared" si="64"/>
        <v>0</v>
      </c>
      <c r="X503" s="74" t="str">
        <f ca="1" t="shared" si="65"/>
        <v>+</v>
      </c>
      <c r="Y503" s="74" t="e">
        <f ca="1">IF(C503="",NA(),MATCH($B503&amp;$C503,'Smelter Look-up'!$J:$J,0))</f>
        <v>#N/A</v>
      </c>
      <c r="AB503" s="74">
        <f ca="1" t="shared" si="66"/>
        <v>0</v>
      </c>
      <c r="AC503" s="74" t="str">
        <f ca="1" t="shared" si="67"/>
        <v/>
      </c>
      <c r="AD503" s="74" t="str">
        <f ca="1" t="shared" ref="AD503:AD566" si="68">IF(C503="Smelter not listed",D503,IF(C503="Smelter not yet identified","",C503))</f>
        <v/>
      </c>
    </row>
    <row r="504" s="74" customFormat="1" ht="20.15" customHeight="1" spans="1:30">
      <c r="A504" s="97"/>
      <c r="B504" s="95" t="str">
        <f ca="1">IF(LEN(A504)=0,"",INDEX('Smelter Look-up'!$A:$A,MATCH($A504,'Smelter Look-up'!$E:$E,0)))</f>
        <v/>
      </c>
      <c r="C504" s="95" t="str">
        <f ca="1">IF(LEN(A504)=0,"",INDEX('Smelter Look-up'!$C:$C,MATCH($A504,'Smelter Look-up'!$E:$E,0)))</f>
        <v/>
      </c>
      <c r="D504" s="95"/>
      <c r="E504" s="95" t="str">
        <f ca="1">IF(ISERROR($Y504),"",OFFSET('Smelter Look-up'!$D$4,$Y504-4,0)&amp;"")</f>
        <v/>
      </c>
      <c r="F504" s="95" t="str">
        <f ca="1">IF(ISERROR($Y504),"",OFFSET('Smelter Look-up'!$E$4,$Y504-4,0))</f>
        <v/>
      </c>
      <c r="G504" s="95" t="str">
        <f ca="1">IF(C504="Smelter not listed","Enter smelter details",IF(ISERROR($Y504),"",OFFSET('Smelter Look-up'!$F$4,$Y504-4,0)))</f>
        <v/>
      </c>
      <c r="H504" s="154" t="str">
        <f ca="1">IF(ISERROR($Y504),"",OFFSET('Smelter Look-up'!$G$4,$Y504-4,0))</f>
        <v/>
      </c>
      <c r="I504" s="96" t="str">
        <f ca="1">IF(ISERROR($Y504),"",OFFSET('Smelter Look-up'!$H$4,$Y504-4,0))</f>
        <v/>
      </c>
      <c r="J504" s="96" t="str">
        <f ca="1">IF(ISERROR($Y504),"",OFFSET('Smelter Look-up'!$I$4,$Y504-4,0))</f>
        <v/>
      </c>
      <c r="K504" s="97"/>
      <c r="L504" s="97"/>
      <c r="M504" s="97"/>
      <c r="N504" s="97"/>
      <c r="O504" s="97"/>
      <c r="P504" s="97"/>
      <c r="Q504" s="98"/>
      <c r="R504" s="140" t="str">
        <f ca="1">IF(ISERROR($Y504),"",OFFSET('Smelter Look-up'!$C$4,$Y504-4,0)&amp;"")</f>
        <v/>
      </c>
      <c r="S504" s="98" t="str">
        <f ca="1" t="shared" si="62"/>
        <v/>
      </c>
      <c r="T504" s="98" t="str">
        <f ca="1">IF(B504="","",IF(ISERROR(MATCH($J504,SorP!B:B,0)),"",INDIRECT("'SorP'!$A$"&amp;MATCH($S504&amp;$J504,SorP!C:C,0))))</f>
        <v/>
      </c>
      <c r="U504" s="99"/>
      <c r="V504" s="74" t="str">
        <f ca="1" t="shared" si="63"/>
        <v/>
      </c>
      <c r="W504" s="74" t="b">
        <f ca="1" t="shared" si="64"/>
        <v>0</v>
      </c>
      <c r="X504" s="74" t="str">
        <f ca="1" t="shared" si="65"/>
        <v>+</v>
      </c>
      <c r="Y504" s="74" t="e">
        <f ca="1">IF(C504="",NA(),MATCH($B504&amp;$C504,'Smelter Look-up'!$J:$J,0))</f>
        <v>#N/A</v>
      </c>
      <c r="AB504" s="74">
        <f ca="1" t="shared" si="66"/>
        <v>0</v>
      </c>
      <c r="AC504" s="74" t="str">
        <f ca="1" t="shared" si="67"/>
        <v/>
      </c>
      <c r="AD504" s="74" t="str">
        <f ca="1" t="shared" si="68"/>
        <v/>
      </c>
    </row>
    <row r="505" s="74" customFormat="1" ht="20.15" customHeight="1" spans="1:30">
      <c r="A505" s="97"/>
      <c r="B505" s="95" t="str">
        <f ca="1">IF(LEN(A505)=0,"",INDEX('Smelter Look-up'!$A:$A,MATCH($A505,'Smelter Look-up'!$E:$E,0)))</f>
        <v/>
      </c>
      <c r="C505" s="95" t="str">
        <f ca="1">IF(LEN(A505)=0,"",INDEX('Smelter Look-up'!$C:$C,MATCH($A505,'Smelter Look-up'!$E:$E,0)))</f>
        <v/>
      </c>
      <c r="D505" s="95"/>
      <c r="E505" s="95" t="str">
        <f ca="1">IF(ISERROR($Y505),"",OFFSET('Smelter Look-up'!$D$4,$Y505-4,0)&amp;"")</f>
        <v/>
      </c>
      <c r="F505" s="95" t="str">
        <f ca="1">IF(ISERROR($Y505),"",OFFSET('Smelter Look-up'!$E$4,$Y505-4,0))</f>
        <v/>
      </c>
      <c r="G505" s="95" t="str">
        <f ca="1">IF(C505="Smelter not listed","Enter smelter details",IF(ISERROR($Y505),"",OFFSET('Smelter Look-up'!$F$4,$Y505-4,0)))</f>
        <v/>
      </c>
      <c r="H505" s="154" t="str">
        <f ca="1">IF(ISERROR($Y505),"",OFFSET('Smelter Look-up'!$G$4,$Y505-4,0))</f>
        <v/>
      </c>
      <c r="I505" s="96" t="str">
        <f ca="1">IF(ISERROR($Y505),"",OFFSET('Smelter Look-up'!$H$4,$Y505-4,0))</f>
        <v/>
      </c>
      <c r="J505" s="96" t="str">
        <f ca="1">IF(ISERROR($Y505),"",OFFSET('Smelter Look-up'!$I$4,$Y505-4,0))</f>
        <v/>
      </c>
      <c r="K505" s="97"/>
      <c r="L505" s="97"/>
      <c r="M505" s="97"/>
      <c r="N505" s="97"/>
      <c r="O505" s="97"/>
      <c r="P505" s="97"/>
      <c r="Q505" s="98"/>
      <c r="R505" s="140" t="str">
        <f ca="1">IF(ISERROR($Y505),"",OFFSET('Smelter Look-up'!$C$4,$Y505-4,0)&amp;"")</f>
        <v/>
      </c>
      <c r="S505" s="98" t="str">
        <f ca="1" t="shared" si="62"/>
        <v/>
      </c>
      <c r="T505" s="98" t="str">
        <f ca="1">IF(B505="","",IF(ISERROR(MATCH($J505,SorP!B:B,0)),"",INDIRECT("'SorP'!$A$"&amp;MATCH($S505&amp;$J505,SorP!C:C,0))))</f>
        <v/>
      </c>
      <c r="U505" s="99"/>
      <c r="V505" s="74" t="str">
        <f ca="1" t="shared" si="63"/>
        <v/>
      </c>
      <c r="W505" s="74" t="b">
        <f ca="1" t="shared" si="64"/>
        <v>0</v>
      </c>
      <c r="X505" s="74" t="str">
        <f ca="1" t="shared" si="65"/>
        <v>+</v>
      </c>
      <c r="Y505" s="74" t="e">
        <f ca="1">IF(C505="",NA(),MATCH($B505&amp;$C505,'Smelter Look-up'!$J:$J,0))</f>
        <v>#N/A</v>
      </c>
      <c r="AB505" s="74">
        <f ca="1" t="shared" si="66"/>
        <v>0</v>
      </c>
      <c r="AC505" s="74" t="str">
        <f ca="1" t="shared" si="67"/>
        <v/>
      </c>
      <c r="AD505" s="74" t="str">
        <f ca="1" t="shared" si="68"/>
        <v/>
      </c>
    </row>
    <row r="506" s="74" customFormat="1" ht="20.15" customHeight="1" spans="1:30">
      <c r="A506" s="97"/>
      <c r="B506" s="95" t="str">
        <f ca="1">IF(LEN(A506)=0,"",INDEX('Smelter Look-up'!$A:$A,MATCH($A506,'Smelter Look-up'!$E:$E,0)))</f>
        <v/>
      </c>
      <c r="C506" s="95" t="str">
        <f ca="1">IF(LEN(A506)=0,"",INDEX('Smelter Look-up'!$C:$C,MATCH($A506,'Smelter Look-up'!$E:$E,0)))</f>
        <v/>
      </c>
      <c r="D506" s="95"/>
      <c r="E506" s="95" t="str">
        <f ca="1">IF(ISERROR($Y506),"",OFFSET('Smelter Look-up'!$D$4,$Y506-4,0)&amp;"")</f>
        <v/>
      </c>
      <c r="F506" s="95" t="str">
        <f ca="1">IF(ISERROR($Y506),"",OFFSET('Smelter Look-up'!$E$4,$Y506-4,0))</f>
        <v/>
      </c>
      <c r="G506" s="95" t="str">
        <f ca="1">IF(C506="Smelter not listed","Enter smelter details",IF(ISERROR($Y506),"",OFFSET('Smelter Look-up'!$F$4,$Y506-4,0)))</f>
        <v/>
      </c>
      <c r="H506" s="154" t="str">
        <f ca="1">IF(ISERROR($Y506),"",OFFSET('Smelter Look-up'!$G$4,$Y506-4,0))</f>
        <v/>
      </c>
      <c r="I506" s="96" t="str">
        <f ca="1">IF(ISERROR($Y506),"",OFFSET('Smelter Look-up'!$H$4,$Y506-4,0))</f>
        <v/>
      </c>
      <c r="J506" s="96" t="str">
        <f ca="1">IF(ISERROR($Y506),"",OFFSET('Smelter Look-up'!$I$4,$Y506-4,0))</f>
        <v/>
      </c>
      <c r="K506" s="97"/>
      <c r="L506" s="97"/>
      <c r="M506" s="97"/>
      <c r="N506" s="97"/>
      <c r="O506" s="97"/>
      <c r="P506" s="97"/>
      <c r="Q506" s="98"/>
      <c r="R506" s="140" t="str">
        <f ca="1">IF(ISERROR($Y506),"",OFFSET('Smelter Look-up'!$C$4,$Y506-4,0)&amp;"")</f>
        <v/>
      </c>
      <c r="S506" s="98" t="str">
        <f ca="1" t="shared" si="62"/>
        <v/>
      </c>
      <c r="T506" s="98" t="str">
        <f ca="1">IF(B506="","",IF(ISERROR(MATCH($J506,SorP!B:B,0)),"",INDIRECT("'SorP'!$A$"&amp;MATCH($S506&amp;$J506,SorP!C:C,0))))</f>
        <v/>
      </c>
      <c r="U506" s="99"/>
      <c r="V506" s="74" t="str">
        <f ca="1" t="shared" si="63"/>
        <v/>
      </c>
      <c r="W506" s="74" t="b">
        <f ca="1" t="shared" si="64"/>
        <v>0</v>
      </c>
      <c r="X506" s="74" t="str">
        <f ca="1" t="shared" si="65"/>
        <v>+</v>
      </c>
      <c r="Y506" s="74" t="e">
        <f ca="1">IF(C506="",NA(),MATCH($B506&amp;$C506,'Smelter Look-up'!$J:$J,0))</f>
        <v>#N/A</v>
      </c>
      <c r="AB506" s="74">
        <f ca="1" t="shared" si="66"/>
        <v>0</v>
      </c>
      <c r="AC506" s="74" t="str">
        <f ca="1" t="shared" si="67"/>
        <v/>
      </c>
      <c r="AD506" s="74" t="str">
        <f ca="1" t="shared" si="68"/>
        <v/>
      </c>
    </row>
    <row r="507" s="74" customFormat="1" ht="20.15" customHeight="1" spans="1:30">
      <c r="A507" s="97"/>
      <c r="B507" s="95" t="str">
        <f ca="1">IF(LEN(A507)=0,"",INDEX('Smelter Look-up'!$A:$A,MATCH($A507,'Smelter Look-up'!$E:$E,0)))</f>
        <v/>
      </c>
      <c r="C507" s="95" t="str">
        <f ca="1">IF(LEN(A507)=0,"",INDEX('Smelter Look-up'!$C:$C,MATCH($A507,'Smelter Look-up'!$E:$E,0)))</f>
        <v/>
      </c>
      <c r="D507" s="95"/>
      <c r="E507" s="95" t="str">
        <f ca="1">IF(ISERROR($Y507),"",OFFSET('Smelter Look-up'!$D$4,$Y507-4,0)&amp;"")</f>
        <v/>
      </c>
      <c r="F507" s="95" t="str">
        <f ca="1">IF(ISERROR($Y507),"",OFFSET('Smelter Look-up'!$E$4,$Y507-4,0))</f>
        <v/>
      </c>
      <c r="G507" s="95" t="str">
        <f ca="1">IF(C507="Smelter not listed","Enter smelter details",IF(ISERROR($Y507),"",OFFSET('Smelter Look-up'!$F$4,$Y507-4,0)))</f>
        <v/>
      </c>
      <c r="H507" s="154" t="str">
        <f ca="1">IF(ISERROR($Y507),"",OFFSET('Smelter Look-up'!$G$4,$Y507-4,0))</f>
        <v/>
      </c>
      <c r="I507" s="96" t="str">
        <f ca="1">IF(ISERROR($Y507),"",OFFSET('Smelter Look-up'!$H$4,$Y507-4,0))</f>
        <v/>
      </c>
      <c r="J507" s="96" t="str">
        <f ca="1">IF(ISERROR($Y507),"",OFFSET('Smelter Look-up'!$I$4,$Y507-4,0))</f>
        <v/>
      </c>
      <c r="K507" s="97"/>
      <c r="L507" s="97"/>
      <c r="M507" s="97"/>
      <c r="N507" s="97"/>
      <c r="O507" s="97"/>
      <c r="P507" s="97"/>
      <c r="Q507" s="98"/>
      <c r="R507" s="140" t="str">
        <f ca="1">IF(ISERROR($Y507),"",OFFSET('Smelter Look-up'!$C$4,$Y507-4,0)&amp;"")</f>
        <v/>
      </c>
      <c r="S507" s="98" t="str">
        <f ca="1" t="shared" si="62"/>
        <v/>
      </c>
      <c r="T507" s="98" t="str">
        <f ca="1">IF(B507="","",IF(ISERROR(MATCH($J507,SorP!B:B,0)),"",INDIRECT("'SorP'!$A$"&amp;MATCH($S507&amp;$J507,SorP!C:C,0))))</f>
        <v/>
      </c>
      <c r="U507" s="99"/>
      <c r="V507" s="74" t="str">
        <f ca="1" t="shared" si="63"/>
        <v/>
      </c>
      <c r="W507" s="74" t="b">
        <f ca="1" t="shared" si="64"/>
        <v>0</v>
      </c>
      <c r="X507" s="74" t="str">
        <f ca="1" t="shared" si="65"/>
        <v>+</v>
      </c>
      <c r="Y507" s="74" t="e">
        <f ca="1">IF(C507="",NA(),MATCH($B507&amp;$C507,'Smelter Look-up'!$J:$J,0))</f>
        <v>#N/A</v>
      </c>
      <c r="AB507" s="74">
        <f ca="1" t="shared" si="66"/>
        <v>0</v>
      </c>
      <c r="AC507" s="74" t="str">
        <f ca="1" t="shared" si="67"/>
        <v/>
      </c>
      <c r="AD507" s="74" t="str">
        <f ca="1" t="shared" si="68"/>
        <v/>
      </c>
    </row>
    <row r="508" s="74" customFormat="1" ht="20.15" customHeight="1" spans="1:30">
      <c r="A508" s="97"/>
      <c r="B508" s="95" t="str">
        <f ca="1">IF(LEN(A508)=0,"",INDEX('Smelter Look-up'!$A:$A,MATCH($A508,'Smelter Look-up'!$E:$E,0)))</f>
        <v/>
      </c>
      <c r="C508" s="95" t="str">
        <f ca="1">IF(LEN(A508)=0,"",INDEX('Smelter Look-up'!$C:$C,MATCH($A508,'Smelter Look-up'!$E:$E,0)))</f>
        <v/>
      </c>
      <c r="D508" s="95"/>
      <c r="E508" s="95" t="str">
        <f ca="1">IF(ISERROR($Y508),"",OFFSET('Smelter Look-up'!$D$4,$Y508-4,0)&amp;"")</f>
        <v/>
      </c>
      <c r="F508" s="95" t="str">
        <f ca="1">IF(ISERROR($Y508),"",OFFSET('Smelter Look-up'!$E$4,$Y508-4,0))</f>
        <v/>
      </c>
      <c r="G508" s="95" t="str">
        <f ca="1">IF(C508="Smelter not listed","Enter smelter details",IF(ISERROR($Y508),"",OFFSET('Smelter Look-up'!$F$4,$Y508-4,0)))</f>
        <v/>
      </c>
      <c r="H508" s="154" t="str">
        <f ca="1">IF(ISERROR($Y508),"",OFFSET('Smelter Look-up'!$G$4,$Y508-4,0))</f>
        <v/>
      </c>
      <c r="I508" s="96" t="str">
        <f ca="1">IF(ISERROR($Y508),"",OFFSET('Smelter Look-up'!$H$4,$Y508-4,0))</f>
        <v/>
      </c>
      <c r="J508" s="96" t="str">
        <f ca="1">IF(ISERROR($Y508),"",OFFSET('Smelter Look-up'!$I$4,$Y508-4,0))</f>
        <v/>
      </c>
      <c r="K508" s="97"/>
      <c r="L508" s="97"/>
      <c r="M508" s="97"/>
      <c r="N508" s="97"/>
      <c r="O508" s="97"/>
      <c r="P508" s="97"/>
      <c r="Q508" s="98"/>
      <c r="R508" s="140" t="str">
        <f ca="1">IF(ISERROR($Y508),"",OFFSET('Smelter Look-up'!$C$4,$Y508-4,0)&amp;"")</f>
        <v/>
      </c>
      <c r="S508" s="98" t="str">
        <f ca="1" t="shared" si="62"/>
        <v/>
      </c>
      <c r="T508" s="98" t="str">
        <f ca="1">IF(B508="","",IF(ISERROR(MATCH($J508,SorP!B:B,0)),"",INDIRECT("'SorP'!$A$"&amp;MATCH($S508&amp;$J508,SorP!C:C,0))))</f>
        <v/>
      </c>
      <c r="U508" s="99"/>
      <c r="V508" s="74" t="str">
        <f ca="1" t="shared" si="63"/>
        <v/>
      </c>
      <c r="W508" s="74" t="b">
        <f ca="1" t="shared" si="64"/>
        <v>0</v>
      </c>
      <c r="X508" s="74" t="str">
        <f ca="1" t="shared" si="65"/>
        <v>+</v>
      </c>
      <c r="Y508" s="74" t="e">
        <f ca="1">IF(C508="",NA(),MATCH($B508&amp;$C508,'Smelter Look-up'!$J:$J,0))</f>
        <v>#N/A</v>
      </c>
      <c r="AB508" s="74">
        <f ca="1" t="shared" si="66"/>
        <v>0</v>
      </c>
      <c r="AC508" s="74" t="str">
        <f ca="1" t="shared" si="67"/>
        <v/>
      </c>
      <c r="AD508" s="74" t="str">
        <f ca="1" t="shared" si="68"/>
        <v/>
      </c>
    </row>
    <row r="509" s="74" customFormat="1" ht="20.15" customHeight="1" spans="1:30">
      <c r="A509" s="97"/>
      <c r="B509" s="95" t="str">
        <f ca="1">IF(LEN(A509)=0,"",INDEX('Smelter Look-up'!$A:$A,MATCH($A509,'Smelter Look-up'!$E:$E,0)))</f>
        <v/>
      </c>
      <c r="C509" s="95" t="str">
        <f ca="1">IF(LEN(A509)=0,"",INDEX('Smelter Look-up'!$C:$C,MATCH($A509,'Smelter Look-up'!$E:$E,0)))</f>
        <v/>
      </c>
      <c r="D509" s="95"/>
      <c r="E509" s="95" t="str">
        <f ca="1">IF(ISERROR($Y509),"",OFFSET('Smelter Look-up'!$D$4,$Y509-4,0)&amp;"")</f>
        <v/>
      </c>
      <c r="F509" s="95" t="str">
        <f ca="1">IF(ISERROR($Y509),"",OFFSET('Smelter Look-up'!$E$4,$Y509-4,0))</f>
        <v/>
      </c>
      <c r="G509" s="95" t="str">
        <f ca="1">IF(C509="Smelter not listed","Enter smelter details",IF(ISERROR($Y509),"",OFFSET('Smelter Look-up'!$F$4,$Y509-4,0)))</f>
        <v/>
      </c>
      <c r="H509" s="154" t="str">
        <f ca="1">IF(ISERROR($Y509),"",OFFSET('Smelter Look-up'!$G$4,$Y509-4,0))</f>
        <v/>
      </c>
      <c r="I509" s="96" t="str">
        <f ca="1">IF(ISERROR($Y509),"",OFFSET('Smelter Look-up'!$H$4,$Y509-4,0))</f>
        <v/>
      </c>
      <c r="J509" s="96" t="str">
        <f ca="1">IF(ISERROR($Y509),"",OFFSET('Smelter Look-up'!$I$4,$Y509-4,0))</f>
        <v/>
      </c>
      <c r="K509" s="97"/>
      <c r="L509" s="97"/>
      <c r="M509" s="97"/>
      <c r="N509" s="97"/>
      <c r="O509" s="97"/>
      <c r="P509" s="97"/>
      <c r="Q509" s="98"/>
      <c r="R509" s="140" t="str">
        <f ca="1">IF(ISERROR($Y509),"",OFFSET('Smelter Look-up'!$C$4,$Y509-4,0)&amp;"")</f>
        <v/>
      </c>
      <c r="S509" s="98" t="str">
        <f ca="1" t="shared" si="62"/>
        <v/>
      </c>
      <c r="T509" s="98" t="str">
        <f ca="1">IF(B509="","",IF(ISERROR(MATCH($J509,SorP!B:B,0)),"",INDIRECT("'SorP'!$A$"&amp;MATCH($S509&amp;$J509,SorP!C:C,0))))</f>
        <v/>
      </c>
      <c r="U509" s="99"/>
      <c r="V509" s="74" t="str">
        <f ca="1" t="shared" si="63"/>
        <v/>
      </c>
      <c r="W509" s="74" t="b">
        <f ca="1" t="shared" si="64"/>
        <v>0</v>
      </c>
      <c r="X509" s="74" t="str">
        <f ca="1" t="shared" si="65"/>
        <v>+</v>
      </c>
      <c r="Y509" s="74" t="e">
        <f ca="1">IF(C509="",NA(),MATCH($B509&amp;$C509,'Smelter Look-up'!$J:$J,0))</f>
        <v>#N/A</v>
      </c>
      <c r="AB509" s="74">
        <f ca="1" t="shared" si="66"/>
        <v>0</v>
      </c>
      <c r="AC509" s="74" t="str">
        <f ca="1" t="shared" si="67"/>
        <v/>
      </c>
      <c r="AD509" s="74" t="str">
        <f ca="1" t="shared" si="68"/>
        <v/>
      </c>
    </row>
    <row r="510" s="74" customFormat="1" ht="20.15" customHeight="1" spans="1:30">
      <c r="A510" s="97"/>
      <c r="B510" s="95" t="str">
        <f ca="1">IF(LEN(A510)=0,"",INDEX('Smelter Look-up'!$A:$A,MATCH($A510,'Smelter Look-up'!$E:$E,0)))</f>
        <v/>
      </c>
      <c r="C510" s="95" t="str">
        <f ca="1">IF(LEN(A510)=0,"",INDEX('Smelter Look-up'!$C:$C,MATCH($A510,'Smelter Look-up'!$E:$E,0)))</f>
        <v/>
      </c>
      <c r="D510" s="95"/>
      <c r="E510" s="95" t="str">
        <f ca="1">IF(ISERROR($Y510),"",OFFSET('Smelter Look-up'!$D$4,$Y510-4,0)&amp;"")</f>
        <v/>
      </c>
      <c r="F510" s="95" t="str">
        <f ca="1">IF(ISERROR($Y510),"",OFFSET('Smelter Look-up'!$E$4,$Y510-4,0))</f>
        <v/>
      </c>
      <c r="G510" s="95" t="str">
        <f ca="1">IF(C510="Smelter not listed","Enter smelter details",IF(ISERROR($Y510),"",OFFSET('Smelter Look-up'!$F$4,$Y510-4,0)))</f>
        <v/>
      </c>
      <c r="H510" s="154" t="str">
        <f ca="1">IF(ISERROR($Y510),"",OFFSET('Smelter Look-up'!$G$4,$Y510-4,0))</f>
        <v/>
      </c>
      <c r="I510" s="96" t="str">
        <f ca="1">IF(ISERROR($Y510),"",OFFSET('Smelter Look-up'!$H$4,$Y510-4,0))</f>
        <v/>
      </c>
      <c r="J510" s="96" t="str">
        <f ca="1">IF(ISERROR($Y510),"",OFFSET('Smelter Look-up'!$I$4,$Y510-4,0))</f>
        <v/>
      </c>
      <c r="K510" s="97"/>
      <c r="L510" s="97"/>
      <c r="M510" s="97"/>
      <c r="N510" s="97"/>
      <c r="O510" s="97"/>
      <c r="P510" s="97"/>
      <c r="Q510" s="98"/>
      <c r="R510" s="140" t="str">
        <f ca="1">IF(ISERROR($Y510),"",OFFSET('Smelter Look-up'!$C$4,$Y510-4,0)&amp;"")</f>
        <v/>
      </c>
      <c r="S510" s="98" t="str">
        <f ca="1" t="shared" si="62"/>
        <v/>
      </c>
      <c r="T510" s="98" t="str">
        <f ca="1">IF(B510="","",IF(ISERROR(MATCH($J510,SorP!B:B,0)),"",INDIRECT("'SorP'!$A$"&amp;MATCH($S510&amp;$J510,SorP!C:C,0))))</f>
        <v/>
      </c>
      <c r="U510" s="99"/>
      <c r="V510" s="74" t="str">
        <f ca="1" t="shared" si="63"/>
        <v/>
      </c>
      <c r="W510" s="74" t="b">
        <f ca="1" t="shared" si="64"/>
        <v>0</v>
      </c>
      <c r="X510" s="74" t="str">
        <f ca="1" t="shared" si="65"/>
        <v>+</v>
      </c>
      <c r="Y510" s="74" t="e">
        <f ca="1">IF(C510="",NA(),MATCH($B510&amp;$C510,'Smelter Look-up'!$J:$J,0))</f>
        <v>#N/A</v>
      </c>
      <c r="AB510" s="74">
        <f ca="1" t="shared" si="66"/>
        <v>0</v>
      </c>
      <c r="AC510" s="74" t="str">
        <f ca="1" t="shared" si="67"/>
        <v/>
      </c>
      <c r="AD510" s="74" t="str">
        <f ca="1" t="shared" si="68"/>
        <v/>
      </c>
    </row>
    <row r="511" s="74" customFormat="1" ht="20.15" customHeight="1" spans="1:30">
      <c r="A511" s="97"/>
      <c r="B511" s="95" t="str">
        <f ca="1">IF(LEN(A511)=0,"",INDEX('Smelter Look-up'!$A:$A,MATCH($A511,'Smelter Look-up'!$E:$E,0)))</f>
        <v/>
      </c>
      <c r="C511" s="95" t="str">
        <f ca="1">IF(LEN(A511)=0,"",INDEX('Smelter Look-up'!$C:$C,MATCH($A511,'Smelter Look-up'!$E:$E,0)))</f>
        <v/>
      </c>
      <c r="D511" s="95"/>
      <c r="E511" s="95" t="str">
        <f ca="1">IF(ISERROR($Y511),"",OFFSET('Smelter Look-up'!$D$4,$Y511-4,0)&amp;"")</f>
        <v/>
      </c>
      <c r="F511" s="95" t="str">
        <f ca="1">IF(ISERROR($Y511),"",OFFSET('Smelter Look-up'!$E$4,$Y511-4,0))</f>
        <v/>
      </c>
      <c r="G511" s="95" t="str">
        <f ca="1">IF(C511="Smelter not listed","Enter smelter details",IF(ISERROR($Y511),"",OFFSET('Smelter Look-up'!$F$4,$Y511-4,0)))</f>
        <v/>
      </c>
      <c r="H511" s="154" t="str">
        <f ca="1">IF(ISERROR($Y511),"",OFFSET('Smelter Look-up'!$G$4,$Y511-4,0))</f>
        <v/>
      </c>
      <c r="I511" s="96" t="str">
        <f ca="1">IF(ISERROR($Y511),"",OFFSET('Smelter Look-up'!$H$4,$Y511-4,0))</f>
        <v/>
      </c>
      <c r="J511" s="96" t="str">
        <f ca="1">IF(ISERROR($Y511),"",OFFSET('Smelter Look-up'!$I$4,$Y511-4,0))</f>
        <v/>
      </c>
      <c r="K511" s="97"/>
      <c r="L511" s="97"/>
      <c r="M511" s="97"/>
      <c r="N511" s="97"/>
      <c r="O511" s="97"/>
      <c r="P511" s="97"/>
      <c r="Q511" s="98"/>
      <c r="R511" s="140" t="str">
        <f ca="1">IF(ISERROR($Y511),"",OFFSET('Smelter Look-up'!$C$4,$Y511-4,0)&amp;"")</f>
        <v/>
      </c>
      <c r="S511" s="98" t="str">
        <f ca="1" t="shared" si="62"/>
        <v/>
      </c>
      <c r="T511" s="98" t="str">
        <f ca="1">IF(B511="","",IF(ISERROR(MATCH($J511,SorP!B:B,0)),"",INDIRECT("'SorP'!$A$"&amp;MATCH($S511&amp;$J511,SorP!C:C,0))))</f>
        <v/>
      </c>
      <c r="U511" s="99"/>
      <c r="V511" s="74" t="str">
        <f ca="1" t="shared" si="63"/>
        <v/>
      </c>
      <c r="W511" s="74" t="b">
        <f ca="1" t="shared" si="64"/>
        <v>0</v>
      </c>
      <c r="X511" s="74" t="str">
        <f ca="1" t="shared" si="65"/>
        <v>+</v>
      </c>
      <c r="Y511" s="74" t="e">
        <f ca="1">IF(C511="",NA(),MATCH($B511&amp;$C511,'Smelter Look-up'!$J:$J,0))</f>
        <v>#N/A</v>
      </c>
      <c r="AB511" s="74">
        <f ca="1" t="shared" si="66"/>
        <v>0</v>
      </c>
      <c r="AC511" s="74" t="str">
        <f ca="1" t="shared" si="67"/>
        <v/>
      </c>
      <c r="AD511" s="74" t="str">
        <f ca="1" t="shared" si="68"/>
        <v/>
      </c>
    </row>
    <row r="512" s="74" customFormat="1" ht="20.15" customHeight="1" spans="1:30">
      <c r="A512" s="97"/>
      <c r="B512" s="95" t="str">
        <f ca="1">IF(LEN(A512)=0,"",INDEX('Smelter Look-up'!$A:$A,MATCH($A512,'Smelter Look-up'!$E:$E,0)))</f>
        <v/>
      </c>
      <c r="C512" s="95" t="str">
        <f ca="1">IF(LEN(A512)=0,"",INDEX('Smelter Look-up'!$C:$C,MATCH($A512,'Smelter Look-up'!$E:$E,0)))</f>
        <v/>
      </c>
      <c r="D512" s="95"/>
      <c r="E512" s="95" t="str">
        <f ca="1">IF(ISERROR($Y512),"",OFFSET('Smelter Look-up'!$D$4,$Y512-4,0)&amp;"")</f>
        <v/>
      </c>
      <c r="F512" s="95" t="str">
        <f ca="1">IF(ISERROR($Y512),"",OFFSET('Smelter Look-up'!$E$4,$Y512-4,0))</f>
        <v/>
      </c>
      <c r="G512" s="95" t="str">
        <f ca="1">IF(C512="Smelter not listed","Enter smelter details",IF(ISERROR($Y512),"",OFFSET('Smelter Look-up'!$F$4,$Y512-4,0)))</f>
        <v/>
      </c>
      <c r="H512" s="154" t="str">
        <f ca="1">IF(ISERROR($Y512),"",OFFSET('Smelter Look-up'!$G$4,$Y512-4,0))</f>
        <v/>
      </c>
      <c r="I512" s="96" t="str">
        <f ca="1">IF(ISERROR($Y512),"",OFFSET('Smelter Look-up'!$H$4,$Y512-4,0))</f>
        <v/>
      </c>
      <c r="J512" s="96" t="str">
        <f ca="1">IF(ISERROR($Y512),"",OFFSET('Smelter Look-up'!$I$4,$Y512-4,0))</f>
        <v/>
      </c>
      <c r="K512" s="97"/>
      <c r="L512" s="97"/>
      <c r="M512" s="97"/>
      <c r="N512" s="97"/>
      <c r="O512" s="97"/>
      <c r="P512" s="97"/>
      <c r="Q512" s="98"/>
      <c r="R512" s="140" t="str">
        <f ca="1">IF(ISERROR($Y512),"",OFFSET('Smelter Look-up'!$C$4,$Y512-4,0)&amp;"")</f>
        <v/>
      </c>
      <c r="S512" s="98" t="str">
        <f ca="1" t="shared" si="62"/>
        <v/>
      </c>
      <c r="T512" s="98" t="str">
        <f ca="1">IF(B512="","",IF(ISERROR(MATCH($J512,SorP!B:B,0)),"",INDIRECT("'SorP'!$A$"&amp;MATCH($S512&amp;$J512,SorP!C:C,0))))</f>
        <v/>
      </c>
      <c r="U512" s="99"/>
      <c r="V512" s="74" t="str">
        <f ca="1" t="shared" si="63"/>
        <v/>
      </c>
      <c r="W512" s="74" t="b">
        <f ca="1" t="shared" si="64"/>
        <v>0</v>
      </c>
      <c r="X512" s="74" t="str">
        <f ca="1" t="shared" si="65"/>
        <v>+</v>
      </c>
      <c r="Y512" s="74" t="e">
        <f ca="1">IF(C512="",NA(),MATCH($B512&amp;$C512,'Smelter Look-up'!$J:$J,0))</f>
        <v>#N/A</v>
      </c>
      <c r="AB512" s="74">
        <f ca="1" t="shared" si="66"/>
        <v>0</v>
      </c>
      <c r="AC512" s="74" t="str">
        <f ca="1" t="shared" si="67"/>
        <v/>
      </c>
      <c r="AD512" s="74" t="str">
        <f ca="1" t="shared" si="68"/>
        <v/>
      </c>
    </row>
    <row r="513" s="74" customFormat="1" ht="20.15" customHeight="1" spans="1:30">
      <c r="A513" s="97"/>
      <c r="B513" s="95" t="str">
        <f ca="1">IF(LEN(A513)=0,"",INDEX('Smelter Look-up'!$A:$A,MATCH($A513,'Smelter Look-up'!$E:$E,0)))</f>
        <v/>
      </c>
      <c r="C513" s="95" t="str">
        <f ca="1">IF(LEN(A513)=0,"",INDEX('Smelter Look-up'!$C:$C,MATCH($A513,'Smelter Look-up'!$E:$E,0)))</f>
        <v/>
      </c>
      <c r="D513" s="95"/>
      <c r="E513" s="95" t="str">
        <f ca="1">IF(ISERROR($Y513),"",OFFSET('Smelter Look-up'!$D$4,$Y513-4,0)&amp;"")</f>
        <v/>
      </c>
      <c r="F513" s="95" t="str">
        <f ca="1">IF(ISERROR($Y513),"",OFFSET('Smelter Look-up'!$E$4,$Y513-4,0))</f>
        <v/>
      </c>
      <c r="G513" s="95" t="str">
        <f ca="1">IF(C513="Smelter not listed","Enter smelter details",IF(ISERROR($Y513),"",OFFSET('Smelter Look-up'!$F$4,$Y513-4,0)))</f>
        <v/>
      </c>
      <c r="H513" s="154" t="str">
        <f ca="1">IF(ISERROR($Y513),"",OFFSET('Smelter Look-up'!$G$4,$Y513-4,0))</f>
        <v/>
      </c>
      <c r="I513" s="96" t="str">
        <f ca="1">IF(ISERROR($Y513),"",OFFSET('Smelter Look-up'!$H$4,$Y513-4,0))</f>
        <v/>
      </c>
      <c r="J513" s="96" t="str">
        <f ca="1">IF(ISERROR($Y513),"",OFFSET('Smelter Look-up'!$I$4,$Y513-4,0))</f>
        <v/>
      </c>
      <c r="K513" s="97"/>
      <c r="L513" s="97"/>
      <c r="M513" s="97"/>
      <c r="N513" s="97"/>
      <c r="O513" s="97"/>
      <c r="P513" s="97"/>
      <c r="Q513" s="98"/>
      <c r="R513" s="140" t="str">
        <f ca="1">IF(ISERROR($Y513),"",OFFSET('Smelter Look-up'!$C$4,$Y513-4,0)&amp;"")</f>
        <v/>
      </c>
      <c r="S513" s="98" t="str">
        <f ca="1" t="shared" si="62"/>
        <v/>
      </c>
      <c r="T513" s="98" t="str">
        <f ca="1">IF(B513="","",IF(ISERROR(MATCH($J513,SorP!B:B,0)),"",INDIRECT("'SorP'!$A$"&amp;MATCH($S513&amp;$J513,SorP!C:C,0))))</f>
        <v/>
      </c>
      <c r="U513" s="99"/>
      <c r="V513" s="74" t="str">
        <f ca="1" t="shared" si="63"/>
        <v/>
      </c>
      <c r="W513" s="74" t="b">
        <f ca="1" t="shared" si="64"/>
        <v>0</v>
      </c>
      <c r="X513" s="74" t="str">
        <f ca="1" t="shared" si="65"/>
        <v>+</v>
      </c>
      <c r="Y513" s="74" t="e">
        <f ca="1">IF(C513="",NA(),MATCH($B513&amp;$C513,'Smelter Look-up'!$J:$J,0))</f>
        <v>#N/A</v>
      </c>
      <c r="AB513" s="74">
        <f ca="1" t="shared" si="66"/>
        <v>0</v>
      </c>
      <c r="AC513" s="74" t="str">
        <f ca="1" t="shared" si="67"/>
        <v/>
      </c>
      <c r="AD513" s="74" t="str">
        <f ca="1" t="shared" si="68"/>
        <v/>
      </c>
    </row>
    <row r="514" s="74" customFormat="1" ht="20.15" customHeight="1" spans="1:30">
      <c r="A514" s="97"/>
      <c r="B514" s="95" t="str">
        <f ca="1">IF(LEN(A514)=0,"",INDEX('Smelter Look-up'!$A:$A,MATCH($A514,'Smelter Look-up'!$E:$E,0)))</f>
        <v/>
      </c>
      <c r="C514" s="95" t="str">
        <f ca="1">IF(LEN(A514)=0,"",INDEX('Smelter Look-up'!$C:$C,MATCH($A514,'Smelter Look-up'!$E:$E,0)))</f>
        <v/>
      </c>
      <c r="D514" s="95"/>
      <c r="E514" s="95" t="str">
        <f ca="1">IF(ISERROR($Y514),"",OFFSET('Smelter Look-up'!$D$4,$Y514-4,0)&amp;"")</f>
        <v/>
      </c>
      <c r="F514" s="95" t="str">
        <f ca="1">IF(ISERROR($Y514),"",OFFSET('Smelter Look-up'!$E$4,$Y514-4,0))</f>
        <v/>
      </c>
      <c r="G514" s="95" t="str">
        <f ca="1">IF(C514="Smelter not listed","Enter smelter details",IF(ISERROR($Y514),"",OFFSET('Smelter Look-up'!$F$4,$Y514-4,0)))</f>
        <v/>
      </c>
      <c r="H514" s="154" t="str">
        <f ca="1">IF(ISERROR($Y514),"",OFFSET('Smelter Look-up'!$G$4,$Y514-4,0))</f>
        <v/>
      </c>
      <c r="I514" s="96" t="str">
        <f ca="1">IF(ISERROR($Y514),"",OFFSET('Smelter Look-up'!$H$4,$Y514-4,0))</f>
        <v/>
      </c>
      <c r="J514" s="96" t="str">
        <f ca="1">IF(ISERROR($Y514),"",OFFSET('Smelter Look-up'!$I$4,$Y514-4,0))</f>
        <v/>
      </c>
      <c r="K514" s="97"/>
      <c r="L514" s="97"/>
      <c r="M514" s="97"/>
      <c r="N514" s="97"/>
      <c r="O514" s="97"/>
      <c r="P514" s="97"/>
      <c r="Q514" s="98"/>
      <c r="R514" s="140" t="str">
        <f ca="1">IF(ISERROR($Y514),"",OFFSET('Smelter Look-up'!$C$4,$Y514-4,0)&amp;"")</f>
        <v/>
      </c>
      <c r="S514" s="98" t="str">
        <f ca="1" t="shared" si="62"/>
        <v/>
      </c>
      <c r="T514" s="98" t="str">
        <f ca="1">IF(B514="","",IF(ISERROR(MATCH($J514,SorP!B:B,0)),"",INDIRECT("'SorP'!$A$"&amp;MATCH($S514&amp;$J514,SorP!C:C,0))))</f>
        <v/>
      </c>
      <c r="U514" s="99"/>
      <c r="V514" s="74" t="str">
        <f ca="1" t="shared" si="63"/>
        <v/>
      </c>
      <c r="W514" s="74" t="b">
        <f ca="1" t="shared" si="64"/>
        <v>0</v>
      </c>
      <c r="X514" s="74" t="str">
        <f ca="1" t="shared" si="65"/>
        <v>+</v>
      </c>
      <c r="Y514" s="74" t="e">
        <f ca="1">IF(C514="",NA(),MATCH($B514&amp;$C514,'Smelter Look-up'!$J:$J,0))</f>
        <v>#N/A</v>
      </c>
      <c r="AB514" s="74">
        <f ca="1" t="shared" si="66"/>
        <v>0</v>
      </c>
      <c r="AC514" s="74" t="str">
        <f ca="1" t="shared" si="67"/>
        <v/>
      </c>
      <c r="AD514" s="74" t="str">
        <f ca="1" t="shared" si="68"/>
        <v/>
      </c>
    </row>
    <row r="515" s="74" customFormat="1" ht="20.15" customHeight="1" spans="1:30">
      <c r="A515" s="97"/>
      <c r="B515" s="95" t="str">
        <f ca="1">IF(LEN(A515)=0,"",INDEX('Smelter Look-up'!$A:$A,MATCH($A515,'Smelter Look-up'!$E:$E,0)))</f>
        <v/>
      </c>
      <c r="C515" s="95" t="str">
        <f ca="1">IF(LEN(A515)=0,"",INDEX('Smelter Look-up'!$C:$C,MATCH($A515,'Smelter Look-up'!$E:$E,0)))</f>
        <v/>
      </c>
      <c r="D515" s="95"/>
      <c r="E515" s="95" t="str">
        <f ca="1">IF(ISERROR($Y515),"",OFFSET('Smelter Look-up'!$D$4,$Y515-4,0)&amp;"")</f>
        <v/>
      </c>
      <c r="F515" s="95" t="str">
        <f ca="1">IF(ISERROR($Y515),"",OFFSET('Smelter Look-up'!$E$4,$Y515-4,0))</f>
        <v/>
      </c>
      <c r="G515" s="95" t="str">
        <f ca="1">IF(C515="Smelter not listed","Enter smelter details",IF(ISERROR($Y515),"",OFFSET('Smelter Look-up'!$F$4,$Y515-4,0)))</f>
        <v/>
      </c>
      <c r="H515" s="154" t="str">
        <f ca="1">IF(ISERROR($Y515),"",OFFSET('Smelter Look-up'!$G$4,$Y515-4,0))</f>
        <v/>
      </c>
      <c r="I515" s="96" t="str">
        <f ca="1">IF(ISERROR($Y515),"",OFFSET('Smelter Look-up'!$H$4,$Y515-4,0))</f>
        <v/>
      </c>
      <c r="J515" s="96" t="str">
        <f ca="1">IF(ISERROR($Y515),"",OFFSET('Smelter Look-up'!$I$4,$Y515-4,0))</f>
        <v/>
      </c>
      <c r="K515" s="97"/>
      <c r="L515" s="97"/>
      <c r="M515" s="97"/>
      <c r="N515" s="97"/>
      <c r="O515" s="97"/>
      <c r="P515" s="97"/>
      <c r="Q515" s="98"/>
      <c r="R515" s="140" t="str">
        <f ca="1">IF(ISERROR($Y515),"",OFFSET('Smelter Look-up'!$C$4,$Y515-4,0)&amp;"")</f>
        <v/>
      </c>
      <c r="S515" s="98" t="str">
        <f ca="1" t="shared" si="62"/>
        <v/>
      </c>
      <c r="T515" s="98" t="str">
        <f ca="1">IF(B515="","",IF(ISERROR(MATCH($J515,SorP!B:B,0)),"",INDIRECT("'SorP'!$A$"&amp;MATCH($S515&amp;$J515,SorP!C:C,0))))</f>
        <v/>
      </c>
      <c r="U515" s="99"/>
      <c r="V515" s="74" t="str">
        <f ca="1" t="shared" si="63"/>
        <v/>
      </c>
      <c r="W515" s="74" t="b">
        <f ca="1" t="shared" si="64"/>
        <v>0</v>
      </c>
      <c r="X515" s="74" t="str">
        <f ca="1" t="shared" si="65"/>
        <v>+</v>
      </c>
      <c r="Y515" s="74" t="e">
        <f ca="1">IF(C515="",NA(),MATCH($B515&amp;$C515,'Smelter Look-up'!$J:$J,0))</f>
        <v>#N/A</v>
      </c>
      <c r="AB515" s="74">
        <f ca="1" t="shared" si="66"/>
        <v>0</v>
      </c>
      <c r="AC515" s="74" t="str">
        <f ca="1" t="shared" si="67"/>
        <v/>
      </c>
      <c r="AD515" s="74" t="str">
        <f ca="1" t="shared" si="68"/>
        <v/>
      </c>
    </row>
    <row r="516" s="74" customFormat="1" ht="20.15" customHeight="1" spans="1:30">
      <c r="A516" s="97"/>
      <c r="B516" s="95" t="str">
        <f ca="1">IF(LEN(A516)=0,"",INDEX('Smelter Look-up'!$A:$A,MATCH($A516,'Smelter Look-up'!$E:$E,0)))</f>
        <v/>
      </c>
      <c r="C516" s="95" t="str">
        <f ca="1">IF(LEN(A516)=0,"",INDEX('Smelter Look-up'!$C:$C,MATCH($A516,'Smelter Look-up'!$E:$E,0)))</f>
        <v/>
      </c>
      <c r="D516" s="95"/>
      <c r="E516" s="95" t="str">
        <f ca="1">IF(ISERROR($Y516),"",OFFSET('Smelter Look-up'!$D$4,$Y516-4,0)&amp;"")</f>
        <v/>
      </c>
      <c r="F516" s="95" t="str">
        <f ca="1">IF(ISERROR($Y516),"",OFFSET('Smelter Look-up'!$E$4,$Y516-4,0))</f>
        <v/>
      </c>
      <c r="G516" s="95" t="str">
        <f ca="1">IF(C516="Smelter not listed","Enter smelter details",IF(ISERROR($Y516),"",OFFSET('Smelter Look-up'!$F$4,$Y516-4,0)))</f>
        <v/>
      </c>
      <c r="H516" s="154" t="str">
        <f ca="1">IF(ISERROR($Y516),"",OFFSET('Smelter Look-up'!$G$4,$Y516-4,0))</f>
        <v/>
      </c>
      <c r="I516" s="96" t="str">
        <f ca="1">IF(ISERROR($Y516),"",OFFSET('Smelter Look-up'!$H$4,$Y516-4,0))</f>
        <v/>
      </c>
      <c r="J516" s="96" t="str">
        <f ca="1">IF(ISERROR($Y516),"",OFFSET('Smelter Look-up'!$I$4,$Y516-4,0))</f>
        <v/>
      </c>
      <c r="K516" s="97"/>
      <c r="L516" s="97"/>
      <c r="M516" s="97"/>
      <c r="N516" s="97"/>
      <c r="O516" s="97"/>
      <c r="P516" s="97"/>
      <c r="Q516" s="98"/>
      <c r="R516" s="140" t="str">
        <f ca="1">IF(ISERROR($Y516),"",OFFSET('Smelter Look-up'!$C$4,$Y516-4,0)&amp;"")</f>
        <v/>
      </c>
      <c r="S516" s="98" t="str">
        <f ca="1" t="shared" si="62"/>
        <v/>
      </c>
      <c r="T516" s="98" t="str">
        <f ca="1">IF(B516="","",IF(ISERROR(MATCH($J516,SorP!B:B,0)),"",INDIRECT("'SorP'!$A$"&amp;MATCH($S516&amp;$J516,SorP!C:C,0))))</f>
        <v/>
      </c>
      <c r="U516" s="99"/>
      <c r="V516" s="74" t="str">
        <f ca="1" t="shared" si="63"/>
        <v/>
      </c>
      <c r="W516" s="74" t="b">
        <f ca="1" t="shared" si="64"/>
        <v>0</v>
      </c>
      <c r="X516" s="74" t="str">
        <f ca="1" t="shared" si="65"/>
        <v>+</v>
      </c>
      <c r="Y516" s="74" t="e">
        <f ca="1">IF(C516="",NA(),MATCH($B516&amp;$C516,'Smelter Look-up'!$J:$J,0))</f>
        <v>#N/A</v>
      </c>
      <c r="AB516" s="74">
        <f ca="1" t="shared" si="66"/>
        <v>0</v>
      </c>
      <c r="AC516" s="74" t="str">
        <f ca="1" t="shared" si="67"/>
        <v/>
      </c>
      <c r="AD516" s="74" t="str">
        <f ca="1" t="shared" si="68"/>
        <v/>
      </c>
    </row>
    <row r="517" s="74" customFormat="1" ht="20.15" customHeight="1" spans="1:30">
      <c r="A517" s="97"/>
      <c r="B517" s="95" t="str">
        <f ca="1">IF(LEN(A517)=0,"",INDEX('Smelter Look-up'!$A:$A,MATCH($A517,'Smelter Look-up'!$E:$E,0)))</f>
        <v/>
      </c>
      <c r="C517" s="95" t="str">
        <f ca="1">IF(LEN(A517)=0,"",INDEX('Smelter Look-up'!$C:$C,MATCH($A517,'Smelter Look-up'!$E:$E,0)))</f>
        <v/>
      </c>
      <c r="D517" s="95"/>
      <c r="E517" s="95" t="str">
        <f ca="1">IF(ISERROR($Y517),"",OFFSET('Smelter Look-up'!$D$4,$Y517-4,0)&amp;"")</f>
        <v/>
      </c>
      <c r="F517" s="95" t="str">
        <f ca="1">IF(ISERROR($Y517),"",OFFSET('Smelter Look-up'!$E$4,$Y517-4,0))</f>
        <v/>
      </c>
      <c r="G517" s="95" t="str">
        <f ca="1">IF(C517="Smelter not listed","Enter smelter details",IF(ISERROR($Y517),"",OFFSET('Smelter Look-up'!$F$4,$Y517-4,0)))</f>
        <v/>
      </c>
      <c r="H517" s="154" t="str">
        <f ca="1">IF(ISERROR($Y517),"",OFFSET('Smelter Look-up'!$G$4,$Y517-4,0))</f>
        <v/>
      </c>
      <c r="I517" s="96" t="str">
        <f ca="1">IF(ISERROR($Y517),"",OFFSET('Smelter Look-up'!$H$4,$Y517-4,0))</f>
        <v/>
      </c>
      <c r="J517" s="96" t="str">
        <f ca="1">IF(ISERROR($Y517),"",OFFSET('Smelter Look-up'!$I$4,$Y517-4,0))</f>
        <v/>
      </c>
      <c r="K517" s="97"/>
      <c r="L517" s="97"/>
      <c r="M517" s="97"/>
      <c r="N517" s="97"/>
      <c r="O517" s="97"/>
      <c r="P517" s="97"/>
      <c r="Q517" s="98"/>
      <c r="R517" s="140" t="str">
        <f ca="1">IF(ISERROR($Y517),"",OFFSET('Smelter Look-up'!$C$4,$Y517-4,0)&amp;"")</f>
        <v/>
      </c>
      <c r="S517" s="98" t="str">
        <f ca="1" t="shared" si="62"/>
        <v/>
      </c>
      <c r="T517" s="98" t="str">
        <f ca="1">IF(B517="","",IF(ISERROR(MATCH($J517,SorP!B:B,0)),"",INDIRECT("'SorP'!$A$"&amp;MATCH($S517&amp;$J517,SorP!C:C,0))))</f>
        <v/>
      </c>
      <c r="U517" s="99"/>
      <c r="V517" s="74" t="str">
        <f ca="1" t="shared" si="63"/>
        <v/>
      </c>
      <c r="W517" s="74" t="b">
        <f ca="1" t="shared" si="64"/>
        <v>0</v>
      </c>
      <c r="X517" s="74" t="str">
        <f ca="1" t="shared" si="65"/>
        <v>+</v>
      </c>
      <c r="Y517" s="74" t="e">
        <f ca="1">IF(C517="",NA(),MATCH($B517&amp;$C517,'Smelter Look-up'!$J:$J,0))</f>
        <v>#N/A</v>
      </c>
      <c r="AB517" s="74">
        <f ca="1" t="shared" si="66"/>
        <v>0</v>
      </c>
      <c r="AC517" s="74" t="str">
        <f ca="1" t="shared" si="67"/>
        <v/>
      </c>
      <c r="AD517" s="74" t="str">
        <f ca="1" t="shared" si="68"/>
        <v/>
      </c>
    </row>
    <row r="518" s="74" customFormat="1" ht="20.15" customHeight="1" spans="1:30">
      <c r="A518" s="97"/>
      <c r="B518" s="95" t="str">
        <f ca="1">IF(LEN(A518)=0,"",INDEX('Smelter Look-up'!$A:$A,MATCH($A518,'Smelter Look-up'!$E:$E,0)))</f>
        <v/>
      </c>
      <c r="C518" s="95" t="str">
        <f ca="1">IF(LEN(A518)=0,"",INDEX('Smelter Look-up'!$C:$C,MATCH($A518,'Smelter Look-up'!$E:$E,0)))</f>
        <v/>
      </c>
      <c r="D518" s="95"/>
      <c r="E518" s="95" t="str">
        <f ca="1">IF(ISERROR($Y518),"",OFFSET('Smelter Look-up'!$D$4,$Y518-4,0)&amp;"")</f>
        <v/>
      </c>
      <c r="F518" s="95" t="str">
        <f ca="1">IF(ISERROR($Y518),"",OFFSET('Smelter Look-up'!$E$4,$Y518-4,0))</f>
        <v/>
      </c>
      <c r="G518" s="95" t="str">
        <f ca="1">IF(C518="Smelter not listed","Enter smelter details",IF(ISERROR($Y518),"",OFFSET('Smelter Look-up'!$F$4,$Y518-4,0)))</f>
        <v/>
      </c>
      <c r="H518" s="154" t="str">
        <f ca="1">IF(ISERROR($Y518),"",OFFSET('Smelter Look-up'!$G$4,$Y518-4,0))</f>
        <v/>
      </c>
      <c r="I518" s="96" t="str">
        <f ca="1">IF(ISERROR($Y518),"",OFFSET('Smelter Look-up'!$H$4,$Y518-4,0))</f>
        <v/>
      </c>
      <c r="J518" s="96" t="str">
        <f ca="1">IF(ISERROR($Y518),"",OFFSET('Smelter Look-up'!$I$4,$Y518-4,0))</f>
        <v/>
      </c>
      <c r="K518" s="97"/>
      <c r="L518" s="97"/>
      <c r="M518" s="97"/>
      <c r="N518" s="97"/>
      <c r="O518" s="97"/>
      <c r="P518" s="97"/>
      <c r="Q518" s="98"/>
      <c r="R518" s="140" t="str">
        <f ca="1">IF(ISERROR($Y518),"",OFFSET('Smelter Look-up'!$C$4,$Y518-4,0)&amp;"")</f>
        <v/>
      </c>
      <c r="S518" s="98" t="str">
        <f ca="1" t="shared" si="62"/>
        <v/>
      </c>
      <c r="T518" s="98" t="str">
        <f ca="1">IF(B518="","",IF(ISERROR(MATCH($J518,SorP!B:B,0)),"",INDIRECT("'SorP'!$A$"&amp;MATCH($S518&amp;$J518,SorP!C:C,0))))</f>
        <v/>
      </c>
      <c r="U518" s="99"/>
      <c r="V518" s="74" t="str">
        <f ca="1" t="shared" si="63"/>
        <v/>
      </c>
      <c r="W518" s="74" t="b">
        <f ca="1" t="shared" si="64"/>
        <v>0</v>
      </c>
      <c r="X518" s="74" t="str">
        <f ca="1" t="shared" si="65"/>
        <v>+</v>
      </c>
      <c r="Y518" s="74" t="e">
        <f ca="1">IF(C518="",NA(),MATCH($B518&amp;$C518,'Smelter Look-up'!$J:$J,0))</f>
        <v>#N/A</v>
      </c>
      <c r="AB518" s="74">
        <f ca="1" t="shared" si="66"/>
        <v>0</v>
      </c>
      <c r="AC518" s="74" t="str">
        <f ca="1" t="shared" si="67"/>
        <v/>
      </c>
      <c r="AD518" s="74" t="str">
        <f ca="1" t="shared" si="68"/>
        <v/>
      </c>
    </row>
    <row r="519" s="74" customFormat="1" ht="20.15" customHeight="1" spans="1:30">
      <c r="A519" s="97"/>
      <c r="B519" s="95" t="str">
        <f ca="1">IF(LEN(A519)=0,"",INDEX('Smelter Look-up'!$A:$A,MATCH($A519,'Smelter Look-up'!$E:$E,0)))</f>
        <v/>
      </c>
      <c r="C519" s="95" t="str">
        <f ca="1">IF(LEN(A519)=0,"",INDEX('Smelter Look-up'!$C:$C,MATCH($A519,'Smelter Look-up'!$E:$E,0)))</f>
        <v/>
      </c>
      <c r="D519" s="95"/>
      <c r="E519" s="95" t="str">
        <f ca="1">IF(ISERROR($Y519),"",OFFSET('Smelter Look-up'!$D$4,$Y519-4,0)&amp;"")</f>
        <v/>
      </c>
      <c r="F519" s="95" t="str">
        <f ca="1">IF(ISERROR($Y519),"",OFFSET('Smelter Look-up'!$E$4,$Y519-4,0))</f>
        <v/>
      </c>
      <c r="G519" s="95" t="str">
        <f ca="1">IF(C519="Smelter not listed","Enter smelter details",IF(ISERROR($Y519),"",OFFSET('Smelter Look-up'!$F$4,$Y519-4,0)))</f>
        <v/>
      </c>
      <c r="H519" s="154" t="str">
        <f ca="1">IF(ISERROR($Y519),"",OFFSET('Smelter Look-up'!$G$4,$Y519-4,0))</f>
        <v/>
      </c>
      <c r="I519" s="96" t="str">
        <f ca="1">IF(ISERROR($Y519),"",OFFSET('Smelter Look-up'!$H$4,$Y519-4,0))</f>
        <v/>
      </c>
      <c r="J519" s="96" t="str">
        <f ca="1">IF(ISERROR($Y519),"",OFFSET('Smelter Look-up'!$I$4,$Y519-4,0))</f>
        <v/>
      </c>
      <c r="K519" s="97"/>
      <c r="L519" s="97"/>
      <c r="M519" s="97"/>
      <c r="N519" s="97"/>
      <c r="O519" s="97"/>
      <c r="P519" s="97"/>
      <c r="Q519" s="98"/>
      <c r="R519" s="140" t="str">
        <f ca="1">IF(ISERROR($Y519),"",OFFSET('Smelter Look-up'!$C$4,$Y519-4,0)&amp;"")</f>
        <v/>
      </c>
      <c r="S519" s="98" t="str">
        <f ca="1" t="shared" si="62"/>
        <v/>
      </c>
      <c r="T519" s="98" t="str">
        <f ca="1">IF(B519="","",IF(ISERROR(MATCH($J519,SorP!B:B,0)),"",INDIRECT("'SorP'!$A$"&amp;MATCH($S519&amp;$J519,SorP!C:C,0))))</f>
        <v/>
      </c>
      <c r="U519" s="99"/>
      <c r="V519" s="74" t="str">
        <f ca="1" t="shared" si="63"/>
        <v/>
      </c>
      <c r="W519" s="74" t="b">
        <f ca="1" t="shared" si="64"/>
        <v>0</v>
      </c>
      <c r="X519" s="74" t="str">
        <f ca="1" t="shared" si="65"/>
        <v>+</v>
      </c>
      <c r="Y519" s="74" t="e">
        <f ca="1">IF(C519="",NA(),MATCH($B519&amp;$C519,'Smelter Look-up'!$J:$J,0))</f>
        <v>#N/A</v>
      </c>
      <c r="AB519" s="74">
        <f ca="1" t="shared" si="66"/>
        <v>0</v>
      </c>
      <c r="AC519" s="74" t="str">
        <f ca="1" t="shared" si="67"/>
        <v/>
      </c>
      <c r="AD519" s="74" t="str">
        <f ca="1" t="shared" si="68"/>
        <v/>
      </c>
    </row>
    <row r="520" s="74" customFormat="1" ht="20.15" customHeight="1" spans="1:30">
      <c r="A520" s="97"/>
      <c r="B520" s="95" t="str">
        <f ca="1">IF(LEN(A520)=0,"",INDEX('Smelter Look-up'!$A:$A,MATCH($A520,'Smelter Look-up'!$E:$E,0)))</f>
        <v/>
      </c>
      <c r="C520" s="95" t="str">
        <f ca="1">IF(LEN(A520)=0,"",INDEX('Smelter Look-up'!$C:$C,MATCH($A520,'Smelter Look-up'!$E:$E,0)))</f>
        <v/>
      </c>
      <c r="D520" s="95"/>
      <c r="E520" s="95" t="str">
        <f ca="1">IF(ISERROR($Y520),"",OFFSET('Smelter Look-up'!$D$4,$Y520-4,0)&amp;"")</f>
        <v/>
      </c>
      <c r="F520" s="95" t="str">
        <f ca="1">IF(ISERROR($Y520),"",OFFSET('Smelter Look-up'!$E$4,$Y520-4,0))</f>
        <v/>
      </c>
      <c r="G520" s="95" t="str">
        <f ca="1">IF(C520="Smelter not listed","Enter smelter details",IF(ISERROR($Y520),"",OFFSET('Smelter Look-up'!$F$4,$Y520-4,0)))</f>
        <v/>
      </c>
      <c r="H520" s="154" t="str">
        <f ca="1">IF(ISERROR($Y520),"",OFFSET('Smelter Look-up'!$G$4,$Y520-4,0))</f>
        <v/>
      </c>
      <c r="I520" s="96" t="str">
        <f ca="1">IF(ISERROR($Y520),"",OFFSET('Smelter Look-up'!$H$4,$Y520-4,0))</f>
        <v/>
      </c>
      <c r="J520" s="96" t="str">
        <f ca="1">IF(ISERROR($Y520),"",OFFSET('Smelter Look-up'!$I$4,$Y520-4,0))</f>
        <v/>
      </c>
      <c r="K520" s="97"/>
      <c r="L520" s="97"/>
      <c r="M520" s="97"/>
      <c r="N520" s="97"/>
      <c r="O520" s="97"/>
      <c r="P520" s="97"/>
      <c r="Q520" s="98"/>
      <c r="R520" s="140" t="str">
        <f ca="1">IF(ISERROR($Y520),"",OFFSET('Smelter Look-up'!$C$4,$Y520-4,0)&amp;"")</f>
        <v/>
      </c>
      <c r="S520" s="98" t="str">
        <f ca="1" t="shared" si="62"/>
        <v/>
      </c>
      <c r="T520" s="98" t="str">
        <f ca="1">IF(B520="","",IF(ISERROR(MATCH($J520,SorP!B:B,0)),"",INDIRECT("'SorP'!$A$"&amp;MATCH($S520&amp;$J520,SorP!C:C,0))))</f>
        <v/>
      </c>
      <c r="U520" s="99"/>
      <c r="V520" s="74" t="str">
        <f ca="1" t="shared" si="63"/>
        <v/>
      </c>
      <c r="W520" s="74" t="b">
        <f ca="1" t="shared" si="64"/>
        <v>0</v>
      </c>
      <c r="X520" s="74" t="str">
        <f ca="1" t="shared" si="65"/>
        <v>+</v>
      </c>
      <c r="Y520" s="74" t="e">
        <f ca="1">IF(C520="",NA(),MATCH($B520&amp;$C520,'Smelter Look-up'!$J:$J,0))</f>
        <v>#N/A</v>
      </c>
      <c r="AB520" s="74">
        <f ca="1" t="shared" si="66"/>
        <v>0</v>
      </c>
      <c r="AC520" s="74" t="str">
        <f ca="1" t="shared" si="67"/>
        <v/>
      </c>
      <c r="AD520" s="74" t="str">
        <f ca="1" t="shared" si="68"/>
        <v/>
      </c>
    </row>
    <row r="521" s="74" customFormat="1" ht="20.15" customHeight="1" spans="1:30">
      <c r="A521" s="97"/>
      <c r="B521" s="95" t="str">
        <f ca="1">IF(LEN(A521)=0,"",INDEX('Smelter Look-up'!$A:$A,MATCH($A521,'Smelter Look-up'!$E:$E,0)))</f>
        <v/>
      </c>
      <c r="C521" s="95" t="str">
        <f ca="1">IF(LEN(A521)=0,"",INDEX('Smelter Look-up'!$C:$C,MATCH($A521,'Smelter Look-up'!$E:$E,0)))</f>
        <v/>
      </c>
      <c r="D521" s="95"/>
      <c r="E521" s="95" t="str">
        <f ca="1">IF(ISERROR($Y521),"",OFFSET('Smelter Look-up'!$D$4,$Y521-4,0)&amp;"")</f>
        <v/>
      </c>
      <c r="F521" s="95" t="str">
        <f ca="1">IF(ISERROR($Y521),"",OFFSET('Smelter Look-up'!$E$4,$Y521-4,0))</f>
        <v/>
      </c>
      <c r="G521" s="95" t="str">
        <f ca="1">IF(C521="Smelter not listed","Enter smelter details",IF(ISERROR($Y521),"",OFFSET('Smelter Look-up'!$F$4,$Y521-4,0)))</f>
        <v/>
      </c>
      <c r="H521" s="154" t="str">
        <f ca="1">IF(ISERROR($Y521),"",OFFSET('Smelter Look-up'!$G$4,$Y521-4,0))</f>
        <v/>
      </c>
      <c r="I521" s="96" t="str">
        <f ca="1">IF(ISERROR($Y521),"",OFFSET('Smelter Look-up'!$H$4,$Y521-4,0))</f>
        <v/>
      </c>
      <c r="J521" s="96" t="str">
        <f ca="1">IF(ISERROR($Y521),"",OFFSET('Smelter Look-up'!$I$4,$Y521-4,0))</f>
        <v/>
      </c>
      <c r="K521" s="97"/>
      <c r="L521" s="97"/>
      <c r="M521" s="97"/>
      <c r="N521" s="97"/>
      <c r="O521" s="97"/>
      <c r="P521" s="97"/>
      <c r="Q521" s="98"/>
      <c r="R521" s="140" t="str">
        <f ca="1">IF(ISERROR($Y521),"",OFFSET('Smelter Look-up'!$C$4,$Y521-4,0)&amp;"")</f>
        <v/>
      </c>
      <c r="S521" s="98" t="str">
        <f ca="1" t="shared" si="62"/>
        <v/>
      </c>
      <c r="T521" s="98" t="str">
        <f ca="1">IF(B521="","",IF(ISERROR(MATCH($J521,SorP!B:B,0)),"",INDIRECT("'SorP'!$A$"&amp;MATCH($S521&amp;$J521,SorP!C:C,0))))</f>
        <v/>
      </c>
      <c r="U521" s="99"/>
      <c r="V521" s="74" t="str">
        <f ca="1" t="shared" si="63"/>
        <v/>
      </c>
      <c r="W521" s="74" t="b">
        <f ca="1" t="shared" si="64"/>
        <v>0</v>
      </c>
      <c r="X521" s="74" t="str">
        <f ca="1" t="shared" si="65"/>
        <v>+</v>
      </c>
      <c r="Y521" s="74" t="e">
        <f ca="1">IF(C521="",NA(),MATCH($B521&amp;$C521,'Smelter Look-up'!$J:$J,0))</f>
        <v>#N/A</v>
      </c>
      <c r="AB521" s="74">
        <f ca="1" t="shared" si="66"/>
        <v>0</v>
      </c>
      <c r="AC521" s="74" t="str">
        <f ca="1" t="shared" si="67"/>
        <v/>
      </c>
      <c r="AD521" s="74" t="str">
        <f ca="1" t="shared" si="68"/>
        <v/>
      </c>
    </row>
    <row r="522" s="74" customFormat="1" ht="20.15" customHeight="1" spans="1:30">
      <c r="A522" s="97"/>
      <c r="B522" s="95" t="str">
        <f ca="1">IF(LEN(A522)=0,"",INDEX('Smelter Look-up'!$A:$A,MATCH($A522,'Smelter Look-up'!$E:$E,0)))</f>
        <v/>
      </c>
      <c r="C522" s="95" t="str">
        <f ca="1">IF(LEN(A522)=0,"",INDEX('Smelter Look-up'!$C:$C,MATCH($A522,'Smelter Look-up'!$E:$E,0)))</f>
        <v/>
      </c>
      <c r="D522" s="95"/>
      <c r="E522" s="95" t="str">
        <f ca="1">IF(ISERROR($Y522),"",OFFSET('Smelter Look-up'!$D$4,$Y522-4,0)&amp;"")</f>
        <v/>
      </c>
      <c r="F522" s="95" t="str">
        <f ca="1">IF(ISERROR($Y522),"",OFFSET('Smelter Look-up'!$E$4,$Y522-4,0))</f>
        <v/>
      </c>
      <c r="G522" s="95" t="str">
        <f ca="1">IF(C522="Smelter not listed","Enter smelter details",IF(ISERROR($Y522),"",OFFSET('Smelter Look-up'!$F$4,$Y522-4,0)))</f>
        <v/>
      </c>
      <c r="H522" s="154" t="str">
        <f ca="1">IF(ISERROR($Y522),"",OFFSET('Smelter Look-up'!$G$4,$Y522-4,0))</f>
        <v/>
      </c>
      <c r="I522" s="96" t="str">
        <f ca="1">IF(ISERROR($Y522),"",OFFSET('Smelter Look-up'!$H$4,$Y522-4,0))</f>
        <v/>
      </c>
      <c r="J522" s="96" t="str">
        <f ca="1">IF(ISERROR($Y522),"",OFFSET('Smelter Look-up'!$I$4,$Y522-4,0))</f>
        <v/>
      </c>
      <c r="K522" s="97"/>
      <c r="L522" s="97"/>
      <c r="M522" s="97"/>
      <c r="N522" s="97"/>
      <c r="O522" s="97"/>
      <c r="P522" s="97"/>
      <c r="Q522" s="98"/>
      <c r="R522" s="140" t="str">
        <f ca="1">IF(ISERROR($Y522),"",OFFSET('Smelter Look-up'!$C$4,$Y522-4,0)&amp;"")</f>
        <v/>
      </c>
      <c r="S522" s="98" t="str">
        <f ca="1" t="shared" si="62"/>
        <v/>
      </c>
      <c r="T522" s="98" t="str">
        <f ca="1">IF(B522="","",IF(ISERROR(MATCH($J522,SorP!B:B,0)),"",INDIRECT("'SorP'!$A$"&amp;MATCH($S522&amp;$J522,SorP!C:C,0))))</f>
        <v/>
      </c>
      <c r="U522" s="99"/>
      <c r="V522" s="74" t="str">
        <f ca="1" t="shared" si="63"/>
        <v/>
      </c>
      <c r="W522" s="74" t="b">
        <f ca="1" t="shared" si="64"/>
        <v>0</v>
      </c>
      <c r="X522" s="74" t="str">
        <f ca="1" t="shared" si="65"/>
        <v>+</v>
      </c>
      <c r="Y522" s="74" t="e">
        <f ca="1">IF(C522="",NA(),MATCH($B522&amp;$C522,'Smelter Look-up'!$J:$J,0))</f>
        <v>#N/A</v>
      </c>
      <c r="AB522" s="74">
        <f ca="1" t="shared" si="66"/>
        <v>0</v>
      </c>
      <c r="AC522" s="74" t="str">
        <f ca="1" t="shared" si="67"/>
        <v/>
      </c>
      <c r="AD522" s="74" t="str">
        <f ca="1" t="shared" si="68"/>
        <v/>
      </c>
    </row>
    <row r="523" s="74" customFormat="1" ht="20.15" customHeight="1" spans="1:30">
      <c r="A523" s="97"/>
      <c r="B523" s="95" t="str">
        <f ca="1">IF(LEN(A523)=0,"",INDEX('Smelter Look-up'!$A:$A,MATCH($A523,'Smelter Look-up'!$E:$E,0)))</f>
        <v/>
      </c>
      <c r="C523" s="95" t="str">
        <f ca="1">IF(LEN(A523)=0,"",INDEX('Smelter Look-up'!$C:$C,MATCH($A523,'Smelter Look-up'!$E:$E,0)))</f>
        <v/>
      </c>
      <c r="D523" s="95"/>
      <c r="E523" s="95" t="str">
        <f ca="1">IF(ISERROR($Y523),"",OFFSET('Smelter Look-up'!$D$4,$Y523-4,0)&amp;"")</f>
        <v/>
      </c>
      <c r="F523" s="95" t="str">
        <f ca="1">IF(ISERROR($Y523),"",OFFSET('Smelter Look-up'!$E$4,$Y523-4,0))</f>
        <v/>
      </c>
      <c r="G523" s="95" t="str">
        <f ca="1">IF(C523="Smelter not listed","Enter smelter details",IF(ISERROR($Y523),"",OFFSET('Smelter Look-up'!$F$4,$Y523-4,0)))</f>
        <v/>
      </c>
      <c r="H523" s="154" t="str">
        <f ca="1">IF(ISERROR($Y523),"",OFFSET('Smelter Look-up'!$G$4,$Y523-4,0))</f>
        <v/>
      </c>
      <c r="I523" s="96" t="str">
        <f ca="1">IF(ISERROR($Y523),"",OFFSET('Smelter Look-up'!$H$4,$Y523-4,0))</f>
        <v/>
      </c>
      <c r="J523" s="96" t="str">
        <f ca="1">IF(ISERROR($Y523),"",OFFSET('Smelter Look-up'!$I$4,$Y523-4,0))</f>
        <v/>
      </c>
      <c r="K523" s="97"/>
      <c r="L523" s="97"/>
      <c r="M523" s="97"/>
      <c r="N523" s="97"/>
      <c r="O523" s="97"/>
      <c r="P523" s="97"/>
      <c r="Q523" s="98"/>
      <c r="R523" s="140" t="str">
        <f ca="1">IF(ISERROR($Y523),"",OFFSET('Smelter Look-up'!$C$4,$Y523-4,0)&amp;"")</f>
        <v/>
      </c>
      <c r="S523" s="98" t="str">
        <f ca="1" t="shared" si="62"/>
        <v/>
      </c>
      <c r="T523" s="98" t="str">
        <f ca="1">IF(B523="","",IF(ISERROR(MATCH($J523,SorP!B:B,0)),"",INDIRECT("'SorP'!$A$"&amp;MATCH($S523&amp;$J523,SorP!C:C,0))))</f>
        <v/>
      </c>
      <c r="U523" s="99"/>
      <c r="V523" s="74" t="str">
        <f ca="1" t="shared" si="63"/>
        <v/>
      </c>
      <c r="W523" s="74" t="b">
        <f ca="1" t="shared" si="64"/>
        <v>0</v>
      </c>
      <c r="X523" s="74" t="str">
        <f ca="1" t="shared" si="65"/>
        <v>+</v>
      </c>
      <c r="Y523" s="74" t="e">
        <f ca="1">IF(C523="",NA(),MATCH($B523&amp;$C523,'Smelter Look-up'!$J:$J,0))</f>
        <v>#N/A</v>
      </c>
      <c r="AB523" s="74">
        <f ca="1" t="shared" si="66"/>
        <v>0</v>
      </c>
      <c r="AC523" s="74" t="str">
        <f ca="1" t="shared" si="67"/>
        <v/>
      </c>
      <c r="AD523" s="74" t="str">
        <f ca="1" t="shared" si="68"/>
        <v/>
      </c>
    </row>
    <row r="524" s="74" customFormat="1" ht="20.15" customHeight="1" spans="1:30">
      <c r="A524" s="97"/>
      <c r="B524" s="95" t="str">
        <f ca="1">IF(LEN(A524)=0,"",INDEX('Smelter Look-up'!$A:$A,MATCH($A524,'Smelter Look-up'!$E:$E,0)))</f>
        <v/>
      </c>
      <c r="C524" s="95" t="str">
        <f ca="1">IF(LEN(A524)=0,"",INDEX('Smelter Look-up'!$C:$C,MATCH($A524,'Smelter Look-up'!$E:$E,0)))</f>
        <v/>
      </c>
      <c r="D524" s="95"/>
      <c r="E524" s="95" t="str">
        <f ca="1">IF(ISERROR($Y524),"",OFFSET('Smelter Look-up'!$D$4,$Y524-4,0)&amp;"")</f>
        <v/>
      </c>
      <c r="F524" s="95" t="str">
        <f ca="1">IF(ISERROR($Y524),"",OFFSET('Smelter Look-up'!$E$4,$Y524-4,0))</f>
        <v/>
      </c>
      <c r="G524" s="95" t="str">
        <f ca="1">IF(C524="Smelter not listed","Enter smelter details",IF(ISERROR($Y524),"",OFFSET('Smelter Look-up'!$F$4,$Y524-4,0)))</f>
        <v/>
      </c>
      <c r="H524" s="154" t="str">
        <f ca="1">IF(ISERROR($Y524),"",OFFSET('Smelter Look-up'!$G$4,$Y524-4,0))</f>
        <v/>
      </c>
      <c r="I524" s="96" t="str">
        <f ca="1">IF(ISERROR($Y524),"",OFFSET('Smelter Look-up'!$H$4,$Y524-4,0))</f>
        <v/>
      </c>
      <c r="J524" s="96" t="str">
        <f ca="1">IF(ISERROR($Y524),"",OFFSET('Smelter Look-up'!$I$4,$Y524-4,0))</f>
        <v/>
      </c>
      <c r="K524" s="97"/>
      <c r="L524" s="97"/>
      <c r="M524" s="97"/>
      <c r="N524" s="97"/>
      <c r="O524" s="97"/>
      <c r="P524" s="97"/>
      <c r="Q524" s="98"/>
      <c r="R524" s="140" t="str">
        <f ca="1">IF(ISERROR($Y524),"",OFFSET('Smelter Look-up'!$C$4,$Y524-4,0)&amp;"")</f>
        <v/>
      </c>
      <c r="S524" s="98" t="str">
        <f ca="1" t="shared" si="62"/>
        <v/>
      </c>
      <c r="T524" s="98" t="str">
        <f ca="1">IF(B524="","",IF(ISERROR(MATCH($J524,SorP!B:B,0)),"",INDIRECT("'SorP'!$A$"&amp;MATCH($S524&amp;$J524,SorP!C:C,0))))</f>
        <v/>
      </c>
      <c r="U524" s="99"/>
      <c r="V524" s="74" t="str">
        <f ca="1" t="shared" si="63"/>
        <v/>
      </c>
      <c r="W524" s="74" t="b">
        <f ca="1" t="shared" si="64"/>
        <v>0</v>
      </c>
      <c r="X524" s="74" t="str">
        <f ca="1" t="shared" si="65"/>
        <v>+</v>
      </c>
      <c r="Y524" s="74" t="e">
        <f ca="1">IF(C524="",NA(),MATCH($B524&amp;$C524,'Smelter Look-up'!$J:$J,0))</f>
        <v>#N/A</v>
      </c>
      <c r="AB524" s="74">
        <f ca="1" t="shared" si="66"/>
        <v>0</v>
      </c>
      <c r="AC524" s="74" t="str">
        <f ca="1" t="shared" si="67"/>
        <v/>
      </c>
      <c r="AD524" s="74" t="str">
        <f ca="1" t="shared" si="68"/>
        <v/>
      </c>
    </row>
    <row r="525" s="74" customFormat="1" ht="20.15" customHeight="1" spans="1:30">
      <c r="A525" s="97"/>
      <c r="B525" s="95" t="str">
        <f ca="1">IF(LEN(A525)=0,"",INDEX('Smelter Look-up'!$A:$A,MATCH($A525,'Smelter Look-up'!$E:$E,0)))</f>
        <v/>
      </c>
      <c r="C525" s="95" t="str">
        <f ca="1">IF(LEN(A525)=0,"",INDEX('Smelter Look-up'!$C:$C,MATCH($A525,'Smelter Look-up'!$E:$E,0)))</f>
        <v/>
      </c>
      <c r="D525" s="95"/>
      <c r="E525" s="95" t="str">
        <f ca="1">IF(ISERROR($Y525),"",OFFSET('Smelter Look-up'!$D$4,$Y525-4,0)&amp;"")</f>
        <v/>
      </c>
      <c r="F525" s="95" t="str">
        <f ca="1">IF(ISERROR($Y525),"",OFFSET('Smelter Look-up'!$E$4,$Y525-4,0))</f>
        <v/>
      </c>
      <c r="G525" s="95" t="str">
        <f ca="1">IF(C525="Smelter not listed","Enter smelter details",IF(ISERROR($Y525),"",OFFSET('Smelter Look-up'!$F$4,$Y525-4,0)))</f>
        <v/>
      </c>
      <c r="H525" s="154" t="str">
        <f ca="1">IF(ISERROR($Y525),"",OFFSET('Smelter Look-up'!$G$4,$Y525-4,0))</f>
        <v/>
      </c>
      <c r="I525" s="96" t="str">
        <f ca="1">IF(ISERROR($Y525),"",OFFSET('Smelter Look-up'!$H$4,$Y525-4,0))</f>
        <v/>
      </c>
      <c r="J525" s="96" t="str">
        <f ca="1">IF(ISERROR($Y525),"",OFFSET('Smelter Look-up'!$I$4,$Y525-4,0))</f>
        <v/>
      </c>
      <c r="K525" s="97"/>
      <c r="L525" s="97"/>
      <c r="M525" s="97"/>
      <c r="N525" s="97"/>
      <c r="O525" s="97"/>
      <c r="P525" s="97"/>
      <c r="Q525" s="98"/>
      <c r="R525" s="140" t="str">
        <f ca="1">IF(ISERROR($Y525),"",OFFSET('Smelter Look-up'!$C$4,$Y525-4,0)&amp;"")</f>
        <v/>
      </c>
      <c r="S525" s="98" t="str">
        <f ca="1" t="shared" si="62"/>
        <v/>
      </c>
      <c r="T525" s="98" t="str">
        <f ca="1">IF(B525="","",IF(ISERROR(MATCH($J525,SorP!B:B,0)),"",INDIRECT("'SorP'!$A$"&amp;MATCH($S525&amp;$J525,SorP!C:C,0))))</f>
        <v/>
      </c>
      <c r="U525" s="99"/>
      <c r="V525" s="74" t="str">
        <f ca="1" t="shared" si="63"/>
        <v/>
      </c>
      <c r="W525" s="74" t="b">
        <f ca="1" t="shared" si="64"/>
        <v>0</v>
      </c>
      <c r="X525" s="74" t="str">
        <f ca="1" t="shared" si="65"/>
        <v>+</v>
      </c>
      <c r="Y525" s="74" t="e">
        <f ca="1">IF(C525="",NA(),MATCH($B525&amp;$C525,'Smelter Look-up'!$J:$J,0))</f>
        <v>#N/A</v>
      </c>
      <c r="AB525" s="74">
        <f ca="1" t="shared" si="66"/>
        <v>0</v>
      </c>
      <c r="AC525" s="74" t="str">
        <f ca="1" t="shared" si="67"/>
        <v/>
      </c>
      <c r="AD525" s="74" t="str">
        <f ca="1" t="shared" si="68"/>
        <v/>
      </c>
    </row>
    <row r="526" s="74" customFormat="1" ht="20.15" customHeight="1" spans="1:30">
      <c r="A526" s="97"/>
      <c r="B526" s="95" t="str">
        <f ca="1">IF(LEN(A526)=0,"",INDEX('Smelter Look-up'!$A:$A,MATCH($A526,'Smelter Look-up'!$E:$E,0)))</f>
        <v/>
      </c>
      <c r="C526" s="95" t="str">
        <f ca="1">IF(LEN(A526)=0,"",INDEX('Smelter Look-up'!$C:$C,MATCH($A526,'Smelter Look-up'!$E:$E,0)))</f>
        <v/>
      </c>
      <c r="D526" s="95"/>
      <c r="E526" s="95" t="str">
        <f ca="1">IF(ISERROR($Y526),"",OFFSET('Smelter Look-up'!$D$4,$Y526-4,0)&amp;"")</f>
        <v/>
      </c>
      <c r="F526" s="95" t="str">
        <f ca="1">IF(ISERROR($Y526),"",OFFSET('Smelter Look-up'!$E$4,$Y526-4,0))</f>
        <v/>
      </c>
      <c r="G526" s="95" t="str">
        <f ca="1">IF(C526="Smelter not listed","Enter smelter details",IF(ISERROR($Y526),"",OFFSET('Smelter Look-up'!$F$4,$Y526-4,0)))</f>
        <v/>
      </c>
      <c r="H526" s="154" t="str">
        <f ca="1">IF(ISERROR($Y526),"",OFFSET('Smelter Look-up'!$G$4,$Y526-4,0))</f>
        <v/>
      </c>
      <c r="I526" s="96" t="str">
        <f ca="1">IF(ISERROR($Y526),"",OFFSET('Smelter Look-up'!$H$4,$Y526-4,0))</f>
        <v/>
      </c>
      <c r="J526" s="96" t="str">
        <f ca="1">IF(ISERROR($Y526),"",OFFSET('Smelter Look-up'!$I$4,$Y526-4,0))</f>
        <v/>
      </c>
      <c r="K526" s="97"/>
      <c r="L526" s="97"/>
      <c r="M526" s="97"/>
      <c r="N526" s="97"/>
      <c r="O526" s="97"/>
      <c r="P526" s="97"/>
      <c r="Q526" s="98"/>
      <c r="R526" s="140" t="str">
        <f ca="1">IF(ISERROR($Y526),"",OFFSET('Smelter Look-up'!$C$4,$Y526-4,0)&amp;"")</f>
        <v/>
      </c>
      <c r="S526" s="98" t="str">
        <f ca="1" t="shared" si="62"/>
        <v/>
      </c>
      <c r="T526" s="98" t="str">
        <f ca="1">IF(B526="","",IF(ISERROR(MATCH($J526,SorP!B:B,0)),"",INDIRECT("'SorP'!$A$"&amp;MATCH($S526&amp;$J526,SorP!C:C,0))))</f>
        <v/>
      </c>
      <c r="U526" s="99"/>
      <c r="V526" s="74" t="str">
        <f ca="1" t="shared" si="63"/>
        <v/>
      </c>
      <c r="W526" s="74" t="b">
        <f ca="1" t="shared" si="64"/>
        <v>0</v>
      </c>
      <c r="X526" s="74" t="str">
        <f ca="1" t="shared" si="65"/>
        <v>+</v>
      </c>
      <c r="Y526" s="74" t="e">
        <f ca="1">IF(C526="",NA(),MATCH($B526&amp;$C526,'Smelter Look-up'!$J:$J,0))</f>
        <v>#N/A</v>
      </c>
      <c r="AB526" s="74">
        <f ca="1" t="shared" si="66"/>
        <v>0</v>
      </c>
      <c r="AC526" s="74" t="str">
        <f ca="1" t="shared" si="67"/>
        <v/>
      </c>
      <c r="AD526" s="74" t="str">
        <f ca="1" t="shared" si="68"/>
        <v/>
      </c>
    </row>
    <row r="527" s="74" customFormat="1" ht="20.15" customHeight="1" spans="1:30">
      <c r="A527" s="97"/>
      <c r="B527" s="95" t="str">
        <f ca="1">IF(LEN(A527)=0,"",INDEX('Smelter Look-up'!$A:$A,MATCH($A527,'Smelter Look-up'!$E:$E,0)))</f>
        <v/>
      </c>
      <c r="C527" s="95" t="str">
        <f ca="1">IF(LEN(A527)=0,"",INDEX('Smelter Look-up'!$C:$C,MATCH($A527,'Smelter Look-up'!$E:$E,0)))</f>
        <v/>
      </c>
      <c r="D527" s="95"/>
      <c r="E527" s="95" t="str">
        <f ca="1">IF(ISERROR($Y527),"",OFFSET('Smelter Look-up'!$D$4,$Y527-4,0)&amp;"")</f>
        <v/>
      </c>
      <c r="F527" s="95" t="str">
        <f ca="1">IF(ISERROR($Y527),"",OFFSET('Smelter Look-up'!$E$4,$Y527-4,0))</f>
        <v/>
      </c>
      <c r="G527" s="95" t="str">
        <f ca="1">IF(C527="Smelter not listed","Enter smelter details",IF(ISERROR($Y527),"",OFFSET('Smelter Look-up'!$F$4,$Y527-4,0)))</f>
        <v/>
      </c>
      <c r="H527" s="154" t="str">
        <f ca="1">IF(ISERROR($Y527),"",OFFSET('Smelter Look-up'!$G$4,$Y527-4,0))</f>
        <v/>
      </c>
      <c r="I527" s="96" t="str">
        <f ca="1">IF(ISERROR($Y527),"",OFFSET('Smelter Look-up'!$H$4,$Y527-4,0))</f>
        <v/>
      </c>
      <c r="J527" s="96" t="str">
        <f ca="1">IF(ISERROR($Y527),"",OFFSET('Smelter Look-up'!$I$4,$Y527-4,0))</f>
        <v/>
      </c>
      <c r="K527" s="97"/>
      <c r="L527" s="97"/>
      <c r="M527" s="97"/>
      <c r="N527" s="97"/>
      <c r="O527" s="97"/>
      <c r="P527" s="97"/>
      <c r="Q527" s="98"/>
      <c r="R527" s="140" t="str">
        <f ca="1">IF(ISERROR($Y527),"",OFFSET('Smelter Look-up'!$C$4,$Y527-4,0)&amp;"")</f>
        <v/>
      </c>
      <c r="S527" s="98" t="str">
        <f ca="1" t="shared" si="62"/>
        <v/>
      </c>
      <c r="T527" s="98" t="str">
        <f ca="1">IF(B527="","",IF(ISERROR(MATCH($J527,SorP!B:B,0)),"",INDIRECT("'SorP'!$A$"&amp;MATCH($S527&amp;$J527,SorP!C:C,0))))</f>
        <v/>
      </c>
      <c r="U527" s="99"/>
      <c r="V527" s="74" t="str">
        <f ca="1" t="shared" si="63"/>
        <v/>
      </c>
      <c r="W527" s="74" t="b">
        <f ca="1" t="shared" si="64"/>
        <v>0</v>
      </c>
      <c r="X527" s="74" t="str">
        <f ca="1" t="shared" si="65"/>
        <v>+</v>
      </c>
      <c r="Y527" s="74" t="e">
        <f ca="1">IF(C527="",NA(),MATCH($B527&amp;$C527,'Smelter Look-up'!$J:$J,0))</f>
        <v>#N/A</v>
      </c>
      <c r="AB527" s="74">
        <f ca="1" t="shared" si="66"/>
        <v>0</v>
      </c>
      <c r="AC527" s="74" t="str">
        <f ca="1" t="shared" si="67"/>
        <v/>
      </c>
      <c r="AD527" s="74" t="str">
        <f ca="1" t="shared" si="68"/>
        <v/>
      </c>
    </row>
    <row r="528" s="74" customFormat="1" ht="20.15" customHeight="1" spans="1:30">
      <c r="A528" s="97"/>
      <c r="B528" s="95" t="str">
        <f ca="1">IF(LEN(A528)=0,"",INDEX('Smelter Look-up'!$A:$A,MATCH($A528,'Smelter Look-up'!$E:$E,0)))</f>
        <v/>
      </c>
      <c r="C528" s="95" t="str">
        <f ca="1">IF(LEN(A528)=0,"",INDEX('Smelter Look-up'!$C:$C,MATCH($A528,'Smelter Look-up'!$E:$E,0)))</f>
        <v/>
      </c>
      <c r="D528" s="95"/>
      <c r="E528" s="95" t="str">
        <f ca="1">IF(ISERROR($Y528),"",OFFSET('Smelter Look-up'!$D$4,$Y528-4,0)&amp;"")</f>
        <v/>
      </c>
      <c r="F528" s="95" t="str">
        <f ca="1">IF(ISERROR($Y528),"",OFFSET('Smelter Look-up'!$E$4,$Y528-4,0))</f>
        <v/>
      </c>
      <c r="G528" s="95" t="str">
        <f ca="1">IF(C528="Smelter not listed","Enter smelter details",IF(ISERROR($Y528),"",OFFSET('Smelter Look-up'!$F$4,$Y528-4,0)))</f>
        <v/>
      </c>
      <c r="H528" s="154" t="str">
        <f ca="1">IF(ISERROR($Y528),"",OFFSET('Smelter Look-up'!$G$4,$Y528-4,0))</f>
        <v/>
      </c>
      <c r="I528" s="96" t="str">
        <f ca="1">IF(ISERROR($Y528),"",OFFSET('Smelter Look-up'!$H$4,$Y528-4,0))</f>
        <v/>
      </c>
      <c r="J528" s="96" t="str">
        <f ca="1">IF(ISERROR($Y528),"",OFFSET('Smelter Look-up'!$I$4,$Y528-4,0))</f>
        <v/>
      </c>
      <c r="K528" s="97"/>
      <c r="L528" s="97"/>
      <c r="M528" s="97"/>
      <c r="N528" s="97"/>
      <c r="O528" s="97"/>
      <c r="P528" s="97"/>
      <c r="Q528" s="98"/>
      <c r="R528" s="140" t="str">
        <f ca="1">IF(ISERROR($Y528),"",OFFSET('Smelter Look-up'!$C$4,$Y528-4,0)&amp;"")</f>
        <v/>
      </c>
      <c r="S528" s="98" t="str">
        <f ca="1" t="shared" si="62"/>
        <v/>
      </c>
      <c r="T528" s="98" t="str">
        <f ca="1">IF(B528="","",IF(ISERROR(MATCH($J528,SorP!B:B,0)),"",INDIRECT("'SorP'!$A$"&amp;MATCH($S528&amp;$J528,SorP!C:C,0))))</f>
        <v/>
      </c>
      <c r="U528" s="99"/>
      <c r="V528" s="74" t="str">
        <f ca="1" t="shared" si="63"/>
        <v/>
      </c>
      <c r="W528" s="74" t="b">
        <f ca="1" t="shared" si="64"/>
        <v>0</v>
      </c>
      <c r="X528" s="74" t="str">
        <f ca="1" t="shared" si="65"/>
        <v>+</v>
      </c>
      <c r="Y528" s="74" t="e">
        <f ca="1">IF(C528="",NA(),MATCH($B528&amp;$C528,'Smelter Look-up'!$J:$J,0))</f>
        <v>#N/A</v>
      </c>
      <c r="AB528" s="74">
        <f ca="1" t="shared" si="66"/>
        <v>0</v>
      </c>
      <c r="AC528" s="74" t="str">
        <f ca="1" t="shared" si="67"/>
        <v/>
      </c>
      <c r="AD528" s="74" t="str">
        <f ca="1" t="shared" si="68"/>
        <v/>
      </c>
    </row>
    <row r="529" s="74" customFormat="1" ht="20.15" customHeight="1" spans="1:30">
      <c r="A529" s="97"/>
      <c r="B529" s="95" t="str">
        <f ca="1">IF(LEN(A529)=0,"",INDEX('Smelter Look-up'!$A:$A,MATCH($A529,'Smelter Look-up'!$E:$E,0)))</f>
        <v/>
      </c>
      <c r="C529" s="95" t="str">
        <f ca="1">IF(LEN(A529)=0,"",INDEX('Smelter Look-up'!$C:$C,MATCH($A529,'Smelter Look-up'!$E:$E,0)))</f>
        <v/>
      </c>
      <c r="D529" s="95"/>
      <c r="E529" s="95" t="str">
        <f ca="1">IF(ISERROR($Y529),"",OFFSET('Smelter Look-up'!$D$4,$Y529-4,0)&amp;"")</f>
        <v/>
      </c>
      <c r="F529" s="95" t="str">
        <f ca="1">IF(ISERROR($Y529),"",OFFSET('Smelter Look-up'!$E$4,$Y529-4,0))</f>
        <v/>
      </c>
      <c r="G529" s="95" t="str">
        <f ca="1">IF(C529="Smelter not listed","Enter smelter details",IF(ISERROR($Y529),"",OFFSET('Smelter Look-up'!$F$4,$Y529-4,0)))</f>
        <v/>
      </c>
      <c r="H529" s="154" t="str">
        <f ca="1">IF(ISERROR($Y529),"",OFFSET('Smelter Look-up'!$G$4,$Y529-4,0))</f>
        <v/>
      </c>
      <c r="I529" s="96" t="str">
        <f ca="1">IF(ISERROR($Y529),"",OFFSET('Smelter Look-up'!$H$4,$Y529-4,0))</f>
        <v/>
      </c>
      <c r="J529" s="96" t="str">
        <f ca="1">IF(ISERROR($Y529),"",OFFSET('Smelter Look-up'!$I$4,$Y529-4,0))</f>
        <v/>
      </c>
      <c r="K529" s="97"/>
      <c r="L529" s="97"/>
      <c r="M529" s="97"/>
      <c r="N529" s="97"/>
      <c r="O529" s="97"/>
      <c r="P529" s="97"/>
      <c r="Q529" s="98"/>
      <c r="R529" s="140" t="str">
        <f ca="1">IF(ISERROR($Y529),"",OFFSET('Smelter Look-up'!$C$4,$Y529-4,0)&amp;"")</f>
        <v/>
      </c>
      <c r="S529" s="98" t="str">
        <f ca="1" t="shared" si="62"/>
        <v/>
      </c>
      <c r="T529" s="98" t="str">
        <f ca="1">IF(B529="","",IF(ISERROR(MATCH($J529,SorP!B:B,0)),"",INDIRECT("'SorP'!$A$"&amp;MATCH($S529&amp;$J529,SorP!C:C,0))))</f>
        <v/>
      </c>
      <c r="U529" s="99"/>
      <c r="V529" s="74" t="str">
        <f ca="1" t="shared" si="63"/>
        <v/>
      </c>
      <c r="W529" s="74" t="b">
        <f ca="1" t="shared" si="64"/>
        <v>0</v>
      </c>
      <c r="X529" s="74" t="str">
        <f ca="1" t="shared" si="65"/>
        <v>+</v>
      </c>
      <c r="Y529" s="74" t="e">
        <f ca="1">IF(C529="",NA(),MATCH($B529&amp;$C529,'Smelter Look-up'!$J:$J,0))</f>
        <v>#N/A</v>
      </c>
      <c r="AB529" s="74">
        <f ca="1" t="shared" si="66"/>
        <v>0</v>
      </c>
      <c r="AC529" s="74" t="str">
        <f ca="1" t="shared" si="67"/>
        <v/>
      </c>
      <c r="AD529" s="74" t="str">
        <f ca="1" t="shared" si="68"/>
        <v/>
      </c>
    </row>
    <row r="530" s="74" customFormat="1" ht="20.15" customHeight="1" spans="1:30">
      <c r="A530" s="97"/>
      <c r="B530" s="95" t="str">
        <f ca="1">IF(LEN(A530)=0,"",INDEX('Smelter Look-up'!$A:$A,MATCH($A530,'Smelter Look-up'!$E:$E,0)))</f>
        <v/>
      </c>
      <c r="C530" s="95" t="str">
        <f ca="1">IF(LEN(A530)=0,"",INDEX('Smelter Look-up'!$C:$C,MATCH($A530,'Smelter Look-up'!$E:$E,0)))</f>
        <v/>
      </c>
      <c r="D530" s="95"/>
      <c r="E530" s="95" t="str">
        <f ca="1">IF(ISERROR($Y530),"",OFFSET('Smelter Look-up'!$D$4,$Y530-4,0)&amp;"")</f>
        <v/>
      </c>
      <c r="F530" s="95" t="str">
        <f ca="1">IF(ISERROR($Y530),"",OFFSET('Smelter Look-up'!$E$4,$Y530-4,0))</f>
        <v/>
      </c>
      <c r="G530" s="95" t="str">
        <f ca="1">IF(C530="Smelter not listed","Enter smelter details",IF(ISERROR($Y530),"",OFFSET('Smelter Look-up'!$F$4,$Y530-4,0)))</f>
        <v/>
      </c>
      <c r="H530" s="154" t="str">
        <f ca="1">IF(ISERROR($Y530),"",OFFSET('Smelter Look-up'!$G$4,$Y530-4,0))</f>
        <v/>
      </c>
      <c r="I530" s="96" t="str">
        <f ca="1">IF(ISERROR($Y530),"",OFFSET('Smelter Look-up'!$H$4,$Y530-4,0))</f>
        <v/>
      </c>
      <c r="J530" s="96" t="str">
        <f ca="1">IF(ISERROR($Y530),"",OFFSET('Smelter Look-up'!$I$4,$Y530-4,0))</f>
        <v/>
      </c>
      <c r="K530" s="97"/>
      <c r="L530" s="97"/>
      <c r="M530" s="97"/>
      <c r="N530" s="97"/>
      <c r="O530" s="97"/>
      <c r="P530" s="97"/>
      <c r="Q530" s="98"/>
      <c r="R530" s="140" t="str">
        <f ca="1">IF(ISERROR($Y530),"",OFFSET('Smelter Look-up'!$C$4,$Y530-4,0)&amp;"")</f>
        <v/>
      </c>
      <c r="S530" s="98" t="str">
        <f ca="1" t="shared" si="62"/>
        <v/>
      </c>
      <c r="T530" s="98" t="str">
        <f ca="1">IF(B530="","",IF(ISERROR(MATCH($J530,SorP!B:B,0)),"",INDIRECT("'SorP'!$A$"&amp;MATCH($S530&amp;$J530,SorP!C:C,0))))</f>
        <v/>
      </c>
      <c r="U530" s="99"/>
      <c r="V530" s="74" t="str">
        <f ca="1" t="shared" si="63"/>
        <v/>
      </c>
      <c r="W530" s="74" t="b">
        <f ca="1" t="shared" si="64"/>
        <v>0</v>
      </c>
      <c r="X530" s="74" t="str">
        <f ca="1" t="shared" si="65"/>
        <v>+</v>
      </c>
      <c r="Y530" s="74" t="e">
        <f ca="1">IF(C530="",NA(),MATCH($B530&amp;$C530,'Smelter Look-up'!$J:$J,0))</f>
        <v>#N/A</v>
      </c>
      <c r="AB530" s="74">
        <f ca="1" t="shared" si="66"/>
        <v>0</v>
      </c>
      <c r="AC530" s="74" t="str">
        <f ca="1" t="shared" si="67"/>
        <v/>
      </c>
      <c r="AD530" s="74" t="str">
        <f ca="1" t="shared" si="68"/>
        <v/>
      </c>
    </row>
    <row r="531" s="74" customFormat="1" ht="20.15" customHeight="1" spans="1:30">
      <c r="A531" s="97"/>
      <c r="B531" s="95" t="str">
        <f ca="1">IF(LEN(A531)=0,"",INDEX('Smelter Look-up'!$A:$A,MATCH($A531,'Smelter Look-up'!$E:$E,0)))</f>
        <v/>
      </c>
      <c r="C531" s="95" t="str">
        <f ca="1">IF(LEN(A531)=0,"",INDEX('Smelter Look-up'!$C:$C,MATCH($A531,'Smelter Look-up'!$E:$E,0)))</f>
        <v/>
      </c>
      <c r="D531" s="95"/>
      <c r="E531" s="95" t="str">
        <f ca="1">IF(ISERROR($Y531),"",OFFSET('Smelter Look-up'!$D$4,$Y531-4,0)&amp;"")</f>
        <v/>
      </c>
      <c r="F531" s="95" t="str">
        <f ca="1">IF(ISERROR($Y531),"",OFFSET('Smelter Look-up'!$E$4,$Y531-4,0))</f>
        <v/>
      </c>
      <c r="G531" s="95" t="str">
        <f ca="1">IF(C531="Smelter not listed","Enter smelter details",IF(ISERROR($Y531),"",OFFSET('Smelter Look-up'!$F$4,$Y531-4,0)))</f>
        <v/>
      </c>
      <c r="H531" s="154" t="str">
        <f ca="1">IF(ISERROR($Y531),"",OFFSET('Smelter Look-up'!$G$4,$Y531-4,0))</f>
        <v/>
      </c>
      <c r="I531" s="96" t="str">
        <f ca="1">IF(ISERROR($Y531),"",OFFSET('Smelter Look-up'!$H$4,$Y531-4,0))</f>
        <v/>
      </c>
      <c r="J531" s="96" t="str">
        <f ca="1">IF(ISERROR($Y531),"",OFFSET('Smelter Look-up'!$I$4,$Y531-4,0))</f>
        <v/>
      </c>
      <c r="K531" s="97"/>
      <c r="L531" s="97"/>
      <c r="M531" s="97"/>
      <c r="N531" s="97"/>
      <c r="O531" s="97"/>
      <c r="P531" s="97"/>
      <c r="Q531" s="98"/>
      <c r="R531" s="140" t="str">
        <f ca="1">IF(ISERROR($Y531),"",OFFSET('Smelter Look-up'!$C$4,$Y531-4,0)&amp;"")</f>
        <v/>
      </c>
      <c r="S531" s="98" t="str">
        <f ca="1" t="shared" si="62"/>
        <v/>
      </c>
      <c r="T531" s="98" t="str">
        <f ca="1">IF(B531="","",IF(ISERROR(MATCH($J531,SorP!B:B,0)),"",INDIRECT("'SorP'!$A$"&amp;MATCH($S531&amp;$J531,SorP!C:C,0))))</f>
        <v/>
      </c>
      <c r="U531" s="99"/>
      <c r="V531" s="74" t="str">
        <f ca="1" t="shared" si="63"/>
        <v/>
      </c>
      <c r="W531" s="74" t="b">
        <f ca="1" t="shared" si="64"/>
        <v>0</v>
      </c>
      <c r="X531" s="74" t="str">
        <f ca="1" t="shared" si="65"/>
        <v>+</v>
      </c>
      <c r="Y531" s="74" t="e">
        <f ca="1">IF(C531="",NA(),MATCH($B531&amp;$C531,'Smelter Look-up'!$J:$J,0))</f>
        <v>#N/A</v>
      </c>
      <c r="AB531" s="74">
        <f ca="1" t="shared" si="66"/>
        <v>0</v>
      </c>
      <c r="AC531" s="74" t="str">
        <f ca="1" t="shared" si="67"/>
        <v/>
      </c>
      <c r="AD531" s="74" t="str">
        <f ca="1" t="shared" si="68"/>
        <v/>
      </c>
    </row>
    <row r="532" s="74" customFormat="1" ht="20.15" customHeight="1" spans="1:30">
      <c r="A532" s="97"/>
      <c r="B532" s="95" t="str">
        <f ca="1">IF(LEN(A532)=0,"",INDEX('Smelter Look-up'!$A:$A,MATCH($A532,'Smelter Look-up'!$E:$E,0)))</f>
        <v/>
      </c>
      <c r="C532" s="95" t="str">
        <f ca="1">IF(LEN(A532)=0,"",INDEX('Smelter Look-up'!$C:$C,MATCH($A532,'Smelter Look-up'!$E:$E,0)))</f>
        <v/>
      </c>
      <c r="D532" s="95"/>
      <c r="E532" s="95" t="str">
        <f ca="1">IF(ISERROR($Y532),"",OFFSET('Smelter Look-up'!$D$4,$Y532-4,0)&amp;"")</f>
        <v/>
      </c>
      <c r="F532" s="95" t="str">
        <f ca="1">IF(ISERROR($Y532),"",OFFSET('Smelter Look-up'!$E$4,$Y532-4,0))</f>
        <v/>
      </c>
      <c r="G532" s="95" t="str">
        <f ca="1">IF(C532="Smelter not listed","Enter smelter details",IF(ISERROR($Y532),"",OFFSET('Smelter Look-up'!$F$4,$Y532-4,0)))</f>
        <v/>
      </c>
      <c r="H532" s="154" t="str">
        <f ca="1">IF(ISERROR($Y532),"",OFFSET('Smelter Look-up'!$G$4,$Y532-4,0))</f>
        <v/>
      </c>
      <c r="I532" s="96" t="str">
        <f ca="1">IF(ISERROR($Y532),"",OFFSET('Smelter Look-up'!$H$4,$Y532-4,0))</f>
        <v/>
      </c>
      <c r="J532" s="96" t="str">
        <f ca="1">IF(ISERROR($Y532),"",OFFSET('Smelter Look-up'!$I$4,$Y532-4,0))</f>
        <v/>
      </c>
      <c r="K532" s="97"/>
      <c r="L532" s="97"/>
      <c r="M532" s="97"/>
      <c r="N532" s="97"/>
      <c r="O532" s="97"/>
      <c r="P532" s="97"/>
      <c r="Q532" s="98"/>
      <c r="R532" s="140" t="str">
        <f ca="1">IF(ISERROR($Y532),"",OFFSET('Smelter Look-up'!$C$4,$Y532-4,0)&amp;"")</f>
        <v/>
      </c>
      <c r="S532" s="98" t="str">
        <f ca="1" t="shared" si="62"/>
        <v/>
      </c>
      <c r="T532" s="98" t="str">
        <f ca="1">IF(B532="","",IF(ISERROR(MATCH($J532,SorP!B:B,0)),"",INDIRECT("'SorP'!$A$"&amp;MATCH($S532&amp;$J532,SorP!C:C,0))))</f>
        <v/>
      </c>
      <c r="U532" s="99"/>
      <c r="V532" s="74" t="str">
        <f ca="1" t="shared" si="63"/>
        <v/>
      </c>
      <c r="W532" s="74" t="b">
        <f ca="1" t="shared" si="64"/>
        <v>0</v>
      </c>
      <c r="X532" s="74" t="str">
        <f ca="1" t="shared" si="65"/>
        <v>+</v>
      </c>
      <c r="Y532" s="74" t="e">
        <f ca="1">IF(C532="",NA(),MATCH($B532&amp;$C532,'Smelter Look-up'!$J:$J,0))</f>
        <v>#N/A</v>
      </c>
      <c r="AB532" s="74">
        <f ca="1" t="shared" si="66"/>
        <v>0</v>
      </c>
      <c r="AC532" s="74" t="str">
        <f ca="1" t="shared" si="67"/>
        <v/>
      </c>
      <c r="AD532" s="74" t="str">
        <f ca="1" t="shared" si="68"/>
        <v/>
      </c>
    </row>
    <row r="533" s="74" customFormat="1" ht="20.15" customHeight="1" spans="1:30">
      <c r="A533" s="97"/>
      <c r="B533" s="95" t="str">
        <f ca="1">IF(LEN(A533)=0,"",INDEX('Smelter Look-up'!$A:$A,MATCH($A533,'Smelter Look-up'!$E:$E,0)))</f>
        <v/>
      </c>
      <c r="C533" s="95" t="str">
        <f ca="1">IF(LEN(A533)=0,"",INDEX('Smelter Look-up'!$C:$C,MATCH($A533,'Smelter Look-up'!$E:$E,0)))</f>
        <v/>
      </c>
      <c r="D533" s="95"/>
      <c r="E533" s="95" t="str">
        <f ca="1">IF(ISERROR($Y533),"",OFFSET('Smelter Look-up'!$D$4,$Y533-4,0)&amp;"")</f>
        <v/>
      </c>
      <c r="F533" s="95" t="str">
        <f ca="1">IF(ISERROR($Y533),"",OFFSET('Smelter Look-up'!$E$4,$Y533-4,0))</f>
        <v/>
      </c>
      <c r="G533" s="95" t="str">
        <f ca="1">IF(C533="Smelter not listed","Enter smelter details",IF(ISERROR($Y533),"",OFFSET('Smelter Look-up'!$F$4,$Y533-4,0)))</f>
        <v/>
      </c>
      <c r="H533" s="154" t="str">
        <f ca="1">IF(ISERROR($Y533),"",OFFSET('Smelter Look-up'!$G$4,$Y533-4,0))</f>
        <v/>
      </c>
      <c r="I533" s="96" t="str">
        <f ca="1">IF(ISERROR($Y533),"",OFFSET('Smelter Look-up'!$H$4,$Y533-4,0))</f>
        <v/>
      </c>
      <c r="J533" s="96" t="str">
        <f ca="1">IF(ISERROR($Y533),"",OFFSET('Smelter Look-up'!$I$4,$Y533-4,0))</f>
        <v/>
      </c>
      <c r="K533" s="97"/>
      <c r="L533" s="97"/>
      <c r="M533" s="97"/>
      <c r="N533" s="97"/>
      <c r="O533" s="97"/>
      <c r="P533" s="97"/>
      <c r="Q533" s="98"/>
      <c r="R533" s="140" t="str">
        <f ca="1">IF(ISERROR($Y533),"",OFFSET('Smelter Look-up'!$C$4,$Y533-4,0)&amp;"")</f>
        <v/>
      </c>
      <c r="S533" s="98" t="str">
        <f ca="1" t="shared" si="62"/>
        <v/>
      </c>
      <c r="T533" s="98" t="str">
        <f ca="1">IF(B533="","",IF(ISERROR(MATCH($J533,SorP!B:B,0)),"",INDIRECT("'SorP'!$A$"&amp;MATCH($S533&amp;$J533,SorP!C:C,0))))</f>
        <v/>
      </c>
      <c r="U533" s="99"/>
      <c r="V533" s="74" t="str">
        <f ca="1" t="shared" si="63"/>
        <v/>
      </c>
      <c r="W533" s="74" t="b">
        <f ca="1" t="shared" si="64"/>
        <v>0</v>
      </c>
      <c r="X533" s="74" t="str">
        <f ca="1" t="shared" si="65"/>
        <v>+</v>
      </c>
      <c r="Y533" s="74" t="e">
        <f ca="1">IF(C533="",NA(),MATCH($B533&amp;$C533,'Smelter Look-up'!$J:$J,0))</f>
        <v>#N/A</v>
      </c>
      <c r="AB533" s="74">
        <f ca="1" t="shared" si="66"/>
        <v>0</v>
      </c>
      <c r="AC533" s="74" t="str">
        <f ca="1" t="shared" si="67"/>
        <v/>
      </c>
      <c r="AD533" s="74" t="str">
        <f ca="1" t="shared" si="68"/>
        <v/>
      </c>
    </row>
    <row r="534" s="74" customFormat="1" ht="20.15" customHeight="1" spans="1:30">
      <c r="A534" s="97"/>
      <c r="B534" s="95" t="str">
        <f ca="1">IF(LEN(A534)=0,"",INDEX('Smelter Look-up'!$A:$A,MATCH($A534,'Smelter Look-up'!$E:$E,0)))</f>
        <v/>
      </c>
      <c r="C534" s="95" t="str">
        <f ca="1">IF(LEN(A534)=0,"",INDEX('Smelter Look-up'!$C:$C,MATCH($A534,'Smelter Look-up'!$E:$E,0)))</f>
        <v/>
      </c>
      <c r="D534" s="95"/>
      <c r="E534" s="95" t="str">
        <f ca="1">IF(ISERROR($Y534),"",OFFSET('Smelter Look-up'!$D$4,$Y534-4,0)&amp;"")</f>
        <v/>
      </c>
      <c r="F534" s="95" t="str">
        <f ca="1">IF(ISERROR($Y534),"",OFFSET('Smelter Look-up'!$E$4,$Y534-4,0))</f>
        <v/>
      </c>
      <c r="G534" s="95" t="str">
        <f ca="1">IF(C534="Smelter not listed","Enter smelter details",IF(ISERROR($Y534),"",OFFSET('Smelter Look-up'!$F$4,$Y534-4,0)))</f>
        <v/>
      </c>
      <c r="H534" s="154" t="str">
        <f ca="1">IF(ISERROR($Y534),"",OFFSET('Smelter Look-up'!$G$4,$Y534-4,0))</f>
        <v/>
      </c>
      <c r="I534" s="96" t="str">
        <f ca="1">IF(ISERROR($Y534),"",OFFSET('Smelter Look-up'!$H$4,$Y534-4,0))</f>
        <v/>
      </c>
      <c r="J534" s="96" t="str">
        <f ca="1">IF(ISERROR($Y534),"",OFFSET('Smelter Look-up'!$I$4,$Y534-4,0))</f>
        <v/>
      </c>
      <c r="K534" s="97"/>
      <c r="L534" s="97"/>
      <c r="M534" s="97"/>
      <c r="N534" s="97"/>
      <c r="O534" s="97"/>
      <c r="P534" s="97"/>
      <c r="Q534" s="98"/>
      <c r="R534" s="140" t="str">
        <f ca="1">IF(ISERROR($Y534),"",OFFSET('Smelter Look-up'!$C$4,$Y534-4,0)&amp;"")</f>
        <v/>
      </c>
      <c r="S534" s="98" t="str">
        <f ca="1" t="shared" si="62"/>
        <v/>
      </c>
      <c r="T534" s="98" t="str">
        <f ca="1">IF(B534="","",IF(ISERROR(MATCH($J534,SorP!B:B,0)),"",INDIRECT("'SorP'!$A$"&amp;MATCH($S534&amp;$J534,SorP!C:C,0))))</f>
        <v/>
      </c>
      <c r="U534" s="99"/>
      <c r="V534" s="74" t="str">
        <f ca="1" t="shared" si="63"/>
        <v/>
      </c>
      <c r="W534" s="74" t="b">
        <f ca="1" t="shared" si="64"/>
        <v>0</v>
      </c>
      <c r="X534" s="74" t="str">
        <f ca="1" t="shared" si="65"/>
        <v>+</v>
      </c>
      <c r="Y534" s="74" t="e">
        <f ca="1">IF(C534="",NA(),MATCH($B534&amp;$C534,'Smelter Look-up'!$J:$J,0))</f>
        <v>#N/A</v>
      </c>
      <c r="AB534" s="74">
        <f ca="1" t="shared" si="66"/>
        <v>0</v>
      </c>
      <c r="AC534" s="74" t="str">
        <f ca="1" t="shared" si="67"/>
        <v/>
      </c>
      <c r="AD534" s="74" t="str">
        <f ca="1" t="shared" si="68"/>
        <v/>
      </c>
    </row>
    <row r="535" s="74" customFormat="1" ht="20.15" customHeight="1" spans="1:30">
      <c r="A535" s="97"/>
      <c r="B535" s="95" t="str">
        <f ca="1">IF(LEN(A535)=0,"",INDEX('Smelter Look-up'!$A:$A,MATCH($A535,'Smelter Look-up'!$E:$E,0)))</f>
        <v/>
      </c>
      <c r="C535" s="95" t="str">
        <f ca="1">IF(LEN(A535)=0,"",INDEX('Smelter Look-up'!$C:$C,MATCH($A535,'Smelter Look-up'!$E:$E,0)))</f>
        <v/>
      </c>
      <c r="D535" s="95"/>
      <c r="E535" s="95" t="str">
        <f ca="1">IF(ISERROR($Y535),"",OFFSET('Smelter Look-up'!$D$4,$Y535-4,0)&amp;"")</f>
        <v/>
      </c>
      <c r="F535" s="95" t="str">
        <f ca="1">IF(ISERROR($Y535),"",OFFSET('Smelter Look-up'!$E$4,$Y535-4,0))</f>
        <v/>
      </c>
      <c r="G535" s="95" t="str">
        <f ca="1">IF(C535="Smelter not listed","Enter smelter details",IF(ISERROR($Y535),"",OFFSET('Smelter Look-up'!$F$4,$Y535-4,0)))</f>
        <v/>
      </c>
      <c r="H535" s="154" t="str">
        <f ca="1">IF(ISERROR($Y535),"",OFFSET('Smelter Look-up'!$G$4,$Y535-4,0))</f>
        <v/>
      </c>
      <c r="I535" s="96" t="str">
        <f ca="1">IF(ISERROR($Y535),"",OFFSET('Smelter Look-up'!$H$4,$Y535-4,0))</f>
        <v/>
      </c>
      <c r="J535" s="96" t="str">
        <f ca="1">IF(ISERROR($Y535),"",OFFSET('Smelter Look-up'!$I$4,$Y535-4,0))</f>
        <v/>
      </c>
      <c r="K535" s="97"/>
      <c r="L535" s="97"/>
      <c r="M535" s="97"/>
      <c r="N535" s="97"/>
      <c r="O535" s="97"/>
      <c r="P535" s="97"/>
      <c r="Q535" s="98"/>
      <c r="R535" s="140" t="str">
        <f ca="1">IF(ISERROR($Y535),"",OFFSET('Smelter Look-up'!$C$4,$Y535-4,0)&amp;"")</f>
        <v/>
      </c>
      <c r="S535" s="98" t="str">
        <f ca="1" t="shared" si="62"/>
        <v/>
      </c>
      <c r="T535" s="98" t="str">
        <f ca="1">IF(B535="","",IF(ISERROR(MATCH($J535,SorP!B:B,0)),"",INDIRECT("'SorP'!$A$"&amp;MATCH($S535&amp;$J535,SorP!C:C,0))))</f>
        <v/>
      </c>
      <c r="U535" s="99"/>
      <c r="V535" s="74" t="str">
        <f ca="1" t="shared" si="63"/>
        <v/>
      </c>
      <c r="W535" s="74" t="b">
        <f ca="1" t="shared" si="64"/>
        <v>0</v>
      </c>
      <c r="X535" s="74" t="str">
        <f ca="1" t="shared" si="65"/>
        <v>+</v>
      </c>
      <c r="Y535" s="74" t="e">
        <f ca="1">IF(C535="",NA(),MATCH($B535&amp;$C535,'Smelter Look-up'!$J:$J,0))</f>
        <v>#N/A</v>
      </c>
      <c r="AB535" s="74">
        <f ca="1" t="shared" si="66"/>
        <v>0</v>
      </c>
      <c r="AC535" s="74" t="str">
        <f ca="1" t="shared" si="67"/>
        <v/>
      </c>
      <c r="AD535" s="74" t="str">
        <f ca="1" t="shared" si="68"/>
        <v/>
      </c>
    </row>
    <row r="536" s="74" customFormat="1" ht="20.15" customHeight="1" spans="1:30">
      <c r="A536" s="97"/>
      <c r="B536" s="95" t="str">
        <f ca="1">IF(LEN(A536)=0,"",INDEX('Smelter Look-up'!$A:$A,MATCH($A536,'Smelter Look-up'!$E:$E,0)))</f>
        <v/>
      </c>
      <c r="C536" s="95" t="str">
        <f ca="1">IF(LEN(A536)=0,"",INDEX('Smelter Look-up'!$C:$C,MATCH($A536,'Smelter Look-up'!$E:$E,0)))</f>
        <v/>
      </c>
      <c r="D536" s="95"/>
      <c r="E536" s="95" t="str">
        <f ca="1">IF(ISERROR($Y536),"",OFFSET('Smelter Look-up'!$D$4,$Y536-4,0)&amp;"")</f>
        <v/>
      </c>
      <c r="F536" s="95" t="str">
        <f ca="1">IF(ISERROR($Y536),"",OFFSET('Smelter Look-up'!$E$4,$Y536-4,0))</f>
        <v/>
      </c>
      <c r="G536" s="95" t="str">
        <f ca="1">IF(C536="Smelter not listed","Enter smelter details",IF(ISERROR($Y536),"",OFFSET('Smelter Look-up'!$F$4,$Y536-4,0)))</f>
        <v/>
      </c>
      <c r="H536" s="154" t="str">
        <f ca="1">IF(ISERROR($Y536),"",OFFSET('Smelter Look-up'!$G$4,$Y536-4,0))</f>
        <v/>
      </c>
      <c r="I536" s="96" t="str">
        <f ca="1">IF(ISERROR($Y536),"",OFFSET('Smelter Look-up'!$H$4,$Y536-4,0))</f>
        <v/>
      </c>
      <c r="J536" s="96" t="str">
        <f ca="1">IF(ISERROR($Y536),"",OFFSET('Smelter Look-up'!$I$4,$Y536-4,0))</f>
        <v/>
      </c>
      <c r="K536" s="97"/>
      <c r="L536" s="97"/>
      <c r="M536" s="97"/>
      <c r="N536" s="97"/>
      <c r="O536" s="97"/>
      <c r="P536" s="97"/>
      <c r="Q536" s="98"/>
      <c r="R536" s="140" t="str">
        <f ca="1">IF(ISERROR($Y536),"",OFFSET('Smelter Look-up'!$C$4,$Y536-4,0)&amp;"")</f>
        <v/>
      </c>
      <c r="S536" s="98" t="str">
        <f ca="1" t="shared" si="62"/>
        <v/>
      </c>
      <c r="T536" s="98" t="str">
        <f ca="1">IF(B536="","",IF(ISERROR(MATCH($J536,SorP!B:B,0)),"",INDIRECT("'SorP'!$A$"&amp;MATCH($S536&amp;$J536,SorP!C:C,0))))</f>
        <v/>
      </c>
      <c r="U536" s="99"/>
      <c r="V536" s="74" t="str">
        <f ca="1" t="shared" si="63"/>
        <v/>
      </c>
      <c r="W536" s="74" t="b">
        <f ca="1" t="shared" si="64"/>
        <v>0</v>
      </c>
      <c r="X536" s="74" t="str">
        <f ca="1" t="shared" si="65"/>
        <v>+</v>
      </c>
      <c r="Y536" s="74" t="e">
        <f ca="1">IF(C536="",NA(),MATCH($B536&amp;$C536,'Smelter Look-up'!$J:$J,0))</f>
        <v>#N/A</v>
      </c>
      <c r="AB536" s="74">
        <f ca="1" t="shared" si="66"/>
        <v>0</v>
      </c>
      <c r="AC536" s="74" t="str">
        <f ca="1" t="shared" si="67"/>
        <v/>
      </c>
      <c r="AD536" s="74" t="str">
        <f ca="1" t="shared" si="68"/>
        <v/>
      </c>
    </row>
    <row r="537" s="74" customFormat="1" ht="20.15" customHeight="1" spans="1:30">
      <c r="A537" s="97"/>
      <c r="B537" s="95" t="str">
        <f ca="1">IF(LEN(A537)=0,"",INDEX('Smelter Look-up'!$A:$A,MATCH($A537,'Smelter Look-up'!$E:$E,0)))</f>
        <v/>
      </c>
      <c r="C537" s="95" t="str">
        <f ca="1">IF(LEN(A537)=0,"",INDEX('Smelter Look-up'!$C:$C,MATCH($A537,'Smelter Look-up'!$E:$E,0)))</f>
        <v/>
      </c>
      <c r="D537" s="95"/>
      <c r="E537" s="95" t="str">
        <f ca="1">IF(ISERROR($Y537),"",OFFSET('Smelter Look-up'!$D$4,$Y537-4,0)&amp;"")</f>
        <v/>
      </c>
      <c r="F537" s="95" t="str">
        <f ca="1">IF(ISERROR($Y537),"",OFFSET('Smelter Look-up'!$E$4,$Y537-4,0))</f>
        <v/>
      </c>
      <c r="G537" s="95" t="str">
        <f ca="1">IF(C537="Smelter not listed","Enter smelter details",IF(ISERROR($Y537),"",OFFSET('Smelter Look-up'!$F$4,$Y537-4,0)))</f>
        <v/>
      </c>
      <c r="H537" s="154" t="str">
        <f ca="1">IF(ISERROR($Y537),"",OFFSET('Smelter Look-up'!$G$4,$Y537-4,0))</f>
        <v/>
      </c>
      <c r="I537" s="96" t="str">
        <f ca="1">IF(ISERROR($Y537),"",OFFSET('Smelter Look-up'!$H$4,$Y537-4,0))</f>
        <v/>
      </c>
      <c r="J537" s="96" t="str">
        <f ca="1">IF(ISERROR($Y537),"",OFFSET('Smelter Look-up'!$I$4,$Y537-4,0))</f>
        <v/>
      </c>
      <c r="K537" s="97"/>
      <c r="L537" s="97"/>
      <c r="M537" s="97"/>
      <c r="N537" s="97"/>
      <c r="O537" s="97"/>
      <c r="P537" s="97"/>
      <c r="Q537" s="98"/>
      <c r="R537" s="140" t="str">
        <f ca="1">IF(ISERROR($Y537),"",OFFSET('Smelter Look-up'!$C$4,$Y537-4,0)&amp;"")</f>
        <v/>
      </c>
      <c r="S537" s="98" t="str">
        <f ca="1" t="shared" si="62"/>
        <v/>
      </c>
      <c r="T537" s="98" t="str">
        <f ca="1">IF(B537="","",IF(ISERROR(MATCH($J537,SorP!B:B,0)),"",INDIRECT("'SorP'!$A$"&amp;MATCH($S537&amp;$J537,SorP!C:C,0))))</f>
        <v/>
      </c>
      <c r="U537" s="99"/>
      <c r="V537" s="74" t="str">
        <f ca="1" t="shared" si="63"/>
        <v/>
      </c>
      <c r="W537" s="74" t="b">
        <f ca="1" t="shared" si="64"/>
        <v>0</v>
      </c>
      <c r="X537" s="74" t="str">
        <f ca="1" t="shared" si="65"/>
        <v>+</v>
      </c>
      <c r="Y537" s="74" t="e">
        <f ca="1">IF(C537="",NA(),MATCH($B537&amp;$C537,'Smelter Look-up'!$J:$J,0))</f>
        <v>#N/A</v>
      </c>
      <c r="AB537" s="74">
        <f ca="1" t="shared" si="66"/>
        <v>0</v>
      </c>
      <c r="AC537" s="74" t="str">
        <f ca="1" t="shared" si="67"/>
        <v/>
      </c>
      <c r="AD537" s="74" t="str">
        <f ca="1" t="shared" si="68"/>
        <v/>
      </c>
    </row>
    <row r="538" s="74" customFormat="1" ht="20.15" customHeight="1" spans="1:30">
      <c r="A538" s="97"/>
      <c r="B538" s="95" t="str">
        <f ca="1">IF(LEN(A538)=0,"",INDEX('Smelter Look-up'!$A:$A,MATCH($A538,'Smelter Look-up'!$E:$E,0)))</f>
        <v/>
      </c>
      <c r="C538" s="95" t="str">
        <f ca="1">IF(LEN(A538)=0,"",INDEX('Smelter Look-up'!$C:$C,MATCH($A538,'Smelter Look-up'!$E:$E,0)))</f>
        <v/>
      </c>
      <c r="D538" s="95"/>
      <c r="E538" s="95" t="str">
        <f ca="1">IF(ISERROR($Y538),"",OFFSET('Smelter Look-up'!$D$4,$Y538-4,0)&amp;"")</f>
        <v/>
      </c>
      <c r="F538" s="95" t="str">
        <f ca="1">IF(ISERROR($Y538),"",OFFSET('Smelter Look-up'!$E$4,$Y538-4,0))</f>
        <v/>
      </c>
      <c r="G538" s="95" t="str">
        <f ca="1">IF(C538="Smelter not listed","Enter smelter details",IF(ISERROR($Y538),"",OFFSET('Smelter Look-up'!$F$4,$Y538-4,0)))</f>
        <v/>
      </c>
      <c r="H538" s="154" t="str">
        <f ca="1">IF(ISERROR($Y538),"",OFFSET('Smelter Look-up'!$G$4,$Y538-4,0))</f>
        <v/>
      </c>
      <c r="I538" s="96" t="str">
        <f ca="1">IF(ISERROR($Y538),"",OFFSET('Smelter Look-up'!$H$4,$Y538-4,0))</f>
        <v/>
      </c>
      <c r="J538" s="96" t="str">
        <f ca="1">IF(ISERROR($Y538),"",OFFSET('Smelter Look-up'!$I$4,$Y538-4,0))</f>
        <v/>
      </c>
      <c r="K538" s="97"/>
      <c r="L538" s="97"/>
      <c r="M538" s="97"/>
      <c r="N538" s="97"/>
      <c r="O538" s="97"/>
      <c r="P538" s="97"/>
      <c r="Q538" s="98"/>
      <c r="R538" s="140" t="str">
        <f ca="1">IF(ISERROR($Y538),"",OFFSET('Smelter Look-up'!$C$4,$Y538-4,0)&amp;"")</f>
        <v/>
      </c>
      <c r="S538" s="98" t="str">
        <f ca="1" t="shared" si="62"/>
        <v/>
      </c>
      <c r="T538" s="98" t="str">
        <f ca="1">IF(B538="","",IF(ISERROR(MATCH($J538,SorP!B:B,0)),"",INDIRECT("'SorP'!$A$"&amp;MATCH($S538&amp;$J538,SorP!C:C,0))))</f>
        <v/>
      </c>
      <c r="U538" s="99"/>
      <c r="V538" s="74" t="str">
        <f ca="1" t="shared" si="63"/>
        <v/>
      </c>
      <c r="W538" s="74" t="b">
        <f ca="1" t="shared" si="64"/>
        <v>0</v>
      </c>
      <c r="X538" s="74" t="str">
        <f ca="1" t="shared" si="65"/>
        <v>+</v>
      </c>
      <c r="Y538" s="74" t="e">
        <f ca="1">IF(C538="",NA(),MATCH($B538&amp;$C538,'Smelter Look-up'!$J:$J,0))</f>
        <v>#N/A</v>
      </c>
      <c r="AB538" s="74">
        <f ca="1" t="shared" si="66"/>
        <v>0</v>
      </c>
      <c r="AC538" s="74" t="str">
        <f ca="1" t="shared" si="67"/>
        <v/>
      </c>
      <c r="AD538" s="74" t="str">
        <f ca="1" t="shared" si="68"/>
        <v/>
      </c>
    </row>
    <row r="539" s="74" customFormat="1" ht="20.15" customHeight="1" spans="1:30">
      <c r="A539" s="97"/>
      <c r="B539" s="95" t="str">
        <f ca="1">IF(LEN(A539)=0,"",INDEX('Smelter Look-up'!$A:$A,MATCH($A539,'Smelter Look-up'!$E:$E,0)))</f>
        <v/>
      </c>
      <c r="C539" s="95" t="str">
        <f ca="1">IF(LEN(A539)=0,"",INDEX('Smelter Look-up'!$C:$C,MATCH($A539,'Smelter Look-up'!$E:$E,0)))</f>
        <v/>
      </c>
      <c r="D539" s="95"/>
      <c r="E539" s="95" t="str">
        <f ca="1">IF(ISERROR($Y539),"",OFFSET('Smelter Look-up'!$D$4,$Y539-4,0)&amp;"")</f>
        <v/>
      </c>
      <c r="F539" s="95" t="str">
        <f ca="1">IF(ISERROR($Y539),"",OFFSET('Smelter Look-up'!$E$4,$Y539-4,0))</f>
        <v/>
      </c>
      <c r="G539" s="95" t="str">
        <f ca="1">IF(C539="Smelter not listed","Enter smelter details",IF(ISERROR($Y539),"",OFFSET('Smelter Look-up'!$F$4,$Y539-4,0)))</f>
        <v/>
      </c>
      <c r="H539" s="154" t="str">
        <f ca="1">IF(ISERROR($Y539),"",OFFSET('Smelter Look-up'!$G$4,$Y539-4,0))</f>
        <v/>
      </c>
      <c r="I539" s="96" t="str">
        <f ca="1">IF(ISERROR($Y539),"",OFFSET('Smelter Look-up'!$H$4,$Y539-4,0))</f>
        <v/>
      </c>
      <c r="J539" s="96" t="str">
        <f ca="1">IF(ISERROR($Y539),"",OFFSET('Smelter Look-up'!$I$4,$Y539-4,0))</f>
        <v/>
      </c>
      <c r="K539" s="97"/>
      <c r="L539" s="97"/>
      <c r="M539" s="97"/>
      <c r="N539" s="97"/>
      <c r="O539" s="97"/>
      <c r="P539" s="97"/>
      <c r="Q539" s="98"/>
      <c r="R539" s="140" t="str">
        <f ca="1">IF(ISERROR($Y539),"",OFFSET('Smelter Look-up'!$C$4,$Y539-4,0)&amp;"")</f>
        <v/>
      </c>
      <c r="S539" s="98" t="str">
        <f ca="1" t="shared" si="62"/>
        <v/>
      </c>
      <c r="T539" s="98" t="str">
        <f ca="1">IF(B539="","",IF(ISERROR(MATCH($J539,SorP!B:B,0)),"",INDIRECT("'SorP'!$A$"&amp;MATCH($S539&amp;$J539,SorP!C:C,0))))</f>
        <v/>
      </c>
      <c r="U539" s="99"/>
      <c r="V539" s="74" t="str">
        <f ca="1" t="shared" si="63"/>
        <v/>
      </c>
      <c r="W539" s="74" t="b">
        <f ca="1" t="shared" si="64"/>
        <v>0</v>
      </c>
      <c r="X539" s="74" t="str">
        <f ca="1" t="shared" si="65"/>
        <v>+</v>
      </c>
      <c r="Y539" s="74" t="e">
        <f ca="1">IF(C539="",NA(),MATCH($B539&amp;$C539,'Smelter Look-up'!$J:$J,0))</f>
        <v>#N/A</v>
      </c>
      <c r="AB539" s="74">
        <f ca="1" t="shared" si="66"/>
        <v>0</v>
      </c>
      <c r="AC539" s="74" t="str">
        <f ca="1" t="shared" si="67"/>
        <v/>
      </c>
      <c r="AD539" s="74" t="str">
        <f ca="1" t="shared" si="68"/>
        <v/>
      </c>
    </row>
    <row r="540" s="74" customFormat="1" ht="20.15" customHeight="1" spans="1:30">
      <c r="A540" s="97"/>
      <c r="B540" s="95" t="str">
        <f ca="1">IF(LEN(A540)=0,"",INDEX('Smelter Look-up'!$A:$A,MATCH($A540,'Smelter Look-up'!$E:$E,0)))</f>
        <v/>
      </c>
      <c r="C540" s="95" t="str">
        <f ca="1">IF(LEN(A540)=0,"",INDEX('Smelter Look-up'!$C:$C,MATCH($A540,'Smelter Look-up'!$E:$E,0)))</f>
        <v/>
      </c>
      <c r="D540" s="95"/>
      <c r="E540" s="95" t="str">
        <f ca="1">IF(ISERROR($Y540),"",OFFSET('Smelter Look-up'!$D$4,$Y540-4,0)&amp;"")</f>
        <v/>
      </c>
      <c r="F540" s="95" t="str">
        <f ca="1">IF(ISERROR($Y540),"",OFFSET('Smelter Look-up'!$E$4,$Y540-4,0))</f>
        <v/>
      </c>
      <c r="G540" s="95" t="str">
        <f ca="1">IF(C540="Smelter not listed","Enter smelter details",IF(ISERROR($Y540),"",OFFSET('Smelter Look-up'!$F$4,$Y540-4,0)))</f>
        <v/>
      </c>
      <c r="H540" s="154" t="str">
        <f ca="1">IF(ISERROR($Y540),"",OFFSET('Smelter Look-up'!$G$4,$Y540-4,0))</f>
        <v/>
      </c>
      <c r="I540" s="96" t="str">
        <f ca="1">IF(ISERROR($Y540),"",OFFSET('Smelter Look-up'!$H$4,$Y540-4,0))</f>
        <v/>
      </c>
      <c r="J540" s="96" t="str">
        <f ca="1">IF(ISERROR($Y540),"",OFFSET('Smelter Look-up'!$I$4,$Y540-4,0))</f>
        <v/>
      </c>
      <c r="K540" s="97"/>
      <c r="L540" s="97"/>
      <c r="M540" s="97"/>
      <c r="N540" s="97"/>
      <c r="O540" s="97"/>
      <c r="P540" s="97"/>
      <c r="Q540" s="98"/>
      <c r="R540" s="140" t="str">
        <f ca="1">IF(ISERROR($Y540),"",OFFSET('Smelter Look-up'!$C$4,$Y540-4,0)&amp;"")</f>
        <v/>
      </c>
      <c r="S540" s="98" t="str">
        <f ca="1" t="shared" si="62"/>
        <v/>
      </c>
      <c r="T540" s="98" t="str">
        <f ca="1">IF(B540="","",IF(ISERROR(MATCH($J540,SorP!B:B,0)),"",INDIRECT("'SorP'!$A$"&amp;MATCH($S540&amp;$J540,SorP!C:C,0))))</f>
        <v/>
      </c>
      <c r="U540" s="99"/>
      <c r="V540" s="74" t="str">
        <f ca="1" t="shared" si="63"/>
        <v/>
      </c>
      <c r="W540" s="74" t="b">
        <f ca="1" t="shared" si="64"/>
        <v>0</v>
      </c>
      <c r="X540" s="74" t="str">
        <f ca="1" t="shared" si="65"/>
        <v>+</v>
      </c>
      <c r="Y540" s="74" t="e">
        <f ca="1">IF(C540="",NA(),MATCH($B540&amp;$C540,'Smelter Look-up'!$J:$J,0))</f>
        <v>#N/A</v>
      </c>
      <c r="AB540" s="74">
        <f ca="1" t="shared" si="66"/>
        <v>0</v>
      </c>
      <c r="AC540" s="74" t="str">
        <f ca="1" t="shared" si="67"/>
        <v/>
      </c>
      <c r="AD540" s="74" t="str">
        <f ca="1" t="shared" si="68"/>
        <v/>
      </c>
    </row>
    <row r="541" s="74" customFormat="1" ht="20.15" customHeight="1" spans="1:30">
      <c r="A541" s="97"/>
      <c r="B541" s="95" t="str">
        <f ca="1">IF(LEN(A541)=0,"",INDEX('Smelter Look-up'!$A:$A,MATCH($A541,'Smelter Look-up'!$E:$E,0)))</f>
        <v/>
      </c>
      <c r="C541" s="95" t="str">
        <f ca="1">IF(LEN(A541)=0,"",INDEX('Smelter Look-up'!$C:$C,MATCH($A541,'Smelter Look-up'!$E:$E,0)))</f>
        <v/>
      </c>
      <c r="D541" s="95"/>
      <c r="E541" s="95" t="str">
        <f ca="1">IF(ISERROR($Y541),"",OFFSET('Smelter Look-up'!$D$4,$Y541-4,0)&amp;"")</f>
        <v/>
      </c>
      <c r="F541" s="95" t="str">
        <f ca="1">IF(ISERROR($Y541),"",OFFSET('Smelter Look-up'!$E$4,$Y541-4,0))</f>
        <v/>
      </c>
      <c r="G541" s="95" t="str">
        <f ca="1">IF(C541="Smelter not listed","Enter smelter details",IF(ISERROR($Y541),"",OFFSET('Smelter Look-up'!$F$4,$Y541-4,0)))</f>
        <v/>
      </c>
      <c r="H541" s="154" t="str">
        <f ca="1">IF(ISERROR($Y541),"",OFFSET('Smelter Look-up'!$G$4,$Y541-4,0))</f>
        <v/>
      </c>
      <c r="I541" s="96" t="str">
        <f ca="1">IF(ISERROR($Y541),"",OFFSET('Smelter Look-up'!$H$4,$Y541-4,0))</f>
        <v/>
      </c>
      <c r="J541" s="96" t="str">
        <f ca="1">IF(ISERROR($Y541),"",OFFSET('Smelter Look-up'!$I$4,$Y541-4,0))</f>
        <v/>
      </c>
      <c r="K541" s="97"/>
      <c r="L541" s="97"/>
      <c r="M541" s="97"/>
      <c r="N541" s="97"/>
      <c r="O541" s="97"/>
      <c r="P541" s="97"/>
      <c r="Q541" s="98"/>
      <c r="R541" s="140" t="str">
        <f ca="1">IF(ISERROR($Y541),"",OFFSET('Smelter Look-up'!$C$4,$Y541-4,0)&amp;"")</f>
        <v/>
      </c>
      <c r="S541" s="98" t="str">
        <f ca="1" t="shared" si="62"/>
        <v/>
      </c>
      <c r="T541" s="98" t="str">
        <f ca="1">IF(B541="","",IF(ISERROR(MATCH($J541,SorP!B:B,0)),"",INDIRECT("'SorP'!$A$"&amp;MATCH($S541&amp;$J541,SorP!C:C,0))))</f>
        <v/>
      </c>
      <c r="U541" s="99"/>
      <c r="V541" s="74" t="str">
        <f ca="1" t="shared" si="63"/>
        <v/>
      </c>
      <c r="W541" s="74" t="b">
        <f ca="1" t="shared" si="64"/>
        <v>0</v>
      </c>
      <c r="X541" s="74" t="str">
        <f ca="1" t="shared" si="65"/>
        <v>+</v>
      </c>
      <c r="Y541" s="74" t="e">
        <f ca="1">IF(C541="",NA(),MATCH($B541&amp;$C541,'Smelter Look-up'!$J:$J,0))</f>
        <v>#N/A</v>
      </c>
      <c r="AB541" s="74">
        <f ca="1" t="shared" si="66"/>
        <v>0</v>
      </c>
      <c r="AC541" s="74" t="str">
        <f ca="1" t="shared" si="67"/>
        <v/>
      </c>
      <c r="AD541" s="74" t="str">
        <f ca="1" t="shared" si="68"/>
        <v/>
      </c>
    </row>
    <row r="542" s="74" customFormat="1" ht="20.15" customHeight="1" spans="1:30">
      <c r="A542" s="97"/>
      <c r="B542" s="95" t="str">
        <f ca="1">IF(LEN(A542)=0,"",INDEX('Smelter Look-up'!$A:$A,MATCH($A542,'Smelter Look-up'!$E:$E,0)))</f>
        <v/>
      </c>
      <c r="C542" s="95" t="str">
        <f ca="1">IF(LEN(A542)=0,"",INDEX('Smelter Look-up'!$C:$C,MATCH($A542,'Smelter Look-up'!$E:$E,0)))</f>
        <v/>
      </c>
      <c r="D542" s="95"/>
      <c r="E542" s="95" t="str">
        <f ca="1">IF(ISERROR($Y542),"",OFFSET('Smelter Look-up'!$D$4,$Y542-4,0)&amp;"")</f>
        <v/>
      </c>
      <c r="F542" s="95" t="str">
        <f ca="1">IF(ISERROR($Y542),"",OFFSET('Smelter Look-up'!$E$4,$Y542-4,0))</f>
        <v/>
      </c>
      <c r="G542" s="95" t="str">
        <f ca="1">IF(C542="Smelter not listed","Enter smelter details",IF(ISERROR($Y542),"",OFFSET('Smelter Look-up'!$F$4,$Y542-4,0)))</f>
        <v/>
      </c>
      <c r="H542" s="154" t="str">
        <f ca="1">IF(ISERROR($Y542),"",OFFSET('Smelter Look-up'!$G$4,$Y542-4,0))</f>
        <v/>
      </c>
      <c r="I542" s="96" t="str">
        <f ca="1">IF(ISERROR($Y542),"",OFFSET('Smelter Look-up'!$H$4,$Y542-4,0))</f>
        <v/>
      </c>
      <c r="J542" s="96" t="str">
        <f ca="1">IF(ISERROR($Y542),"",OFFSET('Smelter Look-up'!$I$4,$Y542-4,0))</f>
        <v/>
      </c>
      <c r="K542" s="97"/>
      <c r="L542" s="97"/>
      <c r="M542" s="97"/>
      <c r="N542" s="97"/>
      <c r="O542" s="97"/>
      <c r="P542" s="97"/>
      <c r="Q542" s="98"/>
      <c r="R542" s="140" t="str">
        <f ca="1">IF(ISERROR($Y542),"",OFFSET('Smelter Look-up'!$C$4,$Y542-4,0)&amp;"")</f>
        <v/>
      </c>
      <c r="S542" s="98" t="str">
        <f ca="1" t="shared" si="62"/>
        <v/>
      </c>
      <c r="T542" s="98" t="str">
        <f ca="1">IF(B542="","",IF(ISERROR(MATCH($J542,SorP!B:B,0)),"",INDIRECT("'SorP'!$A$"&amp;MATCH($S542&amp;$J542,SorP!C:C,0))))</f>
        <v/>
      </c>
      <c r="U542" s="99"/>
      <c r="V542" s="74" t="str">
        <f ca="1" t="shared" si="63"/>
        <v/>
      </c>
      <c r="W542" s="74" t="b">
        <f ca="1" t="shared" si="64"/>
        <v>0</v>
      </c>
      <c r="X542" s="74" t="str">
        <f ca="1" t="shared" si="65"/>
        <v>+</v>
      </c>
      <c r="Y542" s="74" t="e">
        <f ca="1">IF(C542="",NA(),MATCH($B542&amp;$C542,'Smelter Look-up'!$J:$J,0))</f>
        <v>#N/A</v>
      </c>
      <c r="AB542" s="74">
        <f ca="1" t="shared" si="66"/>
        <v>0</v>
      </c>
      <c r="AC542" s="74" t="str">
        <f ca="1" t="shared" si="67"/>
        <v/>
      </c>
      <c r="AD542" s="74" t="str">
        <f ca="1" t="shared" si="68"/>
        <v/>
      </c>
    </row>
    <row r="543" s="74" customFormat="1" ht="20.15" customHeight="1" spans="1:30">
      <c r="A543" s="97"/>
      <c r="B543" s="95" t="str">
        <f ca="1">IF(LEN(A543)=0,"",INDEX('Smelter Look-up'!$A:$A,MATCH($A543,'Smelter Look-up'!$E:$E,0)))</f>
        <v/>
      </c>
      <c r="C543" s="95" t="str">
        <f ca="1">IF(LEN(A543)=0,"",INDEX('Smelter Look-up'!$C:$C,MATCH($A543,'Smelter Look-up'!$E:$E,0)))</f>
        <v/>
      </c>
      <c r="D543" s="95"/>
      <c r="E543" s="95" t="str">
        <f ca="1">IF(ISERROR($Y543),"",OFFSET('Smelter Look-up'!$D$4,$Y543-4,0)&amp;"")</f>
        <v/>
      </c>
      <c r="F543" s="95" t="str">
        <f ca="1">IF(ISERROR($Y543),"",OFFSET('Smelter Look-up'!$E$4,$Y543-4,0))</f>
        <v/>
      </c>
      <c r="G543" s="95" t="str">
        <f ca="1">IF(C543="Smelter not listed","Enter smelter details",IF(ISERROR($Y543),"",OFFSET('Smelter Look-up'!$F$4,$Y543-4,0)))</f>
        <v/>
      </c>
      <c r="H543" s="154" t="str">
        <f ca="1">IF(ISERROR($Y543),"",OFFSET('Smelter Look-up'!$G$4,$Y543-4,0))</f>
        <v/>
      </c>
      <c r="I543" s="96" t="str">
        <f ca="1">IF(ISERROR($Y543),"",OFFSET('Smelter Look-up'!$H$4,$Y543-4,0))</f>
        <v/>
      </c>
      <c r="J543" s="96" t="str">
        <f ca="1">IF(ISERROR($Y543),"",OFFSET('Smelter Look-up'!$I$4,$Y543-4,0))</f>
        <v/>
      </c>
      <c r="K543" s="97"/>
      <c r="L543" s="97"/>
      <c r="M543" s="97"/>
      <c r="N543" s="97"/>
      <c r="O543" s="97"/>
      <c r="P543" s="97"/>
      <c r="Q543" s="98"/>
      <c r="R543" s="140" t="str">
        <f ca="1">IF(ISERROR($Y543),"",OFFSET('Smelter Look-up'!$C$4,$Y543-4,0)&amp;"")</f>
        <v/>
      </c>
      <c r="S543" s="98" t="str">
        <f ca="1" t="shared" si="62"/>
        <v/>
      </c>
      <c r="T543" s="98" t="str">
        <f ca="1">IF(B543="","",IF(ISERROR(MATCH($J543,SorP!B:B,0)),"",INDIRECT("'SorP'!$A$"&amp;MATCH($S543&amp;$J543,SorP!C:C,0))))</f>
        <v/>
      </c>
      <c r="U543" s="99"/>
      <c r="V543" s="74" t="str">
        <f ca="1" t="shared" si="63"/>
        <v/>
      </c>
      <c r="W543" s="74" t="b">
        <f ca="1" t="shared" si="64"/>
        <v>0</v>
      </c>
      <c r="X543" s="74" t="str">
        <f ca="1" t="shared" si="65"/>
        <v>+</v>
      </c>
      <c r="Y543" s="74" t="e">
        <f ca="1">IF(C543="",NA(),MATCH($B543&amp;$C543,'Smelter Look-up'!$J:$J,0))</f>
        <v>#N/A</v>
      </c>
      <c r="AB543" s="74">
        <f ca="1" t="shared" si="66"/>
        <v>0</v>
      </c>
      <c r="AC543" s="74" t="str">
        <f ca="1" t="shared" si="67"/>
        <v/>
      </c>
      <c r="AD543" s="74" t="str">
        <f ca="1" t="shared" si="68"/>
        <v/>
      </c>
    </row>
    <row r="544" s="74" customFormat="1" ht="20.15" customHeight="1" spans="1:30">
      <c r="A544" s="97"/>
      <c r="B544" s="95" t="str">
        <f ca="1">IF(LEN(A544)=0,"",INDEX('Smelter Look-up'!$A:$A,MATCH($A544,'Smelter Look-up'!$E:$E,0)))</f>
        <v/>
      </c>
      <c r="C544" s="95" t="str">
        <f ca="1">IF(LEN(A544)=0,"",INDEX('Smelter Look-up'!$C:$C,MATCH($A544,'Smelter Look-up'!$E:$E,0)))</f>
        <v/>
      </c>
      <c r="D544" s="95"/>
      <c r="E544" s="95" t="str">
        <f ca="1">IF(ISERROR($Y544),"",OFFSET('Smelter Look-up'!$D$4,$Y544-4,0)&amp;"")</f>
        <v/>
      </c>
      <c r="F544" s="95" t="str">
        <f ca="1">IF(ISERROR($Y544),"",OFFSET('Smelter Look-up'!$E$4,$Y544-4,0))</f>
        <v/>
      </c>
      <c r="G544" s="95" t="str">
        <f ca="1">IF(C544="Smelter not listed","Enter smelter details",IF(ISERROR($Y544),"",OFFSET('Smelter Look-up'!$F$4,$Y544-4,0)))</f>
        <v/>
      </c>
      <c r="H544" s="154" t="str">
        <f ca="1">IF(ISERROR($Y544),"",OFFSET('Smelter Look-up'!$G$4,$Y544-4,0))</f>
        <v/>
      </c>
      <c r="I544" s="96" t="str">
        <f ca="1">IF(ISERROR($Y544),"",OFFSET('Smelter Look-up'!$H$4,$Y544-4,0))</f>
        <v/>
      </c>
      <c r="J544" s="96" t="str">
        <f ca="1">IF(ISERROR($Y544),"",OFFSET('Smelter Look-up'!$I$4,$Y544-4,0))</f>
        <v/>
      </c>
      <c r="K544" s="97"/>
      <c r="L544" s="97"/>
      <c r="M544" s="97"/>
      <c r="N544" s="97"/>
      <c r="O544" s="97"/>
      <c r="P544" s="97"/>
      <c r="Q544" s="98"/>
      <c r="R544" s="140" t="str">
        <f ca="1">IF(ISERROR($Y544),"",OFFSET('Smelter Look-up'!$C$4,$Y544-4,0)&amp;"")</f>
        <v/>
      </c>
      <c r="S544" s="98" t="str">
        <f ca="1" t="shared" si="62"/>
        <v/>
      </c>
      <c r="T544" s="98" t="str">
        <f ca="1">IF(B544="","",IF(ISERROR(MATCH($J544,SorP!B:B,0)),"",INDIRECT("'SorP'!$A$"&amp;MATCH($S544&amp;$J544,SorP!C:C,0))))</f>
        <v/>
      </c>
      <c r="U544" s="99"/>
      <c r="V544" s="74" t="str">
        <f ca="1" t="shared" si="63"/>
        <v/>
      </c>
      <c r="W544" s="74" t="b">
        <f ca="1" t="shared" si="64"/>
        <v>0</v>
      </c>
      <c r="X544" s="74" t="str">
        <f ca="1" t="shared" si="65"/>
        <v>+</v>
      </c>
      <c r="Y544" s="74" t="e">
        <f ca="1">IF(C544="",NA(),MATCH($B544&amp;$C544,'Smelter Look-up'!$J:$J,0))</f>
        <v>#N/A</v>
      </c>
      <c r="AB544" s="74">
        <f ca="1" t="shared" si="66"/>
        <v>0</v>
      </c>
      <c r="AC544" s="74" t="str">
        <f ca="1" t="shared" si="67"/>
        <v/>
      </c>
      <c r="AD544" s="74" t="str">
        <f ca="1" t="shared" si="68"/>
        <v/>
      </c>
    </row>
    <row r="545" s="74" customFormat="1" ht="20.15" customHeight="1" spans="1:30">
      <c r="A545" s="97"/>
      <c r="B545" s="95" t="str">
        <f ca="1">IF(LEN(A545)=0,"",INDEX('Smelter Look-up'!$A:$A,MATCH($A545,'Smelter Look-up'!$E:$E,0)))</f>
        <v/>
      </c>
      <c r="C545" s="95" t="str">
        <f ca="1">IF(LEN(A545)=0,"",INDEX('Smelter Look-up'!$C:$C,MATCH($A545,'Smelter Look-up'!$E:$E,0)))</f>
        <v/>
      </c>
      <c r="D545" s="95"/>
      <c r="E545" s="95" t="str">
        <f ca="1">IF(ISERROR($Y545),"",OFFSET('Smelter Look-up'!$D$4,$Y545-4,0)&amp;"")</f>
        <v/>
      </c>
      <c r="F545" s="95" t="str">
        <f ca="1">IF(ISERROR($Y545),"",OFFSET('Smelter Look-up'!$E$4,$Y545-4,0))</f>
        <v/>
      </c>
      <c r="G545" s="95" t="str">
        <f ca="1">IF(C545="Smelter not listed","Enter smelter details",IF(ISERROR($Y545),"",OFFSET('Smelter Look-up'!$F$4,$Y545-4,0)))</f>
        <v/>
      </c>
      <c r="H545" s="154" t="str">
        <f ca="1">IF(ISERROR($Y545),"",OFFSET('Smelter Look-up'!$G$4,$Y545-4,0))</f>
        <v/>
      </c>
      <c r="I545" s="96" t="str">
        <f ca="1">IF(ISERROR($Y545),"",OFFSET('Smelter Look-up'!$H$4,$Y545-4,0))</f>
        <v/>
      </c>
      <c r="J545" s="96" t="str">
        <f ca="1">IF(ISERROR($Y545),"",OFFSET('Smelter Look-up'!$I$4,$Y545-4,0))</f>
        <v/>
      </c>
      <c r="K545" s="97"/>
      <c r="L545" s="97"/>
      <c r="M545" s="97"/>
      <c r="N545" s="97"/>
      <c r="O545" s="97"/>
      <c r="P545" s="97"/>
      <c r="Q545" s="98"/>
      <c r="R545" s="140" t="str">
        <f ca="1">IF(ISERROR($Y545),"",OFFSET('Smelter Look-up'!$C$4,$Y545-4,0)&amp;"")</f>
        <v/>
      </c>
      <c r="S545" s="98" t="str">
        <f ca="1" t="shared" si="62"/>
        <v/>
      </c>
      <c r="T545" s="98" t="str">
        <f ca="1">IF(B545="","",IF(ISERROR(MATCH($J545,SorP!B:B,0)),"",INDIRECT("'SorP'!$A$"&amp;MATCH($S545&amp;$J545,SorP!C:C,0))))</f>
        <v/>
      </c>
      <c r="U545" s="99"/>
      <c r="V545" s="74" t="str">
        <f ca="1" t="shared" si="63"/>
        <v/>
      </c>
      <c r="W545" s="74" t="b">
        <f ca="1" t="shared" si="64"/>
        <v>0</v>
      </c>
      <c r="X545" s="74" t="str">
        <f ca="1" t="shared" si="65"/>
        <v>+</v>
      </c>
      <c r="Y545" s="74" t="e">
        <f ca="1">IF(C545="",NA(),MATCH($B545&amp;$C545,'Smelter Look-up'!$J:$J,0))</f>
        <v>#N/A</v>
      </c>
      <c r="AB545" s="74">
        <f ca="1" t="shared" si="66"/>
        <v>0</v>
      </c>
      <c r="AC545" s="74" t="str">
        <f ca="1" t="shared" si="67"/>
        <v/>
      </c>
      <c r="AD545" s="74" t="str">
        <f ca="1" t="shared" si="68"/>
        <v/>
      </c>
    </row>
    <row r="546" s="74" customFormat="1" ht="20.15" customHeight="1" spans="1:30">
      <c r="A546" s="97"/>
      <c r="B546" s="95" t="str">
        <f ca="1">IF(LEN(A546)=0,"",INDEX('Smelter Look-up'!$A:$A,MATCH($A546,'Smelter Look-up'!$E:$E,0)))</f>
        <v/>
      </c>
      <c r="C546" s="95" t="str">
        <f ca="1">IF(LEN(A546)=0,"",INDEX('Smelter Look-up'!$C:$C,MATCH($A546,'Smelter Look-up'!$E:$E,0)))</f>
        <v/>
      </c>
      <c r="D546" s="95"/>
      <c r="E546" s="95" t="str">
        <f ca="1">IF(ISERROR($Y546),"",OFFSET('Smelter Look-up'!$D$4,$Y546-4,0)&amp;"")</f>
        <v/>
      </c>
      <c r="F546" s="95" t="str">
        <f ca="1">IF(ISERROR($Y546),"",OFFSET('Smelter Look-up'!$E$4,$Y546-4,0))</f>
        <v/>
      </c>
      <c r="G546" s="95" t="str">
        <f ca="1">IF(C546="Smelter not listed","Enter smelter details",IF(ISERROR($Y546),"",OFFSET('Smelter Look-up'!$F$4,$Y546-4,0)))</f>
        <v/>
      </c>
      <c r="H546" s="154" t="str">
        <f ca="1">IF(ISERROR($Y546),"",OFFSET('Smelter Look-up'!$G$4,$Y546-4,0))</f>
        <v/>
      </c>
      <c r="I546" s="96" t="str">
        <f ca="1">IF(ISERROR($Y546),"",OFFSET('Smelter Look-up'!$H$4,$Y546-4,0))</f>
        <v/>
      </c>
      <c r="J546" s="96" t="str">
        <f ca="1">IF(ISERROR($Y546),"",OFFSET('Smelter Look-up'!$I$4,$Y546-4,0))</f>
        <v/>
      </c>
      <c r="K546" s="97"/>
      <c r="L546" s="97"/>
      <c r="M546" s="97"/>
      <c r="N546" s="97"/>
      <c r="O546" s="97"/>
      <c r="P546" s="97"/>
      <c r="Q546" s="98"/>
      <c r="R546" s="140" t="str">
        <f ca="1">IF(ISERROR($Y546),"",OFFSET('Smelter Look-up'!$C$4,$Y546-4,0)&amp;"")</f>
        <v/>
      </c>
      <c r="S546" s="98" t="str">
        <f ca="1" t="shared" si="62"/>
        <v/>
      </c>
      <c r="T546" s="98" t="str">
        <f ca="1">IF(B546="","",IF(ISERROR(MATCH($J546,SorP!B:B,0)),"",INDIRECT("'SorP'!$A$"&amp;MATCH($S546&amp;$J546,SorP!C:C,0))))</f>
        <v/>
      </c>
      <c r="U546" s="99"/>
      <c r="V546" s="74" t="str">
        <f ca="1" t="shared" si="63"/>
        <v/>
      </c>
      <c r="W546" s="74" t="b">
        <f ca="1" t="shared" si="64"/>
        <v>0</v>
      </c>
      <c r="X546" s="74" t="str">
        <f ca="1" t="shared" si="65"/>
        <v>+</v>
      </c>
      <c r="Y546" s="74" t="e">
        <f ca="1">IF(C546="",NA(),MATCH($B546&amp;$C546,'Smelter Look-up'!$J:$J,0))</f>
        <v>#N/A</v>
      </c>
      <c r="AB546" s="74">
        <f ca="1" t="shared" si="66"/>
        <v>0</v>
      </c>
      <c r="AC546" s="74" t="str">
        <f ca="1" t="shared" si="67"/>
        <v/>
      </c>
      <c r="AD546" s="74" t="str">
        <f ca="1" t="shared" si="68"/>
        <v/>
      </c>
    </row>
    <row r="547" s="74" customFormat="1" ht="20.15" customHeight="1" spans="1:30">
      <c r="A547" s="97"/>
      <c r="B547" s="95" t="str">
        <f ca="1">IF(LEN(A547)=0,"",INDEX('Smelter Look-up'!$A:$A,MATCH($A547,'Smelter Look-up'!$E:$E,0)))</f>
        <v/>
      </c>
      <c r="C547" s="95" t="str">
        <f ca="1">IF(LEN(A547)=0,"",INDEX('Smelter Look-up'!$C:$C,MATCH($A547,'Smelter Look-up'!$E:$E,0)))</f>
        <v/>
      </c>
      <c r="D547" s="95"/>
      <c r="E547" s="95" t="str">
        <f ca="1">IF(ISERROR($Y547),"",OFFSET('Smelter Look-up'!$D$4,$Y547-4,0)&amp;"")</f>
        <v/>
      </c>
      <c r="F547" s="95" t="str">
        <f ca="1">IF(ISERROR($Y547),"",OFFSET('Smelter Look-up'!$E$4,$Y547-4,0))</f>
        <v/>
      </c>
      <c r="G547" s="95" t="str">
        <f ca="1">IF(C547="Smelter not listed","Enter smelter details",IF(ISERROR($Y547),"",OFFSET('Smelter Look-up'!$F$4,$Y547-4,0)))</f>
        <v/>
      </c>
      <c r="H547" s="154" t="str">
        <f ca="1">IF(ISERROR($Y547),"",OFFSET('Smelter Look-up'!$G$4,$Y547-4,0))</f>
        <v/>
      </c>
      <c r="I547" s="96" t="str">
        <f ca="1">IF(ISERROR($Y547),"",OFFSET('Smelter Look-up'!$H$4,$Y547-4,0))</f>
        <v/>
      </c>
      <c r="J547" s="96" t="str">
        <f ca="1">IF(ISERROR($Y547),"",OFFSET('Smelter Look-up'!$I$4,$Y547-4,0))</f>
        <v/>
      </c>
      <c r="K547" s="97"/>
      <c r="L547" s="97"/>
      <c r="M547" s="97"/>
      <c r="N547" s="97"/>
      <c r="O547" s="97"/>
      <c r="P547" s="97"/>
      <c r="Q547" s="98"/>
      <c r="R547" s="140" t="str">
        <f ca="1">IF(ISERROR($Y547),"",OFFSET('Smelter Look-up'!$C$4,$Y547-4,0)&amp;"")</f>
        <v/>
      </c>
      <c r="S547" s="98" t="str">
        <f ca="1" t="shared" si="62"/>
        <v/>
      </c>
      <c r="T547" s="98" t="str">
        <f ca="1">IF(B547="","",IF(ISERROR(MATCH($J547,SorP!B:B,0)),"",INDIRECT("'SorP'!$A$"&amp;MATCH($S547&amp;$J547,SorP!C:C,0))))</f>
        <v/>
      </c>
      <c r="U547" s="99"/>
      <c r="V547" s="74" t="str">
        <f ca="1" t="shared" si="63"/>
        <v/>
      </c>
      <c r="W547" s="74" t="b">
        <f ca="1" t="shared" si="64"/>
        <v>0</v>
      </c>
      <c r="X547" s="74" t="str">
        <f ca="1" t="shared" si="65"/>
        <v>+</v>
      </c>
      <c r="Y547" s="74" t="e">
        <f ca="1">IF(C547="",NA(),MATCH($B547&amp;$C547,'Smelter Look-up'!$J:$J,0))</f>
        <v>#N/A</v>
      </c>
      <c r="AB547" s="74">
        <f ca="1" t="shared" si="66"/>
        <v>0</v>
      </c>
      <c r="AC547" s="74" t="str">
        <f ca="1" t="shared" si="67"/>
        <v/>
      </c>
      <c r="AD547" s="74" t="str">
        <f ca="1" t="shared" si="68"/>
        <v/>
      </c>
    </row>
    <row r="548" s="74" customFormat="1" ht="20.15" customHeight="1" spans="1:30">
      <c r="A548" s="97"/>
      <c r="B548" s="95" t="str">
        <f ca="1">IF(LEN(A548)=0,"",INDEX('Smelter Look-up'!$A:$A,MATCH($A548,'Smelter Look-up'!$E:$E,0)))</f>
        <v/>
      </c>
      <c r="C548" s="95" t="str">
        <f ca="1">IF(LEN(A548)=0,"",INDEX('Smelter Look-up'!$C:$C,MATCH($A548,'Smelter Look-up'!$E:$E,0)))</f>
        <v/>
      </c>
      <c r="D548" s="95"/>
      <c r="E548" s="95" t="str">
        <f ca="1">IF(ISERROR($Y548),"",OFFSET('Smelter Look-up'!$D$4,$Y548-4,0)&amp;"")</f>
        <v/>
      </c>
      <c r="F548" s="95" t="str">
        <f ca="1">IF(ISERROR($Y548),"",OFFSET('Smelter Look-up'!$E$4,$Y548-4,0))</f>
        <v/>
      </c>
      <c r="G548" s="95" t="str">
        <f ca="1">IF(C548="Smelter not listed","Enter smelter details",IF(ISERROR($Y548),"",OFFSET('Smelter Look-up'!$F$4,$Y548-4,0)))</f>
        <v/>
      </c>
      <c r="H548" s="154" t="str">
        <f ca="1">IF(ISERROR($Y548),"",OFFSET('Smelter Look-up'!$G$4,$Y548-4,0))</f>
        <v/>
      </c>
      <c r="I548" s="96" t="str">
        <f ca="1">IF(ISERROR($Y548),"",OFFSET('Smelter Look-up'!$H$4,$Y548-4,0))</f>
        <v/>
      </c>
      <c r="J548" s="96" t="str">
        <f ca="1">IF(ISERROR($Y548),"",OFFSET('Smelter Look-up'!$I$4,$Y548-4,0))</f>
        <v/>
      </c>
      <c r="K548" s="97"/>
      <c r="L548" s="97"/>
      <c r="M548" s="97"/>
      <c r="N548" s="97"/>
      <c r="O548" s="97"/>
      <c r="P548" s="97"/>
      <c r="Q548" s="98"/>
      <c r="R548" s="140" t="str">
        <f ca="1">IF(ISERROR($Y548),"",OFFSET('Smelter Look-up'!$C$4,$Y548-4,0)&amp;"")</f>
        <v/>
      </c>
      <c r="S548" s="98" t="str">
        <f ca="1" t="shared" si="62"/>
        <v/>
      </c>
      <c r="T548" s="98" t="str">
        <f ca="1">IF(B548="","",IF(ISERROR(MATCH($J548,SorP!B:B,0)),"",INDIRECT("'SorP'!$A$"&amp;MATCH($S548&amp;$J548,SorP!C:C,0))))</f>
        <v/>
      </c>
      <c r="U548" s="99"/>
      <c r="V548" s="74" t="str">
        <f ca="1" t="shared" si="63"/>
        <v/>
      </c>
      <c r="W548" s="74" t="b">
        <f ca="1" t="shared" si="64"/>
        <v>0</v>
      </c>
      <c r="X548" s="74" t="str">
        <f ca="1" t="shared" si="65"/>
        <v>+</v>
      </c>
      <c r="Y548" s="74" t="e">
        <f ca="1">IF(C548="",NA(),MATCH($B548&amp;$C548,'Smelter Look-up'!$J:$J,0))</f>
        <v>#N/A</v>
      </c>
      <c r="AB548" s="74">
        <f ca="1" t="shared" si="66"/>
        <v>0</v>
      </c>
      <c r="AC548" s="74" t="str">
        <f ca="1" t="shared" si="67"/>
        <v/>
      </c>
      <c r="AD548" s="74" t="str">
        <f ca="1" t="shared" si="68"/>
        <v/>
      </c>
    </row>
    <row r="549" s="74" customFormat="1" ht="20.15" customHeight="1" spans="1:30">
      <c r="A549" s="97"/>
      <c r="B549" s="95" t="str">
        <f ca="1">IF(LEN(A549)=0,"",INDEX('Smelter Look-up'!$A:$A,MATCH($A549,'Smelter Look-up'!$E:$E,0)))</f>
        <v/>
      </c>
      <c r="C549" s="95" t="str">
        <f ca="1">IF(LEN(A549)=0,"",INDEX('Smelter Look-up'!$C:$C,MATCH($A549,'Smelter Look-up'!$E:$E,0)))</f>
        <v/>
      </c>
      <c r="D549" s="95"/>
      <c r="E549" s="95" t="str">
        <f ca="1">IF(ISERROR($Y549),"",OFFSET('Smelter Look-up'!$D$4,$Y549-4,0)&amp;"")</f>
        <v/>
      </c>
      <c r="F549" s="95" t="str">
        <f ca="1">IF(ISERROR($Y549),"",OFFSET('Smelter Look-up'!$E$4,$Y549-4,0))</f>
        <v/>
      </c>
      <c r="G549" s="95" t="str">
        <f ca="1">IF(C549="Smelter not listed","Enter smelter details",IF(ISERROR($Y549),"",OFFSET('Smelter Look-up'!$F$4,$Y549-4,0)))</f>
        <v/>
      </c>
      <c r="H549" s="154" t="str">
        <f ca="1">IF(ISERROR($Y549),"",OFFSET('Smelter Look-up'!$G$4,$Y549-4,0))</f>
        <v/>
      </c>
      <c r="I549" s="96" t="str">
        <f ca="1">IF(ISERROR($Y549),"",OFFSET('Smelter Look-up'!$H$4,$Y549-4,0))</f>
        <v/>
      </c>
      <c r="J549" s="96" t="str">
        <f ca="1">IF(ISERROR($Y549),"",OFFSET('Smelter Look-up'!$I$4,$Y549-4,0))</f>
        <v/>
      </c>
      <c r="K549" s="97"/>
      <c r="L549" s="97"/>
      <c r="M549" s="97"/>
      <c r="N549" s="97"/>
      <c r="O549" s="97"/>
      <c r="P549" s="97"/>
      <c r="Q549" s="98"/>
      <c r="R549" s="140" t="str">
        <f ca="1">IF(ISERROR($Y549),"",OFFSET('Smelter Look-up'!$C$4,$Y549-4,0)&amp;"")</f>
        <v/>
      </c>
      <c r="S549" s="98" t="str">
        <f ca="1" t="shared" si="62"/>
        <v/>
      </c>
      <c r="T549" s="98" t="str">
        <f ca="1">IF(B549="","",IF(ISERROR(MATCH($J549,SorP!B:B,0)),"",INDIRECT("'SorP'!$A$"&amp;MATCH($S549&amp;$J549,SorP!C:C,0))))</f>
        <v/>
      </c>
      <c r="U549" s="99"/>
      <c r="V549" s="74" t="str">
        <f ca="1" t="shared" si="63"/>
        <v/>
      </c>
      <c r="W549" s="74" t="b">
        <f ca="1" t="shared" si="64"/>
        <v>0</v>
      </c>
      <c r="X549" s="74" t="str">
        <f ca="1" t="shared" si="65"/>
        <v>+</v>
      </c>
      <c r="Y549" s="74" t="e">
        <f ca="1">IF(C549="",NA(),MATCH($B549&amp;$C549,'Smelter Look-up'!$J:$J,0))</f>
        <v>#N/A</v>
      </c>
      <c r="AB549" s="74">
        <f ca="1" t="shared" si="66"/>
        <v>0</v>
      </c>
      <c r="AC549" s="74" t="str">
        <f ca="1" t="shared" si="67"/>
        <v/>
      </c>
      <c r="AD549" s="74" t="str">
        <f ca="1" t="shared" si="68"/>
        <v/>
      </c>
    </row>
    <row r="550" s="74" customFormat="1" ht="20.15" customHeight="1" spans="1:30">
      <c r="A550" s="97"/>
      <c r="B550" s="95" t="str">
        <f ca="1">IF(LEN(A550)=0,"",INDEX('Smelter Look-up'!$A:$A,MATCH($A550,'Smelter Look-up'!$E:$E,0)))</f>
        <v/>
      </c>
      <c r="C550" s="95" t="str">
        <f ca="1">IF(LEN(A550)=0,"",INDEX('Smelter Look-up'!$C:$C,MATCH($A550,'Smelter Look-up'!$E:$E,0)))</f>
        <v/>
      </c>
      <c r="D550" s="95"/>
      <c r="E550" s="95" t="str">
        <f ca="1">IF(ISERROR($Y550),"",OFFSET('Smelter Look-up'!$D$4,$Y550-4,0)&amp;"")</f>
        <v/>
      </c>
      <c r="F550" s="95" t="str">
        <f ca="1">IF(ISERROR($Y550),"",OFFSET('Smelter Look-up'!$E$4,$Y550-4,0))</f>
        <v/>
      </c>
      <c r="G550" s="95" t="str">
        <f ca="1">IF(C550="Smelter not listed","Enter smelter details",IF(ISERROR($Y550),"",OFFSET('Smelter Look-up'!$F$4,$Y550-4,0)))</f>
        <v/>
      </c>
      <c r="H550" s="154" t="str">
        <f ca="1">IF(ISERROR($Y550),"",OFFSET('Smelter Look-up'!$G$4,$Y550-4,0))</f>
        <v/>
      </c>
      <c r="I550" s="96" t="str">
        <f ca="1">IF(ISERROR($Y550),"",OFFSET('Smelter Look-up'!$H$4,$Y550-4,0))</f>
        <v/>
      </c>
      <c r="J550" s="96" t="str">
        <f ca="1">IF(ISERROR($Y550),"",OFFSET('Smelter Look-up'!$I$4,$Y550-4,0))</f>
        <v/>
      </c>
      <c r="K550" s="97"/>
      <c r="L550" s="97"/>
      <c r="M550" s="97"/>
      <c r="N550" s="97"/>
      <c r="O550" s="97"/>
      <c r="P550" s="97"/>
      <c r="Q550" s="98"/>
      <c r="R550" s="140" t="str">
        <f ca="1">IF(ISERROR($Y550),"",OFFSET('Smelter Look-up'!$C$4,$Y550-4,0)&amp;"")</f>
        <v/>
      </c>
      <c r="S550" s="98" t="str">
        <f ca="1" t="shared" si="62"/>
        <v/>
      </c>
      <c r="T550" s="98" t="str">
        <f ca="1">IF(B550="","",IF(ISERROR(MATCH($J550,SorP!B:B,0)),"",INDIRECT("'SorP'!$A$"&amp;MATCH($S550&amp;$J550,SorP!C:C,0))))</f>
        <v/>
      </c>
      <c r="U550" s="99"/>
      <c r="V550" s="74" t="str">
        <f ca="1" t="shared" si="63"/>
        <v/>
      </c>
      <c r="W550" s="74" t="b">
        <f ca="1" t="shared" si="64"/>
        <v>0</v>
      </c>
      <c r="X550" s="74" t="str">
        <f ca="1" t="shared" si="65"/>
        <v>+</v>
      </c>
      <c r="Y550" s="74" t="e">
        <f ca="1">IF(C550="",NA(),MATCH($B550&amp;$C550,'Smelter Look-up'!$J:$J,0))</f>
        <v>#N/A</v>
      </c>
      <c r="AB550" s="74">
        <f ca="1" t="shared" si="66"/>
        <v>0</v>
      </c>
      <c r="AC550" s="74" t="str">
        <f ca="1" t="shared" si="67"/>
        <v/>
      </c>
      <c r="AD550" s="74" t="str">
        <f ca="1" t="shared" si="68"/>
        <v/>
      </c>
    </row>
    <row r="551" s="74" customFormat="1" ht="20.15" customHeight="1" spans="1:30">
      <c r="A551" s="97"/>
      <c r="B551" s="95" t="str">
        <f ca="1">IF(LEN(A551)=0,"",INDEX('Smelter Look-up'!$A:$A,MATCH($A551,'Smelter Look-up'!$E:$E,0)))</f>
        <v/>
      </c>
      <c r="C551" s="95" t="str">
        <f ca="1">IF(LEN(A551)=0,"",INDEX('Smelter Look-up'!$C:$C,MATCH($A551,'Smelter Look-up'!$E:$E,0)))</f>
        <v/>
      </c>
      <c r="D551" s="95"/>
      <c r="E551" s="95" t="str">
        <f ca="1">IF(ISERROR($Y551),"",OFFSET('Smelter Look-up'!$D$4,$Y551-4,0)&amp;"")</f>
        <v/>
      </c>
      <c r="F551" s="95" t="str">
        <f ca="1">IF(ISERROR($Y551),"",OFFSET('Smelter Look-up'!$E$4,$Y551-4,0))</f>
        <v/>
      </c>
      <c r="G551" s="95" t="str">
        <f ca="1">IF(C551="Smelter not listed","Enter smelter details",IF(ISERROR($Y551),"",OFFSET('Smelter Look-up'!$F$4,$Y551-4,0)))</f>
        <v/>
      </c>
      <c r="H551" s="154" t="str">
        <f ca="1">IF(ISERROR($Y551),"",OFFSET('Smelter Look-up'!$G$4,$Y551-4,0))</f>
        <v/>
      </c>
      <c r="I551" s="96" t="str">
        <f ca="1">IF(ISERROR($Y551),"",OFFSET('Smelter Look-up'!$H$4,$Y551-4,0))</f>
        <v/>
      </c>
      <c r="J551" s="96" t="str">
        <f ca="1">IF(ISERROR($Y551),"",OFFSET('Smelter Look-up'!$I$4,$Y551-4,0))</f>
        <v/>
      </c>
      <c r="K551" s="97"/>
      <c r="L551" s="97"/>
      <c r="M551" s="97"/>
      <c r="N551" s="97"/>
      <c r="O551" s="97"/>
      <c r="P551" s="97"/>
      <c r="Q551" s="98"/>
      <c r="R551" s="140" t="str">
        <f ca="1">IF(ISERROR($Y551),"",OFFSET('Smelter Look-up'!$C$4,$Y551-4,0)&amp;"")</f>
        <v/>
      </c>
      <c r="S551" s="98" t="str">
        <f ca="1" t="shared" si="62"/>
        <v/>
      </c>
      <c r="T551" s="98" t="str">
        <f ca="1">IF(B551="","",IF(ISERROR(MATCH($J551,SorP!B:B,0)),"",INDIRECT("'SorP'!$A$"&amp;MATCH($S551&amp;$J551,SorP!C:C,0))))</f>
        <v/>
      </c>
      <c r="U551" s="99"/>
      <c r="V551" s="74" t="str">
        <f ca="1" t="shared" si="63"/>
        <v/>
      </c>
      <c r="W551" s="74" t="b">
        <f ca="1" t="shared" si="64"/>
        <v>0</v>
      </c>
      <c r="X551" s="74" t="str">
        <f ca="1" t="shared" si="65"/>
        <v>+</v>
      </c>
      <c r="Y551" s="74" t="e">
        <f ca="1">IF(C551="",NA(),MATCH($B551&amp;$C551,'Smelter Look-up'!$J:$J,0))</f>
        <v>#N/A</v>
      </c>
      <c r="AB551" s="74">
        <f ca="1" t="shared" si="66"/>
        <v>0</v>
      </c>
      <c r="AC551" s="74" t="str">
        <f ca="1" t="shared" si="67"/>
        <v/>
      </c>
      <c r="AD551" s="74" t="str">
        <f ca="1" t="shared" si="68"/>
        <v/>
      </c>
    </row>
    <row r="552" s="74" customFormat="1" ht="20.15" customHeight="1" spans="1:30">
      <c r="A552" s="97"/>
      <c r="B552" s="95" t="str">
        <f ca="1">IF(LEN(A552)=0,"",INDEX('Smelter Look-up'!$A:$A,MATCH($A552,'Smelter Look-up'!$E:$E,0)))</f>
        <v/>
      </c>
      <c r="C552" s="95" t="str">
        <f ca="1">IF(LEN(A552)=0,"",INDEX('Smelter Look-up'!$C:$C,MATCH($A552,'Smelter Look-up'!$E:$E,0)))</f>
        <v/>
      </c>
      <c r="D552" s="95"/>
      <c r="E552" s="95" t="str">
        <f ca="1">IF(ISERROR($Y552),"",OFFSET('Smelter Look-up'!$D$4,$Y552-4,0)&amp;"")</f>
        <v/>
      </c>
      <c r="F552" s="95" t="str">
        <f ca="1">IF(ISERROR($Y552),"",OFFSET('Smelter Look-up'!$E$4,$Y552-4,0))</f>
        <v/>
      </c>
      <c r="G552" s="95" t="str">
        <f ca="1">IF(C552="Smelter not listed","Enter smelter details",IF(ISERROR($Y552),"",OFFSET('Smelter Look-up'!$F$4,$Y552-4,0)))</f>
        <v/>
      </c>
      <c r="H552" s="154" t="str">
        <f ca="1">IF(ISERROR($Y552),"",OFFSET('Smelter Look-up'!$G$4,$Y552-4,0))</f>
        <v/>
      </c>
      <c r="I552" s="96" t="str">
        <f ca="1">IF(ISERROR($Y552),"",OFFSET('Smelter Look-up'!$H$4,$Y552-4,0))</f>
        <v/>
      </c>
      <c r="J552" s="96" t="str">
        <f ca="1">IF(ISERROR($Y552),"",OFFSET('Smelter Look-up'!$I$4,$Y552-4,0))</f>
        <v/>
      </c>
      <c r="K552" s="97"/>
      <c r="L552" s="97"/>
      <c r="M552" s="97"/>
      <c r="N552" s="97"/>
      <c r="O552" s="97"/>
      <c r="P552" s="97"/>
      <c r="Q552" s="98"/>
      <c r="R552" s="140" t="str">
        <f ca="1">IF(ISERROR($Y552),"",OFFSET('Smelter Look-up'!$C$4,$Y552-4,0)&amp;"")</f>
        <v/>
      </c>
      <c r="S552" s="98" t="str">
        <f ca="1" t="shared" si="62"/>
        <v/>
      </c>
      <c r="T552" s="98" t="str">
        <f ca="1">IF(B552="","",IF(ISERROR(MATCH($J552,SorP!B:B,0)),"",INDIRECT("'SorP'!$A$"&amp;MATCH($S552&amp;$J552,SorP!C:C,0))))</f>
        <v/>
      </c>
      <c r="U552" s="99"/>
      <c r="V552" s="74" t="str">
        <f ca="1" t="shared" si="63"/>
        <v/>
      </c>
      <c r="W552" s="74" t="b">
        <f ca="1" t="shared" si="64"/>
        <v>0</v>
      </c>
      <c r="X552" s="74" t="str">
        <f ca="1" t="shared" si="65"/>
        <v>+</v>
      </c>
      <c r="Y552" s="74" t="e">
        <f ca="1">IF(C552="",NA(),MATCH($B552&amp;$C552,'Smelter Look-up'!$J:$J,0))</f>
        <v>#N/A</v>
      </c>
      <c r="AB552" s="74">
        <f ca="1" t="shared" si="66"/>
        <v>0</v>
      </c>
      <c r="AC552" s="74" t="str">
        <f ca="1" t="shared" si="67"/>
        <v/>
      </c>
      <c r="AD552" s="74" t="str">
        <f ca="1" t="shared" si="68"/>
        <v/>
      </c>
    </row>
    <row r="553" s="74" customFormat="1" ht="20.15" customHeight="1" spans="1:30">
      <c r="A553" s="97"/>
      <c r="B553" s="95" t="str">
        <f ca="1">IF(LEN(A553)=0,"",INDEX('Smelter Look-up'!$A:$A,MATCH($A553,'Smelter Look-up'!$E:$E,0)))</f>
        <v/>
      </c>
      <c r="C553" s="95" t="str">
        <f ca="1">IF(LEN(A553)=0,"",INDEX('Smelter Look-up'!$C:$C,MATCH($A553,'Smelter Look-up'!$E:$E,0)))</f>
        <v/>
      </c>
      <c r="D553" s="95"/>
      <c r="E553" s="95" t="str">
        <f ca="1">IF(ISERROR($Y553),"",OFFSET('Smelter Look-up'!$D$4,$Y553-4,0)&amp;"")</f>
        <v/>
      </c>
      <c r="F553" s="95" t="str">
        <f ca="1">IF(ISERROR($Y553),"",OFFSET('Smelter Look-up'!$E$4,$Y553-4,0))</f>
        <v/>
      </c>
      <c r="G553" s="95" t="str">
        <f ca="1">IF(C553="Smelter not listed","Enter smelter details",IF(ISERROR($Y553),"",OFFSET('Smelter Look-up'!$F$4,$Y553-4,0)))</f>
        <v/>
      </c>
      <c r="H553" s="154" t="str">
        <f ca="1">IF(ISERROR($Y553),"",OFFSET('Smelter Look-up'!$G$4,$Y553-4,0))</f>
        <v/>
      </c>
      <c r="I553" s="96" t="str">
        <f ca="1">IF(ISERROR($Y553),"",OFFSET('Smelter Look-up'!$H$4,$Y553-4,0))</f>
        <v/>
      </c>
      <c r="J553" s="96" t="str">
        <f ca="1">IF(ISERROR($Y553),"",OFFSET('Smelter Look-up'!$I$4,$Y553-4,0))</f>
        <v/>
      </c>
      <c r="K553" s="97"/>
      <c r="L553" s="97"/>
      <c r="M553" s="97"/>
      <c r="N553" s="97"/>
      <c r="O553" s="97"/>
      <c r="P553" s="97"/>
      <c r="Q553" s="98"/>
      <c r="R553" s="140" t="str">
        <f ca="1">IF(ISERROR($Y553),"",OFFSET('Smelter Look-up'!$C$4,$Y553-4,0)&amp;"")</f>
        <v/>
      </c>
      <c r="S553" s="98" t="str">
        <f ca="1" t="shared" si="62"/>
        <v/>
      </c>
      <c r="T553" s="98" t="str">
        <f ca="1">IF(B553="","",IF(ISERROR(MATCH($J553,SorP!B:B,0)),"",INDIRECT("'SorP'!$A$"&amp;MATCH($S553&amp;$J553,SorP!C:C,0))))</f>
        <v/>
      </c>
      <c r="U553" s="99"/>
      <c r="V553" s="74" t="str">
        <f ca="1" t="shared" si="63"/>
        <v/>
      </c>
      <c r="W553" s="74" t="b">
        <f ca="1" t="shared" si="64"/>
        <v>0</v>
      </c>
      <c r="X553" s="74" t="str">
        <f ca="1" t="shared" si="65"/>
        <v>+</v>
      </c>
      <c r="Y553" s="74" t="e">
        <f ca="1">IF(C553="",NA(),MATCH($B553&amp;$C553,'Smelter Look-up'!$J:$J,0))</f>
        <v>#N/A</v>
      </c>
      <c r="AB553" s="74">
        <f ca="1" t="shared" si="66"/>
        <v>0</v>
      </c>
      <c r="AC553" s="74" t="str">
        <f ca="1" t="shared" si="67"/>
        <v/>
      </c>
      <c r="AD553" s="74" t="str">
        <f ca="1" t="shared" si="68"/>
        <v/>
      </c>
    </row>
    <row r="554" s="74" customFormat="1" ht="20.15" customHeight="1" spans="1:30">
      <c r="A554" s="97"/>
      <c r="B554" s="95" t="str">
        <f ca="1">IF(LEN(A554)=0,"",INDEX('Smelter Look-up'!$A:$A,MATCH($A554,'Smelter Look-up'!$E:$E,0)))</f>
        <v/>
      </c>
      <c r="C554" s="95" t="str">
        <f ca="1">IF(LEN(A554)=0,"",INDEX('Smelter Look-up'!$C:$C,MATCH($A554,'Smelter Look-up'!$E:$E,0)))</f>
        <v/>
      </c>
      <c r="D554" s="95"/>
      <c r="E554" s="95" t="str">
        <f ca="1">IF(ISERROR($Y554),"",OFFSET('Smelter Look-up'!$D$4,$Y554-4,0)&amp;"")</f>
        <v/>
      </c>
      <c r="F554" s="95" t="str">
        <f ca="1">IF(ISERROR($Y554),"",OFFSET('Smelter Look-up'!$E$4,$Y554-4,0))</f>
        <v/>
      </c>
      <c r="G554" s="95" t="str">
        <f ca="1">IF(C554="Smelter not listed","Enter smelter details",IF(ISERROR($Y554),"",OFFSET('Smelter Look-up'!$F$4,$Y554-4,0)))</f>
        <v/>
      </c>
      <c r="H554" s="154" t="str">
        <f ca="1">IF(ISERROR($Y554),"",OFFSET('Smelter Look-up'!$G$4,$Y554-4,0))</f>
        <v/>
      </c>
      <c r="I554" s="96" t="str">
        <f ca="1">IF(ISERROR($Y554),"",OFFSET('Smelter Look-up'!$H$4,$Y554-4,0))</f>
        <v/>
      </c>
      <c r="J554" s="96" t="str">
        <f ca="1">IF(ISERROR($Y554),"",OFFSET('Smelter Look-up'!$I$4,$Y554-4,0))</f>
        <v/>
      </c>
      <c r="K554" s="97"/>
      <c r="L554" s="97"/>
      <c r="M554" s="97"/>
      <c r="N554" s="97"/>
      <c r="O554" s="97"/>
      <c r="P554" s="97"/>
      <c r="Q554" s="98"/>
      <c r="R554" s="140" t="str">
        <f ca="1">IF(ISERROR($Y554),"",OFFSET('Smelter Look-up'!$C$4,$Y554-4,0)&amp;"")</f>
        <v/>
      </c>
      <c r="S554" s="98" t="str">
        <f ca="1" t="shared" si="62"/>
        <v/>
      </c>
      <c r="T554" s="98" t="str">
        <f ca="1">IF(B554="","",IF(ISERROR(MATCH($J554,SorP!B:B,0)),"",INDIRECT("'SorP'!$A$"&amp;MATCH($S554&amp;$J554,SorP!C:C,0))))</f>
        <v/>
      </c>
      <c r="U554" s="99"/>
      <c r="V554" s="74" t="str">
        <f ca="1" t="shared" si="63"/>
        <v/>
      </c>
      <c r="W554" s="74" t="b">
        <f ca="1" t="shared" si="64"/>
        <v>0</v>
      </c>
      <c r="X554" s="74" t="str">
        <f ca="1" t="shared" si="65"/>
        <v>+</v>
      </c>
      <c r="Y554" s="74" t="e">
        <f ca="1">IF(C554="",NA(),MATCH($B554&amp;$C554,'Smelter Look-up'!$J:$J,0))</f>
        <v>#N/A</v>
      </c>
      <c r="AB554" s="74">
        <f ca="1" t="shared" si="66"/>
        <v>0</v>
      </c>
      <c r="AC554" s="74" t="str">
        <f ca="1" t="shared" si="67"/>
        <v/>
      </c>
      <c r="AD554" s="74" t="str">
        <f ca="1" t="shared" si="68"/>
        <v/>
      </c>
    </row>
    <row r="555" s="74" customFormat="1" ht="20.15" customHeight="1" spans="1:30">
      <c r="A555" s="97"/>
      <c r="B555" s="95" t="str">
        <f ca="1">IF(LEN(A555)=0,"",INDEX('Smelter Look-up'!$A:$A,MATCH($A555,'Smelter Look-up'!$E:$E,0)))</f>
        <v/>
      </c>
      <c r="C555" s="95" t="str">
        <f ca="1">IF(LEN(A555)=0,"",INDEX('Smelter Look-up'!$C:$C,MATCH($A555,'Smelter Look-up'!$E:$E,0)))</f>
        <v/>
      </c>
      <c r="D555" s="95"/>
      <c r="E555" s="95" t="str">
        <f ca="1">IF(ISERROR($Y555),"",OFFSET('Smelter Look-up'!$D$4,$Y555-4,0)&amp;"")</f>
        <v/>
      </c>
      <c r="F555" s="95" t="str">
        <f ca="1">IF(ISERROR($Y555),"",OFFSET('Smelter Look-up'!$E$4,$Y555-4,0))</f>
        <v/>
      </c>
      <c r="G555" s="95" t="str">
        <f ca="1">IF(C555="Smelter not listed","Enter smelter details",IF(ISERROR($Y555),"",OFFSET('Smelter Look-up'!$F$4,$Y555-4,0)))</f>
        <v/>
      </c>
      <c r="H555" s="154" t="str">
        <f ca="1">IF(ISERROR($Y555),"",OFFSET('Smelter Look-up'!$G$4,$Y555-4,0))</f>
        <v/>
      </c>
      <c r="I555" s="96" t="str">
        <f ca="1">IF(ISERROR($Y555),"",OFFSET('Smelter Look-up'!$H$4,$Y555-4,0))</f>
        <v/>
      </c>
      <c r="J555" s="96" t="str">
        <f ca="1">IF(ISERROR($Y555),"",OFFSET('Smelter Look-up'!$I$4,$Y555-4,0))</f>
        <v/>
      </c>
      <c r="K555" s="97"/>
      <c r="L555" s="97"/>
      <c r="M555" s="97"/>
      <c r="N555" s="97"/>
      <c r="O555" s="97"/>
      <c r="P555" s="97"/>
      <c r="Q555" s="98"/>
      <c r="R555" s="140" t="str">
        <f ca="1">IF(ISERROR($Y555),"",OFFSET('Smelter Look-up'!$C$4,$Y555-4,0)&amp;"")</f>
        <v/>
      </c>
      <c r="S555" s="98" t="str">
        <f ca="1" t="shared" si="62"/>
        <v/>
      </c>
      <c r="T555" s="98" t="str">
        <f ca="1">IF(B555="","",IF(ISERROR(MATCH($J555,SorP!B:B,0)),"",INDIRECT("'SorP'!$A$"&amp;MATCH($S555&amp;$J555,SorP!C:C,0))))</f>
        <v/>
      </c>
      <c r="U555" s="99"/>
      <c r="V555" s="74" t="str">
        <f ca="1" t="shared" si="63"/>
        <v/>
      </c>
      <c r="W555" s="74" t="b">
        <f ca="1" t="shared" si="64"/>
        <v>0</v>
      </c>
      <c r="X555" s="74" t="str">
        <f ca="1" t="shared" si="65"/>
        <v>+</v>
      </c>
      <c r="Y555" s="74" t="e">
        <f ca="1">IF(C555="",NA(),MATCH($B555&amp;$C555,'Smelter Look-up'!$J:$J,0))</f>
        <v>#N/A</v>
      </c>
      <c r="AB555" s="74">
        <f ca="1" t="shared" si="66"/>
        <v>0</v>
      </c>
      <c r="AC555" s="74" t="str">
        <f ca="1" t="shared" si="67"/>
        <v/>
      </c>
      <c r="AD555" s="74" t="str">
        <f ca="1" t="shared" si="68"/>
        <v/>
      </c>
    </row>
    <row r="556" s="74" customFormat="1" ht="20.15" customHeight="1" spans="1:30">
      <c r="A556" s="97"/>
      <c r="B556" s="95" t="str">
        <f ca="1">IF(LEN(A556)=0,"",INDEX('Smelter Look-up'!$A:$A,MATCH($A556,'Smelter Look-up'!$E:$E,0)))</f>
        <v/>
      </c>
      <c r="C556" s="95" t="str">
        <f ca="1">IF(LEN(A556)=0,"",INDEX('Smelter Look-up'!$C:$C,MATCH($A556,'Smelter Look-up'!$E:$E,0)))</f>
        <v/>
      </c>
      <c r="D556" s="95"/>
      <c r="E556" s="95" t="str">
        <f ca="1">IF(ISERROR($Y556),"",OFFSET('Smelter Look-up'!$D$4,$Y556-4,0)&amp;"")</f>
        <v/>
      </c>
      <c r="F556" s="95" t="str">
        <f ca="1">IF(ISERROR($Y556),"",OFFSET('Smelter Look-up'!$E$4,$Y556-4,0))</f>
        <v/>
      </c>
      <c r="G556" s="95" t="str">
        <f ca="1">IF(C556="Smelter not listed","Enter smelter details",IF(ISERROR($Y556),"",OFFSET('Smelter Look-up'!$F$4,$Y556-4,0)))</f>
        <v/>
      </c>
      <c r="H556" s="154" t="str">
        <f ca="1">IF(ISERROR($Y556),"",OFFSET('Smelter Look-up'!$G$4,$Y556-4,0))</f>
        <v/>
      </c>
      <c r="I556" s="96" t="str">
        <f ca="1">IF(ISERROR($Y556),"",OFFSET('Smelter Look-up'!$H$4,$Y556-4,0))</f>
        <v/>
      </c>
      <c r="J556" s="96" t="str">
        <f ca="1">IF(ISERROR($Y556),"",OFFSET('Smelter Look-up'!$I$4,$Y556-4,0))</f>
        <v/>
      </c>
      <c r="K556" s="97"/>
      <c r="L556" s="97"/>
      <c r="M556" s="97"/>
      <c r="N556" s="97"/>
      <c r="O556" s="97"/>
      <c r="P556" s="97"/>
      <c r="Q556" s="98"/>
      <c r="R556" s="140" t="str">
        <f ca="1">IF(ISERROR($Y556),"",OFFSET('Smelter Look-up'!$C$4,$Y556-4,0)&amp;"")</f>
        <v/>
      </c>
      <c r="S556" s="98" t="str">
        <f ca="1" t="shared" si="62"/>
        <v/>
      </c>
      <c r="T556" s="98" t="str">
        <f ca="1">IF(B556="","",IF(ISERROR(MATCH($J556,SorP!B:B,0)),"",INDIRECT("'SorP'!$A$"&amp;MATCH($S556&amp;$J556,SorP!C:C,0))))</f>
        <v/>
      </c>
      <c r="U556" s="99"/>
      <c r="V556" s="74" t="str">
        <f ca="1" t="shared" si="63"/>
        <v/>
      </c>
      <c r="W556" s="74" t="b">
        <f ca="1" t="shared" si="64"/>
        <v>0</v>
      </c>
      <c r="X556" s="74" t="str">
        <f ca="1" t="shared" si="65"/>
        <v>+</v>
      </c>
      <c r="Y556" s="74" t="e">
        <f ca="1">IF(C556="",NA(),MATCH($B556&amp;$C556,'Smelter Look-up'!$J:$J,0))</f>
        <v>#N/A</v>
      </c>
      <c r="AB556" s="74">
        <f ca="1" t="shared" si="66"/>
        <v>0</v>
      </c>
      <c r="AC556" s="74" t="str">
        <f ca="1" t="shared" si="67"/>
        <v/>
      </c>
      <c r="AD556" s="74" t="str">
        <f ca="1" t="shared" si="68"/>
        <v/>
      </c>
    </row>
    <row r="557" s="74" customFormat="1" ht="20.15" customHeight="1" spans="1:30">
      <c r="A557" s="97"/>
      <c r="B557" s="95" t="str">
        <f ca="1">IF(LEN(A557)=0,"",INDEX('Smelter Look-up'!$A:$A,MATCH($A557,'Smelter Look-up'!$E:$E,0)))</f>
        <v/>
      </c>
      <c r="C557" s="95" t="str">
        <f ca="1">IF(LEN(A557)=0,"",INDEX('Smelter Look-up'!$C:$C,MATCH($A557,'Smelter Look-up'!$E:$E,0)))</f>
        <v/>
      </c>
      <c r="D557" s="95"/>
      <c r="E557" s="95" t="str">
        <f ca="1">IF(ISERROR($Y557),"",OFFSET('Smelter Look-up'!$D$4,$Y557-4,0)&amp;"")</f>
        <v/>
      </c>
      <c r="F557" s="95" t="str">
        <f ca="1">IF(ISERROR($Y557),"",OFFSET('Smelter Look-up'!$E$4,$Y557-4,0))</f>
        <v/>
      </c>
      <c r="G557" s="95" t="str">
        <f ca="1">IF(C557="Smelter not listed","Enter smelter details",IF(ISERROR($Y557),"",OFFSET('Smelter Look-up'!$F$4,$Y557-4,0)))</f>
        <v/>
      </c>
      <c r="H557" s="154" t="str">
        <f ca="1">IF(ISERROR($Y557),"",OFFSET('Smelter Look-up'!$G$4,$Y557-4,0))</f>
        <v/>
      </c>
      <c r="I557" s="96" t="str">
        <f ca="1">IF(ISERROR($Y557),"",OFFSET('Smelter Look-up'!$H$4,$Y557-4,0))</f>
        <v/>
      </c>
      <c r="J557" s="96" t="str">
        <f ca="1">IF(ISERROR($Y557),"",OFFSET('Smelter Look-up'!$I$4,$Y557-4,0))</f>
        <v/>
      </c>
      <c r="K557" s="97"/>
      <c r="L557" s="97"/>
      <c r="M557" s="97"/>
      <c r="N557" s="97"/>
      <c r="O557" s="97"/>
      <c r="P557" s="97"/>
      <c r="Q557" s="98"/>
      <c r="R557" s="140" t="str">
        <f ca="1">IF(ISERROR($Y557),"",OFFSET('Smelter Look-up'!$C$4,$Y557-4,0)&amp;"")</f>
        <v/>
      </c>
      <c r="S557" s="98" t="str">
        <f ca="1" t="shared" si="62"/>
        <v/>
      </c>
      <c r="T557" s="98" t="str">
        <f ca="1">IF(B557="","",IF(ISERROR(MATCH($J557,SorP!B:B,0)),"",INDIRECT("'SorP'!$A$"&amp;MATCH($S557&amp;$J557,SorP!C:C,0))))</f>
        <v/>
      </c>
      <c r="U557" s="99"/>
      <c r="V557" s="74" t="str">
        <f ca="1" t="shared" si="63"/>
        <v/>
      </c>
      <c r="W557" s="74" t="b">
        <f ca="1" t="shared" si="64"/>
        <v>0</v>
      </c>
      <c r="X557" s="74" t="str">
        <f ca="1" t="shared" si="65"/>
        <v>+</v>
      </c>
      <c r="Y557" s="74" t="e">
        <f ca="1">IF(C557="",NA(),MATCH($B557&amp;$C557,'Smelter Look-up'!$J:$J,0))</f>
        <v>#N/A</v>
      </c>
      <c r="AB557" s="74">
        <f ca="1" t="shared" si="66"/>
        <v>0</v>
      </c>
      <c r="AC557" s="74" t="str">
        <f ca="1" t="shared" si="67"/>
        <v/>
      </c>
      <c r="AD557" s="74" t="str">
        <f ca="1" t="shared" si="68"/>
        <v/>
      </c>
    </row>
    <row r="558" s="74" customFormat="1" ht="20.15" customHeight="1" spans="1:30">
      <c r="A558" s="97"/>
      <c r="B558" s="95" t="str">
        <f ca="1">IF(LEN(A558)=0,"",INDEX('Smelter Look-up'!$A:$A,MATCH($A558,'Smelter Look-up'!$E:$E,0)))</f>
        <v/>
      </c>
      <c r="C558" s="95" t="str">
        <f ca="1">IF(LEN(A558)=0,"",INDEX('Smelter Look-up'!$C:$C,MATCH($A558,'Smelter Look-up'!$E:$E,0)))</f>
        <v/>
      </c>
      <c r="D558" s="95"/>
      <c r="E558" s="95" t="str">
        <f ca="1">IF(ISERROR($Y558),"",OFFSET('Smelter Look-up'!$D$4,$Y558-4,0)&amp;"")</f>
        <v/>
      </c>
      <c r="F558" s="95" t="str">
        <f ca="1">IF(ISERROR($Y558),"",OFFSET('Smelter Look-up'!$E$4,$Y558-4,0))</f>
        <v/>
      </c>
      <c r="G558" s="95" t="str">
        <f ca="1">IF(C558="Smelter not listed","Enter smelter details",IF(ISERROR($Y558),"",OFFSET('Smelter Look-up'!$F$4,$Y558-4,0)))</f>
        <v/>
      </c>
      <c r="H558" s="154" t="str">
        <f ca="1">IF(ISERROR($Y558),"",OFFSET('Smelter Look-up'!$G$4,$Y558-4,0))</f>
        <v/>
      </c>
      <c r="I558" s="96" t="str">
        <f ca="1">IF(ISERROR($Y558),"",OFFSET('Smelter Look-up'!$H$4,$Y558-4,0))</f>
        <v/>
      </c>
      <c r="J558" s="96" t="str">
        <f ca="1">IF(ISERROR($Y558),"",OFFSET('Smelter Look-up'!$I$4,$Y558-4,0))</f>
        <v/>
      </c>
      <c r="K558" s="97"/>
      <c r="L558" s="97"/>
      <c r="M558" s="97"/>
      <c r="N558" s="97"/>
      <c r="O558" s="97"/>
      <c r="P558" s="97"/>
      <c r="Q558" s="98"/>
      <c r="R558" s="140" t="str">
        <f ca="1">IF(ISERROR($Y558),"",OFFSET('Smelter Look-up'!$C$4,$Y558-4,0)&amp;"")</f>
        <v/>
      </c>
      <c r="S558" s="98" t="str">
        <f ca="1" t="shared" si="62"/>
        <v/>
      </c>
      <c r="T558" s="98" t="str">
        <f ca="1">IF(B558="","",IF(ISERROR(MATCH($J558,SorP!B:B,0)),"",INDIRECT("'SorP'!$A$"&amp;MATCH($S558&amp;$J558,SorP!C:C,0))))</f>
        <v/>
      </c>
      <c r="U558" s="99"/>
      <c r="V558" s="74" t="str">
        <f ca="1" t="shared" si="63"/>
        <v/>
      </c>
      <c r="W558" s="74" t="b">
        <f ca="1" t="shared" si="64"/>
        <v>0</v>
      </c>
      <c r="X558" s="74" t="str">
        <f ca="1" t="shared" si="65"/>
        <v>+</v>
      </c>
      <c r="Y558" s="74" t="e">
        <f ca="1">IF(C558="",NA(),MATCH($B558&amp;$C558,'Smelter Look-up'!$J:$J,0))</f>
        <v>#N/A</v>
      </c>
      <c r="AB558" s="74">
        <f ca="1" t="shared" si="66"/>
        <v>0</v>
      </c>
      <c r="AC558" s="74" t="str">
        <f ca="1" t="shared" si="67"/>
        <v/>
      </c>
      <c r="AD558" s="74" t="str">
        <f ca="1" t="shared" si="68"/>
        <v/>
      </c>
    </row>
    <row r="559" s="74" customFormat="1" ht="20.15" customHeight="1" spans="1:30">
      <c r="A559" s="97"/>
      <c r="B559" s="95" t="str">
        <f ca="1">IF(LEN(A559)=0,"",INDEX('Smelter Look-up'!$A:$A,MATCH($A559,'Smelter Look-up'!$E:$E,0)))</f>
        <v/>
      </c>
      <c r="C559" s="95" t="str">
        <f ca="1">IF(LEN(A559)=0,"",INDEX('Smelter Look-up'!$C:$C,MATCH($A559,'Smelter Look-up'!$E:$E,0)))</f>
        <v/>
      </c>
      <c r="D559" s="95"/>
      <c r="E559" s="95" t="str">
        <f ca="1">IF(ISERROR($Y559),"",OFFSET('Smelter Look-up'!$D$4,$Y559-4,0)&amp;"")</f>
        <v/>
      </c>
      <c r="F559" s="95" t="str">
        <f ca="1">IF(ISERROR($Y559),"",OFFSET('Smelter Look-up'!$E$4,$Y559-4,0))</f>
        <v/>
      </c>
      <c r="G559" s="95" t="str">
        <f ca="1">IF(C559="Smelter not listed","Enter smelter details",IF(ISERROR($Y559),"",OFFSET('Smelter Look-up'!$F$4,$Y559-4,0)))</f>
        <v/>
      </c>
      <c r="H559" s="154" t="str">
        <f ca="1">IF(ISERROR($Y559),"",OFFSET('Smelter Look-up'!$G$4,$Y559-4,0))</f>
        <v/>
      </c>
      <c r="I559" s="96" t="str">
        <f ca="1">IF(ISERROR($Y559),"",OFFSET('Smelter Look-up'!$H$4,$Y559-4,0))</f>
        <v/>
      </c>
      <c r="J559" s="96" t="str">
        <f ca="1">IF(ISERROR($Y559),"",OFFSET('Smelter Look-up'!$I$4,$Y559-4,0))</f>
        <v/>
      </c>
      <c r="K559" s="97"/>
      <c r="L559" s="97"/>
      <c r="M559" s="97"/>
      <c r="N559" s="97"/>
      <c r="O559" s="97"/>
      <c r="P559" s="97"/>
      <c r="Q559" s="98"/>
      <c r="R559" s="140" t="str">
        <f ca="1">IF(ISERROR($Y559),"",OFFSET('Smelter Look-up'!$C$4,$Y559-4,0)&amp;"")</f>
        <v/>
      </c>
      <c r="S559" s="98" t="str">
        <f ca="1" t="shared" si="62"/>
        <v/>
      </c>
      <c r="T559" s="98" t="str">
        <f ca="1">IF(B559="","",IF(ISERROR(MATCH($J559,SorP!B:B,0)),"",INDIRECT("'SorP'!$A$"&amp;MATCH($S559&amp;$J559,SorP!C:C,0))))</f>
        <v/>
      </c>
      <c r="U559" s="99"/>
      <c r="V559" s="74" t="str">
        <f ca="1" t="shared" si="63"/>
        <v/>
      </c>
      <c r="W559" s="74" t="b">
        <f ca="1" t="shared" si="64"/>
        <v>0</v>
      </c>
      <c r="X559" s="74" t="str">
        <f ca="1" t="shared" si="65"/>
        <v>+</v>
      </c>
      <c r="Y559" s="74" t="e">
        <f ca="1">IF(C559="",NA(),MATCH($B559&amp;$C559,'Smelter Look-up'!$J:$J,0))</f>
        <v>#N/A</v>
      </c>
      <c r="AB559" s="74">
        <f ca="1" t="shared" si="66"/>
        <v>0</v>
      </c>
      <c r="AC559" s="74" t="str">
        <f ca="1" t="shared" si="67"/>
        <v/>
      </c>
      <c r="AD559" s="74" t="str">
        <f ca="1" t="shared" si="68"/>
        <v/>
      </c>
    </row>
    <row r="560" s="74" customFormat="1" ht="20.15" customHeight="1" spans="1:30">
      <c r="A560" s="97"/>
      <c r="B560" s="95" t="str">
        <f ca="1">IF(LEN(A560)=0,"",INDEX('Smelter Look-up'!$A:$A,MATCH($A560,'Smelter Look-up'!$E:$E,0)))</f>
        <v/>
      </c>
      <c r="C560" s="95" t="str">
        <f ca="1">IF(LEN(A560)=0,"",INDEX('Smelter Look-up'!$C:$C,MATCH($A560,'Smelter Look-up'!$E:$E,0)))</f>
        <v/>
      </c>
      <c r="D560" s="95"/>
      <c r="E560" s="95" t="str">
        <f ca="1">IF(ISERROR($Y560),"",OFFSET('Smelter Look-up'!$D$4,$Y560-4,0)&amp;"")</f>
        <v/>
      </c>
      <c r="F560" s="95" t="str">
        <f ca="1">IF(ISERROR($Y560),"",OFFSET('Smelter Look-up'!$E$4,$Y560-4,0))</f>
        <v/>
      </c>
      <c r="G560" s="95" t="str">
        <f ca="1">IF(C560="Smelter not listed","Enter smelter details",IF(ISERROR($Y560),"",OFFSET('Smelter Look-up'!$F$4,$Y560-4,0)))</f>
        <v/>
      </c>
      <c r="H560" s="154" t="str">
        <f ca="1">IF(ISERROR($Y560),"",OFFSET('Smelter Look-up'!$G$4,$Y560-4,0))</f>
        <v/>
      </c>
      <c r="I560" s="96" t="str">
        <f ca="1">IF(ISERROR($Y560),"",OFFSET('Smelter Look-up'!$H$4,$Y560-4,0))</f>
        <v/>
      </c>
      <c r="J560" s="96" t="str">
        <f ca="1">IF(ISERROR($Y560),"",OFFSET('Smelter Look-up'!$I$4,$Y560-4,0))</f>
        <v/>
      </c>
      <c r="K560" s="97"/>
      <c r="L560" s="97"/>
      <c r="M560" s="97"/>
      <c r="N560" s="97"/>
      <c r="O560" s="97"/>
      <c r="P560" s="97"/>
      <c r="Q560" s="98"/>
      <c r="R560" s="140" t="str">
        <f ca="1">IF(ISERROR($Y560),"",OFFSET('Smelter Look-up'!$C$4,$Y560-4,0)&amp;"")</f>
        <v/>
      </c>
      <c r="S560" s="98" t="str">
        <f ca="1" t="shared" ref="S560:S623" si="69">IF(B560="","",IF(ISERROR(MATCH($E560,CL,0)),"Unknown",INDIRECT("'C'!$A$"&amp;MATCH($E560,CL,0)+1)))</f>
        <v/>
      </c>
      <c r="T560" s="98" t="str">
        <f ca="1">IF(B560="","",IF(ISERROR(MATCH($J560,SorP!B:B,0)),"",INDIRECT("'SorP'!$A$"&amp;MATCH($S560&amp;$J560,SorP!C:C,0))))</f>
        <v/>
      </c>
      <c r="U560" s="99"/>
      <c r="V560" s="74" t="str">
        <f ca="1" t="shared" ref="V560:V623" si="70">B560&amp;C560</f>
        <v/>
      </c>
      <c r="W560" s="74" t="b">
        <f ca="1" t="shared" ref="W560:W623" si="71">OR(ISBLANK(C560),ISBLANK(E560))</f>
        <v>0</v>
      </c>
      <c r="X560" s="74" t="str">
        <f ca="1" t="shared" ref="X560:X623" si="72">IF(W560,"",B560&amp;"+")</f>
        <v>+</v>
      </c>
      <c r="Y560" s="74" t="e">
        <f ca="1">IF(C560="",NA(),MATCH($B560&amp;$C560,'Smelter Look-up'!$J:$J,0))</f>
        <v>#N/A</v>
      </c>
      <c r="AB560" s="74">
        <f ca="1" t="shared" si="66"/>
        <v>0</v>
      </c>
      <c r="AC560" s="74" t="str">
        <f ca="1" t="shared" si="67"/>
        <v/>
      </c>
      <c r="AD560" s="74" t="str">
        <f ca="1" t="shared" si="68"/>
        <v/>
      </c>
    </row>
    <row r="561" s="74" customFormat="1" ht="20.15" customHeight="1" spans="1:30">
      <c r="A561" s="97"/>
      <c r="B561" s="95" t="str">
        <f ca="1">IF(LEN(A561)=0,"",INDEX('Smelter Look-up'!$A:$A,MATCH($A561,'Smelter Look-up'!$E:$E,0)))</f>
        <v/>
      </c>
      <c r="C561" s="95" t="str">
        <f ca="1">IF(LEN(A561)=0,"",INDEX('Smelter Look-up'!$C:$C,MATCH($A561,'Smelter Look-up'!$E:$E,0)))</f>
        <v/>
      </c>
      <c r="D561" s="95"/>
      <c r="E561" s="95" t="str">
        <f ca="1">IF(ISERROR($Y561),"",OFFSET('Smelter Look-up'!$D$4,$Y561-4,0)&amp;"")</f>
        <v/>
      </c>
      <c r="F561" s="95" t="str">
        <f ca="1">IF(ISERROR($Y561),"",OFFSET('Smelter Look-up'!$E$4,$Y561-4,0))</f>
        <v/>
      </c>
      <c r="G561" s="95" t="str">
        <f ca="1">IF(C561="Smelter not listed","Enter smelter details",IF(ISERROR($Y561),"",OFFSET('Smelter Look-up'!$F$4,$Y561-4,0)))</f>
        <v/>
      </c>
      <c r="H561" s="154" t="str">
        <f ca="1">IF(ISERROR($Y561),"",OFFSET('Smelter Look-up'!$G$4,$Y561-4,0))</f>
        <v/>
      </c>
      <c r="I561" s="96" t="str">
        <f ca="1">IF(ISERROR($Y561),"",OFFSET('Smelter Look-up'!$H$4,$Y561-4,0))</f>
        <v/>
      </c>
      <c r="J561" s="96" t="str">
        <f ca="1">IF(ISERROR($Y561),"",OFFSET('Smelter Look-up'!$I$4,$Y561-4,0))</f>
        <v/>
      </c>
      <c r="K561" s="97"/>
      <c r="L561" s="97"/>
      <c r="M561" s="97"/>
      <c r="N561" s="97"/>
      <c r="O561" s="97"/>
      <c r="P561" s="97"/>
      <c r="Q561" s="98"/>
      <c r="R561" s="140" t="str">
        <f ca="1">IF(ISERROR($Y561),"",OFFSET('Smelter Look-up'!$C$4,$Y561-4,0)&amp;"")</f>
        <v/>
      </c>
      <c r="S561" s="98" t="str">
        <f ca="1" t="shared" si="69"/>
        <v/>
      </c>
      <c r="T561" s="98" t="str">
        <f ca="1">IF(B561="","",IF(ISERROR(MATCH($J561,SorP!B:B,0)),"",INDIRECT("'SorP'!$A$"&amp;MATCH($S561&amp;$J561,SorP!C:C,0))))</f>
        <v/>
      </c>
      <c r="U561" s="99"/>
      <c r="V561" s="74" t="str">
        <f ca="1" t="shared" si="70"/>
        <v/>
      </c>
      <c r="W561" s="74" t="b">
        <f ca="1" t="shared" si="71"/>
        <v>0</v>
      </c>
      <c r="X561" s="74" t="str">
        <f ca="1" t="shared" si="72"/>
        <v>+</v>
      </c>
      <c r="Y561" s="74" t="e">
        <f ca="1">IF(C561="",NA(),MATCH($B561&amp;$C561,'Smelter Look-up'!$J:$J,0))</f>
        <v>#N/A</v>
      </c>
      <c r="AB561" s="74">
        <f ca="1" t="shared" ref="AB561:AB624" si="73">IF(AND(C561="Smelter not listed",OR(LEN(D561)=0,LEN(E561)=0)),1,0)</f>
        <v>0</v>
      </c>
      <c r="AC561" s="74" t="str">
        <f ca="1" t="shared" ref="AC561:AC624" si="74">B561</f>
        <v/>
      </c>
      <c r="AD561" s="74" t="str">
        <f ca="1" t="shared" si="68"/>
        <v/>
      </c>
    </row>
    <row r="562" s="74" customFormat="1" ht="20.15" customHeight="1" spans="1:30">
      <c r="A562" s="97"/>
      <c r="B562" s="95" t="str">
        <f ca="1">IF(LEN(A562)=0,"",INDEX('Smelter Look-up'!$A:$A,MATCH($A562,'Smelter Look-up'!$E:$E,0)))</f>
        <v/>
      </c>
      <c r="C562" s="95" t="str">
        <f ca="1">IF(LEN(A562)=0,"",INDEX('Smelter Look-up'!$C:$C,MATCH($A562,'Smelter Look-up'!$E:$E,0)))</f>
        <v/>
      </c>
      <c r="D562" s="95"/>
      <c r="E562" s="95" t="str">
        <f ca="1">IF(ISERROR($Y562),"",OFFSET('Smelter Look-up'!$D$4,$Y562-4,0)&amp;"")</f>
        <v/>
      </c>
      <c r="F562" s="95" t="str">
        <f ca="1">IF(ISERROR($Y562),"",OFFSET('Smelter Look-up'!$E$4,$Y562-4,0))</f>
        <v/>
      </c>
      <c r="G562" s="95" t="str">
        <f ca="1">IF(C562="Smelter not listed","Enter smelter details",IF(ISERROR($Y562),"",OFFSET('Smelter Look-up'!$F$4,$Y562-4,0)))</f>
        <v/>
      </c>
      <c r="H562" s="154" t="str">
        <f ca="1">IF(ISERROR($Y562),"",OFFSET('Smelter Look-up'!$G$4,$Y562-4,0))</f>
        <v/>
      </c>
      <c r="I562" s="96" t="str">
        <f ca="1">IF(ISERROR($Y562),"",OFFSET('Smelter Look-up'!$H$4,$Y562-4,0))</f>
        <v/>
      </c>
      <c r="J562" s="96" t="str">
        <f ca="1">IF(ISERROR($Y562),"",OFFSET('Smelter Look-up'!$I$4,$Y562-4,0))</f>
        <v/>
      </c>
      <c r="K562" s="97"/>
      <c r="L562" s="97"/>
      <c r="M562" s="97"/>
      <c r="N562" s="97"/>
      <c r="O562" s="97"/>
      <c r="P562" s="97"/>
      <c r="Q562" s="98"/>
      <c r="R562" s="140" t="str">
        <f ca="1">IF(ISERROR($Y562),"",OFFSET('Smelter Look-up'!$C$4,$Y562-4,0)&amp;"")</f>
        <v/>
      </c>
      <c r="S562" s="98" t="str">
        <f ca="1" t="shared" si="69"/>
        <v/>
      </c>
      <c r="T562" s="98" t="str">
        <f ca="1">IF(B562="","",IF(ISERROR(MATCH($J562,SorP!B:B,0)),"",INDIRECT("'SorP'!$A$"&amp;MATCH($S562&amp;$J562,SorP!C:C,0))))</f>
        <v/>
      </c>
      <c r="U562" s="99"/>
      <c r="V562" s="74" t="str">
        <f ca="1" t="shared" si="70"/>
        <v/>
      </c>
      <c r="W562" s="74" t="b">
        <f ca="1" t="shared" si="71"/>
        <v>0</v>
      </c>
      <c r="X562" s="74" t="str">
        <f ca="1" t="shared" si="72"/>
        <v>+</v>
      </c>
      <c r="Y562" s="74" t="e">
        <f ca="1">IF(C562="",NA(),MATCH($B562&amp;$C562,'Smelter Look-up'!$J:$J,0))</f>
        <v>#N/A</v>
      </c>
      <c r="AB562" s="74">
        <f ca="1" t="shared" si="73"/>
        <v>0</v>
      </c>
      <c r="AC562" s="74" t="str">
        <f ca="1" t="shared" si="74"/>
        <v/>
      </c>
      <c r="AD562" s="74" t="str">
        <f ca="1" t="shared" si="68"/>
        <v/>
      </c>
    </row>
    <row r="563" s="74" customFormat="1" ht="20.15" customHeight="1" spans="1:30">
      <c r="A563" s="97"/>
      <c r="B563" s="95" t="str">
        <f ca="1">IF(LEN(A563)=0,"",INDEX('Smelter Look-up'!$A:$A,MATCH($A563,'Smelter Look-up'!$E:$E,0)))</f>
        <v/>
      </c>
      <c r="C563" s="95" t="str">
        <f ca="1">IF(LEN(A563)=0,"",INDEX('Smelter Look-up'!$C:$C,MATCH($A563,'Smelter Look-up'!$E:$E,0)))</f>
        <v/>
      </c>
      <c r="D563" s="95"/>
      <c r="E563" s="95" t="str">
        <f ca="1">IF(ISERROR($Y563),"",OFFSET('Smelter Look-up'!$D$4,$Y563-4,0)&amp;"")</f>
        <v/>
      </c>
      <c r="F563" s="95" t="str">
        <f ca="1">IF(ISERROR($Y563),"",OFFSET('Smelter Look-up'!$E$4,$Y563-4,0))</f>
        <v/>
      </c>
      <c r="G563" s="95" t="str">
        <f ca="1">IF(C563="Smelter not listed","Enter smelter details",IF(ISERROR($Y563),"",OFFSET('Smelter Look-up'!$F$4,$Y563-4,0)))</f>
        <v/>
      </c>
      <c r="H563" s="154" t="str">
        <f ca="1">IF(ISERROR($Y563),"",OFFSET('Smelter Look-up'!$G$4,$Y563-4,0))</f>
        <v/>
      </c>
      <c r="I563" s="96" t="str">
        <f ca="1">IF(ISERROR($Y563),"",OFFSET('Smelter Look-up'!$H$4,$Y563-4,0))</f>
        <v/>
      </c>
      <c r="J563" s="96" t="str">
        <f ca="1">IF(ISERROR($Y563),"",OFFSET('Smelter Look-up'!$I$4,$Y563-4,0))</f>
        <v/>
      </c>
      <c r="K563" s="97"/>
      <c r="L563" s="97"/>
      <c r="M563" s="97"/>
      <c r="N563" s="97"/>
      <c r="O563" s="97"/>
      <c r="P563" s="97"/>
      <c r="Q563" s="98"/>
      <c r="R563" s="140" t="str">
        <f ca="1">IF(ISERROR($Y563),"",OFFSET('Smelter Look-up'!$C$4,$Y563-4,0)&amp;"")</f>
        <v/>
      </c>
      <c r="S563" s="98" t="str">
        <f ca="1" t="shared" si="69"/>
        <v/>
      </c>
      <c r="T563" s="98" t="str">
        <f ca="1">IF(B563="","",IF(ISERROR(MATCH($J563,SorP!B:B,0)),"",INDIRECT("'SorP'!$A$"&amp;MATCH($S563&amp;$J563,SorP!C:C,0))))</f>
        <v/>
      </c>
      <c r="U563" s="99"/>
      <c r="V563" s="74" t="str">
        <f ca="1" t="shared" si="70"/>
        <v/>
      </c>
      <c r="W563" s="74" t="b">
        <f ca="1" t="shared" si="71"/>
        <v>0</v>
      </c>
      <c r="X563" s="74" t="str">
        <f ca="1" t="shared" si="72"/>
        <v>+</v>
      </c>
      <c r="Y563" s="74" t="e">
        <f ca="1">IF(C563="",NA(),MATCH($B563&amp;$C563,'Smelter Look-up'!$J:$J,0))</f>
        <v>#N/A</v>
      </c>
      <c r="AB563" s="74">
        <f ca="1" t="shared" si="73"/>
        <v>0</v>
      </c>
      <c r="AC563" s="74" t="str">
        <f ca="1" t="shared" si="74"/>
        <v/>
      </c>
      <c r="AD563" s="74" t="str">
        <f ca="1" t="shared" si="68"/>
        <v/>
      </c>
    </row>
    <row r="564" s="74" customFormat="1" ht="20.15" customHeight="1" spans="1:30">
      <c r="A564" s="97"/>
      <c r="B564" s="95" t="str">
        <f ca="1">IF(LEN(A564)=0,"",INDEX('Smelter Look-up'!$A:$A,MATCH($A564,'Smelter Look-up'!$E:$E,0)))</f>
        <v/>
      </c>
      <c r="C564" s="95" t="str">
        <f ca="1">IF(LEN(A564)=0,"",INDEX('Smelter Look-up'!$C:$C,MATCH($A564,'Smelter Look-up'!$E:$E,0)))</f>
        <v/>
      </c>
      <c r="D564" s="95"/>
      <c r="E564" s="95" t="str">
        <f ca="1">IF(ISERROR($Y564),"",OFFSET('Smelter Look-up'!$D$4,$Y564-4,0)&amp;"")</f>
        <v/>
      </c>
      <c r="F564" s="95" t="str">
        <f ca="1">IF(ISERROR($Y564),"",OFFSET('Smelter Look-up'!$E$4,$Y564-4,0))</f>
        <v/>
      </c>
      <c r="G564" s="95" t="str">
        <f ca="1">IF(C564="Smelter not listed","Enter smelter details",IF(ISERROR($Y564),"",OFFSET('Smelter Look-up'!$F$4,$Y564-4,0)))</f>
        <v/>
      </c>
      <c r="H564" s="154" t="str">
        <f ca="1">IF(ISERROR($Y564),"",OFFSET('Smelter Look-up'!$G$4,$Y564-4,0))</f>
        <v/>
      </c>
      <c r="I564" s="96" t="str">
        <f ca="1">IF(ISERROR($Y564),"",OFFSET('Smelter Look-up'!$H$4,$Y564-4,0))</f>
        <v/>
      </c>
      <c r="J564" s="96" t="str">
        <f ca="1">IF(ISERROR($Y564),"",OFFSET('Smelter Look-up'!$I$4,$Y564-4,0))</f>
        <v/>
      </c>
      <c r="K564" s="97"/>
      <c r="L564" s="97"/>
      <c r="M564" s="97"/>
      <c r="N564" s="97"/>
      <c r="O564" s="97"/>
      <c r="P564" s="97"/>
      <c r="Q564" s="98"/>
      <c r="R564" s="140" t="str">
        <f ca="1">IF(ISERROR($Y564),"",OFFSET('Smelter Look-up'!$C$4,$Y564-4,0)&amp;"")</f>
        <v/>
      </c>
      <c r="S564" s="98" t="str">
        <f ca="1" t="shared" si="69"/>
        <v/>
      </c>
      <c r="T564" s="98" t="str">
        <f ca="1">IF(B564="","",IF(ISERROR(MATCH($J564,SorP!B:B,0)),"",INDIRECT("'SorP'!$A$"&amp;MATCH($S564&amp;$J564,SorP!C:C,0))))</f>
        <v/>
      </c>
      <c r="U564" s="99"/>
      <c r="V564" s="74" t="str">
        <f ca="1" t="shared" si="70"/>
        <v/>
      </c>
      <c r="W564" s="74" t="b">
        <f ca="1" t="shared" si="71"/>
        <v>0</v>
      </c>
      <c r="X564" s="74" t="str">
        <f ca="1" t="shared" si="72"/>
        <v>+</v>
      </c>
      <c r="Y564" s="74" t="e">
        <f ca="1">IF(C564="",NA(),MATCH($B564&amp;$C564,'Smelter Look-up'!$J:$J,0))</f>
        <v>#N/A</v>
      </c>
      <c r="AB564" s="74">
        <f ca="1" t="shared" si="73"/>
        <v>0</v>
      </c>
      <c r="AC564" s="74" t="str">
        <f ca="1" t="shared" si="74"/>
        <v/>
      </c>
      <c r="AD564" s="74" t="str">
        <f ca="1" t="shared" si="68"/>
        <v/>
      </c>
    </row>
    <row r="565" s="74" customFormat="1" ht="20.15" customHeight="1" spans="1:30">
      <c r="A565" s="97"/>
      <c r="B565" s="95" t="str">
        <f ca="1">IF(LEN(A565)=0,"",INDEX('Smelter Look-up'!$A:$A,MATCH($A565,'Smelter Look-up'!$E:$E,0)))</f>
        <v/>
      </c>
      <c r="C565" s="95" t="str">
        <f ca="1">IF(LEN(A565)=0,"",INDEX('Smelter Look-up'!$C:$C,MATCH($A565,'Smelter Look-up'!$E:$E,0)))</f>
        <v/>
      </c>
      <c r="D565" s="95"/>
      <c r="E565" s="95" t="str">
        <f ca="1">IF(ISERROR($Y565),"",OFFSET('Smelter Look-up'!$D$4,$Y565-4,0)&amp;"")</f>
        <v/>
      </c>
      <c r="F565" s="95" t="str">
        <f ca="1">IF(ISERROR($Y565),"",OFFSET('Smelter Look-up'!$E$4,$Y565-4,0))</f>
        <v/>
      </c>
      <c r="G565" s="95" t="str">
        <f ca="1">IF(C565="Smelter not listed","Enter smelter details",IF(ISERROR($Y565),"",OFFSET('Smelter Look-up'!$F$4,$Y565-4,0)))</f>
        <v/>
      </c>
      <c r="H565" s="154" t="str">
        <f ca="1">IF(ISERROR($Y565),"",OFFSET('Smelter Look-up'!$G$4,$Y565-4,0))</f>
        <v/>
      </c>
      <c r="I565" s="96" t="str">
        <f ca="1">IF(ISERROR($Y565),"",OFFSET('Smelter Look-up'!$H$4,$Y565-4,0))</f>
        <v/>
      </c>
      <c r="J565" s="96" t="str">
        <f ca="1">IF(ISERROR($Y565),"",OFFSET('Smelter Look-up'!$I$4,$Y565-4,0))</f>
        <v/>
      </c>
      <c r="K565" s="97"/>
      <c r="L565" s="97"/>
      <c r="M565" s="97"/>
      <c r="N565" s="97"/>
      <c r="O565" s="97"/>
      <c r="P565" s="97"/>
      <c r="Q565" s="98"/>
      <c r="R565" s="140" t="str">
        <f ca="1">IF(ISERROR($Y565),"",OFFSET('Smelter Look-up'!$C$4,$Y565-4,0)&amp;"")</f>
        <v/>
      </c>
      <c r="S565" s="98" t="str">
        <f ca="1" t="shared" si="69"/>
        <v/>
      </c>
      <c r="T565" s="98" t="str">
        <f ca="1">IF(B565="","",IF(ISERROR(MATCH($J565,SorP!B:B,0)),"",INDIRECT("'SorP'!$A$"&amp;MATCH($S565&amp;$J565,SorP!C:C,0))))</f>
        <v/>
      </c>
      <c r="U565" s="99"/>
      <c r="V565" s="74" t="str">
        <f ca="1" t="shared" si="70"/>
        <v/>
      </c>
      <c r="W565" s="74" t="b">
        <f ca="1" t="shared" si="71"/>
        <v>0</v>
      </c>
      <c r="X565" s="74" t="str">
        <f ca="1" t="shared" si="72"/>
        <v>+</v>
      </c>
      <c r="Y565" s="74" t="e">
        <f ca="1">IF(C565="",NA(),MATCH($B565&amp;$C565,'Smelter Look-up'!$J:$J,0))</f>
        <v>#N/A</v>
      </c>
      <c r="AB565" s="74">
        <f ca="1" t="shared" si="73"/>
        <v>0</v>
      </c>
      <c r="AC565" s="74" t="str">
        <f ca="1" t="shared" si="74"/>
        <v/>
      </c>
      <c r="AD565" s="74" t="str">
        <f ca="1" t="shared" si="68"/>
        <v/>
      </c>
    </row>
    <row r="566" s="74" customFormat="1" ht="20.15" customHeight="1" spans="1:30">
      <c r="A566" s="97"/>
      <c r="B566" s="95" t="str">
        <f ca="1">IF(LEN(A566)=0,"",INDEX('Smelter Look-up'!$A:$A,MATCH($A566,'Smelter Look-up'!$E:$E,0)))</f>
        <v/>
      </c>
      <c r="C566" s="95" t="str">
        <f ca="1">IF(LEN(A566)=0,"",INDEX('Smelter Look-up'!$C:$C,MATCH($A566,'Smelter Look-up'!$E:$E,0)))</f>
        <v/>
      </c>
      <c r="D566" s="95"/>
      <c r="E566" s="95" t="str">
        <f ca="1">IF(ISERROR($Y566),"",OFFSET('Smelter Look-up'!$D$4,$Y566-4,0)&amp;"")</f>
        <v/>
      </c>
      <c r="F566" s="95" t="str">
        <f ca="1">IF(ISERROR($Y566),"",OFFSET('Smelter Look-up'!$E$4,$Y566-4,0))</f>
        <v/>
      </c>
      <c r="G566" s="95" t="str">
        <f ca="1">IF(C566="Smelter not listed","Enter smelter details",IF(ISERROR($Y566),"",OFFSET('Smelter Look-up'!$F$4,$Y566-4,0)))</f>
        <v/>
      </c>
      <c r="H566" s="154" t="str">
        <f ca="1">IF(ISERROR($Y566),"",OFFSET('Smelter Look-up'!$G$4,$Y566-4,0))</f>
        <v/>
      </c>
      <c r="I566" s="96" t="str">
        <f ca="1">IF(ISERROR($Y566),"",OFFSET('Smelter Look-up'!$H$4,$Y566-4,0))</f>
        <v/>
      </c>
      <c r="J566" s="96" t="str">
        <f ca="1">IF(ISERROR($Y566),"",OFFSET('Smelter Look-up'!$I$4,$Y566-4,0))</f>
        <v/>
      </c>
      <c r="K566" s="97"/>
      <c r="L566" s="97"/>
      <c r="M566" s="97"/>
      <c r="N566" s="97"/>
      <c r="O566" s="97"/>
      <c r="P566" s="97"/>
      <c r="Q566" s="98"/>
      <c r="R566" s="140" t="str">
        <f ca="1">IF(ISERROR($Y566),"",OFFSET('Smelter Look-up'!$C$4,$Y566-4,0)&amp;"")</f>
        <v/>
      </c>
      <c r="S566" s="98" t="str">
        <f ca="1" t="shared" si="69"/>
        <v/>
      </c>
      <c r="T566" s="98" t="str">
        <f ca="1">IF(B566="","",IF(ISERROR(MATCH($J566,SorP!B:B,0)),"",INDIRECT("'SorP'!$A$"&amp;MATCH($S566&amp;$J566,SorP!C:C,0))))</f>
        <v/>
      </c>
      <c r="U566" s="99"/>
      <c r="V566" s="74" t="str">
        <f ca="1" t="shared" si="70"/>
        <v/>
      </c>
      <c r="W566" s="74" t="b">
        <f ca="1" t="shared" si="71"/>
        <v>0</v>
      </c>
      <c r="X566" s="74" t="str">
        <f ca="1" t="shared" si="72"/>
        <v>+</v>
      </c>
      <c r="Y566" s="74" t="e">
        <f ca="1">IF(C566="",NA(),MATCH($B566&amp;$C566,'Smelter Look-up'!$J:$J,0))</f>
        <v>#N/A</v>
      </c>
      <c r="AB566" s="74">
        <f ca="1" t="shared" si="73"/>
        <v>0</v>
      </c>
      <c r="AC566" s="74" t="str">
        <f ca="1" t="shared" si="74"/>
        <v/>
      </c>
      <c r="AD566" s="74" t="str">
        <f ca="1" t="shared" si="68"/>
        <v/>
      </c>
    </row>
    <row r="567" s="74" customFormat="1" ht="20.15" customHeight="1" spans="1:30">
      <c r="A567" s="97"/>
      <c r="B567" s="95" t="str">
        <f ca="1">IF(LEN(A567)=0,"",INDEX('Smelter Look-up'!$A:$A,MATCH($A567,'Smelter Look-up'!$E:$E,0)))</f>
        <v/>
      </c>
      <c r="C567" s="95" t="str">
        <f ca="1">IF(LEN(A567)=0,"",INDEX('Smelter Look-up'!$C:$C,MATCH($A567,'Smelter Look-up'!$E:$E,0)))</f>
        <v/>
      </c>
      <c r="D567" s="95"/>
      <c r="E567" s="95" t="str">
        <f ca="1">IF(ISERROR($Y567),"",OFFSET('Smelter Look-up'!$D$4,$Y567-4,0)&amp;"")</f>
        <v/>
      </c>
      <c r="F567" s="95" t="str">
        <f ca="1">IF(ISERROR($Y567),"",OFFSET('Smelter Look-up'!$E$4,$Y567-4,0))</f>
        <v/>
      </c>
      <c r="G567" s="95" t="str">
        <f ca="1">IF(C567="Smelter not listed","Enter smelter details",IF(ISERROR($Y567),"",OFFSET('Smelter Look-up'!$F$4,$Y567-4,0)))</f>
        <v/>
      </c>
      <c r="H567" s="154" t="str">
        <f ca="1">IF(ISERROR($Y567),"",OFFSET('Smelter Look-up'!$G$4,$Y567-4,0))</f>
        <v/>
      </c>
      <c r="I567" s="96" t="str">
        <f ca="1">IF(ISERROR($Y567),"",OFFSET('Smelter Look-up'!$H$4,$Y567-4,0))</f>
        <v/>
      </c>
      <c r="J567" s="96" t="str">
        <f ca="1">IF(ISERROR($Y567),"",OFFSET('Smelter Look-up'!$I$4,$Y567-4,0))</f>
        <v/>
      </c>
      <c r="K567" s="97"/>
      <c r="L567" s="97"/>
      <c r="M567" s="97"/>
      <c r="N567" s="97"/>
      <c r="O567" s="97"/>
      <c r="P567" s="97"/>
      <c r="Q567" s="98"/>
      <c r="R567" s="140" t="str">
        <f ca="1">IF(ISERROR($Y567),"",OFFSET('Smelter Look-up'!$C$4,$Y567-4,0)&amp;"")</f>
        <v/>
      </c>
      <c r="S567" s="98" t="str">
        <f ca="1" t="shared" si="69"/>
        <v/>
      </c>
      <c r="T567" s="98" t="str">
        <f ca="1">IF(B567="","",IF(ISERROR(MATCH($J567,SorP!B:B,0)),"",INDIRECT("'SorP'!$A$"&amp;MATCH($S567&amp;$J567,SorP!C:C,0))))</f>
        <v/>
      </c>
      <c r="U567" s="99"/>
      <c r="V567" s="74" t="str">
        <f ca="1" t="shared" si="70"/>
        <v/>
      </c>
      <c r="W567" s="74" t="b">
        <f ca="1" t="shared" si="71"/>
        <v>0</v>
      </c>
      <c r="X567" s="74" t="str">
        <f ca="1" t="shared" si="72"/>
        <v>+</v>
      </c>
      <c r="Y567" s="74" t="e">
        <f ca="1">IF(C567="",NA(),MATCH($B567&amp;$C567,'Smelter Look-up'!$J:$J,0))</f>
        <v>#N/A</v>
      </c>
      <c r="AB567" s="74">
        <f ca="1" t="shared" si="73"/>
        <v>0</v>
      </c>
      <c r="AC567" s="74" t="str">
        <f ca="1" t="shared" si="74"/>
        <v/>
      </c>
      <c r="AD567" s="74" t="str">
        <f ca="1" t="shared" ref="AD567:AD630" si="75">IF(C567="Smelter not listed",D567,IF(C567="Smelter not yet identified","",C567))</f>
        <v/>
      </c>
    </row>
    <row r="568" s="74" customFormat="1" ht="20.15" customHeight="1" spans="1:30">
      <c r="A568" s="97"/>
      <c r="B568" s="95" t="str">
        <f ca="1">IF(LEN(A568)=0,"",INDEX('Smelter Look-up'!$A:$A,MATCH($A568,'Smelter Look-up'!$E:$E,0)))</f>
        <v/>
      </c>
      <c r="C568" s="95" t="str">
        <f ca="1">IF(LEN(A568)=0,"",INDEX('Smelter Look-up'!$C:$C,MATCH($A568,'Smelter Look-up'!$E:$E,0)))</f>
        <v/>
      </c>
      <c r="D568" s="95"/>
      <c r="E568" s="95" t="str">
        <f ca="1">IF(ISERROR($Y568),"",OFFSET('Smelter Look-up'!$D$4,$Y568-4,0)&amp;"")</f>
        <v/>
      </c>
      <c r="F568" s="95" t="str">
        <f ca="1">IF(ISERROR($Y568),"",OFFSET('Smelter Look-up'!$E$4,$Y568-4,0))</f>
        <v/>
      </c>
      <c r="G568" s="95" t="str">
        <f ca="1">IF(C568="Smelter not listed","Enter smelter details",IF(ISERROR($Y568),"",OFFSET('Smelter Look-up'!$F$4,$Y568-4,0)))</f>
        <v/>
      </c>
      <c r="H568" s="154" t="str">
        <f ca="1">IF(ISERROR($Y568),"",OFFSET('Smelter Look-up'!$G$4,$Y568-4,0))</f>
        <v/>
      </c>
      <c r="I568" s="96" t="str">
        <f ca="1">IF(ISERROR($Y568),"",OFFSET('Smelter Look-up'!$H$4,$Y568-4,0))</f>
        <v/>
      </c>
      <c r="J568" s="96" t="str">
        <f ca="1">IF(ISERROR($Y568),"",OFFSET('Smelter Look-up'!$I$4,$Y568-4,0))</f>
        <v/>
      </c>
      <c r="K568" s="97"/>
      <c r="L568" s="97"/>
      <c r="M568" s="97"/>
      <c r="N568" s="97"/>
      <c r="O568" s="97"/>
      <c r="P568" s="97"/>
      <c r="Q568" s="98"/>
      <c r="R568" s="140" t="str">
        <f ca="1">IF(ISERROR($Y568),"",OFFSET('Smelter Look-up'!$C$4,$Y568-4,0)&amp;"")</f>
        <v/>
      </c>
      <c r="S568" s="98" t="str">
        <f ca="1" t="shared" si="69"/>
        <v/>
      </c>
      <c r="T568" s="98" t="str">
        <f ca="1">IF(B568="","",IF(ISERROR(MATCH($J568,SorP!B:B,0)),"",INDIRECT("'SorP'!$A$"&amp;MATCH($S568&amp;$J568,SorP!C:C,0))))</f>
        <v/>
      </c>
      <c r="U568" s="99"/>
      <c r="V568" s="74" t="str">
        <f ca="1" t="shared" si="70"/>
        <v/>
      </c>
      <c r="W568" s="74" t="b">
        <f ca="1" t="shared" si="71"/>
        <v>0</v>
      </c>
      <c r="X568" s="74" t="str">
        <f ca="1" t="shared" si="72"/>
        <v>+</v>
      </c>
      <c r="Y568" s="74" t="e">
        <f ca="1">IF(C568="",NA(),MATCH($B568&amp;$C568,'Smelter Look-up'!$J:$J,0))</f>
        <v>#N/A</v>
      </c>
      <c r="AB568" s="74">
        <f ca="1" t="shared" si="73"/>
        <v>0</v>
      </c>
      <c r="AC568" s="74" t="str">
        <f ca="1" t="shared" si="74"/>
        <v/>
      </c>
      <c r="AD568" s="74" t="str">
        <f ca="1" t="shared" si="75"/>
        <v/>
      </c>
    </row>
    <row r="569" s="74" customFormat="1" ht="20.15" customHeight="1" spans="1:30">
      <c r="A569" s="97"/>
      <c r="B569" s="95" t="str">
        <f ca="1">IF(LEN(A569)=0,"",INDEX('Smelter Look-up'!$A:$A,MATCH($A569,'Smelter Look-up'!$E:$E,0)))</f>
        <v/>
      </c>
      <c r="C569" s="95" t="str">
        <f ca="1">IF(LEN(A569)=0,"",INDEX('Smelter Look-up'!$C:$C,MATCH($A569,'Smelter Look-up'!$E:$E,0)))</f>
        <v/>
      </c>
      <c r="D569" s="95"/>
      <c r="E569" s="95" t="str">
        <f ca="1">IF(ISERROR($Y569),"",OFFSET('Smelter Look-up'!$D$4,$Y569-4,0)&amp;"")</f>
        <v/>
      </c>
      <c r="F569" s="95" t="str">
        <f ca="1">IF(ISERROR($Y569),"",OFFSET('Smelter Look-up'!$E$4,$Y569-4,0))</f>
        <v/>
      </c>
      <c r="G569" s="95" t="str">
        <f ca="1">IF(C569="Smelter not listed","Enter smelter details",IF(ISERROR($Y569),"",OFFSET('Smelter Look-up'!$F$4,$Y569-4,0)))</f>
        <v/>
      </c>
      <c r="H569" s="154" t="str">
        <f ca="1">IF(ISERROR($Y569),"",OFFSET('Smelter Look-up'!$G$4,$Y569-4,0))</f>
        <v/>
      </c>
      <c r="I569" s="96" t="str">
        <f ca="1">IF(ISERROR($Y569),"",OFFSET('Smelter Look-up'!$H$4,$Y569-4,0))</f>
        <v/>
      </c>
      <c r="J569" s="96" t="str">
        <f ca="1">IF(ISERROR($Y569),"",OFFSET('Smelter Look-up'!$I$4,$Y569-4,0))</f>
        <v/>
      </c>
      <c r="K569" s="97"/>
      <c r="L569" s="97"/>
      <c r="M569" s="97"/>
      <c r="N569" s="97"/>
      <c r="O569" s="97"/>
      <c r="P569" s="97"/>
      <c r="Q569" s="98"/>
      <c r="R569" s="140" t="str">
        <f ca="1">IF(ISERROR($Y569),"",OFFSET('Smelter Look-up'!$C$4,$Y569-4,0)&amp;"")</f>
        <v/>
      </c>
      <c r="S569" s="98" t="str">
        <f ca="1" t="shared" si="69"/>
        <v/>
      </c>
      <c r="T569" s="98" t="str">
        <f ca="1">IF(B569="","",IF(ISERROR(MATCH($J569,SorP!B:B,0)),"",INDIRECT("'SorP'!$A$"&amp;MATCH($S569&amp;$J569,SorP!C:C,0))))</f>
        <v/>
      </c>
      <c r="U569" s="99"/>
      <c r="V569" s="74" t="str">
        <f ca="1" t="shared" si="70"/>
        <v/>
      </c>
      <c r="W569" s="74" t="b">
        <f ca="1" t="shared" si="71"/>
        <v>0</v>
      </c>
      <c r="X569" s="74" t="str">
        <f ca="1" t="shared" si="72"/>
        <v>+</v>
      </c>
      <c r="Y569" s="74" t="e">
        <f ca="1">IF(C569="",NA(),MATCH($B569&amp;$C569,'Smelter Look-up'!$J:$J,0))</f>
        <v>#N/A</v>
      </c>
      <c r="AB569" s="74">
        <f ca="1" t="shared" si="73"/>
        <v>0</v>
      </c>
      <c r="AC569" s="74" t="str">
        <f ca="1" t="shared" si="74"/>
        <v/>
      </c>
      <c r="AD569" s="74" t="str">
        <f ca="1" t="shared" si="75"/>
        <v/>
      </c>
    </row>
    <row r="570" s="74" customFormat="1" ht="20.15" customHeight="1" spans="1:30">
      <c r="A570" s="97"/>
      <c r="B570" s="95" t="str">
        <f ca="1">IF(LEN(A570)=0,"",INDEX('Smelter Look-up'!$A:$A,MATCH($A570,'Smelter Look-up'!$E:$E,0)))</f>
        <v/>
      </c>
      <c r="C570" s="95" t="str">
        <f ca="1">IF(LEN(A570)=0,"",INDEX('Smelter Look-up'!$C:$C,MATCH($A570,'Smelter Look-up'!$E:$E,0)))</f>
        <v/>
      </c>
      <c r="D570" s="95"/>
      <c r="E570" s="95" t="str">
        <f ca="1">IF(ISERROR($Y570),"",OFFSET('Smelter Look-up'!$D$4,$Y570-4,0)&amp;"")</f>
        <v/>
      </c>
      <c r="F570" s="95" t="str">
        <f ca="1">IF(ISERROR($Y570),"",OFFSET('Smelter Look-up'!$E$4,$Y570-4,0))</f>
        <v/>
      </c>
      <c r="G570" s="95" t="str">
        <f ca="1">IF(C570="Smelter not listed","Enter smelter details",IF(ISERROR($Y570),"",OFFSET('Smelter Look-up'!$F$4,$Y570-4,0)))</f>
        <v/>
      </c>
      <c r="H570" s="154" t="str">
        <f ca="1">IF(ISERROR($Y570),"",OFFSET('Smelter Look-up'!$G$4,$Y570-4,0))</f>
        <v/>
      </c>
      <c r="I570" s="96" t="str">
        <f ca="1">IF(ISERROR($Y570),"",OFFSET('Smelter Look-up'!$H$4,$Y570-4,0))</f>
        <v/>
      </c>
      <c r="J570" s="96" t="str">
        <f ca="1">IF(ISERROR($Y570),"",OFFSET('Smelter Look-up'!$I$4,$Y570-4,0))</f>
        <v/>
      </c>
      <c r="K570" s="97"/>
      <c r="L570" s="97"/>
      <c r="M570" s="97"/>
      <c r="N570" s="97"/>
      <c r="O570" s="97"/>
      <c r="P570" s="97"/>
      <c r="Q570" s="98"/>
      <c r="R570" s="140" t="str">
        <f ca="1">IF(ISERROR($Y570),"",OFFSET('Smelter Look-up'!$C$4,$Y570-4,0)&amp;"")</f>
        <v/>
      </c>
      <c r="S570" s="98" t="str">
        <f ca="1" t="shared" si="69"/>
        <v/>
      </c>
      <c r="T570" s="98" t="str">
        <f ca="1">IF(B570="","",IF(ISERROR(MATCH($J570,SorP!B:B,0)),"",INDIRECT("'SorP'!$A$"&amp;MATCH($S570&amp;$J570,SorP!C:C,0))))</f>
        <v/>
      </c>
      <c r="U570" s="99"/>
      <c r="V570" s="74" t="str">
        <f ca="1" t="shared" si="70"/>
        <v/>
      </c>
      <c r="W570" s="74" t="b">
        <f ca="1" t="shared" si="71"/>
        <v>0</v>
      </c>
      <c r="X570" s="74" t="str">
        <f ca="1" t="shared" si="72"/>
        <v>+</v>
      </c>
      <c r="Y570" s="74" t="e">
        <f ca="1">IF(C570="",NA(),MATCH($B570&amp;$C570,'Smelter Look-up'!$J:$J,0))</f>
        <v>#N/A</v>
      </c>
      <c r="AB570" s="74">
        <f ca="1" t="shared" si="73"/>
        <v>0</v>
      </c>
      <c r="AC570" s="74" t="str">
        <f ca="1" t="shared" si="74"/>
        <v/>
      </c>
      <c r="AD570" s="74" t="str">
        <f ca="1" t="shared" si="75"/>
        <v/>
      </c>
    </row>
    <row r="571" s="74" customFormat="1" ht="20.15" customHeight="1" spans="1:30">
      <c r="A571" s="97"/>
      <c r="B571" s="95" t="str">
        <f ca="1">IF(LEN(A571)=0,"",INDEX('Smelter Look-up'!$A:$A,MATCH($A571,'Smelter Look-up'!$E:$E,0)))</f>
        <v/>
      </c>
      <c r="C571" s="95" t="str">
        <f ca="1">IF(LEN(A571)=0,"",INDEX('Smelter Look-up'!$C:$C,MATCH($A571,'Smelter Look-up'!$E:$E,0)))</f>
        <v/>
      </c>
      <c r="D571" s="95"/>
      <c r="E571" s="95" t="str">
        <f ca="1">IF(ISERROR($Y571),"",OFFSET('Smelter Look-up'!$D$4,$Y571-4,0)&amp;"")</f>
        <v/>
      </c>
      <c r="F571" s="95" t="str">
        <f ca="1">IF(ISERROR($Y571),"",OFFSET('Smelter Look-up'!$E$4,$Y571-4,0))</f>
        <v/>
      </c>
      <c r="G571" s="95" t="str">
        <f ca="1">IF(C571="Smelter not listed","Enter smelter details",IF(ISERROR($Y571),"",OFFSET('Smelter Look-up'!$F$4,$Y571-4,0)))</f>
        <v/>
      </c>
      <c r="H571" s="154" t="str">
        <f ca="1">IF(ISERROR($Y571),"",OFFSET('Smelter Look-up'!$G$4,$Y571-4,0))</f>
        <v/>
      </c>
      <c r="I571" s="96" t="str">
        <f ca="1">IF(ISERROR($Y571),"",OFFSET('Smelter Look-up'!$H$4,$Y571-4,0))</f>
        <v/>
      </c>
      <c r="J571" s="96" t="str">
        <f ca="1">IF(ISERROR($Y571),"",OFFSET('Smelter Look-up'!$I$4,$Y571-4,0))</f>
        <v/>
      </c>
      <c r="K571" s="97"/>
      <c r="L571" s="97"/>
      <c r="M571" s="97"/>
      <c r="N571" s="97"/>
      <c r="O571" s="97"/>
      <c r="P571" s="97"/>
      <c r="Q571" s="98"/>
      <c r="R571" s="140" t="str">
        <f ca="1">IF(ISERROR($Y571),"",OFFSET('Smelter Look-up'!$C$4,$Y571-4,0)&amp;"")</f>
        <v/>
      </c>
      <c r="S571" s="98" t="str">
        <f ca="1" t="shared" si="69"/>
        <v/>
      </c>
      <c r="T571" s="98" t="str">
        <f ca="1">IF(B571="","",IF(ISERROR(MATCH($J571,SorP!B:B,0)),"",INDIRECT("'SorP'!$A$"&amp;MATCH($S571&amp;$J571,SorP!C:C,0))))</f>
        <v/>
      </c>
      <c r="U571" s="99"/>
      <c r="V571" s="74" t="str">
        <f ca="1" t="shared" si="70"/>
        <v/>
      </c>
      <c r="W571" s="74" t="b">
        <f ca="1" t="shared" si="71"/>
        <v>0</v>
      </c>
      <c r="X571" s="74" t="str">
        <f ca="1" t="shared" si="72"/>
        <v>+</v>
      </c>
      <c r="Y571" s="74" t="e">
        <f ca="1">IF(C571="",NA(),MATCH($B571&amp;$C571,'Smelter Look-up'!$J:$J,0))</f>
        <v>#N/A</v>
      </c>
      <c r="AB571" s="74">
        <f ca="1" t="shared" si="73"/>
        <v>0</v>
      </c>
      <c r="AC571" s="74" t="str">
        <f ca="1" t="shared" si="74"/>
        <v/>
      </c>
      <c r="AD571" s="74" t="str">
        <f ca="1" t="shared" si="75"/>
        <v/>
      </c>
    </row>
    <row r="572" s="74" customFormat="1" ht="20.15" customHeight="1" spans="1:30">
      <c r="A572" s="97"/>
      <c r="B572" s="95" t="str">
        <f ca="1">IF(LEN(A572)=0,"",INDEX('Smelter Look-up'!$A:$A,MATCH($A572,'Smelter Look-up'!$E:$E,0)))</f>
        <v/>
      </c>
      <c r="C572" s="95" t="str">
        <f ca="1">IF(LEN(A572)=0,"",INDEX('Smelter Look-up'!$C:$C,MATCH($A572,'Smelter Look-up'!$E:$E,0)))</f>
        <v/>
      </c>
      <c r="D572" s="95"/>
      <c r="E572" s="95" t="str">
        <f ca="1">IF(ISERROR($Y572),"",OFFSET('Smelter Look-up'!$D$4,$Y572-4,0)&amp;"")</f>
        <v/>
      </c>
      <c r="F572" s="95" t="str">
        <f ca="1">IF(ISERROR($Y572),"",OFFSET('Smelter Look-up'!$E$4,$Y572-4,0))</f>
        <v/>
      </c>
      <c r="G572" s="95" t="str">
        <f ca="1">IF(C572="Smelter not listed","Enter smelter details",IF(ISERROR($Y572),"",OFFSET('Smelter Look-up'!$F$4,$Y572-4,0)))</f>
        <v/>
      </c>
      <c r="H572" s="154" t="str">
        <f ca="1">IF(ISERROR($Y572),"",OFFSET('Smelter Look-up'!$G$4,$Y572-4,0))</f>
        <v/>
      </c>
      <c r="I572" s="96" t="str">
        <f ca="1">IF(ISERROR($Y572),"",OFFSET('Smelter Look-up'!$H$4,$Y572-4,0))</f>
        <v/>
      </c>
      <c r="J572" s="96" t="str">
        <f ca="1">IF(ISERROR($Y572),"",OFFSET('Smelter Look-up'!$I$4,$Y572-4,0))</f>
        <v/>
      </c>
      <c r="K572" s="97"/>
      <c r="L572" s="97"/>
      <c r="M572" s="97"/>
      <c r="N572" s="97"/>
      <c r="O572" s="97"/>
      <c r="P572" s="97"/>
      <c r="Q572" s="98"/>
      <c r="R572" s="140" t="str">
        <f ca="1">IF(ISERROR($Y572),"",OFFSET('Smelter Look-up'!$C$4,$Y572-4,0)&amp;"")</f>
        <v/>
      </c>
      <c r="S572" s="98" t="str">
        <f ca="1" t="shared" si="69"/>
        <v/>
      </c>
      <c r="T572" s="98" t="str">
        <f ca="1">IF(B572="","",IF(ISERROR(MATCH($J572,SorP!B:B,0)),"",INDIRECT("'SorP'!$A$"&amp;MATCH($S572&amp;$J572,SorP!C:C,0))))</f>
        <v/>
      </c>
      <c r="U572" s="99"/>
      <c r="V572" s="74" t="str">
        <f ca="1" t="shared" si="70"/>
        <v/>
      </c>
      <c r="W572" s="74" t="b">
        <f ca="1" t="shared" si="71"/>
        <v>0</v>
      </c>
      <c r="X572" s="74" t="str">
        <f ca="1" t="shared" si="72"/>
        <v>+</v>
      </c>
      <c r="Y572" s="74" t="e">
        <f ca="1">IF(C572="",NA(),MATCH($B572&amp;$C572,'Smelter Look-up'!$J:$J,0))</f>
        <v>#N/A</v>
      </c>
      <c r="AB572" s="74">
        <f ca="1" t="shared" si="73"/>
        <v>0</v>
      </c>
      <c r="AC572" s="74" t="str">
        <f ca="1" t="shared" si="74"/>
        <v/>
      </c>
      <c r="AD572" s="74" t="str">
        <f ca="1" t="shared" si="75"/>
        <v/>
      </c>
    </row>
    <row r="573" s="74" customFormat="1" ht="20.15" customHeight="1" spans="1:30">
      <c r="A573" s="97"/>
      <c r="B573" s="95" t="str">
        <f ca="1">IF(LEN(A573)=0,"",INDEX('Smelter Look-up'!$A:$A,MATCH($A573,'Smelter Look-up'!$E:$E,0)))</f>
        <v/>
      </c>
      <c r="C573" s="95" t="str">
        <f ca="1">IF(LEN(A573)=0,"",INDEX('Smelter Look-up'!$C:$C,MATCH($A573,'Smelter Look-up'!$E:$E,0)))</f>
        <v/>
      </c>
      <c r="D573" s="95"/>
      <c r="E573" s="95" t="str">
        <f ca="1">IF(ISERROR($Y573),"",OFFSET('Smelter Look-up'!$D$4,$Y573-4,0)&amp;"")</f>
        <v/>
      </c>
      <c r="F573" s="95" t="str">
        <f ca="1">IF(ISERROR($Y573),"",OFFSET('Smelter Look-up'!$E$4,$Y573-4,0))</f>
        <v/>
      </c>
      <c r="G573" s="95" t="str">
        <f ca="1">IF(C573="Smelter not listed","Enter smelter details",IF(ISERROR($Y573),"",OFFSET('Smelter Look-up'!$F$4,$Y573-4,0)))</f>
        <v/>
      </c>
      <c r="H573" s="154" t="str">
        <f ca="1">IF(ISERROR($Y573),"",OFFSET('Smelter Look-up'!$G$4,$Y573-4,0))</f>
        <v/>
      </c>
      <c r="I573" s="96" t="str">
        <f ca="1">IF(ISERROR($Y573),"",OFFSET('Smelter Look-up'!$H$4,$Y573-4,0))</f>
        <v/>
      </c>
      <c r="J573" s="96" t="str">
        <f ca="1">IF(ISERROR($Y573),"",OFFSET('Smelter Look-up'!$I$4,$Y573-4,0))</f>
        <v/>
      </c>
      <c r="K573" s="97"/>
      <c r="L573" s="97"/>
      <c r="M573" s="97"/>
      <c r="N573" s="97"/>
      <c r="O573" s="97"/>
      <c r="P573" s="97"/>
      <c r="Q573" s="98"/>
      <c r="R573" s="140" t="str">
        <f ca="1">IF(ISERROR($Y573),"",OFFSET('Smelter Look-up'!$C$4,$Y573-4,0)&amp;"")</f>
        <v/>
      </c>
      <c r="S573" s="98" t="str">
        <f ca="1" t="shared" si="69"/>
        <v/>
      </c>
      <c r="T573" s="98" t="str">
        <f ca="1">IF(B573="","",IF(ISERROR(MATCH($J573,SorP!B:B,0)),"",INDIRECT("'SorP'!$A$"&amp;MATCH($S573&amp;$J573,SorP!C:C,0))))</f>
        <v/>
      </c>
      <c r="U573" s="99"/>
      <c r="V573" s="74" t="str">
        <f ca="1" t="shared" si="70"/>
        <v/>
      </c>
      <c r="W573" s="74" t="b">
        <f ca="1" t="shared" si="71"/>
        <v>0</v>
      </c>
      <c r="X573" s="74" t="str">
        <f ca="1" t="shared" si="72"/>
        <v>+</v>
      </c>
      <c r="Y573" s="74" t="e">
        <f ca="1">IF(C573="",NA(),MATCH($B573&amp;$C573,'Smelter Look-up'!$J:$J,0))</f>
        <v>#N/A</v>
      </c>
      <c r="AB573" s="74">
        <f ca="1" t="shared" si="73"/>
        <v>0</v>
      </c>
      <c r="AC573" s="74" t="str">
        <f ca="1" t="shared" si="74"/>
        <v/>
      </c>
      <c r="AD573" s="74" t="str">
        <f ca="1" t="shared" si="75"/>
        <v/>
      </c>
    </row>
    <row r="574" s="74" customFormat="1" ht="20.15" customHeight="1" spans="1:30">
      <c r="A574" s="97"/>
      <c r="B574" s="95" t="str">
        <f ca="1">IF(LEN(A574)=0,"",INDEX('Smelter Look-up'!$A:$A,MATCH($A574,'Smelter Look-up'!$E:$E,0)))</f>
        <v/>
      </c>
      <c r="C574" s="95" t="str">
        <f ca="1">IF(LEN(A574)=0,"",INDEX('Smelter Look-up'!$C:$C,MATCH($A574,'Smelter Look-up'!$E:$E,0)))</f>
        <v/>
      </c>
      <c r="D574" s="95"/>
      <c r="E574" s="95" t="str">
        <f ca="1">IF(ISERROR($Y574),"",OFFSET('Smelter Look-up'!$D$4,$Y574-4,0)&amp;"")</f>
        <v/>
      </c>
      <c r="F574" s="95" t="str">
        <f ca="1">IF(ISERROR($Y574),"",OFFSET('Smelter Look-up'!$E$4,$Y574-4,0))</f>
        <v/>
      </c>
      <c r="G574" s="95" t="str">
        <f ca="1">IF(C574="Smelter not listed","Enter smelter details",IF(ISERROR($Y574),"",OFFSET('Smelter Look-up'!$F$4,$Y574-4,0)))</f>
        <v/>
      </c>
      <c r="H574" s="154" t="str">
        <f ca="1">IF(ISERROR($Y574),"",OFFSET('Smelter Look-up'!$G$4,$Y574-4,0))</f>
        <v/>
      </c>
      <c r="I574" s="96" t="str">
        <f ca="1">IF(ISERROR($Y574),"",OFFSET('Smelter Look-up'!$H$4,$Y574-4,0))</f>
        <v/>
      </c>
      <c r="J574" s="96" t="str">
        <f ca="1">IF(ISERROR($Y574),"",OFFSET('Smelter Look-up'!$I$4,$Y574-4,0))</f>
        <v/>
      </c>
      <c r="K574" s="97"/>
      <c r="L574" s="97"/>
      <c r="M574" s="97"/>
      <c r="N574" s="97"/>
      <c r="O574" s="97"/>
      <c r="P574" s="97"/>
      <c r="Q574" s="98"/>
      <c r="R574" s="140" t="str">
        <f ca="1">IF(ISERROR($Y574),"",OFFSET('Smelter Look-up'!$C$4,$Y574-4,0)&amp;"")</f>
        <v/>
      </c>
      <c r="S574" s="98" t="str">
        <f ca="1" t="shared" si="69"/>
        <v/>
      </c>
      <c r="T574" s="98" t="str">
        <f ca="1">IF(B574="","",IF(ISERROR(MATCH($J574,SorP!B:B,0)),"",INDIRECT("'SorP'!$A$"&amp;MATCH($S574&amp;$J574,SorP!C:C,0))))</f>
        <v/>
      </c>
      <c r="U574" s="99"/>
      <c r="V574" s="74" t="str">
        <f ca="1" t="shared" si="70"/>
        <v/>
      </c>
      <c r="W574" s="74" t="b">
        <f ca="1" t="shared" si="71"/>
        <v>0</v>
      </c>
      <c r="X574" s="74" t="str">
        <f ca="1" t="shared" si="72"/>
        <v>+</v>
      </c>
      <c r="Y574" s="74" t="e">
        <f ca="1">IF(C574="",NA(),MATCH($B574&amp;$C574,'Smelter Look-up'!$J:$J,0))</f>
        <v>#N/A</v>
      </c>
      <c r="AB574" s="74">
        <f ca="1" t="shared" si="73"/>
        <v>0</v>
      </c>
      <c r="AC574" s="74" t="str">
        <f ca="1" t="shared" si="74"/>
        <v/>
      </c>
      <c r="AD574" s="74" t="str">
        <f ca="1" t="shared" si="75"/>
        <v/>
      </c>
    </row>
    <row r="575" s="74" customFormat="1" ht="20.15" customHeight="1" spans="1:30">
      <c r="A575" s="97"/>
      <c r="B575" s="95" t="str">
        <f ca="1">IF(LEN(A575)=0,"",INDEX('Smelter Look-up'!$A:$A,MATCH($A575,'Smelter Look-up'!$E:$E,0)))</f>
        <v/>
      </c>
      <c r="C575" s="95" t="str">
        <f ca="1">IF(LEN(A575)=0,"",INDEX('Smelter Look-up'!$C:$C,MATCH($A575,'Smelter Look-up'!$E:$E,0)))</f>
        <v/>
      </c>
      <c r="D575" s="95"/>
      <c r="E575" s="95" t="str">
        <f ca="1">IF(ISERROR($Y575),"",OFFSET('Smelter Look-up'!$D$4,$Y575-4,0)&amp;"")</f>
        <v/>
      </c>
      <c r="F575" s="95" t="str">
        <f ca="1">IF(ISERROR($Y575),"",OFFSET('Smelter Look-up'!$E$4,$Y575-4,0))</f>
        <v/>
      </c>
      <c r="G575" s="95" t="str">
        <f ca="1">IF(C575="Smelter not listed","Enter smelter details",IF(ISERROR($Y575),"",OFFSET('Smelter Look-up'!$F$4,$Y575-4,0)))</f>
        <v/>
      </c>
      <c r="H575" s="154" t="str">
        <f ca="1">IF(ISERROR($Y575),"",OFFSET('Smelter Look-up'!$G$4,$Y575-4,0))</f>
        <v/>
      </c>
      <c r="I575" s="96" t="str">
        <f ca="1">IF(ISERROR($Y575),"",OFFSET('Smelter Look-up'!$H$4,$Y575-4,0))</f>
        <v/>
      </c>
      <c r="J575" s="96" t="str">
        <f ca="1">IF(ISERROR($Y575),"",OFFSET('Smelter Look-up'!$I$4,$Y575-4,0))</f>
        <v/>
      </c>
      <c r="K575" s="97"/>
      <c r="L575" s="97"/>
      <c r="M575" s="97"/>
      <c r="N575" s="97"/>
      <c r="O575" s="97"/>
      <c r="P575" s="97"/>
      <c r="Q575" s="98"/>
      <c r="R575" s="140" t="str">
        <f ca="1">IF(ISERROR($Y575),"",OFFSET('Smelter Look-up'!$C$4,$Y575-4,0)&amp;"")</f>
        <v/>
      </c>
      <c r="S575" s="98" t="str">
        <f ca="1" t="shared" si="69"/>
        <v/>
      </c>
      <c r="T575" s="98" t="str">
        <f ca="1">IF(B575="","",IF(ISERROR(MATCH($J575,SorP!B:B,0)),"",INDIRECT("'SorP'!$A$"&amp;MATCH($S575&amp;$J575,SorP!C:C,0))))</f>
        <v/>
      </c>
      <c r="U575" s="99"/>
      <c r="V575" s="74" t="str">
        <f ca="1" t="shared" si="70"/>
        <v/>
      </c>
      <c r="W575" s="74" t="b">
        <f ca="1" t="shared" si="71"/>
        <v>0</v>
      </c>
      <c r="X575" s="74" t="str">
        <f ca="1" t="shared" si="72"/>
        <v>+</v>
      </c>
      <c r="Y575" s="74" t="e">
        <f ca="1">IF(C575="",NA(),MATCH($B575&amp;$C575,'Smelter Look-up'!$J:$J,0))</f>
        <v>#N/A</v>
      </c>
      <c r="AB575" s="74">
        <f ca="1" t="shared" si="73"/>
        <v>0</v>
      </c>
      <c r="AC575" s="74" t="str">
        <f ca="1" t="shared" si="74"/>
        <v/>
      </c>
      <c r="AD575" s="74" t="str">
        <f ca="1" t="shared" si="75"/>
        <v/>
      </c>
    </row>
    <row r="576" s="74" customFormat="1" ht="20.15" customHeight="1" spans="1:30">
      <c r="A576" s="97"/>
      <c r="B576" s="95" t="str">
        <f ca="1">IF(LEN(A576)=0,"",INDEX('Smelter Look-up'!$A:$A,MATCH($A576,'Smelter Look-up'!$E:$E,0)))</f>
        <v/>
      </c>
      <c r="C576" s="95" t="str">
        <f ca="1">IF(LEN(A576)=0,"",INDEX('Smelter Look-up'!$C:$C,MATCH($A576,'Smelter Look-up'!$E:$E,0)))</f>
        <v/>
      </c>
      <c r="D576" s="95"/>
      <c r="E576" s="95" t="str">
        <f ca="1">IF(ISERROR($Y576),"",OFFSET('Smelter Look-up'!$D$4,$Y576-4,0)&amp;"")</f>
        <v/>
      </c>
      <c r="F576" s="95" t="str">
        <f ca="1">IF(ISERROR($Y576),"",OFFSET('Smelter Look-up'!$E$4,$Y576-4,0))</f>
        <v/>
      </c>
      <c r="G576" s="95" t="str">
        <f ca="1">IF(C576="Smelter not listed","Enter smelter details",IF(ISERROR($Y576),"",OFFSET('Smelter Look-up'!$F$4,$Y576-4,0)))</f>
        <v/>
      </c>
      <c r="H576" s="154" t="str">
        <f ca="1">IF(ISERROR($Y576),"",OFFSET('Smelter Look-up'!$G$4,$Y576-4,0))</f>
        <v/>
      </c>
      <c r="I576" s="96" t="str">
        <f ca="1">IF(ISERROR($Y576),"",OFFSET('Smelter Look-up'!$H$4,$Y576-4,0))</f>
        <v/>
      </c>
      <c r="J576" s="96" t="str">
        <f ca="1">IF(ISERROR($Y576),"",OFFSET('Smelter Look-up'!$I$4,$Y576-4,0))</f>
        <v/>
      </c>
      <c r="K576" s="97"/>
      <c r="L576" s="97"/>
      <c r="M576" s="97"/>
      <c r="N576" s="97"/>
      <c r="O576" s="97"/>
      <c r="P576" s="97"/>
      <c r="Q576" s="98"/>
      <c r="R576" s="140" t="str">
        <f ca="1">IF(ISERROR($Y576),"",OFFSET('Smelter Look-up'!$C$4,$Y576-4,0)&amp;"")</f>
        <v/>
      </c>
      <c r="S576" s="98" t="str">
        <f ca="1" t="shared" si="69"/>
        <v/>
      </c>
      <c r="T576" s="98" t="str">
        <f ca="1">IF(B576="","",IF(ISERROR(MATCH($J576,SorP!B:B,0)),"",INDIRECT("'SorP'!$A$"&amp;MATCH($S576&amp;$J576,SorP!C:C,0))))</f>
        <v/>
      </c>
      <c r="U576" s="99"/>
      <c r="V576" s="74" t="str">
        <f ca="1" t="shared" si="70"/>
        <v/>
      </c>
      <c r="W576" s="74" t="b">
        <f ca="1" t="shared" si="71"/>
        <v>0</v>
      </c>
      <c r="X576" s="74" t="str">
        <f ca="1" t="shared" si="72"/>
        <v>+</v>
      </c>
      <c r="Y576" s="74" t="e">
        <f ca="1">IF(C576="",NA(),MATCH($B576&amp;$C576,'Smelter Look-up'!$J:$J,0))</f>
        <v>#N/A</v>
      </c>
      <c r="AB576" s="74">
        <f ca="1" t="shared" si="73"/>
        <v>0</v>
      </c>
      <c r="AC576" s="74" t="str">
        <f ca="1" t="shared" si="74"/>
        <v/>
      </c>
      <c r="AD576" s="74" t="str">
        <f ca="1" t="shared" si="75"/>
        <v/>
      </c>
    </row>
    <row r="577" s="74" customFormat="1" ht="20.15" customHeight="1" spans="1:30">
      <c r="A577" s="97"/>
      <c r="B577" s="95" t="str">
        <f ca="1">IF(LEN(A577)=0,"",INDEX('Smelter Look-up'!$A:$A,MATCH($A577,'Smelter Look-up'!$E:$E,0)))</f>
        <v/>
      </c>
      <c r="C577" s="95" t="str">
        <f ca="1">IF(LEN(A577)=0,"",INDEX('Smelter Look-up'!$C:$C,MATCH($A577,'Smelter Look-up'!$E:$E,0)))</f>
        <v/>
      </c>
      <c r="D577" s="95"/>
      <c r="E577" s="95" t="str">
        <f ca="1">IF(ISERROR($Y577),"",OFFSET('Smelter Look-up'!$D$4,$Y577-4,0)&amp;"")</f>
        <v/>
      </c>
      <c r="F577" s="95" t="str">
        <f ca="1">IF(ISERROR($Y577),"",OFFSET('Smelter Look-up'!$E$4,$Y577-4,0))</f>
        <v/>
      </c>
      <c r="G577" s="95" t="str">
        <f ca="1">IF(C577="Smelter not listed","Enter smelter details",IF(ISERROR($Y577),"",OFFSET('Smelter Look-up'!$F$4,$Y577-4,0)))</f>
        <v/>
      </c>
      <c r="H577" s="154" t="str">
        <f ca="1">IF(ISERROR($Y577),"",OFFSET('Smelter Look-up'!$G$4,$Y577-4,0))</f>
        <v/>
      </c>
      <c r="I577" s="96" t="str">
        <f ca="1">IF(ISERROR($Y577),"",OFFSET('Smelter Look-up'!$H$4,$Y577-4,0))</f>
        <v/>
      </c>
      <c r="J577" s="96" t="str">
        <f ca="1">IF(ISERROR($Y577),"",OFFSET('Smelter Look-up'!$I$4,$Y577-4,0))</f>
        <v/>
      </c>
      <c r="K577" s="97"/>
      <c r="L577" s="97"/>
      <c r="M577" s="97"/>
      <c r="N577" s="97"/>
      <c r="O577" s="97"/>
      <c r="P577" s="97"/>
      <c r="Q577" s="98"/>
      <c r="R577" s="140" t="str">
        <f ca="1">IF(ISERROR($Y577),"",OFFSET('Smelter Look-up'!$C$4,$Y577-4,0)&amp;"")</f>
        <v/>
      </c>
      <c r="S577" s="98" t="str">
        <f ca="1" t="shared" si="69"/>
        <v/>
      </c>
      <c r="T577" s="98" t="str">
        <f ca="1">IF(B577="","",IF(ISERROR(MATCH($J577,SorP!B:B,0)),"",INDIRECT("'SorP'!$A$"&amp;MATCH($S577&amp;$J577,SorP!C:C,0))))</f>
        <v/>
      </c>
      <c r="U577" s="99"/>
      <c r="V577" s="74" t="str">
        <f ca="1" t="shared" si="70"/>
        <v/>
      </c>
      <c r="W577" s="74" t="b">
        <f ca="1" t="shared" si="71"/>
        <v>0</v>
      </c>
      <c r="X577" s="74" t="str">
        <f ca="1" t="shared" si="72"/>
        <v>+</v>
      </c>
      <c r="Y577" s="74" t="e">
        <f ca="1">IF(C577="",NA(),MATCH($B577&amp;$C577,'Smelter Look-up'!$J:$J,0))</f>
        <v>#N/A</v>
      </c>
      <c r="AB577" s="74">
        <f ca="1" t="shared" si="73"/>
        <v>0</v>
      </c>
      <c r="AC577" s="74" t="str">
        <f ca="1" t="shared" si="74"/>
        <v/>
      </c>
      <c r="AD577" s="74" t="str">
        <f ca="1" t="shared" si="75"/>
        <v/>
      </c>
    </row>
    <row r="578" s="74" customFormat="1" ht="20.15" customHeight="1" spans="1:30">
      <c r="A578" s="97"/>
      <c r="B578" s="95" t="str">
        <f ca="1">IF(LEN(A578)=0,"",INDEX('Smelter Look-up'!$A:$A,MATCH($A578,'Smelter Look-up'!$E:$E,0)))</f>
        <v/>
      </c>
      <c r="C578" s="95" t="str">
        <f ca="1">IF(LEN(A578)=0,"",INDEX('Smelter Look-up'!$C:$C,MATCH($A578,'Smelter Look-up'!$E:$E,0)))</f>
        <v/>
      </c>
      <c r="D578" s="95"/>
      <c r="E578" s="95" t="str">
        <f ca="1">IF(ISERROR($Y578),"",OFFSET('Smelter Look-up'!$D$4,$Y578-4,0)&amp;"")</f>
        <v/>
      </c>
      <c r="F578" s="95" t="str">
        <f ca="1">IF(ISERROR($Y578),"",OFFSET('Smelter Look-up'!$E$4,$Y578-4,0))</f>
        <v/>
      </c>
      <c r="G578" s="95" t="str">
        <f ca="1">IF(C578="Smelter not listed","Enter smelter details",IF(ISERROR($Y578),"",OFFSET('Smelter Look-up'!$F$4,$Y578-4,0)))</f>
        <v/>
      </c>
      <c r="H578" s="154" t="str">
        <f ca="1">IF(ISERROR($Y578),"",OFFSET('Smelter Look-up'!$G$4,$Y578-4,0))</f>
        <v/>
      </c>
      <c r="I578" s="96" t="str">
        <f ca="1">IF(ISERROR($Y578),"",OFFSET('Smelter Look-up'!$H$4,$Y578-4,0))</f>
        <v/>
      </c>
      <c r="J578" s="96" t="str">
        <f ca="1">IF(ISERROR($Y578),"",OFFSET('Smelter Look-up'!$I$4,$Y578-4,0))</f>
        <v/>
      </c>
      <c r="K578" s="97"/>
      <c r="L578" s="97"/>
      <c r="M578" s="97"/>
      <c r="N578" s="97"/>
      <c r="O578" s="97"/>
      <c r="P578" s="97"/>
      <c r="Q578" s="98"/>
      <c r="R578" s="140" t="str">
        <f ca="1">IF(ISERROR($Y578),"",OFFSET('Smelter Look-up'!$C$4,$Y578-4,0)&amp;"")</f>
        <v/>
      </c>
      <c r="S578" s="98" t="str">
        <f ca="1" t="shared" si="69"/>
        <v/>
      </c>
      <c r="T578" s="98" t="str">
        <f ca="1">IF(B578="","",IF(ISERROR(MATCH($J578,SorP!B:B,0)),"",INDIRECT("'SorP'!$A$"&amp;MATCH($S578&amp;$J578,SorP!C:C,0))))</f>
        <v/>
      </c>
      <c r="U578" s="99"/>
      <c r="V578" s="74" t="str">
        <f ca="1" t="shared" si="70"/>
        <v/>
      </c>
      <c r="W578" s="74" t="b">
        <f ca="1" t="shared" si="71"/>
        <v>0</v>
      </c>
      <c r="X578" s="74" t="str">
        <f ca="1" t="shared" si="72"/>
        <v>+</v>
      </c>
      <c r="Y578" s="74" t="e">
        <f ca="1">IF(C578="",NA(),MATCH($B578&amp;$C578,'Smelter Look-up'!$J:$J,0))</f>
        <v>#N/A</v>
      </c>
      <c r="AB578" s="74">
        <f ca="1" t="shared" si="73"/>
        <v>0</v>
      </c>
      <c r="AC578" s="74" t="str">
        <f ca="1" t="shared" si="74"/>
        <v/>
      </c>
      <c r="AD578" s="74" t="str">
        <f ca="1" t="shared" si="75"/>
        <v/>
      </c>
    </row>
    <row r="579" s="74" customFormat="1" ht="20.15" customHeight="1" spans="1:30">
      <c r="A579" s="97"/>
      <c r="B579" s="95" t="str">
        <f ca="1">IF(LEN(A579)=0,"",INDEX('Smelter Look-up'!$A:$A,MATCH($A579,'Smelter Look-up'!$E:$E,0)))</f>
        <v/>
      </c>
      <c r="C579" s="95" t="str">
        <f ca="1">IF(LEN(A579)=0,"",INDEX('Smelter Look-up'!$C:$C,MATCH($A579,'Smelter Look-up'!$E:$E,0)))</f>
        <v/>
      </c>
      <c r="D579" s="95"/>
      <c r="E579" s="95" t="str">
        <f ca="1">IF(ISERROR($Y579),"",OFFSET('Smelter Look-up'!$D$4,$Y579-4,0)&amp;"")</f>
        <v/>
      </c>
      <c r="F579" s="95" t="str">
        <f ca="1">IF(ISERROR($Y579),"",OFFSET('Smelter Look-up'!$E$4,$Y579-4,0))</f>
        <v/>
      </c>
      <c r="G579" s="95" t="str">
        <f ca="1">IF(C579="Smelter not listed","Enter smelter details",IF(ISERROR($Y579),"",OFFSET('Smelter Look-up'!$F$4,$Y579-4,0)))</f>
        <v/>
      </c>
      <c r="H579" s="154" t="str">
        <f ca="1">IF(ISERROR($Y579),"",OFFSET('Smelter Look-up'!$G$4,$Y579-4,0))</f>
        <v/>
      </c>
      <c r="I579" s="96" t="str">
        <f ca="1">IF(ISERROR($Y579),"",OFFSET('Smelter Look-up'!$H$4,$Y579-4,0))</f>
        <v/>
      </c>
      <c r="J579" s="96" t="str">
        <f ca="1">IF(ISERROR($Y579),"",OFFSET('Smelter Look-up'!$I$4,$Y579-4,0))</f>
        <v/>
      </c>
      <c r="K579" s="97"/>
      <c r="L579" s="97"/>
      <c r="M579" s="97"/>
      <c r="N579" s="97"/>
      <c r="O579" s="97"/>
      <c r="P579" s="97"/>
      <c r="Q579" s="98"/>
      <c r="R579" s="140" t="str">
        <f ca="1">IF(ISERROR($Y579),"",OFFSET('Smelter Look-up'!$C$4,$Y579-4,0)&amp;"")</f>
        <v/>
      </c>
      <c r="S579" s="98" t="str">
        <f ca="1" t="shared" si="69"/>
        <v/>
      </c>
      <c r="T579" s="98" t="str">
        <f ca="1">IF(B579="","",IF(ISERROR(MATCH($J579,SorP!B:B,0)),"",INDIRECT("'SorP'!$A$"&amp;MATCH($S579&amp;$J579,SorP!C:C,0))))</f>
        <v/>
      </c>
      <c r="U579" s="99"/>
      <c r="V579" s="74" t="str">
        <f ca="1" t="shared" si="70"/>
        <v/>
      </c>
      <c r="W579" s="74" t="b">
        <f ca="1" t="shared" si="71"/>
        <v>0</v>
      </c>
      <c r="X579" s="74" t="str">
        <f ca="1" t="shared" si="72"/>
        <v>+</v>
      </c>
      <c r="Y579" s="74" t="e">
        <f ca="1">IF(C579="",NA(),MATCH($B579&amp;$C579,'Smelter Look-up'!$J:$J,0))</f>
        <v>#N/A</v>
      </c>
      <c r="AB579" s="74">
        <f ca="1" t="shared" si="73"/>
        <v>0</v>
      </c>
      <c r="AC579" s="74" t="str">
        <f ca="1" t="shared" si="74"/>
        <v/>
      </c>
      <c r="AD579" s="74" t="str">
        <f ca="1" t="shared" si="75"/>
        <v/>
      </c>
    </row>
    <row r="580" s="74" customFormat="1" ht="20.15" customHeight="1" spans="1:30">
      <c r="A580" s="97"/>
      <c r="B580" s="95" t="str">
        <f ca="1">IF(LEN(A580)=0,"",INDEX('Smelter Look-up'!$A:$A,MATCH($A580,'Smelter Look-up'!$E:$E,0)))</f>
        <v/>
      </c>
      <c r="C580" s="95" t="str">
        <f ca="1">IF(LEN(A580)=0,"",INDEX('Smelter Look-up'!$C:$C,MATCH($A580,'Smelter Look-up'!$E:$E,0)))</f>
        <v/>
      </c>
      <c r="D580" s="95"/>
      <c r="E580" s="95" t="str">
        <f ca="1">IF(ISERROR($Y580),"",OFFSET('Smelter Look-up'!$D$4,$Y580-4,0)&amp;"")</f>
        <v/>
      </c>
      <c r="F580" s="95" t="str">
        <f ca="1">IF(ISERROR($Y580),"",OFFSET('Smelter Look-up'!$E$4,$Y580-4,0))</f>
        <v/>
      </c>
      <c r="G580" s="95" t="str">
        <f ca="1">IF(C580="Smelter not listed","Enter smelter details",IF(ISERROR($Y580),"",OFFSET('Smelter Look-up'!$F$4,$Y580-4,0)))</f>
        <v/>
      </c>
      <c r="H580" s="154" t="str">
        <f ca="1">IF(ISERROR($Y580),"",OFFSET('Smelter Look-up'!$G$4,$Y580-4,0))</f>
        <v/>
      </c>
      <c r="I580" s="96" t="str">
        <f ca="1">IF(ISERROR($Y580),"",OFFSET('Smelter Look-up'!$H$4,$Y580-4,0))</f>
        <v/>
      </c>
      <c r="J580" s="96" t="str">
        <f ca="1">IF(ISERROR($Y580),"",OFFSET('Smelter Look-up'!$I$4,$Y580-4,0))</f>
        <v/>
      </c>
      <c r="K580" s="97"/>
      <c r="L580" s="97"/>
      <c r="M580" s="97"/>
      <c r="N580" s="97"/>
      <c r="O580" s="97"/>
      <c r="P580" s="97"/>
      <c r="Q580" s="98"/>
      <c r="R580" s="140" t="str">
        <f ca="1">IF(ISERROR($Y580),"",OFFSET('Smelter Look-up'!$C$4,$Y580-4,0)&amp;"")</f>
        <v/>
      </c>
      <c r="S580" s="98" t="str">
        <f ca="1" t="shared" si="69"/>
        <v/>
      </c>
      <c r="T580" s="98" t="str">
        <f ca="1">IF(B580="","",IF(ISERROR(MATCH($J580,SorP!B:B,0)),"",INDIRECT("'SorP'!$A$"&amp;MATCH($S580&amp;$J580,SorP!C:C,0))))</f>
        <v/>
      </c>
      <c r="U580" s="99"/>
      <c r="V580" s="74" t="str">
        <f ca="1" t="shared" si="70"/>
        <v/>
      </c>
      <c r="W580" s="74" t="b">
        <f ca="1" t="shared" si="71"/>
        <v>0</v>
      </c>
      <c r="X580" s="74" t="str">
        <f ca="1" t="shared" si="72"/>
        <v>+</v>
      </c>
      <c r="Y580" s="74" t="e">
        <f ca="1">IF(C580="",NA(),MATCH($B580&amp;$C580,'Smelter Look-up'!$J:$J,0))</f>
        <v>#N/A</v>
      </c>
      <c r="AB580" s="74">
        <f ca="1" t="shared" si="73"/>
        <v>0</v>
      </c>
      <c r="AC580" s="74" t="str">
        <f ca="1" t="shared" si="74"/>
        <v/>
      </c>
      <c r="AD580" s="74" t="str">
        <f ca="1" t="shared" si="75"/>
        <v/>
      </c>
    </row>
    <row r="581" s="74" customFormat="1" ht="20.15" customHeight="1" spans="1:30">
      <c r="A581" s="97"/>
      <c r="B581" s="95" t="str">
        <f ca="1">IF(LEN(A581)=0,"",INDEX('Smelter Look-up'!$A:$A,MATCH($A581,'Smelter Look-up'!$E:$E,0)))</f>
        <v/>
      </c>
      <c r="C581" s="95" t="str">
        <f ca="1">IF(LEN(A581)=0,"",INDEX('Smelter Look-up'!$C:$C,MATCH($A581,'Smelter Look-up'!$E:$E,0)))</f>
        <v/>
      </c>
      <c r="D581" s="95"/>
      <c r="E581" s="95" t="str">
        <f ca="1">IF(ISERROR($Y581),"",OFFSET('Smelter Look-up'!$D$4,$Y581-4,0)&amp;"")</f>
        <v/>
      </c>
      <c r="F581" s="95" t="str">
        <f ca="1">IF(ISERROR($Y581),"",OFFSET('Smelter Look-up'!$E$4,$Y581-4,0))</f>
        <v/>
      </c>
      <c r="G581" s="95" t="str">
        <f ca="1">IF(C581="Smelter not listed","Enter smelter details",IF(ISERROR($Y581),"",OFFSET('Smelter Look-up'!$F$4,$Y581-4,0)))</f>
        <v/>
      </c>
      <c r="H581" s="154" t="str">
        <f ca="1">IF(ISERROR($Y581),"",OFFSET('Smelter Look-up'!$G$4,$Y581-4,0))</f>
        <v/>
      </c>
      <c r="I581" s="96" t="str">
        <f ca="1">IF(ISERROR($Y581),"",OFFSET('Smelter Look-up'!$H$4,$Y581-4,0))</f>
        <v/>
      </c>
      <c r="J581" s="96" t="str">
        <f ca="1">IF(ISERROR($Y581),"",OFFSET('Smelter Look-up'!$I$4,$Y581-4,0))</f>
        <v/>
      </c>
      <c r="K581" s="97"/>
      <c r="L581" s="97"/>
      <c r="M581" s="97"/>
      <c r="N581" s="97"/>
      <c r="O581" s="97"/>
      <c r="P581" s="97"/>
      <c r="Q581" s="98"/>
      <c r="R581" s="140" t="str">
        <f ca="1">IF(ISERROR($Y581),"",OFFSET('Smelter Look-up'!$C$4,$Y581-4,0)&amp;"")</f>
        <v/>
      </c>
      <c r="S581" s="98" t="str">
        <f ca="1" t="shared" si="69"/>
        <v/>
      </c>
      <c r="T581" s="98" t="str">
        <f ca="1">IF(B581="","",IF(ISERROR(MATCH($J581,SorP!B:B,0)),"",INDIRECT("'SorP'!$A$"&amp;MATCH($S581&amp;$J581,SorP!C:C,0))))</f>
        <v/>
      </c>
      <c r="U581" s="99"/>
      <c r="V581" s="74" t="str">
        <f ca="1" t="shared" si="70"/>
        <v/>
      </c>
      <c r="W581" s="74" t="b">
        <f ca="1" t="shared" si="71"/>
        <v>0</v>
      </c>
      <c r="X581" s="74" t="str">
        <f ca="1" t="shared" si="72"/>
        <v>+</v>
      </c>
      <c r="Y581" s="74" t="e">
        <f ca="1">IF(C581="",NA(),MATCH($B581&amp;$C581,'Smelter Look-up'!$J:$J,0))</f>
        <v>#N/A</v>
      </c>
      <c r="AB581" s="74">
        <f ca="1" t="shared" si="73"/>
        <v>0</v>
      </c>
      <c r="AC581" s="74" t="str">
        <f ca="1" t="shared" si="74"/>
        <v/>
      </c>
      <c r="AD581" s="74" t="str">
        <f ca="1" t="shared" si="75"/>
        <v/>
      </c>
    </row>
    <row r="582" s="74" customFormat="1" ht="20.15" customHeight="1" spans="1:30">
      <c r="A582" s="97"/>
      <c r="B582" s="95" t="str">
        <f ca="1">IF(LEN(A582)=0,"",INDEX('Smelter Look-up'!$A:$A,MATCH($A582,'Smelter Look-up'!$E:$E,0)))</f>
        <v/>
      </c>
      <c r="C582" s="95" t="str">
        <f ca="1">IF(LEN(A582)=0,"",INDEX('Smelter Look-up'!$C:$C,MATCH($A582,'Smelter Look-up'!$E:$E,0)))</f>
        <v/>
      </c>
      <c r="D582" s="95"/>
      <c r="E582" s="95" t="str">
        <f ca="1">IF(ISERROR($Y582),"",OFFSET('Smelter Look-up'!$D$4,$Y582-4,0)&amp;"")</f>
        <v/>
      </c>
      <c r="F582" s="95" t="str">
        <f ca="1">IF(ISERROR($Y582),"",OFFSET('Smelter Look-up'!$E$4,$Y582-4,0))</f>
        <v/>
      </c>
      <c r="G582" s="95" t="str">
        <f ca="1">IF(C582="Smelter not listed","Enter smelter details",IF(ISERROR($Y582),"",OFFSET('Smelter Look-up'!$F$4,$Y582-4,0)))</f>
        <v/>
      </c>
      <c r="H582" s="154" t="str">
        <f ca="1">IF(ISERROR($Y582),"",OFFSET('Smelter Look-up'!$G$4,$Y582-4,0))</f>
        <v/>
      </c>
      <c r="I582" s="96" t="str">
        <f ca="1">IF(ISERROR($Y582),"",OFFSET('Smelter Look-up'!$H$4,$Y582-4,0))</f>
        <v/>
      </c>
      <c r="J582" s="96" t="str">
        <f ca="1">IF(ISERROR($Y582),"",OFFSET('Smelter Look-up'!$I$4,$Y582-4,0))</f>
        <v/>
      </c>
      <c r="K582" s="97"/>
      <c r="L582" s="97"/>
      <c r="M582" s="97"/>
      <c r="N582" s="97"/>
      <c r="O582" s="97"/>
      <c r="P582" s="97"/>
      <c r="Q582" s="98"/>
      <c r="R582" s="140" t="str">
        <f ca="1">IF(ISERROR($Y582),"",OFFSET('Smelter Look-up'!$C$4,$Y582-4,0)&amp;"")</f>
        <v/>
      </c>
      <c r="S582" s="98" t="str">
        <f ca="1" t="shared" si="69"/>
        <v/>
      </c>
      <c r="T582" s="98" t="str">
        <f ca="1">IF(B582="","",IF(ISERROR(MATCH($J582,SorP!B:B,0)),"",INDIRECT("'SorP'!$A$"&amp;MATCH($S582&amp;$J582,SorP!C:C,0))))</f>
        <v/>
      </c>
      <c r="U582" s="99"/>
      <c r="V582" s="74" t="str">
        <f ca="1" t="shared" si="70"/>
        <v/>
      </c>
      <c r="W582" s="74" t="b">
        <f ca="1" t="shared" si="71"/>
        <v>0</v>
      </c>
      <c r="X582" s="74" t="str">
        <f ca="1" t="shared" si="72"/>
        <v>+</v>
      </c>
      <c r="Y582" s="74" t="e">
        <f ca="1">IF(C582="",NA(),MATCH($B582&amp;$C582,'Smelter Look-up'!$J:$J,0))</f>
        <v>#N/A</v>
      </c>
      <c r="AB582" s="74">
        <f ca="1" t="shared" si="73"/>
        <v>0</v>
      </c>
      <c r="AC582" s="74" t="str">
        <f ca="1" t="shared" si="74"/>
        <v/>
      </c>
      <c r="AD582" s="74" t="str">
        <f ca="1" t="shared" si="75"/>
        <v/>
      </c>
    </row>
    <row r="583" s="74" customFormat="1" ht="20.15" customHeight="1" spans="1:30">
      <c r="A583" s="97"/>
      <c r="B583" s="95" t="str">
        <f ca="1">IF(LEN(A583)=0,"",INDEX('Smelter Look-up'!$A:$A,MATCH($A583,'Smelter Look-up'!$E:$E,0)))</f>
        <v/>
      </c>
      <c r="C583" s="95" t="str">
        <f ca="1">IF(LEN(A583)=0,"",INDEX('Smelter Look-up'!$C:$C,MATCH($A583,'Smelter Look-up'!$E:$E,0)))</f>
        <v/>
      </c>
      <c r="D583" s="95"/>
      <c r="E583" s="95" t="str">
        <f ca="1">IF(ISERROR($Y583),"",OFFSET('Smelter Look-up'!$D$4,$Y583-4,0)&amp;"")</f>
        <v/>
      </c>
      <c r="F583" s="95" t="str">
        <f ca="1">IF(ISERROR($Y583),"",OFFSET('Smelter Look-up'!$E$4,$Y583-4,0))</f>
        <v/>
      </c>
      <c r="G583" s="95" t="str">
        <f ca="1">IF(C583="Smelter not listed","Enter smelter details",IF(ISERROR($Y583),"",OFFSET('Smelter Look-up'!$F$4,$Y583-4,0)))</f>
        <v/>
      </c>
      <c r="H583" s="154" t="str">
        <f ca="1">IF(ISERROR($Y583),"",OFFSET('Smelter Look-up'!$G$4,$Y583-4,0))</f>
        <v/>
      </c>
      <c r="I583" s="96" t="str">
        <f ca="1">IF(ISERROR($Y583),"",OFFSET('Smelter Look-up'!$H$4,$Y583-4,0))</f>
        <v/>
      </c>
      <c r="J583" s="96" t="str">
        <f ca="1">IF(ISERROR($Y583),"",OFFSET('Smelter Look-up'!$I$4,$Y583-4,0))</f>
        <v/>
      </c>
      <c r="K583" s="97"/>
      <c r="L583" s="97"/>
      <c r="M583" s="97"/>
      <c r="N583" s="97"/>
      <c r="O583" s="97"/>
      <c r="P583" s="97"/>
      <c r="Q583" s="98"/>
      <c r="R583" s="140" t="str">
        <f ca="1">IF(ISERROR($Y583),"",OFFSET('Smelter Look-up'!$C$4,$Y583-4,0)&amp;"")</f>
        <v/>
      </c>
      <c r="S583" s="98" t="str">
        <f ca="1" t="shared" si="69"/>
        <v/>
      </c>
      <c r="T583" s="98" t="str">
        <f ca="1">IF(B583="","",IF(ISERROR(MATCH($J583,SorP!B:B,0)),"",INDIRECT("'SorP'!$A$"&amp;MATCH($S583&amp;$J583,SorP!C:C,0))))</f>
        <v/>
      </c>
      <c r="U583" s="99"/>
      <c r="V583" s="74" t="str">
        <f ca="1" t="shared" si="70"/>
        <v/>
      </c>
      <c r="W583" s="74" t="b">
        <f ca="1" t="shared" si="71"/>
        <v>0</v>
      </c>
      <c r="X583" s="74" t="str">
        <f ca="1" t="shared" si="72"/>
        <v>+</v>
      </c>
      <c r="Y583" s="74" t="e">
        <f ca="1">IF(C583="",NA(),MATCH($B583&amp;$C583,'Smelter Look-up'!$J:$J,0))</f>
        <v>#N/A</v>
      </c>
      <c r="AB583" s="74">
        <f ca="1" t="shared" si="73"/>
        <v>0</v>
      </c>
      <c r="AC583" s="74" t="str">
        <f ca="1" t="shared" si="74"/>
        <v/>
      </c>
      <c r="AD583" s="74" t="str">
        <f ca="1" t="shared" si="75"/>
        <v/>
      </c>
    </row>
    <row r="584" s="74" customFormat="1" ht="20.15" customHeight="1" spans="1:30">
      <c r="A584" s="97"/>
      <c r="B584" s="95" t="str">
        <f ca="1">IF(LEN(A584)=0,"",INDEX('Smelter Look-up'!$A:$A,MATCH($A584,'Smelter Look-up'!$E:$E,0)))</f>
        <v/>
      </c>
      <c r="C584" s="95" t="str">
        <f ca="1">IF(LEN(A584)=0,"",INDEX('Smelter Look-up'!$C:$C,MATCH($A584,'Smelter Look-up'!$E:$E,0)))</f>
        <v/>
      </c>
      <c r="D584" s="95"/>
      <c r="E584" s="95" t="str">
        <f ca="1">IF(ISERROR($Y584),"",OFFSET('Smelter Look-up'!$D$4,$Y584-4,0)&amp;"")</f>
        <v/>
      </c>
      <c r="F584" s="95" t="str">
        <f ca="1">IF(ISERROR($Y584),"",OFFSET('Smelter Look-up'!$E$4,$Y584-4,0))</f>
        <v/>
      </c>
      <c r="G584" s="95" t="str">
        <f ca="1">IF(C584="Smelter not listed","Enter smelter details",IF(ISERROR($Y584),"",OFFSET('Smelter Look-up'!$F$4,$Y584-4,0)))</f>
        <v/>
      </c>
      <c r="H584" s="154" t="str">
        <f ca="1">IF(ISERROR($Y584),"",OFFSET('Smelter Look-up'!$G$4,$Y584-4,0))</f>
        <v/>
      </c>
      <c r="I584" s="96" t="str">
        <f ca="1">IF(ISERROR($Y584),"",OFFSET('Smelter Look-up'!$H$4,$Y584-4,0))</f>
        <v/>
      </c>
      <c r="J584" s="96" t="str">
        <f ca="1">IF(ISERROR($Y584),"",OFFSET('Smelter Look-up'!$I$4,$Y584-4,0))</f>
        <v/>
      </c>
      <c r="K584" s="97"/>
      <c r="L584" s="97"/>
      <c r="M584" s="97"/>
      <c r="N584" s="97"/>
      <c r="O584" s="97"/>
      <c r="P584" s="97"/>
      <c r="Q584" s="98"/>
      <c r="R584" s="140" t="str">
        <f ca="1">IF(ISERROR($Y584),"",OFFSET('Smelter Look-up'!$C$4,$Y584-4,0)&amp;"")</f>
        <v/>
      </c>
      <c r="S584" s="98" t="str">
        <f ca="1" t="shared" si="69"/>
        <v/>
      </c>
      <c r="T584" s="98" t="str">
        <f ca="1">IF(B584="","",IF(ISERROR(MATCH($J584,SorP!B:B,0)),"",INDIRECT("'SorP'!$A$"&amp;MATCH($S584&amp;$J584,SorP!C:C,0))))</f>
        <v/>
      </c>
      <c r="U584" s="99"/>
      <c r="V584" s="74" t="str">
        <f ca="1" t="shared" si="70"/>
        <v/>
      </c>
      <c r="W584" s="74" t="b">
        <f ca="1" t="shared" si="71"/>
        <v>0</v>
      </c>
      <c r="X584" s="74" t="str">
        <f ca="1" t="shared" si="72"/>
        <v>+</v>
      </c>
      <c r="Y584" s="74" t="e">
        <f ca="1">IF(C584="",NA(),MATCH($B584&amp;$C584,'Smelter Look-up'!$J:$J,0))</f>
        <v>#N/A</v>
      </c>
      <c r="AB584" s="74">
        <f ca="1" t="shared" si="73"/>
        <v>0</v>
      </c>
      <c r="AC584" s="74" t="str">
        <f ca="1" t="shared" si="74"/>
        <v/>
      </c>
      <c r="AD584" s="74" t="str">
        <f ca="1" t="shared" si="75"/>
        <v/>
      </c>
    </row>
    <row r="585" s="74" customFormat="1" ht="20.15" customHeight="1" spans="1:30">
      <c r="A585" s="97"/>
      <c r="B585" s="95" t="str">
        <f ca="1">IF(LEN(A585)=0,"",INDEX('Smelter Look-up'!$A:$A,MATCH($A585,'Smelter Look-up'!$E:$E,0)))</f>
        <v/>
      </c>
      <c r="C585" s="95" t="str">
        <f ca="1">IF(LEN(A585)=0,"",INDEX('Smelter Look-up'!$C:$C,MATCH($A585,'Smelter Look-up'!$E:$E,0)))</f>
        <v/>
      </c>
      <c r="D585" s="95"/>
      <c r="E585" s="95" t="str">
        <f ca="1">IF(ISERROR($Y585),"",OFFSET('Smelter Look-up'!$D$4,$Y585-4,0)&amp;"")</f>
        <v/>
      </c>
      <c r="F585" s="95" t="str">
        <f ca="1">IF(ISERROR($Y585),"",OFFSET('Smelter Look-up'!$E$4,$Y585-4,0))</f>
        <v/>
      </c>
      <c r="G585" s="95" t="str">
        <f ca="1">IF(C585="Smelter not listed","Enter smelter details",IF(ISERROR($Y585),"",OFFSET('Smelter Look-up'!$F$4,$Y585-4,0)))</f>
        <v/>
      </c>
      <c r="H585" s="154" t="str">
        <f ca="1">IF(ISERROR($Y585),"",OFFSET('Smelter Look-up'!$G$4,$Y585-4,0))</f>
        <v/>
      </c>
      <c r="I585" s="96" t="str">
        <f ca="1">IF(ISERROR($Y585),"",OFFSET('Smelter Look-up'!$H$4,$Y585-4,0))</f>
        <v/>
      </c>
      <c r="J585" s="96" t="str">
        <f ca="1">IF(ISERROR($Y585),"",OFFSET('Smelter Look-up'!$I$4,$Y585-4,0))</f>
        <v/>
      </c>
      <c r="K585" s="97"/>
      <c r="L585" s="97"/>
      <c r="M585" s="97"/>
      <c r="N585" s="97"/>
      <c r="O585" s="97"/>
      <c r="P585" s="97"/>
      <c r="Q585" s="98"/>
      <c r="R585" s="140" t="str">
        <f ca="1">IF(ISERROR($Y585),"",OFFSET('Smelter Look-up'!$C$4,$Y585-4,0)&amp;"")</f>
        <v/>
      </c>
      <c r="S585" s="98" t="str">
        <f ca="1" t="shared" si="69"/>
        <v/>
      </c>
      <c r="T585" s="98" t="str">
        <f ca="1">IF(B585="","",IF(ISERROR(MATCH($J585,SorP!B:B,0)),"",INDIRECT("'SorP'!$A$"&amp;MATCH($S585&amp;$J585,SorP!C:C,0))))</f>
        <v/>
      </c>
      <c r="U585" s="99"/>
      <c r="V585" s="74" t="str">
        <f ca="1" t="shared" si="70"/>
        <v/>
      </c>
      <c r="W585" s="74" t="b">
        <f ca="1" t="shared" si="71"/>
        <v>0</v>
      </c>
      <c r="X585" s="74" t="str">
        <f ca="1" t="shared" si="72"/>
        <v>+</v>
      </c>
      <c r="Y585" s="74" t="e">
        <f ca="1">IF(C585="",NA(),MATCH($B585&amp;$C585,'Smelter Look-up'!$J:$J,0))</f>
        <v>#N/A</v>
      </c>
      <c r="AB585" s="74">
        <f ca="1" t="shared" si="73"/>
        <v>0</v>
      </c>
      <c r="AC585" s="74" t="str">
        <f ca="1" t="shared" si="74"/>
        <v/>
      </c>
      <c r="AD585" s="74" t="str">
        <f ca="1" t="shared" si="75"/>
        <v/>
      </c>
    </row>
    <row r="586" s="74" customFormat="1" ht="20.15" customHeight="1" spans="1:30">
      <c r="A586" s="97"/>
      <c r="B586" s="95" t="str">
        <f ca="1">IF(LEN(A586)=0,"",INDEX('Smelter Look-up'!$A:$A,MATCH($A586,'Smelter Look-up'!$E:$E,0)))</f>
        <v/>
      </c>
      <c r="C586" s="95" t="str">
        <f ca="1">IF(LEN(A586)=0,"",INDEX('Smelter Look-up'!$C:$C,MATCH($A586,'Smelter Look-up'!$E:$E,0)))</f>
        <v/>
      </c>
      <c r="D586" s="95"/>
      <c r="E586" s="95" t="str">
        <f ca="1">IF(ISERROR($Y586),"",OFFSET('Smelter Look-up'!$D$4,$Y586-4,0)&amp;"")</f>
        <v/>
      </c>
      <c r="F586" s="95" t="str">
        <f ca="1">IF(ISERROR($Y586),"",OFFSET('Smelter Look-up'!$E$4,$Y586-4,0))</f>
        <v/>
      </c>
      <c r="G586" s="95" t="str">
        <f ca="1">IF(C586="Smelter not listed","Enter smelter details",IF(ISERROR($Y586),"",OFFSET('Smelter Look-up'!$F$4,$Y586-4,0)))</f>
        <v/>
      </c>
      <c r="H586" s="154" t="str">
        <f ca="1">IF(ISERROR($Y586),"",OFFSET('Smelter Look-up'!$G$4,$Y586-4,0))</f>
        <v/>
      </c>
      <c r="I586" s="96" t="str">
        <f ca="1">IF(ISERROR($Y586),"",OFFSET('Smelter Look-up'!$H$4,$Y586-4,0))</f>
        <v/>
      </c>
      <c r="J586" s="96" t="str">
        <f ca="1">IF(ISERROR($Y586),"",OFFSET('Smelter Look-up'!$I$4,$Y586-4,0))</f>
        <v/>
      </c>
      <c r="K586" s="97"/>
      <c r="L586" s="97"/>
      <c r="M586" s="97"/>
      <c r="N586" s="97"/>
      <c r="O586" s="97"/>
      <c r="P586" s="97"/>
      <c r="Q586" s="98"/>
      <c r="R586" s="140" t="str">
        <f ca="1">IF(ISERROR($Y586),"",OFFSET('Smelter Look-up'!$C$4,$Y586-4,0)&amp;"")</f>
        <v/>
      </c>
      <c r="S586" s="98" t="str">
        <f ca="1" t="shared" si="69"/>
        <v/>
      </c>
      <c r="T586" s="98" t="str">
        <f ca="1">IF(B586="","",IF(ISERROR(MATCH($J586,SorP!B:B,0)),"",INDIRECT("'SorP'!$A$"&amp;MATCH($S586&amp;$J586,SorP!C:C,0))))</f>
        <v/>
      </c>
      <c r="U586" s="99"/>
      <c r="V586" s="74" t="str">
        <f ca="1" t="shared" si="70"/>
        <v/>
      </c>
      <c r="W586" s="74" t="b">
        <f ca="1" t="shared" si="71"/>
        <v>0</v>
      </c>
      <c r="X586" s="74" t="str">
        <f ca="1" t="shared" si="72"/>
        <v>+</v>
      </c>
      <c r="Y586" s="74" t="e">
        <f ca="1">IF(C586="",NA(),MATCH($B586&amp;$C586,'Smelter Look-up'!$J:$J,0))</f>
        <v>#N/A</v>
      </c>
      <c r="AB586" s="74">
        <f ca="1" t="shared" si="73"/>
        <v>0</v>
      </c>
      <c r="AC586" s="74" t="str">
        <f ca="1" t="shared" si="74"/>
        <v/>
      </c>
      <c r="AD586" s="74" t="str">
        <f ca="1" t="shared" si="75"/>
        <v/>
      </c>
    </row>
    <row r="587" s="74" customFormat="1" ht="20.15" customHeight="1" spans="1:30">
      <c r="A587" s="97"/>
      <c r="B587" s="95" t="str">
        <f ca="1">IF(LEN(A587)=0,"",INDEX('Smelter Look-up'!$A:$A,MATCH($A587,'Smelter Look-up'!$E:$E,0)))</f>
        <v/>
      </c>
      <c r="C587" s="95" t="str">
        <f ca="1">IF(LEN(A587)=0,"",INDEX('Smelter Look-up'!$C:$C,MATCH($A587,'Smelter Look-up'!$E:$E,0)))</f>
        <v/>
      </c>
      <c r="D587" s="95"/>
      <c r="E587" s="95" t="str">
        <f ca="1">IF(ISERROR($Y587),"",OFFSET('Smelter Look-up'!$D$4,$Y587-4,0)&amp;"")</f>
        <v/>
      </c>
      <c r="F587" s="95" t="str">
        <f ca="1">IF(ISERROR($Y587),"",OFFSET('Smelter Look-up'!$E$4,$Y587-4,0))</f>
        <v/>
      </c>
      <c r="G587" s="95" t="str">
        <f ca="1">IF(C587="Smelter not listed","Enter smelter details",IF(ISERROR($Y587),"",OFFSET('Smelter Look-up'!$F$4,$Y587-4,0)))</f>
        <v/>
      </c>
      <c r="H587" s="154" t="str">
        <f ca="1">IF(ISERROR($Y587),"",OFFSET('Smelter Look-up'!$G$4,$Y587-4,0))</f>
        <v/>
      </c>
      <c r="I587" s="96" t="str">
        <f ca="1">IF(ISERROR($Y587),"",OFFSET('Smelter Look-up'!$H$4,$Y587-4,0))</f>
        <v/>
      </c>
      <c r="J587" s="96" t="str">
        <f ca="1">IF(ISERROR($Y587),"",OFFSET('Smelter Look-up'!$I$4,$Y587-4,0))</f>
        <v/>
      </c>
      <c r="K587" s="97"/>
      <c r="L587" s="97"/>
      <c r="M587" s="97"/>
      <c r="N587" s="97"/>
      <c r="O587" s="97"/>
      <c r="P587" s="97"/>
      <c r="Q587" s="98"/>
      <c r="R587" s="140" t="str">
        <f ca="1">IF(ISERROR($Y587),"",OFFSET('Smelter Look-up'!$C$4,$Y587-4,0)&amp;"")</f>
        <v/>
      </c>
      <c r="S587" s="98" t="str">
        <f ca="1" t="shared" si="69"/>
        <v/>
      </c>
      <c r="T587" s="98" t="str">
        <f ca="1">IF(B587="","",IF(ISERROR(MATCH($J587,SorP!B:B,0)),"",INDIRECT("'SorP'!$A$"&amp;MATCH($S587&amp;$J587,SorP!C:C,0))))</f>
        <v/>
      </c>
      <c r="U587" s="99"/>
      <c r="V587" s="74" t="str">
        <f ca="1" t="shared" si="70"/>
        <v/>
      </c>
      <c r="W587" s="74" t="b">
        <f ca="1" t="shared" si="71"/>
        <v>0</v>
      </c>
      <c r="X587" s="74" t="str">
        <f ca="1" t="shared" si="72"/>
        <v>+</v>
      </c>
      <c r="Y587" s="74" t="e">
        <f ca="1">IF(C587="",NA(),MATCH($B587&amp;$C587,'Smelter Look-up'!$J:$J,0))</f>
        <v>#N/A</v>
      </c>
      <c r="AB587" s="74">
        <f ca="1" t="shared" si="73"/>
        <v>0</v>
      </c>
      <c r="AC587" s="74" t="str">
        <f ca="1" t="shared" si="74"/>
        <v/>
      </c>
      <c r="AD587" s="74" t="str">
        <f ca="1" t="shared" si="75"/>
        <v/>
      </c>
    </row>
    <row r="588" s="74" customFormat="1" ht="20.15" customHeight="1" spans="1:30">
      <c r="A588" s="97"/>
      <c r="B588" s="95" t="str">
        <f ca="1">IF(LEN(A588)=0,"",INDEX('Smelter Look-up'!$A:$A,MATCH($A588,'Smelter Look-up'!$E:$E,0)))</f>
        <v/>
      </c>
      <c r="C588" s="95" t="str">
        <f ca="1">IF(LEN(A588)=0,"",INDEX('Smelter Look-up'!$C:$C,MATCH($A588,'Smelter Look-up'!$E:$E,0)))</f>
        <v/>
      </c>
      <c r="D588" s="95"/>
      <c r="E588" s="95" t="str">
        <f ca="1">IF(ISERROR($Y588),"",OFFSET('Smelter Look-up'!$D$4,$Y588-4,0)&amp;"")</f>
        <v/>
      </c>
      <c r="F588" s="95" t="str">
        <f ca="1">IF(ISERROR($Y588),"",OFFSET('Smelter Look-up'!$E$4,$Y588-4,0))</f>
        <v/>
      </c>
      <c r="G588" s="95" t="str">
        <f ca="1">IF(C588="Smelter not listed","Enter smelter details",IF(ISERROR($Y588),"",OFFSET('Smelter Look-up'!$F$4,$Y588-4,0)))</f>
        <v/>
      </c>
      <c r="H588" s="154" t="str">
        <f ca="1">IF(ISERROR($Y588),"",OFFSET('Smelter Look-up'!$G$4,$Y588-4,0))</f>
        <v/>
      </c>
      <c r="I588" s="96" t="str">
        <f ca="1">IF(ISERROR($Y588),"",OFFSET('Smelter Look-up'!$H$4,$Y588-4,0))</f>
        <v/>
      </c>
      <c r="J588" s="96" t="str">
        <f ca="1">IF(ISERROR($Y588),"",OFFSET('Smelter Look-up'!$I$4,$Y588-4,0))</f>
        <v/>
      </c>
      <c r="K588" s="97"/>
      <c r="L588" s="97"/>
      <c r="M588" s="97"/>
      <c r="N588" s="97"/>
      <c r="O588" s="97"/>
      <c r="P588" s="97"/>
      <c r="Q588" s="98"/>
      <c r="R588" s="140" t="str">
        <f ca="1">IF(ISERROR($Y588),"",OFFSET('Smelter Look-up'!$C$4,$Y588-4,0)&amp;"")</f>
        <v/>
      </c>
      <c r="S588" s="98" t="str">
        <f ca="1" t="shared" si="69"/>
        <v/>
      </c>
      <c r="T588" s="98" t="str">
        <f ca="1">IF(B588="","",IF(ISERROR(MATCH($J588,SorP!B:B,0)),"",INDIRECT("'SorP'!$A$"&amp;MATCH($S588&amp;$J588,SorP!C:C,0))))</f>
        <v/>
      </c>
      <c r="U588" s="99"/>
      <c r="V588" s="74" t="str">
        <f ca="1" t="shared" si="70"/>
        <v/>
      </c>
      <c r="W588" s="74" t="b">
        <f ca="1" t="shared" si="71"/>
        <v>0</v>
      </c>
      <c r="X588" s="74" t="str">
        <f ca="1" t="shared" si="72"/>
        <v>+</v>
      </c>
      <c r="Y588" s="74" t="e">
        <f ca="1">IF(C588="",NA(),MATCH($B588&amp;$C588,'Smelter Look-up'!$J:$J,0))</f>
        <v>#N/A</v>
      </c>
      <c r="AB588" s="74">
        <f ca="1" t="shared" si="73"/>
        <v>0</v>
      </c>
      <c r="AC588" s="74" t="str">
        <f ca="1" t="shared" si="74"/>
        <v/>
      </c>
      <c r="AD588" s="74" t="str">
        <f ca="1" t="shared" si="75"/>
        <v/>
      </c>
    </row>
    <row r="589" s="74" customFormat="1" ht="20.15" customHeight="1" spans="1:30">
      <c r="A589" s="97"/>
      <c r="B589" s="95" t="str">
        <f ca="1">IF(LEN(A589)=0,"",INDEX('Smelter Look-up'!$A:$A,MATCH($A589,'Smelter Look-up'!$E:$E,0)))</f>
        <v/>
      </c>
      <c r="C589" s="95" t="str">
        <f ca="1">IF(LEN(A589)=0,"",INDEX('Smelter Look-up'!$C:$C,MATCH($A589,'Smelter Look-up'!$E:$E,0)))</f>
        <v/>
      </c>
      <c r="D589" s="95"/>
      <c r="E589" s="95" t="str">
        <f ca="1">IF(ISERROR($Y589),"",OFFSET('Smelter Look-up'!$D$4,$Y589-4,0)&amp;"")</f>
        <v/>
      </c>
      <c r="F589" s="95" t="str">
        <f ca="1">IF(ISERROR($Y589),"",OFFSET('Smelter Look-up'!$E$4,$Y589-4,0))</f>
        <v/>
      </c>
      <c r="G589" s="95" t="str">
        <f ca="1">IF(C589="Smelter not listed","Enter smelter details",IF(ISERROR($Y589),"",OFFSET('Smelter Look-up'!$F$4,$Y589-4,0)))</f>
        <v/>
      </c>
      <c r="H589" s="154" t="str">
        <f ca="1">IF(ISERROR($Y589),"",OFFSET('Smelter Look-up'!$G$4,$Y589-4,0))</f>
        <v/>
      </c>
      <c r="I589" s="96" t="str">
        <f ca="1">IF(ISERROR($Y589),"",OFFSET('Smelter Look-up'!$H$4,$Y589-4,0))</f>
        <v/>
      </c>
      <c r="J589" s="96" t="str">
        <f ca="1">IF(ISERROR($Y589),"",OFFSET('Smelter Look-up'!$I$4,$Y589-4,0))</f>
        <v/>
      </c>
      <c r="K589" s="97"/>
      <c r="L589" s="97"/>
      <c r="M589" s="97"/>
      <c r="N589" s="97"/>
      <c r="O589" s="97"/>
      <c r="P589" s="97"/>
      <c r="Q589" s="98"/>
      <c r="R589" s="140" t="str">
        <f ca="1">IF(ISERROR($Y589),"",OFFSET('Smelter Look-up'!$C$4,$Y589-4,0)&amp;"")</f>
        <v/>
      </c>
      <c r="S589" s="98" t="str">
        <f ca="1" t="shared" si="69"/>
        <v/>
      </c>
      <c r="T589" s="98" t="str">
        <f ca="1">IF(B589="","",IF(ISERROR(MATCH($J589,SorP!B:B,0)),"",INDIRECT("'SorP'!$A$"&amp;MATCH($S589&amp;$J589,SorP!C:C,0))))</f>
        <v/>
      </c>
      <c r="U589" s="99"/>
      <c r="V589" s="74" t="str">
        <f ca="1" t="shared" si="70"/>
        <v/>
      </c>
      <c r="W589" s="74" t="b">
        <f ca="1" t="shared" si="71"/>
        <v>0</v>
      </c>
      <c r="X589" s="74" t="str">
        <f ca="1" t="shared" si="72"/>
        <v>+</v>
      </c>
      <c r="Y589" s="74" t="e">
        <f ca="1">IF(C589="",NA(),MATCH($B589&amp;$C589,'Smelter Look-up'!$J:$J,0))</f>
        <v>#N/A</v>
      </c>
      <c r="AB589" s="74">
        <f ca="1" t="shared" si="73"/>
        <v>0</v>
      </c>
      <c r="AC589" s="74" t="str">
        <f ca="1" t="shared" si="74"/>
        <v/>
      </c>
      <c r="AD589" s="74" t="str">
        <f ca="1" t="shared" si="75"/>
        <v/>
      </c>
    </row>
    <row r="590" s="74" customFormat="1" ht="20.15" customHeight="1" spans="1:30">
      <c r="A590" s="97"/>
      <c r="B590" s="95" t="str">
        <f ca="1">IF(LEN(A590)=0,"",INDEX('Smelter Look-up'!$A:$A,MATCH($A590,'Smelter Look-up'!$E:$E,0)))</f>
        <v/>
      </c>
      <c r="C590" s="95" t="str">
        <f ca="1">IF(LEN(A590)=0,"",INDEX('Smelter Look-up'!$C:$C,MATCH($A590,'Smelter Look-up'!$E:$E,0)))</f>
        <v/>
      </c>
      <c r="D590" s="95"/>
      <c r="E590" s="95" t="str">
        <f ca="1">IF(ISERROR($Y590),"",OFFSET('Smelter Look-up'!$D$4,$Y590-4,0)&amp;"")</f>
        <v/>
      </c>
      <c r="F590" s="95" t="str">
        <f ca="1">IF(ISERROR($Y590),"",OFFSET('Smelter Look-up'!$E$4,$Y590-4,0))</f>
        <v/>
      </c>
      <c r="G590" s="95" t="str">
        <f ca="1">IF(C590="Smelter not listed","Enter smelter details",IF(ISERROR($Y590),"",OFFSET('Smelter Look-up'!$F$4,$Y590-4,0)))</f>
        <v/>
      </c>
      <c r="H590" s="154" t="str">
        <f ca="1">IF(ISERROR($Y590),"",OFFSET('Smelter Look-up'!$G$4,$Y590-4,0))</f>
        <v/>
      </c>
      <c r="I590" s="96" t="str">
        <f ca="1">IF(ISERROR($Y590),"",OFFSET('Smelter Look-up'!$H$4,$Y590-4,0))</f>
        <v/>
      </c>
      <c r="J590" s="96" t="str">
        <f ca="1">IF(ISERROR($Y590),"",OFFSET('Smelter Look-up'!$I$4,$Y590-4,0))</f>
        <v/>
      </c>
      <c r="K590" s="97"/>
      <c r="L590" s="97"/>
      <c r="M590" s="97"/>
      <c r="N590" s="97"/>
      <c r="O590" s="97"/>
      <c r="P590" s="97"/>
      <c r="Q590" s="98"/>
      <c r="R590" s="140" t="str">
        <f ca="1">IF(ISERROR($Y590),"",OFFSET('Smelter Look-up'!$C$4,$Y590-4,0)&amp;"")</f>
        <v/>
      </c>
      <c r="S590" s="98" t="str">
        <f ca="1" t="shared" si="69"/>
        <v/>
      </c>
      <c r="T590" s="98" t="str">
        <f ca="1">IF(B590="","",IF(ISERROR(MATCH($J590,SorP!B:B,0)),"",INDIRECT("'SorP'!$A$"&amp;MATCH($S590&amp;$J590,SorP!C:C,0))))</f>
        <v/>
      </c>
      <c r="U590" s="99"/>
      <c r="V590" s="74" t="str">
        <f ca="1" t="shared" si="70"/>
        <v/>
      </c>
      <c r="W590" s="74" t="b">
        <f ca="1" t="shared" si="71"/>
        <v>0</v>
      </c>
      <c r="X590" s="74" t="str">
        <f ca="1" t="shared" si="72"/>
        <v>+</v>
      </c>
      <c r="Y590" s="74" t="e">
        <f ca="1">IF(C590="",NA(),MATCH($B590&amp;$C590,'Smelter Look-up'!$J:$J,0))</f>
        <v>#N/A</v>
      </c>
      <c r="AB590" s="74">
        <f ca="1" t="shared" si="73"/>
        <v>0</v>
      </c>
      <c r="AC590" s="74" t="str">
        <f ca="1" t="shared" si="74"/>
        <v/>
      </c>
      <c r="AD590" s="74" t="str">
        <f ca="1" t="shared" si="75"/>
        <v/>
      </c>
    </row>
    <row r="591" s="74" customFormat="1" ht="20.15" customHeight="1" spans="1:30">
      <c r="A591" s="97"/>
      <c r="B591" s="95" t="str">
        <f ca="1">IF(LEN(A591)=0,"",INDEX('Smelter Look-up'!$A:$A,MATCH($A591,'Smelter Look-up'!$E:$E,0)))</f>
        <v/>
      </c>
      <c r="C591" s="95" t="str">
        <f ca="1">IF(LEN(A591)=0,"",INDEX('Smelter Look-up'!$C:$C,MATCH($A591,'Smelter Look-up'!$E:$E,0)))</f>
        <v/>
      </c>
      <c r="D591" s="95"/>
      <c r="E591" s="95" t="str">
        <f ca="1">IF(ISERROR($Y591),"",OFFSET('Smelter Look-up'!$D$4,$Y591-4,0)&amp;"")</f>
        <v/>
      </c>
      <c r="F591" s="95" t="str">
        <f ca="1">IF(ISERROR($Y591),"",OFFSET('Smelter Look-up'!$E$4,$Y591-4,0))</f>
        <v/>
      </c>
      <c r="G591" s="95" t="str">
        <f ca="1">IF(C591="Smelter not listed","Enter smelter details",IF(ISERROR($Y591),"",OFFSET('Smelter Look-up'!$F$4,$Y591-4,0)))</f>
        <v/>
      </c>
      <c r="H591" s="154" t="str">
        <f ca="1">IF(ISERROR($Y591),"",OFFSET('Smelter Look-up'!$G$4,$Y591-4,0))</f>
        <v/>
      </c>
      <c r="I591" s="96" t="str">
        <f ca="1">IF(ISERROR($Y591),"",OFFSET('Smelter Look-up'!$H$4,$Y591-4,0))</f>
        <v/>
      </c>
      <c r="J591" s="96" t="str">
        <f ca="1">IF(ISERROR($Y591),"",OFFSET('Smelter Look-up'!$I$4,$Y591-4,0))</f>
        <v/>
      </c>
      <c r="K591" s="97"/>
      <c r="L591" s="97"/>
      <c r="M591" s="97"/>
      <c r="N591" s="97"/>
      <c r="O591" s="97"/>
      <c r="P591" s="97"/>
      <c r="Q591" s="98"/>
      <c r="R591" s="140" t="str">
        <f ca="1">IF(ISERROR($Y591),"",OFFSET('Smelter Look-up'!$C$4,$Y591-4,0)&amp;"")</f>
        <v/>
      </c>
      <c r="S591" s="98" t="str">
        <f ca="1" t="shared" si="69"/>
        <v/>
      </c>
      <c r="T591" s="98" t="str">
        <f ca="1">IF(B591="","",IF(ISERROR(MATCH($J591,SorP!B:B,0)),"",INDIRECT("'SorP'!$A$"&amp;MATCH($S591&amp;$J591,SorP!C:C,0))))</f>
        <v/>
      </c>
      <c r="U591" s="99"/>
      <c r="V591" s="74" t="str">
        <f ca="1" t="shared" si="70"/>
        <v/>
      </c>
      <c r="W591" s="74" t="b">
        <f ca="1" t="shared" si="71"/>
        <v>0</v>
      </c>
      <c r="X591" s="74" t="str">
        <f ca="1" t="shared" si="72"/>
        <v>+</v>
      </c>
      <c r="Y591" s="74" t="e">
        <f ca="1">IF(C591="",NA(),MATCH($B591&amp;$C591,'Smelter Look-up'!$J:$J,0))</f>
        <v>#N/A</v>
      </c>
      <c r="AB591" s="74">
        <f ca="1" t="shared" si="73"/>
        <v>0</v>
      </c>
      <c r="AC591" s="74" t="str">
        <f ca="1" t="shared" si="74"/>
        <v/>
      </c>
      <c r="AD591" s="74" t="str">
        <f ca="1" t="shared" si="75"/>
        <v/>
      </c>
    </row>
    <row r="592" s="74" customFormat="1" ht="20.15" customHeight="1" spans="1:30">
      <c r="A592" s="97"/>
      <c r="B592" s="95" t="str">
        <f ca="1">IF(LEN(A592)=0,"",INDEX('Smelter Look-up'!$A:$A,MATCH($A592,'Smelter Look-up'!$E:$E,0)))</f>
        <v/>
      </c>
      <c r="C592" s="95" t="str">
        <f ca="1">IF(LEN(A592)=0,"",INDEX('Smelter Look-up'!$C:$C,MATCH($A592,'Smelter Look-up'!$E:$E,0)))</f>
        <v/>
      </c>
      <c r="D592" s="95"/>
      <c r="E592" s="95" t="str">
        <f ca="1">IF(ISERROR($Y592),"",OFFSET('Smelter Look-up'!$D$4,$Y592-4,0)&amp;"")</f>
        <v/>
      </c>
      <c r="F592" s="95" t="str">
        <f ca="1">IF(ISERROR($Y592),"",OFFSET('Smelter Look-up'!$E$4,$Y592-4,0))</f>
        <v/>
      </c>
      <c r="G592" s="95" t="str">
        <f ca="1">IF(C592="Smelter not listed","Enter smelter details",IF(ISERROR($Y592),"",OFFSET('Smelter Look-up'!$F$4,$Y592-4,0)))</f>
        <v/>
      </c>
      <c r="H592" s="154" t="str">
        <f ca="1">IF(ISERROR($Y592),"",OFFSET('Smelter Look-up'!$G$4,$Y592-4,0))</f>
        <v/>
      </c>
      <c r="I592" s="96" t="str">
        <f ca="1">IF(ISERROR($Y592),"",OFFSET('Smelter Look-up'!$H$4,$Y592-4,0))</f>
        <v/>
      </c>
      <c r="J592" s="96" t="str">
        <f ca="1">IF(ISERROR($Y592),"",OFFSET('Smelter Look-up'!$I$4,$Y592-4,0))</f>
        <v/>
      </c>
      <c r="K592" s="97"/>
      <c r="L592" s="97"/>
      <c r="M592" s="97"/>
      <c r="N592" s="97"/>
      <c r="O592" s="97"/>
      <c r="P592" s="97"/>
      <c r="Q592" s="98"/>
      <c r="R592" s="140" t="str">
        <f ca="1">IF(ISERROR($Y592),"",OFFSET('Smelter Look-up'!$C$4,$Y592-4,0)&amp;"")</f>
        <v/>
      </c>
      <c r="S592" s="98" t="str">
        <f ca="1" t="shared" si="69"/>
        <v/>
      </c>
      <c r="T592" s="98" t="str">
        <f ca="1">IF(B592="","",IF(ISERROR(MATCH($J592,SorP!B:B,0)),"",INDIRECT("'SorP'!$A$"&amp;MATCH($S592&amp;$J592,SorP!C:C,0))))</f>
        <v/>
      </c>
      <c r="U592" s="99"/>
      <c r="V592" s="74" t="str">
        <f ca="1" t="shared" si="70"/>
        <v/>
      </c>
      <c r="W592" s="74" t="b">
        <f ca="1" t="shared" si="71"/>
        <v>0</v>
      </c>
      <c r="X592" s="74" t="str">
        <f ca="1" t="shared" si="72"/>
        <v>+</v>
      </c>
      <c r="Y592" s="74" t="e">
        <f ca="1">IF(C592="",NA(),MATCH($B592&amp;$C592,'Smelter Look-up'!$J:$J,0))</f>
        <v>#N/A</v>
      </c>
      <c r="AB592" s="74">
        <f ca="1" t="shared" si="73"/>
        <v>0</v>
      </c>
      <c r="AC592" s="74" t="str">
        <f ca="1" t="shared" si="74"/>
        <v/>
      </c>
      <c r="AD592" s="74" t="str">
        <f ca="1" t="shared" si="75"/>
        <v/>
      </c>
    </row>
    <row r="593" s="74" customFormat="1" ht="20.15" customHeight="1" spans="1:30">
      <c r="A593" s="97"/>
      <c r="B593" s="95" t="str">
        <f ca="1">IF(LEN(A593)=0,"",INDEX('Smelter Look-up'!$A:$A,MATCH($A593,'Smelter Look-up'!$E:$E,0)))</f>
        <v/>
      </c>
      <c r="C593" s="95" t="str">
        <f ca="1">IF(LEN(A593)=0,"",INDEX('Smelter Look-up'!$C:$C,MATCH($A593,'Smelter Look-up'!$E:$E,0)))</f>
        <v/>
      </c>
      <c r="D593" s="95"/>
      <c r="E593" s="95" t="str">
        <f ca="1">IF(ISERROR($Y593),"",OFFSET('Smelter Look-up'!$D$4,$Y593-4,0)&amp;"")</f>
        <v/>
      </c>
      <c r="F593" s="95" t="str">
        <f ca="1">IF(ISERROR($Y593),"",OFFSET('Smelter Look-up'!$E$4,$Y593-4,0))</f>
        <v/>
      </c>
      <c r="G593" s="95" t="str">
        <f ca="1">IF(C593="Smelter not listed","Enter smelter details",IF(ISERROR($Y593),"",OFFSET('Smelter Look-up'!$F$4,$Y593-4,0)))</f>
        <v/>
      </c>
      <c r="H593" s="154" t="str">
        <f ca="1">IF(ISERROR($Y593),"",OFFSET('Smelter Look-up'!$G$4,$Y593-4,0))</f>
        <v/>
      </c>
      <c r="I593" s="96" t="str">
        <f ca="1">IF(ISERROR($Y593),"",OFFSET('Smelter Look-up'!$H$4,$Y593-4,0))</f>
        <v/>
      </c>
      <c r="J593" s="96" t="str">
        <f ca="1">IF(ISERROR($Y593),"",OFFSET('Smelter Look-up'!$I$4,$Y593-4,0))</f>
        <v/>
      </c>
      <c r="K593" s="97"/>
      <c r="L593" s="97"/>
      <c r="M593" s="97"/>
      <c r="N593" s="97"/>
      <c r="O593" s="97"/>
      <c r="P593" s="97"/>
      <c r="Q593" s="98"/>
      <c r="R593" s="140" t="str">
        <f ca="1">IF(ISERROR($Y593),"",OFFSET('Smelter Look-up'!$C$4,$Y593-4,0)&amp;"")</f>
        <v/>
      </c>
      <c r="S593" s="98" t="str">
        <f ca="1" t="shared" si="69"/>
        <v/>
      </c>
      <c r="T593" s="98" t="str">
        <f ca="1">IF(B593="","",IF(ISERROR(MATCH($J593,SorP!B:B,0)),"",INDIRECT("'SorP'!$A$"&amp;MATCH($S593&amp;$J593,SorP!C:C,0))))</f>
        <v/>
      </c>
      <c r="U593" s="99"/>
      <c r="V593" s="74" t="str">
        <f ca="1" t="shared" si="70"/>
        <v/>
      </c>
      <c r="W593" s="74" t="b">
        <f ca="1" t="shared" si="71"/>
        <v>0</v>
      </c>
      <c r="X593" s="74" t="str">
        <f ca="1" t="shared" si="72"/>
        <v>+</v>
      </c>
      <c r="Y593" s="74" t="e">
        <f ca="1">IF(C593="",NA(),MATCH($B593&amp;$C593,'Smelter Look-up'!$J:$J,0))</f>
        <v>#N/A</v>
      </c>
      <c r="AB593" s="74">
        <f ca="1" t="shared" si="73"/>
        <v>0</v>
      </c>
      <c r="AC593" s="74" t="str">
        <f ca="1" t="shared" si="74"/>
        <v/>
      </c>
      <c r="AD593" s="74" t="str">
        <f ca="1" t="shared" si="75"/>
        <v/>
      </c>
    </row>
    <row r="594" s="74" customFormat="1" ht="20.15" customHeight="1" spans="1:30">
      <c r="A594" s="97"/>
      <c r="B594" s="95" t="str">
        <f ca="1">IF(LEN(A594)=0,"",INDEX('Smelter Look-up'!$A:$A,MATCH($A594,'Smelter Look-up'!$E:$E,0)))</f>
        <v/>
      </c>
      <c r="C594" s="95" t="str">
        <f ca="1">IF(LEN(A594)=0,"",INDEX('Smelter Look-up'!$C:$C,MATCH($A594,'Smelter Look-up'!$E:$E,0)))</f>
        <v/>
      </c>
      <c r="D594" s="95"/>
      <c r="E594" s="95" t="str">
        <f ca="1">IF(ISERROR($Y594),"",OFFSET('Smelter Look-up'!$D$4,$Y594-4,0)&amp;"")</f>
        <v/>
      </c>
      <c r="F594" s="95" t="str">
        <f ca="1">IF(ISERROR($Y594),"",OFFSET('Smelter Look-up'!$E$4,$Y594-4,0))</f>
        <v/>
      </c>
      <c r="G594" s="95" t="str">
        <f ca="1">IF(C594="Smelter not listed","Enter smelter details",IF(ISERROR($Y594),"",OFFSET('Smelter Look-up'!$F$4,$Y594-4,0)))</f>
        <v/>
      </c>
      <c r="H594" s="154" t="str">
        <f ca="1">IF(ISERROR($Y594),"",OFFSET('Smelter Look-up'!$G$4,$Y594-4,0))</f>
        <v/>
      </c>
      <c r="I594" s="96" t="str">
        <f ca="1">IF(ISERROR($Y594),"",OFFSET('Smelter Look-up'!$H$4,$Y594-4,0))</f>
        <v/>
      </c>
      <c r="J594" s="96" t="str">
        <f ca="1">IF(ISERROR($Y594),"",OFFSET('Smelter Look-up'!$I$4,$Y594-4,0))</f>
        <v/>
      </c>
      <c r="K594" s="97"/>
      <c r="L594" s="97"/>
      <c r="M594" s="97"/>
      <c r="N594" s="97"/>
      <c r="O594" s="97"/>
      <c r="P594" s="97"/>
      <c r="Q594" s="98"/>
      <c r="R594" s="140" t="str">
        <f ca="1">IF(ISERROR($Y594),"",OFFSET('Smelter Look-up'!$C$4,$Y594-4,0)&amp;"")</f>
        <v/>
      </c>
      <c r="S594" s="98" t="str">
        <f ca="1" t="shared" si="69"/>
        <v/>
      </c>
      <c r="T594" s="98" t="str">
        <f ca="1">IF(B594="","",IF(ISERROR(MATCH($J594,SorP!B:B,0)),"",INDIRECT("'SorP'!$A$"&amp;MATCH($S594&amp;$J594,SorP!C:C,0))))</f>
        <v/>
      </c>
      <c r="U594" s="99"/>
      <c r="V594" s="74" t="str">
        <f ca="1" t="shared" si="70"/>
        <v/>
      </c>
      <c r="W594" s="74" t="b">
        <f ca="1" t="shared" si="71"/>
        <v>0</v>
      </c>
      <c r="X594" s="74" t="str">
        <f ca="1" t="shared" si="72"/>
        <v>+</v>
      </c>
      <c r="Y594" s="74" t="e">
        <f ca="1">IF(C594="",NA(),MATCH($B594&amp;$C594,'Smelter Look-up'!$J:$J,0))</f>
        <v>#N/A</v>
      </c>
      <c r="AB594" s="74">
        <f ca="1" t="shared" si="73"/>
        <v>0</v>
      </c>
      <c r="AC594" s="74" t="str">
        <f ca="1" t="shared" si="74"/>
        <v/>
      </c>
      <c r="AD594" s="74" t="str">
        <f ca="1" t="shared" si="75"/>
        <v/>
      </c>
    </row>
    <row r="595" s="74" customFormat="1" ht="20.15" customHeight="1" spans="1:30">
      <c r="A595" s="97"/>
      <c r="B595" s="95" t="str">
        <f ca="1">IF(LEN(A595)=0,"",INDEX('Smelter Look-up'!$A:$A,MATCH($A595,'Smelter Look-up'!$E:$E,0)))</f>
        <v/>
      </c>
      <c r="C595" s="95" t="str">
        <f ca="1">IF(LEN(A595)=0,"",INDEX('Smelter Look-up'!$C:$C,MATCH($A595,'Smelter Look-up'!$E:$E,0)))</f>
        <v/>
      </c>
      <c r="D595" s="95"/>
      <c r="E595" s="95" t="str">
        <f ca="1">IF(ISERROR($Y595),"",OFFSET('Smelter Look-up'!$D$4,$Y595-4,0)&amp;"")</f>
        <v/>
      </c>
      <c r="F595" s="95" t="str">
        <f ca="1">IF(ISERROR($Y595),"",OFFSET('Smelter Look-up'!$E$4,$Y595-4,0))</f>
        <v/>
      </c>
      <c r="G595" s="95" t="str">
        <f ca="1">IF(C595="Smelter not listed","Enter smelter details",IF(ISERROR($Y595),"",OFFSET('Smelter Look-up'!$F$4,$Y595-4,0)))</f>
        <v/>
      </c>
      <c r="H595" s="154" t="str">
        <f ca="1">IF(ISERROR($Y595),"",OFFSET('Smelter Look-up'!$G$4,$Y595-4,0))</f>
        <v/>
      </c>
      <c r="I595" s="96" t="str">
        <f ca="1">IF(ISERROR($Y595),"",OFFSET('Smelter Look-up'!$H$4,$Y595-4,0))</f>
        <v/>
      </c>
      <c r="J595" s="96" t="str">
        <f ca="1">IF(ISERROR($Y595),"",OFFSET('Smelter Look-up'!$I$4,$Y595-4,0))</f>
        <v/>
      </c>
      <c r="K595" s="97"/>
      <c r="L595" s="97"/>
      <c r="M595" s="97"/>
      <c r="N595" s="97"/>
      <c r="O595" s="97"/>
      <c r="P595" s="97"/>
      <c r="Q595" s="98"/>
      <c r="R595" s="140" t="str">
        <f ca="1">IF(ISERROR($Y595),"",OFFSET('Smelter Look-up'!$C$4,$Y595-4,0)&amp;"")</f>
        <v/>
      </c>
      <c r="S595" s="98" t="str">
        <f ca="1" t="shared" si="69"/>
        <v/>
      </c>
      <c r="T595" s="98" t="str">
        <f ca="1">IF(B595="","",IF(ISERROR(MATCH($J595,SorP!B:B,0)),"",INDIRECT("'SorP'!$A$"&amp;MATCH($S595&amp;$J595,SorP!C:C,0))))</f>
        <v/>
      </c>
      <c r="U595" s="99"/>
      <c r="V595" s="74" t="str">
        <f ca="1" t="shared" si="70"/>
        <v/>
      </c>
      <c r="W595" s="74" t="b">
        <f ca="1" t="shared" si="71"/>
        <v>0</v>
      </c>
      <c r="X595" s="74" t="str">
        <f ca="1" t="shared" si="72"/>
        <v>+</v>
      </c>
      <c r="Y595" s="74" t="e">
        <f ca="1">IF(C595="",NA(),MATCH($B595&amp;$C595,'Smelter Look-up'!$J:$J,0))</f>
        <v>#N/A</v>
      </c>
      <c r="AB595" s="74">
        <f ca="1" t="shared" si="73"/>
        <v>0</v>
      </c>
      <c r="AC595" s="74" t="str">
        <f ca="1" t="shared" si="74"/>
        <v/>
      </c>
      <c r="AD595" s="74" t="str">
        <f ca="1" t="shared" si="75"/>
        <v/>
      </c>
    </row>
    <row r="596" s="74" customFormat="1" ht="20.15" customHeight="1" spans="1:30">
      <c r="A596" s="97"/>
      <c r="B596" s="95" t="str">
        <f ca="1">IF(LEN(A596)=0,"",INDEX('Smelter Look-up'!$A:$A,MATCH($A596,'Smelter Look-up'!$E:$E,0)))</f>
        <v/>
      </c>
      <c r="C596" s="95" t="str">
        <f ca="1">IF(LEN(A596)=0,"",INDEX('Smelter Look-up'!$C:$C,MATCH($A596,'Smelter Look-up'!$E:$E,0)))</f>
        <v/>
      </c>
      <c r="D596" s="95"/>
      <c r="E596" s="95" t="str">
        <f ca="1">IF(ISERROR($Y596),"",OFFSET('Smelter Look-up'!$D$4,$Y596-4,0)&amp;"")</f>
        <v/>
      </c>
      <c r="F596" s="95" t="str">
        <f ca="1">IF(ISERROR($Y596),"",OFFSET('Smelter Look-up'!$E$4,$Y596-4,0))</f>
        <v/>
      </c>
      <c r="G596" s="95" t="str">
        <f ca="1">IF(C596="Smelter not listed","Enter smelter details",IF(ISERROR($Y596),"",OFFSET('Smelter Look-up'!$F$4,$Y596-4,0)))</f>
        <v/>
      </c>
      <c r="H596" s="154" t="str">
        <f ca="1">IF(ISERROR($Y596),"",OFFSET('Smelter Look-up'!$G$4,$Y596-4,0))</f>
        <v/>
      </c>
      <c r="I596" s="96" t="str">
        <f ca="1">IF(ISERROR($Y596),"",OFFSET('Smelter Look-up'!$H$4,$Y596-4,0))</f>
        <v/>
      </c>
      <c r="J596" s="96" t="str">
        <f ca="1">IF(ISERROR($Y596),"",OFFSET('Smelter Look-up'!$I$4,$Y596-4,0))</f>
        <v/>
      </c>
      <c r="K596" s="97"/>
      <c r="L596" s="97"/>
      <c r="M596" s="97"/>
      <c r="N596" s="97"/>
      <c r="O596" s="97"/>
      <c r="P596" s="97"/>
      <c r="Q596" s="98"/>
      <c r="R596" s="140" t="str">
        <f ca="1">IF(ISERROR($Y596),"",OFFSET('Smelter Look-up'!$C$4,$Y596-4,0)&amp;"")</f>
        <v/>
      </c>
      <c r="S596" s="98" t="str">
        <f ca="1" t="shared" si="69"/>
        <v/>
      </c>
      <c r="T596" s="98" t="str">
        <f ca="1">IF(B596="","",IF(ISERROR(MATCH($J596,SorP!B:B,0)),"",INDIRECT("'SorP'!$A$"&amp;MATCH($S596&amp;$J596,SorP!C:C,0))))</f>
        <v/>
      </c>
      <c r="U596" s="99"/>
      <c r="V596" s="74" t="str">
        <f ca="1" t="shared" si="70"/>
        <v/>
      </c>
      <c r="W596" s="74" t="b">
        <f ca="1" t="shared" si="71"/>
        <v>0</v>
      </c>
      <c r="X596" s="74" t="str">
        <f ca="1" t="shared" si="72"/>
        <v>+</v>
      </c>
      <c r="Y596" s="74" t="e">
        <f ca="1">IF(C596="",NA(),MATCH($B596&amp;$C596,'Smelter Look-up'!$J:$J,0))</f>
        <v>#N/A</v>
      </c>
      <c r="AB596" s="74">
        <f ca="1" t="shared" si="73"/>
        <v>0</v>
      </c>
      <c r="AC596" s="74" t="str">
        <f ca="1" t="shared" si="74"/>
        <v/>
      </c>
      <c r="AD596" s="74" t="str">
        <f ca="1" t="shared" si="75"/>
        <v/>
      </c>
    </row>
    <row r="597" s="74" customFormat="1" ht="20.15" customHeight="1" spans="1:30">
      <c r="A597" s="97"/>
      <c r="B597" s="95" t="str">
        <f ca="1">IF(LEN(A597)=0,"",INDEX('Smelter Look-up'!$A:$A,MATCH($A597,'Smelter Look-up'!$E:$E,0)))</f>
        <v/>
      </c>
      <c r="C597" s="95" t="str">
        <f ca="1">IF(LEN(A597)=0,"",INDEX('Smelter Look-up'!$C:$C,MATCH($A597,'Smelter Look-up'!$E:$E,0)))</f>
        <v/>
      </c>
      <c r="D597" s="95"/>
      <c r="E597" s="95" t="str">
        <f ca="1">IF(ISERROR($Y597),"",OFFSET('Smelter Look-up'!$D$4,$Y597-4,0)&amp;"")</f>
        <v/>
      </c>
      <c r="F597" s="95" t="str">
        <f ca="1">IF(ISERROR($Y597),"",OFFSET('Smelter Look-up'!$E$4,$Y597-4,0))</f>
        <v/>
      </c>
      <c r="G597" s="95" t="str">
        <f ca="1">IF(C597="Smelter not listed","Enter smelter details",IF(ISERROR($Y597),"",OFFSET('Smelter Look-up'!$F$4,$Y597-4,0)))</f>
        <v/>
      </c>
      <c r="H597" s="154" t="str">
        <f ca="1">IF(ISERROR($Y597),"",OFFSET('Smelter Look-up'!$G$4,$Y597-4,0))</f>
        <v/>
      </c>
      <c r="I597" s="96" t="str">
        <f ca="1">IF(ISERROR($Y597),"",OFFSET('Smelter Look-up'!$H$4,$Y597-4,0))</f>
        <v/>
      </c>
      <c r="J597" s="96" t="str">
        <f ca="1">IF(ISERROR($Y597),"",OFFSET('Smelter Look-up'!$I$4,$Y597-4,0))</f>
        <v/>
      </c>
      <c r="K597" s="97"/>
      <c r="L597" s="97"/>
      <c r="M597" s="97"/>
      <c r="N597" s="97"/>
      <c r="O597" s="97"/>
      <c r="P597" s="97"/>
      <c r="Q597" s="98"/>
      <c r="R597" s="140" t="str">
        <f ca="1">IF(ISERROR($Y597),"",OFFSET('Smelter Look-up'!$C$4,$Y597-4,0)&amp;"")</f>
        <v/>
      </c>
      <c r="S597" s="98" t="str">
        <f ca="1" t="shared" si="69"/>
        <v/>
      </c>
      <c r="T597" s="98" t="str">
        <f ca="1">IF(B597="","",IF(ISERROR(MATCH($J597,SorP!B:B,0)),"",INDIRECT("'SorP'!$A$"&amp;MATCH($S597&amp;$J597,SorP!C:C,0))))</f>
        <v/>
      </c>
      <c r="U597" s="99"/>
      <c r="V597" s="74" t="str">
        <f ca="1" t="shared" si="70"/>
        <v/>
      </c>
      <c r="W597" s="74" t="b">
        <f ca="1" t="shared" si="71"/>
        <v>0</v>
      </c>
      <c r="X597" s="74" t="str">
        <f ca="1" t="shared" si="72"/>
        <v>+</v>
      </c>
      <c r="Y597" s="74" t="e">
        <f ca="1">IF(C597="",NA(),MATCH($B597&amp;$C597,'Smelter Look-up'!$J:$J,0))</f>
        <v>#N/A</v>
      </c>
      <c r="AB597" s="74">
        <f ca="1" t="shared" si="73"/>
        <v>0</v>
      </c>
      <c r="AC597" s="74" t="str">
        <f ca="1" t="shared" si="74"/>
        <v/>
      </c>
      <c r="AD597" s="74" t="str">
        <f ca="1" t="shared" si="75"/>
        <v/>
      </c>
    </row>
    <row r="598" s="74" customFormat="1" ht="20.15" customHeight="1" spans="1:30">
      <c r="A598" s="97"/>
      <c r="B598" s="95" t="str">
        <f ca="1">IF(LEN(A598)=0,"",INDEX('Smelter Look-up'!$A:$A,MATCH($A598,'Smelter Look-up'!$E:$E,0)))</f>
        <v/>
      </c>
      <c r="C598" s="95" t="str">
        <f ca="1">IF(LEN(A598)=0,"",INDEX('Smelter Look-up'!$C:$C,MATCH($A598,'Smelter Look-up'!$E:$E,0)))</f>
        <v/>
      </c>
      <c r="D598" s="95"/>
      <c r="E598" s="95" t="str">
        <f ca="1">IF(ISERROR($Y598),"",OFFSET('Smelter Look-up'!$D$4,$Y598-4,0)&amp;"")</f>
        <v/>
      </c>
      <c r="F598" s="95" t="str">
        <f ca="1">IF(ISERROR($Y598),"",OFFSET('Smelter Look-up'!$E$4,$Y598-4,0))</f>
        <v/>
      </c>
      <c r="G598" s="95" t="str">
        <f ca="1">IF(C598="Smelter not listed","Enter smelter details",IF(ISERROR($Y598),"",OFFSET('Smelter Look-up'!$F$4,$Y598-4,0)))</f>
        <v/>
      </c>
      <c r="H598" s="154" t="str">
        <f ca="1">IF(ISERROR($Y598),"",OFFSET('Smelter Look-up'!$G$4,$Y598-4,0))</f>
        <v/>
      </c>
      <c r="I598" s="96" t="str">
        <f ca="1">IF(ISERROR($Y598),"",OFFSET('Smelter Look-up'!$H$4,$Y598-4,0))</f>
        <v/>
      </c>
      <c r="J598" s="96" t="str">
        <f ca="1">IF(ISERROR($Y598),"",OFFSET('Smelter Look-up'!$I$4,$Y598-4,0))</f>
        <v/>
      </c>
      <c r="K598" s="97"/>
      <c r="L598" s="97"/>
      <c r="M598" s="97"/>
      <c r="N598" s="97"/>
      <c r="O598" s="97"/>
      <c r="P598" s="97"/>
      <c r="Q598" s="98"/>
      <c r="R598" s="140" t="str">
        <f ca="1">IF(ISERROR($Y598),"",OFFSET('Smelter Look-up'!$C$4,$Y598-4,0)&amp;"")</f>
        <v/>
      </c>
      <c r="S598" s="98" t="str">
        <f ca="1" t="shared" si="69"/>
        <v/>
      </c>
      <c r="T598" s="98" t="str">
        <f ca="1">IF(B598="","",IF(ISERROR(MATCH($J598,SorP!B:B,0)),"",INDIRECT("'SorP'!$A$"&amp;MATCH($S598&amp;$J598,SorP!C:C,0))))</f>
        <v/>
      </c>
      <c r="U598" s="99"/>
      <c r="V598" s="74" t="str">
        <f ca="1" t="shared" si="70"/>
        <v/>
      </c>
      <c r="W598" s="74" t="b">
        <f ca="1" t="shared" si="71"/>
        <v>0</v>
      </c>
      <c r="X598" s="74" t="str">
        <f ca="1" t="shared" si="72"/>
        <v>+</v>
      </c>
      <c r="Y598" s="74" t="e">
        <f ca="1">IF(C598="",NA(),MATCH($B598&amp;$C598,'Smelter Look-up'!$J:$J,0))</f>
        <v>#N/A</v>
      </c>
      <c r="AB598" s="74">
        <f ca="1" t="shared" si="73"/>
        <v>0</v>
      </c>
      <c r="AC598" s="74" t="str">
        <f ca="1" t="shared" si="74"/>
        <v/>
      </c>
      <c r="AD598" s="74" t="str">
        <f ca="1" t="shared" si="75"/>
        <v/>
      </c>
    </row>
    <row r="599" s="74" customFormat="1" ht="20.15" customHeight="1" spans="1:30">
      <c r="A599" s="97"/>
      <c r="B599" s="95" t="str">
        <f ca="1">IF(LEN(A599)=0,"",INDEX('Smelter Look-up'!$A:$A,MATCH($A599,'Smelter Look-up'!$E:$E,0)))</f>
        <v/>
      </c>
      <c r="C599" s="95" t="str">
        <f ca="1">IF(LEN(A599)=0,"",INDEX('Smelter Look-up'!$C:$C,MATCH($A599,'Smelter Look-up'!$E:$E,0)))</f>
        <v/>
      </c>
      <c r="D599" s="95"/>
      <c r="E599" s="95" t="str">
        <f ca="1">IF(ISERROR($Y599),"",OFFSET('Smelter Look-up'!$D$4,$Y599-4,0)&amp;"")</f>
        <v/>
      </c>
      <c r="F599" s="95" t="str">
        <f ca="1">IF(ISERROR($Y599),"",OFFSET('Smelter Look-up'!$E$4,$Y599-4,0))</f>
        <v/>
      </c>
      <c r="G599" s="95" t="str">
        <f ca="1">IF(C599="Smelter not listed","Enter smelter details",IF(ISERROR($Y599),"",OFFSET('Smelter Look-up'!$F$4,$Y599-4,0)))</f>
        <v/>
      </c>
      <c r="H599" s="154" t="str">
        <f ca="1">IF(ISERROR($Y599),"",OFFSET('Smelter Look-up'!$G$4,$Y599-4,0))</f>
        <v/>
      </c>
      <c r="I599" s="96" t="str">
        <f ca="1">IF(ISERROR($Y599),"",OFFSET('Smelter Look-up'!$H$4,$Y599-4,0))</f>
        <v/>
      </c>
      <c r="J599" s="96" t="str">
        <f ca="1">IF(ISERROR($Y599),"",OFFSET('Smelter Look-up'!$I$4,$Y599-4,0))</f>
        <v/>
      </c>
      <c r="K599" s="97"/>
      <c r="L599" s="97"/>
      <c r="M599" s="97"/>
      <c r="N599" s="97"/>
      <c r="O599" s="97"/>
      <c r="P599" s="97"/>
      <c r="Q599" s="98"/>
      <c r="R599" s="140" t="str">
        <f ca="1">IF(ISERROR($Y599),"",OFFSET('Smelter Look-up'!$C$4,$Y599-4,0)&amp;"")</f>
        <v/>
      </c>
      <c r="S599" s="98" t="str">
        <f ca="1" t="shared" si="69"/>
        <v/>
      </c>
      <c r="T599" s="98" t="str">
        <f ca="1">IF(B599="","",IF(ISERROR(MATCH($J599,SorP!B:B,0)),"",INDIRECT("'SorP'!$A$"&amp;MATCH($S599&amp;$J599,SorP!C:C,0))))</f>
        <v/>
      </c>
      <c r="U599" s="99"/>
      <c r="V599" s="74" t="str">
        <f ca="1" t="shared" si="70"/>
        <v/>
      </c>
      <c r="W599" s="74" t="b">
        <f ca="1" t="shared" si="71"/>
        <v>0</v>
      </c>
      <c r="X599" s="74" t="str">
        <f ca="1" t="shared" si="72"/>
        <v>+</v>
      </c>
      <c r="Y599" s="74" t="e">
        <f ca="1">IF(C599="",NA(),MATCH($B599&amp;$C599,'Smelter Look-up'!$J:$J,0))</f>
        <v>#N/A</v>
      </c>
      <c r="AB599" s="74">
        <f ca="1" t="shared" si="73"/>
        <v>0</v>
      </c>
      <c r="AC599" s="74" t="str">
        <f ca="1" t="shared" si="74"/>
        <v/>
      </c>
      <c r="AD599" s="74" t="str">
        <f ca="1" t="shared" si="75"/>
        <v/>
      </c>
    </row>
    <row r="600" s="74" customFormat="1" ht="20.15" customHeight="1" spans="1:30">
      <c r="A600" s="97"/>
      <c r="B600" s="95" t="str">
        <f ca="1">IF(LEN(A600)=0,"",INDEX('Smelter Look-up'!$A:$A,MATCH($A600,'Smelter Look-up'!$E:$E,0)))</f>
        <v/>
      </c>
      <c r="C600" s="95" t="str">
        <f ca="1">IF(LEN(A600)=0,"",INDEX('Smelter Look-up'!$C:$C,MATCH($A600,'Smelter Look-up'!$E:$E,0)))</f>
        <v/>
      </c>
      <c r="D600" s="95"/>
      <c r="E600" s="95" t="str">
        <f ca="1">IF(ISERROR($Y600),"",OFFSET('Smelter Look-up'!$D$4,$Y600-4,0)&amp;"")</f>
        <v/>
      </c>
      <c r="F600" s="95" t="str">
        <f ca="1">IF(ISERROR($Y600),"",OFFSET('Smelter Look-up'!$E$4,$Y600-4,0))</f>
        <v/>
      </c>
      <c r="G600" s="95" t="str">
        <f ca="1">IF(C600="Smelter not listed","Enter smelter details",IF(ISERROR($Y600),"",OFFSET('Smelter Look-up'!$F$4,$Y600-4,0)))</f>
        <v/>
      </c>
      <c r="H600" s="154" t="str">
        <f ca="1">IF(ISERROR($Y600),"",OFFSET('Smelter Look-up'!$G$4,$Y600-4,0))</f>
        <v/>
      </c>
      <c r="I600" s="96" t="str">
        <f ca="1">IF(ISERROR($Y600),"",OFFSET('Smelter Look-up'!$H$4,$Y600-4,0))</f>
        <v/>
      </c>
      <c r="J600" s="96" t="str">
        <f ca="1">IF(ISERROR($Y600),"",OFFSET('Smelter Look-up'!$I$4,$Y600-4,0))</f>
        <v/>
      </c>
      <c r="K600" s="97"/>
      <c r="L600" s="97"/>
      <c r="M600" s="97"/>
      <c r="N600" s="97"/>
      <c r="O600" s="97"/>
      <c r="P600" s="97"/>
      <c r="Q600" s="98"/>
      <c r="R600" s="140" t="str">
        <f ca="1">IF(ISERROR($Y600),"",OFFSET('Smelter Look-up'!$C$4,$Y600-4,0)&amp;"")</f>
        <v/>
      </c>
      <c r="S600" s="98" t="str">
        <f ca="1" t="shared" si="69"/>
        <v/>
      </c>
      <c r="T600" s="98" t="str">
        <f ca="1">IF(B600="","",IF(ISERROR(MATCH($J600,SorP!B:B,0)),"",INDIRECT("'SorP'!$A$"&amp;MATCH($S600&amp;$J600,SorP!C:C,0))))</f>
        <v/>
      </c>
      <c r="U600" s="99"/>
      <c r="V600" s="74" t="str">
        <f ca="1" t="shared" si="70"/>
        <v/>
      </c>
      <c r="W600" s="74" t="b">
        <f ca="1" t="shared" si="71"/>
        <v>0</v>
      </c>
      <c r="X600" s="74" t="str">
        <f ca="1" t="shared" si="72"/>
        <v>+</v>
      </c>
      <c r="Y600" s="74" t="e">
        <f ca="1">IF(C600="",NA(),MATCH($B600&amp;$C600,'Smelter Look-up'!$J:$J,0))</f>
        <v>#N/A</v>
      </c>
      <c r="AB600" s="74">
        <f ca="1" t="shared" si="73"/>
        <v>0</v>
      </c>
      <c r="AC600" s="74" t="str">
        <f ca="1" t="shared" si="74"/>
        <v/>
      </c>
      <c r="AD600" s="74" t="str">
        <f ca="1" t="shared" si="75"/>
        <v/>
      </c>
    </row>
    <row r="601" s="74" customFormat="1" ht="20.15" customHeight="1" spans="1:30">
      <c r="A601" s="97"/>
      <c r="B601" s="95" t="str">
        <f ca="1">IF(LEN(A601)=0,"",INDEX('Smelter Look-up'!$A:$A,MATCH($A601,'Smelter Look-up'!$E:$E,0)))</f>
        <v/>
      </c>
      <c r="C601" s="95" t="str">
        <f ca="1">IF(LEN(A601)=0,"",INDEX('Smelter Look-up'!$C:$C,MATCH($A601,'Smelter Look-up'!$E:$E,0)))</f>
        <v/>
      </c>
      <c r="D601" s="95"/>
      <c r="E601" s="95" t="str">
        <f ca="1">IF(ISERROR($Y601),"",OFFSET('Smelter Look-up'!$D$4,$Y601-4,0)&amp;"")</f>
        <v/>
      </c>
      <c r="F601" s="95" t="str">
        <f ca="1">IF(ISERROR($Y601),"",OFFSET('Smelter Look-up'!$E$4,$Y601-4,0))</f>
        <v/>
      </c>
      <c r="G601" s="95" t="str">
        <f ca="1">IF(C601="Smelter not listed","Enter smelter details",IF(ISERROR($Y601),"",OFFSET('Smelter Look-up'!$F$4,$Y601-4,0)))</f>
        <v/>
      </c>
      <c r="H601" s="154" t="str">
        <f ca="1">IF(ISERROR($Y601),"",OFFSET('Smelter Look-up'!$G$4,$Y601-4,0))</f>
        <v/>
      </c>
      <c r="I601" s="96" t="str">
        <f ca="1">IF(ISERROR($Y601),"",OFFSET('Smelter Look-up'!$H$4,$Y601-4,0))</f>
        <v/>
      </c>
      <c r="J601" s="96" t="str">
        <f ca="1">IF(ISERROR($Y601),"",OFFSET('Smelter Look-up'!$I$4,$Y601-4,0))</f>
        <v/>
      </c>
      <c r="K601" s="97"/>
      <c r="L601" s="97"/>
      <c r="M601" s="97"/>
      <c r="N601" s="97"/>
      <c r="O601" s="97"/>
      <c r="P601" s="97"/>
      <c r="Q601" s="98"/>
      <c r="R601" s="140" t="str">
        <f ca="1">IF(ISERROR($Y601),"",OFFSET('Smelter Look-up'!$C$4,$Y601-4,0)&amp;"")</f>
        <v/>
      </c>
      <c r="S601" s="98" t="str">
        <f ca="1" t="shared" si="69"/>
        <v/>
      </c>
      <c r="T601" s="98" t="str">
        <f ca="1">IF(B601="","",IF(ISERROR(MATCH($J601,SorP!B:B,0)),"",INDIRECT("'SorP'!$A$"&amp;MATCH($S601&amp;$J601,SorP!C:C,0))))</f>
        <v/>
      </c>
      <c r="U601" s="99"/>
      <c r="V601" s="74" t="str">
        <f ca="1" t="shared" si="70"/>
        <v/>
      </c>
      <c r="W601" s="74" t="b">
        <f ca="1" t="shared" si="71"/>
        <v>0</v>
      </c>
      <c r="X601" s="74" t="str">
        <f ca="1" t="shared" si="72"/>
        <v>+</v>
      </c>
      <c r="Y601" s="74" t="e">
        <f ca="1">IF(C601="",NA(),MATCH($B601&amp;$C601,'Smelter Look-up'!$J:$J,0))</f>
        <v>#N/A</v>
      </c>
      <c r="AB601" s="74">
        <f ca="1" t="shared" si="73"/>
        <v>0</v>
      </c>
      <c r="AC601" s="74" t="str">
        <f ca="1" t="shared" si="74"/>
        <v/>
      </c>
      <c r="AD601" s="74" t="str">
        <f ca="1" t="shared" si="75"/>
        <v/>
      </c>
    </row>
    <row r="602" s="74" customFormat="1" ht="20.15" customHeight="1" spans="1:30">
      <c r="A602" s="97"/>
      <c r="B602" s="95" t="str">
        <f ca="1">IF(LEN(A602)=0,"",INDEX('Smelter Look-up'!$A:$A,MATCH($A602,'Smelter Look-up'!$E:$E,0)))</f>
        <v/>
      </c>
      <c r="C602" s="95" t="str">
        <f ca="1">IF(LEN(A602)=0,"",INDEX('Smelter Look-up'!$C:$C,MATCH($A602,'Smelter Look-up'!$E:$E,0)))</f>
        <v/>
      </c>
      <c r="D602" s="95"/>
      <c r="E602" s="95" t="str">
        <f ca="1">IF(ISERROR($Y602),"",OFFSET('Smelter Look-up'!$D$4,$Y602-4,0)&amp;"")</f>
        <v/>
      </c>
      <c r="F602" s="95" t="str">
        <f ca="1">IF(ISERROR($Y602),"",OFFSET('Smelter Look-up'!$E$4,$Y602-4,0))</f>
        <v/>
      </c>
      <c r="G602" s="95" t="str">
        <f ca="1">IF(C602="Smelter not listed","Enter smelter details",IF(ISERROR($Y602),"",OFFSET('Smelter Look-up'!$F$4,$Y602-4,0)))</f>
        <v/>
      </c>
      <c r="H602" s="154" t="str">
        <f ca="1">IF(ISERROR($Y602),"",OFFSET('Smelter Look-up'!$G$4,$Y602-4,0))</f>
        <v/>
      </c>
      <c r="I602" s="96" t="str">
        <f ca="1">IF(ISERROR($Y602),"",OFFSET('Smelter Look-up'!$H$4,$Y602-4,0))</f>
        <v/>
      </c>
      <c r="J602" s="96" t="str">
        <f ca="1">IF(ISERROR($Y602),"",OFFSET('Smelter Look-up'!$I$4,$Y602-4,0))</f>
        <v/>
      </c>
      <c r="K602" s="97"/>
      <c r="L602" s="97"/>
      <c r="M602" s="97"/>
      <c r="N602" s="97"/>
      <c r="O602" s="97"/>
      <c r="P602" s="97"/>
      <c r="Q602" s="98"/>
      <c r="R602" s="140" t="str">
        <f ca="1">IF(ISERROR($Y602),"",OFFSET('Smelter Look-up'!$C$4,$Y602-4,0)&amp;"")</f>
        <v/>
      </c>
      <c r="S602" s="98" t="str">
        <f ca="1" t="shared" si="69"/>
        <v/>
      </c>
      <c r="T602" s="98" t="str">
        <f ca="1">IF(B602="","",IF(ISERROR(MATCH($J602,SorP!B:B,0)),"",INDIRECT("'SorP'!$A$"&amp;MATCH($S602&amp;$J602,SorP!C:C,0))))</f>
        <v/>
      </c>
      <c r="U602" s="99"/>
      <c r="V602" s="74" t="str">
        <f ca="1" t="shared" si="70"/>
        <v/>
      </c>
      <c r="W602" s="74" t="b">
        <f ca="1" t="shared" si="71"/>
        <v>0</v>
      </c>
      <c r="X602" s="74" t="str">
        <f ca="1" t="shared" si="72"/>
        <v>+</v>
      </c>
      <c r="Y602" s="74" t="e">
        <f ca="1">IF(C602="",NA(),MATCH($B602&amp;$C602,'Smelter Look-up'!$J:$J,0))</f>
        <v>#N/A</v>
      </c>
      <c r="AB602" s="74">
        <f ca="1" t="shared" si="73"/>
        <v>0</v>
      </c>
      <c r="AC602" s="74" t="str">
        <f ca="1" t="shared" si="74"/>
        <v/>
      </c>
      <c r="AD602" s="74" t="str">
        <f ca="1" t="shared" si="75"/>
        <v/>
      </c>
    </row>
    <row r="603" s="74" customFormat="1" ht="20.15" customHeight="1" spans="1:30">
      <c r="A603" s="97"/>
      <c r="B603" s="95" t="str">
        <f ca="1">IF(LEN(A603)=0,"",INDEX('Smelter Look-up'!$A:$A,MATCH($A603,'Smelter Look-up'!$E:$E,0)))</f>
        <v/>
      </c>
      <c r="C603" s="95" t="str">
        <f ca="1">IF(LEN(A603)=0,"",INDEX('Smelter Look-up'!$C:$C,MATCH($A603,'Smelter Look-up'!$E:$E,0)))</f>
        <v/>
      </c>
      <c r="D603" s="95"/>
      <c r="E603" s="95" t="str">
        <f ca="1">IF(ISERROR($Y603),"",OFFSET('Smelter Look-up'!$D$4,$Y603-4,0)&amp;"")</f>
        <v/>
      </c>
      <c r="F603" s="95" t="str">
        <f ca="1">IF(ISERROR($Y603),"",OFFSET('Smelter Look-up'!$E$4,$Y603-4,0))</f>
        <v/>
      </c>
      <c r="G603" s="95" t="str">
        <f ca="1">IF(C603="Smelter not listed","Enter smelter details",IF(ISERROR($Y603),"",OFFSET('Smelter Look-up'!$F$4,$Y603-4,0)))</f>
        <v/>
      </c>
      <c r="H603" s="154" t="str">
        <f ca="1">IF(ISERROR($Y603),"",OFFSET('Smelter Look-up'!$G$4,$Y603-4,0))</f>
        <v/>
      </c>
      <c r="I603" s="96" t="str">
        <f ca="1">IF(ISERROR($Y603),"",OFFSET('Smelter Look-up'!$H$4,$Y603-4,0))</f>
        <v/>
      </c>
      <c r="J603" s="96" t="str">
        <f ca="1">IF(ISERROR($Y603),"",OFFSET('Smelter Look-up'!$I$4,$Y603-4,0))</f>
        <v/>
      </c>
      <c r="K603" s="97"/>
      <c r="L603" s="97"/>
      <c r="M603" s="97"/>
      <c r="N603" s="97"/>
      <c r="O603" s="97"/>
      <c r="P603" s="97"/>
      <c r="Q603" s="98"/>
      <c r="R603" s="140" t="str">
        <f ca="1">IF(ISERROR($Y603),"",OFFSET('Smelter Look-up'!$C$4,$Y603-4,0)&amp;"")</f>
        <v/>
      </c>
      <c r="S603" s="98" t="str">
        <f ca="1" t="shared" si="69"/>
        <v/>
      </c>
      <c r="T603" s="98" t="str">
        <f ca="1">IF(B603="","",IF(ISERROR(MATCH($J603,SorP!B:B,0)),"",INDIRECT("'SorP'!$A$"&amp;MATCH($S603&amp;$J603,SorP!C:C,0))))</f>
        <v/>
      </c>
      <c r="U603" s="99"/>
      <c r="V603" s="74" t="str">
        <f ca="1" t="shared" si="70"/>
        <v/>
      </c>
      <c r="W603" s="74" t="b">
        <f ca="1" t="shared" si="71"/>
        <v>0</v>
      </c>
      <c r="X603" s="74" t="str">
        <f ca="1" t="shared" si="72"/>
        <v>+</v>
      </c>
      <c r="Y603" s="74" t="e">
        <f ca="1">IF(C603="",NA(),MATCH($B603&amp;$C603,'Smelter Look-up'!$J:$J,0))</f>
        <v>#N/A</v>
      </c>
      <c r="AB603" s="74">
        <f ca="1" t="shared" si="73"/>
        <v>0</v>
      </c>
      <c r="AC603" s="74" t="str">
        <f ca="1" t="shared" si="74"/>
        <v/>
      </c>
      <c r="AD603" s="74" t="str">
        <f ca="1" t="shared" si="75"/>
        <v/>
      </c>
    </row>
    <row r="604" s="74" customFormat="1" ht="20.15" customHeight="1" spans="1:30">
      <c r="A604" s="97"/>
      <c r="B604" s="95" t="str">
        <f ca="1">IF(LEN(A604)=0,"",INDEX('Smelter Look-up'!$A:$A,MATCH($A604,'Smelter Look-up'!$E:$E,0)))</f>
        <v/>
      </c>
      <c r="C604" s="95" t="str">
        <f ca="1">IF(LEN(A604)=0,"",INDEX('Smelter Look-up'!$C:$C,MATCH($A604,'Smelter Look-up'!$E:$E,0)))</f>
        <v/>
      </c>
      <c r="D604" s="95"/>
      <c r="E604" s="95" t="str">
        <f ca="1">IF(ISERROR($Y604),"",OFFSET('Smelter Look-up'!$D$4,$Y604-4,0)&amp;"")</f>
        <v/>
      </c>
      <c r="F604" s="95" t="str">
        <f ca="1">IF(ISERROR($Y604),"",OFFSET('Smelter Look-up'!$E$4,$Y604-4,0))</f>
        <v/>
      </c>
      <c r="G604" s="95" t="str">
        <f ca="1">IF(C604="Smelter not listed","Enter smelter details",IF(ISERROR($Y604),"",OFFSET('Smelter Look-up'!$F$4,$Y604-4,0)))</f>
        <v/>
      </c>
      <c r="H604" s="154" t="str">
        <f ca="1">IF(ISERROR($Y604),"",OFFSET('Smelter Look-up'!$G$4,$Y604-4,0))</f>
        <v/>
      </c>
      <c r="I604" s="96" t="str">
        <f ca="1">IF(ISERROR($Y604),"",OFFSET('Smelter Look-up'!$H$4,$Y604-4,0))</f>
        <v/>
      </c>
      <c r="J604" s="96" t="str">
        <f ca="1">IF(ISERROR($Y604),"",OFFSET('Smelter Look-up'!$I$4,$Y604-4,0))</f>
        <v/>
      </c>
      <c r="K604" s="97"/>
      <c r="L604" s="97"/>
      <c r="M604" s="97"/>
      <c r="N604" s="97"/>
      <c r="O604" s="97"/>
      <c r="P604" s="97"/>
      <c r="Q604" s="98"/>
      <c r="R604" s="140" t="str">
        <f ca="1">IF(ISERROR($Y604),"",OFFSET('Smelter Look-up'!$C$4,$Y604-4,0)&amp;"")</f>
        <v/>
      </c>
      <c r="S604" s="98" t="str">
        <f ca="1" t="shared" si="69"/>
        <v/>
      </c>
      <c r="T604" s="98" t="str">
        <f ca="1">IF(B604="","",IF(ISERROR(MATCH($J604,SorP!B:B,0)),"",INDIRECT("'SorP'!$A$"&amp;MATCH($S604&amp;$J604,SorP!C:C,0))))</f>
        <v/>
      </c>
      <c r="U604" s="99"/>
      <c r="V604" s="74" t="str">
        <f ca="1" t="shared" si="70"/>
        <v/>
      </c>
      <c r="W604" s="74" t="b">
        <f ca="1" t="shared" si="71"/>
        <v>0</v>
      </c>
      <c r="X604" s="74" t="str">
        <f ca="1" t="shared" si="72"/>
        <v>+</v>
      </c>
      <c r="Y604" s="74" t="e">
        <f ca="1">IF(C604="",NA(),MATCH($B604&amp;$C604,'Smelter Look-up'!$J:$J,0))</f>
        <v>#N/A</v>
      </c>
      <c r="AB604" s="74">
        <f ca="1" t="shared" si="73"/>
        <v>0</v>
      </c>
      <c r="AC604" s="74" t="str">
        <f ca="1" t="shared" si="74"/>
        <v/>
      </c>
      <c r="AD604" s="74" t="str">
        <f ca="1" t="shared" si="75"/>
        <v/>
      </c>
    </row>
    <row r="605" s="74" customFormat="1" ht="20.15" customHeight="1" spans="1:30">
      <c r="A605" s="97"/>
      <c r="B605" s="95" t="str">
        <f ca="1">IF(LEN(A605)=0,"",INDEX('Smelter Look-up'!$A:$A,MATCH($A605,'Smelter Look-up'!$E:$E,0)))</f>
        <v/>
      </c>
      <c r="C605" s="95" t="str">
        <f ca="1">IF(LEN(A605)=0,"",INDEX('Smelter Look-up'!$C:$C,MATCH($A605,'Smelter Look-up'!$E:$E,0)))</f>
        <v/>
      </c>
      <c r="D605" s="95"/>
      <c r="E605" s="95" t="str">
        <f ca="1">IF(ISERROR($Y605),"",OFFSET('Smelter Look-up'!$D$4,$Y605-4,0)&amp;"")</f>
        <v/>
      </c>
      <c r="F605" s="95" t="str">
        <f ca="1">IF(ISERROR($Y605),"",OFFSET('Smelter Look-up'!$E$4,$Y605-4,0))</f>
        <v/>
      </c>
      <c r="G605" s="95" t="str">
        <f ca="1">IF(C605="Smelter not listed","Enter smelter details",IF(ISERROR($Y605),"",OFFSET('Smelter Look-up'!$F$4,$Y605-4,0)))</f>
        <v/>
      </c>
      <c r="H605" s="154" t="str">
        <f ca="1">IF(ISERROR($Y605),"",OFFSET('Smelter Look-up'!$G$4,$Y605-4,0))</f>
        <v/>
      </c>
      <c r="I605" s="96" t="str">
        <f ca="1">IF(ISERROR($Y605),"",OFFSET('Smelter Look-up'!$H$4,$Y605-4,0))</f>
        <v/>
      </c>
      <c r="J605" s="96" t="str">
        <f ca="1">IF(ISERROR($Y605),"",OFFSET('Smelter Look-up'!$I$4,$Y605-4,0))</f>
        <v/>
      </c>
      <c r="K605" s="97"/>
      <c r="L605" s="97"/>
      <c r="M605" s="97"/>
      <c r="N605" s="97"/>
      <c r="O605" s="97"/>
      <c r="P605" s="97"/>
      <c r="Q605" s="98"/>
      <c r="R605" s="140" t="str">
        <f ca="1">IF(ISERROR($Y605),"",OFFSET('Smelter Look-up'!$C$4,$Y605-4,0)&amp;"")</f>
        <v/>
      </c>
      <c r="S605" s="98" t="str">
        <f ca="1" t="shared" si="69"/>
        <v/>
      </c>
      <c r="T605" s="98" t="str">
        <f ca="1">IF(B605="","",IF(ISERROR(MATCH($J605,SorP!B:B,0)),"",INDIRECT("'SorP'!$A$"&amp;MATCH($S605&amp;$J605,SorP!C:C,0))))</f>
        <v/>
      </c>
      <c r="U605" s="99"/>
      <c r="V605" s="74" t="str">
        <f ca="1" t="shared" si="70"/>
        <v/>
      </c>
      <c r="W605" s="74" t="b">
        <f ca="1" t="shared" si="71"/>
        <v>0</v>
      </c>
      <c r="X605" s="74" t="str">
        <f ca="1" t="shared" si="72"/>
        <v>+</v>
      </c>
      <c r="Y605" s="74" t="e">
        <f ca="1">IF(C605="",NA(),MATCH($B605&amp;$C605,'Smelter Look-up'!$J:$J,0))</f>
        <v>#N/A</v>
      </c>
      <c r="AB605" s="74">
        <f ca="1" t="shared" si="73"/>
        <v>0</v>
      </c>
      <c r="AC605" s="74" t="str">
        <f ca="1" t="shared" si="74"/>
        <v/>
      </c>
      <c r="AD605" s="74" t="str">
        <f ca="1" t="shared" si="75"/>
        <v/>
      </c>
    </row>
    <row r="606" s="74" customFormat="1" ht="20.15" customHeight="1" spans="1:30">
      <c r="A606" s="97"/>
      <c r="B606" s="95" t="str">
        <f ca="1">IF(LEN(A606)=0,"",INDEX('Smelter Look-up'!$A:$A,MATCH($A606,'Smelter Look-up'!$E:$E,0)))</f>
        <v/>
      </c>
      <c r="C606" s="95" t="str">
        <f ca="1">IF(LEN(A606)=0,"",INDEX('Smelter Look-up'!$C:$C,MATCH($A606,'Smelter Look-up'!$E:$E,0)))</f>
        <v/>
      </c>
      <c r="D606" s="95"/>
      <c r="E606" s="95" t="str">
        <f ca="1">IF(ISERROR($Y606),"",OFFSET('Smelter Look-up'!$D$4,$Y606-4,0)&amp;"")</f>
        <v/>
      </c>
      <c r="F606" s="95" t="str">
        <f ca="1">IF(ISERROR($Y606),"",OFFSET('Smelter Look-up'!$E$4,$Y606-4,0))</f>
        <v/>
      </c>
      <c r="G606" s="95" t="str">
        <f ca="1">IF(C606="Smelter not listed","Enter smelter details",IF(ISERROR($Y606),"",OFFSET('Smelter Look-up'!$F$4,$Y606-4,0)))</f>
        <v/>
      </c>
      <c r="H606" s="154" t="str">
        <f ca="1">IF(ISERROR($Y606),"",OFFSET('Smelter Look-up'!$G$4,$Y606-4,0))</f>
        <v/>
      </c>
      <c r="I606" s="96" t="str">
        <f ca="1">IF(ISERROR($Y606),"",OFFSET('Smelter Look-up'!$H$4,$Y606-4,0))</f>
        <v/>
      </c>
      <c r="J606" s="96" t="str">
        <f ca="1">IF(ISERROR($Y606),"",OFFSET('Smelter Look-up'!$I$4,$Y606-4,0))</f>
        <v/>
      </c>
      <c r="K606" s="97"/>
      <c r="L606" s="97"/>
      <c r="M606" s="97"/>
      <c r="N606" s="97"/>
      <c r="O606" s="97"/>
      <c r="P606" s="97"/>
      <c r="Q606" s="98"/>
      <c r="R606" s="140" t="str">
        <f ca="1">IF(ISERROR($Y606),"",OFFSET('Smelter Look-up'!$C$4,$Y606-4,0)&amp;"")</f>
        <v/>
      </c>
      <c r="S606" s="98" t="str">
        <f ca="1" t="shared" si="69"/>
        <v/>
      </c>
      <c r="T606" s="98" t="str">
        <f ca="1">IF(B606="","",IF(ISERROR(MATCH($J606,SorP!B:B,0)),"",INDIRECT("'SorP'!$A$"&amp;MATCH($S606&amp;$J606,SorP!C:C,0))))</f>
        <v/>
      </c>
      <c r="U606" s="99"/>
      <c r="V606" s="74" t="str">
        <f ca="1" t="shared" si="70"/>
        <v/>
      </c>
      <c r="W606" s="74" t="b">
        <f ca="1" t="shared" si="71"/>
        <v>0</v>
      </c>
      <c r="X606" s="74" t="str">
        <f ca="1" t="shared" si="72"/>
        <v>+</v>
      </c>
      <c r="Y606" s="74" t="e">
        <f ca="1">IF(C606="",NA(),MATCH($B606&amp;$C606,'Smelter Look-up'!$J:$J,0))</f>
        <v>#N/A</v>
      </c>
      <c r="AB606" s="74">
        <f ca="1" t="shared" si="73"/>
        <v>0</v>
      </c>
      <c r="AC606" s="74" t="str">
        <f ca="1" t="shared" si="74"/>
        <v/>
      </c>
      <c r="AD606" s="74" t="str">
        <f ca="1" t="shared" si="75"/>
        <v/>
      </c>
    </row>
    <row r="607" s="74" customFormat="1" ht="20.15" customHeight="1" spans="1:30">
      <c r="A607" s="97"/>
      <c r="B607" s="95" t="str">
        <f ca="1">IF(LEN(A607)=0,"",INDEX('Smelter Look-up'!$A:$A,MATCH($A607,'Smelter Look-up'!$E:$E,0)))</f>
        <v/>
      </c>
      <c r="C607" s="95" t="str">
        <f ca="1">IF(LEN(A607)=0,"",INDEX('Smelter Look-up'!$C:$C,MATCH($A607,'Smelter Look-up'!$E:$E,0)))</f>
        <v/>
      </c>
      <c r="D607" s="95"/>
      <c r="E607" s="95" t="str">
        <f ca="1">IF(ISERROR($Y607),"",OFFSET('Smelter Look-up'!$D$4,$Y607-4,0)&amp;"")</f>
        <v/>
      </c>
      <c r="F607" s="95" t="str">
        <f ca="1">IF(ISERROR($Y607),"",OFFSET('Smelter Look-up'!$E$4,$Y607-4,0))</f>
        <v/>
      </c>
      <c r="G607" s="95" t="str">
        <f ca="1">IF(C607="Smelter not listed","Enter smelter details",IF(ISERROR($Y607),"",OFFSET('Smelter Look-up'!$F$4,$Y607-4,0)))</f>
        <v/>
      </c>
      <c r="H607" s="154" t="str">
        <f ca="1">IF(ISERROR($Y607),"",OFFSET('Smelter Look-up'!$G$4,$Y607-4,0))</f>
        <v/>
      </c>
      <c r="I607" s="96" t="str">
        <f ca="1">IF(ISERROR($Y607),"",OFFSET('Smelter Look-up'!$H$4,$Y607-4,0))</f>
        <v/>
      </c>
      <c r="J607" s="96" t="str">
        <f ca="1">IF(ISERROR($Y607),"",OFFSET('Smelter Look-up'!$I$4,$Y607-4,0))</f>
        <v/>
      </c>
      <c r="K607" s="97"/>
      <c r="L607" s="97"/>
      <c r="M607" s="97"/>
      <c r="N607" s="97"/>
      <c r="O607" s="97"/>
      <c r="P607" s="97"/>
      <c r="Q607" s="98"/>
      <c r="R607" s="140" t="str">
        <f ca="1">IF(ISERROR($Y607),"",OFFSET('Smelter Look-up'!$C$4,$Y607-4,0)&amp;"")</f>
        <v/>
      </c>
      <c r="S607" s="98" t="str">
        <f ca="1" t="shared" si="69"/>
        <v/>
      </c>
      <c r="T607" s="98" t="str">
        <f ca="1">IF(B607="","",IF(ISERROR(MATCH($J607,SorP!B:B,0)),"",INDIRECT("'SorP'!$A$"&amp;MATCH($S607&amp;$J607,SorP!C:C,0))))</f>
        <v/>
      </c>
      <c r="U607" s="99"/>
      <c r="V607" s="74" t="str">
        <f ca="1" t="shared" si="70"/>
        <v/>
      </c>
      <c r="W607" s="74" t="b">
        <f ca="1" t="shared" si="71"/>
        <v>0</v>
      </c>
      <c r="X607" s="74" t="str">
        <f ca="1" t="shared" si="72"/>
        <v>+</v>
      </c>
      <c r="Y607" s="74" t="e">
        <f ca="1">IF(C607="",NA(),MATCH($B607&amp;$C607,'Smelter Look-up'!$J:$J,0))</f>
        <v>#N/A</v>
      </c>
      <c r="AB607" s="74">
        <f ca="1" t="shared" si="73"/>
        <v>0</v>
      </c>
      <c r="AC607" s="74" t="str">
        <f ca="1" t="shared" si="74"/>
        <v/>
      </c>
      <c r="AD607" s="74" t="str">
        <f ca="1" t="shared" si="75"/>
        <v/>
      </c>
    </row>
    <row r="608" s="74" customFormat="1" ht="20.15" customHeight="1" spans="1:30">
      <c r="A608" s="97"/>
      <c r="B608" s="95" t="str">
        <f ca="1">IF(LEN(A608)=0,"",INDEX('Smelter Look-up'!$A:$A,MATCH($A608,'Smelter Look-up'!$E:$E,0)))</f>
        <v/>
      </c>
      <c r="C608" s="95" t="str">
        <f ca="1">IF(LEN(A608)=0,"",INDEX('Smelter Look-up'!$C:$C,MATCH($A608,'Smelter Look-up'!$E:$E,0)))</f>
        <v/>
      </c>
      <c r="D608" s="95"/>
      <c r="E608" s="95" t="str">
        <f ca="1">IF(ISERROR($Y608),"",OFFSET('Smelter Look-up'!$D$4,$Y608-4,0)&amp;"")</f>
        <v/>
      </c>
      <c r="F608" s="95" t="str">
        <f ca="1">IF(ISERROR($Y608),"",OFFSET('Smelter Look-up'!$E$4,$Y608-4,0))</f>
        <v/>
      </c>
      <c r="G608" s="95" t="str">
        <f ca="1">IF(C608="Smelter not listed","Enter smelter details",IF(ISERROR($Y608),"",OFFSET('Smelter Look-up'!$F$4,$Y608-4,0)))</f>
        <v/>
      </c>
      <c r="H608" s="154" t="str">
        <f ca="1">IF(ISERROR($Y608),"",OFFSET('Smelter Look-up'!$G$4,$Y608-4,0))</f>
        <v/>
      </c>
      <c r="I608" s="96" t="str">
        <f ca="1">IF(ISERROR($Y608),"",OFFSET('Smelter Look-up'!$H$4,$Y608-4,0))</f>
        <v/>
      </c>
      <c r="J608" s="96" t="str">
        <f ca="1">IF(ISERROR($Y608),"",OFFSET('Smelter Look-up'!$I$4,$Y608-4,0))</f>
        <v/>
      </c>
      <c r="K608" s="97"/>
      <c r="L608" s="97"/>
      <c r="M608" s="97"/>
      <c r="N608" s="97"/>
      <c r="O608" s="97"/>
      <c r="P608" s="97"/>
      <c r="Q608" s="98"/>
      <c r="R608" s="140" t="str">
        <f ca="1">IF(ISERROR($Y608),"",OFFSET('Smelter Look-up'!$C$4,$Y608-4,0)&amp;"")</f>
        <v/>
      </c>
      <c r="S608" s="98" t="str">
        <f ca="1" t="shared" si="69"/>
        <v/>
      </c>
      <c r="T608" s="98" t="str">
        <f ca="1">IF(B608="","",IF(ISERROR(MATCH($J608,SorP!B:B,0)),"",INDIRECT("'SorP'!$A$"&amp;MATCH($S608&amp;$J608,SorP!C:C,0))))</f>
        <v/>
      </c>
      <c r="U608" s="99"/>
      <c r="V608" s="74" t="str">
        <f ca="1" t="shared" si="70"/>
        <v/>
      </c>
      <c r="W608" s="74" t="b">
        <f ca="1" t="shared" si="71"/>
        <v>0</v>
      </c>
      <c r="X608" s="74" t="str">
        <f ca="1" t="shared" si="72"/>
        <v>+</v>
      </c>
      <c r="Y608" s="74" t="e">
        <f ca="1">IF(C608="",NA(),MATCH($B608&amp;$C608,'Smelter Look-up'!$J:$J,0))</f>
        <v>#N/A</v>
      </c>
      <c r="AB608" s="74">
        <f ca="1" t="shared" si="73"/>
        <v>0</v>
      </c>
      <c r="AC608" s="74" t="str">
        <f ca="1" t="shared" si="74"/>
        <v/>
      </c>
      <c r="AD608" s="74" t="str">
        <f ca="1" t="shared" si="75"/>
        <v/>
      </c>
    </row>
    <row r="609" s="74" customFormat="1" ht="20.15" customHeight="1" spans="1:30">
      <c r="A609" s="97"/>
      <c r="B609" s="95" t="str">
        <f ca="1">IF(LEN(A609)=0,"",INDEX('Smelter Look-up'!$A:$A,MATCH($A609,'Smelter Look-up'!$E:$E,0)))</f>
        <v/>
      </c>
      <c r="C609" s="95" t="str">
        <f ca="1">IF(LEN(A609)=0,"",INDEX('Smelter Look-up'!$C:$C,MATCH($A609,'Smelter Look-up'!$E:$E,0)))</f>
        <v/>
      </c>
      <c r="D609" s="95"/>
      <c r="E609" s="95" t="str">
        <f ca="1">IF(ISERROR($Y609),"",OFFSET('Smelter Look-up'!$D$4,$Y609-4,0)&amp;"")</f>
        <v/>
      </c>
      <c r="F609" s="95" t="str">
        <f ca="1">IF(ISERROR($Y609),"",OFFSET('Smelter Look-up'!$E$4,$Y609-4,0))</f>
        <v/>
      </c>
      <c r="G609" s="95" t="str">
        <f ca="1">IF(C609="Smelter not listed","Enter smelter details",IF(ISERROR($Y609),"",OFFSET('Smelter Look-up'!$F$4,$Y609-4,0)))</f>
        <v/>
      </c>
      <c r="H609" s="154" t="str">
        <f ca="1">IF(ISERROR($Y609),"",OFFSET('Smelter Look-up'!$G$4,$Y609-4,0))</f>
        <v/>
      </c>
      <c r="I609" s="96" t="str">
        <f ca="1">IF(ISERROR($Y609),"",OFFSET('Smelter Look-up'!$H$4,$Y609-4,0))</f>
        <v/>
      </c>
      <c r="J609" s="96" t="str">
        <f ca="1">IF(ISERROR($Y609),"",OFFSET('Smelter Look-up'!$I$4,$Y609-4,0))</f>
        <v/>
      </c>
      <c r="K609" s="97"/>
      <c r="L609" s="97"/>
      <c r="M609" s="97"/>
      <c r="N609" s="97"/>
      <c r="O609" s="97"/>
      <c r="P609" s="97"/>
      <c r="Q609" s="98"/>
      <c r="R609" s="140" t="str">
        <f ca="1">IF(ISERROR($Y609),"",OFFSET('Smelter Look-up'!$C$4,$Y609-4,0)&amp;"")</f>
        <v/>
      </c>
      <c r="S609" s="98" t="str">
        <f ca="1" t="shared" si="69"/>
        <v/>
      </c>
      <c r="T609" s="98" t="str">
        <f ca="1">IF(B609="","",IF(ISERROR(MATCH($J609,SorP!B:B,0)),"",INDIRECT("'SorP'!$A$"&amp;MATCH($S609&amp;$J609,SorP!C:C,0))))</f>
        <v/>
      </c>
      <c r="U609" s="99"/>
      <c r="V609" s="74" t="str">
        <f ca="1" t="shared" si="70"/>
        <v/>
      </c>
      <c r="W609" s="74" t="b">
        <f ca="1" t="shared" si="71"/>
        <v>0</v>
      </c>
      <c r="X609" s="74" t="str">
        <f ca="1" t="shared" si="72"/>
        <v>+</v>
      </c>
      <c r="Y609" s="74" t="e">
        <f ca="1">IF(C609="",NA(),MATCH($B609&amp;$C609,'Smelter Look-up'!$J:$J,0))</f>
        <v>#N/A</v>
      </c>
      <c r="AB609" s="74">
        <f ca="1" t="shared" si="73"/>
        <v>0</v>
      </c>
      <c r="AC609" s="74" t="str">
        <f ca="1" t="shared" si="74"/>
        <v/>
      </c>
      <c r="AD609" s="74" t="str">
        <f ca="1" t="shared" si="75"/>
        <v/>
      </c>
    </row>
    <row r="610" s="74" customFormat="1" ht="20.15" customHeight="1" spans="1:30">
      <c r="A610" s="97"/>
      <c r="B610" s="95" t="str">
        <f ca="1">IF(LEN(A610)=0,"",INDEX('Smelter Look-up'!$A:$A,MATCH($A610,'Smelter Look-up'!$E:$E,0)))</f>
        <v/>
      </c>
      <c r="C610" s="95" t="str">
        <f ca="1">IF(LEN(A610)=0,"",INDEX('Smelter Look-up'!$C:$C,MATCH($A610,'Smelter Look-up'!$E:$E,0)))</f>
        <v/>
      </c>
      <c r="D610" s="95"/>
      <c r="E610" s="95" t="str">
        <f ca="1">IF(ISERROR($Y610),"",OFFSET('Smelter Look-up'!$D$4,$Y610-4,0)&amp;"")</f>
        <v/>
      </c>
      <c r="F610" s="95" t="str">
        <f ca="1">IF(ISERROR($Y610),"",OFFSET('Smelter Look-up'!$E$4,$Y610-4,0))</f>
        <v/>
      </c>
      <c r="G610" s="95" t="str">
        <f ca="1">IF(C610="Smelter not listed","Enter smelter details",IF(ISERROR($Y610),"",OFFSET('Smelter Look-up'!$F$4,$Y610-4,0)))</f>
        <v/>
      </c>
      <c r="H610" s="154" t="str">
        <f ca="1">IF(ISERROR($Y610),"",OFFSET('Smelter Look-up'!$G$4,$Y610-4,0))</f>
        <v/>
      </c>
      <c r="I610" s="96" t="str">
        <f ca="1">IF(ISERROR($Y610),"",OFFSET('Smelter Look-up'!$H$4,$Y610-4,0))</f>
        <v/>
      </c>
      <c r="J610" s="96" t="str">
        <f ca="1">IF(ISERROR($Y610),"",OFFSET('Smelter Look-up'!$I$4,$Y610-4,0))</f>
        <v/>
      </c>
      <c r="K610" s="97"/>
      <c r="L610" s="97"/>
      <c r="M610" s="97"/>
      <c r="N610" s="97"/>
      <c r="O610" s="97"/>
      <c r="P610" s="97"/>
      <c r="Q610" s="98"/>
      <c r="R610" s="140" t="str">
        <f ca="1">IF(ISERROR($Y610),"",OFFSET('Smelter Look-up'!$C$4,$Y610-4,0)&amp;"")</f>
        <v/>
      </c>
      <c r="S610" s="98" t="str">
        <f ca="1" t="shared" si="69"/>
        <v/>
      </c>
      <c r="T610" s="98" t="str">
        <f ca="1">IF(B610="","",IF(ISERROR(MATCH($J610,SorP!B:B,0)),"",INDIRECT("'SorP'!$A$"&amp;MATCH($S610&amp;$J610,SorP!C:C,0))))</f>
        <v/>
      </c>
      <c r="U610" s="99"/>
      <c r="V610" s="74" t="str">
        <f ca="1" t="shared" si="70"/>
        <v/>
      </c>
      <c r="W610" s="74" t="b">
        <f ca="1" t="shared" si="71"/>
        <v>0</v>
      </c>
      <c r="X610" s="74" t="str">
        <f ca="1" t="shared" si="72"/>
        <v>+</v>
      </c>
      <c r="Y610" s="74" t="e">
        <f ca="1">IF(C610="",NA(),MATCH($B610&amp;$C610,'Smelter Look-up'!$J:$J,0))</f>
        <v>#N/A</v>
      </c>
      <c r="AB610" s="74">
        <f ca="1" t="shared" si="73"/>
        <v>0</v>
      </c>
      <c r="AC610" s="74" t="str">
        <f ca="1" t="shared" si="74"/>
        <v/>
      </c>
      <c r="AD610" s="74" t="str">
        <f ca="1" t="shared" si="75"/>
        <v/>
      </c>
    </row>
    <row r="611" s="74" customFormat="1" ht="20.15" customHeight="1" spans="1:30">
      <c r="A611" s="97"/>
      <c r="B611" s="95" t="str">
        <f ca="1">IF(LEN(A611)=0,"",INDEX('Smelter Look-up'!$A:$A,MATCH($A611,'Smelter Look-up'!$E:$E,0)))</f>
        <v/>
      </c>
      <c r="C611" s="95" t="str">
        <f ca="1">IF(LEN(A611)=0,"",INDEX('Smelter Look-up'!$C:$C,MATCH($A611,'Smelter Look-up'!$E:$E,0)))</f>
        <v/>
      </c>
      <c r="D611" s="95"/>
      <c r="E611" s="95" t="str">
        <f ca="1">IF(ISERROR($Y611),"",OFFSET('Smelter Look-up'!$D$4,$Y611-4,0)&amp;"")</f>
        <v/>
      </c>
      <c r="F611" s="95" t="str">
        <f ca="1">IF(ISERROR($Y611),"",OFFSET('Smelter Look-up'!$E$4,$Y611-4,0))</f>
        <v/>
      </c>
      <c r="G611" s="95" t="str">
        <f ca="1">IF(C611="Smelter not listed","Enter smelter details",IF(ISERROR($Y611),"",OFFSET('Smelter Look-up'!$F$4,$Y611-4,0)))</f>
        <v/>
      </c>
      <c r="H611" s="154" t="str">
        <f ca="1">IF(ISERROR($Y611),"",OFFSET('Smelter Look-up'!$G$4,$Y611-4,0))</f>
        <v/>
      </c>
      <c r="I611" s="96" t="str">
        <f ca="1">IF(ISERROR($Y611),"",OFFSET('Smelter Look-up'!$H$4,$Y611-4,0))</f>
        <v/>
      </c>
      <c r="J611" s="96" t="str">
        <f ca="1">IF(ISERROR($Y611),"",OFFSET('Smelter Look-up'!$I$4,$Y611-4,0))</f>
        <v/>
      </c>
      <c r="K611" s="97"/>
      <c r="L611" s="97"/>
      <c r="M611" s="97"/>
      <c r="N611" s="97"/>
      <c r="O611" s="97"/>
      <c r="P611" s="97"/>
      <c r="Q611" s="98"/>
      <c r="R611" s="140" t="str">
        <f ca="1">IF(ISERROR($Y611),"",OFFSET('Smelter Look-up'!$C$4,$Y611-4,0)&amp;"")</f>
        <v/>
      </c>
      <c r="S611" s="98" t="str">
        <f ca="1" t="shared" si="69"/>
        <v/>
      </c>
      <c r="T611" s="98" t="str">
        <f ca="1">IF(B611="","",IF(ISERROR(MATCH($J611,SorP!B:B,0)),"",INDIRECT("'SorP'!$A$"&amp;MATCH($S611&amp;$J611,SorP!C:C,0))))</f>
        <v/>
      </c>
      <c r="U611" s="99"/>
      <c r="V611" s="74" t="str">
        <f ca="1" t="shared" si="70"/>
        <v/>
      </c>
      <c r="W611" s="74" t="b">
        <f ca="1" t="shared" si="71"/>
        <v>0</v>
      </c>
      <c r="X611" s="74" t="str">
        <f ca="1" t="shared" si="72"/>
        <v>+</v>
      </c>
      <c r="Y611" s="74" t="e">
        <f ca="1">IF(C611="",NA(),MATCH($B611&amp;$C611,'Smelter Look-up'!$J:$J,0))</f>
        <v>#N/A</v>
      </c>
      <c r="AB611" s="74">
        <f ca="1" t="shared" si="73"/>
        <v>0</v>
      </c>
      <c r="AC611" s="74" t="str">
        <f ca="1" t="shared" si="74"/>
        <v/>
      </c>
      <c r="AD611" s="74" t="str">
        <f ca="1" t="shared" si="75"/>
        <v/>
      </c>
    </row>
    <row r="612" s="74" customFormat="1" ht="20.15" customHeight="1" spans="1:30">
      <c r="A612" s="97"/>
      <c r="B612" s="95" t="str">
        <f ca="1">IF(LEN(A612)=0,"",INDEX('Smelter Look-up'!$A:$A,MATCH($A612,'Smelter Look-up'!$E:$E,0)))</f>
        <v/>
      </c>
      <c r="C612" s="95" t="str">
        <f ca="1">IF(LEN(A612)=0,"",INDEX('Smelter Look-up'!$C:$C,MATCH($A612,'Smelter Look-up'!$E:$E,0)))</f>
        <v/>
      </c>
      <c r="D612" s="95"/>
      <c r="E612" s="95" t="str">
        <f ca="1">IF(ISERROR($Y612),"",OFFSET('Smelter Look-up'!$D$4,$Y612-4,0)&amp;"")</f>
        <v/>
      </c>
      <c r="F612" s="95" t="str">
        <f ca="1">IF(ISERROR($Y612),"",OFFSET('Smelter Look-up'!$E$4,$Y612-4,0))</f>
        <v/>
      </c>
      <c r="G612" s="95" t="str">
        <f ca="1">IF(C612="Smelter not listed","Enter smelter details",IF(ISERROR($Y612),"",OFFSET('Smelter Look-up'!$F$4,$Y612-4,0)))</f>
        <v/>
      </c>
      <c r="H612" s="154" t="str">
        <f ca="1">IF(ISERROR($Y612),"",OFFSET('Smelter Look-up'!$G$4,$Y612-4,0))</f>
        <v/>
      </c>
      <c r="I612" s="96" t="str">
        <f ca="1">IF(ISERROR($Y612),"",OFFSET('Smelter Look-up'!$H$4,$Y612-4,0))</f>
        <v/>
      </c>
      <c r="J612" s="96" t="str">
        <f ca="1">IF(ISERROR($Y612),"",OFFSET('Smelter Look-up'!$I$4,$Y612-4,0))</f>
        <v/>
      </c>
      <c r="K612" s="97"/>
      <c r="L612" s="97"/>
      <c r="M612" s="97"/>
      <c r="N612" s="97"/>
      <c r="O612" s="97"/>
      <c r="P612" s="97"/>
      <c r="Q612" s="98"/>
      <c r="R612" s="140" t="str">
        <f ca="1">IF(ISERROR($Y612),"",OFFSET('Smelter Look-up'!$C$4,$Y612-4,0)&amp;"")</f>
        <v/>
      </c>
      <c r="S612" s="98" t="str">
        <f ca="1" t="shared" si="69"/>
        <v/>
      </c>
      <c r="T612" s="98" t="str">
        <f ca="1">IF(B612="","",IF(ISERROR(MATCH($J612,SorP!B:B,0)),"",INDIRECT("'SorP'!$A$"&amp;MATCH($S612&amp;$J612,SorP!C:C,0))))</f>
        <v/>
      </c>
      <c r="U612" s="99"/>
      <c r="V612" s="74" t="str">
        <f ca="1" t="shared" si="70"/>
        <v/>
      </c>
      <c r="W612" s="74" t="b">
        <f ca="1" t="shared" si="71"/>
        <v>0</v>
      </c>
      <c r="X612" s="74" t="str">
        <f ca="1" t="shared" si="72"/>
        <v>+</v>
      </c>
      <c r="Y612" s="74" t="e">
        <f ca="1">IF(C612="",NA(),MATCH($B612&amp;$C612,'Smelter Look-up'!$J:$J,0))</f>
        <v>#N/A</v>
      </c>
      <c r="AB612" s="74">
        <f ca="1" t="shared" si="73"/>
        <v>0</v>
      </c>
      <c r="AC612" s="74" t="str">
        <f ca="1" t="shared" si="74"/>
        <v/>
      </c>
      <c r="AD612" s="74" t="str">
        <f ca="1" t="shared" si="75"/>
        <v/>
      </c>
    </row>
    <row r="613" s="74" customFormat="1" ht="20.15" customHeight="1" spans="1:30">
      <c r="A613" s="97"/>
      <c r="B613" s="95" t="str">
        <f ca="1">IF(LEN(A613)=0,"",INDEX('Smelter Look-up'!$A:$A,MATCH($A613,'Smelter Look-up'!$E:$E,0)))</f>
        <v/>
      </c>
      <c r="C613" s="95" t="str">
        <f ca="1">IF(LEN(A613)=0,"",INDEX('Smelter Look-up'!$C:$C,MATCH($A613,'Smelter Look-up'!$E:$E,0)))</f>
        <v/>
      </c>
      <c r="D613" s="95"/>
      <c r="E613" s="95" t="str">
        <f ca="1">IF(ISERROR($Y613),"",OFFSET('Smelter Look-up'!$D$4,$Y613-4,0)&amp;"")</f>
        <v/>
      </c>
      <c r="F613" s="95" t="str">
        <f ca="1">IF(ISERROR($Y613),"",OFFSET('Smelter Look-up'!$E$4,$Y613-4,0))</f>
        <v/>
      </c>
      <c r="G613" s="95" t="str">
        <f ca="1">IF(C613="Smelter not listed","Enter smelter details",IF(ISERROR($Y613),"",OFFSET('Smelter Look-up'!$F$4,$Y613-4,0)))</f>
        <v/>
      </c>
      <c r="H613" s="154" t="str">
        <f ca="1">IF(ISERROR($Y613),"",OFFSET('Smelter Look-up'!$G$4,$Y613-4,0))</f>
        <v/>
      </c>
      <c r="I613" s="96" t="str">
        <f ca="1">IF(ISERROR($Y613),"",OFFSET('Smelter Look-up'!$H$4,$Y613-4,0))</f>
        <v/>
      </c>
      <c r="J613" s="96" t="str">
        <f ca="1">IF(ISERROR($Y613),"",OFFSET('Smelter Look-up'!$I$4,$Y613-4,0))</f>
        <v/>
      </c>
      <c r="K613" s="97"/>
      <c r="L613" s="97"/>
      <c r="M613" s="97"/>
      <c r="N613" s="97"/>
      <c r="O613" s="97"/>
      <c r="P613" s="97"/>
      <c r="Q613" s="98"/>
      <c r="R613" s="140" t="str">
        <f ca="1">IF(ISERROR($Y613),"",OFFSET('Smelter Look-up'!$C$4,$Y613-4,0)&amp;"")</f>
        <v/>
      </c>
      <c r="S613" s="98" t="str">
        <f ca="1" t="shared" si="69"/>
        <v/>
      </c>
      <c r="T613" s="98" t="str">
        <f ca="1">IF(B613="","",IF(ISERROR(MATCH($J613,SorP!B:B,0)),"",INDIRECT("'SorP'!$A$"&amp;MATCH($S613&amp;$J613,SorP!C:C,0))))</f>
        <v/>
      </c>
      <c r="U613" s="99"/>
      <c r="V613" s="74" t="str">
        <f ca="1" t="shared" si="70"/>
        <v/>
      </c>
      <c r="W613" s="74" t="b">
        <f ca="1" t="shared" si="71"/>
        <v>0</v>
      </c>
      <c r="X613" s="74" t="str">
        <f ca="1" t="shared" si="72"/>
        <v>+</v>
      </c>
      <c r="Y613" s="74" t="e">
        <f ca="1">IF(C613="",NA(),MATCH($B613&amp;$C613,'Smelter Look-up'!$J:$J,0))</f>
        <v>#N/A</v>
      </c>
      <c r="AB613" s="74">
        <f ca="1" t="shared" si="73"/>
        <v>0</v>
      </c>
      <c r="AC613" s="74" t="str">
        <f ca="1" t="shared" si="74"/>
        <v/>
      </c>
      <c r="AD613" s="74" t="str">
        <f ca="1" t="shared" si="75"/>
        <v/>
      </c>
    </row>
    <row r="614" s="74" customFormat="1" ht="20.15" customHeight="1" spans="1:30">
      <c r="A614" s="97"/>
      <c r="B614" s="95" t="str">
        <f ca="1">IF(LEN(A614)=0,"",INDEX('Smelter Look-up'!$A:$A,MATCH($A614,'Smelter Look-up'!$E:$E,0)))</f>
        <v/>
      </c>
      <c r="C614" s="95" t="str">
        <f ca="1">IF(LEN(A614)=0,"",INDEX('Smelter Look-up'!$C:$C,MATCH($A614,'Smelter Look-up'!$E:$E,0)))</f>
        <v/>
      </c>
      <c r="D614" s="95"/>
      <c r="E614" s="95" t="str">
        <f ca="1">IF(ISERROR($Y614),"",OFFSET('Smelter Look-up'!$D$4,$Y614-4,0)&amp;"")</f>
        <v/>
      </c>
      <c r="F614" s="95" t="str">
        <f ca="1">IF(ISERROR($Y614),"",OFFSET('Smelter Look-up'!$E$4,$Y614-4,0))</f>
        <v/>
      </c>
      <c r="G614" s="95" t="str">
        <f ca="1">IF(C614="Smelter not listed","Enter smelter details",IF(ISERROR($Y614),"",OFFSET('Smelter Look-up'!$F$4,$Y614-4,0)))</f>
        <v/>
      </c>
      <c r="H614" s="154" t="str">
        <f ca="1">IF(ISERROR($Y614),"",OFFSET('Smelter Look-up'!$G$4,$Y614-4,0))</f>
        <v/>
      </c>
      <c r="I614" s="96" t="str">
        <f ca="1">IF(ISERROR($Y614),"",OFFSET('Smelter Look-up'!$H$4,$Y614-4,0))</f>
        <v/>
      </c>
      <c r="J614" s="96" t="str">
        <f ca="1">IF(ISERROR($Y614),"",OFFSET('Smelter Look-up'!$I$4,$Y614-4,0))</f>
        <v/>
      </c>
      <c r="K614" s="97"/>
      <c r="L614" s="97"/>
      <c r="M614" s="97"/>
      <c r="N614" s="97"/>
      <c r="O614" s="97"/>
      <c r="P614" s="97"/>
      <c r="Q614" s="98"/>
      <c r="R614" s="140" t="str">
        <f ca="1">IF(ISERROR($Y614),"",OFFSET('Smelter Look-up'!$C$4,$Y614-4,0)&amp;"")</f>
        <v/>
      </c>
      <c r="S614" s="98" t="str">
        <f ca="1" t="shared" si="69"/>
        <v/>
      </c>
      <c r="T614" s="98" t="str">
        <f ca="1">IF(B614="","",IF(ISERROR(MATCH($J614,SorP!B:B,0)),"",INDIRECT("'SorP'!$A$"&amp;MATCH($S614&amp;$J614,SorP!C:C,0))))</f>
        <v/>
      </c>
      <c r="U614" s="99"/>
      <c r="V614" s="74" t="str">
        <f ca="1" t="shared" si="70"/>
        <v/>
      </c>
      <c r="W614" s="74" t="b">
        <f ca="1" t="shared" si="71"/>
        <v>0</v>
      </c>
      <c r="X614" s="74" t="str">
        <f ca="1" t="shared" si="72"/>
        <v>+</v>
      </c>
      <c r="Y614" s="74" t="e">
        <f ca="1">IF(C614="",NA(),MATCH($B614&amp;$C614,'Smelter Look-up'!$J:$J,0))</f>
        <v>#N/A</v>
      </c>
      <c r="AB614" s="74">
        <f ca="1" t="shared" si="73"/>
        <v>0</v>
      </c>
      <c r="AC614" s="74" t="str">
        <f ca="1" t="shared" si="74"/>
        <v/>
      </c>
      <c r="AD614" s="74" t="str">
        <f ca="1" t="shared" si="75"/>
        <v/>
      </c>
    </row>
    <row r="615" s="74" customFormat="1" ht="20.15" customHeight="1" spans="1:30">
      <c r="A615" s="97"/>
      <c r="B615" s="95" t="str">
        <f ca="1">IF(LEN(A615)=0,"",INDEX('Smelter Look-up'!$A:$A,MATCH($A615,'Smelter Look-up'!$E:$E,0)))</f>
        <v/>
      </c>
      <c r="C615" s="95" t="str">
        <f ca="1">IF(LEN(A615)=0,"",INDEX('Smelter Look-up'!$C:$C,MATCH($A615,'Smelter Look-up'!$E:$E,0)))</f>
        <v/>
      </c>
      <c r="D615" s="95"/>
      <c r="E615" s="95" t="str">
        <f ca="1">IF(ISERROR($Y615),"",OFFSET('Smelter Look-up'!$D$4,$Y615-4,0)&amp;"")</f>
        <v/>
      </c>
      <c r="F615" s="95" t="str">
        <f ca="1">IF(ISERROR($Y615),"",OFFSET('Smelter Look-up'!$E$4,$Y615-4,0))</f>
        <v/>
      </c>
      <c r="G615" s="95" t="str">
        <f ca="1">IF(C615="Smelter not listed","Enter smelter details",IF(ISERROR($Y615),"",OFFSET('Smelter Look-up'!$F$4,$Y615-4,0)))</f>
        <v/>
      </c>
      <c r="H615" s="154" t="str">
        <f ca="1">IF(ISERROR($Y615),"",OFFSET('Smelter Look-up'!$G$4,$Y615-4,0))</f>
        <v/>
      </c>
      <c r="I615" s="96" t="str">
        <f ca="1">IF(ISERROR($Y615),"",OFFSET('Smelter Look-up'!$H$4,$Y615-4,0))</f>
        <v/>
      </c>
      <c r="J615" s="96" t="str">
        <f ca="1">IF(ISERROR($Y615),"",OFFSET('Smelter Look-up'!$I$4,$Y615-4,0))</f>
        <v/>
      </c>
      <c r="K615" s="97"/>
      <c r="L615" s="97"/>
      <c r="M615" s="97"/>
      <c r="N615" s="97"/>
      <c r="O615" s="97"/>
      <c r="P615" s="97"/>
      <c r="Q615" s="98"/>
      <c r="R615" s="140" t="str">
        <f ca="1">IF(ISERROR($Y615),"",OFFSET('Smelter Look-up'!$C$4,$Y615-4,0)&amp;"")</f>
        <v/>
      </c>
      <c r="S615" s="98" t="str">
        <f ca="1" t="shared" si="69"/>
        <v/>
      </c>
      <c r="T615" s="98" t="str">
        <f ca="1">IF(B615="","",IF(ISERROR(MATCH($J615,SorP!B:B,0)),"",INDIRECT("'SorP'!$A$"&amp;MATCH($S615&amp;$J615,SorP!C:C,0))))</f>
        <v/>
      </c>
      <c r="U615" s="99"/>
      <c r="V615" s="74" t="str">
        <f ca="1" t="shared" si="70"/>
        <v/>
      </c>
      <c r="W615" s="74" t="b">
        <f ca="1" t="shared" si="71"/>
        <v>0</v>
      </c>
      <c r="X615" s="74" t="str">
        <f ca="1" t="shared" si="72"/>
        <v>+</v>
      </c>
      <c r="Y615" s="74" t="e">
        <f ca="1">IF(C615="",NA(),MATCH($B615&amp;$C615,'Smelter Look-up'!$J:$J,0))</f>
        <v>#N/A</v>
      </c>
      <c r="AB615" s="74">
        <f ca="1" t="shared" si="73"/>
        <v>0</v>
      </c>
      <c r="AC615" s="74" t="str">
        <f ca="1" t="shared" si="74"/>
        <v/>
      </c>
      <c r="AD615" s="74" t="str">
        <f ca="1" t="shared" si="75"/>
        <v/>
      </c>
    </row>
    <row r="616" s="74" customFormat="1" ht="20.15" customHeight="1" spans="1:30">
      <c r="A616" s="97"/>
      <c r="B616" s="95" t="str">
        <f ca="1">IF(LEN(A616)=0,"",INDEX('Smelter Look-up'!$A:$A,MATCH($A616,'Smelter Look-up'!$E:$E,0)))</f>
        <v/>
      </c>
      <c r="C616" s="95" t="str">
        <f ca="1">IF(LEN(A616)=0,"",INDEX('Smelter Look-up'!$C:$C,MATCH($A616,'Smelter Look-up'!$E:$E,0)))</f>
        <v/>
      </c>
      <c r="D616" s="95"/>
      <c r="E616" s="95" t="str">
        <f ca="1">IF(ISERROR($Y616),"",OFFSET('Smelter Look-up'!$D$4,$Y616-4,0)&amp;"")</f>
        <v/>
      </c>
      <c r="F616" s="95" t="str">
        <f ca="1">IF(ISERROR($Y616),"",OFFSET('Smelter Look-up'!$E$4,$Y616-4,0))</f>
        <v/>
      </c>
      <c r="G616" s="95" t="str">
        <f ca="1">IF(C616="Smelter not listed","Enter smelter details",IF(ISERROR($Y616),"",OFFSET('Smelter Look-up'!$F$4,$Y616-4,0)))</f>
        <v/>
      </c>
      <c r="H616" s="154" t="str">
        <f ca="1">IF(ISERROR($Y616),"",OFFSET('Smelter Look-up'!$G$4,$Y616-4,0))</f>
        <v/>
      </c>
      <c r="I616" s="96" t="str">
        <f ca="1">IF(ISERROR($Y616),"",OFFSET('Smelter Look-up'!$H$4,$Y616-4,0))</f>
        <v/>
      </c>
      <c r="J616" s="96" t="str">
        <f ca="1">IF(ISERROR($Y616),"",OFFSET('Smelter Look-up'!$I$4,$Y616-4,0))</f>
        <v/>
      </c>
      <c r="K616" s="97"/>
      <c r="L616" s="97"/>
      <c r="M616" s="97"/>
      <c r="N616" s="97"/>
      <c r="O616" s="97"/>
      <c r="P616" s="97"/>
      <c r="Q616" s="98"/>
      <c r="R616" s="140" t="str">
        <f ca="1">IF(ISERROR($Y616),"",OFFSET('Smelter Look-up'!$C$4,$Y616-4,0)&amp;"")</f>
        <v/>
      </c>
      <c r="S616" s="98" t="str">
        <f ca="1" t="shared" si="69"/>
        <v/>
      </c>
      <c r="T616" s="98" t="str">
        <f ca="1">IF(B616="","",IF(ISERROR(MATCH($J616,SorP!B:B,0)),"",INDIRECT("'SorP'!$A$"&amp;MATCH($S616&amp;$J616,SorP!C:C,0))))</f>
        <v/>
      </c>
      <c r="U616" s="99"/>
      <c r="V616" s="74" t="str">
        <f ca="1" t="shared" si="70"/>
        <v/>
      </c>
      <c r="W616" s="74" t="b">
        <f ca="1" t="shared" si="71"/>
        <v>0</v>
      </c>
      <c r="X616" s="74" t="str">
        <f ca="1" t="shared" si="72"/>
        <v>+</v>
      </c>
      <c r="Y616" s="74" t="e">
        <f ca="1">IF(C616="",NA(),MATCH($B616&amp;$C616,'Smelter Look-up'!$J:$J,0))</f>
        <v>#N/A</v>
      </c>
      <c r="AB616" s="74">
        <f ca="1" t="shared" si="73"/>
        <v>0</v>
      </c>
      <c r="AC616" s="74" t="str">
        <f ca="1" t="shared" si="74"/>
        <v/>
      </c>
      <c r="AD616" s="74" t="str">
        <f ca="1" t="shared" si="75"/>
        <v/>
      </c>
    </row>
    <row r="617" s="74" customFormat="1" ht="20.15" customHeight="1" spans="1:30">
      <c r="A617" s="97"/>
      <c r="B617" s="95" t="str">
        <f ca="1">IF(LEN(A617)=0,"",INDEX('Smelter Look-up'!$A:$A,MATCH($A617,'Smelter Look-up'!$E:$E,0)))</f>
        <v/>
      </c>
      <c r="C617" s="95" t="str">
        <f ca="1">IF(LEN(A617)=0,"",INDEX('Smelter Look-up'!$C:$C,MATCH($A617,'Smelter Look-up'!$E:$E,0)))</f>
        <v/>
      </c>
      <c r="D617" s="95"/>
      <c r="E617" s="95" t="str">
        <f ca="1">IF(ISERROR($Y617),"",OFFSET('Smelter Look-up'!$D$4,$Y617-4,0)&amp;"")</f>
        <v/>
      </c>
      <c r="F617" s="95" t="str">
        <f ca="1">IF(ISERROR($Y617),"",OFFSET('Smelter Look-up'!$E$4,$Y617-4,0))</f>
        <v/>
      </c>
      <c r="G617" s="95" t="str">
        <f ca="1">IF(C617="Smelter not listed","Enter smelter details",IF(ISERROR($Y617),"",OFFSET('Smelter Look-up'!$F$4,$Y617-4,0)))</f>
        <v/>
      </c>
      <c r="H617" s="154" t="str">
        <f ca="1">IF(ISERROR($Y617),"",OFFSET('Smelter Look-up'!$G$4,$Y617-4,0))</f>
        <v/>
      </c>
      <c r="I617" s="96" t="str">
        <f ca="1">IF(ISERROR($Y617),"",OFFSET('Smelter Look-up'!$H$4,$Y617-4,0))</f>
        <v/>
      </c>
      <c r="J617" s="96" t="str">
        <f ca="1">IF(ISERROR($Y617),"",OFFSET('Smelter Look-up'!$I$4,$Y617-4,0))</f>
        <v/>
      </c>
      <c r="K617" s="97"/>
      <c r="L617" s="97"/>
      <c r="M617" s="97"/>
      <c r="N617" s="97"/>
      <c r="O617" s="97"/>
      <c r="P617" s="97"/>
      <c r="Q617" s="98"/>
      <c r="R617" s="140" t="str">
        <f ca="1">IF(ISERROR($Y617),"",OFFSET('Smelter Look-up'!$C$4,$Y617-4,0)&amp;"")</f>
        <v/>
      </c>
      <c r="S617" s="98" t="str">
        <f ca="1" t="shared" si="69"/>
        <v/>
      </c>
      <c r="T617" s="98" t="str">
        <f ca="1">IF(B617="","",IF(ISERROR(MATCH($J617,SorP!B:B,0)),"",INDIRECT("'SorP'!$A$"&amp;MATCH($S617&amp;$J617,SorP!C:C,0))))</f>
        <v/>
      </c>
      <c r="U617" s="99"/>
      <c r="V617" s="74" t="str">
        <f ca="1" t="shared" si="70"/>
        <v/>
      </c>
      <c r="W617" s="74" t="b">
        <f ca="1" t="shared" si="71"/>
        <v>0</v>
      </c>
      <c r="X617" s="74" t="str">
        <f ca="1" t="shared" si="72"/>
        <v>+</v>
      </c>
      <c r="Y617" s="74" t="e">
        <f ca="1">IF(C617="",NA(),MATCH($B617&amp;$C617,'Smelter Look-up'!$J:$J,0))</f>
        <v>#N/A</v>
      </c>
      <c r="AB617" s="74">
        <f ca="1" t="shared" si="73"/>
        <v>0</v>
      </c>
      <c r="AC617" s="74" t="str">
        <f ca="1" t="shared" si="74"/>
        <v/>
      </c>
      <c r="AD617" s="74" t="str">
        <f ca="1" t="shared" si="75"/>
        <v/>
      </c>
    </row>
    <row r="618" s="74" customFormat="1" ht="20.15" customHeight="1" spans="1:30">
      <c r="A618" s="97"/>
      <c r="B618" s="95" t="str">
        <f ca="1">IF(LEN(A618)=0,"",INDEX('Smelter Look-up'!$A:$A,MATCH($A618,'Smelter Look-up'!$E:$E,0)))</f>
        <v/>
      </c>
      <c r="C618" s="95" t="str">
        <f ca="1">IF(LEN(A618)=0,"",INDEX('Smelter Look-up'!$C:$C,MATCH($A618,'Smelter Look-up'!$E:$E,0)))</f>
        <v/>
      </c>
      <c r="D618" s="95"/>
      <c r="E618" s="95" t="str">
        <f ca="1">IF(ISERROR($Y618),"",OFFSET('Smelter Look-up'!$D$4,$Y618-4,0)&amp;"")</f>
        <v/>
      </c>
      <c r="F618" s="95" t="str">
        <f ca="1">IF(ISERROR($Y618),"",OFFSET('Smelter Look-up'!$E$4,$Y618-4,0))</f>
        <v/>
      </c>
      <c r="G618" s="95" t="str">
        <f ca="1">IF(C618="Smelter not listed","Enter smelter details",IF(ISERROR($Y618),"",OFFSET('Smelter Look-up'!$F$4,$Y618-4,0)))</f>
        <v/>
      </c>
      <c r="H618" s="154" t="str">
        <f ca="1">IF(ISERROR($Y618),"",OFFSET('Smelter Look-up'!$G$4,$Y618-4,0))</f>
        <v/>
      </c>
      <c r="I618" s="96" t="str">
        <f ca="1">IF(ISERROR($Y618),"",OFFSET('Smelter Look-up'!$H$4,$Y618-4,0))</f>
        <v/>
      </c>
      <c r="J618" s="96" t="str">
        <f ca="1">IF(ISERROR($Y618),"",OFFSET('Smelter Look-up'!$I$4,$Y618-4,0))</f>
        <v/>
      </c>
      <c r="K618" s="97"/>
      <c r="L618" s="97"/>
      <c r="M618" s="97"/>
      <c r="N618" s="97"/>
      <c r="O618" s="97"/>
      <c r="P618" s="97"/>
      <c r="Q618" s="98"/>
      <c r="R618" s="140" t="str">
        <f ca="1">IF(ISERROR($Y618),"",OFFSET('Smelter Look-up'!$C$4,$Y618-4,0)&amp;"")</f>
        <v/>
      </c>
      <c r="S618" s="98" t="str">
        <f ca="1" t="shared" si="69"/>
        <v/>
      </c>
      <c r="T618" s="98" t="str">
        <f ca="1">IF(B618="","",IF(ISERROR(MATCH($J618,SorP!B:B,0)),"",INDIRECT("'SorP'!$A$"&amp;MATCH($S618&amp;$J618,SorP!C:C,0))))</f>
        <v/>
      </c>
      <c r="U618" s="99"/>
      <c r="V618" s="74" t="str">
        <f ca="1" t="shared" si="70"/>
        <v/>
      </c>
      <c r="W618" s="74" t="b">
        <f ca="1" t="shared" si="71"/>
        <v>0</v>
      </c>
      <c r="X618" s="74" t="str">
        <f ca="1" t="shared" si="72"/>
        <v>+</v>
      </c>
      <c r="Y618" s="74" t="e">
        <f ca="1">IF(C618="",NA(),MATCH($B618&amp;$C618,'Smelter Look-up'!$J:$J,0))</f>
        <v>#N/A</v>
      </c>
      <c r="AB618" s="74">
        <f ca="1" t="shared" si="73"/>
        <v>0</v>
      </c>
      <c r="AC618" s="74" t="str">
        <f ca="1" t="shared" si="74"/>
        <v/>
      </c>
      <c r="AD618" s="74" t="str">
        <f ca="1" t="shared" si="75"/>
        <v/>
      </c>
    </row>
    <row r="619" s="74" customFormat="1" ht="20.15" customHeight="1" spans="1:30">
      <c r="A619" s="97"/>
      <c r="B619" s="95" t="str">
        <f ca="1">IF(LEN(A619)=0,"",INDEX('Smelter Look-up'!$A:$A,MATCH($A619,'Smelter Look-up'!$E:$E,0)))</f>
        <v/>
      </c>
      <c r="C619" s="95" t="str">
        <f ca="1">IF(LEN(A619)=0,"",INDEX('Smelter Look-up'!$C:$C,MATCH($A619,'Smelter Look-up'!$E:$E,0)))</f>
        <v/>
      </c>
      <c r="D619" s="95"/>
      <c r="E619" s="95" t="str">
        <f ca="1">IF(ISERROR($Y619),"",OFFSET('Smelter Look-up'!$D$4,$Y619-4,0)&amp;"")</f>
        <v/>
      </c>
      <c r="F619" s="95" t="str">
        <f ca="1">IF(ISERROR($Y619),"",OFFSET('Smelter Look-up'!$E$4,$Y619-4,0))</f>
        <v/>
      </c>
      <c r="G619" s="95" t="str">
        <f ca="1">IF(C619="Smelter not listed","Enter smelter details",IF(ISERROR($Y619),"",OFFSET('Smelter Look-up'!$F$4,$Y619-4,0)))</f>
        <v/>
      </c>
      <c r="H619" s="154" t="str">
        <f ca="1">IF(ISERROR($Y619),"",OFFSET('Smelter Look-up'!$G$4,$Y619-4,0))</f>
        <v/>
      </c>
      <c r="I619" s="96" t="str">
        <f ca="1">IF(ISERROR($Y619),"",OFFSET('Smelter Look-up'!$H$4,$Y619-4,0))</f>
        <v/>
      </c>
      <c r="J619" s="96" t="str">
        <f ca="1">IF(ISERROR($Y619),"",OFFSET('Smelter Look-up'!$I$4,$Y619-4,0))</f>
        <v/>
      </c>
      <c r="K619" s="97"/>
      <c r="L619" s="97"/>
      <c r="M619" s="97"/>
      <c r="N619" s="97"/>
      <c r="O619" s="97"/>
      <c r="P619" s="97"/>
      <c r="Q619" s="98"/>
      <c r="R619" s="140" t="str">
        <f ca="1">IF(ISERROR($Y619),"",OFFSET('Smelter Look-up'!$C$4,$Y619-4,0)&amp;"")</f>
        <v/>
      </c>
      <c r="S619" s="98" t="str">
        <f ca="1" t="shared" si="69"/>
        <v/>
      </c>
      <c r="T619" s="98" t="str">
        <f ca="1">IF(B619="","",IF(ISERROR(MATCH($J619,SorP!B:B,0)),"",INDIRECT("'SorP'!$A$"&amp;MATCH($S619&amp;$J619,SorP!C:C,0))))</f>
        <v/>
      </c>
      <c r="U619" s="99"/>
      <c r="V619" s="74" t="str">
        <f ca="1" t="shared" si="70"/>
        <v/>
      </c>
      <c r="W619" s="74" t="b">
        <f ca="1" t="shared" si="71"/>
        <v>0</v>
      </c>
      <c r="X619" s="74" t="str">
        <f ca="1" t="shared" si="72"/>
        <v>+</v>
      </c>
      <c r="Y619" s="74" t="e">
        <f ca="1">IF(C619="",NA(),MATCH($B619&amp;$C619,'Smelter Look-up'!$J:$J,0))</f>
        <v>#N/A</v>
      </c>
      <c r="AB619" s="74">
        <f ca="1" t="shared" si="73"/>
        <v>0</v>
      </c>
      <c r="AC619" s="74" t="str">
        <f ca="1" t="shared" si="74"/>
        <v/>
      </c>
      <c r="AD619" s="74" t="str">
        <f ca="1" t="shared" si="75"/>
        <v/>
      </c>
    </row>
    <row r="620" s="74" customFormat="1" ht="20.15" customHeight="1" spans="1:30">
      <c r="A620" s="97"/>
      <c r="B620" s="95" t="str">
        <f ca="1">IF(LEN(A620)=0,"",INDEX('Smelter Look-up'!$A:$A,MATCH($A620,'Smelter Look-up'!$E:$E,0)))</f>
        <v/>
      </c>
      <c r="C620" s="95" t="str">
        <f ca="1">IF(LEN(A620)=0,"",INDEX('Smelter Look-up'!$C:$C,MATCH($A620,'Smelter Look-up'!$E:$E,0)))</f>
        <v/>
      </c>
      <c r="D620" s="95"/>
      <c r="E620" s="95" t="str">
        <f ca="1">IF(ISERROR($Y620),"",OFFSET('Smelter Look-up'!$D$4,$Y620-4,0)&amp;"")</f>
        <v/>
      </c>
      <c r="F620" s="95" t="str">
        <f ca="1">IF(ISERROR($Y620),"",OFFSET('Smelter Look-up'!$E$4,$Y620-4,0))</f>
        <v/>
      </c>
      <c r="G620" s="95" t="str">
        <f ca="1">IF(C620="Smelter not listed","Enter smelter details",IF(ISERROR($Y620),"",OFFSET('Smelter Look-up'!$F$4,$Y620-4,0)))</f>
        <v/>
      </c>
      <c r="H620" s="154" t="str">
        <f ca="1">IF(ISERROR($Y620),"",OFFSET('Smelter Look-up'!$G$4,$Y620-4,0))</f>
        <v/>
      </c>
      <c r="I620" s="96" t="str">
        <f ca="1">IF(ISERROR($Y620),"",OFFSET('Smelter Look-up'!$H$4,$Y620-4,0))</f>
        <v/>
      </c>
      <c r="J620" s="96" t="str">
        <f ca="1">IF(ISERROR($Y620),"",OFFSET('Smelter Look-up'!$I$4,$Y620-4,0))</f>
        <v/>
      </c>
      <c r="K620" s="97"/>
      <c r="L620" s="97"/>
      <c r="M620" s="97"/>
      <c r="N620" s="97"/>
      <c r="O620" s="97"/>
      <c r="P620" s="97"/>
      <c r="Q620" s="98"/>
      <c r="R620" s="140" t="str">
        <f ca="1">IF(ISERROR($Y620),"",OFFSET('Smelter Look-up'!$C$4,$Y620-4,0)&amp;"")</f>
        <v/>
      </c>
      <c r="S620" s="98" t="str">
        <f ca="1" t="shared" si="69"/>
        <v/>
      </c>
      <c r="T620" s="98" t="str">
        <f ca="1">IF(B620="","",IF(ISERROR(MATCH($J620,SorP!B:B,0)),"",INDIRECT("'SorP'!$A$"&amp;MATCH($S620&amp;$J620,SorP!C:C,0))))</f>
        <v/>
      </c>
      <c r="U620" s="99"/>
      <c r="V620" s="74" t="str">
        <f ca="1" t="shared" si="70"/>
        <v/>
      </c>
      <c r="W620" s="74" t="b">
        <f ca="1" t="shared" si="71"/>
        <v>0</v>
      </c>
      <c r="X620" s="74" t="str">
        <f ca="1" t="shared" si="72"/>
        <v>+</v>
      </c>
      <c r="Y620" s="74" t="e">
        <f ca="1">IF(C620="",NA(),MATCH($B620&amp;$C620,'Smelter Look-up'!$J:$J,0))</f>
        <v>#N/A</v>
      </c>
      <c r="AB620" s="74">
        <f ca="1" t="shared" si="73"/>
        <v>0</v>
      </c>
      <c r="AC620" s="74" t="str">
        <f ca="1" t="shared" si="74"/>
        <v/>
      </c>
      <c r="AD620" s="74" t="str">
        <f ca="1" t="shared" si="75"/>
        <v/>
      </c>
    </row>
    <row r="621" s="74" customFormat="1" ht="20.15" customHeight="1" spans="1:30">
      <c r="A621" s="97"/>
      <c r="B621" s="95" t="str">
        <f ca="1">IF(LEN(A621)=0,"",INDEX('Smelter Look-up'!$A:$A,MATCH($A621,'Smelter Look-up'!$E:$E,0)))</f>
        <v/>
      </c>
      <c r="C621" s="95" t="str">
        <f ca="1">IF(LEN(A621)=0,"",INDEX('Smelter Look-up'!$C:$C,MATCH($A621,'Smelter Look-up'!$E:$E,0)))</f>
        <v/>
      </c>
      <c r="D621" s="95"/>
      <c r="E621" s="95" t="str">
        <f ca="1">IF(ISERROR($Y621),"",OFFSET('Smelter Look-up'!$D$4,$Y621-4,0)&amp;"")</f>
        <v/>
      </c>
      <c r="F621" s="95" t="str">
        <f ca="1">IF(ISERROR($Y621),"",OFFSET('Smelter Look-up'!$E$4,$Y621-4,0))</f>
        <v/>
      </c>
      <c r="G621" s="95" t="str">
        <f ca="1">IF(C621="Smelter not listed","Enter smelter details",IF(ISERROR($Y621),"",OFFSET('Smelter Look-up'!$F$4,$Y621-4,0)))</f>
        <v/>
      </c>
      <c r="H621" s="154" t="str">
        <f ca="1">IF(ISERROR($Y621),"",OFFSET('Smelter Look-up'!$G$4,$Y621-4,0))</f>
        <v/>
      </c>
      <c r="I621" s="96" t="str">
        <f ca="1">IF(ISERROR($Y621),"",OFFSET('Smelter Look-up'!$H$4,$Y621-4,0))</f>
        <v/>
      </c>
      <c r="J621" s="96" t="str">
        <f ca="1">IF(ISERROR($Y621),"",OFFSET('Smelter Look-up'!$I$4,$Y621-4,0))</f>
        <v/>
      </c>
      <c r="K621" s="97"/>
      <c r="L621" s="97"/>
      <c r="M621" s="97"/>
      <c r="N621" s="97"/>
      <c r="O621" s="97"/>
      <c r="P621" s="97"/>
      <c r="Q621" s="98"/>
      <c r="R621" s="140" t="str">
        <f ca="1">IF(ISERROR($Y621),"",OFFSET('Smelter Look-up'!$C$4,$Y621-4,0)&amp;"")</f>
        <v/>
      </c>
      <c r="S621" s="98" t="str">
        <f ca="1" t="shared" si="69"/>
        <v/>
      </c>
      <c r="T621" s="98" t="str">
        <f ca="1">IF(B621="","",IF(ISERROR(MATCH($J621,SorP!B:B,0)),"",INDIRECT("'SorP'!$A$"&amp;MATCH($S621&amp;$J621,SorP!C:C,0))))</f>
        <v/>
      </c>
      <c r="U621" s="99"/>
      <c r="V621" s="74" t="str">
        <f ca="1" t="shared" si="70"/>
        <v/>
      </c>
      <c r="W621" s="74" t="b">
        <f ca="1" t="shared" si="71"/>
        <v>0</v>
      </c>
      <c r="X621" s="74" t="str">
        <f ca="1" t="shared" si="72"/>
        <v>+</v>
      </c>
      <c r="Y621" s="74" t="e">
        <f ca="1">IF(C621="",NA(),MATCH($B621&amp;$C621,'Smelter Look-up'!$J:$J,0))</f>
        <v>#N/A</v>
      </c>
      <c r="AB621" s="74">
        <f ca="1" t="shared" si="73"/>
        <v>0</v>
      </c>
      <c r="AC621" s="74" t="str">
        <f ca="1" t="shared" si="74"/>
        <v/>
      </c>
      <c r="AD621" s="74" t="str">
        <f ca="1" t="shared" si="75"/>
        <v/>
      </c>
    </row>
    <row r="622" s="74" customFormat="1" ht="20.15" customHeight="1" spans="1:30">
      <c r="A622" s="97"/>
      <c r="B622" s="95" t="str">
        <f ca="1">IF(LEN(A622)=0,"",INDEX('Smelter Look-up'!$A:$A,MATCH($A622,'Smelter Look-up'!$E:$E,0)))</f>
        <v/>
      </c>
      <c r="C622" s="95" t="str">
        <f ca="1">IF(LEN(A622)=0,"",INDEX('Smelter Look-up'!$C:$C,MATCH($A622,'Smelter Look-up'!$E:$E,0)))</f>
        <v/>
      </c>
      <c r="D622" s="95"/>
      <c r="E622" s="95" t="str">
        <f ca="1">IF(ISERROR($Y622),"",OFFSET('Smelter Look-up'!$D$4,$Y622-4,0)&amp;"")</f>
        <v/>
      </c>
      <c r="F622" s="95" t="str">
        <f ca="1">IF(ISERROR($Y622),"",OFFSET('Smelter Look-up'!$E$4,$Y622-4,0))</f>
        <v/>
      </c>
      <c r="G622" s="95" t="str">
        <f ca="1">IF(C622="Smelter not listed","Enter smelter details",IF(ISERROR($Y622),"",OFFSET('Smelter Look-up'!$F$4,$Y622-4,0)))</f>
        <v/>
      </c>
      <c r="H622" s="154" t="str">
        <f ca="1">IF(ISERROR($Y622),"",OFFSET('Smelter Look-up'!$G$4,$Y622-4,0))</f>
        <v/>
      </c>
      <c r="I622" s="96" t="str">
        <f ca="1">IF(ISERROR($Y622),"",OFFSET('Smelter Look-up'!$H$4,$Y622-4,0))</f>
        <v/>
      </c>
      <c r="J622" s="96" t="str">
        <f ca="1">IF(ISERROR($Y622),"",OFFSET('Smelter Look-up'!$I$4,$Y622-4,0))</f>
        <v/>
      </c>
      <c r="K622" s="97"/>
      <c r="L622" s="97"/>
      <c r="M622" s="97"/>
      <c r="N622" s="97"/>
      <c r="O622" s="97"/>
      <c r="P622" s="97"/>
      <c r="Q622" s="98"/>
      <c r="R622" s="140" t="str">
        <f ca="1">IF(ISERROR($Y622),"",OFFSET('Smelter Look-up'!$C$4,$Y622-4,0)&amp;"")</f>
        <v/>
      </c>
      <c r="S622" s="98" t="str">
        <f ca="1" t="shared" si="69"/>
        <v/>
      </c>
      <c r="T622" s="98" t="str">
        <f ca="1">IF(B622="","",IF(ISERROR(MATCH($J622,SorP!B:B,0)),"",INDIRECT("'SorP'!$A$"&amp;MATCH($S622&amp;$J622,SorP!C:C,0))))</f>
        <v/>
      </c>
      <c r="U622" s="99"/>
      <c r="V622" s="74" t="str">
        <f ca="1" t="shared" si="70"/>
        <v/>
      </c>
      <c r="W622" s="74" t="b">
        <f ca="1" t="shared" si="71"/>
        <v>0</v>
      </c>
      <c r="X622" s="74" t="str">
        <f ca="1" t="shared" si="72"/>
        <v>+</v>
      </c>
      <c r="Y622" s="74" t="e">
        <f ca="1">IF(C622="",NA(),MATCH($B622&amp;$C622,'Smelter Look-up'!$J:$J,0))</f>
        <v>#N/A</v>
      </c>
      <c r="AB622" s="74">
        <f ca="1" t="shared" si="73"/>
        <v>0</v>
      </c>
      <c r="AC622" s="74" t="str">
        <f ca="1" t="shared" si="74"/>
        <v/>
      </c>
      <c r="AD622" s="74" t="str">
        <f ca="1" t="shared" si="75"/>
        <v/>
      </c>
    </row>
    <row r="623" s="74" customFormat="1" ht="20.15" customHeight="1" spans="1:30">
      <c r="A623" s="97"/>
      <c r="B623" s="95" t="str">
        <f ca="1">IF(LEN(A623)=0,"",INDEX('Smelter Look-up'!$A:$A,MATCH($A623,'Smelter Look-up'!$E:$E,0)))</f>
        <v/>
      </c>
      <c r="C623" s="95" t="str">
        <f ca="1">IF(LEN(A623)=0,"",INDEX('Smelter Look-up'!$C:$C,MATCH($A623,'Smelter Look-up'!$E:$E,0)))</f>
        <v/>
      </c>
      <c r="D623" s="95"/>
      <c r="E623" s="95" t="str">
        <f ca="1">IF(ISERROR($Y623),"",OFFSET('Smelter Look-up'!$D$4,$Y623-4,0)&amp;"")</f>
        <v/>
      </c>
      <c r="F623" s="95" t="str">
        <f ca="1">IF(ISERROR($Y623),"",OFFSET('Smelter Look-up'!$E$4,$Y623-4,0))</f>
        <v/>
      </c>
      <c r="G623" s="95" t="str">
        <f ca="1">IF(C623="Smelter not listed","Enter smelter details",IF(ISERROR($Y623),"",OFFSET('Smelter Look-up'!$F$4,$Y623-4,0)))</f>
        <v/>
      </c>
      <c r="H623" s="154" t="str">
        <f ca="1">IF(ISERROR($Y623),"",OFFSET('Smelter Look-up'!$G$4,$Y623-4,0))</f>
        <v/>
      </c>
      <c r="I623" s="96" t="str">
        <f ca="1">IF(ISERROR($Y623),"",OFFSET('Smelter Look-up'!$H$4,$Y623-4,0))</f>
        <v/>
      </c>
      <c r="J623" s="96" t="str">
        <f ca="1">IF(ISERROR($Y623),"",OFFSET('Smelter Look-up'!$I$4,$Y623-4,0))</f>
        <v/>
      </c>
      <c r="K623" s="97"/>
      <c r="L623" s="97"/>
      <c r="M623" s="97"/>
      <c r="N623" s="97"/>
      <c r="O623" s="97"/>
      <c r="P623" s="97"/>
      <c r="Q623" s="98"/>
      <c r="R623" s="140" t="str">
        <f ca="1">IF(ISERROR($Y623),"",OFFSET('Smelter Look-up'!$C$4,$Y623-4,0)&amp;"")</f>
        <v/>
      </c>
      <c r="S623" s="98" t="str">
        <f ca="1" t="shared" si="69"/>
        <v/>
      </c>
      <c r="T623" s="98" t="str">
        <f ca="1">IF(B623="","",IF(ISERROR(MATCH($J623,SorP!B:B,0)),"",INDIRECT("'SorP'!$A$"&amp;MATCH($S623&amp;$J623,SorP!C:C,0))))</f>
        <v/>
      </c>
      <c r="U623" s="99"/>
      <c r="V623" s="74" t="str">
        <f ca="1" t="shared" si="70"/>
        <v/>
      </c>
      <c r="W623" s="74" t="b">
        <f ca="1" t="shared" si="71"/>
        <v>0</v>
      </c>
      <c r="X623" s="74" t="str">
        <f ca="1" t="shared" si="72"/>
        <v>+</v>
      </c>
      <c r="Y623" s="74" t="e">
        <f ca="1">IF(C623="",NA(),MATCH($B623&amp;$C623,'Smelter Look-up'!$J:$J,0))</f>
        <v>#N/A</v>
      </c>
      <c r="AB623" s="74">
        <f ca="1" t="shared" si="73"/>
        <v>0</v>
      </c>
      <c r="AC623" s="74" t="str">
        <f ca="1" t="shared" si="74"/>
        <v/>
      </c>
      <c r="AD623" s="74" t="str">
        <f ca="1" t="shared" si="75"/>
        <v/>
      </c>
    </row>
    <row r="624" s="74" customFormat="1" ht="20.15" customHeight="1" spans="1:30">
      <c r="A624" s="97"/>
      <c r="B624" s="95" t="str">
        <f ca="1">IF(LEN(A624)=0,"",INDEX('Smelter Look-up'!$A:$A,MATCH($A624,'Smelter Look-up'!$E:$E,0)))</f>
        <v/>
      </c>
      <c r="C624" s="95" t="str">
        <f ca="1">IF(LEN(A624)=0,"",INDEX('Smelter Look-up'!$C:$C,MATCH($A624,'Smelter Look-up'!$E:$E,0)))</f>
        <v/>
      </c>
      <c r="D624" s="95"/>
      <c r="E624" s="95" t="str">
        <f ca="1">IF(ISERROR($Y624),"",OFFSET('Smelter Look-up'!$D$4,$Y624-4,0)&amp;"")</f>
        <v/>
      </c>
      <c r="F624" s="95" t="str">
        <f ca="1">IF(ISERROR($Y624),"",OFFSET('Smelter Look-up'!$E$4,$Y624-4,0))</f>
        <v/>
      </c>
      <c r="G624" s="95" t="str">
        <f ca="1">IF(C624="Smelter not listed","Enter smelter details",IF(ISERROR($Y624),"",OFFSET('Smelter Look-up'!$F$4,$Y624-4,0)))</f>
        <v/>
      </c>
      <c r="H624" s="154" t="str">
        <f ca="1">IF(ISERROR($Y624),"",OFFSET('Smelter Look-up'!$G$4,$Y624-4,0))</f>
        <v/>
      </c>
      <c r="I624" s="96" t="str">
        <f ca="1">IF(ISERROR($Y624),"",OFFSET('Smelter Look-up'!$H$4,$Y624-4,0))</f>
        <v/>
      </c>
      <c r="J624" s="96" t="str">
        <f ca="1">IF(ISERROR($Y624),"",OFFSET('Smelter Look-up'!$I$4,$Y624-4,0))</f>
        <v/>
      </c>
      <c r="K624" s="97"/>
      <c r="L624" s="97"/>
      <c r="M624" s="97"/>
      <c r="N624" s="97"/>
      <c r="O624" s="97"/>
      <c r="P624" s="97"/>
      <c r="Q624" s="98"/>
      <c r="R624" s="140" t="str">
        <f ca="1">IF(ISERROR($Y624),"",OFFSET('Smelter Look-up'!$C$4,$Y624-4,0)&amp;"")</f>
        <v/>
      </c>
      <c r="S624" s="98" t="str">
        <f ca="1" t="shared" ref="S624:S687" si="76">IF(B624="","",IF(ISERROR(MATCH($E624,CL,0)),"Unknown",INDIRECT("'C'!$A$"&amp;MATCH($E624,CL,0)+1)))</f>
        <v/>
      </c>
      <c r="T624" s="98" t="str">
        <f ca="1">IF(B624="","",IF(ISERROR(MATCH($J624,SorP!B:B,0)),"",INDIRECT("'SorP'!$A$"&amp;MATCH($S624&amp;$J624,SorP!C:C,0))))</f>
        <v/>
      </c>
      <c r="U624" s="99"/>
      <c r="V624" s="74" t="str">
        <f ca="1" t="shared" ref="V624:V687" si="77">B624&amp;C624</f>
        <v/>
      </c>
      <c r="W624" s="74" t="b">
        <f ca="1" t="shared" ref="W624:W687" si="78">OR(ISBLANK(C624),ISBLANK(E624))</f>
        <v>0</v>
      </c>
      <c r="X624" s="74" t="str">
        <f ca="1" t="shared" ref="X624:X687" si="79">IF(W624,"",B624&amp;"+")</f>
        <v>+</v>
      </c>
      <c r="Y624" s="74" t="e">
        <f ca="1">IF(C624="",NA(),MATCH($B624&amp;$C624,'Smelter Look-up'!$J:$J,0))</f>
        <v>#N/A</v>
      </c>
      <c r="AB624" s="74">
        <f ca="1" t="shared" si="73"/>
        <v>0</v>
      </c>
      <c r="AC624" s="74" t="str">
        <f ca="1" t="shared" si="74"/>
        <v/>
      </c>
      <c r="AD624" s="74" t="str">
        <f ca="1" t="shared" si="75"/>
        <v/>
      </c>
    </row>
    <row r="625" s="74" customFormat="1" ht="20.15" customHeight="1" spans="1:30">
      <c r="A625" s="97"/>
      <c r="B625" s="95" t="str">
        <f ca="1">IF(LEN(A625)=0,"",INDEX('Smelter Look-up'!$A:$A,MATCH($A625,'Smelter Look-up'!$E:$E,0)))</f>
        <v/>
      </c>
      <c r="C625" s="95" t="str">
        <f ca="1">IF(LEN(A625)=0,"",INDEX('Smelter Look-up'!$C:$C,MATCH($A625,'Smelter Look-up'!$E:$E,0)))</f>
        <v/>
      </c>
      <c r="D625" s="95"/>
      <c r="E625" s="95" t="str">
        <f ca="1">IF(ISERROR($Y625),"",OFFSET('Smelter Look-up'!$D$4,$Y625-4,0)&amp;"")</f>
        <v/>
      </c>
      <c r="F625" s="95" t="str">
        <f ca="1">IF(ISERROR($Y625),"",OFFSET('Smelter Look-up'!$E$4,$Y625-4,0))</f>
        <v/>
      </c>
      <c r="G625" s="95" t="str">
        <f ca="1">IF(C625="Smelter not listed","Enter smelter details",IF(ISERROR($Y625),"",OFFSET('Smelter Look-up'!$F$4,$Y625-4,0)))</f>
        <v/>
      </c>
      <c r="H625" s="154" t="str">
        <f ca="1">IF(ISERROR($Y625),"",OFFSET('Smelter Look-up'!$G$4,$Y625-4,0))</f>
        <v/>
      </c>
      <c r="I625" s="96" t="str">
        <f ca="1">IF(ISERROR($Y625),"",OFFSET('Smelter Look-up'!$H$4,$Y625-4,0))</f>
        <v/>
      </c>
      <c r="J625" s="96" t="str">
        <f ca="1">IF(ISERROR($Y625),"",OFFSET('Smelter Look-up'!$I$4,$Y625-4,0))</f>
        <v/>
      </c>
      <c r="K625" s="97"/>
      <c r="L625" s="97"/>
      <c r="M625" s="97"/>
      <c r="N625" s="97"/>
      <c r="O625" s="97"/>
      <c r="P625" s="97"/>
      <c r="Q625" s="98"/>
      <c r="R625" s="140" t="str">
        <f ca="1">IF(ISERROR($Y625),"",OFFSET('Smelter Look-up'!$C$4,$Y625-4,0)&amp;"")</f>
        <v/>
      </c>
      <c r="S625" s="98" t="str">
        <f ca="1" t="shared" si="76"/>
        <v/>
      </c>
      <c r="T625" s="98" t="str">
        <f ca="1">IF(B625="","",IF(ISERROR(MATCH($J625,SorP!B:B,0)),"",INDIRECT("'SorP'!$A$"&amp;MATCH($S625&amp;$J625,SorP!C:C,0))))</f>
        <v/>
      </c>
      <c r="U625" s="99"/>
      <c r="V625" s="74" t="str">
        <f ca="1" t="shared" si="77"/>
        <v/>
      </c>
      <c r="W625" s="74" t="b">
        <f ca="1" t="shared" si="78"/>
        <v>0</v>
      </c>
      <c r="X625" s="74" t="str">
        <f ca="1" t="shared" si="79"/>
        <v>+</v>
      </c>
      <c r="Y625" s="74" t="e">
        <f ca="1">IF(C625="",NA(),MATCH($B625&amp;$C625,'Smelter Look-up'!$J:$J,0))</f>
        <v>#N/A</v>
      </c>
      <c r="AB625" s="74">
        <f ca="1" t="shared" ref="AB625:AB688" si="80">IF(AND(C625="Smelter not listed",OR(LEN(D625)=0,LEN(E625)=0)),1,0)</f>
        <v>0</v>
      </c>
      <c r="AC625" s="74" t="str">
        <f ca="1" t="shared" ref="AC625:AC688" si="81">B625</f>
        <v/>
      </c>
      <c r="AD625" s="74" t="str">
        <f ca="1" t="shared" si="75"/>
        <v/>
      </c>
    </row>
    <row r="626" s="74" customFormat="1" ht="20.15" customHeight="1" spans="1:30">
      <c r="A626" s="97"/>
      <c r="B626" s="95" t="str">
        <f ca="1">IF(LEN(A626)=0,"",INDEX('Smelter Look-up'!$A:$A,MATCH($A626,'Smelter Look-up'!$E:$E,0)))</f>
        <v/>
      </c>
      <c r="C626" s="95" t="str">
        <f ca="1">IF(LEN(A626)=0,"",INDEX('Smelter Look-up'!$C:$C,MATCH($A626,'Smelter Look-up'!$E:$E,0)))</f>
        <v/>
      </c>
      <c r="D626" s="95"/>
      <c r="E626" s="95" t="str">
        <f ca="1">IF(ISERROR($Y626),"",OFFSET('Smelter Look-up'!$D$4,$Y626-4,0)&amp;"")</f>
        <v/>
      </c>
      <c r="F626" s="95" t="str">
        <f ca="1">IF(ISERROR($Y626),"",OFFSET('Smelter Look-up'!$E$4,$Y626-4,0))</f>
        <v/>
      </c>
      <c r="G626" s="95" t="str">
        <f ca="1">IF(C626="Smelter not listed","Enter smelter details",IF(ISERROR($Y626),"",OFFSET('Smelter Look-up'!$F$4,$Y626-4,0)))</f>
        <v/>
      </c>
      <c r="H626" s="154" t="str">
        <f ca="1">IF(ISERROR($Y626),"",OFFSET('Smelter Look-up'!$G$4,$Y626-4,0))</f>
        <v/>
      </c>
      <c r="I626" s="96" t="str">
        <f ca="1">IF(ISERROR($Y626),"",OFFSET('Smelter Look-up'!$H$4,$Y626-4,0))</f>
        <v/>
      </c>
      <c r="J626" s="96" t="str">
        <f ca="1">IF(ISERROR($Y626),"",OFFSET('Smelter Look-up'!$I$4,$Y626-4,0))</f>
        <v/>
      </c>
      <c r="K626" s="97"/>
      <c r="L626" s="97"/>
      <c r="M626" s="97"/>
      <c r="N626" s="97"/>
      <c r="O626" s="97"/>
      <c r="P626" s="97"/>
      <c r="Q626" s="98"/>
      <c r="R626" s="140" t="str">
        <f ca="1">IF(ISERROR($Y626),"",OFFSET('Smelter Look-up'!$C$4,$Y626-4,0)&amp;"")</f>
        <v/>
      </c>
      <c r="S626" s="98" t="str">
        <f ca="1" t="shared" si="76"/>
        <v/>
      </c>
      <c r="T626" s="98" t="str">
        <f ca="1">IF(B626="","",IF(ISERROR(MATCH($J626,SorP!B:B,0)),"",INDIRECT("'SorP'!$A$"&amp;MATCH($S626&amp;$J626,SorP!C:C,0))))</f>
        <v/>
      </c>
      <c r="U626" s="99"/>
      <c r="V626" s="74" t="str">
        <f ca="1" t="shared" si="77"/>
        <v/>
      </c>
      <c r="W626" s="74" t="b">
        <f ca="1" t="shared" si="78"/>
        <v>0</v>
      </c>
      <c r="X626" s="74" t="str">
        <f ca="1" t="shared" si="79"/>
        <v>+</v>
      </c>
      <c r="Y626" s="74" t="e">
        <f ca="1">IF(C626="",NA(),MATCH($B626&amp;$C626,'Smelter Look-up'!$J:$J,0))</f>
        <v>#N/A</v>
      </c>
      <c r="AB626" s="74">
        <f ca="1" t="shared" si="80"/>
        <v>0</v>
      </c>
      <c r="AC626" s="74" t="str">
        <f ca="1" t="shared" si="81"/>
        <v/>
      </c>
      <c r="AD626" s="74" t="str">
        <f ca="1" t="shared" si="75"/>
        <v/>
      </c>
    </row>
    <row r="627" s="74" customFormat="1" ht="20.15" customHeight="1" spans="1:30">
      <c r="A627" s="97"/>
      <c r="B627" s="95" t="str">
        <f ca="1">IF(LEN(A627)=0,"",INDEX('Smelter Look-up'!$A:$A,MATCH($A627,'Smelter Look-up'!$E:$E,0)))</f>
        <v/>
      </c>
      <c r="C627" s="95" t="str">
        <f ca="1">IF(LEN(A627)=0,"",INDEX('Smelter Look-up'!$C:$C,MATCH($A627,'Smelter Look-up'!$E:$E,0)))</f>
        <v/>
      </c>
      <c r="D627" s="95"/>
      <c r="E627" s="95" t="str">
        <f ca="1">IF(ISERROR($Y627),"",OFFSET('Smelter Look-up'!$D$4,$Y627-4,0)&amp;"")</f>
        <v/>
      </c>
      <c r="F627" s="95" t="str">
        <f ca="1">IF(ISERROR($Y627),"",OFFSET('Smelter Look-up'!$E$4,$Y627-4,0))</f>
        <v/>
      </c>
      <c r="G627" s="95" t="str">
        <f ca="1">IF(C627="Smelter not listed","Enter smelter details",IF(ISERROR($Y627),"",OFFSET('Smelter Look-up'!$F$4,$Y627-4,0)))</f>
        <v/>
      </c>
      <c r="H627" s="154" t="str">
        <f ca="1">IF(ISERROR($Y627),"",OFFSET('Smelter Look-up'!$G$4,$Y627-4,0))</f>
        <v/>
      </c>
      <c r="I627" s="96" t="str">
        <f ca="1">IF(ISERROR($Y627),"",OFFSET('Smelter Look-up'!$H$4,$Y627-4,0))</f>
        <v/>
      </c>
      <c r="J627" s="96" t="str">
        <f ca="1">IF(ISERROR($Y627),"",OFFSET('Smelter Look-up'!$I$4,$Y627-4,0))</f>
        <v/>
      </c>
      <c r="K627" s="97"/>
      <c r="L627" s="97"/>
      <c r="M627" s="97"/>
      <c r="N627" s="97"/>
      <c r="O627" s="97"/>
      <c r="P627" s="97"/>
      <c r="Q627" s="98"/>
      <c r="R627" s="140" t="str">
        <f ca="1">IF(ISERROR($Y627),"",OFFSET('Smelter Look-up'!$C$4,$Y627-4,0)&amp;"")</f>
        <v/>
      </c>
      <c r="S627" s="98" t="str">
        <f ca="1" t="shared" si="76"/>
        <v/>
      </c>
      <c r="T627" s="98" t="str">
        <f ca="1">IF(B627="","",IF(ISERROR(MATCH($J627,SorP!B:B,0)),"",INDIRECT("'SorP'!$A$"&amp;MATCH($S627&amp;$J627,SorP!C:C,0))))</f>
        <v/>
      </c>
      <c r="U627" s="99"/>
      <c r="V627" s="74" t="str">
        <f ca="1" t="shared" si="77"/>
        <v/>
      </c>
      <c r="W627" s="74" t="b">
        <f ca="1" t="shared" si="78"/>
        <v>0</v>
      </c>
      <c r="X627" s="74" t="str">
        <f ca="1" t="shared" si="79"/>
        <v>+</v>
      </c>
      <c r="Y627" s="74" t="e">
        <f ca="1">IF(C627="",NA(),MATCH($B627&amp;$C627,'Smelter Look-up'!$J:$J,0))</f>
        <v>#N/A</v>
      </c>
      <c r="AB627" s="74">
        <f ca="1" t="shared" si="80"/>
        <v>0</v>
      </c>
      <c r="AC627" s="74" t="str">
        <f ca="1" t="shared" si="81"/>
        <v/>
      </c>
      <c r="AD627" s="74" t="str">
        <f ca="1" t="shared" si="75"/>
        <v/>
      </c>
    </row>
    <row r="628" s="74" customFormat="1" ht="20.15" customHeight="1" spans="1:30">
      <c r="A628" s="97"/>
      <c r="B628" s="95" t="str">
        <f ca="1">IF(LEN(A628)=0,"",INDEX('Smelter Look-up'!$A:$A,MATCH($A628,'Smelter Look-up'!$E:$E,0)))</f>
        <v/>
      </c>
      <c r="C628" s="95" t="str">
        <f ca="1">IF(LEN(A628)=0,"",INDEX('Smelter Look-up'!$C:$C,MATCH($A628,'Smelter Look-up'!$E:$E,0)))</f>
        <v/>
      </c>
      <c r="D628" s="95"/>
      <c r="E628" s="95" t="str">
        <f ca="1">IF(ISERROR($Y628),"",OFFSET('Smelter Look-up'!$D$4,$Y628-4,0)&amp;"")</f>
        <v/>
      </c>
      <c r="F628" s="95" t="str">
        <f ca="1">IF(ISERROR($Y628),"",OFFSET('Smelter Look-up'!$E$4,$Y628-4,0))</f>
        <v/>
      </c>
      <c r="G628" s="95" t="str">
        <f ca="1">IF(C628="Smelter not listed","Enter smelter details",IF(ISERROR($Y628),"",OFFSET('Smelter Look-up'!$F$4,$Y628-4,0)))</f>
        <v/>
      </c>
      <c r="H628" s="154" t="str">
        <f ca="1">IF(ISERROR($Y628),"",OFFSET('Smelter Look-up'!$G$4,$Y628-4,0))</f>
        <v/>
      </c>
      <c r="I628" s="96" t="str">
        <f ca="1">IF(ISERROR($Y628),"",OFFSET('Smelter Look-up'!$H$4,$Y628-4,0))</f>
        <v/>
      </c>
      <c r="J628" s="96" t="str">
        <f ca="1">IF(ISERROR($Y628),"",OFFSET('Smelter Look-up'!$I$4,$Y628-4,0))</f>
        <v/>
      </c>
      <c r="K628" s="97"/>
      <c r="L628" s="97"/>
      <c r="M628" s="97"/>
      <c r="N628" s="97"/>
      <c r="O628" s="97"/>
      <c r="P628" s="97"/>
      <c r="Q628" s="98"/>
      <c r="R628" s="140" t="str">
        <f ca="1">IF(ISERROR($Y628),"",OFFSET('Smelter Look-up'!$C$4,$Y628-4,0)&amp;"")</f>
        <v/>
      </c>
      <c r="S628" s="98" t="str">
        <f ca="1" t="shared" si="76"/>
        <v/>
      </c>
      <c r="T628" s="98" t="str">
        <f ca="1">IF(B628="","",IF(ISERROR(MATCH($J628,SorP!B:B,0)),"",INDIRECT("'SorP'!$A$"&amp;MATCH($S628&amp;$J628,SorP!C:C,0))))</f>
        <v/>
      </c>
      <c r="U628" s="99"/>
      <c r="V628" s="74" t="str">
        <f ca="1" t="shared" si="77"/>
        <v/>
      </c>
      <c r="W628" s="74" t="b">
        <f ca="1" t="shared" si="78"/>
        <v>0</v>
      </c>
      <c r="X628" s="74" t="str">
        <f ca="1" t="shared" si="79"/>
        <v>+</v>
      </c>
      <c r="Y628" s="74" t="e">
        <f ca="1">IF(C628="",NA(),MATCH($B628&amp;$C628,'Smelter Look-up'!$J:$J,0))</f>
        <v>#N/A</v>
      </c>
      <c r="AB628" s="74">
        <f ca="1" t="shared" si="80"/>
        <v>0</v>
      </c>
      <c r="AC628" s="74" t="str">
        <f ca="1" t="shared" si="81"/>
        <v/>
      </c>
      <c r="AD628" s="74" t="str">
        <f ca="1" t="shared" si="75"/>
        <v/>
      </c>
    </row>
    <row r="629" s="74" customFormat="1" ht="20.15" customHeight="1" spans="1:30">
      <c r="A629" s="97"/>
      <c r="B629" s="95" t="str">
        <f ca="1">IF(LEN(A629)=0,"",INDEX('Smelter Look-up'!$A:$A,MATCH($A629,'Smelter Look-up'!$E:$E,0)))</f>
        <v/>
      </c>
      <c r="C629" s="95" t="str">
        <f ca="1">IF(LEN(A629)=0,"",INDEX('Smelter Look-up'!$C:$C,MATCH($A629,'Smelter Look-up'!$E:$E,0)))</f>
        <v/>
      </c>
      <c r="D629" s="95"/>
      <c r="E629" s="95" t="str">
        <f ca="1">IF(ISERROR($Y629),"",OFFSET('Smelter Look-up'!$D$4,$Y629-4,0)&amp;"")</f>
        <v/>
      </c>
      <c r="F629" s="95" t="str">
        <f ca="1">IF(ISERROR($Y629),"",OFFSET('Smelter Look-up'!$E$4,$Y629-4,0))</f>
        <v/>
      </c>
      <c r="G629" s="95" t="str">
        <f ca="1">IF(C629="Smelter not listed","Enter smelter details",IF(ISERROR($Y629),"",OFFSET('Smelter Look-up'!$F$4,$Y629-4,0)))</f>
        <v/>
      </c>
      <c r="H629" s="154" t="str">
        <f ca="1">IF(ISERROR($Y629),"",OFFSET('Smelter Look-up'!$G$4,$Y629-4,0))</f>
        <v/>
      </c>
      <c r="I629" s="96" t="str">
        <f ca="1">IF(ISERROR($Y629),"",OFFSET('Smelter Look-up'!$H$4,$Y629-4,0))</f>
        <v/>
      </c>
      <c r="J629" s="96" t="str">
        <f ca="1">IF(ISERROR($Y629),"",OFFSET('Smelter Look-up'!$I$4,$Y629-4,0))</f>
        <v/>
      </c>
      <c r="K629" s="97"/>
      <c r="L629" s="97"/>
      <c r="M629" s="97"/>
      <c r="N629" s="97"/>
      <c r="O629" s="97"/>
      <c r="P629" s="97"/>
      <c r="Q629" s="98"/>
      <c r="R629" s="140" t="str">
        <f ca="1">IF(ISERROR($Y629),"",OFFSET('Smelter Look-up'!$C$4,$Y629-4,0)&amp;"")</f>
        <v/>
      </c>
      <c r="S629" s="98" t="str">
        <f ca="1" t="shared" si="76"/>
        <v/>
      </c>
      <c r="T629" s="98" t="str">
        <f ca="1">IF(B629="","",IF(ISERROR(MATCH($J629,SorP!B:B,0)),"",INDIRECT("'SorP'!$A$"&amp;MATCH($S629&amp;$J629,SorP!C:C,0))))</f>
        <v/>
      </c>
      <c r="U629" s="99"/>
      <c r="V629" s="74" t="str">
        <f ca="1" t="shared" si="77"/>
        <v/>
      </c>
      <c r="W629" s="74" t="b">
        <f ca="1" t="shared" si="78"/>
        <v>0</v>
      </c>
      <c r="X629" s="74" t="str">
        <f ca="1" t="shared" si="79"/>
        <v>+</v>
      </c>
      <c r="Y629" s="74" t="e">
        <f ca="1">IF(C629="",NA(),MATCH($B629&amp;$C629,'Smelter Look-up'!$J:$J,0))</f>
        <v>#N/A</v>
      </c>
      <c r="AB629" s="74">
        <f ca="1" t="shared" si="80"/>
        <v>0</v>
      </c>
      <c r="AC629" s="74" t="str">
        <f ca="1" t="shared" si="81"/>
        <v/>
      </c>
      <c r="AD629" s="74" t="str">
        <f ca="1" t="shared" si="75"/>
        <v/>
      </c>
    </row>
    <row r="630" s="74" customFormat="1" ht="20.15" customHeight="1" spans="1:30">
      <c r="A630" s="97"/>
      <c r="B630" s="95" t="str">
        <f ca="1">IF(LEN(A630)=0,"",INDEX('Smelter Look-up'!$A:$A,MATCH($A630,'Smelter Look-up'!$E:$E,0)))</f>
        <v/>
      </c>
      <c r="C630" s="95" t="str">
        <f ca="1">IF(LEN(A630)=0,"",INDEX('Smelter Look-up'!$C:$C,MATCH($A630,'Smelter Look-up'!$E:$E,0)))</f>
        <v/>
      </c>
      <c r="D630" s="95"/>
      <c r="E630" s="95" t="str">
        <f ca="1">IF(ISERROR($Y630),"",OFFSET('Smelter Look-up'!$D$4,$Y630-4,0)&amp;"")</f>
        <v/>
      </c>
      <c r="F630" s="95" t="str">
        <f ca="1">IF(ISERROR($Y630),"",OFFSET('Smelter Look-up'!$E$4,$Y630-4,0))</f>
        <v/>
      </c>
      <c r="G630" s="95" t="str">
        <f ca="1">IF(C630="Smelter not listed","Enter smelter details",IF(ISERROR($Y630),"",OFFSET('Smelter Look-up'!$F$4,$Y630-4,0)))</f>
        <v/>
      </c>
      <c r="H630" s="154" t="str">
        <f ca="1">IF(ISERROR($Y630),"",OFFSET('Smelter Look-up'!$G$4,$Y630-4,0))</f>
        <v/>
      </c>
      <c r="I630" s="96" t="str">
        <f ca="1">IF(ISERROR($Y630),"",OFFSET('Smelter Look-up'!$H$4,$Y630-4,0))</f>
        <v/>
      </c>
      <c r="J630" s="96" t="str">
        <f ca="1">IF(ISERROR($Y630),"",OFFSET('Smelter Look-up'!$I$4,$Y630-4,0))</f>
        <v/>
      </c>
      <c r="K630" s="97"/>
      <c r="L630" s="97"/>
      <c r="M630" s="97"/>
      <c r="N630" s="97"/>
      <c r="O630" s="97"/>
      <c r="P630" s="97"/>
      <c r="Q630" s="98"/>
      <c r="R630" s="140" t="str">
        <f ca="1">IF(ISERROR($Y630),"",OFFSET('Smelter Look-up'!$C$4,$Y630-4,0)&amp;"")</f>
        <v/>
      </c>
      <c r="S630" s="98" t="str">
        <f ca="1" t="shared" si="76"/>
        <v/>
      </c>
      <c r="T630" s="98" t="str">
        <f ca="1">IF(B630="","",IF(ISERROR(MATCH($J630,SorP!B:B,0)),"",INDIRECT("'SorP'!$A$"&amp;MATCH($S630&amp;$J630,SorP!C:C,0))))</f>
        <v/>
      </c>
      <c r="U630" s="99"/>
      <c r="V630" s="74" t="str">
        <f ca="1" t="shared" si="77"/>
        <v/>
      </c>
      <c r="W630" s="74" t="b">
        <f ca="1" t="shared" si="78"/>
        <v>0</v>
      </c>
      <c r="X630" s="74" t="str">
        <f ca="1" t="shared" si="79"/>
        <v>+</v>
      </c>
      <c r="Y630" s="74" t="e">
        <f ca="1">IF(C630="",NA(),MATCH($B630&amp;$C630,'Smelter Look-up'!$J:$J,0))</f>
        <v>#N/A</v>
      </c>
      <c r="AB630" s="74">
        <f ca="1" t="shared" si="80"/>
        <v>0</v>
      </c>
      <c r="AC630" s="74" t="str">
        <f ca="1" t="shared" si="81"/>
        <v/>
      </c>
      <c r="AD630" s="74" t="str">
        <f ca="1" t="shared" si="75"/>
        <v/>
      </c>
    </row>
    <row r="631" s="74" customFormat="1" ht="20.15" customHeight="1" spans="1:30">
      <c r="A631" s="97"/>
      <c r="B631" s="95" t="str">
        <f ca="1">IF(LEN(A631)=0,"",INDEX('Smelter Look-up'!$A:$A,MATCH($A631,'Smelter Look-up'!$E:$E,0)))</f>
        <v/>
      </c>
      <c r="C631" s="95" t="str">
        <f ca="1">IF(LEN(A631)=0,"",INDEX('Smelter Look-up'!$C:$C,MATCH($A631,'Smelter Look-up'!$E:$E,0)))</f>
        <v/>
      </c>
      <c r="D631" s="95"/>
      <c r="E631" s="95" t="str">
        <f ca="1">IF(ISERROR($Y631),"",OFFSET('Smelter Look-up'!$D$4,$Y631-4,0)&amp;"")</f>
        <v/>
      </c>
      <c r="F631" s="95" t="str">
        <f ca="1">IF(ISERROR($Y631),"",OFFSET('Smelter Look-up'!$E$4,$Y631-4,0))</f>
        <v/>
      </c>
      <c r="G631" s="95" t="str">
        <f ca="1">IF(C631="Smelter not listed","Enter smelter details",IF(ISERROR($Y631),"",OFFSET('Smelter Look-up'!$F$4,$Y631-4,0)))</f>
        <v/>
      </c>
      <c r="H631" s="154" t="str">
        <f ca="1">IF(ISERROR($Y631),"",OFFSET('Smelter Look-up'!$G$4,$Y631-4,0))</f>
        <v/>
      </c>
      <c r="I631" s="96" t="str">
        <f ca="1">IF(ISERROR($Y631),"",OFFSET('Smelter Look-up'!$H$4,$Y631-4,0))</f>
        <v/>
      </c>
      <c r="J631" s="96" t="str">
        <f ca="1">IF(ISERROR($Y631),"",OFFSET('Smelter Look-up'!$I$4,$Y631-4,0))</f>
        <v/>
      </c>
      <c r="K631" s="97"/>
      <c r="L631" s="97"/>
      <c r="M631" s="97"/>
      <c r="N631" s="97"/>
      <c r="O631" s="97"/>
      <c r="P631" s="97"/>
      <c r="Q631" s="98"/>
      <c r="R631" s="140" t="str">
        <f ca="1">IF(ISERROR($Y631),"",OFFSET('Smelter Look-up'!$C$4,$Y631-4,0)&amp;"")</f>
        <v/>
      </c>
      <c r="S631" s="98" t="str">
        <f ca="1" t="shared" si="76"/>
        <v/>
      </c>
      <c r="T631" s="98" t="str">
        <f ca="1">IF(B631="","",IF(ISERROR(MATCH($J631,SorP!B:B,0)),"",INDIRECT("'SorP'!$A$"&amp;MATCH($S631&amp;$J631,SorP!C:C,0))))</f>
        <v/>
      </c>
      <c r="U631" s="99"/>
      <c r="V631" s="74" t="str">
        <f ca="1" t="shared" si="77"/>
        <v/>
      </c>
      <c r="W631" s="74" t="b">
        <f ca="1" t="shared" si="78"/>
        <v>0</v>
      </c>
      <c r="X631" s="74" t="str">
        <f ca="1" t="shared" si="79"/>
        <v>+</v>
      </c>
      <c r="Y631" s="74" t="e">
        <f ca="1">IF(C631="",NA(),MATCH($B631&amp;$C631,'Smelter Look-up'!$J:$J,0))</f>
        <v>#N/A</v>
      </c>
      <c r="AB631" s="74">
        <f ca="1" t="shared" si="80"/>
        <v>0</v>
      </c>
      <c r="AC631" s="74" t="str">
        <f ca="1" t="shared" si="81"/>
        <v/>
      </c>
      <c r="AD631" s="74" t="str">
        <f ca="1" t="shared" ref="AD631:AD694" si="82">IF(C631="Smelter not listed",D631,IF(C631="Smelter not yet identified","",C631))</f>
        <v/>
      </c>
    </row>
    <row r="632" s="74" customFormat="1" ht="20.15" customHeight="1" spans="1:30">
      <c r="A632" s="97"/>
      <c r="B632" s="95" t="str">
        <f ca="1">IF(LEN(A632)=0,"",INDEX('Smelter Look-up'!$A:$A,MATCH($A632,'Smelter Look-up'!$E:$E,0)))</f>
        <v/>
      </c>
      <c r="C632" s="95" t="str">
        <f ca="1">IF(LEN(A632)=0,"",INDEX('Smelter Look-up'!$C:$C,MATCH($A632,'Smelter Look-up'!$E:$E,0)))</f>
        <v/>
      </c>
      <c r="D632" s="95"/>
      <c r="E632" s="95" t="str">
        <f ca="1">IF(ISERROR($Y632),"",OFFSET('Smelter Look-up'!$D$4,$Y632-4,0)&amp;"")</f>
        <v/>
      </c>
      <c r="F632" s="95" t="str">
        <f ca="1">IF(ISERROR($Y632),"",OFFSET('Smelter Look-up'!$E$4,$Y632-4,0))</f>
        <v/>
      </c>
      <c r="G632" s="95" t="str">
        <f ca="1">IF(C632="Smelter not listed","Enter smelter details",IF(ISERROR($Y632),"",OFFSET('Smelter Look-up'!$F$4,$Y632-4,0)))</f>
        <v/>
      </c>
      <c r="H632" s="154" t="str">
        <f ca="1">IF(ISERROR($Y632),"",OFFSET('Smelter Look-up'!$G$4,$Y632-4,0))</f>
        <v/>
      </c>
      <c r="I632" s="96" t="str">
        <f ca="1">IF(ISERROR($Y632),"",OFFSET('Smelter Look-up'!$H$4,$Y632-4,0))</f>
        <v/>
      </c>
      <c r="J632" s="96" t="str">
        <f ca="1">IF(ISERROR($Y632),"",OFFSET('Smelter Look-up'!$I$4,$Y632-4,0))</f>
        <v/>
      </c>
      <c r="K632" s="97"/>
      <c r="L632" s="97"/>
      <c r="M632" s="97"/>
      <c r="N632" s="97"/>
      <c r="O632" s="97"/>
      <c r="P632" s="97"/>
      <c r="Q632" s="98"/>
      <c r="R632" s="140" t="str">
        <f ca="1">IF(ISERROR($Y632),"",OFFSET('Smelter Look-up'!$C$4,$Y632-4,0)&amp;"")</f>
        <v/>
      </c>
      <c r="S632" s="98" t="str">
        <f ca="1" t="shared" si="76"/>
        <v/>
      </c>
      <c r="T632" s="98" t="str">
        <f ca="1">IF(B632="","",IF(ISERROR(MATCH($J632,SorP!B:B,0)),"",INDIRECT("'SorP'!$A$"&amp;MATCH($S632&amp;$J632,SorP!C:C,0))))</f>
        <v/>
      </c>
      <c r="U632" s="99"/>
      <c r="V632" s="74" t="str">
        <f ca="1" t="shared" si="77"/>
        <v/>
      </c>
      <c r="W632" s="74" t="b">
        <f ca="1" t="shared" si="78"/>
        <v>0</v>
      </c>
      <c r="X632" s="74" t="str">
        <f ca="1" t="shared" si="79"/>
        <v>+</v>
      </c>
      <c r="Y632" s="74" t="e">
        <f ca="1">IF(C632="",NA(),MATCH($B632&amp;$C632,'Smelter Look-up'!$J:$J,0))</f>
        <v>#N/A</v>
      </c>
      <c r="AB632" s="74">
        <f ca="1" t="shared" si="80"/>
        <v>0</v>
      </c>
      <c r="AC632" s="74" t="str">
        <f ca="1" t="shared" si="81"/>
        <v/>
      </c>
      <c r="AD632" s="74" t="str">
        <f ca="1" t="shared" si="82"/>
        <v/>
      </c>
    </row>
    <row r="633" s="74" customFormat="1" ht="20.15" customHeight="1" spans="1:30">
      <c r="A633" s="97"/>
      <c r="B633" s="95" t="str">
        <f ca="1">IF(LEN(A633)=0,"",INDEX('Smelter Look-up'!$A:$A,MATCH($A633,'Smelter Look-up'!$E:$E,0)))</f>
        <v/>
      </c>
      <c r="C633" s="95" t="str">
        <f ca="1">IF(LEN(A633)=0,"",INDEX('Smelter Look-up'!$C:$C,MATCH($A633,'Smelter Look-up'!$E:$E,0)))</f>
        <v/>
      </c>
      <c r="D633" s="95"/>
      <c r="E633" s="95" t="str">
        <f ca="1">IF(ISERROR($Y633),"",OFFSET('Smelter Look-up'!$D$4,$Y633-4,0)&amp;"")</f>
        <v/>
      </c>
      <c r="F633" s="95" t="str">
        <f ca="1">IF(ISERROR($Y633),"",OFFSET('Smelter Look-up'!$E$4,$Y633-4,0))</f>
        <v/>
      </c>
      <c r="G633" s="95" t="str">
        <f ca="1">IF(C633="Smelter not listed","Enter smelter details",IF(ISERROR($Y633),"",OFFSET('Smelter Look-up'!$F$4,$Y633-4,0)))</f>
        <v/>
      </c>
      <c r="H633" s="154" t="str">
        <f ca="1">IF(ISERROR($Y633),"",OFFSET('Smelter Look-up'!$G$4,$Y633-4,0))</f>
        <v/>
      </c>
      <c r="I633" s="96" t="str">
        <f ca="1">IF(ISERROR($Y633),"",OFFSET('Smelter Look-up'!$H$4,$Y633-4,0))</f>
        <v/>
      </c>
      <c r="J633" s="96" t="str">
        <f ca="1">IF(ISERROR($Y633),"",OFFSET('Smelter Look-up'!$I$4,$Y633-4,0))</f>
        <v/>
      </c>
      <c r="K633" s="97"/>
      <c r="L633" s="97"/>
      <c r="M633" s="97"/>
      <c r="N633" s="97"/>
      <c r="O633" s="97"/>
      <c r="P633" s="97"/>
      <c r="Q633" s="98"/>
      <c r="R633" s="140" t="str">
        <f ca="1">IF(ISERROR($Y633),"",OFFSET('Smelter Look-up'!$C$4,$Y633-4,0)&amp;"")</f>
        <v/>
      </c>
      <c r="S633" s="98" t="str">
        <f ca="1" t="shared" si="76"/>
        <v/>
      </c>
      <c r="T633" s="98" t="str">
        <f ca="1">IF(B633="","",IF(ISERROR(MATCH($J633,SorP!B:B,0)),"",INDIRECT("'SorP'!$A$"&amp;MATCH($S633&amp;$J633,SorP!C:C,0))))</f>
        <v/>
      </c>
      <c r="U633" s="99"/>
      <c r="V633" s="74" t="str">
        <f ca="1" t="shared" si="77"/>
        <v/>
      </c>
      <c r="W633" s="74" t="b">
        <f ca="1" t="shared" si="78"/>
        <v>0</v>
      </c>
      <c r="X633" s="74" t="str">
        <f ca="1" t="shared" si="79"/>
        <v>+</v>
      </c>
      <c r="Y633" s="74" t="e">
        <f ca="1">IF(C633="",NA(),MATCH($B633&amp;$C633,'Smelter Look-up'!$J:$J,0))</f>
        <v>#N/A</v>
      </c>
      <c r="AB633" s="74">
        <f ca="1" t="shared" si="80"/>
        <v>0</v>
      </c>
      <c r="AC633" s="74" t="str">
        <f ca="1" t="shared" si="81"/>
        <v/>
      </c>
      <c r="AD633" s="74" t="str">
        <f ca="1" t="shared" si="82"/>
        <v/>
      </c>
    </row>
    <row r="634" s="74" customFormat="1" ht="20.15" customHeight="1" spans="1:30">
      <c r="A634" s="97"/>
      <c r="B634" s="95" t="str">
        <f ca="1">IF(LEN(A634)=0,"",INDEX('Smelter Look-up'!$A:$A,MATCH($A634,'Smelter Look-up'!$E:$E,0)))</f>
        <v/>
      </c>
      <c r="C634" s="95" t="str">
        <f ca="1">IF(LEN(A634)=0,"",INDEX('Smelter Look-up'!$C:$C,MATCH($A634,'Smelter Look-up'!$E:$E,0)))</f>
        <v/>
      </c>
      <c r="D634" s="95"/>
      <c r="E634" s="95" t="str">
        <f ca="1">IF(ISERROR($Y634),"",OFFSET('Smelter Look-up'!$D$4,$Y634-4,0)&amp;"")</f>
        <v/>
      </c>
      <c r="F634" s="95" t="str">
        <f ca="1">IF(ISERROR($Y634),"",OFFSET('Smelter Look-up'!$E$4,$Y634-4,0))</f>
        <v/>
      </c>
      <c r="G634" s="95" t="str">
        <f ca="1">IF(C634="Smelter not listed","Enter smelter details",IF(ISERROR($Y634),"",OFFSET('Smelter Look-up'!$F$4,$Y634-4,0)))</f>
        <v/>
      </c>
      <c r="H634" s="154" t="str">
        <f ca="1">IF(ISERROR($Y634),"",OFFSET('Smelter Look-up'!$G$4,$Y634-4,0))</f>
        <v/>
      </c>
      <c r="I634" s="96" t="str">
        <f ca="1">IF(ISERROR($Y634),"",OFFSET('Smelter Look-up'!$H$4,$Y634-4,0))</f>
        <v/>
      </c>
      <c r="J634" s="96" t="str">
        <f ca="1">IF(ISERROR($Y634),"",OFFSET('Smelter Look-up'!$I$4,$Y634-4,0))</f>
        <v/>
      </c>
      <c r="K634" s="97"/>
      <c r="L634" s="97"/>
      <c r="M634" s="97"/>
      <c r="N634" s="97"/>
      <c r="O634" s="97"/>
      <c r="P634" s="97"/>
      <c r="Q634" s="98"/>
      <c r="R634" s="140" t="str">
        <f ca="1">IF(ISERROR($Y634),"",OFFSET('Smelter Look-up'!$C$4,$Y634-4,0)&amp;"")</f>
        <v/>
      </c>
      <c r="S634" s="98" t="str">
        <f ca="1" t="shared" si="76"/>
        <v/>
      </c>
      <c r="T634" s="98" t="str">
        <f ca="1">IF(B634="","",IF(ISERROR(MATCH($J634,SorP!B:B,0)),"",INDIRECT("'SorP'!$A$"&amp;MATCH($S634&amp;$J634,SorP!C:C,0))))</f>
        <v/>
      </c>
      <c r="U634" s="99"/>
      <c r="V634" s="74" t="str">
        <f ca="1" t="shared" si="77"/>
        <v/>
      </c>
      <c r="W634" s="74" t="b">
        <f ca="1" t="shared" si="78"/>
        <v>0</v>
      </c>
      <c r="X634" s="74" t="str">
        <f ca="1" t="shared" si="79"/>
        <v>+</v>
      </c>
      <c r="Y634" s="74" t="e">
        <f ca="1">IF(C634="",NA(),MATCH($B634&amp;$C634,'Smelter Look-up'!$J:$J,0))</f>
        <v>#N/A</v>
      </c>
      <c r="AB634" s="74">
        <f ca="1" t="shared" si="80"/>
        <v>0</v>
      </c>
      <c r="AC634" s="74" t="str">
        <f ca="1" t="shared" si="81"/>
        <v/>
      </c>
      <c r="AD634" s="74" t="str">
        <f ca="1" t="shared" si="82"/>
        <v/>
      </c>
    </row>
    <row r="635" s="74" customFormat="1" ht="20.15" customHeight="1" spans="1:30">
      <c r="A635" s="97"/>
      <c r="B635" s="95" t="str">
        <f ca="1">IF(LEN(A635)=0,"",INDEX('Smelter Look-up'!$A:$A,MATCH($A635,'Smelter Look-up'!$E:$E,0)))</f>
        <v/>
      </c>
      <c r="C635" s="95" t="str">
        <f ca="1">IF(LEN(A635)=0,"",INDEX('Smelter Look-up'!$C:$C,MATCH($A635,'Smelter Look-up'!$E:$E,0)))</f>
        <v/>
      </c>
      <c r="D635" s="95"/>
      <c r="E635" s="95" t="str">
        <f ca="1">IF(ISERROR($Y635),"",OFFSET('Smelter Look-up'!$D$4,$Y635-4,0)&amp;"")</f>
        <v/>
      </c>
      <c r="F635" s="95" t="str">
        <f ca="1">IF(ISERROR($Y635),"",OFFSET('Smelter Look-up'!$E$4,$Y635-4,0))</f>
        <v/>
      </c>
      <c r="G635" s="95" t="str">
        <f ca="1">IF(C635="Smelter not listed","Enter smelter details",IF(ISERROR($Y635),"",OFFSET('Smelter Look-up'!$F$4,$Y635-4,0)))</f>
        <v/>
      </c>
      <c r="H635" s="154" t="str">
        <f ca="1">IF(ISERROR($Y635),"",OFFSET('Smelter Look-up'!$G$4,$Y635-4,0))</f>
        <v/>
      </c>
      <c r="I635" s="96" t="str">
        <f ca="1">IF(ISERROR($Y635),"",OFFSET('Smelter Look-up'!$H$4,$Y635-4,0))</f>
        <v/>
      </c>
      <c r="J635" s="96" t="str">
        <f ca="1">IF(ISERROR($Y635),"",OFFSET('Smelter Look-up'!$I$4,$Y635-4,0))</f>
        <v/>
      </c>
      <c r="K635" s="97"/>
      <c r="L635" s="97"/>
      <c r="M635" s="97"/>
      <c r="N635" s="97"/>
      <c r="O635" s="97"/>
      <c r="P635" s="97"/>
      <c r="Q635" s="98"/>
      <c r="R635" s="140" t="str">
        <f ca="1">IF(ISERROR($Y635),"",OFFSET('Smelter Look-up'!$C$4,$Y635-4,0)&amp;"")</f>
        <v/>
      </c>
      <c r="S635" s="98" t="str">
        <f ca="1" t="shared" si="76"/>
        <v/>
      </c>
      <c r="T635" s="98" t="str">
        <f ca="1">IF(B635="","",IF(ISERROR(MATCH($J635,SorP!B:B,0)),"",INDIRECT("'SorP'!$A$"&amp;MATCH($S635&amp;$J635,SorP!C:C,0))))</f>
        <v/>
      </c>
      <c r="U635" s="99"/>
      <c r="V635" s="74" t="str">
        <f ca="1" t="shared" si="77"/>
        <v/>
      </c>
      <c r="W635" s="74" t="b">
        <f ca="1" t="shared" si="78"/>
        <v>0</v>
      </c>
      <c r="X635" s="74" t="str">
        <f ca="1" t="shared" si="79"/>
        <v>+</v>
      </c>
      <c r="Y635" s="74" t="e">
        <f ca="1">IF(C635="",NA(),MATCH($B635&amp;$C635,'Smelter Look-up'!$J:$J,0))</f>
        <v>#N/A</v>
      </c>
      <c r="AB635" s="74">
        <f ca="1" t="shared" si="80"/>
        <v>0</v>
      </c>
      <c r="AC635" s="74" t="str">
        <f ca="1" t="shared" si="81"/>
        <v/>
      </c>
      <c r="AD635" s="74" t="str">
        <f ca="1" t="shared" si="82"/>
        <v/>
      </c>
    </row>
    <row r="636" s="74" customFormat="1" ht="20.15" customHeight="1" spans="1:30">
      <c r="A636" s="97"/>
      <c r="B636" s="95" t="str">
        <f ca="1">IF(LEN(A636)=0,"",INDEX('Smelter Look-up'!$A:$A,MATCH($A636,'Smelter Look-up'!$E:$E,0)))</f>
        <v/>
      </c>
      <c r="C636" s="95" t="str">
        <f ca="1">IF(LEN(A636)=0,"",INDEX('Smelter Look-up'!$C:$C,MATCH($A636,'Smelter Look-up'!$E:$E,0)))</f>
        <v/>
      </c>
      <c r="D636" s="95"/>
      <c r="E636" s="95" t="str">
        <f ca="1">IF(ISERROR($Y636),"",OFFSET('Smelter Look-up'!$D$4,$Y636-4,0)&amp;"")</f>
        <v/>
      </c>
      <c r="F636" s="95" t="str">
        <f ca="1">IF(ISERROR($Y636),"",OFFSET('Smelter Look-up'!$E$4,$Y636-4,0))</f>
        <v/>
      </c>
      <c r="G636" s="95" t="str">
        <f ca="1">IF(C636="Smelter not listed","Enter smelter details",IF(ISERROR($Y636),"",OFFSET('Smelter Look-up'!$F$4,$Y636-4,0)))</f>
        <v/>
      </c>
      <c r="H636" s="154" t="str">
        <f ca="1">IF(ISERROR($Y636),"",OFFSET('Smelter Look-up'!$G$4,$Y636-4,0))</f>
        <v/>
      </c>
      <c r="I636" s="96" t="str">
        <f ca="1">IF(ISERROR($Y636),"",OFFSET('Smelter Look-up'!$H$4,$Y636-4,0))</f>
        <v/>
      </c>
      <c r="J636" s="96" t="str">
        <f ca="1">IF(ISERROR($Y636),"",OFFSET('Smelter Look-up'!$I$4,$Y636-4,0))</f>
        <v/>
      </c>
      <c r="K636" s="97"/>
      <c r="L636" s="97"/>
      <c r="M636" s="97"/>
      <c r="N636" s="97"/>
      <c r="O636" s="97"/>
      <c r="P636" s="97"/>
      <c r="Q636" s="98"/>
      <c r="R636" s="140" t="str">
        <f ca="1">IF(ISERROR($Y636),"",OFFSET('Smelter Look-up'!$C$4,$Y636-4,0)&amp;"")</f>
        <v/>
      </c>
      <c r="S636" s="98" t="str">
        <f ca="1" t="shared" si="76"/>
        <v/>
      </c>
      <c r="T636" s="98" t="str">
        <f ca="1">IF(B636="","",IF(ISERROR(MATCH($J636,SorP!B:B,0)),"",INDIRECT("'SorP'!$A$"&amp;MATCH($S636&amp;$J636,SorP!C:C,0))))</f>
        <v/>
      </c>
      <c r="U636" s="99"/>
      <c r="V636" s="74" t="str">
        <f ca="1" t="shared" si="77"/>
        <v/>
      </c>
      <c r="W636" s="74" t="b">
        <f ca="1" t="shared" si="78"/>
        <v>0</v>
      </c>
      <c r="X636" s="74" t="str">
        <f ca="1" t="shared" si="79"/>
        <v>+</v>
      </c>
      <c r="Y636" s="74" t="e">
        <f ca="1">IF(C636="",NA(),MATCH($B636&amp;$C636,'Smelter Look-up'!$J:$J,0))</f>
        <v>#N/A</v>
      </c>
      <c r="AB636" s="74">
        <f ca="1" t="shared" si="80"/>
        <v>0</v>
      </c>
      <c r="AC636" s="74" t="str">
        <f ca="1" t="shared" si="81"/>
        <v/>
      </c>
      <c r="AD636" s="74" t="str">
        <f ca="1" t="shared" si="82"/>
        <v/>
      </c>
    </row>
    <row r="637" s="74" customFormat="1" ht="20.15" customHeight="1" spans="1:30">
      <c r="A637" s="97"/>
      <c r="B637" s="95" t="str">
        <f ca="1">IF(LEN(A637)=0,"",INDEX('Smelter Look-up'!$A:$A,MATCH($A637,'Smelter Look-up'!$E:$E,0)))</f>
        <v/>
      </c>
      <c r="C637" s="95" t="str">
        <f ca="1">IF(LEN(A637)=0,"",INDEX('Smelter Look-up'!$C:$C,MATCH($A637,'Smelter Look-up'!$E:$E,0)))</f>
        <v/>
      </c>
      <c r="D637" s="95"/>
      <c r="E637" s="95" t="str">
        <f ca="1">IF(ISERROR($Y637),"",OFFSET('Smelter Look-up'!$D$4,$Y637-4,0)&amp;"")</f>
        <v/>
      </c>
      <c r="F637" s="95" t="str">
        <f ca="1">IF(ISERROR($Y637),"",OFFSET('Smelter Look-up'!$E$4,$Y637-4,0))</f>
        <v/>
      </c>
      <c r="G637" s="95" t="str">
        <f ca="1">IF(C637="Smelter not listed","Enter smelter details",IF(ISERROR($Y637),"",OFFSET('Smelter Look-up'!$F$4,$Y637-4,0)))</f>
        <v/>
      </c>
      <c r="H637" s="154" t="str">
        <f ca="1">IF(ISERROR($Y637),"",OFFSET('Smelter Look-up'!$G$4,$Y637-4,0))</f>
        <v/>
      </c>
      <c r="I637" s="96" t="str">
        <f ca="1">IF(ISERROR($Y637),"",OFFSET('Smelter Look-up'!$H$4,$Y637-4,0))</f>
        <v/>
      </c>
      <c r="J637" s="96" t="str">
        <f ca="1">IF(ISERROR($Y637),"",OFFSET('Smelter Look-up'!$I$4,$Y637-4,0))</f>
        <v/>
      </c>
      <c r="K637" s="97"/>
      <c r="L637" s="97"/>
      <c r="M637" s="97"/>
      <c r="N637" s="97"/>
      <c r="O637" s="97"/>
      <c r="P637" s="97"/>
      <c r="Q637" s="98"/>
      <c r="R637" s="140" t="str">
        <f ca="1">IF(ISERROR($Y637),"",OFFSET('Smelter Look-up'!$C$4,$Y637-4,0)&amp;"")</f>
        <v/>
      </c>
      <c r="S637" s="98" t="str">
        <f ca="1" t="shared" si="76"/>
        <v/>
      </c>
      <c r="T637" s="98" t="str">
        <f ca="1">IF(B637="","",IF(ISERROR(MATCH($J637,SorP!B:B,0)),"",INDIRECT("'SorP'!$A$"&amp;MATCH($S637&amp;$J637,SorP!C:C,0))))</f>
        <v/>
      </c>
      <c r="U637" s="99"/>
      <c r="V637" s="74" t="str">
        <f ca="1" t="shared" si="77"/>
        <v/>
      </c>
      <c r="W637" s="74" t="b">
        <f ca="1" t="shared" si="78"/>
        <v>0</v>
      </c>
      <c r="X637" s="74" t="str">
        <f ca="1" t="shared" si="79"/>
        <v>+</v>
      </c>
      <c r="Y637" s="74" t="e">
        <f ca="1">IF(C637="",NA(),MATCH($B637&amp;$C637,'Smelter Look-up'!$J:$J,0))</f>
        <v>#N/A</v>
      </c>
      <c r="AB637" s="74">
        <f ca="1" t="shared" si="80"/>
        <v>0</v>
      </c>
      <c r="AC637" s="74" t="str">
        <f ca="1" t="shared" si="81"/>
        <v/>
      </c>
      <c r="AD637" s="74" t="str">
        <f ca="1" t="shared" si="82"/>
        <v/>
      </c>
    </row>
    <row r="638" s="74" customFormat="1" ht="20.15" customHeight="1" spans="1:30">
      <c r="A638" s="97"/>
      <c r="B638" s="95" t="str">
        <f ca="1">IF(LEN(A638)=0,"",INDEX('Smelter Look-up'!$A:$A,MATCH($A638,'Smelter Look-up'!$E:$E,0)))</f>
        <v/>
      </c>
      <c r="C638" s="95" t="str">
        <f ca="1">IF(LEN(A638)=0,"",INDEX('Smelter Look-up'!$C:$C,MATCH($A638,'Smelter Look-up'!$E:$E,0)))</f>
        <v/>
      </c>
      <c r="D638" s="95"/>
      <c r="E638" s="95" t="str">
        <f ca="1">IF(ISERROR($Y638),"",OFFSET('Smelter Look-up'!$D$4,$Y638-4,0)&amp;"")</f>
        <v/>
      </c>
      <c r="F638" s="95" t="str">
        <f ca="1">IF(ISERROR($Y638),"",OFFSET('Smelter Look-up'!$E$4,$Y638-4,0))</f>
        <v/>
      </c>
      <c r="G638" s="95" t="str">
        <f ca="1">IF(C638="Smelter not listed","Enter smelter details",IF(ISERROR($Y638),"",OFFSET('Smelter Look-up'!$F$4,$Y638-4,0)))</f>
        <v/>
      </c>
      <c r="H638" s="154" t="str">
        <f ca="1">IF(ISERROR($Y638),"",OFFSET('Smelter Look-up'!$G$4,$Y638-4,0))</f>
        <v/>
      </c>
      <c r="I638" s="96" t="str">
        <f ca="1">IF(ISERROR($Y638),"",OFFSET('Smelter Look-up'!$H$4,$Y638-4,0))</f>
        <v/>
      </c>
      <c r="J638" s="96" t="str">
        <f ca="1">IF(ISERROR($Y638),"",OFFSET('Smelter Look-up'!$I$4,$Y638-4,0))</f>
        <v/>
      </c>
      <c r="K638" s="97"/>
      <c r="L638" s="97"/>
      <c r="M638" s="97"/>
      <c r="N638" s="97"/>
      <c r="O638" s="97"/>
      <c r="P638" s="97"/>
      <c r="Q638" s="98"/>
      <c r="R638" s="140" t="str">
        <f ca="1">IF(ISERROR($Y638),"",OFFSET('Smelter Look-up'!$C$4,$Y638-4,0)&amp;"")</f>
        <v/>
      </c>
      <c r="S638" s="98" t="str">
        <f ca="1" t="shared" si="76"/>
        <v/>
      </c>
      <c r="T638" s="98" t="str">
        <f ca="1">IF(B638="","",IF(ISERROR(MATCH($J638,SorP!B:B,0)),"",INDIRECT("'SorP'!$A$"&amp;MATCH($S638&amp;$J638,SorP!C:C,0))))</f>
        <v/>
      </c>
      <c r="U638" s="99"/>
      <c r="V638" s="74" t="str">
        <f ca="1" t="shared" si="77"/>
        <v/>
      </c>
      <c r="W638" s="74" t="b">
        <f ca="1" t="shared" si="78"/>
        <v>0</v>
      </c>
      <c r="X638" s="74" t="str">
        <f ca="1" t="shared" si="79"/>
        <v>+</v>
      </c>
      <c r="Y638" s="74" t="e">
        <f ca="1">IF(C638="",NA(),MATCH($B638&amp;$C638,'Smelter Look-up'!$J:$J,0))</f>
        <v>#N/A</v>
      </c>
      <c r="AB638" s="74">
        <f ca="1" t="shared" si="80"/>
        <v>0</v>
      </c>
      <c r="AC638" s="74" t="str">
        <f ca="1" t="shared" si="81"/>
        <v/>
      </c>
      <c r="AD638" s="74" t="str">
        <f ca="1" t="shared" si="82"/>
        <v/>
      </c>
    </row>
    <row r="639" s="74" customFormat="1" ht="20.15" customHeight="1" spans="1:30">
      <c r="A639" s="97"/>
      <c r="B639" s="95" t="str">
        <f ca="1">IF(LEN(A639)=0,"",INDEX('Smelter Look-up'!$A:$A,MATCH($A639,'Smelter Look-up'!$E:$E,0)))</f>
        <v/>
      </c>
      <c r="C639" s="95" t="str">
        <f ca="1">IF(LEN(A639)=0,"",INDEX('Smelter Look-up'!$C:$C,MATCH($A639,'Smelter Look-up'!$E:$E,0)))</f>
        <v/>
      </c>
      <c r="D639" s="95"/>
      <c r="E639" s="95" t="str">
        <f ca="1">IF(ISERROR($Y639),"",OFFSET('Smelter Look-up'!$D$4,$Y639-4,0)&amp;"")</f>
        <v/>
      </c>
      <c r="F639" s="95" t="str">
        <f ca="1">IF(ISERROR($Y639),"",OFFSET('Smelter Look-up'!$E$4,$Y639-4,0))</f>
        <v/>
      </c>
      <c r="G639" s="95" t="str">
        <f ca="1">IF(C639="Smelter not listed","Enter smelter details",IF(ISERROR($Y639),"",OFFSET('Smelter Look-up'!$F$4,$Y639-4,0)))</f>
        <v/>
      </c>
      <c r="H639" s="154" t="str">
        <f ca="1">IF(ISERROR($Y639),"",OFFSET('Smelter Look-up'!$G$4,$Y639-4,0))</f>
        <v/>
      </c>
      <c r="I639" s="96" t="str">
        <f ca="1">IF(ISERROR($Y639),"",OFFSET('Smelter Look-up'!$H$4,$Y639-4,0))</f>
        <v/>
      </c>
      <c r="J639" s="96" t="str">
        <f ca="1">IF(ISERROR($Y639),"",OFFSET('Smelter Look-up'!$I$4,$Y639-4,0))</f>
        <v/>
      </c>
      <c r="K639" s="97"/>
      <c r="L639" s="97"/>
      <c r="M639" s="97"/>
      <c r="N639" s="97"/>
      <c r="O639" s="97"/>
      <c r="P639" s="97"/>
      <c r="Q639" s="98"/>
      <c r="R639" s="140" t="str">
        <f ca="1">IF(ISERROR($Y639),"",OFFSET('Smelter Look-up'!$C$4,$Y639-4,0)&amp;"")</f>
        <v/>
      </c>
      <c r="S639" s="98" t="str">
        <f ca="1" t="shared" si="76"/>
        <v/>
      </c>
      <c r="T639" s="98" t="str">
        <f ca="1">IF(B639="","",IF(ISERROR(MATCH($J639,SorP!B:B,0)),"",INDIRECT("'SorP'!$A$"&amp;MATCH($S639&amp;$J639,SorP!C:C,0))))</f>
        <v/>
      </c>
      <c r="U639" s="99"/>
      <c r="V639" s="74" t="str">
        <f ca="1" t="shared" si="77"/>
        <v/>
      </c>
      <c r="W639" s="74" t="b">
        <f ca="1" t="shared" si="78"/>
        <v>0</v>
      </c>
      <c r="X639" s="74" t="str">
        <f ca="1" t="shared" si="79"/>
        <v>+</v>
      </c>
      <c r="Y639" s="74" t="e">
        <f ca="1">IF(C639="",NA(),MATCH($B639&amp;$C639,'Smelter Look-up'!$J:$J,0))</f>
        <v>#N/A</v>
      </c>
      <c r="AB639" s="74">
        <f ca="1" t="shared" si="80"/>
        <v>0</v>
      </c>
      <c r="AC639" s="74" t="str">
        <f ca="1" t="shared" si="81"/>
        <v/>
      </c>
      <c r="AD639" s="74" t="str">
        <f ca="1" t="shared" si="82"/>
        <v/>
      </c>
    </row>
    <row r="640" s="74" customFormat="1" ht="20.15" customHeight="1" spans="1:30">
      <c r="A640" s="97"/>
      <c r="B640" s="95" t="str">
        <f ca="1">IF(LEN(A640)=0,"",INDEX('Smelter Look-up'!$A:$A,MATCH($A640,'Smelter Look-up'!$E:$E,0)))</f>
        <v/>
      </c>
      <c r="C640" s="95" t="str">
        <f ca="1">IF(LEN(A640)=0,"",INDEX('Smelter Look-up'!$C:$C,MATCH($A640,'Smelter Look-up'!$E:$E,0)))</f>
        <v/>
      </c>
      <c r="D640" s="95"/>
      <c r="E640" s="95" t="str">
        <f ca="1">IF(ISERROR($Y640),"",OFFSET('Smelter Look-up'!$D$4,$Y640-4,0)&amp;"")</f>
        <v/>
      </c>
      <c r="F640" s="95" t="str">
        <f ca="1">IF(ISERROR($Y640),"",OFFSET('Smelter Look-up'!$E$4,$Y640-4,0))</f>
        <v/>
      </c>
      <c r="G640" s="95" t="str">
        <f ca="1">IF(C640="Smelter not listed","Enter smelter details",IF(ISERROR($Y640),"",OFFSET('Smelter Look-up'!$F$4,$Y640-4,0)))</f>
        <v/>
      </c>
      <c r="H640" s="154" t="str">
        <f ca="1">IF(ISERROR($Y640),"",OFFSET('Smelter Look-up'!$G$4,$Y640-4,0))</f>
        <v/>
      </c>
      <c r="I640" s="96" t="str">
        <f ca="1">IF(ISERROR($Y640),"",OFFSET('Smelter Look-up'!$H$4,$Y640-4,0))</f>
        <v/>
      </c>
      <c r="J640" s="96" t="str">
        <f ca="1">IF(ISERROR($Y640),"",OFFSET('Smelter Look-up'!$I$4,$Y640-4,0))</f>
        <v/>
      </c>
      <c r="K640" s="97"/>
      <c r="L640" s="97"/>
      <c r="M640" s="97"/>
      <c r="N640" s="97"/>
      <c r="O640" s="97"/>
      <c r="P640" s="97"/>
      <c r="Q640" s="98"/>
      <c r="R640" s="140" t="str">
        <f ca="1">IF(ISERROR($Y640),"",OFFSET('Smelter Look-up'!$C$4,$Y640-4,0)&amp;"")</f>
        <v/>
      </c>
      <c r="S640" s="98" t="str">
        <f ca="1" t="shared" si="76"/>
        <v/>
      </c>
      <c r="T640" s="98" t="str">
        <f ca="1">IF(B640="","",IF(ISERROR(MATCH($J640,SorP!B:B,0)),"",INDIRECT("'SorP'!$A$"&amp;MATCH($S640&amp;$J640,SorP!C:C,0))))</f>
        <v/>
      </c>
      <c r="U640" s="99"/>
      <c r="V640" s="74" t="str">
        <f ca="1" t="shared" si="77"/>
        <v/>
      </c>
      <c r="W640" s="74" t="b">
        <f ca="1" t="shared" si="78"/>
        <v>0</v>
      </c>
      <c r="X640" s="74" t="str">
        <f ca="1" t="shared" si="79"/>
        <v>+</v>
      </c>
      <c r="Y640" s="74" t="e">
        <f ca="1">IF(C640="",NA(),MATCH($B640&amp;$C640,'Smelter Look-up'!$J:$J,0))</f>
        <v>#N/A</v>
      </c>
      <c r="AB640" s="74">
        <f ca="1" t="shared" si="80"/>
        <v>0</v>
      </c>
      <c r="AC640" s="74" t="str">
        <f ca="1" t="shared" si="81"/>
        <v/>
      </c>
      <c r="AD640" s="74" t="str">
        <f ca="1" t="shared" si="82"/>
        <v/>
      </c>
    </row>
    <row r="641" s="74" customFormat="1" ht="20.15" customHeight="1" spans="1:30">
      <c r="A641" s="97"/>
      <c r="B641" s="95" t="str">
        <f ca="1">IF(LEN(A641)=0,"",INDEX('Smelter Look-up'!$A:$A,MATCH($A641,'Smelter Look-up'!$E:$E,0)))</f>
        <v/>
      </c>
      <c r="C641" s="95" t="str">
        <f ca="1">IF(LEN(A641)=0,"",INDEX('Smelter Look-up'!$C:$C,MATCH($A641,'Smelter Look-up'!$E:$E,0)))</f>
        <v/>
      </c>
      <c r="D641" s="95"/>
      <c r="E641" s="95" t="str">
        <f ca="1">IF(ISERROR($Y641),"",OFFSET('Smelter Look-up'!$D$4,$Y641-4,0)&amp;"")</f>
        <v/>
      </c>
      <c r="F641" s="95" t="str">
        <f ca="1">IF(ISERROR($Y641),"",OFFSET('Smelter Look-up'!$E$4,$Y641-4,0))</f>
        <v/>
      </c>
      <c r="G641" s="95" t="str">
        <f ca="1">IF(C641="Smelter not listed","Enter smelter details",IF(ISERROR($Y641),"",OFFSET('Smelter Look-up'!$F$4,$Y641-4,0)))</f>
        <v/>
      </c>
      <c r="H641" s="154" t="str">
        <f ca="1">IF(ISERROR($Y641),"",OFFSET('Smelter Look-up'!$G$4,$Y641-4,0))</f>
        <v/>
      </c>
      <c r="I641" s="96" t="str">
        <f ca="1">IF(ISERROR($Y641),"",OFFSET('Smelter Look-up'!$H$4,$Y641-4,0))</f>
        <v/>
      </c>
      <c r="J641" s="96" t="str">
        <f ca="1">IF(ISERROR($Y641),"",OFFSET('Smelter Look-up'!$I$4,$Y641-4,0))</f>
        <v/>
      </c>
      <c r="K641" s="97"/>
      <c r="L641" s="97"/>
      <c r="M641" s="97"/>
      <c r="N641" s="97"/>
      <c r="O641" s="97"/>
      <c r="P641" s="97"/>
      <c r="Q641" s="98"/>
      <c r="R641" s="140" t="str">
        <f ca="1">IF(ISERROR($Y641),"",OFFSET('Smelter Look-up'!$C$4,$Y641-4,0)&amp;"")</f>
        <v/>
      </c>
      <c r="S641" s="98" t="str">
        <f ca="1" t="shared" si="76"/>
        <v/>
      </c>
      <c r="T641" s="98" t="str">
        <f ca="1">IF(B641="","",IF(ISERROR(MATCH($J641,SorP!B:B,0)),"",INDIRECT("'SorP'!$A$"&amp;MATCH($S641&amp;$J641,SorP!C:C,0))))</f>
        <v/>
      </c>
      <c r="U641" s="99"/>
      <c r="V641" s="74" t="str">
        <f ca="1" t="shared" si="77"/>
        <v/>
      </c>
      <c r="W641" s="74" t="b">
        <f ca="1" t="shared" si="78"/>
        <v>0</v>
      </c>
      <c r="X641" s="74" t="str">
        <f ca="1" t="shared" si="79"/>
        <v>+</v>
      </c>
      <c r="Y641" s="74" t="e">
        <f ca="1">IF(C641="",NA(),MATCH($B641&amp;$C641,'Smelter Look-up'!$J:$J,0))</f>
        <v>#N/A</v>
      </c>
      <c r="AB641" s="74">
        <f ca="1" t="shared" si="80"/>
        <v>0</v>
      </c>
      <c r="AC641" s="74" t="str">
        <f ca="1" t="shared" si="81"/>
        <v/>
      </c>
      <c r="AD641" s="74" t="str">
        <f ca="1" t="shared" si="82"/>
        <v/>
      </c>
    </row>
    <row r="642" s="74" customFormat="1" ht="20.15" customHeight="1" spans="1:30">
      <c r="A642" s="97"/>
      <c r="B642" s="95" t="str">
        <f ca="1">IF(LEN(A642)=0,"",INDEX('Smelter Look-up'!$A:$A,MATCH($A642,'Smelter Look-up'!$E:$E,0)))</f>
        <v/>
      </c>
      <c r="C642" s="95" t="str">
        <f ca="1">IF(LEN(A642)=0,"",INDEX('Smelter Look-up'!$C:$C,MATCH($A642,'Smelter Look-up'!$E:$E,0)))</f>
        <v/>
      </c>
      <c r="D642" s="95"/>
      <c r="E642" s="95" t="str">
        <f ca="1">IF(ISERROR($Y642),"",OFFSET('Smelter Look-up'!$D$4,$Y642-4,0)&amp;"")</f>
        <v/>
      </c>
      <c r="F642" s="95" t="str">
        <f ca="1">IF(ISERROR($Y642),"",OFFSET('Smelter Look-up'!$E$4,$Y642-4,0))</f>
        <v/>
      </c>
      <c r="G642" s="95" t="str">
        <f ca="1">IF(C642="Smelter not listed","Enter smelter details",IF(ISERROR($Y642),"",OFFSET('Smelter Look-up'!$F$4,$Y642-4,0)))</f>
        <v/>
      </c>
      <c r="H642" s="154" t="str">
        <f ca="1">IF(ISERROR($Y642),"",OFFSET('Smelter Look-up'!$G$4,$Y642-4,0))</f>
        <v/>
      </c>
      <c r="I642" s="96" t="str">
        <f ca="1">IF(ISERROR($Y642),"",OFFSET('Smelter Look-up'!$H$4,$Y642-4,0))</f>
        <v/>
      </c>
      <c r="J642" s="96" t="str">
        <f ca="1">IF(ISERROR($Y642),"",OFFSET('Smelter Look-up'!$I$4,$Y642-4,0))</f>
        <v/>
      </c>
      <c r="K642" s="97"/>
      <c r="L642" s="97"/>
      <c r="M642" s="97"/>
      <c r="N642" s="97"/>
      <c r="O642" s="97"/>
      <c r="P642" s="97"/>
      <c r="Q642" s="98"/>
      <c r="R642" s="140" t="str">
        <f ca="1">IF(ISERROR($Y642),"",OFFSET('Smelter Look-up'!$C$4,$Y642-4,0)&amp;"")</f>
        <v/>
      </c>
      <c r="S642" s="98" t="str">
        <f ca="1" t="shared" si="76"/>
        <v/>
      </c>
      <c r="T642" s="98" t="str">
        <f ca="1">IF(B642="","",IF(ISERROR(MATCH($J642,SorP!B:B,0)),"",INDIRECT("'SorP'!$A$"&amp;MATCH($S642&amp;$J642,SorP!C:C,0))))</f>
        <v/>
      </c>
      <c r="U642" s="99"/>
      <c r="V642" s="74" t="str">
        <f ca="1" t="shared" si="77"/>
        <v/>
      </c>
      <c r="W642" s="74" t="b">
        <f ca="1" t="shared" si="78"/>
        <v>0</v>
      </c>
      <c r="X642" s="74" t="str">
        <f ca="1" t="shared" si="79"/>
        <v>+</v>
      </c>
      <c r="Y642" s="74" t="e">
        <f ca="1">IF(C642="",NA(),MATCH($B642&amp;$C642,'Smelter Look-up'!$J:$J,0))</f>
        <v>#N/A</v>
      </c>
      <c r="AB642" s="74">
        <f ca="1" t="shared" si="80"/>
        <v>0</v>
      </c>
      <c r="AC642" s="74" t="str">
        <f ca="1" t="shared" si="81"/>
        <v/>
      </c>
      <c r="AD642" s="74" t="str">
        <f ca="1" t="shared" si="82"/>
        <v/>
      </c>
    </row>
    <row r="643" s="74" customFormat="1" ht="20.15" customHeight="1" spans="1:30">
      <c r="A643" s="97"/>
      <c r="B643" s="95" t="str">
        <f ca="1">IF(LEN(A643)=0,"",INDEX('Smelter Look-up'!$A:$A,MATCH($A643,'Smelter Look-up'!$E:$E,0)))</f>
        <v/>
      </c>
      <c r="C643" s="95" t="str">
        <f ca="1">IF(LEN(A643)=0,"",INDEX('Smelter Look-up'!$C:$C,MATCH($A643,'Smelter Look-up'!$E:$E,0)))</f>
        <v/>
      </c>
      <c r="D643" s="95"/>
      <c r="E643" s="95" t="str">
        <f ca="1">IF(ISERROR($Y643),"",OFFSET('Smelter Look-up'!$D$4,$Y643-4,0)&amp;"")</f>
        <v/>
      </c>
      <c r="F643" s="95" t="str">
        <f ca="1">IF(ISERROR($Y643),"",OFFSET('Smelter Look-up'!$E$4,$Y643-4,0))</f>
        <v/>
      </c>
      <c r="G643" s="95" t="str">
        <f ca="1">IF(C643="Smelter not listed","Enter smelter details",IF(ISERROR($Y643),"",OFFSET('Smelter Look-up'!$F$4,$Y643-4,0)))</f>
        <v/>
      </c>
      <c r="H643" s="154" t="str">
        <f ca="1">IF(ISERROR($Y643),"",OFFSET('Smelter Look-up'!$G$4,$Y643-4,0))</f>
        <v/>
      </c>
      <c r="I643" s="96" t="str">
        <f ca="1">IF(ISERROR($Y643),"",OFFSET('Smelter Look-up'!$H$4,$Y643-4,0))</f>
        <v/>
      </c>
      <c r="J643" s="96" t="str">
        <f ca="1">IF(ISERROR($Y643),"",OFFSET('Smelter Look-up'!$I$4,$Y643-4,0))</f>
        <v/>
      </c>
      <c r="K643" s="97"/>
      <c r="L643" s="97"/>
      <c r="M643" s="97"/>
      <c r="N643" s="97"/>
      <c r="O643" s="97"/>
      <c r="P643" s="97"/>
      <c r="Q643" s="98"/>
      <c r="R643" s="140" t="str">
        <f ca="1">IF(ISERROR($Y643),"",OFFSET('Smelter Look-up'!$C$4,$Y643-4,0)&amp;"")</f>
        <v/>
      </c>
      <c r="S643" s="98" t="str">
        <f ca="1" t="shared" si="76"/>
        <v/>
      </c>
      <c r="T643" s="98" t="str">
        <f ca="1">IF(B643="","",IF(ISERROR(MATCH($J643,SorP!B:B,0)),"",INDIRECT("'SorP'!$A$"&amp;MATCH($S643&amp;$J643,SorP!C:C,0))))</f>
        <v/>
      </c>
      <c r="U643" s="99"/>
      <c r="V643" s="74" t="str">
        <f ca="1" t="shared" si="77"/>
        <v/>
      </c>
      <c r="W643" s="74" t="b">
        <f ca="1" t="shared" si="78"/>
        <v>0</v>
      </c>
      <c r="X643" s="74" t="str">
        <f ca="1" t="shared" si="79"/>
        <v>+</v>
      </c>
      <c r="Y643" s="74" t="e">
        <f ca="1">IF(C643="",NA(),MATCH($B643&amp;$C643,'Smelter Look-up'!$J:$J,0))</f>
        <v>#N/A</v>
      </c>
      <c r="AB643" s="74">
        <f ca="1" t="shared" si="80"/>
        <v>0</v>
      </c>
      <c r="AC643" s="74" t="str">
        <f ca="1" t="shared" si="81"/>
        <v/>
      </c>
      <c r="AD643" s="74" t="str">
        <f ca="1" t="shared" si="82"/>
        <v/>
      </c>
    </row>
    <row r="644" s="74" customFormat="1" ht="20.15" customHeight="1" spans="1:30">
      <c r="A644" s="97"/>
      <c r="B644" s="95" t="str">
        <f ca="1">IF(LEN(A644)=0,"",INDEX('Smelter Look-up'!$A:$A,MATCH($A644,'Smelter Look-up'!$E:$E,0)))</f>
        <v/>
      </c>
      <c r="C644" s="95" t="str">
        <f ca="1">IF(LEN(A644)=0,"",INDEX('Smelter Look-up'!$C:$C,MATCH($A644,'Smelter Look-up'!$E:$E,0)))</f>
        <v/>
      </c>
      <c r="D644" s="95"/>
      <c r="E644" s="95" t="str">
        <f ca="1">IF(ISERROR($Y644),"",OFFSET('Smelter Look-up'!$D$4,$Y644-4,0)&amp;"")</f>
        <v/>
      </c>
      <c r="F644" s="95" t="str">
        <f ca="1">IF(ISERROR($Y644),"",OFFSET('Smelter Look-up'!$E$4,$Y644-4,0))</f>
        <v/>
      </c>
      <c r="G644" s="95" t="str">
        <f ca="1">IF(C644="Smelter not listed","Enter smelter details",IF(ISERROR($Y644),"",OFFSET('Smelter Look-up'!$F$4,$Y644-4,0)))</f>
        <v/>
      </c>
      <c r="H644" s="154" t="str">
        <f ca="1">IF(ISERROR($Y644),"",OFFSET('Smelter Look-up'!$G$4,$Y644-4,0))</f>
        <v/>
      </c>
      <c r="I644" s="96" t="str">
        <f ca="1">IF(ISERROR($Y644),"",OFFSET('Smelter Look-up'!$H$4,$Y644-4,0))</f>
        <v/>
      </c>
      <c r="J644" s="96" t="str">
        <f ca="1">IF(ISERROR($Y644),"",OFFSET('Smelter Look-up'!$I$4,$Y644-4,0))</f>
        <v/>
      </c>
      <c r="K644" s="97"/>
      <c r="L644" s="97"/>
      <c r="M644" s="97"/>
      <c r="N644" s="97"/>
      <c r="O644" s="97"/>
      <c r="P644" s="97"/>
      <c r="Q644" s="98"/>
      <c r="R644" s="140" t="str">
        <f ca="1">IF(ISERROR($Y644),"",OFFSET('Smelter Look-up'!$C$4,$Y644-4,0)&amp;"")</f>
        <v/>
      </c>
      <c r="S644" s="98" t="str">
        <f ca="1" t="shared" si="76"/>
        <v/>
      </c>
      <c r="T644" s="98" t="str">
        <f ca="1">IF(B644="","",IF(ISERROR(MATCH($J644,SorP!B:B,0)),"",INDIRECT("'SorP'!$A$"&amp;MATCH($S644&amp;$J644,SorP!C:C,0))))</f>
        <v/>
      </c>
      <c r="U644" s="99"/>
      <c r="V644" s="74" t="str">
        <f ca="1" t="shared" si="77"/>
        <v/>
      </c>
      <c r="W644" s="74" t="b">
        <f ca="1" t="shared" si="78"/>
        <v>0</v>
      </c>
      <c r="X644" s="74" t="str">
        <f ca="1" t="shared" si="79"/>
        <v>+</v>
      </c>
      <c r="Y644" s="74" t="e">
        <f ca="1">IF(C644="",NA(),MATCH($B644&amp;$C644,'Smelter Look-up'!$J:$J,0))</f>
        <v>#N/A</v>
      </c>
      <c r="AB644" s="74">
        <f ca="1" t="shared" si="80"/>
        <v>0</v>
      </c>
      <c r="AC644" s="74" t="str">
        <f ca="1" t="shared" si="81"/>
        <v/>
      </c>
      <c r="AD644" s="74" t="str">
        <f ca="1" t="shared" si="82"/>
        <v/>
      </c>
    </row>
    <row r="645" s="74" customFormat="1" ht="20.15" customHeight="1" spans="1:30">
      <c r="A645" s="97"/>
      <c r="B645" s="95" t="str">
        <f ca="1">IF(LEN(A645)=0,"",INDEX('Smelter Look-up'!$A:$A,MATCH($A645,'Smelter Look-up'!$E:$E,0)))</f>
        <v/>
      </c>
      <c r="C645" s="95" t="str">
        <f ca="1">IF(LEN(A645)=0,"",INDEX('Smelter Look-up'!$C:$C,MATCH($A645,'Smelter Look-up'!$E:$E,0)))</f>
        <v/>
      </c>
      <c r="D645" s="95"/>
      <c r="E645" s="95" t="str">
        <f ca="1">IF(ISERROR($Y645),"",OFFSET('Smelter Look-up'!$D$4,$Y645-4,0)&amp;"")</f>
        <v/>
      </c>
      <c r="F645" s="95" t="str">
        <f ca="1">IF(ISERROR($Y645),"",OFFSET('Smelter Look-up'!$E$4,$Y645-4,0))</f>
        <v/>
      </c>
      <c r="G645" s="95" t="str">
        <f ca="1">IF(C645="Smelter not listed","Enter smelter details",IF(ISERROR($Y645),"",OFFSET('Smelter Look-up'!$F$4,$Y645-4,0)))</f>
        <v/>
      </c>
      <c r="H645" s="154" t="str">
        <f ca="1">IF(ISERROR($Y645),"",OFFSET('Smelter Look-up'!$G$4,$Y645-4,0))</f>
        <v/>
      </c>
      <c r="I645" s="96" t="str">
        <f ca="1">IF(ISERROR($Y645),"",OFFSET('Smelter Look-up'!$H$4,$Y645-4,0))</f>
        <v/>
      </c>
      <c r="J645" s="96" t="str">
        <f ca="1">IF(ISERROR($Y645),"",OFFSET('Smelter Look-up'!$I$4,$Y645-4,0))</f>
        <v/>
      </c>
      <c r="K645" s="97"/>
      <c r="L645" s="97"/>
      <c r="M645" s="97"/>
      <c r="N645" s="97"/>
      <c r="O645" s="97"/>
      <c r="P645" s="97"/>
      <c r="Q645" s="98"/>
      <c r="R645" s="140" t="str">
        <f ca="1">IF(ISERROR($Y645),"",OFFSET('Smelter Look-up'!$C$4,$Y645-4,0)&amp;"")</f>
        <v/>
      </c>
      <c r="S645" s="98" t="str">
        <f ca="1" t="shared" si="76"/>
        <v/>
      </c>
      <c r="T645" s="98" t="str">
        <f ca="1">IF(B645="","",IF(ISERROR(MATCH($J645,SorP!B:B,0)),"",INDIRECT("'SorP'!$A$"&amp;MATCH($S645&amp;$J645,SorP!C:C,0))))</f>
        <v/>
      </c>
      <c r="U645" s="99"/>
      <c r="V645" s="74" t="str">
        <f ca="1" t="shared" si="77"/>
        <v/>
      </c>
      <c r="W645" s="74" t="b">
        <f ca="1" t="shared" si="78"/>
        <v>0</v>
      </c>
      <c r="X645" s="74" t="str">
        <f ca="1" t="shared" si="79"/>
        <v>+</v>
      </c>
      <c r="Y645" s="74" t="e">
        <f ca="1">IF(C645="",NA(),MATCH($B645&amp;$C645,'Smelter Look-up'!$J:$J,0))</f>
        <v>#N/A</v>
      </c>
      <c r="AB645" s="74">
        <f ca="1" t="shared" si="80"/>
        <v>0</v>
      </c>
      <c r="AC645" s="74" t="str">
        <f ca="1" t="shared" si="81"/>
        <v/>
      </c>
      <c r="AD645" s="74" t="str">
        <f ca="1" t="shared" si="82"/>
        <v/>
      </c>
    </row>
    <row r="646" s="74" customFormat="1" ht="20.15" customHeight="1" spans="1:30">
      <c r="A646" s="97"/>
      <c r="B646" s="95" t="str">
        <f ca="1">IF(LEN(A646)=0,"",INDEX('Smelter Look-up'!$A:$A,MATCH($A646,'Smelter Look-up'!$E:$E,0)))</f>
        <v/>
      </c>
      <c r="C646" s="95" t="str">
        <f ca="1">IF(LEN(A646)=0,"",INDEX('Smelter Look-up'!$C:$C,MATCH($A646,'Smelter Look-up'!$E:$E,0)))</f>
        <v/>
      </c>
      <c r="D646" s="95"/>
      <c r="E646" s="95" t="str">
        <f ca="1">IF(ISERROR($Y646),"",OFFSET('Smelter Look-up'!$D$4,$Y646-4,0)&amp;"")</f>
        <v/>
      </c>
      <c r="F646" s="95" t="str">
        <f ca="1">IF(ISERROR($Y646),"",OFFSET('Smelter Look-up'!$E$4,$Y646-4,0))</f>
        <v/>
      </c>
      <c r="G646" s="95" t="str">
        <f ca="1">IF(C646="Smelter not listed","Enter smelter details",IF(ISERROR($Y646),"",OFFSET('Smelter Look-up'!$F$4,$Y646-4,0)))</f>
        <v/>
      </c>
      <c r="H646" s="154" t="str">
        <f ca="1">IF(ISERROR($Y646),"",OFFSET('Smelter Look-up'!$G$4,$Y646-4,0))</f>
        <v/>
      </c>
      <c r="I646" s="96" t="str">
        <f ca="1">IF(ISERROR($Y646),"",OFFSET('Smelter Look-up'!$H$4,$Y646-4,0))</f>
        <v/>
      </c>
      <c r="J646" s="96" t="str">
        <f ca="1">IF(ISERROR($Y646),"",OFFSET('Smelter Look-up'!$I$4,$Y646-4,0))</f>
        <v/>
      </c>
      <c r="K646" s="97"/>
      <c r="L646" s="97"/>
      <c r="M646" s="97"/>
      <c r="N646" s="97"/>
      <c r="O646" s="97"/>
      <c r="P646" s="97"/>
      <c r="Q646" s="98"/>
      <c r="R646" s="140" t="str">
        <f ca="1">IF(ISERROR($Y646),"",OFFSET('Smelter Look-up'!$C$4,$Y646-4,0)&amp;"")</f>
        <v/>
      </c>
      <c r="S646" s="98" t="str">
        <f ca="1" t="shared" si="76"/>
        <v/>
      </c>
      <c r="T646" s="98" t="str">
        <f ca="1">IF(B646="","",IF(ISERROR(MATCH($J646,SorP!B:B,0)),"",INDIRECT("'SorP'!$A$"&amp;MATCH($S646&amp;$J646,SorP!C:C,0))))</f>
        <v/>
      </c>
      <c r="U646" s="99"/>
      <c r="V646" s="74" t="str">
        <f ca="1" t="shared" si="77"/>
        <v/>
      </c>
      <c r="W646" s="74" t="b">
        <f ca="1" t="shared" si="78"/>
        <v>0</v>
      </c>
      <c r="X646" s="74" t="str">
        <f ca="1" t="shared" si="79"/>
        <v>+</v>
      </c>
      <c r="Y646" s="74" t="e">
        <f ca="1">IF(C646="",NA(),MATCH($B646&amp;$C646,'Smelter Look-up'!$J:$J,0))</f>
        <v>#N/A</v>
      </c>
      <c r="AB646" s="74">
        <f ca="1" t="shared" si="80"/>
        <v>0</v>
      </c>
      <c r="AC646" s="74" t="str">
        <f ca="1" t="shared" si="81"/>
        <v/>
      </c>
      <c r="AD646" s="74" t="str">
        <f ca="1" t="shared" si="82"/>
        <v/>
      </c>
    </row>
    <row r="647" s="74" customFormat="1" ht="20.15" customHeight="1" spans="1:30">
      <c r="A647" s="97"/>
      <c r="B647" s="95" t="str">
        <f ca="1">IF(LEN(A647)=0,"",INDEX('Smelter Look-up'!$A:$A,MATCH($A647,'Smelter Look-up'!$E:$E,0)))</f>
        <v/>
      </c>
      <c r="C647" s="95" t="str">
        <f ca="1">IF(LEN(A647)=0,"",INDEX('Smelter Look-up'!$C:$C,MATCH($A647,'Smelter Look-up'!$E:$E,0)))</f>
        <v/>
      </c>
      <c r="D647" s="95"/>
      <c r="E647" s="95" t="str">
        <f ca="1">IF(ISERROR($Y647),"",OFFSET('Smelter Look-up'!$D$4,$Y647-4,0)&amp;"")</f>
        <v/>
      </c>
      <c r="F647" s="95" t="str">
        <f ca="1">IF(ISERROR($Y647),"",OFFSET('Smelter Look-up'!$E$4,$Y647-4,0))</f>
        <v/>
      </c>
      <c r="G647" s="95" t="str">
        <f ca="1">IF(C647="Smelter not listed","Enter smelter details",IF(ISERROR($Y647),"",OFFSET('Smelter Look-up'!$F$4,$Y647-4,0)))</f>
        <v/>
      </c>
      <c r="H647" s="154" t="str">
        <f ca="1">IF(ISERROR($Y647),"",OFFSET('Smelter Look-up'!$G$4,$Y647-4,0))</f>
        <v/>
      </c>
      <c r="I647" s="96" t="str">
        <f ca="1">IF(ISERROR($Y647),"",OFFSET('Smelter Look-up'!$H$4,$Y647-4,0))</f>
        <v/>
      </c>
      <c r="J647" s="96" t="str">
        <f ca="1">IF(ISERROR($Y647),"",OFFSET('Smelter Look-up'!$I$4,$Y647-4,0))</f>
        <v/>
      </c>
      <c r="K647" s="97"/>
      <c r="L647" s="97"/>
      <c r="M647" s="97"/>
      <c r="N647" s="97"/>
      <c r="O647" s="97"/>
      <c r="P647" s="97"/>
      <c r="Q647" s="98"/>
      <c r="R647" s="140" t="str">
        <f ca="1">IF(ISERROR($Y647),"",OFFSET('Smelter Look-up'!$C$4,$Y647-4,0)&amp;"")</f>
        <v/>
      </c>
      <c r="S647" s="98" t="str">
        <f ca="1" t="shared" si="76"/>
        <v/>
      </c>
      <c r="T647" s="98" t="str">
        <f ca="1">IF(B647="","",IF(ISERROR(MATCH($J647,SorP!B:B,0)),"",INDIRECT("'SorP'!$A$"&amp;MATCH($S647&amp;$J647,SorP!C:C,0))))</f>
        <v/>
      </c>
      <c r="U647" s="99"/>
      <c r="V647" s="74" t="str">
        <f ca="1" t="shared" si="77"/>
        <v/>
      </c>
      <c r="W647" s="74" t="b">
        <f ca="1" t="shared" si="78"/>
        <v>0</v>
      </c>
      <c r="X647" s="74" t="str">
        <f ca="1" t="shared" si="79"/>
        <v>+</v>
      </c>
      <c r="Y647" s="74" t="e">
        <f ca="1">IF(C647="",NA(),MATCH($B647&amp;$C647,'Smelter Look-up'!$J:$J,0))</f>
        <v>#N/A</v>
      </c>
      <c r="AB647" s="74">
        <f ca="1" t="shared" si="80"/>
        <v>0</v>
      </c>
      <c r="AC647" s="74" t="str">
        <f ca="1" t="shared" si="81"/>
        <v/>
      </c>
      <c r="AD647" s="74" t="str">
        <f ca="1" t="shared" si="82"/>
        <v/>
      </c>
    </row>
    <row r="648" s="74" customFormat="1" ht="20.15" customHeight="1" spans="1:30">
      <c r="A648" s="97"/>
      <c r="B648" s="95" t="str">
        <f ca="1">IF(LEN(A648)=0,"",INDEX('Smelter Look-up'!$A:$A,MATCH($A648,'Smelter Look-up'!$E:$E,0)))</f>
        <v/>
      </c>
      <c r="C648" s="95" t="str">
        <f ca="1">IF(LEN(A648)=0,"",INDEX('Smelter Look-up'!$C:$C,MATCH($A648,'Smelter Look-up'!$E:$E,0)))</f>
        <v/>
      </c>
      <c r="D648" s="95"/>
      <c r="E648" s="95" t="str">
        <f ca="1">IF(ISERROR($Y648),"",OFFSET('Smelter Look-up'!$D$4,$Y648-4,0)&amp;"")</f>
        <v/>
      </c>
      <c r="F648" s="95" t="str">
        <f ca="1">IF(ISERROR($Y648),"",OFFSET('Smelter Look-up'!$E$4,$Y648-4,0))</f>
        <v/>
      </c>
      <c r="G648" s="95" t="str">
        <f ca="1">IF(C648="Smelter not listed","Enter smelter details",IF(ISERROR($Y648),"",OFFSET('Smelter Look-up'!$F$4,$Y648-4,0)))</f>
        <v/>
      </c>
      <c r="H648" s="154" t="str">
        <f ca="1">IF(ISERROR($Y648),"",OFFSET('Smelter Look-up'!$G$4,$Y648-4,0))</f>
        <v/>
      </c>
      <c r="I648" s="96" t="str">
        <f ca="1">IF(ISERROR($Y648),"",OFFSET('Smelter Look-up'!$H$4,$Y648-4,0))</f>
        <v/>
      </c>
      <c r="J648" s="96" t="str">
        <f ca="1">IF(ISERROR($Y648),"",OFFSET('Smelter Look-up'!$I$4,$Y648-4,0))</f>
        <v/>
      </c>
      <c r="K648" s="97"/>
      <c r="L648" s="97"/>
      <c r="M648" s="97"/>
      <c r="N648" s="97"/>
      <c r="O648" s="97"/>
      <c r="P648" s="97"/>
      <c r="Q648" s="98"/>
      <c r="R648" s="140" t="str">
        <f ca="1">IF(ISERROR($Y648),"",OFFSET('Smelter Look-up'!$C$4,$Y648-4,0)&amp;"")</f>
        <v/>
      </c>
      <c r="S648" s="98" t="str">
        <f ca="1" t="shared" si="76"/>
        <v/>
      </c>
      <c r="T648" s="98" t="str">
        <f ca="1">IF(B648="","",IF(ISERROR(MATCH($J648,SorP!B:B,0)),"",INDIRECT("'SorP'!$A$"&amp;MATCH($S648&amp;$J648,SorP!C:C,0))))</f>
        <v/>
      </c>
      <c r="U648" s="99"/>
      <c r="V648" s="74" t="str">
        <f ca="1" t="shared" si="77"/>
        <v/>
      </c>
      <c r="W648" s="74" t="b">
        <f ca="1" t="shared" si="78"/>
        <v>0</v>
      </c>
      <c r="X648" s="74" t="str">
        <f ca="1" t="shared" si="79"/>
        <v>+</v>
      </c>
      <c r="Y648" s="74" t="e">
        <f ca="1">IF(C648="",NA(),MATCH($B648&amp;$C648,'Smelter Look-up'!$J:$J,0))</f>
        <v>#N/A</v>
      </c>
      <c r="AB648" s="74">
        <f ca="1" t="shared" si="80"/>
        <v>0</v>
      </c>
      <c r="AC648" s="74" t="str">
        <f ca="1" t="shared" si="81"/>
        <v/>
      </c>
      <c r="AD648" s="74" t="str">
        <f ca="1" t="shared" si="82"/>
        <v/>
      </c>
    </row>
    <row r="649" s="74" customFormat="1" ht="20.15" customHeight="1" spans="1:30">
      <c r="A649" s="97"/>
      <c r="B649" s="95" t="str">
        <f ca="1">IF(LEN(A649)=0,"",INDEX('Smelter Look-up'!$A:$A,MATCH($A649,'Smelter Look-up'!$E:$E,0)))</f>
        <v/>
      </c>
      <c r="C649" s="95" t="str">
        <f ca="1">IF(LEN(A649)=0,"",INDEX('Smelter Look-up'!$C:$C,MATCH($A649,'Smelter Look-up'!$E:$E,0)))</f>
        <v/>
      </c>
      <c r="D649" s="95"/>
      <c r="E649" s="95" t="str">
        <f ca="1">IF(ISERROR($Y649),"",OFFSET('Smelter Look-up'!$D$4,$Y649-4,0)&amp;"")</f>
        <v/>
      </c>
      <c r="F649" s="95" t="str">
        <f ca="1">IF(ISERROR($Y649),"",OFFSET('Smelter Look-up'!$E$4,$Y649-4,0))</f>
        <v/>
      </c>
      <c r="G649" s="95" t="str">
        <f ca="1">IF(C649="Smelter not listed","Enter smelter details",IF(ISERROR($Y649),"",OFFSET('Smelter Look-up'!$F$4,$Y649-4,0)))</f>
        <v/>
      </c>
      <c r="H649" s="154" t="str">
        <f ca="1">IF(ISERROR($Y649),"",OFFSET('Smelter Look-up'!$G$4,$Y649-4,0))</f>
        <v/>
      </c>
      <c r="I649" s="96" t="str">
        <f ca="1">IF(ISERROR($Y649),"",OFFSET('Smelter Look-up'!$H$4,$Y649-4,0))</f>
        <v/>
      </c>
      <c r="J649" s="96" t="str">
        <f ca="1">IF(ISERROR($Y649),"",OFFSET('Smelter Look-up'!$I$4,$Y649-4,0))</f>
        <v/>
      </c>
      <c r="K649" s="97"/>
      <c r="L649" s="97"/>
      <c r="M649" s="97"/>
      <c r="N649" s="97"/>
      <c r="O649" s="97"/>
      <c r="P649" s="97"/>
      <c r="Q649" s="98"/>
      <c r="R649" s="140" t="str">
        <f ca="1">IF(ISERROR($Y649),"",OFFSET('Smelter Look-up'!$C$4,$Y649-4,0)&amp;"")</f>
        <v/>
      </c>
      <c r="S649" s="98" t="str">
        <f ca="1" t="shared" si="76"/>
        <v/>
      </c>
      <c r="T649" s="98" t="str">
        <f ca="1">IF(B649="","",IF(ISERROR(MATCH($J649,SorP!B:B,0)),"",INDIRECT("'SorP'!$A$"&amp;MATCH($S649&amp;$J649,SorP!C:C,0))))</f>
        <v/>
      </c>
      <c r="U649" s="99"/>
      <c r="V649" s="74" t="str">
        <f ca="1" t="shared" si="77"/>
        <v/>
      </c>
      <c r="W649" s="74" t="b">
        <f ca="1" t="shared" si="78"/>
        <v>0</v>
      </c>
      <c r="X649" s="74" t="str">
        <f ca="1" t="shared" si="79"/>
        <v>+</v>
      </c>
      <c r="Y649" s="74" t="e">
        <f ca="1">IF(C649="",NA(),MATCH($B649&amp;$C649,'Smelter Look-up'!$J:$J,0))</f>
        <v>#N/A</v>
      </c>
      <c r="AB649" s="74">
        <f ca="1" t="shared" si="80"/>
        <v>0</v>
      </c>
      <c r="AC649" s="74" t="str">
        <f ca="1" t="shared" si="81"/>
        <v/>
      </c>
      <c r="AD649" s="74" t="str">
        <f ca="1" t="shared" si="82"/>
        <v/>
      </c>
    </row>
    <row r="650" s="74" customFormat="1" ht="20.15" customHeight="1" spans="1:30">
      <c r="A650" s="97"/>
      <c r="B650" s="95" t="str">
        <f ca="1">IF(LEN(A650)=0,"",INDEX('Smelter Look-up'!$A:$A,MATCH($A650,'Smelter Look-up'!$E:$E,0)))</f>
        <v/>
      </c>
      <c r="C650" s="95" t="str">
        <f ca="1">IF(LEN(A650)=0,"",INDEX('Smelter Look-up'!$C:$C,MATCH($A650,'Smelter Look-up'!$E:$E,0)))</f>
        <v/>
      </c>
      <c r="D650" s="95"/>
      <c r="E650" s="95" t="str">
        <f ca="1">IF(ISERROR($Y650),"",OFFSET('Smelter Look-up'!$D$4,$Y650-4,0)&amp;"")</f>
        <v/>
      </c>
      <c r="F650" s="95" t="str">
        <f ca="1">IF(ISERROR($Y650),"",OFFSET('Smelter Look-up'!$E$4,$Y650-4,0))</f>
        <v/>
      </c>
      <c r="G650" s="95" t="str">
        <f ca="1">IF(C650="Smelter not listed","Enter smelter details",IF(ISERROR($Y650),"",OFFSET('Smelter Look-up'!$F$4,$Y650-4,0)))</f>
        <v/>
      </c>
      <c r="H650" s="154" t="str">
        <f ca="1">IF(ISERROR($Y650),"",OFFSET('Smelter Look-up'!$G$4,$Y650-4,0))</f>
        <v/>
      </c>
      <c r="I650" s="96" t="str">
        <f ca="1">IF(ISERROR($Y650),"",OFFSET('Smelter Look-up'!$H$4,$Y650-4,0))</f>
        <v/>
      </c>
      <c r="J650" s="96" t="str">
        <f ca="1">IF(ISERROR($Y650),"",OFFSET('Smelter Look-up'!$I$4,$Y650-4,0))</f>
        <v/>
      </c>
      <c r="K650" s="97"/>
      <c r="L650" s="97"/>
      <c r="M650" s="97"/>
      <c r="N650" s="97"/>
      <c r="O650" s="97"/>
      <c r="P650" s="97"/>
      <c r="Q650" s="98"/>
      <c r="R650" s="140" t="str">
        <f ca="1">IF(ISERROR($Y650),"",OFFSET('Smelter Look-up'!$C$4,$Y650-4,0)&amp;"")</f>
        <v/>
      </c>
      <c r="S650" s="98" t="str">
        <f ca="1" t="shared" si="76"/>
        <v/>
      </c>
      <c r="T650" s="98" t="str">
        <f ca="1">IF(B650="","",IF(ISERROR(MATCH($J650,SorP!B:B,0)),"",INDIRECT("'SorP'!$A$"&amp;MATCH($S650&amp;$J650,SorP!C:C,0))))</f>
        <v/>
      </c>
      <c r="U650" s="99"/>
      <c r="V650" s="74" t="str">
        <f ca="1" t="shared" si="77"/>
        <v/>
      </c>
      <c r="W650" s="74" t="b">
        <f ca="1" t="shared" si="78"/>
        <v>0</v>
      </c>
      <c r="X650" s="74" t="str">
        <f ca="1" t="shared" si="79"/>
        <v>+</v>
      </c>
      <c r="Y650" s="74" t="e">
        <f ca="1">IF(C650="",NA(),MATCH($B650&amp;$C650,'Smelter Look-up'!$J:$J,0))</f>
        <v>#N/A</v>
      </c>
      <c r="AB650" s="74">
        <f ca="1" t="shared" si="80"/>
        <v>0</v>
      </c>
      <c r="AC650" s="74" t="str">
        <f ca="1" t="shared" si="81"/>
        <v/>
      </c>
      <c r="AD650" s="74" t="str">
        <f ca="1" t="shared" si="82"/>
        <v/>
      </c>
    </row>
    <row r="651" s="74" customFormat="1" ht="20.15" customHeight="1" spans="1:30">
      <c r="A651" s="97"/>
      <c r="B651" s="95" t="str">
        <f ca="1">IF(LEN(A651)=0,"",INDEX('Smelter Look-up'!$A:$A,MATCH($A651,'Smelter Look-up'!$E:$E,0)))</f>
        <v/>
      </c>
      <c r="C651" s="95" t="str">
        <f ca="1">IF(LEN(A651)=0,"",INDEX('Smelter Look-up'!$C:$C,MATCH($A651,'Smelter Look-up'!$E:$E,0)))</f>
        <v/>
      </c>
      <c r="D651" s="95"/>
      <c r="E651" s="95" t="str">
        <f ca="1">IF(ISERROR($Y651),"",OFFSET('Smelter Look-up'!$D$4,$Y651-4,0)&amp;"")</f>
        <v/>
      </c>
      <c r="F651" s="95" t="str">
        <f ca="1">IF(ISERROR($Y651),"",OFFSET('Smelter Look-up'!$E$4,$Y651-4,0))</f>
        <v/>
      </c>
      <c r="G651" s="95" t="str">
        <f ca="1">IF(C651="Smelter not listed","Enter smelter details",IF(ISERROR($Y651),"",OFFSET('Smelter Look-up'!$F$4,$Y651-4,0)))</f>
        <v/>
      </c>
      <c r="H651" s="154" t="str">
        <f ca="1">IF(ISERROR($Y651),"",OFFSET('Smelter Look-up'!$G$4,$Y651-4,0))</f>
        <v/>
      </c>
      <c r="I651" s="96" t="str">
        <f ca="1">IF(ISERROR($Y651),"",OFFSET('Smelter Look-up'!$H$4,$Y651-4,0))</f>
        <v/>
      </c>
      <c r="J651" s="96" t="str">
        <f ca="1">IF(ISERROR($Y651),"",OFFSET('Smelter Look-up'!$I$4,$Y651-4,0))</f>
        <v/>
      </c>
      <c r="K651" s="97"/>
      <c r="L651" s="97"/>
      <c r="M651" s="97"/>
      <c r="N651" s="97"/>
      <c r="O651" s="97"/>
      <c r="P651" s="97"/>
      <c r="Q651" s="98"/>
      <c r="R651" s="140" t="str">
        <f ca="1">IF(ISERROR($Y651),"",OFFSET('Smelter Look-up'!$C$4,$Y651-4,0)&amp;"")</f>
        <v/>
      </c>
      <c r="S651" s="98" t="str">
        <f ca="1" t="shared" si="76"/>
        <v/>
      </c>
      <c r="T651" s="98" t="str">
        <f ca="1">IF(B651="","",IF(ISERROR(MATCH($J651,SorP!B:B,0)),"",INDIRECT("'SorP'!$A$"&amp;MATCH($S651&amp;$J651,SorP!C:C,0))))</f>
        <v/>
      </c>
      <c r="U651" s="99"/>
      <c r="V651" s="74" t="str">
        <f ca="1" t="shared" si="77"/>
        <v/>
      </c>
      <c r="W651" s="74" t="b">
        <f ca="1" t="shared" si="78"/>
        <v>0</v>
      </c>
      <c r="X651" s="74" t="str">
        <f ca="1" t="shared" si="79"/>
        <v>+</v>
      </c>
      <c r="Y651" s="74" t="e">
        <f ca="1">IF(C651="",NA(),MATCH($B651&amp;$C651,'Smelter Look-up'!$J:$J,0))</f>
        <v>#N/A</v>
      </c>
      <c r="AB651" s="74">
        <f ca="1" t="shared" si="80"/>
        <v>0</v>
      </c>
      <c r="AC651" s="74" t="str">
        <f ca="1" t="shared" si="81"/>
        <v/>
      </c>
      <c r="AD651" s="74" t="str">
        <f ca="1" t="shared" si="82"/>
        <v/>
      </c>
    </row>
    <row r="652" s="74" customFormat="1" ht="20.15" customHeight="1" spans="1:30">
      <c r="A652" s="97"/>
      <c r="B652" s="95" t="str">
        <f ca="1">IF(LEN(A652)=0,"",INDEX('Smelter Look-up'!$A:$A,MATCH($A652,'Smelter Look-up'!$E:$E,0)))</f>
        <v/>
      </c>
      <c r="C652" s="95" t="str">
        <f ca="1">IF(LEN(A652)=0,"",INDEX('Smelter Look-up'!$C:$C,MATCH($A652,'Smelter Look-up'!$E:$E,0)))</f>
        <v/>
      </c>
      <c r="D652" s="95"/>
      <c r="E652" s="95" t="str">
        <f ca="1">IF(ISERROR($Y652),"",OFFSET('Smelter Look-up'!$D$4,$Y652-4,0)&amp;"")</f>
        <v/>
      </c>
      <c r="F652" s="95" t="str">
        <f ca="1">IF(ISERROR($Y652),"",OFFSET('Smelter Look-up'!$E$4,$Y652-4,0))</f>
        <v/>
      </c>
      <c r="G652" s="95" t="str">
        <f ca="1">IF(C652="Smelter not listed","Enter smelter details",IF(ISERROR($Y652),"",OFFSET('Smelter Look-up'!$F$4,$Y652-4,0)))</f>
        <v/>
      </c>
      <c r="H652" s="154" t="str">
        <f ca="1">IF(ISERROR($Y652),"",OFFSET('Smelter Look-up'!$G$4,$Y652-4,0))</f>
        <v/>
      </c>
      <c r="I652" s="96" t="str">
        <f ca="1">IF(ISERROR($Y652),"",OFFSET('Smelter Look-up'!$H$4,$Y652-4,0))</f>
        <v/>
      </c>
      <c r="J652" s="96" t="str">
        <f ca="1">IF(ISERROR($Y652),"",OFFSET('Smelter Look-up'!$I$4,$Y652-4,0))</f>
        <v/>
      </c>
      <c r="K652" s="97"/>
      <c r="L652" s="97"/>
      <c r="M652" s="97"/>
      <c r="N652" s="97"/>
      <c r="O652" s="97"/>
      <c r="P652" s="97"/>
      <c r="Q652" s="98"/>
      <c r="R652" s="140" t="str">
        <f ca="1">IF(ISERROR($Y652),"",OFFSET('Smelter Look-up'!$C$4,$Y652-4,0)&amp;"")</f>
        <v/>
      </c>
      <c r="S652" s="98" t="str">
        <f ca="1" t="shared" si="76"/>
        <v/>
      </c>
      <c r="T652" s="98" t="str">
        <f ca="1">IF(B652="","",IF(ISERROR(MATCH($J652,SorP!B:B,0)),"",INDIRECT("'SorP'!$A$"&amp;MATCH($S652&amp;$J652,SorP!C:C,0))))</f>
        <v/>
      </c>
      <c r="U652" s="99"/>
      <c r="V652" s="74" t="str">
        <f ca="1" t="shared" si="77"/>
        <v/>
      </c>
      <c r="W652" s="74" t="b">
        <f ca="1" t="shared" si="78"/>
        <v>0</v>
      </c>
      <c r="X652" s="74" t="str">
        <f ca="1" t="shared" si="79"/>
        <v>+</v>
      </c>
      <c r="Y652" s="74" t="e">
        <f ca="1">IF(C652="",NA(),MATCH($B652&amp;$C652,'Smelter Look-up'!$J:$J,0))</f>
        <v>#N/A</v>
      </c>
      <c r="AB652" s="74">
        <f ca="1" t="shared" si="80"/>
        <v>0</v>
      </c>
      <c r="AC652" s="74" t="str">
        <f ca="1" t="shared" si="81"/>
        <v/>
      </c>
      <c r="AD652" s="74" t="str">
        <f ca="1" t="shared" si="82"/>
        <v/>
      </c>
    </row>
    <row r="653" s="74" customFormat="1" ht="20.15" customHeight="1" spans="1:30">
      <c r="A653" s="97"/>
      <c r="B653" s="95" t="str">
        <f ca="1">IF(LEN(A653)=0,"",INDEX('Smelter Look-up'!$A:$A,MATCH($A653,'Smelter Look-up'!$E:$E,0)))</f>
        <v/>
      </c>
      <c r="C653" s="95" t="str">
        <f ca="1">IF(LEN(A653)=0,"",INDEX('Smelter Look-up'!$C:$C,MATCH($A653,'Smelter Look-up'!$E:$E,0)))</f>
        <v/>
      </c>
      <c r="D653" s="95"/>
      <c r="E653" s="95" t="str">
        <f ca="1">IF(ISERROR($Y653),"",OFFSET('Smelter Look-up'!$D$4,$Y653-4,0)&amp;"")</f>
        <v/>
      </c>
      <c r="F653" s="95" t="str">
        <f ca="1">IF(ISERROR($Y653),"",OFFSET('Smelter Look-up'!$E$4,$Y653-4,0))</f>
        <v/>
      </c>
      <c r="G653" s="95" t="str">
        <f ca="1">IF(C653="Smelter not listed","Enter smelter details",IF(ISERROR($Y653),"",OFFSET('Smelter Look-up'!$F$4,$Y653-4,0)))</f>
        <v/>
      </c>
      <c r="H653" s="154" t="str">
        <f ca="1">IF(ISERROR($Y653),"",OFFSET('Smelter Look-up'!$G$4,$Y653-4,0))</f>
        <v/>
      </c>
      <c r="I653" s="96" t="str">
        <f ca="1">IF(ISERROR($Y653),"",OFFSET('Smelter Look-up'!$H$4,$Y653-4,0))</f>
        <v/>
      </c>
      <c r="J653" s="96" t="str">
        <f ca="1">IF(ISERROR($Y653),"",OFFSET('Smelter Look-up'!$I$4,$Y653-4,0))</f>
        <v/>
      </c>
      <c r="K653" s="97"/>
      <c r="L653" s="97"/>
      <c r="M653" s="97"/>
      <c r="N653" s="97"/>
      <c r="O653" s="97"/>
      <c r="P653" s="97"/>
      <c r="Q653" s="98"/>
      <c r="R653" s="140" t="str">
        <f ca="1">IF(ISERROR($Y653),"",OFFSET('Smelter Look-up'!$C$4,$Y653-4,0)&amp;"")</f>
        <v/>
      </c>
      <c r="S653" s="98" t="str">
        <f ca="1" t="shared" si="76"/>
        <v/>
      </c>
      <c r="T653" s="98" t="str">
        <f ca="1">IF(B653="","",IF(ISERROR(MATCH($J653,SorP!B:B,0)),"",INDIRECT("'SorP'!$A$"&amp;MATCH($S653&amp;$J653,SorP!C:C,0))))</f>
        <v/>
      </c>
      <c r="U653" s="99"/>
      <c r="V653" s="74" t="str">
        <f ca="1" t="shared" si="77"/>
        <v/>
      </c>
      <c r="W653" s="74" t="b">
        <f ca="1" t="shared" si="78"/>
        <v>0</v>
      </c>
      <c r="X653" s="74" t="str">
        <f ca="1" t="shared" si="79"/>
        <v>+</v>
      </c>
      <c r="Y653" s="74" t="e">
        <f ca="1">IF(C653="",NA(),MATCH($B653&amp;$C653,'Smelter Look-up'!$J:$J,0))</f>
        <v>#N/A</v>
      </c>
      <c r="AB653" s="74">
        <f ca="1" t="shared" si="80"/>
        <v>0</v>
      </c>
      <c r="AC653" s="74" t="str">
        <f ca="1" t="shared" si="81"/>
        <v/>
      </c>
      <c r="AD653" s="74" t="str">
        <f ca="1" t="shared" si="82"/>
        <v/>
      </c>
    </row>
    <row r="654" s="74" customFormat="1" ht="20.15" customHeight="1" spans="1:30">
      <c r="A654" s="97"/>
      <c r="B654" s="95" t="str">
        <f ca="1">IF(LEN(A654)=0,"",INDEX('Smelter Look-up'!$A:$A,MATCH($A654,'Smelter Look-up'!$E:$E,0)))</f>
        <v/>
      </c>
      <c r="C654" s="95" t="str">
        <f ca="1">IF(LEN(A654)=0,"",INDEX('Smelter Look-up'!$C:$C,MATCH($A654,'Smelter Look-up'!$E:$E,0)))</f>
        <v/>
      </c>
      <c r="D654" s="95"/>
      <c r="E654" s="95" t="str">
        <f ca="1">IF(ISERROR($Y654),"",OFFSET('Smelter Look-up'!$D$4,$Y654-4,0)&amp;"")</f>
        <v/>
      </c>
      <c r="F654" s="95" t="str">
        <f ca="1">IF(ISERROR($Y654),"",OFFSET('Smelter Look-up'!$E$4,$Y654-4,0))</f>
        <v/>
      </c>
      <c r="G654" s="95" t="str">
        <f ca="1">IF(C654="Smelter not listed","Enter smelter details",IF(ISERROR($Y654),"",OFFSET('Smelter Look-up'!$F$4,$Y654-4,0)))</f>
        <v/>
      </c>
      <c r="H654" s="154" t="str">
        <f ca="1">IF(ISERROR($Y654),"",OFFSET('Smelter Look-up'!$G$4,$Y654-4,0))</f>
        <v/>
      </c>
      <c r="I654" s="96" t="str">
        <f ca="1">IF(ISERROR($Y654),"",OFFSET('Smelter Look-up'!$H$4,$Y654-4,0))</f>
        <v/>
      </c>
      <c r="J654" s="96" t="str">
        <f ca="1">IF(ISERROR($Y654),"",OFFSET('Smelter Look-up'!$I$4,$Y654-4,0))</f>
        <v/>
      </c>
      <c r="K654" s="97"/>
      <c r="L654" s="97"/>
      <c r="M654" s="97"/>
      <c r="N654" s="97"/>
      <c r="O654" s="97"/>
      <c r="P654" s="97"/>
      <c r="Q654" s="98"/>
      <c r="R654" s="140" t="str">
        <f ca="1">IF(ISERROR($Y654),"",OFFSET('Smelter Look-up'!$C$4,$Y654-4,0)&amp;"")</f>
        <v/>
      </c>
      <c r="S654" s="98" t="str">
        <f ca="1" t="shared" si="76"/>
        <v/>
      </c>
      <c r="T654" s="98" t="str">
        <f ca="1">IF(B654="","",IF(ISERROR(MATCH($J654,SorP!B:B,0)),"",INDIRECT("'SorP'!$A$"&amp;MATCH($S654&amp;$J654,SorP!C:C,0))))</f>
        <v/>
      </c>
      <c r="U654" s="99"/>
      <c r="V654" s="74" t="str">
        <f ca="1" t="shared" si="77"/>
        <v/>
      </c>
      <c r="W654" s="74" t="b">
        <f ca="1" t="shared" si="78"/>
        <v>0</v>
      </c>
      <c r="X654" s="74" t="str">
        <f ca="1" t="shared" si="79"/>
        <v>+</v>
      </c>
      <c r="Y654" s="74" t="e">
        <f ca="1">IF(C654="",NA(),MATCH($B654&amp;$C654,'Smelter Look-up'!$J:$J,0))</f>
        <v>#N/A</v>
      </c>
      <c r="AB654" s="74">
        <f ca="1" t="shared" si="80"/>
        <v>0</v>
      </c>
      <c r="AC654" s="74" t="str">
        <f ca="1" t="shared" si="81"/>
        <v/>
      </c>
      <c r="AD654" s="74" t="str">
        <f ca="1" t="shared" si="82"/>
        <v/>
      </c>
    </row>
    <row r="655" s="74" customFormat="1" ht="20.15" customHeight="1" spans="1:30">
      <c r="A655" s="97"/>
      <c r="B655" s="95" t="str">
        <f ca="1">IF(LEN(A655)=0,"",INDEX('Smelter Look-up'!$A:$A,MATCH($A655,'Smelter Look-up'!$E:$E,0)))</f>
        <v/>
      </c>
      <c r="C655" s="95" t="str">
        <f ca="1">IF(LEN(A655)=0,"",INDEX('Smelter Look-up'!$C:$C,MATCH($A655,'Smelter Look-up'!$E:$E,0)))</f>
        <v/>
      </c>
      <c r="D655" s="95"/>
      <c r="E655" s="95" t="str">
        <f ca="1">IF(ISERROR($Y655),"",OFFSET('Smelter Look-up'!$D$4,$Y655-4,0)&amp;"")</f>
        <v/>
      </c>
      <c r="F655" s="95" t="str">
        <f ca="1">IF(ISERROR($Y655),"",OFFSET('Smelter Look-up'!$E$4,$Y655-4,0))</f>
        <v/>
      </c>
      <c r="G655" s="95" t="str">
        <f ca="1">IF(C655="Smelter not listed","Enter smelter details",IF(ISERROR($Y655),"",OFFSET('Smelter Look-up'!$F$4,$Y655-4,0)))</f>
        <v/>
      </c>
      <c r="H655" s="154" t="str">
        <f ca="1">IF(ISERROR($Y655),"",OFFSET('Smelter Look-up'!$G$4,$Y655-4,0))</f>
        <v/>
      </c>
      <c r="I655" s="96" t="str">
        <f ca="1">IF(ISERROR($Y655),"",OFFSET('Smelter Look-up'!$H$4,$Y655-4,0))</f>
        <v/>
      </c>
      <c r="J655" s="96" t="str">
        <f ca="1">IF(ISERROR($Y655),"",OFFSET('Smelter Look-up'!$I$4,$Y655-4,0))</f>
        <v/>
      </c>
      <c r="K655" s="97"/>
      <c r="L655" s="97"/>
      <c r="M655" s="97"/>
      <c r="N655" s="97"/>
      <c r="O655" s="97"/>
      <c r="P655" s="97"/>
      <c r="Q655" s="98"/>
      <c r="R655" s="140" t="str">
        <f ca="1">IF(ISERROR($Y655),"",OFFSET('Smelter Look-up'!$C$4,$Y655-4,0)&amp;"")</f>
        <v/>
      </c>
      <c r="S655" s="98" t="str">
        <f ca="1" t="shared" si="76"/>
        <v/>
      </c>
      <c r="T655" s="98" t="str">
        <f ca="1">IF(B655="","",IF(ISERROR(MATCH($J655,SorP!B:B,0)),"",INDIRECT("'SorP'!$A$"&amp;MATCH($S655&amp;$J655,SorP!C:C,0))))</f>
        <v/>
      </c>
      <c r="U655" s="99"/>
      <c r="V655" s="74" t="str">
        <f ca="1" t="shared" si="77"/>
        <v/>
      </c>
      <c r="W655" s="74" t="b">
        <f ca="1" t="shared" si="78"/>
        <v>0</v>
      </c>
      <c r="X655" s="74" t="str">
        <f ca="1" t="shared" si="79"/>
        <v>+</v>
      </c>
      <c r="Y655" s="74" t="e">
        <f ca="1">IF(C655="",NA(),MATCH($B655&amp;$C655,'Smelter Look-up'!$J:$J,0))</f>
        <v>#N/A</v>
      </c>
      <c r="AB655" s="74">
        <f ca="1" t="shared" si="80"/>
        <v>0</v>
      </c>
      <c r="AC655" s="74" t="str">
        <f ca="1" t="shared" si="81"/>
        <v/>
      </c>
      <c r="AD655" s="74" t="str">
        <f ca="1" t="shared" si="82"/>
        <v/>
      </c>
    </row>
    <row r="656" s="74" customFormat="1" ht="20.15" customHeight="1" spans="1:30">
      <c r="A656" s="97"/>
      <c r="B656" s="95" t="str">
        <f ca="1">IF(LEN(A656)=0,"",INDEX('Smelter Look-up'!$A:$A,MATCH($A656,'Smelter Look-up'!$E:$E,0)))</f>
        <v/>
      </c>
      <c r="C656" s="95" t="str">
        <f ca="1">IF(LEN(A656)=0,"",INDEX('Smelter Look-up'!$C:$C,MATCH($A656,'Smelter Look-up'!$E:$E,0)))</f>
        <v/>
      </c>
      <c r="D656" s="95"/>
      <c r="E656" s="95" t="str">
        <f ca="1">IF(ISERROR($Y656),"",OFFSET('Smelter Look-up'!$D$4,$Y656-4,0)&amp;"")</f>
        <v/>
      </c>
      <c r="F656" s="95" t="str">
        <f ca="1">IF(ISERROR($Y656),"",OFFSET('Smelter Look-up'!$E$4,$Y656-4,0))</f>
        <v/>
      </c>
      <c r="G656" s="95" t="str">
        <f ca="1">IF(C656="Smelter not listed","Enter smelter details",IF(ISERROR($Y656),"",OFFSET('Smelter Look-up'!$F$4,$Y656-4,0)))</f>
        <v/>
      </c>
      <c r="H656" s="154" t="str">
        <f ca="1">IF(ISERROR($Y656),"",OFFSET('Smelter Look-up'!$G$4,$Y656-4,0))</f>
        <v/>
      </c>
      <c r="I656" s="96" t="str">
        <f ca="1">IF(ISERROR($Y656),"",OFFSET('Smelter Look-up'!$H$4,$Y656-4,0))</f>
        <v/>
      </c>
      <c r="J656" s="96" t="str">
        <f ca="1">IF(ISERROR($Y656),"",OFFSET('Smelter Look-up'!$I$4,$Y656-4,0))</f>
        <v/>
      </c>
      <c r="K656" s="97"/>
      <c r="L656" s="97"/>
      <c r="M656" s="97"/>
      <c r="N656" s="97"/>
      <c r="O656" s="97"/>
      <c r="P656" s="97"/>
      <c r="Q656" s="98"/>
      <c r="R656" s="140" t="str">
        <f ca="1">IF(ISERROR($Y656),"",OFFSET('Smelter Look-up'!$C$4,$Y656-4,0)&amp;"")</f>
        <v/>
      </c>
      <c r="S656" s="98" t="str">
        <f ca="1" t="shared" si="76"/>
        <v/>
      </c>
      <c r="T656" s="98" t="str">
        <f ca="1">IF(B656="","",IF(ISERROR(MATCH($J656,SorP!B:B,0)),"",INDIRECT("'SorP'!$A$"&amp;MATCH($S656&amp;$J656,SorP!C:C,0))))</f>
        <v/>
      </c>
      <c r="U656" s="99"/>
      <c r="V656" s="74" t="str">
        <f ca="1" t="shared" si="77"/>
        <v/>
      </c>
      <c r="W656" s="74" t="b">
        <f ca="1" t="shared" si="78"/>
        <v>0</v>
      </c>
      <c r="X656" s="74" t="str">
        <f ca="1" t="shared" si="79"/>
        <v>+</v>
      </c>
      <c r="Y656" s="74" t="e">
        <f ca="1">IF(C656="",NA(),MATCH($B656&amp;$C656,'Smelter Look-up'!$J:$J,0))</f>
        <v>#N/A</v>
      </c>
      <c r="AB656" s="74">
        <f ca="1" t="shared" si="80"/>
        <v>0</v>
      </c>
      <c r="AC656" s="74" t="str">
        <f ca="1" t="shared" si="81"/>
        <v/>
      </c>
      <c r="AD656" s="74" t="str">
        <f ca="1" t="shared" si="82"/>
        <v/>
      </c>
    </row>
    <row r="657" s="74" customFormat="1" ht="20.15" customHeight="1" spans="1:30">
      <c r="A657" s="97"/>
      <c r="B657" s="95" t="str">
        <f ca="1">IF(LEN(A657)=0,"",INDEX('Smelter Look-up'!$A:$A,MATCH($A657,'Smelter Look-up'!$E:$E,0)))</f>
        <v/>
      </c>
      <c r="C657" s="95" t="str">
        <f ca="1">IF(LEN(A657)=0,"",INDEX('Smelter Look-up'!$C:$C,MATCH($A657,'Smelter Look-up'!$E:$E,0)))</f>
        <v/>
      </c>
      <c r="D657" s="95"/>
      <c r="E657" s="95" t="str">
        <f ca="1">IF(ISERROR($Y657),"",OFFSET('Smelter Look-up'!$D$4,$Y657-4,0)&amp;"")</f>
        <v/>
      </c>
      <c r="F657" s="95" t="str">
        <f ca="1">IF(ISERROR($Y657),"",OFFSET('Smelter Look-up'!$E$4,$Y657-4,0))</f>
        <v/>
      </c>
      <c r="G657" s="95" t="str">
        <f ca="1">IF(C657="Smelter not listed","Enter smelter details",IF(ISERROR($Y657),"",OFFSET('Smelter Look-up'!$F$4,$Y657-4,0)))</f>
        <v/>
      </c>
      <c r="H657" s="154" t="str">
        <f ca="1">IF(ISERROR($Y657),"",OFFSET('Smelter Look-up'!$G$4,$Y657-4,0))</f>
        <v/>
      </c>
      <c r="I657" s="96" t="str">
        <f ca="1">IF(ISERROR($Y657),"",OFFSET('Smelter Look-up'!$H$4,$Y657-4,0))</f>
        <v/>
      </c>
      <c r="J657" s="96" t="str">
        <f ca="1">IF(ISERROR($Y657),"",OFFSET('Smelter Look-up'!$I$4,$Y657-4,0))</f>
        <v/>
      </c>
      <c r="K657" s="97"/>
      <c r="L657" s="97"/>
      <c r="M657" s="97"/>
      <c r="N657" s="97"/>
      <c r="O657" s="97"/>
      <c r="P657" s="97"/>
      <c r="Q657" s="98"/>
      <c r="R657" s="140" t="str">
        <f ca="1">IF(ISERROR($Y657),"",OFFSET('Smelter Look-up'!$C$4,$Y657-4,0)&amp;"")</f>
        <v/>
      </c>
      <c r="S657" s="98" t="str">
        <f ca="1" t="shared" si="76"/>
        <v/>
      </c>
      <c r="T657" s="98" t="str">
        <f ca="1">IF(B657="","",IF(ISERROR(MATCH($J657,SorP!B:B,0)),"",INDIRECT("'SorP'!$A$"&amp;MATCH($S657&amp;$J657,SorP!C:C,0))))</f>
        <v/>
      </c>
      <c r="U657" s="99"/>
      <c r="V657" s="74" t="str">
        <f ca="1" t="shared" si="77"/>
        <v/>
      </c>
      <c r="W657" s="74" t="b">
        <f ca="1" t="shared" si="78"/>
        <v>0</v>
      </c>
      <c r="X657" s="74" t="str">
        <f ca="1" t="shared" si="79"/>
        <v>+</v>
      </c>
      <c r="Y657" s="74" t="e">
        <f ca="1">IF(C657="",NA(),MATCH($B657&amp;$C657,'Smelter Look-up'!$J:$J,0))</f>
        <v>#N/A</v>
      </c>
      <c r="AB657" s="74">
        <f ca="1" t="shared" si="80"/>
        <v>0</v>
      </c>
      <c r="AC657" s="74" t="str">
        <f ca="1" t="shared" si="81"/>
        <v/>
      </c>
      <c r="AD657" s="74" t="str">
        <f ca="1" t="shared" si="82"/>
        <v/>
      </c>
    </row>
    <row r="658" s="74" customFormat="1" ht="20.15" customHeight="1" spans="1:30">
      <c r="A658" s="97"/>
      <c r="B658" s="95" t="str">
        <f ca="1">IF(LEN(A658)=0,"",INDEX('Smelter Look-up'!$A:$A,MATCH($A658,'Smelter Look-up'!$E:$E,0)))</f>
        <v/>
      </c>
      <c r="C658" s="95" t="str">
        <f ca="1">IF(LEN(A658)=0,"",INDEX('Smelter Look-up'!$C:$C,MATCH($A658,'Smelter Look-up'!$E:$E,0)))</f>
        <v/>
      </c>
      <c r="D658" s="95"/>
      <c r="E658" s="95" t="str">
        <f ca="1">IF(ISERROR($Y658),"",OFFSET('Smelter Look-up'!$D$4,$Y658-4,0)&amp;"")</f>
        <v/>
      </c>
      <c r="F658" s="95" t="str">
        <f ca="1">IF(ISERROR($Y658),"",OFFSET('Smelter Look-up'!$E$4,$Y658-4,0))</f>
        <v/>
      </c>
      <c r="G658" s="95" t="str">
        <f ca="1">IF(C658="Smelter not listed","Enter smelter details",IF(ISERROR($Y658),"",OFFSET('Smelter Look-up'!$F$4,$Y658-4,0)))</f>
        <v/>
      </c>
      <c r="H658" s="154" t="str">
        <f ca="1">IF(ISERROR($Y658),"",OFFSET('Smelter Look-up'!$G$4,$Y658-4,0))</f>
        <v/>
      </c>
      <c r="I658" s="96" t="str">
        <f ca="1">IF(ISERROR($Y658),"",OFFSET('Smelter Look-up'!$H$4,$Y658-4,0))</f>
        <v/>
      </c>
      <c r="J658" s="96" t="str">
        <f ca="1">IF(ISERROR($Y658),"",OFFSET('Smelter Look-up'!$I$4,$Y658-4,0))</f>
        <v/>
      </c>
      <c r="K658" s="97"/>
      <c r="L658" s="97"/>
      <c r="M658" s="97"/>
      <c r="N658" s="97"/>
      <c r="O658" s="97"/>
      <c r="P658" s="97"/>
      <c r="Q658" s="98"/>
      <c r="R658" s="140" t="str">
        <f ca="1">IF(ISERROR($Y658),"",OFFSET('Smelter Look-up'!$C$4,$Y658-4,0)&amp;"")</f>
        <v/>
      </c>
      <c r="S658" s="98" t="str">
        <f ca="1" t="shared" si="76"/>
        <v/>
      </c>
      <c r="T658" s="98" t="str">
        <f ca="1">IF(B658="","",IF(ISERROR(MATCH($J658,SorP!B:B,0)),"",INDIRECT("'SorP'!$A$"&amp;MATCH($S658&amp;$J658,SorP!C:C,0))))</f>
        <v/>
      </c>
      <c r="U658" s="99"/>
      <c r="V658" s="74" t="str">
        <f ca="1" t="shared" si="77"/>
        <v/>
      </c>
      <c r="W658" s="74" t="b">
        <f ca="1" t="shared" si="78"/>
        <v>0</v>
      </c>
      <c r="X658" s="74" t="str">
        <f ca="1" t="shared" si="79"/>
        <v>+</v>
      </c>
      <c r="Y658" s="74" t="e">
        <f ca="1">IF(C658="",NA(),MATCH($B658&amp;$C658,'Smelter Look-up'!$J:$J,0))</f>
        <v>#N/A</v>
      </c>
      <c r="AB658" s="74">
        <f ca="1" t="shared" si="80"/>
        <v>0</v>
      </c>
      <c r="AC658" s="74" t="str">
        <f ca="1" t="shared" si="81"/>
        <v/>
      </c>
      <c r="AD658" s="74" t="str">
        <f ca="1" t="shared" si="82"/>
        <v/>
      </c>
    </row>
    <row r="659" s="74" customFormat="1" ht="20.15" customHeight="1" spans="1:30">
      <c r="A659" s="97"/>
      <c r="B659" s="95" t="str">
        <f ca="1">IF(LEN(A659)=0,"",INDEX('Smelter Look-up'!$A:$A,MATCH($A659,'Smelter Look-up'!$E:$E,0)))</f>
        <v/>
      </c>
      <c r="C659" s="95" t="str">
        <f ca="1">IF(LEN(A659)=0,"",INDEX('Smelter Look-up'!$C:$C,MATCH($A659,'Smelter Look-up'!$E:$E,0)))</f>
        <v/>
      </c>
      <c r="D659" s="95"/>
      <c r="E659" s="95" t="str">
        <f ca="1">IF(ISERROR($Y659),"",OFFSET('Smelter Look-up'!$D$4,$Y659-4,0)&amp;"")</f>
        <v/>
      </c>
      <c r="F659" s="95" t="str">
        <f ca="1">IF(ISERROR($Y659),"",OFFSET('Smelter Look-up'!$E$4,$Y659-4,0))</f>
        <v/>
      </c>
      <c r="G659" s="95" t="str">
        <f ca="1">IF(C659="Smelter not listed","Enter smelter details",IF(ISERROR($Y659),"",OFFSET('Smelter Look-up'!$F$4,$Y659-4,0)))</f>
        <v/>
      </c>
      <c r="H659" s="154" t="str">
        <f ca="1">IF(ISERROR($Y659),"",OFFSET('Smelter Look-up'!$G$4,$Y659-4,0))</f>
        <v/>
      </c>
      <c r="I659" s="96" t="str">
        <f ca="1">IF(ISERROR($Y659),"",OFFSET('Smelter Look-up'!$H$4,$Y659-4,0))</f>
        <v/>
      </c>
      <c r="J659" s="96" t="str">
        <f ca="1">IF(ISERROR($Y659),"",OFFSET('Smelter Look-up'!$I$4,$Y659-4,0))</f>
        <v/>
      </c>
      <c r="K659" s="97"/>
      <c r="L659" s="97"/>
      <c r="M659" s="97"/>
      <c r="N659" s="97"/>
      <c r="O659" s="97"/>
      <c r="P659" s="97"/>
      <c r="Q659" s="98"/>
      <c r="R659" s="140" t="str">
        <f ca="1">IF(ISERROR($Y659),"",OFFSET('Smelter Look-up'!$C$4,$Y659-4,0)&amp;"")</f>
        <v/>
      </c>
      <c r="S659" s="98" t="str">
        <f ca="1" t="shared" si="76"/>
        <v/>
      </c>
      <c r="T659" s="98" t="str">
        <f ca="1">IF(B659="","",IF(ISERROR(MATCH($J659,SorP!B:B,0)),"",INDIRECT("'SorP'!$A$"&amp;MATCH($S659&amp;$J659,SorP!C:C,0))))</f>
        <v/>
      </c>
      <c r="U659" s="99"/>
      <c r="V659" s="74" t="str">
        <f ca="1" t="shared" si="77"/>
        <v/>
      </c>
      <c r="W659" s="74" t="b">
        <f ca="1" t="shared" si="78"/>
        <v>0</v>
      </c>
      <c r="X659" s="74" t="str">
        <f ca="1" t="shared" si="79"/>
        <v>+</v>
      </c>
      <c r="Y659" s="74" t="e">
        <f ca="1">IF(C659="",NA(),MATCH($B659&amp;$C659,'Smelter Look-up'!$J:$J,0))</f>
        <v>#N/A</v>
      </c>
      <c r="AB659" s="74">
        <f ca="1" t="shared" si="80"/>
        <v>0</v>
      </c>
      <c r="AC659" s="74" t="str">
        <f ca="1" t="shared" si="81"/>
        <v/>
      </c>
      <c r="AD659" s="74" t="str">
        <f ca="1" t="shared" si="82"/>
        <v/>
      </c>
    </row>
    <row r="660" s="74" customFormat="1" ht="20.15" customHeight="1" spans="1:30">
      <c r="A660" s="97"/>
      <c r="B660" s="95" t="str">
        <f ca="1">IF(LEN(A660)=0,"",INDEX('Smelter Look-up'!$A:$A,MATCH($A660,'Smelter Look-up'!$E:$E,0)))</f>
        <v/>
      </c>
      <c r="C660" s="95" t="str">
        <f ca="1">IF(LEN(A660)=0,"",INDEX('Smelter Look-up'!$C:$C,MATCH($A660,'Smelter Look-up'!$E:$E,0)))</f>
        <v/>
      </c>
      <c r="D660" s="95"/>
      <c r="E660" s="95" t="str">
        <f ca="1">IF(ISERROR($Y660),"",OFFSET('Smelter Look-up'!$D$4,$Y660-4,0)&amp;"")</f>
        <v/>
      </c>
      <c r="F660" s="95" t="str">
        <f ca="1">IF(ISERROR($Y660),"",OFFSET('Smelter Look-up'!$E$4,$Y660-4,0))</f>
        <v/>
      </c>
      <c r="G660" s="95" t="str">
        <f ca="1">IF(C660="Smelter not listed","Enter smelter details",IF(ISERROR($Y660),"",OFFSET('Smelter Look-up'!$F$4,$Y660-4,0)))</f>
        <v/>
      </c>
      <c r="H660" s="154" t="str">
        <f ca="1">IF(ISERROR($Y660),"",OFFSET('Smelter Look-up'!$G$4,$Y660-4,0))</f>
        <v/>
      </c>
      <c r="I660" s="96" t="str">
        <f ca="1">IF(ISERROR($Y660),"",OFFSET('Smelter Look-up'!$H$4,$Y660-4,0))</f>
        <v/>
      </c>
      <c r="J660" s="96" t="str">
        <f ca="1">IF(ISERROR($Y660),"",OFFSET('Smelter Look-up'!$I$4,$Y660-4,0))</f>
        <v/>
      </c>
      <c r="K660" s="97"/>
      <c r="L660" s="97"/>
      <c r="M660" s="97"/>
      <c r="N660" s="97"/>
      <c r="O660" s="97"/>
      <c r="P660" s="97"/>
      <c r="Q660" s="98"/>
      <c r="R660" s="140" t="str">
        <f ca="1">IF(ISERROR($Y660),"",OFFSET('Smelter Look-up'!$C$4,$Y660-4,0)&amp;"")</f>
        <v/>
      </c>
      <c r="S660" s="98" t="str">
        <f ca="1" t="shared" si="76"/>
        <v/>
      </c>
      <c r="T660" s="98" t="str">
        <f ca="1">IF(B660="","",IF(ISERROR(MATCH($J660,SorP!B:B,0)),"",INDIRECT("'SorP'!$A$"&amp;MATCH($S660&amp;$J660,SorP!C:C,0))))</f>
        <v/>
      </c>
      <c r="U660" s="99"/>
      <c r="V660" s="74" t="str">
        <f ca="1" t="shared" si="77"/>
        <v/>
      </c>
      <c r="W660" s="74" t="b">
        <f ca="1" t="shared" si="78"/>
        <v>0</v>
      </c>
      <c r="X660" s="74" t="str">
        <f ca="1" t="shared" si="79"/>
        <v>+</v>
      </c>
      <c r="Y660" s="74" t="e">
        <f ca="1">IF(C660="",NA(),MATCH($B660&amp;$C660,'Smelter Look-up'!$J:$J,0))</f>
        <v>#N/A</v>
      </c>
      <c r="AB660" s="74">
        <f ca="1" t="shared" si="80"/>
        <v>0</v>
      </c>
      <c r="AC660" s="74" t="str">
        <f ca="1" t="shared" si="81"/>
        <v/>
      </c>
      <c r="AD660" s="74" t="str">
        <f ca="1" t="shared" si="82"/>
        <v/>
      </c>
    </row>
    <row r="661" s="74" customFormat="1" ht="20.15" customHeight="1" spans="1:30">
      <c r="A661" s="97"/>
      <c r="B661" s="95" t="str">
        <f ca="1">IF(LEN(A661)=0,"",INDEX('Smelter Look-up'!$A:$A,MATCH($A661,'Smelter Look-up'!$E:$E,0)))</f>
        <v/>
      </c>
      <c r="C661" s="95" t="str">
        <f ca="1">IF(LEN(A661)=0,"",INDEX('Smelter Look-up'!$C:$C,MATCH($A661,'Smelter Look-up'!$E:$E,0)))</f>
        <v/>
      </c>
      <c r="D661" s="95"/>
      <c r="E661" s="95" t="str">
        <f ca="1">IF(ISERROR($Y661),"",OFFSET('Smelter Look-up'!$D$4,$Y661-4,0)&amp;"")</f>
        <v/>
      </c>
      <c r="F661" s="95" t="str">
        <f ca="1">IF(ISERROR($Y661),"",OFFSET('Smelter Look-up'!$E$4,$Y661-4,0))</f>
        <v/>
      </c>
      <c r="G661" s="95" t="str">
        <f ca="1">IF(C661="Smelter not listed","Enter smelter details",IF(ISERROR($Y661),"",OFFSET('Smelter Look-up'!$F$4,$Y661-4,0)))</f>
        <v/>
      </c>
      <c r="H661" s="154" t="str">
        <f ca="1">IF(ISERROR($Y661),"",OFFSET('Smelter Look-up'!$G$4,$Y661-4,0))</f>
        <v/>
      </c>
      <c r="I661" s="96" t="str">
        <f ca="1">IF(ISERROR($Y661),"",OFFSET('Smelter Look-up'!$H$4,$Y661-4,0))</f>
        <v/>
      </c>
      <c r="J661" s="96" t="str">
        <f ca="1">IF(ISERROR($Y661),"",OFFSET('Smelter Look-up'!$I$4,$Y661-4,0))</f>
        <v/>
      </c>
      <c r="K661" s="97"/>
      <c r="L661" s="97"/>
      <c r="M661" s="97"/>
      <c r="N661" s="97"/>
      <c r="O661" s="97"/>
      <c r="P661" s="97"/>
      <c r="Q661" s="98"/>
      <c r="R661" s="140" t="str">
        <f ca="1">IF(ISERROR($Y661),"",OFFSET('Smelter Look-up'!$C$4,$Y661-4,0)&amp;"")</f>
        <v/>
      </c>
      <c r="S661" s="98" t="str">
        <f ca="1" t="shared" si="76"/>
        <v/>
      </c>
      <c r="T661" s="98" t="str">
        <f ca="1">IF(B661="","",IF(ISERROR(MATCH($J661,SorP!B:B,0)),"",INDIRECT("'SorP'!$A$"&amp;MATCH($S661&amp;$J661,SorP!C:C,0))))</f>
        <v/>
      </c>
      <c r="U661" s="99"/>
      <c r="V661" s="74" t="str">
        <f ca="1" t="shared" si="77"/>
        <v/>
      </c>
      <c r="W661" s="74" t="b">
        <f ca="1" t="shared" si="78"/>
        <v>0</v>
      </c>
      <c r="X661" s="74" t="str">
        <f ca="1" t="shared" si="79"/>
        <v>+</v>
      </c>
      <c r="Y661" s="74" t="e">
        <f ca="1">IF(C661="",NA(),MATCH($B661&amp;$C661,'Smelter Look-up'!$J:$J,0))</f>
        <v>#N/A</v>
      </c>
      <c r="AB661" s="74">
        <f ca="1" t="shared" si="80"/>
        <v>0</v>
      </c>
      <c r="AC661" s="74" t="str">
        <f ca="1" t="shared" si="81"/>
        <v/>
      </c>
      <c r="AD661" s="74" t="str">
        <f ca="1" t="shared" si="82"/>
        <v/>
      </c>
    </row>
    <row r="662" s="74" customFormat="1" ht="20.15" customHeight="1" spans="1:30">
      <c r="A662" s="97"/>
      <c r="B662" s="95" t="str">
        <f ca="1">IF(LEN(A662)=0,"",INDEX('Smelter Look-up'!$A:$A,MATCH($A662,'Smelter Look-up'!$E:$E,0)))</f>
        <v/>
      </c>
      <c r="C662" s="95" t="str">
        <f ca="1">IF(LEN(A662)=0,"",INDEX('Smelter Look-up'!$C:$C,MATCH($A662,'Smelter Look-up'!$E:$E,0)))</f>
        <v/>
      </c>
      <c r="D662" s="95"/>
      <c r="E662" s="95" t="str">
        <f ca="1">IF(ISERROR($Y662),"",OFFSET('Smelter Look-up'!$D$4,$Y662-4,0)&amp;"")</f>
        <v/>
      </c>
      <c r="F662" s="95" t="str">
        <f ca="1">IF(ISERROR($Y662),"",OFFSET('Smelter Look-up'!$E$4,$Y662-4,0))</f>
        <v/>
      </c>
      <c r="G662" s="95" t="str">
        <f ca="1">IF(C662="Smelter not listed","Enter smelter details",IF(ISERROR($Y662),"",OFFSET('Smelter Look-up'!$F$4,$Y662-4,0)))</f>
        <v/>
      </c>
      <c r="H662" s="154" t="str">
        <f ca="1">IF(ISERROR($Y662),"",OFFSET('Smelter Look-up'!$G$4,$Y662-4,0))</f>
        <v/>
      </c>
      <c r="I662" s="96" t="str">
        <f ca="1">IF(ISERROR($Y662),"",OFFSET('Smelter Look-up'!$H$4,$Y662-4,0))</f>
        <v/>
      </c>
      <c r="J662" s="96" t="str">
        <f ca="1">IF(ISERROR($Y662),"",OFFSET('Smelter Look-up'!$I$4,$Y662-4,0))</f>
        <v/>
      </c>
      <c r="K662" s="97"/>
      <c r="L662" s="97"/>
      <c r="M662" s="97"/>
      <c r="N662" s="97"/>
      <c r="O662" s="97"/>
      <c r="P662" s="97"/>
      <c r="Q662" s="98"/>
      <c r="R662" s="140" t="str">
        <f ca="1">IF(ISERROR($Y662),"",OFFSET('Smelter Look-up'!$C$4,$Y662-4,0)&amp;"")</f>
        <v/>
      </c>
      <c r="S662" s="98" t="str">
        <f ca="1" t="shared" si="76"/>
        <v/>
      </c>
      <c r="T662" s="98" t="str">
        <f ca="1">IF(B662="","",IF(ISERROR(MATCH($J662,SorP!B:B,0)),"",INDIRECT("'SorP'!$A$"&amp;MATCH($S662&amp;$J662,SorP!C:C,0))))</f>
        <v/>
      </c>
      <c r="U662" s="99"/>
      <c r="V662" s="74" t="str">
        <f ca="1" t="shared" si="77"/>
        <v/>
      </c>
      <c r="W662" s="74" t="b">
        <f ca="1" t="shared" si="78"/>
        <v>0</v>
      </c>
      <c r="X662" s="74" t="str">
        <f ca="1" t="shared" si="79"/>
        <v>+</v>
      </c>
      <c r="Y662" s="74" t="e">
        <f ca="1">IF(C662="",NA(),MATCH($B662&amp;$C662,'Smelter Look-up'!$J:$J,0))</f>
        <v>#N/A</v>
      </c>
      <c r="AB662" s="74">
        <f ca="1" t="shared" si="80"/>
        <v>0</v>
      </c>
      <c r="AC662" s="74" t="str">
        <f ca="1" t="shared" si="81"/>
        <v/>
      </c>
      <c r="AD662" s="74" t="str">
        <f ca="1" t="shared" si="82"/>
        <v/>
      </c>
    </row>
    <row r="663" s="74" customFormat="1" ht="20.15" customHeight="1" spans="1:30">
      <c r="A663" s="97"/>
      <c r="B663" s="95" t="str">
        <f ca="1">IF(LEN(A663)=0,"",INDEX('Smelter Look-up'!$A:$A,MATCH($A663,'Smelter Look-up'!$E:$E,0)))</f>
        <v/>
      </c>
      <c r="C663" s="95" t="str">
        <f ca="1">IF(LEN(A663)=0,"",INDEX('Smelter Look-up'!$C:$C,MATCH($A663,'Smelter Look-up'!$E:$E,0)))</f>
        <v/>
      </c>
      <c r="D663" s="95"/>
      <c r="E663" s="95" t="str">
        <f ca="1">IF(ISERROR($Y663),"",OFFSET('Smelter Look-up'!$D$4,$Y663-4,0)&amp;"")</f>
        <v/>
      </c>
      <c r="F663" s="95" t="str">
        <f ca="1">IF(ISERROR($Y663),"",OFFSET('Smelter Look-up'!$E$4,$Y663-4,0))</f>
        <v/>
      </c>
      <c r="G663" s="95" t="str">
        <f ca="1">IF(C663="Smelter not listed","Enter smelter details",IF(ISERROR($Y663),"",OFFSET('Smelter Look-up'!$F$4,$Y663-4,0)))</f>
        <v/>
      </c>
      <c r="H663" s="154" t="str">
        <f ca="1">IF(ISERROR($Y663),"",OFFSET('Smelter Look-up'!$G$4,$Y663-4,0))</f>
        <v/>
      </c>
      <c r="I663" s="96" t="str">
        <f ca="1">IF(ISERROR($Y663),"",OFFSET('Smelter Look-up'!$H$4,$Y663-4,0))</f>
        <v/>
      </c>
      <c r="J663" s="96" t="str">
        <f ca="1">IF(ISERROR($Y663),"",OFFSET('Smelter Look-up'!$I$4,$Y663-4,0))</f>
        <v/>
      </c>
      <c r="K663" s="97"/>
      <c r="L663" s="97"/>
      <c r="M663" s="97"/>
      <c r="N663" s="97"/>
      <c r="O663" s="97"/>
      <c r="P663" s="97"/>
      <c r="Q663" s="98"/>
      <c r="R663" s="140" t="str">
        <f ca="1">IF(ISERROR($Y663),"",OFFSET('Smelter Look-up'!$C$4,$Y663-4,0)&amp;"")</f>
        <v/>
      </c>
      <c r="S663" s="98" t="str">
        <f ca="1" t="shared" si="76"/>
        <v/>
      </c>
      <c r="T663" s="98" t="str">
        <f ca="1">IF(B663="","",IF(ISERROR(MATCH($J663,SorP!B:B,0)),"",INDIRECT("'SorP'!$A$"&amp;MATCH($S663&amp;$J663,SorP!C:C,0))))</f>
        <v/>
      </c>
      <c r="U663" s="99"/>
      <c r="V663" s="74" t="str">
        <f ca="1" t="shared" si="77"/>
        <v/>
      </c>
      <c r="W663" s="74" t="b">
        <f ca="1" t="shared" si="78"/>
        <v>0</v>
      </c>
      <c r="X663" s="74" t="str">
        <f ca="1" t="shared" si="79"/>
        <v>+</v>
      </c>
      <c r="Y663" s="74" t="e">
        <f ca="1">IF(C663="",NA(),MATCH($B663&amp;$C663,'Smelter Look-up'!$J:$J,0))</f>
        <v>#N/A</v>
      </c>
      <c r="AB663" s="74">
        <f ca="1" t="shared" si="80"/>
        <v>0</v>
      </c>
      <c r="AC663" s="74" t="str">
        <f ca="1" t="shared" si="81"/>
        <v/>
      </c>
      <c r="AD663" s="74" t="str">
        <f ca="1" t="shared" si="82"/>
        <v/>
      </c>
    </row>
    <row r="664" s="74" customFormat="1" ht="20.15" customHeight="1" spans="1:30">
      <c r="A664" s="97"/>
      <c r="B664" s="95" t="str">
        <f ca="1">IF(LEN(A664)=0,"",INDEX('Smelter Look-up'!$A:$A,MATCH($A664,'Smelter Look-up'!$E:$E,0)))</f>
        <v/>
      </c>
      <c r="C664" s="95" t="str">
        <f ca="1">IF(LEN(A664)=0,"",INDEX('Smelter Look-up'!$C:$C,MATCH($A664,'Smelter Look-up'!$E:$E,0)))</f>
        <v/>
      </c>
      <c r="D664" s="95"/>
      <c r="E664" s="95" t="str">
        <f ca="1">IF(ISERROR($Y664),"",OFFSET('Smelter Look-up'!$D$4,$Y664-4,0)&amp;"")</f>
        <v/>
      </c>
      <c r="F664" s="95" t="str">
        <f ca="1">IF(ISERROR($Y664),"",OFFSET('Smelter Look-up'!$E$4,$Y664-4,0))</f>
        <v/>
      </c>
      <c r="G664" s="95" t="str">
        <f ca="1">IF(C664="Smelter not listed","Enter smelter details",IF(ISERROR($Y664),"",OFFSET('Smelter Look-up'!$F$4,$Y664-4,0)))</f>
        <v/>
      </c>
      <c r="H664" s="154" t="str">
        <f ca="1">IF(ISERROR($Y664),"",OFFSET('Smelter Look-up'!$G$4,$Y664-4,0))</f>
        <v/>
      </c>
      <c r="I664" s="96" t="str">
        <f ca="1">IF(ISERROR($Y664),"",OFFSET('Smelter Look-up'!$H$4,$Y664-4,0))</f>
        <v/>
      </c>
      <c r="J664" s="96" t="str">
        <f ca="1">IF(ISERROR($Y664),"",OFFSET('Smelter Look-up'!$I$4,$Y664-4,0))</f>
        <v/>
      </c>
      <c r="K664" s="97"/>
      <c r="L664" s="97"/>
      <c r="M664" s="97"/>
      <c r="N664" s="97"/>
      <c r="O664" s="97"/>
      <c r="P664" s="97"/>
      <c r="Q664" s="98"/>
      <c r="R664" s="140" t="str">
        <f ca="1">IF(ISERROR($Y664),"",OFFSET('Smelter Look-up'!$C$4,$Y664-4,0)&amp;"")</f>
        <v/>
      </c>
      <c r="S664" s="98" t="str">
        <f ca="1" t="shared" si="76"/>
        <v/>
      </c>
      <c r="T664" s="98" t="str">
        <f ca="1">IF(B664="","",IF(ISERROR(MATCH($J664,SorP!B:B,0)),"",INDIRECT("'SorP'!$A$"&amp;MATCH($S664&amp;$J664,SorP!C:C,0))))</f>
        <v/>
      </c>
      <c r="U664" s="99"/>
      <c r="V664" s="74" t="str">
        <f ca="1" t="shared" si="77"/>
        <v/>
      </c>
      <c r="W664" s="74" t="b">
        <f ca="1" t="shared" si="78"/>
        <v>0</v>
      </c>
      <c r="X664" s="74" t="str">
        <f ca="1" t="shared" si="79"/>
        <v>+</v>
      </c>
      <c r="Y664" s="74" t="e">
        <f ca="1">IF(C664="",NA(),MATCH($B664&amp;$C664,'Smelter Look-up'!$J:$J,0))</f>
        <v>#N/A</v>
      </c>
      <c r="AB664" s="74">
        <f ca="1" t="shared" si="80"/>
        <v>0</v>
      </c>
      <c r="AC664" s="74" t="str">
        <f ca="1" t="shared" si="81"/>
        <v/>
      </c>
      <c r="AD664" s="74" t="str">
        <f ca="1" t="shared" si="82"/>
        <v/>
      </c>
    </row>
    <row r="665" s="74" customFormat="1" ht="20.15" customHeight="1" spans="1:30">
      <c r="A665" s="97"/>
      <c r="B665" s="95" t="str">
        <f ca="1">IF(LEN(A665)=0,"",INDEX('Smelter Look-up'!$A:$A,MATCH($A665,'Smelter Look-up'!$E:$E,0)))</f>
        <v/>
      </c>
      <c r="C665" s="95" t="str">
        <f ca="1">IF(LEN(A665)=0,"",INDEX('Smelter Look-up'!$C:$C,MATCH($A665,'Smelter Look-up'!$E:$E,0)))</f>
        <v/>
      </c>
      <c r="D665" s="95"/>
      <c r="E665" s="95" t="str">
        <f ca="1">IF(ISERROR($Y665),"",OFFSET('Smelter Look-up'!$D$4,$Y665-4,0)&amp;"")</f>
        <v/>
      </c>
      <c r="F665" s="95" t="str">
        <f ca="1">IF(ISERROR($Y665),"",OFFSET('Smelter Look-up'!$E$4,$Y665-4,0))</f>
        <v/>
      </c>
      <c r="G665" s="95" t="str">
        <f ca="1">IF(C665="Smelter not listed","Enter smelter details",IF(ISERROR($Y665),"",OFFSET('Smelter Look-up'!$F$4,$Y665-4,0)))</f>
        <v/>
      </c>
      <c r="H665" s="154" t="str">
        <f ca="1">IF(ISERROR($Y665),"",OFFSET('Smelter Look-up'!$G$4,$Y665-4,0))</f>
        <v/>
      </c>
      <c r="I665" s="96" t="str">
        <f ca="1">IF(ISERROR($Y665),"",OFFSET('Smelter Look-up'!$H$4,$Y665-4,0))</f>
        <v/>
      </c>
      <c r="J665" s="96" t="str">
        <f ca="1">IF(ISERROR($Y665),"",OFFSET('Smelter Look-up'!$I$4,$Y665-4,0))</f>
        <v/>
      </c>
      <c r="K665" s="97"/>
      <c r="L665" s="97"/>
      <c r="M665" s="97"/>
      <c r="N665" s="97"/>
      <c r="O665" s="97"/>
      <c r="P665" s="97"/>
      <c r="Q665" s="98"/>
      <c r="R665" s="140" t="str">
        <f ca="1">IF(ISERROR($Y665),"",OFFSET('Smelter Look-up'!$C$4,$Y665-4,0)&amp;"")</f>
        <v/>
      </c>
      <c r="S665" s="98" t="str">
        <f ca="1" t="shared" si="76"/>
        <v/>
      </c>
      <c r="T665" s="98" t="str">
        <f ca="1">IF(B665="","",IF(ISERROR(MATCH($J665,SorP!B:B,0)),"",INDIRECT("'SorP'!$A$"&amp;MATCH($S665&amp;$J665,SorP!C:C,0))))</f>
        <v/>
      </c>
      <c r="U665" s="99"/>
      <c r="V665" s="74" t="str">
        <f ca="1" t="shared" si="77"/>
        <v/>
      </c>
      <c r="W665" s="74" t="b">
        <f ca="1" t="shared" si="78"/>
        <v>0</v>
      </c>
      <c r="X665" s="74" t="str">
        <f ca="1" t="shared" si="79"/>
        <v>+</v>
      </c>
      <c r="Y665" s="74" t="e">
        <f ca="1">IF(C665="",NA(),MATCH($B665&amp;$C665,'Smelter Look-up'!$J:$J,0))</f>
        <v>#N/A</v>
      </c>
      <c r="AB665" s="74">
        <f ca="1" t="shared" si="80"/>
        <v>0</v>
      </c>
      <c r="AC665" s="74" t="str">
        <f ca="1" t="shared" si="81"/>
        <v/>
      </c>
      <c r="AD665" s="74" t="str">
        <f ca="1" t="shared" si="82"/>
        <v/>
      </c>
    </row>
    <row r="666" s="74" customFormat="1" ht="20.15" customHeight="1" spans="1:30">
      <c r="A666" s="97"/>
      <c r="B666" s="95" t="str">
        <f ca="1">IF(LEN(A666)=0,"",INDEX('Smelter Look-up'!$A:$A,MATCH($A666,'Smelter Look-up'!$E:$E,0)))</f>
        <v/>
      </c>
      <c r="C666" s="95" t="str">
        <f ca="1">IF(LEN(A666)=0,"",INDEX('Smelter Look-up'!$C:$C,MATCH($A666,'Smelter Look-up'!$E:$E,0)))</f>
        <v/>
      </c>
      <c r="D666" s="95"/>
      <c r="E666" s="95" t="str">
        <f ca="1">IF(ISERROR($Y666),"",OFFSET('Smelter Look-up'!$D$4,$Y666-4,0)&amp;"")</f>
        <v/>
      </c>
      <c r="F666" s="95" t="str">
        <f ca="1">IF(ISERROR($Y666),"",OFFSET('Smelter Look-up'!$E$4,$Y666-4,0))</f>
        <v/>
      </c>
      <c r="G666" s="95" t="str">
        <f ca="1">IF(C666="Smelter not listed","Enter smelter details",IF(ISERROR($Y666),"",OFFSET('Smelter Look-up'!$F$4,$Y666-4,0)))</f>
        <v/>
      </c>
      <c r="H666" s="154" t="str">
        <f ca="1">IF(ISERROR($Y666),"",OFFSET('Smelter Look-up'!$G$4,$Y666-4,0))</f>
        <v/>
      </c>
      <c r="I666" s="96" t="str">
        <f ca="1">IF(ISERROR($Y666),"",OFFSET('Smelter Look-up'!$H$4,$Y666-4,0))</f>
        <v/>
      </c>
      <c r="J666" s="96" t="str">
        <f ca="1">IF(ISERROR($Y666),"",OFFSET('Smelter Look-up'!$I$4,$Y666-4,0))</f>
        <v/>
      </c>
      <c r="K666" s="97"/>
      <c r="L666" s="97"/>
      <c r="M666" s="97"/>
      <c r="N666" s="97"/>
      <c r="O666" s="97"/>
      <c r="P666" s="97"/>
      <c r="Q666" s="98"/>
      <c r="R666" s="140" t="str">
        <f ca="1">IF(ISERROR($Y666),"",OFFSET('Smelter Look-up'!$C$4,$Y666-4,0)&amp;"")</f>
        <v/>
      </c>
      <c r="S666" s="98" t="str">
        <f ca="1" t="shared" si="76"/>
        <v/>
      </c>
      <c r="T666" s="98" t="str">
        <f ca="1">IF(B666="","",IF(ISERROR(MATCH($J666,SorP!B:B,0)),"",INDIRECT("'SorP'!$A$"&amp;MATCH($S666&amp;$J666,SorP!C:C,0))))</f>
        <v/>
      </c>
      <c r="U666" s="99"/>
      <c r="V666" s="74" t="str">
        <f ca="1" t="shared" si="77"/>
        <v/>
      </c>
      <c r="W666" s="74" t="b">
        <f ca="1" t="shared" si="78"/>
        <v>0</v>
      </c>
      <c r="X666" s="74" t="str">
        <f ca="1" t="shared" si="79"/>
        <v>+</v>
      </c>
      <c r="Y666" s="74" t="e">
        <f ca="1">IF(C666="",NA(),MATCH($B666&amp;$C666,'Smelter Look-up'!$J:$J,0))</f>
        <v>#N/A</v>
      </c>
      <c r="AB666" s="74">
        <f ca="1" t="shared" si="80"/>
        <v>0</v>
      </c>
      <c r="AC666" s="74" t="str">
        <f ca="1" t="shared" si="81"/>
        <v/>
      </c>
      <c r="AD666" s="74" t="str">
        <f ca="1" t="shared" si="82"/>
        <v/>
      </c>
    </row>
    <row r="667" s="74" customFormat="1" ht="20.15" customHeight="1" spans="1:30">
      <c r="A667" s="97"/>
      <c r="B667" s="95" t="str">
        <f ca="1">IF(LEN(A667)=0,"",INDEX('Smelter Look-up'!$A:$A,MATCH($A667,'Smelter Look-up'!$E:$E,0)))</f>
        <v/>
      </c>
      <c r="C667" s="95" t="str">
        <f ca="1">IF(LEN(A667)=0,"",INDEX('Smelter Look-up'!$C:$C,MATCH($A667,'Smelter Look-up'!$E:$E,0)))</f>
        <v/>
      </c>
      <c r="D667" s="95"/>
      <c r="E667" s="95" t="str">
        <f ca="1">IF(ISERROR($Y667),"",OFFSET('Smelter Look-up'!$D$4,$Y667-4,0)&amp;"")</f>
        <v/>
      </c>
      <c r="F667" s="95" t="str">
        <f ca="1">IF(ISERROR($Y667),"",OFFSET('Smelter Look-up'!$E$4,$Y667-4,0))</f>
        <v/>
      </c>
      <c r="G667" s="95" t="str">
        <f ca="1">IF(C667="Smelter not listed","Enter smelter details",IF(ISERROR($Y667),"",OFFSET('Smelter Look-up'!$F$4,$Y667-4,0)))</f>
        <v/>
      </c>
      <c r="H667" s="154" t="str">
        <f ca="1">IF(ISERROR($Y667),"",OFFSET('Smelter Look-up'!$G$4,$Y667-4,0))</f>
        <v/>
      </c>
      <c r="I667" s="96" t="str">
        <f ca="1">IF(ISERROR($Y667),"",OFFSET('Smelter Look-up'!$H$4,$Y667-4,0))</f>
        <v/>
      </c>
      <c r="J667" s="96" t="str">
        <f ca="1">IF(ISERROR($Y667),"",OFFSET('Smelter Look-up'!$I$4,$Y667-4,0))</f>
        <v/>
      </c>
      <c r="K667" s="97"/>
      <c r="L667" s="97"/>
      <c r="M667" s="97"/>
      <c r="N667" s="97"/>
      <c r="O667" s="97"/>
      <c r="P667" s="97"/>
      <c r="Q667" s="98"/>
      <c r="R667" s="140" t="str">
        <f ca="1">IF(ISERROR($Y667),"",OFFSET('Smelter Look-up'!$C$4,$Y667-4,0)&amp;"")</f>
        <v/>
      </c>
      <c r="S667" s="98" t="str">
        <f ca="1" t="shared" si="76"/>
        <v/>
      </c>
      <c r="T667" s="98" t="str">
        <f ca="1">IF(B667="","",IF(ISERROR(MATCH($J667,SorP!B:B,0)),"",INDIRECT("'SorP'!$A$"&amp;MATCH($S667&amp;$J667,SorP!C:C,0))))</f>
        <v/>
      </c>
      <c r="U667" s="99"/>
      <c r="V667" s="74" t="str">
        <f ca="1" t="shared" si="77"/>
        <v/>
      </c>
      <c r="W667" s="74" t="b">
        <f ca="1" t="shared" si="78"/>
        <v>0</v>
      </c>
      <c r="X667" s="74" t="str">
        <f ca="1" t="shared" si="79"/>
        <v>+</v>
      </c>
      <c r="Y667" s="74" t="e">
        <f ca="1">IF(C667="",NA(),MATCH($B667&amp;$C667,'Smelter Look-up'!$J:$J,0))</f>
        <v>#N/A</v>
      </c>
      <c r="AB667" s="74">
        <f ca="1" t="shared" si="80"/>
        <v>0</v>
      </c>
      <c r="AC667" s="74" t="str">
        <f ca="1" t="shared" si="81"/>
        <v/>
      </c>
      <c r="AD667" s="74" t="str">
        <f ca="1" t="shared" si="82"/>
        <v/>
      </c>
    </row>
    <row r="668" s="74" customFormat="1" ht="20.15" customHeight="1" spans="1:30">
      <c r="A668" s="97"/>
      <c r="B668" s="95" t="str">
        <f ca="1">IF(LEN(A668)=0,"",INDEX('Smelter Look-up'!$A:$A,MATCH($A668,'Smelter Look-up'!$E:$E,0)))</f>
        <v/>
      </c>
      <c r="C668" s="95" t="str">
        <f ca="1">IF(LEN(A668)=0,"",INDEX('Smelter Look-up'!$C:$C,MATCH($A668,'Smelter Look-up'!$E:$E,0)))</f>
        <v/>
      </c>
      <c r="D668" s="95"/>
      <c r="E668" s="95" t="str">
        <f ca="1">IF(ISERROR($Y668),"",OFFSET('Smelter Look-up'!$D$4,$Y668-4,0)&amp;"")</f>
        <v/>
      </c>
      <c r="F668" s="95" t="str">
        <f ca="1">IF(ISERROR($Y668),"",OFFSET('Smelter Look-up'!$E$4,$Y668-4,0))</f>
        <v/>
      </c>
      <c r="G668" s="95" t="str">
        <f ca="1">IF(C668="Smelter not listed","Enter smelter details",IF(ISERROR($Y668),"",OFFSET('Smelter Look-up'!$F$4,$Y668-4,0)))</f>
        <v/>
      </c>
      <c r="H668" s="154" t="str">
        <f ca="1">IF(ISERROR($Y668),"",OFFSET('Smelter Look-up'!$G$4,$Y668-4,0))</f>
        <v/>
      </c>
      <c r="I668" s="96" t="str">
        <f ca="1">IF(ISERROR($Y668),"",OFFSET('Smelter Look-up'!$H$4,$Y668-4,0))</f>
        <v/>
      </c>
      <c r="J668" s="96" t="str">
        <f ca="1">IF(ISERROR($Y668),"",OFFSET('Smelter Look-up'!$I$4,$Y668-4,0))</f>
        <v/>
      </c>
      <c r="K668" s="97"/>
      <c r="L668" s="97"/>
      <c r="M668" s="97"/>
      <c r="N668" s="97"/>
      <c r="O668" s="97"/>
      <c r="P668" s="97"/>
      <c r="Q668" s="98"/>
      <c r="R668" s="140" t="str">
        <f ca="1">IF(ISERROR($Y668),"",OFFSET('Smelter Look-up'!$C$4,$Y668-4,0)&amp;"")</f>
        <v/>
      </c>
      <c r="S668" s="98" t="str">
        <f ca="1" t="shared" si="76"/>
        <v/>
      </c>
      <c r="T668" s="98" t="str">
        <f ca="1">IF(B668="","",IF(ISERROR(MATCH($J668,SorP!B:B,0)),"",INDIRECT("'SorP'!$A$"&amp;MATCH($S668&amp;$J668,SorP!C:C,0))))</f>
        <v/>
      </c>
      <c r="U668" s="99"/>
      <c r="V668" s="74" t="str">
        <f ca="1" t="shared" si="77"/>
        <v/>
      </c>
      <c r="W668" s="74" t="b">
        <f ca="1" t="shared" si="78"/>
        <v>0</v>
      </c>
      <c r="X668" s="74" t="str">
        <f ca="1" t="shared" si="79"/>
        <v>+</v>
      </c>
      <c r="Y668" s="74" t="e">
        <f ca="1">IF(C668="",NA(),MATCH($B668&amp;$C668,'Smelter Look-up'!$J:$J,0))</f>
        <v>#N/A</v>
      </c>
      <c r="AB668" s="74">
        <f ca="1" t="shared" si="80"/>
        <v>0</v>
      </c>
      <c r="AC668" s="74" t="str">
        <f ca="1" t="shared" si="81"/>
        <v/>
      </c>
      <c r="AD668" s="74" t="str">
        <f ca="1" t="shared" si="82"/>
        <v/>
      </c>
    </row>
    <row r="669" s="74" customFormat="1" ht="20.15" customHeight="1" spans="1:30">
      <c r="A669" s="97"/>
      <c r="B669" s="95" t="str">
        <f ca="1">IF(LEN(A669)=0,"",INDEX('Smelter Look-up'!$A:$A,MATCH($A669,'Smelter Look-up'!$E:$E,0)))</f>
        <v/>
      </c>
      <c r="C669" s="95" t="str">
        <f ca="1">IF(LEN(A669)=0,"",INDEX('Smelter Look-up'!$C:$C,MATCH($A669,'Smelter Look-up'!$E:$E,0)))</f>
        <v/>
      </c>
      <c r="D669" s="95"/>
      <c r="E669" s="95" t="str">
        <f ca="1">IF(ISERROR($Y669),"",OFFSET('Smelter Look-up'!$D$4,$Y669-4,0)&amp;"")</f>
        <v/>
      </c>
      <c r="F669" s="95" t="str">
        <f ca="1">IF(ISERROR($Y669),"",OFFSET('Smelter Look-up'!$E$4,$Y669-4,0))</f>
        <v/>
      </c>
      <c r="G669" s="95" t="str">
        <f ca="1">IF(C669="Smelter not listed","Enter smelter details",IF(ISERROR($Y669),"",OFFSET('Smelter Look-up'!$F$4,$Y669-4,0)))</f>
        <v/>
      </c>
      <c r="H669" s="154" t="str">
        <f ca="1">IF(ISERROR($Y669),"",OFFSET('Smelter Look-up'!$G$4,$Y669-4,0))</f>
        <v/>
      </c>
      <c r="I669" s="96" t="str">
        <f ca="1">IF(ISERROR($Y669),"",OFFSET('Smelter Look-up'!$H$4,$Y669-4,0))</f>
        <v/>
      </c>
      <c r="J669" s="96" t="str">
        <f ca="1">IF(ISERROR($Y669),"",OFFSET('Smelter Look-up'!$I$4,$Y669-4,0))</f>
        <v/>
      </c>
      <c r="K669" s="97"/>
      <c r="L669" s="97"/>
      <c r="M669" s="97"/>
      <c r="N669" s="97"/>
      <c r="O669" s="97"/>
      <c r="P669" s="97"/>
      <c r="Q669" s="98"/>
      <c r="R669" s="140" t="str">
        <f ca="1">IF(ISERROR($Y669),"",OFFSET('Smelter Look-up'!$C$4,$Y669-4,0)&amp;"")</f>
        <v/>
      </c>
      <c r="S669" s="98" t="str">
        <f ca="1" t="shared" si="76"/>
        <v/>
      </c>
      <c r="T669" s="98" t="str">
        <f ca="1">IF(B669="","",IF(ISERROR(MATCH($J669,SorP!B:B,0)),"",INDIRECT("'SorP'!$A$"&amp;MATCH($S669&amp;$J669,SorP!C:C,0))))</f>
        <v/>
      </c>
      <c r="U669" s="99"/>
      <c r="V669" s="74" t="str">
        <f ca="1" t="shared" si="77"/>
        <v/>
      </c>
      <c r="W669" s="74" t="b">
        <f ca="1" t="shared" si="78"/>
        <v>0</v>
      </c>
      <c r="X669" s="74" t="str">
        <f ca="1" t="shared" si="79"/>
        <v>+</v>
      </c>
      <c r="Y669" s="74" t="e">
        <f ca="1">IF(C669="",NA(),MATCH($B669&amp;$C669,'Smelter Look-up'!$J:$J,0))</f>
        <v>#N/A</v>
      </c>
      <c r="AB669" s="74">
        <f ca="1" t="shared" si="80"/>
        <v>0</v>
      </c>
      <c r="AC669" s="74" t="str">
        <f ca="1" t="shared" si="81"/>
        <v/>
      </c>
      <c r="AD669" s="74" t="str">
        <f ca="1" t="shared" si="82"/>
        <v/>
      </c>
    </row>
    <row r="670" s="74" customFormat="1" ht="20.15" customHeight="1" spans="1:30">
      <c r="A670" s="97"/>
      <c r="B670" s="95" t="str">
        <f ca="1">IF(LEN(A670)=0,"",INDEX('Smelter Look-up'!$A:$A,MATCH($A670,'Smelter Look-up'!$E:$E,0)))</f>
        <v/>
      </c>
      <c r="C670" s="95" t="str">
        <f ca="1">IF(LEN(A670)=0,"",INDEX('Smelter Look-up'!$C:$C,MATCH($A670,'Smelter Look-up'!$E:$E,0)))</f>
        <v/>
      </c>
      <c r="D670" s="95"/>
      <c r="E670" s="95" t="str">
        <f ca="1">IF(ISERROR($Y670),"",OFFSET('Smelter Look-up'!$D$4,$Y670-4,0)&amp;"")</f>
        <v/>
      </c>
      <c r="F670" s="95" t="str">
        <f ca="1">IF(ISERROR($Y670),"",OFFSET('Smelter Look-up'!$E$4,$Y670-4,0))</f>
        <v/>
      </c>
      <c r="G670" s="95" t="str">
        <f ca="1">IF(C670="Smelter not listed","Enter smelter details",IF(ISERROR($Y670),"",OFFSET('Smelter Look-up'!$F$4,$Y670-4,0)))</f>
        <v/>
      </c>
      <c r="H670" s="154" t="str">
        <f ca="1">IF(ISERROR($Y670),"",OFFSET('Smelter Look-up'!$G$4,$Y670-4,0))</f>
        <v/>
      </c>
      <c r="I670" s="96" t="str">
        <f ca="1">IF(ISERROR($Y670),"",OFFSET('Smelter Look-up'!$H$4,$Y670-4,0))</f>
        <v/>
      </c>
      <c r="J670" s="96" t="str">
        <f ca="1">IF(ISERROR($Y670),"",OFFSET('Smelter Look-up'!$I$4,$Y670-4,0))</f>
        <v/>
      </c>
      <c r="K670" s="97"/>
      <c r="L670" s="97"/>
      <c r="M670" s="97"/>
      <c r="N670" s="97"/>
      <c r="O670" s="97"/>
      <c r="P670" s="97"/>
      <c r="Q670" s="98"/>
      <c r="R670" s="140" t="str">
        <f ca="1">IF(ISERROR($Y670),"",OFFSET('Smelter Look-up'!$C$4,$Y670-4,0)&amp;"")</f>
        <v/>
      </c>
      <c r="S670" s="98" t="str">
        <f ca="1" t="shared" si="76"/>
        <v/>
      </c>
      <c r="T670" s="98" t="str">
        <f ca="1">IF(B670="","",IF(ISERROR(MATCH($J670,SorP!B:B,0)),"",INDIRECT("'SorP'!$A$"&amp;MATCH($S670&amp;$J670,SorP!C:C,0))))</f>
        <v/>
      </c>
      <c r="U670" s="99"/>
      <c r="V670" s="74" t="str">
        <f ca="1" t="shared" si="77"/>
        <v/>
      </c>
      <c r="W670" s="74" t="b">
        <f ca="1" t="shared" si="78"/>
        <v>0</v>
      </c>
      <c r="X670" s="74" t="str">
        <f ca="1" t="shared" si="79"/>
        <v>+</v>
      </c>
      <c r="Y670" s="74" t="e">
        <f ca="1">IF(C670="",NA(),MATCH($B670&amp;$C670,'Smelter Look-up'!$J:$J,0))</f>
        <v>#N/A</v>
      </c>
      <c r="AB670" s="74">
        <f ca="1" t="shared" si="80"/>
        <v>0</v>
      </c>
      <c r="AC670" s="74" t="str">
        <f ca="1" t="shared" si="81"/>
        <v/>
      </c>
      <c r="AD670" s="74" t="str">
        <f ca="1" t="shared" si="82"/>
        <v/>
      </c>
    </row>
    <row r="671" s="74" customFormat="1" ht="20.15" customHeight="1" spans="1:30">
      <c r="A671" s="97"/>
      <c r="B671" s="95" t="str">
        <f ca="1">IF(LEN(A671)=0,"",INDEX('Smelter Look-up'!$A:$A,MATCH($A671,'Smelter Look-up'!$E:$E,0)))</f>
        <v/>
      </c>
      <c r="C671" s="95" t="str">
        <f ca="1">IF(LEN(A671)=0,"",INDEX('Smelter Look-up'!$C:$C,MATCH($A671,'Smelter Look-up'!$E:$E,0)))</f>
        <v/>
      </c>
      <c r="D671" s="95"/>
      <c r="E671" s="95" t="str">
        <f ca="1">IF(ISERROR($Y671),"",OFFSET('Smelter Look-up'!$D$4,$Y671-4,0)&amp;"")</f>
        <v/>
      </c>
      <c r="F671" s="95" t="str">
        <f ca="1">IF(ISERROR($Y671),"",OFFSET('Smelter Look-up'!$E$4,$Y671-4,0))</f>
        <v/>
      </c>
      <c r="G671" s="95" t="str">
        <f ca="1">IF(C671="Smelter not listed","Enter smelter details",IF(ISERROR($Y671),"",OFFSET('Smelter Look-up'!$F$4,$Y671-4,0)))</f>
        <v/>
      </c>
      <c r="H671" s="154" t="str">
        <f ca="1">IF(ISERROR($Y671),"",OFFSET('Smelter Look-up'!$G$4,$Y671-4,0))</f>
        <v/>
      </c>
      <c r="I671" s="96" t="str">
        <f ca="1">IF(ISERROR($Y671),"",OFFSET('Smelter Look-up'!$H$4,$Y671-4,0))</f>
        <v/>
      </c>
      <c r="J671" s="96" t="str">
        <f ca="1">IF(ISERROR($Y671),"",OFFSET('Smelter Look-up'!$I$4,$Y671-4,0))</f>
        <v/>
      </c>
      <c r="K671" s="97"/>
      <c r="L671" s="97"/>
      <c r="M671" s="97"/>
      <c r="N671" s="97"/>
      <c r="O671" s="97"/>
      <c r="P671" s="97"/>
      <c r="Q671" s="98"/>
      <c r="R671" s="140" t="str">
        <f ca="1">IF(ISERROR($Y671),"",OFFSET('Smelter Look-up'!$C$4,$Y671-4,0)&amp;"")</f>
        <v/>
      </c>
      <c r="S671" s="98" t="str">
        <f ca="1" t="shared" si="76"/>
        <v/>
      </c>
      <c r="T671" s="98" t="str">
        <f ca="1">IF(B671="","",IF(ISERROR(MATCH($J671,SorP!B:B,0)),"",INDIRECT("'SorP'!$A$"&amp;MATCH($S671&amp;$J671,SorP!C:C,0))))</f>
        <v/>
      </c>
      <c r="U671" s="99"/>
      <c r="V671" s="74" t="str">
        <f ca="1" t="shared" si="77"/>
        <v/>
      </c>
      <c r="W671" s="74" t="b">
        <f ca="1" t="shared" si="78"/>
        <v>0</v>
      </c>
      <c r="X671" s="74" t="str">
        <f ca="1" t="shared" si="79"/>
        <v>+</v>
      </c>
      <c r="Y671" s="74" t="e">
        <f ca="1">IF(C671="",NA(),MATCH($B671&amp;$C671,'Smelter Look-up'!$J:$J,0))</f>
        <v>#N/A</v>
      </c>
      <c r="AB671" s="74">
        <f ca="1" t="shared" si="80"/>
        <v>0</v>
      </c>
      <c r="AC671" s="74" t="str">
        <f ca="1" t="shared" si="81"/>
        <v/>
      </c>
      <c r="AD671" s="74" t="str">
        <f ca="1" t="shared" si="82"/>
        <v/>
      </c>
    </row>
    <row r="672" s="74" customFormat="1" ht="20.15" customHeight="1" spans="1:30">
      <c r="A672" s="97"/>
      <c r="B672" s="95" t="str">
        <f ca="1">IF(LEN(A672)=0,"",INDEX('Smelter Look-up'!$A:$A,MATCH($A672,'Smelter Look-up'!$E:$E,0)))</f>
        <v/>
      </c>
      <c r="C672" s="95" t="str">
        <f ca="1">IF(LEN(A672)=0,"",INDEX('Smelter Look-up'!$C:$C,MATCH($A672,'Smelter Look-up'!$E:$E,0)))</f>
        <v/>
      </c>
      <c r="D672" s="95"/>
      <c r="E672" s="95" t="str">
        <f ca="1">IF(ISERROR($Y672),"",OFFSET('Smelter Look-up'!$D$4,$Y672-4,0)&amp;"")</f>
        <v/>
      </c>
      <c r="F672" s="95" t="str">
        <f ca="1">IF(ISERROR($Y672),"",OFFSET('Smelter Look-up'!$E$4,$Y672-4,0))</f>
        <v/>
      </c>
      <c r="G672" s="95" t="str">
        <f ca="1">IF(C672="Smelter not listed","Enter smelter details",IF(ISERROR($Y672),"",OFFSET('Smelter Look-up'!$F$4,$Y672-4,0)))</f>
        <v/>
      </c>
      <c r="H672" s="154" t="str">
        <f ca="1">IF(ISERROR($Y672),"",OFFSET('Smelter Look-up'!$G$4,$Y672-4,0))</f>
        <v/>
      </c>
      <c r="I672" s="96" t="str">
        <f ca="1">IF(ISERROR($Y672),"",OFFSET('Smelter Look-up'!$H$4,$Y672-4,0))</f>
        <v/>
      </c>
      <c r="J672" s="96" t="str">
        <f ca="1">IF(ISERROR($Y672),"",OFFSET('Smelter Look-up'!$I$4,$Y672-4,0))</f>
        <v/>
      </c>
      <c r="K672" s="97"/>
      <c r="L672" s="97"/>
      <c r="M672" s="97"/>
      <c r="N672" s="97"/>
      <c r="O672" s="97"/>
      <c r="P672" s="97"/>
      <c r="Q672" s="98"/>
      <c r="R672" s="140" t="str">
        <f ca="1">IF(ISERROR($Y672),"",OFFSET('Smelter Look-up'!$C$4,$Y672-4,0)&amp;"")</f>
        <v/>
      </c>
      <c r="S672" s="98" t="str">
        <f ca="1" t="shared" si="76"/>
        <v/>
      </c>
      <c r="T672" s="98" t="str">
        <f ca="1">IF(B672="","",IF(ISERROR(MATCH($J672,SorP!B:B,0)),"",INDIRECT("'SorP'!$A$"&amp;MATCH($S672&amp;$J672,SorP!C:C,0))))</f>
        <v/>
      </c>
      <c r="U672" s="99"/>
      <c r="V672" s="74" t="str">
        <f ca="1" t="shared" si="77"/>
        <v/>
      </c>
      <c r="W672" s="74" t="b">
        <f ca="1" t="shared" si="78"/>
        <v>0</v>
      </c>
      <c r="X672" s="74" t="str">
        <f ca="1" t="shared" si="79"/>
        <v>+</v>
      </c>
      <c r="Y672" s="74" t="e">
        <f ca="1">IF(C672="",NA(),MATCH($B672&amp;$C672,'Smelter Look-up'!$J:$J,0))</f>
        <v>#N/A</v>
      </c>
      <c r="AB672" s="74">
        <f ca="1" t="shared" si="80"/>
        <v>0</v>
      </c>
      <c r="AC672" s="74" t="str">
        <f ca="1" t="shared" si="81"/>
        <v/>
      </c>
      <c r="AD672" s="74" t="str">
        <f ca="1" t="shared" si="82"/>
        <v/>
      </c>
    </row>
    <row r="673" s="74" customFormat="1" ht="20.15" customHeight="1" spans="1:30">
      <c r="A673" s="97"/>
      <c r="B673" s="95" t="str">
        <f ca="1">IF(LEN(A673)=0,"",INDEX('Smelter Look-up'!$A:$A,MATCH($A673,'Smelter Look-up'!$E:$E,0)))</f>
        <v/>
      </c>
      <c r="C673" s="95" t="str">
        <f ca="1">IF(LEN(A673)=0,"",INDEX('Smelter Look-up'!$C:$C,MATCH($A673,'Smelter Look-up'!$E:$E,0)))</f>
        <v/>
      </c>
      <c r="D673" s="95"/>
      <c r="E673" s="95" t="str">
        <f ca="1">IF(ISERROR($Y673),"",OFFSET('Smelter Look-up'!$D$4,$Y673-4,0)&amp;"")</f>
        <v/>
      </c>
      <c r="F673" s="95" t="str">
        <f ca="1">IF(ISERROR($Y673),"",OFFSET('Smelter Look-up'!$E$4,$Y673-4,0))</f>
        <v/>
      </c>
      <c r="G673" s="95" t="str">
        <f ca="1">IF(C673="Smelter not listed","Enter smelter details",IF(ISERROR($Y673),"",OFFSET('Smelter Look-up'!$F$4,$Y673-4,0)))</f>
        <v/>
      </c>
      <c r="H673" s="154" t="str">
        <f ca="1">IF(ISERROR($Y673),"",OFFSET('Smelter Look-up'!$G$4,$Y673-4,0))</f>
        <v/>
      </c>
      <c r="I673" s="96" t="str">
        <f ca="1">IF(ISERROR($Y673),"",OFFSET('Smelter Look-up'!$H$4,$Y673-4,0))</f>
        <v/>
      </c>
      <c r="J673" s="96" t="str">
        <f ca="1">IF(ISERROR($Y673),"",OFFSET('Smelter Look-up'!$I$4,$Y673-4,0))</f>
        <v/>
      </c>
      <c r="K673" s="97"/>
      <c r="L673" s="97"/>
      <c r="M673" s="97"/>
      <c r="N673" s="97"/>
      <c r="O673" s="97"/>
      <c r="P673" s="97"/>
      <c r="Q673" s="98"/>
      <c r="R673" s="140" t="str">
        <f ca="1">IF(ISERROR($Y673),"",OFFSET('Smelter Look-up'!$C$4,$Y673-4,0)&amp;"")</f>
        <v/>
      </c>
      <c r="S673" s="98" t="str">
        <f ca="1" t="shared" si="76"/>
        <v/>
      </c>
      <c r="T673" s="98" t="str">
        <f ca="1">IF(B673="","",IF(ISERROR(MATCH($J673,SorP!B:B,0)),"",INDIRECT("'SorP'!$A$"&amp;MATCH($S673&amp;$J673,SorP!C:C,0))))</f>
        <v/>
      </c>
      <c r="U673" s="99"/>
      <c r="V673" s="74" t="str">
        <f ca="1" t="shared" si="77"/>
        <v/>
      </c>
      <c r="W673" s="74" t="b">
        <f ca="1" t="shared" si="78"/>
        <v>0</v>
      </c>
      <c r="X673" s="74" t="str">
        <f ca="1" t="shared" si="79"/>
        <v>+</v>
      </c>
      <c r="Y673" s="74" t="e">
        <f ca="1">IF(C673="",NA(),MATCH($B673&amp;$C673,'Smelter Look-up'!$J:$J,0))</f>
        <v>#N/A</v>
      </c>
      <c r="AB673" s="74">
        <f ca="1" t="shared" si="80"/>
        <v>0</v>
      </c>
      <c r="AC673" s="74" t="str">
        <f ca="1" t="shared" si="81"/>
        <v/>
      </c>
      <c r="AD673" s="74" t="str">
        <f ca="1" t="shared" si="82"/>
        <v/>
      </c>
    </row>
    <row r="674" s="74" customFormat="1" ht="20.15" customHeight="1" spans="1:30">
      <c r="A674" s="97"/>
      <c r="B674" s="95" t="str">
        <f ca="1">IF(LEN(A674)=0,"",INDEX('Smelter Look-up'!$A:$A,MATCH($A674,'Smelter Look-up'!$E:$E,0)))</f>
        <v/>
      </c>
      <c r="C674" s="95" t="str">
        <f ca="1">IF(LEN(A674)=0,"",INDEX('Smelter Look-up'!$C:$C,MATCH($A674,'Smelter Look-up'!$E:$E,0)))</f>
        <v/>
      </c>
      <c r="D674" s="95"/>
      <c r="E674" s="95" t="str">
        <f ca="1">IF(ISERROR($Y674),"",OFFSET('Smelter Look-up'!$D$4,$Y674-4,0)&amp;"")</f>
        <v/>
      </c>
      <c r="F674" s="95" t="str">
        <f ca="1">IF(ISERROR($Y674),"",OFFSET('Smelter Look-up'!$E$4,$Y674-4,0))</f>
        <v/>
      </c>
      <c r="G674" s="95" t="str">
        <f ca="1">IF(C674="Smelter not listed","Enter smelter details",IF(ISERROR($Y674),"",OFFSET('Smelter Look-up'!$F$4,$Y674-4,0)))</f>
        <v/>
      </c>
      <c r="H674" s="154" t="str">
        <f ca="1">IF(ISERROR($Y674),"",OFFSET('Smelter Look-up'!$G$4,$Y674-4,0))</f>
        <v/>
      </c>
      <c r="I674" s="96" t="str">
        <f ca="1">IF(ISERROR($Y674),"",OFFSET('Smelter Look-up'!$H$4,$Y674-4,0))</f>
        <v/>
      </c>
      <c r="J674" s="96" t="str">
        <f ca="1">IF(ISERROR($Y674),"",OFFSET('Smelter Look-up'!$I$4,$Y674-4,0))</f>
        <v/>
      </c>
      <c r="K674" s="97"/>
      <c r="L674" s="97"/>
      <c r="M674" s="97"/>
      <c r="N674" s="97"/>
      <c r="O674" s="97"/>
      <c r="P674" s="97"/>
      <c r="Q674" s="98"/>
      <c r="R674" s="140" t="str">
        <f ca="1">IF(ISERROR($Y674),"",OFFSET('Smelter Look-up'!$C$4,$Y674-4,0)&amp;"")</f>
        <v/>
      </c>
      <c r="S674" s="98" t="str">
        <f ca="1" t="shared" si="76"/>
        <v/>
      </c>
      <c r="T674" s="98" t="str">
        <f ca="1">IF(B674="","",IF(ISERROR(MATCH($J674,SorP!B:B,0)),"",INDIRECT("'SorP'!$A$"&amp;MATCH($S674&amp;$J674,SorP!C:C,0))))</f>
        <v/>
      </c>
      <c r="U674" s="99"/>
      <c r="V674" s="74" t="str">
        <f ca="1" t="shared" si="77"/>
        <v/>
      </c>
      <c r="W674" s="74" t="b">
        <f ca="1" t="shared" si="78"/>
        <v>0</v>
      </c>
      <c r="X674" s="74" t="str">
        <f ca="1" t="shared" si="79"/>
        <v>+</v>
      </c>
      <c r="Y674" s="74" t="e">
        <f ca="1">IF(C674="",NA(),MATCH($B674&amp;$C674,'Smelter Look-up'!$J:$J,0))</f>
        <v>#N/A</v>
      </c>
      <c r="AB674" s="74">
        <f ca="1" t="shared" si="80"/>
        <v>0</v>
      </c>
      <c r="AC674" s="74" t="str">
        <f ca="1" t="shared" si="81"/>
        <v/>
      </c>
      <c r="AD674" s="74" t="str">
        <f ca="1" t="shared" si="82"/>
        <v/>
      </c>
    </row>
    <row r="675" s="74" customFormat="1" ht="20.15" customHeight="1" spans="1:30">
      <c r="A675" s="97"/>
      <c r="B675" s="95" t="str">
        <f ca="1">IF(LEN(A675)=0,"",INDEX('Smelter Look-up'!$A:$A,MATCH($A675,'Smelter Look-up'!$E:$E,0)))</f>
        <v/>
      </c>
      <c r="C675" s="95" t="str">
        <f ca="1">IF(LEN(A675)=0,"",INDEX('Smelter Look-up'!$C:$C,MATCH($A675,'Smelter Look-up'!$E:$E,0)))</f>
        <v/>
      </c>
      <c r="D675" s="95"/>
      <c r="E675" s="95" t="str">
        <f ca="1">IF(ISERROR($Y675),"",OFFSET('Smelter Look-up'!$D$4,$Y675-4,0)&amp;"")</f>
        <v/>
      </c>
      <c r="F675" s="95" t="str">
        <f ca="1">IF(ISERROR($Y675),"",OFFSET('Smelter Look-up'!$E$4,$Y675-4,0))</f>
        <v/>
      </c>
      <c r="G675" s="95" t="str">
        <f ca="1">IF(C675="Smelter not listed","Enter smelter details",IF(ISERROR($Y675),"",OFFSET('Smelter Look-up'!$F$4,$Y675-4,0)))</f>
        <v/>
      </c>
      <c r="H675" s="154" t="str">
        <f ca="1">IF(ISERROR($Y675),"",OFFSET('Smelter Look-up'!$G$4,$Y675-4,0))</f>
        <v/>
      </c>
      <c r="I675" s="96" t="str">
        <f ca="1">IF(ISERROR($Y675),"",OFFSET('Smelter Look-up'!$H$4,$Y675-4,0))</f>
        <v/>
      </c>
      <c r="J675" s="96" t="str">
        <f ca="1">IF(ISERROR($Y675),"",OFFSET('Smelter Look-up'!$I$4,$Y675-4,0))</f>
        <v/>
      </c>
      <c r="K675" s="97"/>
      <c r="L675" s="97"/>
      <c r="M675" s="97"/>
      <c r="N675" s="97"/>
      <c r="O675" s="97"/>
      <c r="P675" s="97"/>
      <c r="Q675" s="98"/>
      <c r="R675" s="140" t="str">
        <f ca="1">IF(ISERROR($Y675),"",OFFSET('Smelter Look-up'!$C$4,$Y675-4,0)&amp;"")</f>
        <v/>
      </c>
      <c r="S675" s="98" t="str">
        <f ca="1" t="shared" si="76"/>
        <v/>
      </c>
      <c r="T675" s="98" t="str">
        <f ca="1">IF(B675="","",IF(ISERROR(MATCH($J675,SorP!B:B,0)),"",INDIRECT("'SorP'!$A$"&amp;MATCH($S675&amp;$J675,SorP!C:C,0))))</f>
        <v/>
      </c>
      <c r="U675" s="99"/>
      <c r="V675" s="74" t="str">
        <f ca="1" t="shared" si="77"/>
        <v/>
      </c>
      <c r="W675" s="74" t="b">
        <f ca="1" t="shared" si="78"/>
        <v>0</v>
      </c>
      <c r="X675" s="74" t="str">
        <f ca="1" t="shared" si="79"/>
        <v>+</v>
      </c>
      <c r="Y675" s="74" t="e">
        <f ca="1">IF(C675="",NA(),MATCH($B675&amp;$C675,'Smelter Look-up'!$J:$J,0))</f>
        <v>#N/A</v>
      </c>
      <c r="AB675" s="74">
        <f ca="1" t="shared" si="80"/>
        <v>0</v>
      </c>
      <c r="AC675" s="74" t="str">
        <f ca="1" t="shared" si="81"/>
        <v/>
      </c>
      <c r="AD675" s="74" t="str">
        <f ca="1" t="shared" si="82"/>
        <v/>
      </c>
    </row>
    <row r="676" s="74" customFormat="1" ht="20.15" customHeight="1" spans="1:30">
      <c r="A676" s="97"/>
      <c r="B676" s="95" t="str">
        <f ca="1">IF(LEN(A676)=0,"",INDEX('Smelter Look-up'!$A:$A,MATCH($A676,'Smelter Look-up'!$E:$E,0)))</f>
        <v/>
      </c>
      <c r="C676" s="95" t="str">
        <f ca="1">IF(LEN(A676)=0,"",INDEX('Smelter Look-up'!$C:$C,MATCH($A676,'Smelter Look-up'!$E:$E,0)))</f>
        <v/>
      </c>
      <c r="D676" s="95"/>
      <c r="E676" s="95" t="str">
        <f ca="1">IF(ISERROR($Y676),"",OFFSET('Smelter Look-up'!$D$4,$Y676-4,0)&amp;"")</f>
        <v/>
      </c>
      <c r="F676" s="95" t="str">
        <f ca="1">IF(ISERROR($Y676),"",OFFSET('Smelter Look-up'!$E$4,$Y676-4,0))</f>
        <v/>
      </c>
      <c r="G676" s="95" t="str">
        <f ca="1">IF(C676="Smelter not listed","Enter smelter details",IF(ISERROR($Y676),"",OFFSET('Smelter Look-up'!$F$4,$Y676-4,0)))</f>
        <v/>
      </c>
      <c r="H676" s="154" t="str">
        <f ca="1">IF(ISERROR($Y676),"",OFFSET('Smelter Look-up'!$G$4,$Y676-4,0))</f>
        <v/>
      </c>
      <c r="I676" s="96" t="str">
        <f ca="1">IF(ISERROR($Y676),"",OFFSET('Smelter Look-up'!$H$4,$Y676-4,0))</f>
        <v/>
      </c>
      <c r="J676" s="96" t="str">
        <f ca="1">IF(ISERROR($Y676),"",OFFSET('Smelter Look-up'!$I$4,$Y676-4,0))</f>
        <v/>
      </c>
      <c r="K676" s="97"/>
      <c r="L676" s="97"/>
      <c r="M676" s="97"/>
      <c r="N676" s="97"/>
      <c r="O676" s="97"/>
      <c r="P676" s="97"/>
      <c r="Q676" s="98"/>
      <c r="R676" s="140" t="str">
        <f ca="1">IF(ISERROR($Y676),"",OFFSET('Smelter Look-up'!$C$4,$Y676-4,0)&amp;"")</f>
        <v/>
      </c>
      <c r="S676" s="98" t="str">
        <f ca="1" t="shared" si="76"/>
        <v/>
      </c>
      <c r="T676" s="98" t="str">
        <f ca="1">IF(B676="","",IF(ISERROR(MATCH($J676,SorP!B:B,0)),"",INDIRECT("'SorP'!$A$"&amp;MATCH($S676&amp;$J676,SorP!C:C,0))))</f>
        <v/>
      </c>
      <c r="U676" s="99"/>
      <c r="V676" s="74" t="str">
        <f ca="1" t="shared" si="77"/>
        <v/>
      </c>
      <c r="W676" s="74" t="b">
        <f ca="1" t="shared" si="78"/>
        <v>0</v>
      </c>
      <c r="X676" s="74" t="str">
        <f ca="1" t="shared" si="79"/>
        <v>+</v>
      </c>
      <c r="Y676" s="74" t="e">
        <f ca="1">IF(C676="",NA(),MATCH($B676&amp;$C676,'Smelter Look-up'!$J:$J,0))</f>
        <v>#N/A</v>
      </c>
      <c r="AB676" s="74">
        <f ca="1" t="shared" si="80"/>
        <v>0</v>
      </c>
      <c r="AC676" s="74" t="str">
        <f ca="1" t="shared" si="81"/>
        <v/>
      </c>
      <c r="AD676" s="74" t="str">
        <f ca="1" t="shared" si="82"/>
        <v/>
      </c>
    </row>
    <row r="677" s="74" customFormat="1" ht="20.15" customHeight="1" spans="1:30">
      <c r="A677" s="97"/>
      <c r="B677" s="95" t="str">
        <f ca="1">IF(LEN(A677)=0,"",INDEX('Smelter Look-up'!$A:$A,MATCH($A677,'Smelter Look-up'!$E:$E,0)))</f>
        <v/>
      </c>
      <c r="C677" s="95" t="str">
        <f ca="1">IF(LEN(A677)=0,"",INDEX('Smelter Look-up'!$C:$C,MATCH($A677,'Smelter Look-up'!$E:$E,0)))</f>
        <v/>
      </c>
      <c r="D677" s="95"/>
      <c r="E677" s="95" t="str">
        <f ca="1">IF(ISERROR($Y677),"",OFFSET('Smelter Look-up'!$D$4,$Y677-4,0)&amp;"")</f>
        <v/>
      </c>
      <c r="F677" s="95" t="str">
        <f ca="1">IF(ISERROR($Y677),"",OFFSET('Smelter Look-up'!$E$4,$Y677-4,0))</f>
        <v/>
      </c>
      <c r="G677" s="95" t="str">
        <f ca="1">IF(C677="Smelter not listed","Enter smelter details",IF(ISERROR($Y677),"",OFFSET('Smelter Look-up'!$F$4,$Y677-4,0)))</f>
        <v/>
      </c>
      <c r="H677" s="154" t="str">
        <f ca="1">IF(ISERROR($Y677),"",OFFSET('Smelter Look-up'!$G$4,$Y677-4,0))</f>
        <v/>
      </c>
      <c r="I677" s="96" t="str">
        <f ca="1">IF(ISERROR($Y677),"",OFFSET('Smelter Look-up'!$H$4,$Y677-4,0))</f>
        <v/>
      </c>
      <c r="J677" s="96" t="str">
        <f ca="1">IF(ISERROR($Y677),"",OFFSET('Smelter Look-up'!$I$4,$Y677-4,0))</f>
        <v/>
      </c>
      <c r="K677" s="97"/>
      <c r="L677" s="97"/>
      <c r="M677" s="97"/>
      <c r="N677" s="97"/>
      <c r="O677" s="97"/>
      <c r="P677" s="97"/>
      <c r="Q677" s="98"/>
      <c r="R677" s="140" t="str">
        <f ca="1">IF(ISERROR($Y677),"",OFFSET('Smelter Look-up'!$C$4,$Y677-4,0)&amp;"")</f>
        <v/>
      </c>
      <c r="S677" s="98" t="str">
        <f ca="1" t="shared" si="76"/>
        <v/>
      </c>
      <c r="T677" s="98" t="str">
        <f ca="1">IF(B677="","",IF(ISERROR(MATCH($J677,SorP!B:B,0)),"",INDIRECT("'SorP'!$A$"&amp;MATCH($S677&amp;$J677,SorP!C:C,0))))</f>
        <v/>
      </c>
      <c r="U677" s="99"/>
      <c r="V677" s="74" t="str">
        <f ca="1" t="shared" si="77"/>
        <v/>
      </c>
      <c r="W677" s="74" t="b">
        <f ca="1" t="shared" si="78"/>
        <v>0</v>
      </c>
      <c r="X677" s="74" t="str">
        <f ca="1" t="shared" si="79"/>
        <v>+</v>
      </c>
      <c r="Y677" s="74" t="e">
        <f ca="1">IF(C677="",NA(),MATCH($B677&amp;$C677,'Smelter Look-up'!$J:$J,0))</f>
        <v>#N/A</v>
      </c>
      <c r="AB677" s="74">
        <f ca="1" t="shared" si="80"/>
        <v>0</v>
      </c>
      <c r="AC677" s="74" t="str">
        <f ca="1" t="shared" si="81"/>
        <v/>
      </c>
      <c r="AD677" s="74" t="str">
        <f ca="1" t="shared" si="82"/>
        <v/>
      </c>
    </row>
    <row r="678" s="74" customFormat="1" ht="20.15" customHeight="1" spans="1:30">
      <c r="A678" s="97"/>
      <c r="B678" s="95" t="str">
        <f ca="1">IF(LEN(A678)=0,"",INDEX('Smelter Look-up'!$A:$A,MATCH($A678,'Smelter Look-up'!$E:$E,0)))</f>
        <v/>
      </c>
      <c r="C678" s="95" t="str">
        <f ca="1">IF(LEN(A678)=0,"",INDEX('Smelter Look-up'!$C:$C,MATCH($A678,'Smelter Look-up'!$E:$E,0)))</f>
        <v/>
      </c>
      <c r="D678" s="95"/>
      <c r="E678" s="95" t="str">
        <f ca="1">IF(ISERROR($Y678),"",OFFSET('Smelter Look-up'!$D$4,$Y678-4,0)&amp;"")</f>
        <v/>
      </c>
      <c r="F678" s="95" t="str">
        <f ca="1">IF(ISERROR($Y678),"",OFFSET('Smelter Look-up'!$E$4,$Y678-4,0))</f>
        <v/>
      </c>
      <c r="G678" s="95" t="str">
        <f ca="1">IF(C678="Smelter not listed","Enter smelter details",IF(ISERROR($Y678),"",OFFSET('Smelter Look-up'!$F$4,$Y678-4,0)))</f>
        <v/>
      </c>
      <c r="H678" s="154" t="str">
        <f ca="1">IF(ISERROR($Y678),"",OFFSET('Smelter Look-up'!$G$4,$Y678-4,0))</f>
        <v/>
      </c>
      <c r="I678" s="96" t="str">
        <f ca="1">IF(ISERROR($Y678),"",OFFSET('Smelter Look-up'!$H$4,$Y678-4,0))</f>
        <v/>
      </c>
      <c r="J678" s="96" t="str">
        <f ca="1">IF(ISERROR($Y678),"",OFFSET('Smelter Look-up'!$I$4,$Y678-4,0))</f>
        <v/>
      </c>
      <c r="K678" s="97"/>
      <c r="L678" s="97"/>
      <c r="M678" s="97"/>
      <c r="N678" s="97"/>
      <c r="O678" s="97"/>
      <c r="P678" s="97"/>
      <c r="Q678" s="98"/>
      <c r="R678" s="140" t="str">
        <f ca="1">IF(ISERROR($Y678),"",OFFSET('Smelter Look-up'!$C$4,$Y678-4,0)&amp;"")</f>
        <v/>
      </c>
      <c r="S678" s="98" t="str">
        <f ca="1" t="shared" si="76"/>
        <v/>
      </c>
      <c r="T678" s="98" t="str">
        <f ca="1">IF(B678="","",IF(ISERROR(MATCH($J678,SorP!B:B,0)),"",INDIRECT("'SorP'!$A$"&amp;MATCH($S678&amp;$J678,SorP!C:C,0))))</f>
        <v/>
      </c>
      <c r="U678" s="99"/>
      <c r="V678" s="74" t="str">
        <f ca="1" t="shared" si="77"/>
        <v/>
      </c>
      <c r="W678" s="74" t="b">
        <f ca="1" t="shared" si="78"/>
        <v>0</v>
      </c>
      <c r="X678" s="74" t="str">
        <f ca="1" t="shared" si="79"/>
        <v>+</v>
      </c>
      <c r="Y678" s="74" t="e">
        <f ca="1">IF(C678="",NA(),MATCH($B678&amp;$C678,'Smelter Look-up'!$J:$J,0))</f>
        <v>#N/A</v>
      </c>
      <c r="AB678" s="74">
        <f ca="1" t="shared" si="80"/>
        <v>0</v>
      </c>
      <c r="AC678" s="74" t="str">
        <f ca="1" t="shared" si="81"/>
        <v/>
      </c>
      <c r="AD678" s="74" t="str">
        <f ca="1" t="shared" si="82"/>
        <v/>
      </c>
    </row>
    <row r="679" s="74" customFormat="1" ht="20.15" customHeight="1" spans="1:30">
      <c r="A679" s="97"/>
      <c r="B679" s="95" t="str">
        <f ca="1">IF(LEN(A679)=0,"",INDEX('Smelter Look-up'!$A:$A,MATCH($A679,'Smelter Look-up'!$E:$E,0)))</f>
        <v/>
      </c>
      <c r="C679" s="95" t="str">
        <f ca="1">IF(LEN(A679)=0,"",INDEX('Smelter Look-up'!$C:$C,MATCH($A679,'Smelter Look-up'!$E:$E,0)))</f>
        <v/>
      </c>
      <c r="D679" s="95"/>
      <c r="E679" s="95" t="str">
        <f ca="1">IF(ISERROR($Y679),"",OFFSET('Smelter Look-up'!$D$4,$Y679-4,0)&amp;"")</f>
        <v/>
      </c>
      <c r="F679" s="95" t="str">
        <f ca="1">IF(ISERROR($Y679),"",OFFSET('Smelter Look-up'!$E$4,$Y679-4,0))</f>
        <v/>
      </c>
      <c r="G679" s="95" t="str">
        <f ca="1">IF(C679="Smelter not listed","Enter smelter details",IF(ISERROR($Y679),"",OFFSET('Smelter Look-up'!$F$4,$Y679-4,0)))</f>
        <v/>
      </c>
      <c r="H679" s="154" t="str">
        <f ca="1">IF(ISERROR($Y679),"",OFFSET('Smelter Look-up'!$G$4,$Y679-4,0))</f>
        <v/>
      </c>
      <c r="I679" s="96" t="str">
        <f ca="1">IF(ISERROR($Y679),"",OFFSET('Smelter Look-up'!$H$4,$Y679-4,0))</f>
        <v/>
      </c>
      <c r="J679" s="96" t="str">
        <f ca="1">IF(ISERROR($Y679),"",OFFSET('Smelter Look-up'!$I$4,$Y679-4,0))</f>
        <v/>
      </c>
      <c r="K679" s="97"/>
      <c r="L679" s="97"/>
      <c r="M679" s="97"/>
      <c r="N679" s="97"/>
      <c r="O679" s="97"/>
      <c r="P679" s="97"/>
      <c r="Q679" s="98"/>
      <c r="R679" s="140" t="str">
        <f ca="1">IF(ISERROR($Y679),"",OFFSET('Smelter Look-up'!$C$4,$Y679-4,0)&amp;"")</f>
        <v/>
      </c>
      <c r="S679" s="98" t="str">
        <f ca="1" t="shared" si="76"/>
        <v/>
      </c>
      <c r="T679" s="98" t="str">
        <f ca="1">IF(B679="","",IF(ISERROR(MATCH($J679,SorP!B:B,0)),"",INDIRECT("'SorP'!$A$"&amp;MATCH($S679&amp;$J679,SorP!C:C,0))))</f>
        <v/>
      </c>
      <c r="U679" s="99"/>
      <c r="V679" s="74" t="str">
        <f ca="1" t="shared" si="77"/>
        <v/>
      </c>
      <c r="W679" s="74" t="b">
        <f ca="1" t="shared" si="78"/>
        <v>0</v>
      </c>
      <c r="X679" s="74" t="str">
        <f ca="1" t="shared" si="79"/>
        <v>+</v>
      </c>
      <c r="Y679" s="74" t="e">
        <f ca="1">IF(C679="",NA(),MATCH($B679&amp;$C679,'Smelter Look-up'!$J:$J,0))</f>
        <v>#N/A</v>
      </c>
      <c r="AB679" s="74">
        <f ca="1" t="shared" si="80"/>
        <v>0</v>
      </c>
      <c r="AC679" s="74" t="str">
        <f ca="1" t="shared" si="81"/>
        <v/>
      </c>
      <c r="AD679" s="74" t="str">
        <f ca="1" t="shared" si="82"/>
        <v/>
      </c>
    </row>
    <row r="680" s="74" customFormat="1" ht="20.15" customHeight="1" spans="1:30">
      <c r="A680" s="97"/>
      <c r="B680" s="95" t="str">
        <f ca="1">IF(LEN(A680)=0,"",INDEX('Smelter Look-up'!$A:$A,MATCH($A680,'Smelter Look-up'!$E:$E,0)))</f>
        <v/>
      </c>
      <c r="C680" s="95" t="str">
        <f ca="1">IF(LEN(A680)=0,"",INDEX('Smelter Look-up'!$C:$C,MATCH($A680,'Smelter Look-up'!$E:$E,0)))</f>
        <v/>
      </c>
      <c r="D680" s="95"/>
      <c r="E680" s="95" t="str">
        <f ca="1">IF(ISERROR($Y680),"",OFFSET('Smelter Look-up'!$D$4,$Y680-4,0)&amp;"")</f>
        <v/>
      </c>
      <c r="F680" s="95" t="str">
        <f ca="1">IF(ISERROR($Y680),"",OFFSET('Smelter Look-up'!$E$4,$Y680-4,0))</f>
        <v/>
      </c>
      <c r="G680" s="95" t="str">
        <f ca="1">IF(C680="Smelter not listed","Enter smelter details",IF(ISERROR($Y680),"",OFFSET('Smelter Look-up'!$F$4,$Y680-4,0)))</f>
        <v/>
      </c>
      <c r="H680" s="154" t="str">
        <f ca="1">IF(ISERROR($Y680),"",OFFSET('Smelter Look-up'!$G$4,$Y680-4,0))</f>
        <v/>
      </c>
      <c r="I680" s="96" t="str">
        <f ca="1">IF(ISERROR($Y680),"",OFFSET('Smelter Look-up'!$H$4,$Y680-4,0))</f>
        <v/>
      </c>
      <c r="J680" s="96" t="str">
        <f ca="1">IF(ISERROR($Y680),"",OFFSET('Smelter Look-up'!$I$4,$Y680-4,0))</f>
        <v/>
      </c>
      <c r="K680" s="97"/>
      <c r="L680" s="97"/>
      <c r="M680" s="97"/>
      <c r="N680" s="97"/>
      <c r="O680" s="97"/>
      <c r="P680" s="97"/>
      <c r="Q680" s="98"/>
      <c r="R680" s="140" t="str">
        <f ca="1">IF(ISERROR($Y680),"",OFFSET('Smelter Look-up'!$C$4,$Y680-4,0)&amp;"")</f>
        <v/>
      </c>
      <c r="S680" s="98" t="str">
        <f ca="1" t="shared" si="76"/>
        <v/>
      </c>
      <c r="T680" s="98" t="str">
        <f ca="1">IF(B680="","",IF(ISERROR(MATCH($J680,SorP!B:B,0)),"",INDIRECT("'SorP'!$A$"&amp;MATCH($S680&amp;$J680,SorP!C:C,0))))</f>
        <v/>
      </c>
      <c r="U680" s="99"/>
      <c r="V680" s="74" t="str">
        <f ca="1" t="shared" si="77"/>
        <v/>
      </c>
      <c r="W680" s="74" t="b">
        <f ca="1" t="shared" si="78"/>
        <v>0</v>
      </c>
      <c r="X680" s="74" t="str">
        <f ca="1" t="shared" si="79"/>
        <v>+</v>
      </c>
      <c r="Y680" s="74" t="e">
        <f ca="1">IF(C680="",NA(),MATCH($B680&amp;$C680,'Smelter Look-up'!$J:$J,0))</f>
        <v>#N/A</v>
      </c>
      <c r="AB680" s="74">
        <f ca="1" t="shared" si="80"/>
        <v>0</v>
      </c>
      <c r="AC680" s="74" t="str">
        <f ca="1" t="shared" si="81"/>
        <v/>
      </c>
      <c r="AD680" s="74" t="str">
        <f ca="1" t="shared" si="82"/>
        <v/>
      </c>
    </row>
    <row r="681" s="74" customFormat="1" ht="20.15" customHeight="1" spans="1:30">
      <c r="A681" s="97"/>
      <c r="B681" s="95" t="str">
        <f ca="1">IF(LEN(A681)=0,"",INDEX('Smelter Look-up'!$A:$A,MATCH($A681,'Smelter Look-up'!$E:$E,0)))</f>
        <v/>
      </c>
      <c r="C681" s="95" t="str">
        <f ca="1">IF(LEN(A681)=0,"",INDEX('Smelter Look-up'!$C:$C,MATCH($A681,'Smelter Look-up'!$E:$E,0)))</f>
        <v/>
      </c>
      <c r="D681" s="95"/>
      <c r="E681" s="95" t="str">
        <f ca="1">IF(ISERROR($Y681),"",OFFSET('Smelter Look-up'!$D$4,$Y681-4,0)&amp;"")</f>
        <v/>
      </c>
      <c r="F681" s="95" t="str">
        <f ca="1">IF(ISERROR($Y681),"",OFFSET('Smelter Look-up'!$E$4,$Y681-4,0))</f>
        <v/>
      </c>
      <c r="G681" s="95" t="str">
        <f ca="1">IF(C681="Smelter not listed","Enter smelter details",IF(ISERROR($Y681),"",OFFSET('Smelter Look-up'!$F$4,$Y681-4,0)))</f>
        <v/>
      </c>
      <c r="H681" s="154" t="str">
        <f ca="1">IF(ISERROR($Y681),"",OFFSET('Smelter Look-up'!$G$4,$Y681-4,0))</f>
        <v/>
      </c>
      <c r="I681" s="96" t="str">
        <f ca="1">IF(ISERROR($Y681),"",OFFSET('Smelter Look-up'!$H$4,$Y681-4,0))</f>
        <v/>
      </c>
      <c r="J681" s="96" t="str">
        <f ca="1">IF(ISERROR($Y681),"",OFFSET('Smelter Look-up'!$I$4,$Y681-4,0))</f>
        <v/>
      </c>
      <c r="K681" s="97"/>
      <c r="L681" s="97"/>
      <c r="M681" s="97"/>
      <c r="N681" s="97"/>
      <c r="O681" s="97"/>
      <c r="P681" s="97"/>
      <c r="Q681" s="98"/>
      <c r="R681" s="140" t="str">
        <f ca="1">IF(ISERROR($Y681),"",OFFSET('Smelter Look-up'!$C$4,$Y681-4,0)&amp;"")</f>
        <v/>
      </c>
      <c r="S681" s="98" t="str">
        <f ca="1" t="shared" si="76"/>
        <v/>
      </c>
      <c r="T681" s="98" t="str">
        <f ca="1">IF(B681="","",IF(ISERROR(MATCH($J681,SorP!B:B,0)),"",INDIRECT("'SorP'!$A$"&amp;MATCH($S681&amp;$J681,SorP!C:C,0))))</f>
        <v/>
      </c>
      <c r="U681" s="99"/>
      <c r="V681" s="74" t="str">
        <f ca="1" t="shared" si="77"/>
        <v/>
      </c>
      <c r="W681" s="74" t="b">
        <f ca="1" t="shared" si="78"/>
        <v>0</v>
      </c>
      <c r="X681" s="74" t="str">
        <f ca="1" t="shared" si="79"/>
        <v>+</v>
      </c>
      <c r="Y681" s="74" t="e">
        <f ca="1">IF(C681="",NA(),MATCH($B681&amp;$C681,'Smelter Look-up'!$J:$J,0))</f>
        <v>#N/A</v>
      </c>
      <c r="AB681" s="74">
        <f ca="1" t="shared" si="80"/>
        <v>0</v>
      </c>
      <c r="AC681" s="74" t="str">
        <f ca="1" t="shared" si="81"/>
        <v/>
      </c>
      <c r="AD681" s="74" t="str">
        <f ca="1" t="shared" si="82"/>
        <v/>
      </c>
    </row>
    <row r="682" s="74" customFormat="1" ht="20.15" customHeight="1" spans="1:30">
      <c r="A682" s="97"/>
      <c r="B682" s="95" t="str">
        <f ca="1">IF(LEN(A682)=0,"",INDEX('Smelter Look-up'!$A:$A,MATCH($A682,'Smelter Look-up'!$E:$E,0)))</f>
        <v/>
      </c>
      <c r="C682" s="95" t="str">
        <f ca="1">IF(LEN(A682)=0,"",INDEX('Smelter Look-up'!$C:$C,MATCH($A682,'Smelter Look-up'!$E:$E,0)))</f>
        <v/>
      </c>
      <c r="D682" s="95"/>
      <c r="E682" s="95" t="str">
        <f ca="1">IF(ISERROR($Y682),"",OFFSET('Smelter Look-up'!$D$4,$Y682-4,0)&amp;"")</f>
        <v/>
      </c>
      <c r="F682" s="95" t="str">
        <f ca="1">IF(ISERROR($Y682),"",OFFSET('Smelter Look-up'!$E$4,$Y682-4,0))</f>
        <v/>
      </c>
      <c r="G682" s="95" t="str">
        <f ca="1">IF(C682="Smelter not listed","Enter smelter details",IF(ISERROR($Y682),"",OFFSET('Smelter Look-up'!$F$4,$Y682-4,0)))</f>
        <v/>
      </c>
      <c r="H682" s="154" t="str">
        <f ca="1">IF(ISERROR($Y682),"",OFFSET('Smelter Look-up'!$G$4,$Y682-4,0))</f>
        <v/>
      </c>
      <c r="I682" s="96" t="str">
        <f ca="1">IF(ISERROR($Y682),"",OFFSET('Smelter Look-up'!$H$4,$Y682-4,0))</f>
        <v/>
      </c>
      <c r="J682" s="96" t="str">
        <f ca="1">IF(ISERROR($Y682),"",OFFSET('Smelter Look-up'!$I$4,$Y682-4,0))</f>
        <v/>
      </c>
      <c r="K682" s="97"/>
      <c r="L682" s="97"/>
      <c r="M682" s="97"/>
      <c r="N682" s="97"/>
      <c r="O682" s="97"/>
      <c r="P682" s="97"/>
      <c r="Q682" s="98"/>
      <c r="R682" s="140" t="str">
        <f ca="1">IF(ISERROR($Y682),"",OFFSET('Smelter Look-up'!$C$4,$Y682-4,0)&amp;"")</f>
        <v/>
      </c>
      <c r="S682" s="98" t="str">
        <f ca="1" t="shared" si="76"/>
        <v/>
      </c>
      <c r="T682" s="98" t="str">
        <f ca="1">IF(B682="","",IF(ISERROR(MATCH($J682,SorP!B:B,0)),"",INDIRECT("'SorP'!$A$"&amp;MATCH($S682&amp;$J682,SorP!C:C,0))))</f>
        <v/>
      </c>
      <c r="U682" s="99"/>
      <c r="V682" s="74" t="str">
        <f ca="1" t="shared" si="77"/>
        <v/>
      </c>
      <c r="W682" s="74" t="b">
        <f ca="1" t="shared" si="78"/>
        <v>0</v>
      </c>
      <c r="X682" s="74" t="str">
        <f ca="1" t="shared" si="79"/>
        <v>+</v>
      </c>
      <c r="Y682" s="74" t="e">
        <f ca="1">IF(C682="",NA(),MATCH($B682&amp;$C682,'Smelter Look-up'!$J:$J,0))</f>
        <v>#N/A</v>
      </c>
      <c r="AB682" s="74">
        <f ca="1" t="shared" si="80"/>
        <v>0</v>
      </c>
      <c r="AC682" s="74" t="str">
        <f ca="1" t="shared" si="81"/>
        <v/>
      </c>
      <c r="AD682" s="74" t="str">
        <f ca="1" t="shared" si="82"/>
        <v/>
      </c>
    </row>
    <row r="683" s="74" customFormat="1" ht="20.15" customHeight="1" spans="1:30">
      <c r="A683" s="97"/>
      <c r="B683" s="95" t="str">
        <f ca="1">IF(LEN(A683)=0,"",INDEX('Smelter Look-up'!$A:$A,MATCH($A683,'Smelter Look-up'!$E:$E,0)))</f>
        <v/>
      </c>
      <c r="C683" s="95" t="str">
        <f ca="1">IF(LEN(A683)=0,"",INDEX('Smelter Look-up'!$C:$C,MATCH($A683,'Smelter Look-up'!$E:$E,0)))</f>
        <v/>
      </c>
      <c r="D683" s="95"/>
      <c r="E683" s="95" t="str">
        <f ca="1">IF(ISERROR($Y683),"",OFFSET('Smelter Look-up'!$D$4,$Y683-4,0)&amp;"")</f>
        <v/>
      </c>
      <c r="F683" s="95" t="str">
        <f ca="1">IF(ISERROR($Y683),"",OFFSET('Smelter Look-up'!$E$4,$Y683-4,0))</f>
        <v/>
      </c>
      <c r="G683" s="95" t="str">
        <f ca="1">IF(C683="Smelter not listed","Enter smelter details",IF(ISERROR($Y683),"",OFFSET('Smelter Look-up'!$F$4,$Y683-4,0)))</f>
        <v/>
      </c>
      <c r="H683" s="154" t="str">
        <f ca="1">IF(ISERROR($Y683),"",OFFSET('Smelter Look-up'!$G$4,$Y683-4,0))</f>
        <v/>
      </c>
      <c r="I683" s="96" t="str">
        <f ca="1">IF(ISERROR($Y683),"",OFFSET('Smelter Look-up'!$H$4,$Y683-4,0))</f>
        <v/>
      </c>
      <c r="J683" s="96" t="str">
        <f ca="1">IF(ISERROR($Y683),"",OFFSET('Smelter Look-up'!$I$4,$Y683-4,0))</f>
        <v/>
      </c>
      <c r="K683" s="97"/>
      <c r="L683" s="97"/>
      <c r="M683" s="97"/>
      <c r="N683" s="97"/>
      <c r="O683" s="97"/>
      <c r="P683" s="97"/>
      <c r="Q683" s="98"/>
      <c r="R683" s="140" t="str">
        <f ca="1">IF(ISERROR($Y683),"",OFFSET('Smelter Look-up'!$C$4,$Y683-4,0)&amp;"")</f>
        <v/>
      </c>
      <c r="S683" s="98" t="str">
        <f ca="1" t="shared" si="76"/>
        <v/>
      </c>
      <c r="T683" s="98" t="str">
        <f ca="1">IF(B683="","",IF(ISERROR(MATCH($J683,SorP!B:B,0)),"",INDIRECT("'SorP'!$A$"&amp;MATCH($S683&amp;$J683,SorP!C:C,0))))</f>
        <v/>
      </c>
      <c r="U683" s="99"/>
      <c r="V683" s="74" t="str">
        <f ca="1" t="shared" si="77"/>
        <v/>
      </c>
      <c r="W683" s="74" t="b">
        <f ca="1" t="shared" si="78"/>
        <v>0</v>
      </c>
      <c r="X683" s="74" t="str">
        <f ca="1" t="shared" si="79"/>
        <v>+</v>
      </c>
      <c r="Y683" s="74" t="e">
        <f ca="1">IF(C683="",NA(),MATCH($B683&amp;$C683,'Smelter Look-up'!$J:$J,0))</f>
        <v>#N/A</v>
      </c>
      <c r="AB683" s="74">
        <f ca="1" t="shared" si="80"/>
        <v>0</v>
      </c>
      <c r="AC683" s="74" t="str">
        <f ca="1" t="shared" si="81"/>
        <v/>
      </c>
      <c r="AD683" s="74" t="str">
        <f ca="1" t="shared" si="82"/>
        <v/>
      </c>
    </row>
    <row r="684" s="74" customFormat="1" ht="20.15" customHeight="1" spans="1:30">
      <c r="A684" s="97"/>
      <c r="B684" s="95" t="str">
        <f ca="1">IF(LEN(A684)=0,"",INDEX('Smelter Look-up'!$A:$A,MATCH($A684,'Smelter Look-up'!$E:$E,0)))</f>
        <v/>
      </c>
      <c r="C684" s="95" t="str">
        <f ca="1">IF(LEN(A684)=0,"",INDEX('Smelter Look-up'!$C:$C,MATCH($A684,'Smelter Look-up'!$E:$E,0)))</f>
        <v/>
      </c>
      <c r="D684" s="95"/>
      <c r="E684" s="95" t="str">
        <f ca="1">IF(ISERROR($Y684),"",OFFSET('Smelter Look-up'!$D$4,$Y684-4,0)&amp;"")</f>
        <v/>
      </c>
      <c r="F684" s="95" t="str">
        <f ca="1">IF(ISERROR($Y684),"",OFFSET('Smelter Look-up'!$E$4,$Y684-4,0))</f>
        <v/>
      </c>
      <c r="G684" s="95" t="str">
        <f ca="1">IF(C684="Smelter not listed","Enter smelter details",IF(ISERROR($Y684),"",OFFSET('Smelter Look-up'!$F$4,$Y684-4,0)))</f>
        <v/>
      </c>
      <c r="H684" s="154" t="str">
        <f ca="1">IF(ISERROR($Y684),"",OFFSET('Smelter Look-up'!$G$4,$Y684-4,0))</f>
        <v/>
      </c>
      <c r="I684" s="96" t="str">
        <f ca="1">IF(ISERROR($Y684),"",OFFSET('Smelter Look-up'!$H$4,$Y684-4,0))</f>
        <v/>
      </c>
      <c r="J684" s="96" t="str">
        <f ca="1">IF(ISERROR($Y684),"",OFFSET('Smelter Look-up'!$I$4,$Y684-4,0))</f>
        <v/>
      </c>
      <c r="K684" s="97"/>
      <c r="L684" s="97"/>
      <c r="M684" s="97"/>
      <c r="N684" s="97"/>
      <c r="O684" s="97"/>
      <c r="P684" s="97"/>
      <c r="Q684" s="98"/>
      <c r="R684" s="140" t="str">
        <f ca="1">IF(ISERROR($Y684),"",OFFSET('Smelter Look-up'!$C$4,$Y684-4,0)&amp;"")</f>
        <v/>
      </c>
      <c r="S684" s="98" t="str">
        <f ca="1" t="shared" si="76"/>
        <v/>
      </c>
      <c r="T684" s="98" t="str">
        <f ca="1">IF(B684="","",IF(ISERROR(MATCH($J684,SorP!B:B,0)),"",INDIRECT("'SorP'!$A$"&amp;MATCH($S684&amp;$J684,SorP!C:C,0))))</f>
        <v/>
      </c>
      <c r="U684" s="99"/>
      <c r="V684" s="74" t="str">
        <f ca="1" t="shared" si="77"/>
        <v/>
      </c>
      <c r="W684" s="74" t="b">
        <f ca="1" t="shared" si="78"/>
        <v>0</v>
      </c>
      <c r="X684" s="74" t="str">
        <f ca="1" t="shared" si="79"/>
        <v>+</v>
      </c>
      <c r="Y684" s="74" t="e">
        <f ca="1">IF(C684="",NA(),MATCH($B684&amp;$C684,'Smelter Look-up'!$J:$J,0))</f>
        <v>#N/A</v>
      </c>
      <c r="AB684" s="74">
        <f ca="1" t="shared" si="80"/>
        <v>0</v>
      </c>
      <c r="AC684" s="74" t="str">
        <f ca="1" t="shared" si="81"/>
        <v/>
      </c>
      <c r="AD684" s="74" t="str">
        <f ca="1" t="shared" si="82"/>
        <v/>
      </c>
    </row>
    <row r="685" s="74" customFormat="1" ht="20.15" customHeight="1" spans="1:30">
      <c r="A685" s="97"/>
      <c r="B685" s="95" t="str">
        <f ca="1">IF(LEN(A685)=0,"",INDEX('Smelter Look-up'!$A:$A,MATCH($A685,'Smelter Look-up'!$E:$E,0)))</f>
        <v/>
      </c>
      <c r="C685" s="95" t="str">
        <f ca="1">IF(LEN(A685)=0,"",INDEX('Smelter Look-up'!$C:$C,MATCH($A685,'Smelter Look-up'!$E:$E,0)))</f>
        <v/>
      </c>
      <c r="D685" s="95"/>
      <c r="E685" s="95" t="str">
        <f ca="1">IF(ISERROR($Y685),"",OFFSET('Smelter Look-up'!$D$4,$Y685-4,0)&amp;"")</f>
        <v/>
      </c>
      <c r="F685" s="95" t="str">
        <f ca="1">IF(ISERROR($Y685),"",OFFSET('Smelter Look-up'!$E$4,$Y685-4,0))</f>
        <v/>
      </c>
      <c r="G685" s="95" t="str">
        <f ca="1">IF(C685="Smelter not listed","Enter smelter details",IF(ISERROR($Y685),"",OFFSET('Smelter Look-up'!$F$4,$Y685-4,0)))</f>
        <v/>
      </c>
      <c r="H685" s="154" t="str">
        <f ca="1">IF(ISERROR($Y685),"",OFFSET('Smelter Look-up'!$G$4,$Y685-4,0))</f>
        <v/>
      </c>
      <c r="I685" s="96" t="str">
        <f ca="1">IF(ISERROR($Y685),"",OFFSET('Smelter Look-up'!$H$4,$Y685-4,0))</f>
        <v/>
      </c>
      <c r="J685" s="96" t="str">
        <f ca="1">IF(ISERROR($Y685),"",OFFSET('Smelter Look-up'!$I$4,$Y685-4,0))</f>
        <v/>
      </c>
      <c r="K685" s="97"/>
      <c r="L685" s="97"/>
      <c r="M685" s="97"/>
      <c r="N685" s="97"/>
      <c r="O685" s="97"/>
      <c r="P685" s="97"/>
      <c r="Q685" s="98"/>
      <c r="R685" s="140" t="str">
        <f ca="1">IF(ISERROR($Y685),"",OFFSET('Smelter Look-up'!$C$4,$Y685-4,0)&amp;"")</f>
        <v/>
      </c>
      <c r="S685" s="98" t="str">
        <f ca="1" t="shared" si="76"/>
        <v/>
      </c>
      <c r="T685" s="98" t="str">
        <f ca="1">IF(B685="","",IF(ISERROR(MATCH($J685,SorP!B:B,0)),"",INDIRECT("'SorP'!$A$"&amp;MATCH($S685&amp;$J685,SorP!C:C,0))))</f>
        <v/>
      </c>
      <c r="U685" s="99"/>
      <c r="V685" s="74" t="str">
        <f ca="1" t="shared" si="77"/>
        <v/>
      </c>
      <c r="W685" s="74" t="b">
        <f ca="1" t="shared" si="78"/>
        <v>0</v>
      </c>
      <c r="X685" s="74" t="str">
        <f ca="1" t="shared" si="79"/>
        <v>+</v>
      </c>
      <c r="Y685" s="74" t="e">
        <f ca="1">IF(C685="",NA(),MATCH($B685&amp;$C685,'Smelter Look-up'!$J:$J,0))</f>
        <v>#N/A</v>
      </c>
      <c r="AB685" s="74">
        <f ca="1" t="shared" si="80"/>
        <v>0</v>
      </c>
      <c r="AC685" s="74" t="str">
        <f ca="1" t="shared" si="81"/>
        <v/>
      </c>
      <c r="AD685" s="74" t="str">
        <f ca="1" t="shared" si="82"/>
        <v/>
      </c>
    </row>
    <row r="686" s="74" customFormat="1" ht="20.15" customHeight="1" spans="1:30">
      <c r="A686" s="97"/>
      <c r="B686" s="95" t="str">
        <f ca="1">IF(LEN(A686)=0,"",INDEX('Smelter Look-up'!$A:$A,MATCH($A686,'Smelter Look-up'!$E:$E,0)))</f>
        <v/>
      </c>
      <c r="C686" s="95" t="str">
        <f ca="1">IF(LEN(A686)=0,"",INDEX('Smelter Look-up'!$C:$C,MATCH($A686,'Smelter Look-up'!$E:$E,0)))</f>
        <v/>
      </c>
      <c r="D686" s="95"/>
      <c r="E686" s="95" t="str">
        <f ca="1">IF(ISERROR($Y686),"",OFFSET('Smelter Look-up'!$D$4,$Y686-4,0)&amp;"")</f>
        <v/>
      </c>
      <c r="F686" s="95" t="str">
        <f ca="1">IF(ISERROR($Y686),"",OFFSET('Smelter Look-up'!$E$4,$Y686-4,0))</f>
        <v/>
      </c>
      <c r="G686" s="95" t="str">
        <f ca="1">IF(C686="Smelter not listed","Enter smelter details",IF(ISERROR($Y686),"",OFFSET('Smelter Look-up'!$F$4,$Y686-4,0)))</f>
        <v/>
      </c>
      <c r="H686" s="154" t="str">
        <f ca="1">IF(ISERROR($Y686),"",OFFSET('Smelter Look-up'!$G$4,$Y686-4,0))</f>
        <v/>
      </c>
      <c r="I686" s="96" t="str">
        <f ca="1">IF(ISERROR($Y686),"",OFFSET('Smelter Look-up'!$H$4,$Y686-4,0))</f>
        <v/>
      </c>
      <c r="J686" s="96" t="str">
        <f ca="1">IF(ISERROR($Y686),"",OFFSET('Smelter Look-up'!$I$4,$Y686-4,0))</f>
        <v/>
      </c>
      <c r="K686" s="97"/>
      <c r="L686" s="97"/>
      <c r="M686" s="97"/>
      <c r="N686" s="97"/>
      <c r="O686" s="97"/>
      <c r="P686" s="97"/>
      <c r="Q686" s="98"/>
      <c r="R686" s="140" t="str">
        <f ca="1">IF(ISERROR($Y686),"",OFFSET('Smelter Look-up'!$C$4,$Y686-4,0)&amp;"")</f>
        <v/>
      </c>
      <c r="S686" s="98" t="str">
        <f ca="1" t="shared" si="76"/>
        <v/>
      </c>
      <c r="T686" s="98" t="str">
        <f ca="1">IF(B686="","",IF(ISERROR(MATCH($J686,SorP!B:B,0)),"",INDIRECT("'SorP'!$A$"&amp;MATCH($S686&amp;$J686,SorP!C:C,0))))</f>
        <v/>
      </c>
      <c r="U686" s="99"/>
      <c r="V686" s="74" t="str">
        <f ca="1" t="shared" si="77"/>
        <v/>
      </c>
      <c r="W686" s="74" t="b">
        <f ca="1" t="shared" si="78"/>
        <v>0</v>
      </c>
      <c r="X686" s="74" t="str">
        <f ca="1" t="shared" si="79"/>
        <v>+</v>
      </c>
      <c r="Y686" s="74" t="e">
        <f ca="1">IF(C686="",NA(),MATCH($B686&amp;$C686,'Smelter Look-up'!$J:$J,0))</f>
        <v>#N/A</v>
      </c>
      <c r="AB686" s="74">
        <f ca="1" t="shared" si="80"/>
        <v>0</v>
      </c>
      <c r="AC686" s="74" t="str">
        <f ca="1" t="shared" si="81"/>
        <v/>
      </c>
      <c r="AD686" s="74" t="str">
        <f ca="1" t="shared" si="82"/>
        <v/>
      </c>
    </row>
    <row r="687" s="74" customFormat="1" ht="20.15" customHeight="1" spans="1:30">
      <c r="A687" s="97"/>
      <c r="B687" s="95" t="str">
        <f ca="1">IF(LEN(A687)=0,"",INDEX('Smelter Look-up'!$A:$A,MATCH($A687,'Smelter Look-up'!$E:$E,0)))</f>
        <v/>
      </c>
      <c r="C687" s="95" t="str">
        <f ca="1">IF(LEN(A687)=0,"",INDEX('Smelter Look-up'!$C:$C,MATCH($A687,'Smelter Look-up'!$E:$E,0)))</f>
        <v/>
      </c>
      <c r="D687" s="95"/>
      <c r="E687" s="95" t="str">
        <f ca="1">IF(ISERROR($Y687),"",OFFSET('Smelter Look-up'!$D$4,$Y687-4,0)&amp;"")</f>
        <v/>
      </c>
      <c r="F687" s="95" t="str">
        <f ca="1">IF(ISERROR($Y687),"",OFFSET('Smelter Look-up'!$E$4,$Y687-4,0))</f>
        <v/>
      </c>
      <c r="G687" s="95" t="str">
        <f ca="1">IF(C687="Smelter not listed","Enter smelter details",IF(ISERROR($Y687),"",OFFSET('Smelter Look-up'!$F$4,$Y687-4,0)))</f>
        <v/>
      </c>
      <c r="H687" s="154" t="str">
        <f ca="1">IF(ISERROR($Y687),"",OFFSET('Smelter Look-up'!$G$4,$Y687-4,0))</f>
        <v/>
      </c>
      <c r="I687" s="96" t="str">
        <f ca="1">IF(ISERROR($Y687),"",OFFSET('Smelter Look-up'!$H$4,$Y687-4,0))</f>
        <v/>
      </c>
      <c r="J687" s="96" t="str">
        <f ca="1">IF(ISERROR($Y687),"",OFFSET('Smelter Look-up'!$I$4,$Y687-4,0))</f>
        <v/>
      </c>
      <c r="K687" s="97"/>
      <c r="L687" s="97"/>
      <c r="M687" s="97"/>
      <c r="N687" s="97"/>
      <c r="O687" s="97"/>
      <c r="P687" s="97"/>
      <c r="Q687" s="98"/>
      <c r="R687" s="140" t="str">
        <f ca="1">IF(ISERROR($Y687),"",OFFSET('Smelter Look-up'!$C$4,$Y687-4,0)&amp;"")</f>
        <v/>
      </c>
      <c r="S687" s="98" t="str">
        <f ca="1" t="shared" si="76"/>
        <v/>
      </c>
      <c r="T687" s="98" t="str">
        <f ca="1">IF(B687="","",IF(ISERROR(MATCH($J687,SorP!B:B,0)),"",INDIRECT("'SorP'!$A$"&amp;MATCH($S687&amp;$J687,SorP!C:C,0))))</f>
        <v/>
      </c>
      <c r="U687" s="99"/>
      <c r="V687" s="74" t="str">
        <f ca="1" t="shared" si="77"/>
        <v/>
      </c>
      <c r="W687" s="74" t="b">
        <f ca="1" t="shared" si="78"/>
        <v>0</v>
      </c>
      <c r="X687" s="74" t="str">
        <f ca="1" t="shared" si="79"/>
        <v>+</v>
      </c>
      <c r="Y687" s="74" t="e">
        <f ca="1">IF(C687="",NA(),MATCH($B687&amp;$C687,'Smelter Look-up'!$J:$J,0))</f>
        <v>#N/A</v>
      </c>
      <c r="AB687" s="74">
        <f ca="1" t="shared" si="80"/>
        <v>0</v>
      </c>
      <c r="AC687" s="74" t="str">
        <f ca="1" t="shared" si="81"/>
        <v/>
      </c>
      <c r="AD687" s="74" t="str">
        <f ca="1" t="shared" si="82"/>
        <v/>
      </c>
    </row>
    <row r="688" s="74" customFormat="1" ht="20.15" customHeight="1" spans="1:30">
      <c r="A688" s="97"/>
      <c r="B688" s="95" t="str">
        <f ca="1">IF(LEN(A688)=0,"",INDEX('Smelter Look-up'!$A:$A,MATCH($A688,'Smelter Look-up'!$E:$E,0)))</f>
        <v/>
      </c>
      <c r="C688" s="95" t="str">
        <f ca="1">IF(LEN(A688)=0,"",INDEX('Smelter Look-up'!$C:$C,MATCH($A688,'Smelter Look-up'!$E:$E,0)))</f>
        <v/>
      </c>
      <c r="D688" s="95"/>
      <c r="E688" s="95" t="str">
        <f ca="1">IF(ISERROR($Y688),"",OFFSET('Smelter Look-up'!$D$4,$Y688-4,0)&amp;"")</f>
        <v/>
      </c>
      <c r="F688" s="95" t="str">
        <f ca="1">IF(ISERROR($Y688),"",OFFSET('Smelter Look-up'!$E$4,$Y688-4,0))</f>
        <v/>
      </c>
      <c r="G688" s="95" t="str">
        <f ca="1">IF(C688="Smelter not listed","Enter smelter details",IF(ISERROR($Y688),"",OFFSET('Smelter Look-up'!$F$4,$Y688-4,0)))</f>
        <v/>
      </c>
      <c r="H688" s="154" t="str">
        <f ca="1">IF(ISERROR($Y688),"",OFFSET('Smelter Look-up'!$G$4,$Y688-4,0))</f>
        <v/>
      </c>
      <c r="I688" s="96" t="str">
        <f ca="1">IF(ISERROR($Y688),"",OFFSET('Smelter Look-up'!$H$4,$Y688-4,0))</f>
        <v/>
      </c>
      <c r="J688" s="96" t="str">
        <f ca="1">IF(ISERROR($Y688),"",OFFSET('Smelter Look-up'!$I$4,$Y688-4,0))</f>
        <v/>
      </c>
      <c r="K688" s="97"/>
      <c r="L688" s="97"/>
      <c r="M688" s="97"/>
      <c r="N688" s="97"/>
      <c r="O688" s="97"/>
      <c r="P688" s="97"/>
      <c r="Q688" s="98"/>
      <c r="R688" s="140" t="str">
        <f ca="1">IF(ISERROR($Y688),"",OFFSET('Smelter Look-up'!$C$4,$Y688-4,0)&amp;"")</f>
        <v/>
      </c>
      <c r="S688" s="98" t="str">
        <f ca="1" t="shared" ref="S688:S751" si="83">IF(B688="","",IF(ISERROR(MATCH($E688,CL,0)),"Unknown",INDIRECT("'C'!$A$"&amp;MATCH($E688,CL,0)+1)))</f>
        <v/>
      </c>
      <c r="T688" s="98" t="str">
        <f ca="1">IF(B688="","",IF(ISERROR(MATCH($J688,SorP!B:B,0)),"",INDIRECT("'SorP'!$A$"&amp;MATCH($S688&amp;$J688,SorP!C:C,0))))</f>
        <v/>
      </c>
      <c r="U688" s="99"/>
      <c r="V688" s="74" t="str">
        <f ca="1" t="shared" ref="V688:V751" si="84">B688&amp;C688</f>
        <v/>
      </c>
      <c r="W688" s="74" t="b">
        <f ca="1" t="shared" ref="W688:W751" si="85">OR(ISBLANK(C688),ISBLANK(E688))</f>
        <v>0</v>
      </c>
      <c r="X688" s="74" t="str">
        <f ca="1" t="shared" ref="X688:X751" si="86">IF(W688,"",B688&amp;"+")</f>
        <v>+</v>
      </c>
      <c r="Y688" s="74" t="e">
        <f ca="1">IF(C688="",NA(),MATCH($B688&amp;$C688,'Smelter Look-up'!$J:$J,0))</f>
        <v>#N/A</v>
      </c>
      <c r="AB688" s="74">
        <f ca="1" t="shared" si="80"/>
        <v>0</v>
      </c>
      <c r="AC688" s="74" t="str">
        <f ca="1" t="shared" si="81"/>
        <v/>
      </c>
      <c r="AD688" s="74" t="str">
        <f ca="1" t="shared" si="82"/>
        <v/>
      </c>
    </row>
    <row r="689" s="74" customFormat="1" ht="20.15" customHeight="1" spans="1:30">
      <c r="A689" s="97"/>
      <c r="B689" s="95" t="str">
        <f ca="1">IF(LEN(A689)=0,"",INDEX('Smelter Look-up'!$A:$A,MATCH($A689,'Smelter Look-up'!$E:$E,0)))</f>
        <v/>
      </c>
      <c r="C689" s="95" t="str">
        <f ca="1">IF(LEN(A689)=0,"",INDEX('Smelter Look-up'!$C:$C,MATCH($A689,'Smelter Look-up'!$E:$E,0)))</f>
        <v/>
      </c>
      <c r="D689" s="95"/>
      <c r="E689" s="95" t="str">
        <f ca="1">IF(ISERROR($Y689),"",OFFSET('Smelter Look-up'!$D$4,$Y689-4,0)&amp;"")</f>
        <v/>
      </c>
      <c r="F689" s="95" t="str">
        <f ca="1">IF(ISERROR($Y689),"",OFFSET('Smelter Look-up'!$E$4,$Y689-4,0))</f>
        <v/>
      </c>
      <c r="G689" s="95" t="str">
        <f ca="1">IF(C689="Smelter not listed","Enter smelter details",IF(ISERROR($Y689),"",OFFSET('Smelter Look-up'!$F$4,$Y689-4,0)))</f>
        <v/>
      </c>
      <c r="H689" s="154" t="str">
        <f ca="1">IF(ISERROR($Y689),"",OFFSET('Smelter Look-up'!$G$4,$Y689-4,0))</f>
        <v/>
      </c>
      <c r="I689" s="96" t="str">
        <f ca="1">IF(ISERROR($Y689),"",OFFSET('Smelter Look-up'!$H$4,$Y689-4,0))</f>
        <v/>
      </c>
      <c r="J689" s="96" t="str">
        <f ca="1">IF(ISERROR($Y689),"",OFFSET('Smelter Look-up'!$I$4,$Y689-4,0))</f>
        <v/>
      </c>
      <c r="K689" s="97"/>
      <c r="L689" s="97"/>
      <c r="M689" s="97"/>
      <c r="N689" s="97"/>
      <c r="O689" s="97"/>
      <c r="P689" s="97"/>
      <c r="Q689" s="98"/>
      <c r="R689" s="140" t="str">
        <f ca="1">IF(ISERROR($Y689),"",OFFSET('Smelter Look-up'!$C$4,$Y689-4,0)&amp;"")</f>
        <v/>
      </c>
      <c r="S689" s="98" t="str">
        <f ca="1" t="shared" si="83"/>
        <v/>
      </c>
      <c r="T689" s="98" t="str">
        <f ca="1">IF(B689="","",IF(ISERROR(MATCH($J689,SorP!B:B,0)),"",INDIRECT("'SorP'!$A$"&amp;MATCH($S689&amp;$J689,SorP!C:C,0))))</f>
        <v/>
      </c>
      <c r="U689" s="99"/>
      <c r="V689" s="74" t="str">
        <f ca="1" t="shared" si="84"/>
        <v/>
      </c>
      <c r="W689" s="74" t="b">
        <f ca="1" t="shared" si="85"/>
        <v>0</v>
      </c>
      <c r="X689" s="74" t="str">
        <f ca="1" t="shared" si="86"/>
        <v>+</v>
      </c>
      <c r="Y689" s="74" t="e">
        <f ca="1">IF(C689="",NA(),MATCH($B689&amp;$C689,'Smelter Look-up'!$J:$J,0))</f>
        <v>#N/A</v>
      </c>
      <c r="AB689" s="74">
        <f ca="1" t="shared" ref="AB689:AB752" si="87">IF(AND(C689="Smelter not listed",OR(LEN(D689)=0,LEN(E689)=0)),1,0)</f>
        <v>0</v>
      </c>
      <c r="AC689" s="74" t="str">
        <f ca="1" t="shared" ref="AC689:AC752" si="88">B689</f>
        <v/>
      </c>
      <c r="AD689" s="74" t="str">
        <f ca="1" t="shared" si="82"/>
        <v/>
      </c>
    </row>
    <row r="690" s="74" customFormat="1" ht="20.15" customHeight="1" spans="1:30">
      <c r="A690" s="97"/>
      <c r="B690" s="95" t="str">
        <f ca="1">IF(LEN(A690)=0,"",INDEX('Smelter Look-up'!$A:$A,MATCH($A690,'Smelter Look-up'!$E:$E,0)))</f>
        <v/>
      </c>
      <c r="C690" s="95" t="str">
        <f ca="1">IF(LEN(A690)=0,"",INDEX('Smelter Look-up'!$C:$C,MATCH($A690,'Smelter Look-up'!$E:$E,0)))</f>
        <v/>
      </c>
      <c r="D690" s="95"/>
      <c r="E690" s="95" t="str">
        <f ca="1">IF(ISERROR($Y690),"",OFFSET('Smelter Look-up'!$D$4,$Y690-4,0)&amp;"")</f>
        <v/>
      </c>
      <c r="F690" s="95" t="str">
        <f ca="1">IF(ISERROR($Y690),"",OFFSET('Smelter Look-up'!$E$4,$Y690-4,0))</f>
        <v/>
      </c>
      <c r="G690" s="95" t="str">
        <f ca="1">IF(C690="Smelter not listed","Enter smelter details",IF(ISERROR($Y690),"",OFFSET('Smelter Look-up'!$F$4,$Y690-4,0)))</f>
        <v/>
      </c>
      <c r="H690" s="154" t="str">
        <f ca="1">IF(ISERROR($Y690),"",OFFSET('Smelter Look-up'!$G$4,$Y690-4,0))</f>
        <v/>
      </c>
      <c r="I690" s="96" t="str">
        <f ca="1">IF(ISERROR($Y690),"",OFFSET('Smelter Look-up'!$H$4,$Y690-4,0))</f>
        <v/>
      </c>
      <c r="J690" s="96" t="str">
        <f ca="1">IF(ISERROR($Y690),"",OFFSET('Smelter Look-up'!$I$4,$Y690-4,0))</f>
        <v/>
      </c>
      <c r="K690" s="97"/>
      <c r="L690" s="97"/>
      <c r="M690" s="97"/>
      <c r="N690" s="97"/>
      <c r="O690" s="97"/>
      <c r="P690" s="97"/>
      <c r="Q690" s="98"/>
      <c r="R690" s="140" t="str">
        <f ca="1">IF(ISERROR($Y690),"",OFFSET('Smelter Look-up'!$C$4,$Y690-4,0)&amp;"")</f>
        <v/>
      </c>
      <c r="S690" s="98" t="str">
        <f ca="1" t="shared" si="83"/>
        <v/>
      </c>
      <c r="T690" s="98" t="str">
        <f ca="1">IF(B690="","",IF(ISERROR(MATCH($J690,SorP!B:B,0)),"",INDIRECT("'SorP'!$A$"&amp;MATCH($S690&amp;$J690,SorP!C:C,0))))</f>
        <v/>
      </c>
      <c r="U690" s="99"/>
      <c r="V690" s="74" t="str">
        <f ca="1" t="shared" si="84"/>
        <v/>
      </c>
      <c r="W690" s="74" t="b">
        <f ca="1" t="shared" si="85"/>
        <v>0</v>
      </c>
      <c r="X690" s="74" t="str">
        <f ca="1" t="shared" si="86"/>
        <v>+</v>
      </c>
      <c r="Y690" s="74" t="e">
        <f ca="1">IF(C690="",NA(),MATCH($B690&amp;$C690,'Smelter Look-up'!$J:$J,0))</f>
        <v>#N/A</v>
      </c>
      <c r="AB690" s="74">
        <f ca="1" t="shared" si="87"/>
        <v>0</v>
      </c>
      <c r="AC690" s="74" t="str">
        <f ca="1" t="shared" si="88"/>
        <v/>
      </c>
      <c r="AD690" s="74" t="str">
        <f ca="1" t="shared" si="82"/>
        <v/>
      </c>
    </row>
    <row r="691" s="74" customFormat="1" ht="20.15" customHeight="1" spans="1:30">
      <c r="A691" s="97"/>
      <c r="B691" s="95" t="str">
        <f ca="1">IF(LEN(A691)=0,"",INDEX('Smelter Look-up'!$A:$A,MATCH($A691,'Smelter Look-up'!$E:$E,0)))</f>
        <v/>
      </c>
      <c r="C691" s="95" t="str">
        <f ca="1">IF(LEN(A691)=0,"",INDEX('Smelter Look-up'!$C:$C,MATCH($A691,'Smelter Look-up'!$E:$E,0)))</f>
        <v/>
      </c>
      <c r="D691" s="95"/>
      <c r="E691" s="95" t="str">
        <f ca="1">IF(ISERROR($Y691),"",OFFSET('Smelter Look-up'!$D$4,$Y691-4,0)&amp;"")</f>
        <v/>
      </c>
      <c r="F691" s="95" t="str">
        <f ca="1">IF(ISERROR($Y691),"",OFFSET('Smelter Look-up'!$E$4,$Y691-4,0))</f>
        <v/>
      </c>
      <c r="G691" s="95" t="str">
        <f ca="1">IF(C691="Smelter not listed","Enter smelter details",IF(ISERROR($Y691),"",OFFSET('Smelter Look-up'!$F$4,$Y691-4,0)))</f>
        <v/>
      </c>
      <c r="H691" s="154" t="str">
        <f ca="1">IF(ISERROR($Y691),"",OFFSET('Smelter Look-up'!$G$4,$Y691-4,0))</f>
        <v/>
      </c>
      <c r="I691" s="96" t="str">
        <f ca="1">IF(ISERROR($Y691),"",OFFSET('Smelter Look-up'!$H$4,$Y691-4,0))</f>
        <v/>
      </c>
      <c r="J691" s="96" t="str">
        <f ca="1">IF(ISERROR($Y691),"",OFFSET('Smelter Look-up'!$I$4,$Y691-4,0))</f>
        <v/>
      </c>
      <c r="K691" s="97"/>
      <c r="L691" s="97"/>
      <c r="M691" s="97"/>
      <c r="N691" s="97"/>
      <c r="O691" s="97"/>
      <c r="P691" s="97"/>
      <c r="Q691" s="98"/>
      <c r="R691" s="140" t="str">
        <f ca="1">IF(ISERROR($Y691),"",OFFSET('Smelter Look-up'!$C$4,$Y691-4,0)&amp;"")</f>
        <v/>
      </c>
      <c r="S691" s="98" t="str">
        <f ca="1" t="shared" si="83"/>
        <v/>
      </c>
      <c r="T691" s="98" t="str">
        <f ca="1">IF(B691="","",IF(ISERROR(MATCH($J691,SorP!B:B,0)),"",INDIRECT("'SorP'!$A$"&amp;MATCH($S691&amp;$J691,SorP!C:C,0))))</f>
        <v/>
      </c>
      <c r="U691" s="99"/>
      <c r="V691" s="74" t="str">
        <f ca="1" t="shared" si="84"/>
        <v/>
      </c>
      <c r="W691" s="74" t="b">
        <f ca="1" t="shared" si="85"/>
        <v>0</v>
      </c>
      <c r="X691" s="74" t="str">
        <f ca="1" t="shared" si="86"/>
        <v>+</v>
      </c>
      <c r="Y691" s="74" t="e">
        <f ca="1">IF(C691="",NA(),MATCH($B691&amp;$C691,'Smelter Look-up'!$J:$J,0))</f>
        <v>#N/A</v>
      </c>
      <c r="AB691" s="74">
        <f ca="1" t="shared" si="87"/>
        <v>0</v>
      </c>
      <c r="AC691" s="74" t="str">
        <f ca="1" t="shared" si="88"/>
        <v/>
      </c>
      <c r="AD691" s="74" t="str">
        <f ca="1" t="shared" si="82"/>
        <v/>
      </c>
    </row>
    <row r="692" s="74" customFormat="1" ht="20.15" customHeight="1" spans="1:30">
      <c r="A692" s="97"/>
      <c r="B692" s="95" t="str">
        <f ca="1">IF(LEN(A692)=0,"",INDEX('Smelter Look-up'!$A:$A,MATCH($A692,'Smelter Look-up'!$E:$E,0)))</f>
        <v/>
      </c>
      <c r="C692" s="95" t="str">
        <f ca="1">IF(LEN(A692)=0,"",INDEX('Smelter Look-up'!$C:$C,MATCH($A692,'Smelter Look-up'!$E:$E,0)))</f>
        <v/>
      </c>
      <c r="D692" s="95"/>
      <c r="E692" s="95" t="str">
        <f ca="1">IF(ISERROR($Y692),"",OFFSET('Smelter Look-up'!$D$4,$Y692-4,0)&amp;"")</f>
        <v/>
      </c>
      <c r="F692" s="95" t="str">
        <f ca="1">IF(ISERROR($Y692),"",OFFSET('Smelter Look-up'!$E$4,$Y692-4,0))</f>
        <v/>
      </c>
      <c r="G692" s="95" t="str">
        <f ca="1">IF(C692="Smelter not listed","Enter smelter details",IF(ISERROR($Y692),"",OFFSET('Smelter Look-up'!$F$4,$Y692-4,0)))</f>
        <v/>
      </c>
      <c r="H692" s="154" t="str">
        <f ca="1">IF(ISERROR($Y692),"",OFFSET('Smelter Look-up'!$G$4,$Y692-4,0))</f>
        <v/>
      </c>
      <c r="I692" s="96" t="str">
        <f ca="1">IF(ISERROR($Y692),"",OFFSET('Smelter Look-up'!$H$4,$Y692-4,0))</f>
        <v/>
      </c>
      <c r="J692" s="96" t="str">
        <f ca="1">IF(ISERROR($Y692),"",OFFSET('Smelter Look-up'!$I$4,$Y692-4,0))</f>
        <v/>
      </c>
      <c r="K692" s="97"/>
      <c r="L692" s="97"/>
      <c r="M692" s="97"/>
      <c r="N692" s="97"/>
      <c r="O692" s="97"/>
      <c r="P692" s="97"/>
      <c r="Q692" s="98"/>
      <c r="R692" s="140" t="str">
        <f ca="1">IF(ISERROR($Y692),"",OFFSET('Smelter Look-up'!$C$4,$Y692-4,0)&amp;"")</f>
        <v/>
      </c>
      <c r="S692" s="98" t="str">
        <f ca="1" t="shared" si="83"/>
        <v/>
      </c>
      <c r="T692" s="98" t="str">
        <f ca="1">IF(B692="","",IF(ISERROR(MATCH($J692,SorP!B:B,0)),"",INDIRECT("'SorP'!$A$"&amp;MATCH($S692&amp;$J692,SorP!C:C,0))))</f>
        <v/>
      </c>
      <c r="U692" s="99"/>
      <c r="V692" s="74" t="str">
        <f ca="1" t="shared" si="84"/>
        <v/>
      </c>
      <c r="W692" s="74" t="b">
        <f ca="1" t="shared" si="85"/>
        <v>0</v>
      </c>
      <c r="X692" s="74" t="str">
        <f ca="1" t="shared" si="86"/>
        <v>+</v>
      </c>
      <c r="Y692" s="74" t="e">
        <f ca="1">IF(C692="",NA(),MATCH($B692&amp;$C692,'Smelter Look-up'!$J:$J,0))</f>
        <v>#N/A</v>
      </c>
      <c r="AB692" s="74">
        <f ca="1" t="shared" si="87"/>
        <v>0</v>
      </c>
      <c r="AC692" s="74" t="str">
        <f ca="1" t="shared" si="88"/>
        <v/>
      </c>
      <c r="AD692" s="74" t="str">
        <f ca="1" t="shared" si="82"/>
        <v/>
      </c>
    </row>
    <row r="693" s="74" customFormat="1" ht="20.15" customHeight="1" spans="1:30">
      <c r="A693" s="97"/>
      <c r="B693" s="95" t="str">
        <f ca="1">IF(LEN(A693)=0,"",INDEX('Smelter Look-up'!$A:$A,MATCH($A693,'Smelter Look-up'!$E:$E,0)))</f>
        <v/>
      </c>
      <c r="C693" s="95" t="str">
        <f ca="1">IF(LEN(A693)=0,"",INDEX('Smelter Look-up'!$C:$C,MATCH($A693,'Smelter Look-up'!$E:$E,0)))</f>
        <v/>
      </c>
      <c r="D693" s="95"/>
      <c r="E693" s="95" t="str">
        <f ca="1">IF(ISERROR($Y693),"",OFFSET('Smelter Look-up'!$D$4,$Y693-4,0)&amp;"")</f>
        <v/>
      </c>
      <c r="F693" s="95" t="str">
        <f ca="1">IF(ISERROR($Y693),"",OFFSET('Smelter Look-up'!$E$4,$Y693-4,0))</f>
        <v/>
      </c>
      <c r="G693" s="95" t="str">
        <f ca="1">IF(C693="Smelter not listed","Enter smelter details",IF(ISERROR($Y693),"",OFFSET('Smelter Look-up'!$F$4,$Y693-4,0)))</f>
        <v/>
      </c>
      <c r="H693" s="154" t="str">
        <f ca="1">IF(ISERROR($Y693),"",OFFSET('Smelter Look-up'!$G$4,$Y693-4,0))</f>
        <v/>
      </c>
      <c r="I693" s="96" t="str">
        <f ca="1">IF(ISERROR($Y693),"",OFFSET('Smelter Look-up'!$H$4,$Y693-4,0))</f>
        <v/>
      </c>
      <c r="J693" s="96" t="str">
        <f ca="1">IF(ISERROR($Y693),"",OFFSET('Smelter Look-up'!$I$4,$Y693-4,0))</f>
        <v/>
      </c>
      <c r="K693" s="97"/>
      <c r="L693" s="97"/>
      <c r="M693" s="97"/>
      <c r="N693" s="97"/>
      <c r="O693" s="97"/>
      <c r="P693" s="97"/>
      <c r="Q693" s="98"/>
      <c r="R693" s="140" t="str">
        <f ca="1">IF(ISERROR($Y693),"",OFFSET('Smelter Look-up'!$C$4,$Y693-4,0)&amp;"")</f>
        <v/>
      </c>
      <c r="S693" s="98" t="str">
        <f ca="1" t="shared" si="83"/>
        <v/>
      </c>
      <c r="T693" s="98" t="str">
        <f ca="1">IF(B693="","",IF(ISERROR(MATCH($J693,SorP!B:B,0)),"",INDIRECT("'SorP'!$A$"&amp;MATCH($S693&amp;$J693,SorP!C:C,0))))</f>
        <v/>
      </c>
      <c r="U693" s="99"/>
      <c r="V693" s="74" t="str">
        <f ca="1" t="shared" si="84"/>
        <v/>
      </c>
      <c r="W693" s="74" t="b">
        <f ca="1" t="shared" si="85"/>
        <v>0</v>
      </c>
      <c r="X693" s="74" t="str">
        <f ca="1" t="shared" si="86"/>
        <v>+</v>
      </c>
      <c r="Y693" s="74" t="e">
        <f ca="1">IF(C693="",NA(),MATCH($B693&amp;$C693,'Smelter Look-up'!$J:$J,0))</f>
        <v>#N/A</v>
      </c>
      <c r="AB693" s="74">
        <f ca="1" t="shared" si="87"/>
        <v>0</v>
      </c>
      <c r="AC693" s="74" t="str">
        <f ca="1" t="shared" si="88"/>
        <v/>
      </c>
      <c r="AD693" s="74" t="str">
        <f ca="1" t="shared" si="82"/>
        <v/>
      </c>
    </row>
    <row r="694" s="74" customFormat="1" ht="20.15" customHeight="1" spans="1:30">
      <c r="A694" s="97"/>
      <c r="B694" s="95" t="str">
        <f ca="1">IF(LEN(A694)=0,"",INDEX('Smelter Look-up'!$A:$A,MATCH($A694,'Smelter Look-up'!$E:$E,0)))</f>
        <v/>
      </c>
      <c r="C694" s="95" t="str">
        <f ca="1">IF(LEN(A694)=0,"",INDEX('Smelter Look-up'!$C:$C,MATCH($A694,'Smelter Look-up'!$E:$E,0)))</f>
        <v/>
      </c>
      <c r="D694" s="95"/>
      <c r="E694" s="95" t="str">
        <f ca="1">IF(ISERROR($Y694),"",OFFSET('Smelter Look-up'!$D$4,$Y694-4,0)&amp;"")</f>
        <v/>
      </c>
      <c r="F694" s="95" t="str">
        <f ca="1">IF(ISERROR($Y694),"",OFFSET('Smelter Look-up'!$E$4,$Y694-4,0))</f>
        <v/>
      </c>
      <c r="G694" s="95" t="str">
        <f ca="1">IF(C694="Smelter not listed","Enter smelter details",IF(ISERROR($Y694),"",OFFSET('Smelter Look-up'!$F$4,$Y694-4,0)))</f>
        <v/>
      </c>
      <c r="H694" s="154" t="str">
        <f ca="1">IF(ISERROR($Y694),"",OFFSET('Smelter Look-up'!$G$4,$Y694-4,0))</f>
        <v/>
      </c>
      <c r="I694" s="96" t="str">
        <f ca="1">IF(ISERROR($Y694),"",OFFSET('Smelter Look-up'!$H$4,$Y694-4,0))</f>
        <v/>
      </c>
      <c r="J694" s="96" t="str">
        <f ca="1">IF(ISERROR($Y694),"",OFFSET('Smelter Look-up'!$I$4,$Y694-4,0))</f>
        <v/>
      </c>
      <c r="K694" s="97"/>
      <c r="L694" s="97"/>
      <c r="M694" s="97"/>
      <c r="N694" s="97"/>
      <c r="O694" s="97"/>
      <c r="P694" s="97"/>
      <c r="Q694" s="98"/>
      <c r="R694" s="140" t="str">
        <f ca="1">IF(ISERROR($Y694),"",OFFSET('Smelter Look-up'!$C$4,$Y694-4,0)&amp;"")</f>
        <v/>
      </c>
      <c r="S694" s="98" t="str">
        <f ca="1" t="shared" si="83"/>
        <v/>
      </c>
      <c r="T694" s="98" t="str">
        <f ca="1">IF(B694="","",IF(ISERROR(MATCH($J694,SorP!B:B,0)),"",INDIRECT("'SorP'!$A$"&amp;MATCH($S694&amp;$J694,SorP!C:C,0))))</f>
        <v/>
      </c>
      <c r="U694" s="99"/>
      <c r="V694" s="74" t="str">
        <f ca="1" t="shared" si="84"/>
        <v/>
      </c>
      <c r="W694" s="74" t="b">
        <f ca="1" t="shared" si="85"/>
        <v>0</v>
      </c>
      <c r="X694" s="74" t="str">
        <f ca="1" t="shared" si="86"/>
        <v>+</v>
      </c>
      <c r="Y694" s="74" t="e">
        <f ca="1">IF(C694="",NA(),MATCH($B694&amp;$C694,'Smelter Look-up'!$J:$J,0))</f>
        <v>#N/A</v>
      </c>
      <c r="AB694" s="74">
        <f ca="1" t="shared" si="87"/>
        <v>0</v>
      </c>
      <c r="AC694" s="74" t="str">
        <f ca="1" t="shared" si="88"/>
        <v/>
      </c>
      <c r="AD694" s="74" t="str">
        <f ca="1" t="shared" si="82"/>
        <v/>
      </c>
    </row>
    <row r="695" s="74" customFormat="1" ht="20.15" customHeight="1" spans="1:30">
      <c r="A695" s="97"/>
      <c r="B695" s="95" t="str">
        <f ca="1">IF(LEN(A695)=0,"",INDEX('Smelter Look-up'!$A:$A,MATCH($A695,'Smelter Look-up'!$E:$E,0)))</f>
        <v/>
      </c>
      <c r="C695" s="95" t="str">
        <f ca="1">IF(LEN(A695)=0,"",INDEX('Smelter Look-up'!$C:$C,MATCH($A695,'Smelter Look-up'!$E:$E,0)))</f>
        <v/>
      </c>
      <c r="D695" s="95"/>
      <c r="E695" s="95" t="str">
        <f ca="1">IF(ISERROR($Y695),"",OFFSET('Smelter Look-up'!$D$4,$Y695-4,0)&amp;"")</f>
        <v/>
      </c>
      <c r="F695" s="95" t="str">
        <f ca="1">IF(ISERROR($Y695),"",OFFSET('Smelter Look-up'!$E$4,$Y695-4,0))</f>
        <v/>
      </c>
      <c r="G695" s="95" t="str">
        <f ca="1">IF(C695="Smelter not listed","Enter smelter details",IF(ISERROR($Y695),"",OFFSET('Smelter Look-up'!$F$4,$Y695-4,0)))</f>
        <v/>
      </c>
      <c r="H695" s="154" t="str">
        <f ca="1">IF(ISERROR($Y695),"",OFFSET('Smelter Look-up'!$G$4,$Y695-4,0))</f>
        <v/>
      </c>
      <c r="I695" s="96" t="str">
        <f ca="1">IF(ISERROR($Y695),"",OFFSET('Smelter Look-up'!$H$4,$Y695-4,0))</f>
        <v/>
      </c>
      <c r="J695" s="96" t="str">
        <f ca="1">IF(ISERROR($Y695),"",OFFSET('Smelter Look-up'!$I$4,$Y695-4,0))</f>
        <v/>
      </c>
      <c r="K695" s="97"/>
      <c r="L695" s="97"/>
      <c r="M695" s="97"/>
      <c r="N695" s="97"/>
      <c r="O695" s="97"/>
      <c r="P695" s="97"/>
      <c r="Q695" s="98"/>
      <c r="R695" s="140" t="str">
        <f ca="1">IF(ISERROR($Y695),"",OFFSET('Smelter Look-up'!$C$4,$Y695-4,0)&amp;"")</f>
        <v/>
      </c>
      <c r="S695" s="98" t="str">
        <f ca="1" t="shared" si="83"/>
        <v/>
      </c>
      <c r="T695" s="98" t="str">
        <f ca="1">IF(B695="","",IF(ISERROR(MATCH($J695,SorP!B:B,0)),"",INDIRECT("'SorP'!$A$"&amp;MATCH($S695&amp;$J695,SorP!C:C,0))))</f>
        <v/>
      </c>
      <c r="U695" s="99"/>
      <c r="V695" s="74" t="str">
        <f ca="1" t="shared" si="84"/>
        <v/>
      </c>
      <c r="W695" s="74" t="b">
        <f ca="1" t="shared" si="85"/>
        <v>0</v>
      </c>
      <c r="X695" s="74" t="str">
        <f ca="1" t="shared" si="86"/>
        <v>+</v>
      </c>
      <c r="Y695" s="74" t="e">
        <f ca="1">IF(C695="",NA(),MATCH($B695&amp;$C695,'Smelter Look-up'!$J:$J,0))</f>
        <v>#N/A</v>
      </c>
      <c r="AB695" s="74">
        <f ca="1" t="shared" si="87"/>
        <v>0</v>
      </c>
      <c r="AC695" s="74" t="str">
        <f ca="1" t="shared" si="88"/>
        <v/>
      </c>
      <c r="AD695" s="74" t="str">
        <f ca="1" t="shared" ref="AD695:AD758" si="89">IF(C695="Smelter not listed",D695,IF(C695="Smelter not yet identified","",C695))</f>
        <v/>
      </c>
    </row>
    <row r="696" s="74" customFormat="1" ht="20.15" customHeight="1" spans="1:30">
      <c r="A696" s="97"/>
      <c r="B696" s="95" t="str">
        <f ca="1">IF(LEN(A696)=0,"",INDEX('Smelter Look-up'!$A:$A,MATCH($A696,'Smelter Look-up'!$E:$E,0)))</f>
        <v/>
      </c>
      <c r="C696" s="95" t="str">
        <f ca="1">IF(LEN(A696)=0,"",INDEX('Smelter Look-up'!$C:$C,MATCH($A696,'Smelter Look-up'!$E:$E,0)))</f>
        <v/>
      </c>
      <c r="D696" s="95"/>
      <c r="E696" s="95" t="str">
        <f ca="1">IF(ISERROR($Y696),"",OFFSET('Smelter Look-up'!$D$4,$Y696-4,0)&amp;"")</f>
        <v/>
      </c>
      <c r="F696" s="95" t="str">
        <f ca="1">IF(ISERROR($Y696),"",OFFSET('Smelter Look-up'!$E$4,$Y696-4,0))</f>
        <v/>
      </c>
      <c r="G696" s="95" t="str">
        <f ca="1">IF(C696="Smelter not listed","Enter smelter details",IF(ISERROR($Y696),"",OFFSET('Smelter Look-up'!$F$4,$Y696-4,0)))</f>
        <v/>
      </c>
      <c r="H696" s="154" t="str">
        <f ca="1">IF(ISERROR($Y696),"",OFFSET('Smelter Look-up'!$G$4,$Y696-4,0))</f>
        <v/>
      </c>
      <c r="I696" s="96" t="str">
        <f ca="1">IF(ISERROR($Y696),"",OFFSET('Smelter Look-up'!$H$4,$Y696-4,0))</f>
        <v/>
      </c>
      <c r="J696" s="96" t="str">
        <f ca="1">IF(ISERROR($Y696),"",OFFSET('Smelter Look-up'!$I$4,$Y696-4,0))</f>
        <v/>
      </c>
      <c r="K696" s="97"/>
      <c r="L696" s="97"/>
      <c r="M696" s="97"/>
      <c r="N696" s="97"/>
      <c r="O696" s="97"/>
      <c r="P696" s="97"/>
      <c r="Q696" s="98"/>
      <c r="R696" s="140" t="str">
        <f ca="1">IF(ISERROR($Y696),"",OFFSET('Smelter Look-up'!$C$4,$Y696-4,0)&amp;"")</f>
        <v/>
      </c>
      <c r="S696" s="98" t="str">
        <f ca="1" t="shared" si="83"/>
        <v/>
      </c>
      <c r="T696" s="98" t="str">
        <f ca="1">IF(B696="","",IF(ISERROR(MATCH($J696,SorP!B:B,0)),"",INDIRECT("'SorP'!$A$"&amp;MATCH($S696&amp;$J696,SorP!C:C,0))))</f>
        <v/>
      </c>
      <c r="U696" s="99"/>
      <c r="V696" s="74" t="str">
        <f ca="1" t="shared" si="84"/>
        <v/>
      </c>
      <c r="W696" s="74" t="b">
        <f ca="1" t="shared" si="85"/>
        <v>0</v>
      </c>
      <c r="X696" s="74" t="str">
        <f ca="1" t="shared" si="86"/>
        <v>+</v>
      </c>
      <c r="Y696" s="74" t="e">
        <f ca="1">IF(C696="",NA(),MATCH($B696&amp;$C696,'Smelter Look-up'!$J:$J,0))</f>
        <v>#N/A</v>
      </c>
      <c r="AB696" s="74">
        <f ca="1" t="shared" si="87"/>
        <v>0</v>
      </c>
      <c r="AC696" s="74" t="str">
        <f ca="1" t="shared" si="88"/>
        <v/>
      </c>
      <c r="AD696" s="74" t="str">
        <f ca="1" t="shared" si="89"/>
        <v/>
      </c>
    </row>
    <row r="697" s="74" customFormat="1" ht="20.15" customHeight="1" spans="1:30">
      <c r="A697" s="97"/>
      <c r="B697" s="95" t="str">
        <f ca="1">IF(LEN(A697)=0,"",INDEX('Smelter Look-up'!$A:$A,MATCH($A697,'Smelter Look-up'!$E:$E,0)))</f>
        <v/>
      </c>
      <c r="C697" s="95" t="str">
        <f ca="1">IF(LEN(A697)=0,"",INDEX('Smelter Look-up'!$C:$C,MATCH($A697,'Smelter Look-up'!$E:$E,0)))</f>
        <v/>
      </c>
      <c r="D697" s="95"/>
      <c r="E697" s="95" t="str">
        <f ca="1">IF(ISERROR($Y697),"",OFFSET('Smelter Look-up'!$D$4,$Y697-4,0)&amp;"")</f>
        <v/>
      </c>
      <c r="F697" s="95" t="str">
        <f ca="1">IF(ISERROR($Y697),"",OFFSET('Smelter Look-up'!$E$4,$Y697-4,0))</f>
        <v/>
      </c>
      <c r="G697" s="95" t="str">
        <f ca="1">IF(C697="Smelter not listed","Enter smelter details",IF(ISERROR($Y697),"",OFFSET('Smelter Look-up'!$F$4,$Y697-4,0)))</f>
        <v/>
      </c>
      <c r="H697" s="154" t="str">
        <f ca="1">IF(ISERROR($Y697),"",OFFSET('Smelter Look-up'!$G$4,$Y697-4,0))</f>
        <v/>
      </c>
      <c r="I697" s="96" t="str">
        <f ca="1">IF(ISERROR($Y697),"",OFFSET('Smelter Look-up'!$H$4,$Y697-4,0))</f>
        <v/>
      </c>
      <c r="J697" s="96" t="str">
        <f ca="1">IF(ISERROR($Y697),"",OFFSET('Smelter Look-up'!$I$4,$Y697-4,0))</f>
        <v/>
      </c>
      <c r="K697" s="97"/>
      <c r="L697" s="97"/>
      <c r="M697" s="97"/>
      <c r="N697" s="97"/>
      <c r="O697" s="97"/>
      <c r="P697" s="97"/>
      <c r="Q697" s="98"/>
      <c r="R697" s="140" t="str">
        <f ca="1">IF(ISERROR($Y697),"",OFFSET('Smelter Look-up'!$C$4,$Y697-4,0)&amp;"")</f>
        <v/>
      </c>
      <c r="S697" s="98" t="str">
        <f ca="1" t="shared" si="83"/>
        <v/>
      </c>
      <c r="T697" s="98" t="str">
        <f ca="1">IF(B697="","",IF(ISERROR(MATCH($J697,SorP!B:B,0)),"",INDIRECT("'SorP'!$A$"&amp;MATCH($S697&amp;$J697,SorP!C:C,0))))</f>
        <v/>
      </c>
      <c r="U697" s="99"/>
      <c r="V697" s="74" t="str">
        <f ca="1" t="shared" si="84"/>
        <v/>
      </c>
      <c r="W697" s="74" t="b">
        <f ca="1" t="shared" si="85"/>
        <v>0</v>
      </c>
      <c r="X697" s="74" t="str">
        <f ca="1" t="shared" si="86"/>
        <v>+</v>
      </c>
      <c r="Y697" s="74" t="e">
        <f ca="1">IF(C697="",NA(),MATCH($B697&amp;$C697,'Smelter Look-up'!$J:$J,0))</f>
        <v>#N/A</v>
      </c>
      <c r="AB697" s="74">
        <f ca="1" t="shared" si="87"/>
        <v>0</v>
      </c>
      <c r="AC697" s="74" t="str">
        <f ca="1" t="shared" si="88"/>
        <v/>
      </c>
      <c r="AD697" s="74" t="str">
        <f ca="1" t="shared" si="89"/>
        <v/>
      </c>
    </row>
    <row r="698" s="74" customFormat="1" ht="20.15" customHeight="1" spans="1:30">
      <c r="A698" s="97"/>
      <c r="B698" s="95" t="str">
        <f ca="1">IF(LEN(A698)=0,"",INDEX('Smelter Look-up'!$A:$A,MATCH($A698,'Smelter Look-up'!$E:$E,0)))</f>
        <v/>
      </c>
      <c r="C698" s="95" t="str">
        <f ca="1">IF(LEN(A698)=0,"",INDEX('Smelter Look-up'!$C:$C,MATCH($A698,'Smelter Look-up'!$E:$E,0)))</f>
        <v/>
      </c>
      <c r="D698" s="95"/>
      <c r="E698" s="95" t="str">
        <f ca="1">IF(ISERROR($Y698),"",OFFSET('Smelter Look-up'!$D$4,$Y698-4,0)&amp;"")</f>
        <v/>
      </c>
      <c r="F698" s="95" t="str">
        <f ca="1">IF(ISERROR($Y698),"",OFFSET('Smelter Look-up'!$E$4,$Y698-4,0))</f>
        <v/>
      </c>
      <c r="G698" s="95" t="str">
        <f ca="1">IF(C698="Smelter not listed","Enter smelter details",IF(ISERROR($Y698),"",OFFSET('Smelter Look-up'!$F$4,$Y698-4,0)))</f>
        <v/>
      </c>
      <c r="H698" s="154" t="str">
        <f ca="1">IF(ISERROR($Y698),"",OFFSET('Smelter Look-up'!$G$4,$Y698-4,0))</f>
        <v/>
      </c>
      <c r="I698" s="96" t="str">
        <f ca="1">IF(ISERROR($Y698),"",OFFSET('Smelter Look-up'!$H$4,$Y698-4,0))</f>
        <v/>
      </c>
      <c r="J698" s="96" t="str">
        <f ca="1">IF(ISERROR($Y698),"",OFFSET('Smelter Look-up'!$I$4,$Y698-4,0))</f>
        <v/>
      </c>
      <c r="K698" s="97"/>
      <c r="L698" s="97"/>
      <c r="M698" s="97"/>
      <c r="N698" s="97"/>
      <c r="O698" s="97"/>
      <c r="P698" s="97"/>
      <c r="Q698" s="98"/>
      <c r="R698" s="140" t="str">
        <f ca="1">IF(ISERROR($Y698),"",OFFSET('Smelter Look-up'!$C$4,$Y698-4,0)&amp;"")</f>
        <v/>
      </c>
      <c r="S698" s="98" t="str">
        <f ca="1" t="shared" si="83"/>
        <v/>
      </c>
      <c r="T698" s="98" t="str">
        <f ca="1">IF(B698="","",IF(ISERROR(MATCH($J698,SorP!B:B,0)),"",INDIRECT("'SorP'!$A$"&amp;MATCH($S698&amp;$J698,SorP!C:C,0))))</f>
        <v/>
      </c>
      <c r="U698" s="99"/>
      <c r="V698" s="74" t="str">
        <f ca="1" t="shared" si="84"/>
        <v/>
      </c>
      <c r="W698" s="74" t="b">
        <f ca="1" t="shared" si="85"/>
        <v>0</v>
      </c>
      <c r="X698" s="74" t="str">
        <f ca="1" t="shared" si="86"/>
        <v>+</v>
      </c>
      <c r="Y698" s="74" t="e">
        <f ca="1">IF(C698="",NA(),MATCH($B698&amp;$C698,'Smelter Look-up'!$J:$J,0))</f>
        <v>#N/A</v>
      </c>
      <c r="AB698" s="74">
        <f ca="1" t="shared" si="87"/>
        <v>0</v>
      </c>
      <c r="AC698" s="74" t="str">
        <f ca="1" t="shared" si="88"/>
        <v/>
      </c>
      <c r="AD698" s="74" t="str">
        <f ca="1" t="shared" si="89"/>
        <v/>
      </c>
    </row>
    <row r="699" s="74" customFormat="1" ht="20.15" customHeight="1" spans="1:30">
      <c r="A699" s="97"/>
      <c r="B699" s="95" t="str">
        <f ca="1">IF(LEN(A699)=0,"",INDEX('Smelter Look-up'!$A:$A,MATCH($A699,'Smelter Look-up'!$E:$E,0)))</f>
        <v/>
      </c>
      <c r="C699" s="95" t="str">
        <f ca="1">IF(LEN(A699)=0,"",INDEX('Smelter Look-up'!$C:$C,MATCH($A699,'Smelter Look-up'!$E:$E,0)))</f>
        <v/>
      </c>
      <c r="D699" s="95"/>
      <c r="E699" s="95" t="str">
        <f ca="1">IF(ISERROR($Y699),"",OFFSET('Smelter Look-up'!$D$4,$Y699-4,0)&amp;"")</f>
        <v/>
      </c>
      <c r="F699" s="95" t="str">
        <f ca="1">IF(ISERROR($Y699),"",OFFSET('Smelter Look-up'!$E$4,$Y699-4,0))</f>
        <v/>
      </c>
      <c r="G699" s="95" t="str">
        <f ca="1">IF(C699="Smelter not listed","Enter smelter details",IF(ISERROR($Y699),"",OFFSET('Smelter Look-up'!$F$4,$Y699-4,0)))</f>
        <v/>
      </c>
      <c r="H699" s="154" t="str">
        <f ca="1">IF(ISERROR($Y699),"",OFFSET('Smelter Look-up'!$G$4,$Y699-4,0))</f>
        <v/>
      </c>
      <c r="I699" s="96" t="str">
        <f ca="1">IF(ISERROR($Y699),"",OFFSET('Smelter Look-up'!$H$4,$Y699-4,0))</f>
        <v/>
      </c>
      <c r="J699" s="96" t="str">
        <f ca="1">IF(ISERROR($Y699),"",OFFSET('Smelter Look-up'!$I$4,$Y699-4,0))</f>
        <v/>
      </c>
      <c r="K699" s="97"/>
      <c r="L699" s="97"/>
      <c r="M699" s="97"/>
      <c r="N699" s="97"/>
      <c r="O699" s="97"/>
      <c r="P699" s="97"/>
      <c r="Q699" s="98"/>
      <c r="R699" s="140" t="str">
        <f ca="1">IF(ISERROR($Y699),"",OFFSET('Smelter Look-up'!$C$4,$Y699-4,0)&amp;"")</f>
        <v/>
      </c>
      <c r="S699" s="98" t="str">
        <f ca="1" t="shared" si="83"/>
        <v/>
      </c>
      <c r="T699" s="98" t="str">
        <f ca="1">IF(B699="","",IF(ISERROR(MATCH($J699,SorP!B:B,0)),"",INDIRECT("'SorP'!$A$"&amp;MATCH($S699&amp;$J699,SorP!C:C,0))))</f>
        <v/>
      </c>
      <c r="U699" s="99"/>
      <c r="V699" s="74" t="str">
        <f ca="1" t="shared" si="84"/>
        <v/>
      </c>
      <c r="W699" s="74" t="b">
        <f ca="1" t="shared" si="85"/>
        <v>0</v>
      </c>
      <c r="X699" s="74" t="str">
        <f ca="1" t="shared" si="86"/>
        <v>+</v>
      </c>
      <c r="Y699" s="74" t="e">
        <f ca="1">IF(C699="",NA(),MATCH($B699&amp;$C699,'Smelter Look-up'!$J:$J,0))</f>
        <v>#N/A</v>
      </c>
      <c r="AB699" s="74">
        <f ca="1" t="shared" si="87"/>
        <v>0</v>
      </c>
      <c r="AC699" s="74" t="str">
        <f ca="1" t="shared" si="88"/>
        <v/>
      </c>
      <c r="AD699" s="74" t="str">
        <f ca="1" t="shared" si="89"/>
        <v/>
      </c>
    </row>
    <row r="700" s="74" customFormat="1" ht="20.15" customHeight="1" spans="1:30">
      <c r="A700" s="97"/>
      <c r="B700" s="95" t="str">
        <f ca="1">IF(LEN(A700)=0,"",INDEX('Smelter Look-up'!$A:$A,MATCH($A700,'Smelter Look-up'!$E:$E,0)))</f>
        <v/>
      </c>
      <c r="C700" s="95" t="str">
        <f ca="1">IF(LEN(A700)=0,"",INDEX('Smelter Look-up'!$C:$C,MATCH($A700,'Smelter Look-up'!$E:$E,0)))</f>
        <v/>
      </c>
      <c r="D700" s="95"/>
      <c r="E700" s="95" t="str">
        <f ca="1">IF(ISERROR($Y700),"",OFFSET('Smelter Look-up'!$D$4,$Y700-4,0)&amp;"")</f>
        <v/>
      </c>
      <c r="F700" s="95" t="str">
        <f ca="1">IF(ISERROR($Y700),"",OFFSET('Smelter Look-up'!$E$4,$Y700-4,0))</f>
        <v/>
      </c>
      <c r="G700" s="95" t="str">
        <f ca="1">IF(C700="Smelter not listed","Enter smelter details",IF(ISERROR($Y700),"",OFFSET('Smelter Look-up'!$F$4,$Y700-4,0)))</f>
        <v/>
      </c>
      <c r="H700" s="154" t="str">
        <f ca="1">IF(ISERROR($Y700),"",OFFSET('Smelter Look-up'!$G$4,$Y700-4,0))</f>
        <v/>
      </c>
      <c r="I700" s="96" t="str">
        <f ca="1">IF(ISERROR($Y700),"",OFFSET('Smelter Look-up'!$H$4,$Y700-4,0))</f>
        <v/>
      </c>
      <c r="J700" s="96" t="str">
        <f ca="1">IF(ISERROR($Y700),"",OFFSET('Smelter Look-up'!$I$4,$Y700-4,0))</f>
        <v/>
      </c>
      <c r="K700" s="97"/>
      <c r="L700" s="97"/>
      <c r="M700" s="97"/>
      <c r="N700" s="97"/>
      <c r="O700" s="97"/>
      <c r="P700" s="97"/>
      <c r="Q700" s="98"/>
      <c r="R700" s="140" t="str">
        <f ca="1">IF(ISERROR($Y700),"",OFFSET('Smelter Look-up'!$C$4,$Y700-4,0)&amp;"")</f>
        <v/>
      </c>
      <c r="S700" s="98" t="str">
        <f ca="1" t="shared" si="83"/>
        <v/>
      </c>
      <c r="T700" s="98" t="str">
        <f ca="1">IF(B700="","",IF(ISERROR(MATCH($J700,SorP!B:B,0)),"",INDIRECT("'SorP'!$A$"&amp;MATCH($S700&amp;$J700,SorP!C:C,0))))</f>
        <v/>
      </c>
      <c r="U700" s="99"/>
      <c r="V700" s="74" t="str">
        <f ca="1" t="shared" si="84"/>
        <v/>
      </c>
      <c r="W700" s="74" t="b">
        <f ca="1" t="shared" si="85"/>
        <v>0</v>
      </c>
      <c r="X700" s="74" t="str">
        <f ca="1" t="shared" si="86"/>
        <v>+</v>
      </c>
      <c r="Y700" s="74" t="e">
        <f ca="1">IF(C700="",NA(),MATCH($B700&amp;$C700,'Smelter Look-up'!$J:$J,0))</f>
        <v>#N/A</v>
      </c>
      <c r="AB700" s="74">
        <f ca="1" t="shared" si="87"/>
        <v>0</v>
      </c>
      <c r="AC700" s="74" t="str">
        <f ca="1" t="shared" si="88"/>
        <v/>
      </c>
      <c r="AD700" s="74" t="str">
        <f ca="1" t="shared" si="89"/>
        <v/>
      </c>
    </row>
    <row r="701" s="74" customFormat="1" ht="20.15" customHeight="1" spans="1:30">
      <c r="A701" s="97"/>
      <c r="B701" s="95" t="str">
        <f ca="1">IF(LEN(A701)=0,"",INDEX('Smelter Look-up'!$A:$A,MATCH($A701,'Smelter Look-up'!$E:$E,0)))</f>
        <v/>
      </c>
      <c r="C701" s="95" t="str">
        <f ca="1">IF(LEN(A701)=0,"",INDEX('Smelter Look-up'!$C:$C,MATCH($A701,'Smelter Look-up'!$E:$E,0)))</f>
        <v/>
      </c>
      <c r="D701" s="95"/>
      <c r="E701" s="95" t="str">
        <f ca="1">IF(ISERROR($Y701),"",OFFSET('Smelter Look-up'!$D$4,$Y701-4,0)&amp;"")</f>
        <v/>
      </c>
      <c r="F701" s="95" t="str">
        <f ca="1">IF(ISERROR($Y701),"",OFFSET('Smelter Look-up'!$E$4,$Y701-4,0))</f>
        <v/>
      </c>
      <c r="G701" s="95" t="str">
        <f ca="1">IF(C701="Smelter not listed","Enter smelter details",IF(ISERROR($Y701),"",OFFSET('Smelter Look-up'!$F$4,$Y701-4,0)))</f>
        <v/>
      </c>
      <c r="H701" s="154" t="str">
        <f ca="1">IF(ISERROR($Y701),"",OFFSET('Smelter Look-up'!$G$4,$Y701-4,0))</f>
        <v/>
      </c>
      <c r="I701" s="96" t="str">
        <f ca="1">IF(ISERROR($Y701),"",OFFSET('Smelter Look-up'!$H$4,$Y701-4,0))</f>
        <v/>
      </c>
      <c r="J701" s="96" t="str">
        <f ca="1">IF(ISERROR($Y701),"",OFFSET('Smelter Look-up'!$I$4,$Y701-4,0))</f>
        <v/>
      </c>
      <c r="K701" s="97"/>
      <c r="L701" s="97"/>
      <c r="M701" s="97"/>
      <c r="N701" s="97"/>
      <c r="O701" s="97"/>
      <c r="P701" s="97"/>
      <c r="Q701" s="98"/>
      <c r="R701" s="140" t="str">
        <f ca="1">IF(ISERROR($Y701),"",OFFSET('Smelter Look-up'!$C$4,$Y701-4,0)&amp;"")</f>
        <v/>
      </c>
      <c r="S701" s="98" t="str">
        <f ca="1" t="shared" si="83"/>
        <v/>
      </c>
      <c r="T701" s="98" t="str">
        <f ca="1">IF(B701="","",IF(ISERROR(MATCH($J701,SorP!B:B,0)),"",INDIRECT("'SorP'!$A$"&amp;MATCH($S701&amp;$J701,SorP!C:C,0))))</f>
        <v/>
      </c>
      <c r="U701" s="99"/>
      <c r="V701" s="74" t="str">
        <f ca="1" t="shared" si="84"/>
        <v/>
      </c>
      <c r="W701" s="74" t="b">
        <f ca="1" t="shared" si="85"/>
        <v>0</v>
      </c>
      <c r="X701" s="74" t="str">
        <f ca="1" t="shared" si="86"/>
        <v>+</v>
      </c>
      <c r="Y701" s="74" t="e">
        <f ca="1">IF(C701="",NA(),MATCH($B701&amp;$C701,'Smelter Look-up'!$J:$J,0))</f>
        <v>#N/A</v>
      </c>
      <c r="AB701" s="74">
        <f ca="1" t="shared" si="87"/>
        <v>0</v>
      </c>
      <c r="AC701" s="74" t="str">
        <f ca="1" t="shared" si="88"/>
        <v/>
      </c>
      <c r="AD701" s="74" t="str">
        <f ca="1" t="shared" si="89"/>
        <v/>
      </c>
    </row>
    <row r="702" s="74" customFormat="1" ht="20.15" customHeight="1" spans="1:30">
      <c r="A702" s="97"/>
      <c r="B702" s="95" t="str">
        <f ca="1">IF(LEN(A702)=0,"",INDEX('Smelter Look-up'!$A:$A,MATCH($A702,'Smelter Look-up'!$E:$E,0)))</f>
        <v/>
      </c>
      <c r="C702" s="95" t="str">
        <f ca="1">IF(LEN(A702)=0,"",INDEX('Smelter Look-up'!$C:$C,MATCH($A702,'Smelter Look-up'!$E:$E,0)))</f>
        <v/>
      </c>
      <c r="D702" s="95"/>
      <c r="E702" s="95" t="str">
        <f ca="1">IF(ISERROR($Y702),"",OFFSET('Smelter Look-up'!$D$4,$Y702-4,0)&amp;"")</f>
        <v/>
      </c>
      <c r="F702" s="95" t="str">
        <f ca="1">IF(ISERROR($Y702),"",OFFSET('Smelter Look-up'!$E$4,$Y702-4,0))</f>
        <v/>
      </c>
      <c r="G702" s="95" t="str">
        <f ca="1">IF(C702="Smelter not listed","Enter smelter details",IF(ISERROR($Y702),"",OFFSET('Smelter Look-up'!$F$4,$Y702-4,0)))</f>
        <v/>
      </c>
      <c r="H702" s="154" t="str">
        <f ca="1">IF(ISERROR($Y702),"",OFFSET('Smelter Look-up'!$G$4,$Y702-4,0))</f>
        <v/>
      </c>
      <c r="I702" s="96" t="str">
        <f ca="1">IF(ISERROR($Y702),"",OFFSET('Smelter Look-up'!$H$4,$Y702-4,0))</f>
        <v/>
      </c>
      <c r="J702" s="96" t="str">
        <f ca="1">IF(ISERROR($Y702),"",OFFSET('Smelter Look-up'!$I$4,$Y702-4,0))</f>
        <v/>
      </c>
      <c r="K702" s="97"/>
      <c r="L702" s="97"/>
      <c r="M702" s="97"/>
      <c r="N702" s="97"/>
      <c r="O702" s="97"/>
      <c r="P702" s="97"/>
      <c r="Q702" s="98"/>
      <c r="R702" s="140" t="str">
        <f ca="1">IF(ISERROR($Y702),"",OFFSET('Smelter Look-up'!$C$4,$Y702-4,0)&amp;"")</f>
        <v/>
      </c>
      <c r="S702" s="98" t="str">
        <f ca="1" t="shared" si="83"/>
        <v/>
      </c>
      <c r="T702" s="98" t="str">
        <f ca="1">IF(B702="","",IF(ISERROR(MATCH($J702,SorP!B:B,0)),"",INDIRECT("'SorP'!$A$"&amp;MATCH($S702&amp;$J702,SorP!C:C,0))))</f>
        <v/>
      </c>
      <c r="U702" s="99"/>
      <c r="V702" s="74" t="str">
        <f ca="1" t="shared" si="84"/>
        <v/>
      </c>
      <c r="W702" s="74" t="b">
        <f ca="1" t="shared" si="85"/>
        <v>0</v>
      </c>
      <c r="X702" s="74" t="str">
        <f ca="1" t="shared" si="86"/>
        <v>+</v>
      </c>
      <c r="Y702" s="74" t="e">
        <f ca="1">IF(C702="",NA(),MATCH($B702&amp;$C702,'Smelter Look-up'!$J:$J,0))</f>
        <v>#N/A</v>
      </c>
      <c r="AB702" s="74">
        <f ca="1" t="shared" si="87"/>
        <v>0</v>
      </c>
      <c r="AC702" s="74" t="str">
        <f ca="1" t="shared" si="88"/>
        <v/>
      </c>
      <c r="AD702" s="74" t="str">
        <f ca="1" t="shared" si="89"/>
        <v/>
      </c>
    </row>
    <row r="703" s="74" customFormat="1" ht="20.15" customHeight="1" spans="1:30">
      <c r="A703" s="97"/>
      <c r="B703" s="95" t="str">
        <f ca="1">IF(LEN(A703)=0,"",INDEX('Smelter Look-up'!$A:$A,MATCH($A703,'Smelter Look-up'!$E:$E,0)))</f>
        <v/>
      </c>
      <c r="C703" s="95" t="str">
        <f ca="1">IF(LEN(A703)=0,"",INDEX('Smelter Look-up'!$C:$C,MATCH($A703,'Smelter Look-up'!$E:$E,0)))</f>
        <v/>
      </c>
      <c r="D703" s="95"/>
      <c r="E703" s="95" t="str">
        <f ca="1">IF(ISERROR($Y703),"",OFFSET('Smelter Look-up'!$D$4,$Y703-4,0)&amp;"")</f>
        <v/>
      </c>
      <c r="F703" s="95" t="str">
        <f ca="1">IF(ISERROR($Y703),"",OFFSET('Smelter Look-up'!$E$4,$Y703-4,0))</f>
        <v/>
      </c>
      <c r="G703" s="95" t="str">
        <f ca="1">IF(C703="Smelter not listed","Enter smelter details",IF(ISERROR($Y703),"",OFFSET('Smelter Look-up'!$F$4,$Y703-4,0)))</f>
        <v/>
      </c>
      <c r="H703" s="154" t="str">
        <f ca="1">IF(ISERROR($Y703),"",OFFSET('Smelter Look-up'!$G$4,$Y703-4,0))</f>
        <v/>
      </c>
      <c r="I703" s="96" t="str">
        <f ca="1">IF(ISERROR($Y703),"",OFFSET('Smelter Look-up'!$H$4,$Y703-4,0))</f>
        <v/>
      </c>
      <c r="J703" s="96" t="str">
        <f ca="1">IF(ISERROR($Y703),"",OFFSET('Smelter Look-up'!$I$4,$Y703-4,0))</f>
        <v/>
      </c>
      <c r="K703" s="97"/>
      <c r="L703" s="97"/>
      <c r="M703" s="97"/>
      <c r="N703" s="97"/>
      <c r="O703" s="97"/>
      <c r="P703" s="97"/>
      <c r="Q703" s="98"/>
      <c r="R703" s="140" t="str">
        <f ca="1">IF(ISERROR($Y703),"",OFFSET('Smelter Look-up'!$C$4,$Y703-4,0)&amp;"")</f>
        <v/>
      </c>
      <c r="S703" s="98" t="str">
        <f ca="1" t="shared" si="83"/>
        <v/>
      </c>
      <c r="T703" s="98" t="str">
        <f ca="1">IF(B703="","",IF(ISERROR(MATCH($J703,SorP!B:B,0)),"",INDIRECT("'SorP'!$A$"&amp;MATCH($S703&amp;$J703,SorP!C:C,0))))</f>
        <v/>
      </c>
      <c r="U703" s="99"/>
      <c r="V703" s="74" t="str">
        <f ca="1" t="shared" si="84"/>
        <v/>
      </c>
      <c r="W703" s="74" t="b">
        <f ca="1" t="shared" si="85"/>
        <v>0</v>
      </c>
      <c r="X703" s="74" t="str">
        <f ca="1" t="shared" si="86"/>
        <v>+</v>
      </c>
      <c r="Y703" s="74" t="e">
        <f ca="1">IF(C703="",NA(),MATCH($B703&amp;$C703,'Smelter Look-up'!$J:$J,0))</f>
        <v>#N/A</v>
      </c>
      <c r="AB703" s="74">
        <f ca="1" t="shared" si="87"/>
        <v>0</v>
      </c>
      <c r="AC703" s="74" t="str">
        <f ca="1" t="shared" si="88"/>
        <v/>
      </c>
      <c r="AD703" s="74" t="str">
        <f ca="1" t="shared" si="89"/>
        <v/>
      </c>
    </row>
    <row r="704" s="74" customFormat="1" ht="20.15" customHeight="1" spans="1:30">
      <c r="A704" s="97"/>
      <c r="B704" s="95" t="str">
        <f ca="1">IF(LEN(A704)=0,"",INDEX('Smelter Look-up'!$A:$A,MATCH($A704,'Smelter Look-up'!$E:$E,0)))</f>
        <v/>
      </c>
      <c r="C704" s="95" t="str">
        <f ca="1">IF(LEN(A704)=0,"",INDEX('Smelter Look-up'!$C:$C,MATCH($A704,'Smelter Look-up'!$E:$E,0)))</f>
        <v/>
      </c>
      <c r="D704" s="95"/>
      <c r="E704" s="95" t="str">
        <f ca="1">IF(ISERROR($Y704),"",OFFSET('Smelter Look-up'!$D$4,$Y704-4,0)&amp;"")</f>
        <v/>
      </c>
      <c r="F704" s="95" t="str">
        <f ca="1">IF(ISERROR($Y704),"",OFFSET('Smelter Look-up'!$E$4,$Y704-4,0))</f>
        <v/>
      </c>
      <c r="G704" s="95" t="str">
        <f ca="1">IF(C704="Smelter not listed","Enter smelter details",IF(ISERROR($Y704),"",OFFSET('Smelter Look-up'!$F$4,$Y704-4,0)))</f>
        <v/>
      </c>
      <c r="H704" s="154" t="str">
        <f ca="1">IF(ISERROR($Y704),"",OFFSET('Smelter Look-up'!$G$4,$Y704-4,0))</f>
        <v/>
      </c>
      <c r="I704" s="96" t="str">
        <f ca="1">IF(ISERROR($Y704),"",OFFSET('Smelter Look-up'!$H$4,$Y704-4,0))</f>
        <v/>
      </c>
      <c r="J704" s="96" t="str">
        <f ca="1">IF(ISERROR($Y704),"",OFFSET('Smelter Look-up'!$I$4,$Y704-4,0))</f>
        <v/>
      </c>
      <c r="K704" s="97"/>
      <c r="L704" s="97"/>
      <c r="M704" s="97"/>
      <c r="N704" s="97"/>
      <c r="O704" s="97"/>
      <c r="P704" s="97"/>
      <c r="Q704" s="98"/>
      <c r="R704" s="140" t="str">
        <f ca="1">IF(ISERROR($Y704),"",OFFSET('Smelter Look-up'!$C$4,$Y704-4,0)&amp;"")</f>
        <v/>
      </c>
      <c r="S704" s="98" t="str">
        <f ca="1" t="shared" si="83"/>
        <v/>
      </c>
      <c r="T704" s="98" t="str">
        <f ca="1">IF(B704="","",IF(ISERROR(MATCH($J704,SorP!B:B,0)),"",INDIRECT("'SorP'!$A$"&amp;MATCH($S704&amp;$J704,SorP!C:C,0))))</f>
        <v/>
      </c>
      <c r="U704" s="99"/>
      <c r="V704" s="74" t="str">
        <f ca="1" t="shared" si="84"/>
        <v/>
      </c>
      <c r="W704" s="74" t="b">
        <f ca="1" t="shared" si="85"/>
        <v>0</v>
      </c>
      <c r="X704" s="74" t="str">
        <f ca="1" t="shared" si="86"/>
        <v>+</v>
      </c>
      <c r="Y704" s="74" t="e">
        <f ca="1">IF(C704="",NA(),MATCH($B704&amp;$C704,'Smelter Look-up'!$J:$J,0))</f>
        <v>#N/A</v>
      </c>
      <c r="AB704" s="74">
        <f ca="1" t="shared" si="87"/>
        <v>0</v>
      </c>
      <c r="AC704" s="74" t="str">
        <f ca="1" t="shared" si="88"/>
        <v/>
      </c>
      <c r="AD704" s="74" t="str">
        <f ca="1" t="shared" si="89"/>
        <v/>
      </c>
    </row>
    <row r="705" s="74" customFormat="1" ht="20.15" customHeight="1" spans="1:30">
      <c r="A705" s="97"/>
      <c r="B705" s="95" t="str">
        <f ca="1">IF(LEN(A705)=0,"",INDEX('Smelter Look-up'!$A:$A,MATCH($A705,'Smelter Look-up'!$E:$E,0)))</f>
        <v/>
      </c>
      <c r="C705" s="95" t="str">
        <f ca="1">IF(LEN(A705)=0,"",INDEX('Smelter Look-up'!$C:$C,MATCH($A705,'Smelter Look-up'!$E:$E,0)))</f>
        <v/>
      </c>
      <c r="D705" s="95"/>
      <c r="E705" s="95" t="str">
        <f ca="1">IF(ISERROR($Y705),"",OFFSET('Smelter Look-up'!$D$4,$Y705-4,0)&amp;"")</f>
        <v/>
      </c>
      <c r="F705" s="95" t="str">
        <f ca="1">IF(ISERROR($Y705),"",OFFSET('Smelter Look-up'!$E$4,$Y705-4,0))</f>
        <v/>
      </c>
      <c r="G705" s="95" t="str">
        <f ca="1">IF(C705="Smelter not listed","Enter smelter details",IF(ISERROR($Y705),"",OFFSET('Smelter Look-up'!$F$4,$Y705-4,0)))</f>
        <v/>
      </c>
      <c r="H705" s="154" t="str">
        <f ca="1">IF(ISERROR($Y705),"",OFFSET('Smelter Look-up'!$G$4,$Y705-4,0))</f>
        <v/>
      </c>
      <c r="I705" s="96" t="str">
        <f ca="1">IF(ISERROR($Y705),"",OFFSET('Smelter Look-up'!$H$4,$Y705-4,0))</f>
        <v/>
      </c>
      <c r="J705" s="96" t="str">
        <f ca="1">IF(ISERROR($Y705),"",OFFSET('Smelter Look-up'!$I$4,$Y705-4,0))</f>
        <v/>
      </c>
      <c r="K705" s="97"/>
      <c r="L705" s="97"/>
      <c r="M705" s="97"/>
      <c r="N705" s="97"/>
      <c r="O705" s="97"/>
      <c r="P705" s="97"/>
      <c r="Q705" s="98"/>
      <c r="R705" s="140" t="str">
        <f ca="1">IF(ISERROR($Y705),"",OFFSET('Smelter Look-up'!$C$4,$Y705-4,0)&amp;"")</f>
        <v/>
      </c>
      <c r="S705" s="98" t="str">
        <f ca="1" t="shared" si="83"/>
        <v/>
      </c>
      <c r="T705" s="98" t="str">
        <f ca="1">IF(B705="","",IF(ISERROR(MATCH($J705,SorP!B:B,0)),"",INDIRECT("'SorP'!$A$"&amp;MATCH($S705&amp;$J705,SorP!C:C,0))))</f>
        <v/>
      </c>
      <c r="U705" s="99"/>
      <c r="V705" s="74" t="str">
        <f ca="1" t="shared" si="84"/>
        <v/>
      </c>
      <c r="W705" s="74" t="b">
        <f ca="1" t="shared" si="85"/>
        <v>0</v>
      </c>
      <c r="X705" s="74" t="str">
        <f ca="1" t="shared" si="86"/>
        <v>+</v>
      </c>
      <c r="Y705" s="74" t="e">
        <f ca="1">IF(C705="",NA(),MATCH($B705&amp;$C705,'Smelter Look-up'!$J:$J,0))</f>
        <v>#N/A</v>
      </c>
      <c r="AB705" s="74">
        <f ca="1" t="shared" si="87"/>
        <v>0</v>
      </c>
      <c r="AC705" s="74" t="str">
        <f ca="1" t="shared" si="88"/>
        <v/>
      </c>
      <c r="AD705" s="74" t="str">
        <f ca="1" t="shared" si="89"/>
        <v/>
      </c>
    </row>
    <row r="706" s="74" customFormat="1" ht="20.15" customHeight="1" spans="1:30">
      <c r="A706" s="97"/>
      <c r="B706" s="95" t="str">
        <f ca="1">IF(LEN(A706)=0,"",INDEX('Smelter Look-up'!$A:$A,MATCH($A706,'Smelter Look-up'!$E:$E,0)))</f>
        <v/>
      </c>
      <c r="C706" s="95" t="str">
        <f ca="1">IF(LEN(A706)=0,"",INDEX('Smelter Look-up'!$C:$C,MATCH($A706,'Smelter Look-up'!$E:$E,0)))</f>
        <v/>
      </c>
      <c r="D706" s="95"/>
      <c r="E706" s="95" t="str">
        <f ca="1">IF(ISERROR($Y706),"",OFFSET('Smelter Look-up'!$D$4,$Y706-4,0)&amp;"")</f>
        <v/>
      </c>
      <c r="F706" s="95" t="str">
        <f ca="1">IF(ISERROR($Y706),"",OFFSET('Smelter Look-up'!$E$4,$Y706-4,0))</f>
        <v/>
      </c>
      <c r="G706" s="95" t="str">
        <f ca="1">IF(C706="Smelter not listed","Enter smelter details",IF(ISERROR($Y706),"",OFFSET('Smelter Look-up'!$F$4,$Y706-4,0)))</f>
        <v/>
      </c>
      <c r="H706" s="154" t="str">
        <f ca="1">IF(ISERROR($Y706),"",OFFSET('Smelter Look-up'!$G$4,$Y706-4,0))</f>
        <v/>
      </c>
      <c r="I706" s="96" t="str">
        <f ca="1">IF(ISERROR($Y706),"",OFFSET('Smelter Look-up'!$H$4,$Y706-4,0))</f>
        <v/>
      </c>
      <c r="J706" s="96" t="str">
        <f ca="1">IF(ISERROR($Y706),"",OFFSET('Smelter Look-up'!$I$4,$Y706-4,0))</f>
        <v/>
      </c>
      <c r="K706" s="97"/>
      <c r="L706" s="97"/>
      <c r="M706" s="97"/>
      <c r="N706" s="97"/>
      <c r="O706" s="97"/>
      <c r="P706" s="97"/>
      <c r="Q706" s="98"/>
      <c r="R706" s="140" t="str">
        <f ca="1">IF(ISERROR($Y706),"",OFFSET('Smelter Look-up'!$C$4,$Y706-4,0)&amp;"")</f>
        <v/>
      </c>
      <c r="S706" s="98" t="str">
        <f ca="1" t="shared" si="83"/>
        <v/>
      </c>
      <c r="T706" s="98" t="str">
        <f ca="1">IF(B706="","",IF(ISERROR(MATCH($J706,SorP!B:B,0)),"",INDIRECT("'SorP'!$A$"&amp;MATCH($S706&amp;$J706,SorP!C:C,0))))</f>
        <v/>
      </c>
      <c r="U706" s="99"/>
      <c r="V706" s="74" t="str">
        <f ca="1" t="shared" si="84"/>
        <v/>
      </c>
      <c r="W706" s="74" t="b">
        <f ca="1" t="shared" si="85"/>
        <v>0</v>
      </c>
      <c r="X706" s="74" t="str">
        <f ca="1" t="shared" si="86"/>
        <v>+</v>
      </c>
      <c r="Y706" s="74" t="e">
        <f ca="1">IF(C706="",NA(),MATCH($B706&amp;$C706,'Smelter Look-up'!$J:$J,0))</f>
        <v>#N/A</v>
      </c>
      <c r="AB706" s="74">
        <f ca="1" t="shared" si="87"/>
        <v>0</v>
      </c>
      <c r="AC706" s="74" t="str">
        <f ca="1" t="shared" si="88"/>
        <v/>
      </c>
      <c r="AD706" s="74" t="str">
        <f ca="1" t="shared" si="89"/>
        <v/>
      </c>
    </row>
    <row r="707" s="74" customFormat="1" ht="20.15" customHeight="1" spans="1:30">
      <c r="A707" s="97"/>
      <c r="B707" s="95" t="str">
        <f ca="1">IF(LEN(A707)=0,"",INDEX('Smelter Look-up'!$A:$A,MATCH($A707,'Smelter Look-up'!$E:$E,0)))</f>
        <v/>
      </c>
      <c r="C707" s="95" t="str">
        <f ca="1">IF(LEN(A707)=0,"",INDEX('Smelter Look-up'!$C:$C,MATCH($A707,'Smelter Look-up'!$E:$E,0)))</f>
        <v/>
      </c>
      <c r="D707" s="95"/>
      <c r="E707" s="95" t="str">
        <f ca="1">IF(ISERROR($Y707),"",OFFSET('Smelter Look-up'!$D$4,$Y707-4,0)&amp;"")</f>
        <v/>
      </c>
      <c r="F707" s="95" t="str">
        <f ca="1">IF(ISERROR($Y707),"",OFFSET('Smelter Look-up'!$E$4,$Y707-4,0))</f>
        <v/>
      </c>
      <c r="G707" s="95" t="str">
        <f ca="1">IF(C707="Smelter not listed","Enter smelter details",IF(ISERROR($Y707),"",OFFSET('Smelter Look-up'!$F$4,$Y707-4,0)))</f>
        <v/>
      </c>
      <c r="H707" s="154" t="str">
        <f ca="1">IF(ISERROR($Y707),"",OFFSET('Smelter Look-up'!$G$4,$Y707-4,0))</f>
        <v/>
      </c>
      <c r="I707" s="96" t="str">
        <f ca="1">IF(ISERROR($Y707),"",OFFSET('Smelter Look-up'!$H$4,$Y707-4,0))</f>
        <v/>
      </c>
      <c r="J707" s="96" t="str">
        <f ca="1">IF(ISERROR($Y707),"",OFFSET('Smelter Look-up'!$I$4,$Y707-4,0))</f>
        <v/>
      </c>
      <c r="K707" s="97"/>
      <c r="L707" s="97"/>
      <c r="M707" s="97"/>
      <c r="N707" s="97"/>
      <c r="O707" s="97"/>
      <c r="P707" s="97"/>
      <c r="Q707" s="98"/>
      <c r="R707" s="140" t="str">
        <f ca="1">IF(ISERROR($Y707),"",OFFSET('Smelter Look-up'!$C$4,$Y707-4,0)&amp;"")</f>
        <v/>
      </c>
      <c r="S707" s="98" t="str">
        <f ca="1" t="shared" si="83"/>
        <v/>
      </c>
      <c r="T707" s="98" t="str">
        <f ca="1">IF(B707="","",IF(ISERROR(MATCH($J707,SorP!B:B,0)),"",INDIRECT("'SorP'!$A$"&amp;MATCH($S707&amp;$J707,SorP!C:C,0))))</f>
        <v/>
      </c>
      <c r="U707" s="99"/>
      <c r="V707" s="74" t="str">
        <f ca="1" t="shared" si="84"/>
        <v/>
      </c>
      <c r="W707" s="74" t="b">
        <f ca="1" t="shared" si="85"/>
        <v>0</v>
      </c>
      <c r="X707" s="74" t="str">
        <f ca="1" t="shared" si="86"/>
        <v>+</v>
      </c>
      <c r="Y707" s="74" t="e">
        <f ca="1">IF(C707="",NA(),MATCH($B707&amp;$C707,'Smelter Look-up'!$J:$J,0))</f>
        <v>#N/A</v>
      </c>
      <c r="AB707" s="74">
        <f ca="1" t="shared" si="87"/>
        <v>0</v>
      </c>
      <c r="AC707" s="74" t="str">
        <f ca="1" t="shared" si="88"/>
        <v/>
      </c>
      <c r="AD707" s="74" t="str">
        <f ca="1" t="shared" si="89"/>
        <v/>
      </c>
    </row>
    <row r="708" s="74" customFormat="1" ht="20.15" customHeight="1" spans="1:30">
      <c r="A708" s="97"/>
      <c r="B708" s="95" t="str">
        <f ca="1">IF(LEN(A708)=0,"",INDEX('Smelter Look-up'!$A:$A,MATCH($A708,'Smelter Look-up'!$E:$E,0)))</f>
        <v/>
      </c>
      <c r="C708" s="95" t="str">
        <f ca="1">IF(LEN(A708)=0,"",INDEX('Smelter Look-up'!$C:$C,MATCH($A708,'Smelter Look-up'!$E:$E,0)))</f>
        <v/>
      </c>
      <c r="D708" s="95"/>
      <c r="E708" s="95" t="str">
        <f ca="1">IF(ISERROR($Y708),"",OFFSET('Smelter Look-up'!$D$4,$Y708-4,0)&amp;"")</f>
        <v/>
      </c>
      <c r="F708" s="95" t="str">
        <f ca="1">IF(ISERROR($Y708),"",OFFSET('Smelter Look-up'!$E$4,$Y708-4,0))</f>
        <v/>
      </c>
      <c r="G708" s="95" t="str">
        <f ca="1">IF(C708="Smelter not listed","Enter smelter details",IF(ISERROR($Y708),"",OFFSET('Smelter Look-up'!$F$4,$Y708-4,0)))</f>
        <v/>
      </c>
      <c r="H708" s="154" t="str">
        <f ca="1">IF(ISERROR($Y708),"",OFFSET('Smelter Look-up'!$G$4,$Y708-4,0))</f>
        <v/>
      </c>
      <c r="I708" s="96" t="str">
        <f ca="1">IF(ISERROR($Y708),"",OFFSET('Smelter Look-up'!$H$4,$Y708-4,0))</f>
        <v/>
      </c>
      <c r="J708" s="96" t="str">
        <f ca="1">IF(ISERROR($Y708),"",OFFSET('Smelter Look-up'!$I$4,$Y708-4,0))</f>
        <v/>
      </c>
      <c r="K708" s="97"/>
      <c r="L708" s="97"/>
      <c r="M708" s="97"/>
      <c r="N708" s="97"/>
      <c r="O708" s="97"/>
      <c r="P708" s="97"/>
      <c r="Q708" s="98"/>
      <c r="R708" s="140" t="str">
        <f ca="1">IF(ISERROR($Y708),"",OFFSET('Smelter Look-up'!$C$4,$Y708-4,0)&amp;"")</f>
        <v/>
      </c>
      <c r="S708" s="98" t="str">
        <f ca="1" t="shared" si="83"/>
        <v/>
      </c>
      <c r="T708" s="98" t="str">
        <f ca="1">IF(B708="","",IF(ISERROR(MATCH($J708,SorP!B:B,0)),"",INDIRECT("'SorP'!$A$"&amp;MATCH($S708&amp;$J708,SorP!C:C,0))))</f>
        <v/>
      </c>
      <c r="U708" s="99"/>
      <c r="V708" s="74" t="str">
        <f ca="1" t="shared" si="84"/>
        <v/>
      </c>
      <c r="W708" s="74" t="b">
        <f ca="1" t="shared" si="85"/>
        <v>0</v>
      </c>
      <c r="X708" s="74" t="str">
        <f ca="1" t="shared" si="86"/>
        <v>+</v>
      </c>
      <c r="Y708" s="74" t="e">
        <f ca="1">IF(C708="",NA(),MATCH($B708&amp;$C708,'Smelter Look-up'!$J:$J,0))</f>
        <v>#N/A</v>
      </c>
      <c r="AB708" s="74">
        <f ca="1" t="shared" si="87"/>
        <v>0</v>
      </c>
      <c r="AC708" s="74" t="str">
        <f ca="1" t="shared" si="88"/>
        <v/>
      </c>
      <c r="AD708" s="74" t="str">
        <f ca="1" t="shared" si="89"/>
        <v/>
      </c>
    </row>
    <row r="709" s="74" customFormat="1" ht="20.15" customHeight="1" spans="1:30">
      <c r="A709" s="97"/>
      <c r="B709" s="95" t="str">
        <f ca="1">IF(LEN(A709)=0,"",INDEX('Smelter Look-up'!$A:$A,MATCH($A709,'Smelter Look-up'!$E:$E,0)))</f>
        <v/>
      </c>
      <c r="C709" s="95" t="str">
        <f ca="1">IF(LEN(A709)=0,"",INDEX('Smelter Look-up'!$C:$C,MATCH($A709,'Smelter Look-up'!$E:$E,0)))</f>
        <v/>
      </c>
      <c r="D709" s="95"/>
      <c r="E709" s="95" t="str">
        <f ca="1">IF(ISERROR($Y709),"",OFFSET('Smelter Look-up'!$D$4,$Y709-4,0)&amp;"")</f>
        <v/>
      </c>
      <c r="F709" s="95" t="str">
        <f ca="1">IF(ISERROR($Y709),"",OFFSET('Smelter Look-up'!$E$4,$Y709-4,0))</f>
        <v/>
      </c>
      <c r="G709" s="95" t="str">
        <f ca="1">IF(C709="Smelter not listed","Enter smelter details",IF(ISERROR($Y709),"",OFFSET('Smelter Look-up'!$F$4,$Y709-4,0)))</f>
        <v/>
      </c>
      <c r="H709" s="154" t="str">
        <f ca="1">IF(ISERROR($Y709),"",OFFSET('Smelter Look-up'!$G$4,$Y709-4,0))</f>
        <v/>
      </c>
      <c r="I709" s="96" t="str">
        <f ca="1">IF(ISERROR($Y709),"",OFFSET('Smelter Look-up'!$H$4,$Y709-4,0))</f>
        <v/>
      </c>
      <c r="J709" s="96" t="str">
        <f ca="1">IF(ISERROR($Y709),"",OFFSET('Smelter Look-up'!$I$4,$Y709-4,0))</f>
        <v/>
      </c>
      <c r="K709" s="97"/>
      <c r="L709" s="97"/>
      <c r="M709" s="97"/>
      <c r="N709" s="97"/>
      <c r="O709" s="97"/>
      <c r="P709" s="97"/>
      <c r="Q709" s="98"/>
      <c r="R709" s="140" t="str">
        <f ca="1">IF(ISERROR($Y709),"",OFFSET('Smelter Look-up'!$C$4,$Y709-4,0)&amp;"")</f>
        <v/>
      </c>
      <c r="S709" s="98" t="str">
        <f ca="1" t="shared" si="83"/>
        <v/>
      </c>
      <c r="T709" s="98" t="str">
        <f ca="1">IF(B709="","",IF(ISERROR(MATCH($J709,SorP!B:B,0)),"",INDIRECT("'SorP'!$A$"&amp;MATCH($S709&amp;$J709,SorP!C:C,0))))</f>
        <v/>
      </c>
      <c r="U709" s="99"/>
      <c r="V709" s="74" t="str">
        <f ca="1" t="shared" si="84"/>
        <v/>
      </c>
      <c r="W709" s="74" t="b">
        <f ca="1" t="shared" si="85"/>
        <v>0</v>
      </c>
      <c r="X709" s="74" t="str">
        <f ca="1" t="shared" si="86"/>
        <v>+</v>
      </c>
      <c r="Y709" s="74" t="e">
        <f ca="1">IF(C709="",NA(),MATCH($B709&amp;$C709,'Smelter Look-up'!$J:$J,0))</f>
        <v>#N/A</v>
      </c>
      <c r="AB709" s="74">
        <f ca="1" t="shared" si="87"/>
        <v>0</v>
      </c>
      <c r="AC709" s="74" t="str">
        <f ca="1" t="shared" si="88"/>
        <v/>
      </c>
      <c r="AD709" s="74" t="str">
        <f ca="1" t="shared" si="89"/>
        <v/>
      </c>
    </row>
    <row r="710" s="74" customFormat="1" ht="20.15" customHeight="1" spans="1:30">
      <c r="A710" s="97"/>
      <c r="B710" s="95" t="str">
        <f ca="1">IF(LEN(A710)=0,"",INDEX('Smelter Look-up'!$A:$A,MATCH($A710,'Smelter Look-up'!$E:$E,0)))</f>
        <v/>
      </c>
      <c r="C710" s="95" t="str">
        <f ca="1">IF(LEN(A710)=0,"",INDEX('Smelter Look-up'!$C:$C,MATCH($A710,'Smelter Look-up'!$E:$E,0)))</f>
        <v/>
      </c>
      <c r="D710" s="95"/>
      <c r="E710" s="95" t="str">
        <f ca="1">IF(ISERROR($Y710),"",OFFSET('Smelter Look-up'!$D$4,$Y710-4,0)&amp;"")</f>
        <v/>
      </c>
      <c r="F710" s="95" t="str">
        <f ca="1">IF(ISERROR($Y710),"",OFFSET('Smelter Look-up'!$E$4,$Y710-4,0))</f>
        <v/>
      </c>
      <c r="G710" s="95" t="str">
        <f ca="1">IF(C710="Smelter not listed","Enter smelter details",IF(ISERROR($Y710),"",OFFSET('Smelter Look-up'!$F$4,$Y710-4,0)))</f>
        <v/>
      </c>
      <c r="H710" s="154" t="str">
        <f ca="1">IF(ISERROR($Y710),"",OFFSET('Smelter Look-up'!$G$4,$Y710-4,0))</f>
        <v/>
      </c>
      <c r="I710" s="96" t="str">
        <f ca="1">IF(ISERROR($Y710),"",OFFSET('Smelter Look-up'!$H$4,$Y710-4,0))</f>
        <v/>
      </c>
      <c r="J710" s="96" t="str">
        <f ca="1">IF(ISERROR($Y710),"",OFFSET('Smelter Look-up'!$I$4,$Y710-4,0))</f>
        <v/>
      </c>
      <c r="K710" s="97"/>
      <c r="L710" s="97"/>
      <c r="M710" s="97"/>
      <c r="N710" s="97"/>
      <c r="O710" s="97"/>
      <c r="P710" s="97"/>
      <c r="Q710" s="98"/>
      <c r="R710" s="140" t="str">
        <f ca="1">IF(ISERROR($Y710),"",OFFSET('Smelter Look-up'!$C$4,$Y710-4,0)&amp;"")</f>
        <v/>
      </c>
      <c r="S710" s="98" t="str">
        <f ca="1" t="shared" si="83"/>
        <v/>
      </c>
      <c r="T710" s="98" t="str">
        <f ca="1">IF(B710="","",IF(ISERROR(MATCH($J710,SorP!B:B,0)),"",INDIRECT("'SorP'!$A$"&amp;MATCH($S710&amp;$J710,SorP!C:C,0))))</f>
        <v/>
      </c>
      <c r="U710" s="99"/>
      <c r="V710" s="74" t="str">
        <f ca="1" t="shared" si="84"/>
        <v/>
      </c>
      <c r="W710" s="74" t="b">
        <f ca="1" t="shared" si="85"/>
        <v>0</v>
      </c>
      <c r="X710" s="74" t="str">
        <f ca="1" t="shared" si="86"/>
        <v>+</v>
      </c>
      <c r="Y710" s="74" t="e">
        <f ca="1">IF(C710="",NA(),MATCH($B710&amp;$C710,'Smelter Look-up'!$J:$J,0))</f>
        <v>#N/A</v>
      </c>
      <c r="AB710" s="74">
        <f ca="1" t="shared" si="87"/>
        <v>0</v>
      </c>
      <c r="AC710" s="74" t="str">
        <f ca="1" t="shared" si="88"/>
        <v/>
      </c>
      <c r="AD710" s="74" t="str">
        <f ca="1" t="shared" si="89"/>
        <v/>
      </c>
    </row>
    <row r="711" s="74" customFormat="1" ht="20.15" customHeight="1" spans="1:30">
      <c r="A711" s="97"/>
      <c r="B711" s="95" t="str">
        <f ca="1">IF(LEN(A711)=0,"",INDEX('Smelter Look-up'!$A:$A,MATCH($A711,'Smelter Look-up'!$E:$E,0)))</f>
        <v/>
      </c>
      <c r="C711" s="95" t="str">
        <f ca="1">IF(LEN(A711)=0,"",INDEX('Smelter Look-up'!$C:$C,MATCH($A711,'Smelter Look-up'!$E:$E,0)))</f>
        <v/>
      </c>
      <c r="D711" s="95"/>
      <c r="E711" s="95" t="str">
        <f ca="1">IF(ISERROR($Y711),"",OFFSET('Smelter Look-up'!$D$4,$Y711-4,0)&amp;"")</f>
        <v/>
      </c>
      <c r="F711" s="95" t="str">
        <f ca="1">IF(ISERROR($Y711),"",OFFSET('Smelter Look-up'!$E$4,$Y711-4,0))</f>
        <v/>
      </c>
      <c r="G711" s="95" t="str">
        <f ca="1">IF(C711="Smelter not listed","Enter smelter details",IF(ISERROR($Y711),"",OFFSET('Smelter Look-up'!$F$4,$Y711-4,0)))</f>
        <v/>
      </c>
      <c r="H711" s="154" t="str">
        <f ca="1">IF(ISERROR($Y711),"",OFFSET('Smelter Look-up'!$G$4,$Y711-4,0))</f>
        <v/>
      </c>
      <c r="I711" s="96" t="str">
        <f ca="1">IF(ISERROR($Y711),"",OFFSET('Smelter Look-up'!$H$4,$Y711-4,0))</f>
        <v/>
      </c>
      <c r="J711" s="96" t="str">
        <f ca="1">IF(ISERROR($Y711),"",OFFSET('Smelter Look-up'!$I$4,$Y711-4,0))</f>
        <v/>
      </c>
      <c r="K711" s="97"/>
      <c r="L711" s="97"/>
      <c r="M711" s="97"/>
      <c r="N711" s="97"/>
      <c r="O711" s="97"/>
      <c r="P711" s="97"/>
      <c r="Q711" s="98"/>
      <c r="R711" s="140" t="str">
        <f ca="1">IF(ISERROR($Y711),"",OFFSET('Smelter Look-up'!$C$4,$Y711-4,0)&amp;"")</f>
        <v/>
      </c>
      <c r="S711" s="98" t="str">
        <f ca="1" t="shared" si="83"/>
        <v/>
      </c>
      <c r="T711" s="98" t="str">
        <f ca="1">IF(B711="","",IF(ISERROR(MATCH($J711,SorP!B:B,0)),"",INDIRECT("'SorP'!$A$"&amp;MATCH($S711&amp;$J711,SorP!C:C,0))))</f>
        <v/>
      </c>
      <c r="U711" s="99"/>
      <c r="V711" s="74" t="str">
        <f ca="1" t="shared" si="84"/>
        <v/>
      </c>
      <c r="W711" s="74" t="b">
        <f ca="1" t="shared" si="85"/>
        <v>0</v>
      </c>
      <c r="X711" s="74" t="str">
        <f ca="1" t="shared" si="86"/>
        <v>+</v>
      </c>
      <c r="Y711" s="74" t="e">
        <f ca="1">IF(C711="",NA(),MATCH($B711&amp;$C711,'Smelter Look-up'!$J:$J,0))</f>
        <v>#N/A</v>
      </c>
      <c r="AB711" s="74">
        <f ca="1" t="shared" si="87"/>
        <v>0</v>
      </c>
      <c r="AC711" s="74" t="str">
        <f ca="1" t="shared" si="88"/>
        <v/>
      </c>
      <c r="AD711" s="74" t="str">
        <f ca="1" t="shared" si="89"/>
        <v/>
      </c>
    </row>
    <row r="712" s="74" customFormat="1" ht="20.15" customHeight="1" spans="1:30">
      <c r="A712" s="97"/>
      <c r="B712" s="95" t="str">
        <f ca="1">IF(LEN(A712)=0,"",INDEX('Smelter Look-up'!$A:$A,MATCH($A712,'Smelter Look-up'!$E:$E,0)))</f>
        <v/>
      </c>
      <c r="C712" s="95" t="str">
        <f ca="1">IF(LEN(A712)=0,"",INDEX('Smelter Look-up'!$C:$C,MATCH($A712,'Smelter Look-up'!$E:$E,0)))</f>
        <v/>
      </c>
      <c r="D712" s="95"/>
      <c r="E712" s="95" t="str">
        <f ca="1">IF(ISERROR($Y712),"",OFFSET('Smelter Look-up'!$D$4,$Y712-4,0)&amp;"")</f>
        <v/>
      </c>
      <c r="F712" s="95" t="str">
        <f ca="1">IF(ISERROR($Y712),"",OFFSET('Smelter Look-up'!$E$4,$Y712-4,0))</f>
        <v/>
      </c>
      <c r="G712" s="95" t="str">
        <f ca="1">IF(C712="Smelter not listed","Enter smelter details",IF(ISERROR($Y712),"",OFFSET('Smelter Look-up'!$F$4,$Y712-4,0)))</f>
        <v/>
      </c>
      <c r="H712" s="154" t="str">
        <f ca="1">IF(ISERROR($Y712),"",OFFSET('Smelter Look-up'!$G$4,$Y712-4,0))</f>
        <v/>
      </c>
      <c r="I712" s="96" t="str">
        <f ca="1">IF(ISERROR($Y712),"",OFFSET('Smelter Look-up'!$H$4,$Y712-4,0))</f>
        <v/>
      </c>
      <c r="J712" s="96" t="str">
        <f ca="1">IF(ISERROR($Y712),"",OFFSET('Smelter Look-up'!$I$4,$Y712-4,0))</f>
        <v/>
      </c>
      <c r="K712" s="97"/>
      <c r="L712" s="97"/>
      <c r="M712" s="97"/>
      <c r="N712" s="97"/>
      <c r="O712" s="97"/>
      <c r="P712" s="97"/>
      <c r="Q712" s="98"/>
      <c r="R712" s="140" t="str">
        <f ca="1">IF(ISERROR($Y712),"",OFFSET('Smelter Look-up'!$C$4,$Y712-4,0)&amp;"")</f>
        <v/>
      </c>
      <c r="S712" s="98" t="str">
        <f ca="1" t="shared" si="83"/>
        <v/>
      </c>
      <c r="T712" s="98" t="str">
        <f ca="1">IF(B712="","",IF(ISERROR(MATCH($J712,SorP!B:B,0)),"",INDIRECT("'SorP'!$A$"&amp;MATCH($S712&amp;$J712,SorP!C:C,0))))</f>
        <v/>
      </c>
      <c r="U712" s="99"/>
      <c r="V712" s="74" t="str">
        <f ca="1" t="shared" si="84"/>
        <v/>
      </c>
      <c r="W712" s="74" t="b">
        <f ca="1" t="shared" si="85"/>
        <v>0</v>
      </c>
      <c r="X712" s="74" t="str">
        <f ca="1" t="shared" si="86"/>
        <v>+</v>
      </c>
      <c r="Y712" s="74" t="e">
        <f ca="1">IF(C712="",NA(),MATCH($B712&amp;$C712,'Smelter Look-up'!$J:$J,0))</f>
        <v>#N/A</v>
      </c>
      <c r="AB712" s="74">
        <f ca="1" t="shared" si="87"/>
        <v>0</v>
      </c>
      <c r="AC712" s="74" t="str">
        <f ca="1" t="shared" si="88"/>
        <v/>
      </c>
      <c r="AD712" s="74" t="str">
        <f ca="1" t="shared" si="89"/>
        <v/>
      </c>
    </row>
    <row r="713" s="74" customFormat="1" ht="20.15" customHeight="1" spans="1:30">
      <c r="A713" s="97"/>
      <c r="B713" s="95" t="str">
        <f ca="1">IF(LEN(A713)=0,"",INDEX('Smelter Look-up'!$A:$A,MATCH($A713,'Smelter Look-up'!$E:$E,0)))</f>
        <v/>
      </c>
      <c r="C713" s="95" t="str">
        <f ca="1">IF(LEN(A713)=0,"",INDEX('Smelter Look-up'!$C:$C,MATCH($A713,'Smelter Look-up'!$E:$E,0)))</f>
        <v/>
      </c>
      <c r="D713" s="95"/>
      <c r="E713" s="95" t="str">
        <f ca="1">IF(ISERROR($Y713),"",OFFSET('Smelter Look-up'!$D$4,$Y713-4,0)&amp;"")</f>
        <v/>
      </c>
      <c r="F713" s="95" t="str">
        <f ca="1">IF(ISERROR($Y713),"",OFFSET('Smelter Look-up'!$E$4,$Y713-4,0))</f>
        <v/>
      </c>
      <c r="G713" s="95" t="str">
        <f ca="1">IF(C713="Smelter not listed","Enter smelter details",IF(ISERROR($Y713),"",OFFSET('Smelter Look-up'!$F$4,$Y713-4,0)))</f>
        <v/>
      </c>
      <c r="H713" s="154" t="str">
        <f ca="1">IF(ISERROR($Y713),"",OFFSET('Smelter Look-up'!$G$4,$Y713-4,0))</f>
        <v/>
      </c>
      <c r="I713" s="96" t="str">
        <f ca="1">IF(ISERROR($Y713),"",OFFSET('Smelter Look-up'!$H$4,$Y713-4,0))</f>
        <v/>
      </c>
      <c r="J713" s="96" t="str">
        <f ca="1">IF(ISERROR($Y713),"",OFFSET('Smelter Look-up'!$I$4,$Y713-4,0))</f>
        <v/>
      </c>
      <c r="K713" s="97"/>
      <c r="L713" s="97"/>
      <c r="M713" s="97"/>
      <c r="N713" s="97"/>
      <c r="O713" s="97"/>
      <c r="P713" s="97"/>
      <c r="Q713" s="98"/>
      <c r="R713" s="140" t="str">
        <f ca="1">IF(ISERROR($Y713),"",OFFSET('Smelter Look-up'!$C$4,$Y713-4,0)&amp;"")</f>
        <v/>
      </c>
      <c r="S713" s="98" t="str">
        <f ca="1" t="shared" si="83"/>
        <v/>
      </c>
      <c r="T713" s="98" t="str">
        <f ca="1">IF(B713="","",IF(ISERROR(MATCH($J713,SorP!B:B,0)),"",INDIRECT("'SorP'!$A$"&amp;MATCH($S713&amp;$J713,SorP!C:C,0))))</f>
        <v/>
      </c>
      <c r="U713" s="99"/>
      <c r="V713" s="74" t="str">
        <f ca="1" t="shared" si="84"/>
        <v/>
      </c>
      <c r="W713" s="74" t="b">
        <f ca="1" t="shared" si="85"/>
        <v>0</v>
      </c>
      <c r="X713" s="74" t="str">
        <f ca="1" t="shared" si="86"/>
        <v>+</v>
      </c>
      <c r="Y713" s="74" t="e">
        <f ca="1">IF(C713="",NA(),MATCH($B713&amp;$C713,'Smelter Look-up'!$J:$J,0))</f>
        <v>#N/A</v>
      </c>
      <c r="AB713" s="74">
        <f ca="1" t="shared" si="87"/>
        <v>0</v>
      </c>
      <c r="AC713" s="74" t="str">
        <f ca="1" t="shared" si="88"/>
        <v/>
      </c>
      <c r="AD713" s="74" t="str">
        <f ca="1" t="shared" si="89"/>
        <v/>
      </c>
    </row>
    <row r="714" s="74" customFormat="1" ht="20.15" customHeight="1" spans="1:30">
      <c r="A714" s="97"/>
      <c r="B714" s="95" t="str">
        <f ca="1">IF(LEN(A714)=0,"",INDEX('Smelter Look-up'!$A:$A,MATCH($A714,'Smelter Look-up'!$E:$E,0)))</f>
        <v/>
      </c>
      <c r="C714" s="95" t="str">
        <f ca="1">IF(LEN(A714)=0,"",INDEX('Smelter Look-up'!$C:$C,MATCH($A714,'Smelter Look-up'!$E:$E,0)))</f>
        <v/>
      </c>
      <c r="D714" s="95"/>
      <c r="E714" s="95" t="str">
        <f ca="1">IF(ISERROR($Y714),"",OFFSET('Smelter Look-up'!$D$4,$Y714-4,0)&amp;"")</f>
        <v/>
      </c>
      <c r="F714" s="95" t="str">
        <f ca="1">IF(ISERROR($Y714),"",OFFSET('Smelter Look-up'!$E$4,$Y714-4,0))</f>
        <v/>
      </c>
      <c r="G714" s="95" t="str">
        <f ca="1">IF(C714="Smelter not listed","Enter smelter details",IF(ISERROR($Y714),"",OFFSET('Smelter Look-up'!$F$4,$Y714-4,0)))</f>
        <v/>
      </c>
      <c r="H714" s="154" t="str">
        <f ca="1">IF(ISERROR($Y714),"",OFFSET('Smelter Look-up'!$G$4,$Y714-4,0))</f>
        <v/>
      </c>
      <c r="I714" s="96" t="str">
        <f ca="1">IF(ISERROR($Y714),"",OFFSET('Smelter Look-up'!$H$4,$Y714-4,0))</f>
        <v/>
      </c>
      <c r="J714" s="96" t="str">
        <f ca="1">IF(ISERROR($Y714),"",OFFSET('Smelter Look-up'!$I$4,$Y714-4,0))</f>
        <v/>
      </c>
      <c r="K714" s="97"/>
      <c r="L714" s="97"/>
      <c r="M714" s="97"/>
      <c r="N714" s="97"/>
      <c r="O714" s="97"/>
      <c r="P714" s="97"/>
      <c r="Q714" s="98"/>
      <c r="R714" s="140" t="str">
        <f ca="1">IF(ISERROR($Y714),"",OFFSET('Smelter Look-up'!$C$4,$Y714-4,0)&amp;"")</f>
        <v/>
      </c>
      <c r="S714" s="98" t="str">
        <f ca="1" t="shared" si="83"/>
        <v/>
      </c>
      <c r="T714" s="98" t="str">
        <f ca="1">IF(B714="","",IF(ISERROR(MATCH($J714,SorP!B:B,0)),"",INDIRECT("'SorP'!$A$"&amp;MATCH($S714&amp;$J714,SorP!C:C,0))))</f>
        <v/>
      </c>
      <c r="U714" s="99"/>
      <c r="V714" s="74" t="str">
        <f ca="1" t="shared" si="84"/>
        <v/>
      </c>
      <c r="W714" s="74" t="b">
        <f ca="1" t="shared" si="85"/>
        <v>0</v>
      </c>
      <c r="X714" s="74" t="str">
        <f ca="1" t="shared" si="86"/>
        <v>+</v>
      </c>
      <c r="Y714" s="74" t="e">
        <f ca="1">IF(C714="",NA(),MATCH($B714&amp;$C714,'Smelter Look-up'!$J:$J,0))</f>
        <v>#N/A</v>
      </c>
      <c r="AB714" s="74">
        <f ca="1" t="shared" si="87"/>
        <v>0</v>
      </c>
      <c r="AC714" s="74" t="str">
        <f ca="1" t="shared" si="88"/>
        <v/>
      </c>
      <c r="AD714" s="74" t="str">
        <f ca="1" t="shared" si="89"/>
        <v/>
      </c>
    </row>
    <row r="715" s="74" customFormat="1" ht="20.15" customHeight="1" spans="1:30">
      <c r="A715" s="97"/>
      <c r="B715" s="95" t="str">
        <f ca="1">IF(LEN(A715)=0,"",INDEX('Smelter Look-up'!$A:$A,MATCH($A715,'Smelter Look-up'!$E:$E,0)))</f>
        <v/>
      </c>
      <c r="C715" s="95" t="str">
        <f ca="1">IF(LEN(A715)=0,"",INDEX('Smelter Look-up'!$C:$C,MATCH($A715,'Smelter Look-up'!$E:$E,0)))</f>
        <v/>
      </c>
      <c r="D715" s="95"/>
      <c r="E715" s="95" t="str">
        <f ca="1">IF(ISERROR($Y715),"",OFFSET('Smelter Look-up'!$D$4,$Y715-4,0)&amp;"")</f>
        <v/>
      </c>
      <c r="F715" s="95" t="str">
        <f ca="1">IF(ISERROR($Y715),"",OFFSET('Smelter Look-up'!$E$4,$Y715-4,0))</f>
        <v/>
      </c>
      <c r="G715" s="95" t="str">
        <f ca="1">IF(C715="Smelter not listed","Enter smelter details",IF(ISERROR($Y715),"",OFFSET('Smelter Look-up'!$F$4,$Y715-4,0)))</f>
        <v/>
      </c>
      <c r="H715" s="154" t="str">
        <f ca="1">IF(ISERROR($Y715),"",OFFSET('Smelter Look-up'!$G$4,$Y715-4,0))</f>
        <v/>
      </c>
      <c r="I715" s="96" t="str">
        <f ca="1">IF(ISERROR($Y715),"",OFFSET('Smelter Look-up'!$H$4,$Y715-4,0))</f>
        <v/>
      </c>
      <c r="J715" s="96" t="str">
        <f ca="1">IF(ISERROR($Y715),"",OFFSET('Smelter Look-up'!$I$4,$Y715-4,0))</f>
        <v/>
      </c>
      <c r="K715" s="97"/>
      <c r="L715" s="97"/>
      <c r="M715" s="97"/>
      <c r="N715" s="97"/>
      <c r="O715" s="97"/>
      <c r="P715" s="97"/>
      <c r="Q715" s="98"/>
      <c r="R715" s="140" t="str">
        <f ca="1">IF(ISERROR($Y715),"",OFFSET('Smelter Look-up'!$C$4,$Y715-4,0)&amp;"")</f>
        <v/>
      </c>
      <c r="S715" s="98" t="str">
        <f ca="1" t="shared" si="83"/>
        <v/>
      </c>
      <c r="T715" s="98" t="str">
        <f ca="1">IF(B715="","",IF(ISERROR(MATCH($J715,SorP!B:B,0)),"",INDIRECT("'SorP'!$A$"&amp;MATCH($S715&amp;$J715,SorP!C:C,0))))</f>
        <v/>
      </c>
      <c r="U715" s="99"/>
      <c r="V715" s="74" t="str">
        <f ca="1" t="shared" si="84"/>
        <v/>
      </c>
      <c r="W715" s="74" t="b">
        <f ca="1" t="shared" si="85"/>
        <v>0</v>
      </c>
      <c r="X715" s="74" t="str">
        <f ca="1" t="shared" si="86"/>
        <v>+</v>
      </c>
      <c r="Y715" s="74" t="e">
        <f ca="1">IF(C715="",NA(),MATCH($B715&amp;$C715,'Smelter Look-up'!$J:$J,0))</f>
        <v>#N/A</v>
      </c>
      <c r="AB715" s="74">
        <f ca="1" t="shared" si="87"/>
        <v>0</v>
      </c>
      <c r="AC715" s="74" t="str">
        <f ca="1" t="shared" si="88"/>
        <v/>
      </c>
      <c r="AD715" s="74" t="str">
        <f ca="1" t="shared" si="89"/>
        <v/>
      </c>
    </row>
    <row r="716" s="74" customFormat="1" ht="20.15" customHeight="1" spans="1:30">
      <c r="A716" s="97"/>
      <c r="B716" s="95" t="str">
        <f ca="1">IF(LEN(A716)=0,"",INDEX('Smelter Look-up'!$A:$A,MATCH($A716,'Smelter Look-up'!$E:$E,0)))</f>
        <v/>
      </c>
      <c r="C716" s="95" t="str">
        <f ca="1">IF(LEN(A716)=0,"",INDEX('Smelter Look-up'!$C:$C,MATCH($A716,'Smelter Look-up'!$E:$E,0)))</f>
        <v/>
      </c>
      <c r="D716" s="95"/>
      <c r="E716" s="95" t="str">
        <f ca="1">IF(ISERROR($Y716),"",OFFSET('Smelter Look-up'!$D$4,$Y716-4,0)&amp;"")</f>
        <v/>
      </c>
      <c r="F716" s="95" t="str">
        <f ca="1">IF(ISERROR($Y716),"",OFFSET('Smelter Look-up'!$E$4,$Y716-4,0))</f>
        <v/>
      </c>
      <c r="G716" s="95" t="str">
        <f ca="1">IF(C716="Smelter not listed","Enter smelter details",IF(ISERROR($Y716),"",OFFSET('Smelter Look-up'!$F$4,$Y716-4,0)))</f>
        <v/>
      </c>
      <c r="H716" s="154" t="str">
        <f ca="1">IF(ISERROR($Y716),"",OFFSET('Smelter Look-up'!$G$4,$Y716-4,0))</f>
        <v/>
      </c>
      <c r="I716" s="96" t="str">
        <f ca="1">IF(ISERROR($Y716),"",OFFSET('Smelter Look-up'!$H$4,$Y716-4,0))</f>
        <v/>
      </c>
      <c r="J716" s="96" t="str">
        <f ca="1">IF(ISERROR($Y716),"",OFFSET('Smelter Look-up'!$I$4,$Y716-4,0))</f>
        <v/>
      </c>
      <c r="K716" s="97"/>
      <c r="L716" s="97"/>
      <c r="M716" s="97"/>
      <c r="N716" s="97"/>
      <c r="O716" s="97"/>
      <c r="P716" s="97"/>
      <c r="Q716" s="98"/>
      <c r="R716" s="140" t="str">
        <f ca="1">IF(ISERROR($Y716),"",OFFSET('Smelter Look-up'!$C$4,$Y716-4,0)&amp;"")</f>
        <v/>
      </c>
      <c r="S716" s="98" t="str">
        <f ca="1" t="shared" si="83"/>
        <v/>
      </c>
      <c r="T716" s="98" t="str">
        <f ca="1">IF(B716="","",IF(ISERROR(MATCH($J716,SorP!B:B,0)),"",INDIRECT("'SorP'!$A$"&amp;MATCH($S716&amp;$J716,SorP!C:C,0))))</f>
        <v/>
      </c>
      <c r="U716" s="99"/>
      <c r="V716" s="74" t="str">
        <f ca="1" t="shared" si="84"/>
        <v/>
      </c>
      <c r="W716" s="74" t="b">
        <f ca="1" t="shared" si="85"/>
        <v>0</v>
      </c>
      <c r="X716" s="74" t="str">
        <f ca="1" t="shared" si="86"/>
        <v>+</v>
      </c>
      <c r="Y716" s="74" t="e">
        <f ca="1">IF(C716="",NA(),MATCH($B716&amp;$C716,'Smelter Look-up'!$J:$J,0))</f>
        <v>#N/A</v>
      </c>
      <c r="AB716" s="74">
        <f ca="1" t="shared" si="87"/>
        <v>0</v>
      </c>
      <c r="AC716" s="74" t="str">
        <f ca="1" t="shared" si="88"/>
        <v/>
      </c>
      <c r="AD716" s="74" t="str">
        <f ca="1" t="shared" si="89"/>
        <v/>
      </c>
    </row>
    <row r="717" s="74" customFormat="1" ht="20.15" customHeight="1" spans="1:30">
      <c r="A717" s="97"/>
      <c r="B717" s="95" t="str">
        <f ca="1">IF(LEN(A717)=0,"",INDEX('Smelter Look-up'!$A:$A,MATCH($A717,'Smelter Look-up'!$E:$E,0)))</f>
        <v/>
      </c>
      <c r="C717" s="95" t="str">
        <f ca="1">IF(LEN(A717)=0,"",INDEX('Smelter Look-up'!$C:$C,MATCH($A717,'Smelter Look-up'!$E:$E,0)))</f>
        <v/>
      </c>
      <c r="D717" s="95"/>
      <c r="E717" s="95" t="str">
        <f ca="1">IF(ISERROR($Y717),"",OFFSET('Smelter Look-up'!$D$4,$Y717-4,0)&amp;"")</f>
        <v/>
      </c>
      <c r="F717" s="95" t="str">
        <f ca="1">IF(ISERROR($Y717),"",OFFSET('Smelter Look-up'!$E$4,$Y717-4,0))</f>
        <v/>
      </c>
      <c r="G717" s="95" t="str">
        <f ca="1">IF(C717="Smelter not listed","Enter smelter details",IF(ISERROR($Y717),"",OFFSET('Smelter Look-up'!$F$4,$Y717-4,0)))</f>
        <v/>
      </c>
      <c r="H717" s="154" t="str">
        <f ca="1">IF(ISERROR($Y717),"",OFFSET('Smelter Look-up'!$G$4,$Y717-4,0))</f>
        <v/>
      </c>
      <c r="I717" s="96" t="str">
        <f ca="1">IF(ISERROR($Y717),"",OFFSET('Smelter Look-up'!$H$4,$Y717-4,0))</f>
        <v/>
      </c>
      <c r="J717" s="96" t="str">
        <f ca="1">IF(ISERROR($Y717),"",OFFSET('Smelter Look-up'!$I$4,$Y717-4,0))</f>
        <v/>
      </c>
      <c r="K717" s="97"/>
      <c r="L717" s="97"/>
      <c r="M717" s="97"/>
      <c r="N717" s="97"/>
      <c r="O717" s="97"/>
      <c r="P717" s="97"/>
      <c r="Q717" s="98"/>
      <c r="R717" s="140" t="str">
        <f ca="1">IF(ISERROR($Y717),"",OFFSET('Smelter Look-up'!$C$4,$Y717-4,0)&amp;"")</f>
        <v/>
      </c>
      <c r="S717" s="98" t="str">
        <f ca="1" t="shared" si="83"/>
        <v/>
      </c>
      <c r="T717" s="98" t="str">
        <f ca="1">IF(B717="","",IF(ISERROR(MATCH($J717,SorP!B:B,0)),"",INDIRECT("'SorP'!$A$"&amp;MATCH($S717&amp;$J717,SorP!C:C,0))))</f>
        <v/>
      </c>
      <c r="U717" s="99"/>
      <c r="V717" s="74" t="str">
        <f ca="1" t="shared" si="84"/>
        <v/>
      </c>
      <c r="W717" s="74" t="b">
        <f ca="1" t="shared" si="85"/>
        <v>0</v>
      </c>
      <c r="X717" s="74" t="str">
        <f ca="1" t="shared" si="86"/>
        <v>+</v>
      </c>
      <c r="Y717" s="74" t="e">
        <f ca="1">IF(C717="",NA(),MATCH($B717&amp;$C717,'Smelter Look-up'!$J:$J,0))</f>
        <v>#N/A</v>
      </c>
      <c r="AB717" s="74">
        <f ca="1" t="shared" si="87"/>
        <v>0</v>
      </c>
      <c r="AC717" s="74" t="str">
        <f ca="1" t="shared" si="88"/>
        <v/>
      </c>
      <c r="AD717" s="74" t="str">
        <f ca="1" t="shared" si="89"/>
        <v/>
      </c>
    </row>
    <row r="718" s="74" customFormat="1" ht="20.15" customHeight="1" spans="1:30">
      <c r="A718" s="97"/>
      <c r="B718" s="95" t="str">
        <f ca="1">IF(LEN(A718)=0,"",INDEX('Smelter Look-up'!$A:$A,MATCH($A718,'Smelter Look-up'!$E:$E,0)))</f>
        <v/>
      </c>
      <c r="C718" s="95" t="str">
        <f ca="1">IF(LEN(A718)=0,"",INDEX('Smelter Look-up'!$C:$C,MATCH($A718,'Smelter Look-up'!$E:$E,0)))</f>
        <v/>
      </c>
      <c r="D718" s="95"/>
      <c r="E718" s="95" t="str">
        <f ca="1">IF(ISERROR($Y718),"",OFFSET('Smelter Look-up'!$D$4,$Y718-4,0)&amp;"")</f>
        <v/>
      </c>
      <c r="F718" s="95" t="str">
        <f ca="1">IF(ISERROR($Y718),"",OFFSET('Smelter Look-up'!$E$4,$Y718-4,0))</f>
        <v/>
      </c>
      <c r="G718" s="95" t="str">
        <f ca="1">IF(C718="Smelter not listed","Enter smelter details",IF(ISERROR($Y718),"",OFFSET('Smelter Look-up'!$F$4,$Y718-4,0)))</f>
        <v/>
      </c>
      <c r="H718" s="154" t="str">
        <f ca="1">IF(ISERROR($Y718),"",OFFSET('Smelter Look-up'!$G$4,$Y718-4,0))</f>
        <v/>
      </c>
      <c r="I718" s="96" t="str">
        <f ca="1">IF(ISERROR($Y718),"",OFFSET('Smelter Look-up'!$H$4,$Y718-4,0))</f>
        <v/>
      </c>
      <c r="J718" s="96" t="str">
        <f ca="1">IF(ISERROR($Y718),"",OFFSET('Smelter Look-up'!$I$4,$Y718-4,0))</f>
        <v/>
      </c>
      <c r="K718" s="97"/>
      <c r="L718" s="97"/>
      <c r="M718" s="97"/>
      <c r="N718" s="97"/>
      <c r="O718" s="97"/>
      <c r="P718" s="97"/>
      <c r="Q718" s="98"/>
      <c r="R718" s="140" t="str">
        <f ca="1">IF(ISERROR($Y718),"",OFFSET('Smelter Look-up'!$C$4,$Y718-4,0)&amp;"")</f>
        <v/>
      </c>
      <c r="S718" s="98" t="str">
        <f ca="1" t="shared" si="83"/>
        <v/>
      </c>
      <c r="T718" s="98" t="str">
        <f ca="1">IF(B718="","",IF(ISERROR(MATCH($J718,SorP!B:B,0)),"",INDIRECT("'SorP'!$A$"&amp;MATCH($S718&amp;$J718,SorP!C:C,0))))</f>
        <v/>
      </c>
      <c r="U718" s="99"/>
      <c r="V718" s="74" t="str">
        <f ca="1" t="shared" si="84"/>
        <v/>
      </c>
      <c r="W718" s="74" t="b">
        <f ca="1" t="shared" si="85"/>
        <v>0</v>
      </c>
      <c r="X718" s="74" t="str">
        <f ca="1" t="shared" si="86"/>
        <v>+</v>
      </c>
      <c r="Y718" s="74" t="e">
        <f ca="1">IF(C718="",NA(),MATCH($B718&amp;$C718,'Smelter Look-up'!$J:$J,0))</f>
        <v>#N/A</v>
      </c>
      <c r="AB718" s="74">
        <f ca="1" t="shared" si="87"/>
        <v>0</v>
      </c>
      <c r="AC718" s="74" t="str">
        <f ca="1" t="shared" si="88"/>
        <v/>
      </c>
      <c r="AD718" s="74" t="str">
        <f ca="1" t="shared" si="89"/>
        <v/>
      </c>
    </row>
    <row r="719" s="74" customFormat="1" ht="20.15" customHeight="1" spans="1:30">
      <c r="A719" s="97"/>
      <c r="B719" s="95" t="str">
        <f ca="1">IF(LEN(A719)=0,"",INDEX('Smelter Look-up'!$A:$A,MATCH($A719,'Smelter Look-up'!$E:$E,0)))</f>
        <v/>
      </c>
      <c r="C719" s="95" t="str">
        <f ca="1">IF(LEN(A719)=0,"",INDEX('Smelter Look-up'!$C:$C,MATCH($A719,'Smelter Look-up'!$E:$E,0)))</f>
        <v/>
      </c>
      <c r="D719" s="95"/>
      <c r="E719" s="95" t="str">
        <f ca="1">IF(ISERROR($Y719),"",OFFSET('Smelter Look-up'!$D$4,$Y719-4,0)&amp;"")</f>
        <v/>
      </c>
      <c r="F719" s="95" t="str">
        <f ca="1">IF(ISERROR($Y719),"",OFFSET('Smelter Look-up'!$E$4,$Y719-4,0))</f>
        <v/>
      </c>
      <c r="G719" s="95" t="str">
        <f ca="1">IF(C719="Smelter not listed","Enter smelter details",IF(ISERROR($Y719),"",OFFSET('Smelter Look-up'!$F$4,$Y719-4,0)))</f>
        <v/>
      </c>
      <c r="H719" s="154" t="str">
        <f ca="1">IF(ISERROR($Y719),"",OFFSET('Smelter Look-up'!$G$4,$Y719-4,0))</f>
        <v/>
      </c>
      <c r="I719" s="96" t="str">
        <f ca="1">IF(ISERROR($Y719),"",OFFSET('Smelter Look-up'!$H$4,$Y719-4,0))</f>
        <v/>
      </c>
      <c r="J719" s="96" t="str">
        <f ca="1">IF(ISERROR($Y719),"",OFFSET('Smelter Look-up'!$I$4,$Y719-4,0))</f>
        <v/>
      </c>
      <c r="K719" s="97"/>
      <c r="L719" s="97"/>
      <c r="M719" s="97"/>
      <c r="N719" s="97"/>
      <c r="O719" s="97"/>
      <c r="P719" s="97"/>
      <c r="Q719" s="98"/>
      <c r="R719" s="140" t="str">
        <f ca="1">IF(ISERROR($Y719),"",OFFSET('Smelter Look-up'!$C$4,$Y719-4,0)&amp;"")</f>
        <v/>
      </c>
      <c r="S719" s="98" t="str">
        <f ca="1" t="shared" si="83"/>
        <v/>
      </c>
      <c r="T719" s="98" t="str">
        <f ca="1">IF(B719="","",IF(ISERROR(MATCH($J719,SorP!B:B,0)),"",INDIRECT("'SorP'!$A$"&amp;MATCH($S719&amp;$J719,SorP!C:C,0))))</f>
        <v/>
      </c>
      <c r="U719" s="99"/>
      <c r="V719" s="74" t="str">
        <f ca="1" t="shared" si="84"/>
        <v/>
      </c>
      <c r="W719" s="74" t="b">
        <f ca="1" t="shared" si="85"/>
        <v>0</v>
      </c>
      <c r="X719" s="74" t="str">
        <f ca="1" t="shared" si="86"/>
        <v>+</v>
      </c>
      <c r="Y719" s="74" t="e">
        <f ca="1">IF(C719="",NA(),MATCH($B719&amp;$C719,'Smelter Look-up'!$J:$J,0))</f>
        <v>#N/A</v>
      </c>
      <c r="AB719" s="74">
        <f ca="1" t="shared" si="87"/>
        <v>0</v>
      </c>
      <c r="AC719" s="74" t="str">
        <f ca="1" t="shared" si="88"/>
        <v/>
      </c>
      <c r="AD719" s="74" t="str">
        <f ca="1" t="shared" si="89"/>
        <v/>
      </c>
    </row>
    <row r="720" s="74" customFormat="1" ht="20.15" customHeight="1" spans="1:30">
      <c r="A720" s="97"/>
      <c r="B720" s="95" t="str">
        <f ca="1">IF(LEN(A720)=0,"",INDEX('Smelter Look-up'!$A:$A,MATCH($A720,'Smelter Look-up'!$E:$E,0)))</f>
        <v/>
      </c>
      <c r="C720" s="95" t="str">
        <f ca="1">IF(LEN(A720)=0,"",INDEX('Smelter Look-up'!$C:$C,MATCH($A720,'Smelter Look-up'!$E:$E,0)))</f>
        <v/>
      </c>
      <c r="D720" s="95"/>
      <c r="E720" s="95" t="str">
        <f ca="1">IF(ISERROR($Y720),"",OFFSET('Smelter Look-up'!$D$4,$Y720-4,0)&amp;"")</f>
        <v/>
      </c>
      <c r="F720" s="95" t="str">
        <f ca="1">IF(ISERROR($Y720),"",OFFSET('Smelter Look-up'!$E$4,$Y720-4,0))</f>
        <v/>
      </c>
      <c r="G720" s="95" t="str">
        <f ca="1">IF(C720="Smelter not listed","Enter smelter details",IF(ISERROR($Y720),"",OFFSET('Smelter Look-up'!$F$4,$Y720-4,0)))</f>
        <v/>
      </c>
      <c r="H720" s="154" t="str">
        <f ca="1">IF(ISERROR($Y720),"",OFFSET('Smelter Look-up'!$G$4,$Y720-4,0))</f>
        <v/>
      </c>
      <c r="I720" s="96" t="str">
        <f ca="1">IF(ISERROR($Y720),"",OFFSET('Smelter Look-up'!$H$4,$Y720-4,0))</f>
        <v/>
      </c>
      <c r="J720" s="96" t="str">
        <f ca="1">IF(ISERROR($Y720),"",OFFSET('Smelter Look-up'!$I$4,$Y720-4,0))</f>
        <v/>
      </c>
      <c r="K720" s="97"/>
      <c r="L720" s="97"/>
      <c r="M720" s="97"/>
      <c r="N720" s="97"/>
      <c r="O720" s="97"/>
      <c r="P720" s="97"/>
      <c r="Q720" s="98"/>
      <c r="R720" s="140" t="str">
        <f ca="1">IF(ISERROR($Y720),"",OFFSET('Smelter Look-up'!$C$4,$Y720-4,0)&amp;"")</f>
        <v/>
      </c>
      <c r="S720" s="98" t="str">
        <f ca="1" t="shared" si="83"/>
        <v/>
      </c>
      <c r="T720" s="98" t="str">
        <f ca="1">IF(B720="","",IF(ISERROR(MATCH($J720,SorP!B:B,0)),"",INDIRECT("'SorP'!$A$"&amp;MATCH($S720&amp;$J720,SorP!C:C,0))))</f>
        <v/>
      </c>
      <c r="U720" s="99"/>
      <c r="V720" s="74" t="str">
        <f ca="1" t="shared" si="84"/>
        <v/>
      </c>
      <c r="W720" s="74" t="b">
        <f ca="1" t="shared" si="85"/>
        <v>0</v>
      </c>
      <c r="X720" s="74" t="str">
        <f ca="1" t="shared" si="86"/>
        <v>+</v>
      </c>
      <c r="Y720" s="74" t="e">
        <f ca="1">IF(C720="",NA(),MATCH($B720&amp;$C720,'Smelter Look-up'!$J:$J,0))</f>
        <v>#N/A</v>
      </c>
      <c r="AB720" s="74">
        <f ca="1" t="shared" si="87"/>
        <v>0</v>
      </c>
      <c r="AC720" s="74" t="str">
        <f ca="1" t="shared" si="88"/>
        <v/>
      </c>
      <c r="AD720" s="74" t="str">
        <f ca="1" t="shared" si="89"/>
        <v/>
      </c>
    </row>
    <row r="721" s="74" customFormat="1" ht="20.15" customHeight="1" spans="1:30">
      <c r="A721" s="97"/>
      <c r="B721" s="95" t="str">
        <f ca="1">IF(LEN(A721)=0,"",INDEX('Smelter Look-up'!$A:$A,MATCH($A721,'Smelter Look-up'!$E:$E,0)))</f>
        <v/>
      </c>
      <c r="C721" s="95" t="str">
        <f ca="1">IF(LEN(A721)=0,"",INDEX('Smelter Look-up'!$C:$C,MATCH($A721,'Smelter Look-up'!$E:$E,0)))</f>
        <v/>
      </c>
      <c r="D721" s="95"/>
      <c r="E721" s="95" t="str">
        <f ca="1">IF(ISERROR($Y721),"",OFFSET('Smelter Look-up'!$D$4,$Y721-4,0)&amp;"")</f>
        <v/>
      </c>
      <c r="F721" s="95" t="str">
        <f ca="1">IF(ISERROR($Y721),"",OFFSET('Smelter Look-up'!$E$4,$Y721-4,0))</f>
        <v/>
      </c>
      <c r="G721" s="95" t="str">
        <f ca="1">IF(C721="Smelter not listed","Enter smelter details",IF(ISERROR($Y721),"",OFFSET('Smelter Look-up'!$F$4,$Y721-4,0)))</f>
        <v/>
      </c>
      <c r="H721" s="154" t="str">
        <f ca="1">IF(ISERROR($Y721),"",OFFSET('Smelter Look-up'!$G$4,$Y721-4,0))</f>
        <v/>
      </c>
      <c r="I721" s="96" t="str">
        <f ca="1">IF(ISERROR($Y721),"",OFFSET('Smelter Look-up'!$H$4,$Y721-4,0))</f>
        <v/>
      </c>
      <c r="J721" s="96" t="str">
        <f ca="1">IF(ISERROR($Y721),"",OFFSET('Smelter Look-up'!$I$4,$Y721-4,0))</f>
        <v/>
      </c>
      <c r="K721" s="97"/>
      <c r="L721" s="97"/>
      <c r="M721" s="97"/>
      <c r="N721" s="97"/>
      <c r="O721" s="97"/>
      <c r="P721" s="97"/>
      <c r="Q721" s="98"/>
      <c r="R721" s="140" t="str">
        <f ca="1">IF(ISERROR($Y721),"",OFFSET('Smelter Look-up'!$C$4,$Y721-4,0)&amp;"")</f>
        <v/>
      </c>
      <c r="S721" s="98" t="str">
        <f ca="1" t="shared" si="83"/>
        <v/>
      </c>
      <c r="T721" s="98" t="str">
        <f ca="1">IF(B721="","",IF(ISERROR(MATCH($J721,SorP!B:B,0)),"",INDIRECT("'SorP'!$A$"&amp;MATCH($S721&amp;$J721,SorP!C:C,0))))</f>
        <v/>
      </c>
      <c r="U721" s="99"/>
      <c r="V721" s="74" t="str">
        <f ca="1" t="shared" si="84"/>
        <v/>
      </c>
      <c r="W721" s="74" t="b">
        <f ca="1" t="shared" si="85"/>
        <v>0</v>
      </c>
      <c r="X721" s="74" t="str">
        <f ca="1" t="shared" si="86"/>
        <v>+</v>
      </c>
      <c r="Y721" s="74" t="e">
        <f ca="1">IF(C721="",NA(),MATCH($B721&amp;$C721,'Smelter Look-up'!$J:$J,0))</f>
        <v>#N/A</v>
      </c>
      <c r="AB721" s="74">
        <f ca="1" t="shared" si="87"/>
        <v>0</v>
      </c>
      <c r="AC721" s="74" t="str">
        <f ca="1" t="shared" si="88"/>
        <v/>
      </c>
      <c r="AD721" s="74" t="str">
        <f ca="1" t="shared" si="89"/>
        <v/>
      </c>
    </row>
    <row r="722" s="74" customFormat="1" ht="20.15" customHeight="1" spans="1:30">
      <c r="A722" s="97"/>
      <c r="B722" s="95" t="str">
        <f ca="1">IF(LEN(A722)=0,"",INDEX('Smelter Look-up'!$A:$A,MATCH($A722,'Smelter Look-up'!$E:$E,0)))</f>
        <v/>
      </c>
      <c r="C722" s="95" t="str">
        <f ca="1">IF(LEN(A722)=0,"",INDEX('Smelter Look-up'!$C:$C,MATCH($A722,'Smelter Look-up'!$E:$E,0)))</f>
        <v/>
      </c>
      <c r="D722" s="95"/>
      <c r="E722" s="95" t="str">
        <f ca="1">IF(ISERROR($Y722),"",OFFSET('Smelter Look-up'!$D$4,$Y722-4,0)&amp;"")</f>
        <v/>
      </c>
      <c r="F722" s="95" t="str">
        <f ca="1">IF(ISERROR($Y722),"",OFFSET('Smelter Look-up'!$E$4,$Y722-4,0))</f>
        <v/>
      </c>
      <c r="G722" s="95" t="str">
        <f ca="1">IF(C722="Smelter not listed","Enter smelter details",IF(ISERROR($Y722),"",OFFSET('Smelter Look-up'!$F$4,$Y722-4,0)))</f>
        <v/>
      </c>
      <c r="H722" s="154" t="str">
        <f ca="1">IF(ISERROR($Y722),"",OFFSET('Smelter Look-up'!$G$4,$Y722-4,0))</f>
        <v/>
      </c>
      <c r="I722" s="96" t="str">
        <f ca="1">IF(ISERROR($Y722),"",OFFSET('Smelter Look-up'!$H$4,$Y722-4,0))</f>
        <v/>
      </c>
      <c r="J722" s="96" t="str">
        <f ca="1">IF(ISERROR($Y722),"",OFFSET('Smelter Look-up'!$I$4,$Y722-4,0))</f>
        <v/>
      </c>
      <c r="K722" s="97"/>
      <c r="L722" s="97"/>
      <c r="M722" s="97"/>
      <c r="N722" s="97"/>
      <c r="O722" s="97"/>
      <c r="P722" s="97"/>
      <c r="Q722" s="98"/>
      <c r="R722" s="140" t="str">
        <f ca="1">IF(ISERROR($Y722),"",OFFSET('Smelter Look-up'!$C$4,$Y722-4,0)&amp;"")</f>
        <v/>
      </c>
      <c r="S722" s="98" t="str">
        <f ca="1" t="shared" si="83"/>
        <v/>
      </c>
      <c r="T722" s="98" t="str">
        <f ca="1">IF(B722="","",IF(ISERROR(MATCH($J722,SorP!B:B,0)),"",INDIRECT("'SorP'!$A$"&amp;MATCH($S722&amp;$J722,SorP!C:C,0))))</f>
        <v/>
      </c>
      <c r="U722" s="99"/>
      <c r="V722" s="74" t="str">
        <f ca="1" t="shared" si="84"/>
        <v/>
      </c>
      <c r="W722" s="74" t="b">
        <f ca="1" t="shared" si="85"/>
        <v>0</v>
      </c>
      <c r="X722" s="74" t="str">
        <f ca="1" t="shared" si="86"/>
        <v>+</v>
      </c>
      <c r="Y722" s="74" t="e">
        <f ca="1">IF(C722="",NA(),MATCH($B722&amp;$C722,'Smelter Look-up'!$J:$J,0))</f>
        <v>#N/A</v>
      </c>
      <c r="AB722" s="74">
        <f ca="1" t="shared" si="87"/>
        <v>0</v>
      </c>
      <c r="AC722" s="74" t="str">
        <f ca="1" t="shared" si="88"/>
        <v/>
      </c>
      <c r="AD722" s="74" t="str">
        <f ca="1" t="shared" si="89"/>
        <v/>
      </c>
    </row>
    <row r="723" s="74" customFormat="1" ht="20.15" customHeight="1" spans="1:30">
      <c r="A723" s="97"/>
      <c r="B723" s="95" t="str">
        <f ca="1">IF(LEN(A723)=0,"",INDEX('Smelter Look-up'!$A:$A,MATCH($A723,'Smelter Look-up'!$E:$E,0)))</f>
        <v/>
      </c>
      <c r="C723" s="95" t="str">
        <f ca="1">IF(LEN(A723)=0,"",INDEX('Smelter Look-up'!$C:$C,MATCH($A723,'Smelter Look-up'!$E:$E,0)))</f>
        <v/>
      </c>
      <c r="D723" s="95"/>
      <c r="E723" s="95" t="str">
        <f ca="1">IF(ISERROR($Y723),"",OFFSET('Smelter Look-up'!$D$4,$Y723-4,0)&amp;"")</f>
        <v/>
      </c>
      <c r="F723" s="95" t="str">
        <f ca="1">IF(ISERROR($Y723),"",OFFSET('Smelter Look-up'!$E$4,$Y723-4,0))</f>
        <v/>
      </c>
      <c r="G723" s="95" t="str">
        <f ca="1">IF(C723="Smelter not listed","Enter smelter details",IF(ISERROR($Y723),"",OFFSET('Smelter Look-up'!$F$4,$Y723-4,0)))</f>
        <v/>
      </c>
      <c r="H723" s="154" t="str">
        <f ca="1">IF(ISERROR($Y723),"",OFFSET('Smelter Look-up'!$G$4,$Y723-4,0))</f>
        <v/>
      </c>
      <c r="I723" s="96" t="str">
        <f ca="1">IF(ISERROR($Y723),"",OFFSET('Smelter Look-up'!$H$4,$Y723-4,0))</f>
        <v/>
      </c>
      <c r="J723" s="96" t="str">
        <f ca="1">IF(ISERROR($Y723),"",OFFSET('Smelter Look-up'!$I$4,$Y723-4,0))</f>
        <v/>
      </c>
      <c r="K723" s="97"/>
      <c r="L723" s="97"/>
      <c r="M723" s="97"/>
      <c r="N723" s="97"/>
      <c r="O723" s="97"/>
      <c r="P723" s="97"/>
      <c r="Q723" s="98"/>
      <c r="R723" s="140" t="str">
        <f ca="1">IF(ISERROR($Y723),"",OFFSET('Smelter Look-up'!$C$4,$Y723-4,0)&amp;"")</f>
        <v/>
      </c>
      <c r="S723" s="98" t="str">
        <f ca="1" t="shared" si="83"/>
        <v/>
      </c>
      <c r="T723" s="98" t="str">
        <f ca="1">IF(B723="","",IF(ISERROR(MATCH($J723,SorP!B:B,0)),"",INDIRECT("'SorP'!$A$"&amp;MATCH($S723&amp;$J723,SorP!C:C,0))))</f>
        <v/>
      </c>
      <c r="U723" s="99"/>
      <c r="V723" s="74" t="str">
        <f ca="1" t="shared" si="84"/>
        <v/>
      </c>
      <c r="W723" s="74" t="b">
        <f ca="1" t="shared" si="85"/>
        <v>0</v>
      </c>
      <c r="X723" s="74" t="str">
        <f ca="1" t="shared" si="86"/>
        <v>+</v>
      </c>
      <c r="Y723" s="74" t="e">
        <f ca="1">IF(C723="",NA(),MATCH($B723&amp;$C723,'Smelter Look-up'!$J:$J,0))</f>
        <v>#N/A</v>
      </c>
      <c r="AB723" s="74">
        <f ca="1" t="shared" si="87"/>
        <v>0</v>
      </c>
      <c r="AC723" s="74" t="str">
        <f ca="1" t="shared" si="88"/>
        <v/>
      </c>
      <c r="AD723" s="74" t="str">
        <f ca="1" t="shared" si="89"/>
        <v/>
      </c>
    </row>
    <row r="724" s="74" customFormat="1" ht="20.15" customHeight="1" spans="1:30">
      <c r="A724" s="97"/>
      <c r="B724" s="95" t="str">
        <f ca="1">IF(LEN(A724)=0,"",INDEX('Smelter Look-up'!$A:$A,MATCH($A724,'Smelter Look-up'!$E:$E,0)))</f>
        <v/>
      </c>
      <c r="C724" s="95" t="str">
        <f ca="1">IF(LEN(A724)=0,"",INDEX('Smelter Look-up'!$C:$C,MATCH($A724,'Smelter Look-up'!$E:$E,0)))</f>
        <v/>
      </c>
      <c r="D724" s="95"/>
      <c r="E724" s="95" t="str">
        <f ca="1">IF(ISERROR($Y724),"",OFFSET('Smelter Look-up'!$D$4,$Y724-4,0)&amp;"")</f>
        <v/>
      </c>
      <c r="F724" s="95" t="str">
        <f ca="1">IF(ISERROR($Y724),"",OFFSET('Smelter Look-up'!$E$4,$Y724-4,0))</f>
        <v/>
      </c>
      <c r="G724" s="95" t="str">
        <f ca="1">IF(C724="Smelter not listed","Enter smelter details",IF(ISERROR($Y724),"",OFFSET('Smelter Look-up'!$F$4,$Y724-4,0)))</f>
        <v/>
      </c>
      <c r="H724" s="154" t="str">
        <f ca="1">IF(ISERROR($Y724),"",OFFSET('Smelter Look-up'!$G$4,$Y724-4,0))</f>
        <v/>
      </c>
      <c r="I724" s="96" t="str">
        <f ca="1">IF(ISERROR($Y724),"",OFFSET('Smelter Look-up'!$H$4,$Y724-4,0))</f>
        <v/>
      </c>
      <c r="J724" s="96" t="str">
        <f ca="1">IF(ISERROR($Y724),"",OFFSET('Smelter Look-up'!$I$4,$Y724-4,0))</f>
        <v/>
      </c>
      <c r="K724" s="97"/>
      <c r="L724" s="97"/>
      <c r="M724" s="97"/>
      <c r="N724" s="97"/>
      <c r="O724" s="97"/>
      <c r="P724" s="97"/>
      <c r="Q724" s="98"/>
      <c r="R724" s="140" t="str">
        <f ca="1">IF(ISERROR($Y724),"",OFFSET('Smelter Look-up'!$C$4,$Y724-4,0)&amp;"")</f>
        <v/>
      </c>
      <c r="S724" s="98" t="str">
        <f ca="1" t="shared" si="83"/>
        <v/>
      </c>
      <c r="T724" s="98" t="str">
        <f ca="1">IF(B724="","",IF(ISERROR(MATCH($J724,SorP!B:B,0)),"",INDIRECT("'SorP'!$A$"&amp;MATCH($S724&amp;$J724,SorP!C:C,0))))</f>
        <v/>
      </c>
      <c r="U724" s="99"/>
      <c r="V724" s="74" t="str">
        <f ca="1" t="shared" si="84"/>
        <v/>
      </c>
      <c r="W724" s="74" t="b">
        <f ca="1" t="shared" si="85"/>
        <v>0</v>
      </c>
      <c r="X724" s="74" t="str">
        <f ca="1" t="shared" si="86"/>
        <v>+</v>
      </c>
      <c r="Y724" s="74" t="e">
        <f ca="1">IF(C724="",NA(),MATCH($B724&amp;$C724,'Smelter Look-up'!$J:$J,0))</f>
        <v>#N/A</v>
      </c>
      <c r="AB724" s="74">
        <f ca="1" t="shared" si="87"/>
        <v>0</v>
      </c>
      <c r="AC724" s="74" t="str">
        <f ca="1" t="shared" si="88"/>
        <v/>
      </c>
      <c r="AD724" s="74" t="str">
        <f ca="1" t="shared" si="89"/>
        <v/>
      </c>
    </row>
    <row r="725" s="74" customFormat="1" ht="20.15" customHeight="1" spans="1:30">
      <c r="A725" s="97"/>
      <c r="B725" s="95" t="str">
        <f ca="1">IF(LEN(A725)=0,"",INDEX('Smelter Look-up'!$A:$A,MATCH($A725,'Smelter Look-up'!$E:$E,0)))</f>
        <v/>
      </c>
      <c r="C725" s="95" t="str">
        <f ca="1">IF(LEN(A725)=0,"",INDEX('Smelter Look-up'!$C:$C,MATCH($A725,'Smelter Look-up'!$E:$E,0)))</f>
        <v/>
      </c>
      <c r="D725" s="95"/>
      <c r="E725" s="95" t="str">
        <f ca="1">IF(ISERROR($Y725),"",OFFSET('Smelter Look-up'!$D$4,$Y725-4,0)&amp;"")</f>
        <v/>
      </c>
      <c r="F725" s="95" t="str">
        <f ca="1">IF(ISERROR($Y725),"",OFFSET('Smelter Look-up'!$E$4,$Y725-4,0))</f>
        <v/>
      </c>
      <c r="G725" s="95" t="str">
        <f ca="1">IF(C725="Smelter not listed","Enter smelter details",IF(ISERROR($Y725),"",OFFSET('Smelter Look-up'!$F$4,$Y725-4,0)))</f>
        <v/>
      </c>
      <c r="H725" s="154" t="str">
        <f ca="1">IF(ISERROR($Y725),"",OFFSET('Smelter Look-up'!$G$4,$Y725-4,0))</f>
        <v/>
      </c>
      <c r="I725" s="96" t="str">
        <f ca="1">IF(ISERROR($Y725),"",OFFSET('Smelter Look-up'!$H$4,$Y725-4,0))</f>
        <v/>
      </c>
      <c r="J725" s="96" t="str">
        <f ca="1">IF(ISERROR($Y725),"",OFFSET('Smelter Look-up'!$I$4,$Y725-4,0))</f>
        <v/>
      </c>
      <c r="K725" s="97"/>
      <c r="L725" s="97"/>
      <c r="M725" s="97"/>
      <c r="N725" s="97"/>
      <c r="O725" s="97"/>
      <c r="P725" s="97"/>
      <c r="Q725" s="98"/>
      <c r="R725" s="140" t="str">
        <f ca="1">IF(ISERROR($Y725),"",OFFSET('Smelter Look-up'!$C$4,$Y725-4,0)&amp;"")</f>
        <v/>
      </c>
      <c r="S725" s="98" t="str">
        <f ca="1" t="shared" si="83"/>
        <v/>
      </c>
      <c r="T725" s="98" t="str">
        <f ca="1">IF(B725="","",IF(ISERROR(MATCH($J725,SorP!B:B,0)),"",INDIRECT("'SorP'!$A$"&amp;MATCH($S725&amp;$J725,SorP!C:C,0))))</f>
        <v/>
      </c>
      <c r="U725" s="99"/>
      <c r="V725" s="74" t="str">
        <f ca="1" t="shared" si="84"/>
        <v/>
      </c>
      <c r="W725" s="74" t="b">
        <f ca="1" t="shared" si="85"/>
        <v>0</v>
      </c>
      <c r="X725" s="74" t="str">
        <f ca="1" t="shared" si="86"/>
        <v>+</v>
      </c>
      <c r="Y725" s="74" t="e">
        <f ca="1">IF(C725="",NA(),MATCH($B725&amp;$C725,'Smelter Look-up'!$J:$J,0))</f>
        <v>#N/A</v>
      </c>
      <c r="AB725" s="74">
        <f ca="1" t="shared" si="87"/>
        <v>0</v>
      </c>
      <c r="AC725" s="74" t="str">
        <f ca="1" t="shared" si="88"/>
        <v/>
      </c>
      <c r="AD725" s="74" t="str">
        <f ca="1" t="shared" si="89"/>
        <v/>
      </c>
    </row>
    <row r="726" s="74" customFormat="1" ht="20.15" customHeight="1" spans="1:30">
      <c r="A726" s="97"/>
      <c r="B726" s="95" t="str">
        <f ca="1">IF(LEN(A726)=0,"",INDEX('Smelter Look-up'!$A:$A,MATCH($A726,'Smelter Look-up'!$E:$E,0)))</f>
        <v/>
      </c>
      <c r="C726" s="95" t="str">
        <f ca="1">IF(LEN(A726)=0,"",INDEX('Smelter Look-up'!$C:$C,MATCH($A726,'Smelter Look-up'!$E:$E,0)))</f>
        <v/>
      </c>
      <c r="D726" s="95"/>
      <c r="E726" s="95" t="str">
        <f ca="1">IF(ISERROR($Y726),"",OFFSET('Smelter Look-up'!$D$4,$Y726-4,0)&amp;"")</f>
        <v/>
      </c>
      <c r="F726" s="95" t="str">
        <f ca="1">IF(ISERROR($Y726),"",OFFSET('Smelter Look-up'!$E$4,$Y726-4,0))</f>
        <v/>
      </c>
      <c r="G726" s="95" t="str">
        <f ca="1">IF(C726="Smelter not listed","Enter smelter details",IF(ISERROR($Y726),"",OFFSET('Smelter Look-up'!$F$4,$Y726-4,0)))</f>
        <v/>
      </c>
      <c r="H726" s="154" t="str">
        <f ca="1">IF(ISERROR($Y726),"",OFFSET('Smelter Look-up'!$G$4,$Y726-4,0))</f>
        <v/>
      </c>
      <c r="I726" s="96" t="str">
        <f ca="1">IF(ISERROR($Y726),"",OFFSET('Smelter Look-up'!$H$4,$Y726-4,0))</f>
        <v/>
      </c>
      <c r="J726" s="96" t="str">
        <f ca="1">IF(ISERROR($Y726),"",OFFSET('Smelter Look-up'!$I$4,$Y726-4,0))</f>
        <v/>
      </c>
      <c r="K726" s="97"/>
      <c r="L726" s="97"/>
      <c r="M726" s="97"/>
      <c r="N726" s="97"/>
      <c r="O726" s="97"/>
      <c r="P726" s="97"/>
      <c r="Q726" s="98"/>
      <c r="R726" s="140" t="str">
        <f ca="1">IF(ISERROR($Y726),"",OFFSET('Smelter Look-up'!$C$4,$Y726-4,0)&amp;"")</f>
        <v/>
      </c>
      <c r="S726" s="98" t="str">
        <f ca="1" t="shared" si="83"/>
        <v/>
      </c>
      <c r="T726" s="98" t="str">
        <f ca="1">IF(B726="","",IF(ISERROR(MATCH($J726,SorP!B:B,0)),"",INDIRECT("'SorP'!$A$"&amp;MATCH($S726&amp;$J726,SorP!C:C,0))))</f>
        <v/>
      </c>
      <c r="U726" s="99"/>
      <c r="V726" s="74" t="str">
        <f ca="1" t="shared" si="84"/>
        <v/>
      </c>
      <c r="W726" s="74" t="b">
        <f ca="1" t="shared" si="85"/>
        <v>0</v>
      </c>
      <c r="X726" s="74" t="str">
        <f ca="1" t="shared" si="86"/>
        <v>+</v>
      </c>
      <c r="Y726" s="74" t="e">
        <f ca="1">IF(C726="",NA(),MATCH($B726&amp;$C726,'Smelter Look-up'!$J:$J,0))</f>
        <v>#N/A</v>
      </c>
      <c r="AB726" s="74">
        <f ca="1" t="shared" si="87"/>
        <v>0</v>
      </c>
      <c r="AC726" s="74" t="str">
        <f ca="1" t="shared" si="88"/>
        <v/>
      </c>
      <c r="AD726" s="74" t="str">
        <f ca="1" t="shared" si="89"/>
        <v/>
      </c>
    </row>
    <row r="727" s="74" customFormat="1" ht="20.15" customHeight="1" spans="1:30">
      <c r="A727" s="97"/>
      <c r="B727" s="95" t="str">
        <f ca="1">IF(LEN(A727)=0,"",INDEX('Smelter Look-up'!$A:$A,MATCH($A727,'Smelter Look-up'!$E:$E,0)))</f>
        <v/>
      </c>
      <c r="C727" s="95" t="str">
        <f ca="1">IF(LEN(A727)=0,"",INDEX('Smelter Look-up'!$C:$C,MATCH($A727,'Smelter Look-up'!$E:$E,0)))</f>
        <v/>
      </c>
      <c r="D727" s="95"/>
      <c r="E727" s="95" t="str">
        <f ca="1">IF(ISERROR($Y727),"",OFFSET('Smelter Look-up'!$D$4,$Y727-4,0)&amp;"")</f>
        <v/>
      </c>
      <c r="F727" s="95" t="str">
        <f ca="1">IF(ISERROR($Y727),"",OFFSET('Smelter Look-up'!$E$4,$Y727-4,0))</f>
        <v/>
      </c>
      <c r="G727" s="95" t="str">
        <f ca="1">IF(C727="Smelter not listed","Enter smelter details",IF(ISERROR($Y727),"",OFFSET('Smelter Look-up'!$F$4,$Y727-4,0)))</f>
        <v/>
      </c>
      <c r="H727" s="154" t="str">
        <f ca="1">IF(ISERROR($Y727),"",OFFSET('Smelter Look-up'!$G$4,$Y727-4,0))</f>
        <v/>
      </c>
      <c r="I727" s="96" t="str">
        <f ca="1">IF(ISERROR($Y727),"",OFFSET('Smelter Look-up'!$H$4,$Y727-4,0))</f>
        <v/>
      </c>
      <c r="J727" s="96" t="str">
        <f ca="1">IF(ISERROR($Y727),"",OFFSET('Smelter Look-up'!$I$4,$Y727-4,0))</f>
        <v/>
      </c>
      <c r="K727" s="97"/>
      <c r="L727" s="97"/>
      <c r="M727" s="97"/>
      <c r="N727" s="97"/>
      <c r="O727" s="97"/>
      <c r="P727" s="97"/>
      <c r="Q727" s="98"/>
      <c r="R727" s="140" t="str">
        <f ca="1">IF(ISERROR($Y727),"",OFFSET('Smelter Look-up'!$C$4,$Y727-4,0)&amp;"")</f>
        <v/>
      </c>
      <c r="S727" s="98" t="str">
        <f ca="1" t="shared" si="83"/>
        <v/>
      </c>
      <c r="T727" s="98" t="str">
        <f ca="1">IF(B727="","",IF(ISERROR(MATCH($J727,SorP!B:B,0)),"",INDIRECT("'SorP'!$A$"&amp;MATCH($S727&amp;$J727,SorP!C:C,0))))</f>
        <v/>
      </c>
      <c r="U727" s="99"/>
      <c r="V727" s="74" t="str">
        <f ca="1" t="shared" si="84"/>
        <v/>
      </c>
      <c r="W727" s="74" t="b">
        <f ca="1" t="shared" si="85"/>
        <v>0</v>
      </c>
      <c r="X727" s="74" t="str">
        <f ca="1" t="shared" si="86"/>
        <v>+</v>
      </c>
      <c r="Y727" s="74" t="e">
        <f ca="1">IF(C727="",NA(),MATCH($B727&amp;$C727,'Smelter Look-up'!$J:$J,0))</f>
        <v>#N/A</v>
      </c>
      <c r="AB727" s="74">
        <f ca="1" t="shared" si="87"/>
        <v>0</v>
      </c>
      <c r="AC727" s="74" t="str">
        <f ca="1" t="shared" si="88"/>
        <v/>
      </c>
      <c r="AD727" s="74" t="str">
        <f ca="1" t="shared" si="89"/>
        <v/>
      </c>
    </row>
    <row r="728" s="74" customFormat="1" ht="20.15" customHeight="1" spans="1:30">
      <c r="A728" s="97"/>
      <c r="B728" s="95" t="str">
        <f ca="1">IF(LEN(A728)=0,"",INDEX('Smelter Look-up'!$A:$A,MATCH($A728,'Smelter Look-up'!$E:$E,0)))</f>
        <v/>
      </c>
      <c r="C728" s="95" t="str">
        <f ca="1">IF(LEN(A728)=0,"",INDEX('Smelter Look-up'!$C:$C,MATCH($A728,'Smelter Look-up'!$E:$E,0)))</f>
        <v/>
      </c>
      <c r="D728" s="95"/>
      <c r="E728" s="95" t="str">
        <f ca="1">IF(ISERROR($Y728),"",OFFSET('Smelter Look-up'!$D$4,$Y728-4,0)&amp;"")</f>
        <v/>
      </c>
      <c r="F728" s="95" t="str">
        <f ca="1">IF(ISERROR($Y728),"",OFFSET('Smelter Look-up'!$E$4,$Y728-4,0))</f>
        <v/>
      </c>
      <c r="G728" s="95" t="str">
        <f ca="1">IF(C728="Smelter not listed","Enter smelter details",IF(ISERROR($Y728),"",OFFSET('Smelter Look-up'!$F$4,$Y728-4,0)))</f>
        <v/>
      </c>
      <c r="H728" s="154" t="str">
        <f ca="1">IF(ISERROR($Y728),"",OFFSET('Smelter Look-up'!$G$4,$Y728-4,0))</f>
        <v/>
      </c>
      <c r="I728" s="96" t="str">
        <f ca="1">IF(ISERROR($Y728),"",OFFSET('Smelter Look-up'!$H$4,$Y728-4,0))</f>
        <v/>
      </c>
      <c r="J728" s="96" t="str">
        <f ca="1">IF(ISERROR($Y728),"",OFFSET('Smelter Look-up'!$I$4,$Y728-4,0))</f>
        <v/>
      </c>
      <c r="K728" s="97"/>
      <c r="L728" s="97"/>
      <c r="M728" s="97"/>
      <c r="N728" s="97"/>
      <c r="O728" s="97"/>
      <c r="P728" s="97"/>
      <c r="Q728" s="98"/>
      <c r="R728" s="140" t="str">
        <f ca="1">IF(ISERROR($Y728),"",OFFSET('Smelter Look-up'!$C$4,$Y728-4,0)&amp;"")</f>
        <v/>
      </c>
      <c r="S728" s="98" t="str">
        <f ca="1" t="shared" si="83"/>
        <v/>
      </c>
      <c r="T728" s="98" t="str">
        <f ca="1">IF(B728="","",IF(ISERROR(MATCH($J728,SorP!B:B,0)),"",INDIRECT("'SorP'!$A$"&amp;MATCH($S728&amp;$J728,SorP!C:C,0))))</f>
        <v/>
      </c>
      <c r="U728" s="99"/>
      <c r="V728" s="74" t="str">
        <f ca="1" t="shared" si="84"/>
        <v/>
      </c>
      <c r="W728" s="74" t="b">
        <f ca="1" t="shared" si="85"/>
        <v>0</v>
      </c>
      <c r="X728" s="74" t="str">
        <f ca="1" t="shared" si="86"/>
        <v>+</v>
      </c>
      <c r="Y728" s="74" t="e">
        <f ca="1">IF(C728="",NA(),MATCH($B728&amp;$C728,'Smelter Look-up'!$J:$J,0))</f>
        <v>#N/A</v>
      </c>
      <c r="AB728" s="74">
        <f ca="1" t="shared" si="87"/>
        <v>0</v>
      </c>
      <c r="AC728" s="74" t="str">
        <f ca="1" t="shared" si="88"/>
        <v/>
      </c>
      <c r="AD728" s="74" t="str">
        <f ca="1" t="shared" si="89"/>
        <v/>
      </c>
    </row>
    <row r="729" s="74" customFormat="1" ht="20.15" customHeight="1" spans="1:30">
      <c r="A729" s="97"/>
      <c r="B729" s="95" t="str">
        <f ca="1">IF(LEN(A729)=0,"",INDEX('Smelter Look-up'!$A:$A,MATCH($A729,'Smelter Look-up'!$E:$E,0)))</f>
        <v/>
      </c>
      <c r="C729" s="95" t="str">
        <f ca="1">IF(LEN(A729)=0,"",INDEX('Smelter Look-up'!$C:$C,MATCH($A729,'Smelter Look-up'!$E:$E,0)))</f>
        <v/>
      </c>
      <c r="D729" s="95"/>
      <c r="E729" s="95" t="str">
        <f ca="1">IF(ISERROR($Y729),"",OFFSET('Smelter Look-up'!$D$4,$Y729-4,0)&amp;"")</f>
        <v/>
      </c>
      <c r="F729" s="95" t="str">
        <f ca="1">IF(ISERROR($Y729),"",OFFSET('Smelter Look-up'!$E$4,$Y729-4,0))</f>
        <v/>
      </c>
      <c r="G729" s="95" t="str">
        <f ca="1">IF(C729="Smelter not listed","Enter smelter details",IF(ISERROR($Y729),"",OFFSET('Smelter Look-up'!$F$4,$Y729-4,0)))</f>
        <v/>
      </c>
      <c r="H729" s="154" t="str">
        <f ca="1">IF(ISERROR($Y729),"",OFFSET('Smelter Look-up'!$G$4,$Y729-4,0))</f>
        <v/>
      </c>
      <c r="I729" s="96" t="str">
        <f ca="1">IF(ISERROR($Y729),"",OFFSET('Smelter Look-up'!$H$4,$Y729-4,0))</f>
        <v/>
      </c>
      <c r="J729" s="96" t="str">
        <f ca="1">IF(ISERROR($Y729),"",OFFSET('Smelter Look-up'!$I$4,$Y729-4,0))</f>
        <v/>
      </c>
      <c r="K729" s="97"/>
      <c r="L729" s="97"/>
      <c r="M729" s="97"/>
      <c r="N729" s="97"/>
      <c r="O729" s="97"/>
      <c r="P729" s="97"/>
      <c r="Q729" s="98"/>
      <c r="R729" s="140" t="str">
        <f ca="1">IF(ISERROR($Y729),"",OFFSET('Smelter Look-up'!$C$4,$Y729-4,0)&amp;"")</f>
        <v/>
      </c>
      <c r="S729" s="98" t="str">
        <f ca="1" t="shared" si="83"/>
        <v/>
      </c>
      <c r="T729" s="98" t="str">
        <f ca="1">IF(B729="","",IF(ISERROR(MATCH($J729,SorP!B:B,0)),"",INDIRECT("'SorP'!$A$"&amp;MATCH($S729&amp;$J729,SorP!C:C,0))))</f>
        <v/>
      </c>
      <c r="U729" s="99"/>
      <c r="V729" s="74" t="str">
        <f ca="1" t="shared" si="84"/>
        <v/>
      </c>
      <c r="W729" s="74" t="b">
        <f ca="1" t="shared" si="85"/>
        <v>0</v>
      </c>
      <c r="X729" s="74" t="str">
        <f ca="1" t="shared" si="86"/>
        <v>+</v>
      </c>
      <c r="Y729" s="74" t="e">
        <f ca="1">IF(C729="",NA(),MATCH($B729&amp;$C729,'Smelter Look-up'!$J:$J,0))</f>
        <v>#N/A</v>
      </c>
      <c r="AB729" s="74">
        <f ca="1" t="shared" si="87"/>
        <v>0</v>
      </c>
      <c r="AC729" s="74" t="str">
        <f ca="1" t="shared" si="88"/>
        <v/>
      </c>
      <c r="AD729" s="74" t="str">
        <f ca="1" t="shared" si="89"/>
        <v/>
      </c>
    </row>
    <row r="730" s="74" customFormat="1" ht="20.15" customHeight="1" spans="1:30">
      <c r="A730" s="97"/>
      <c r="B730" s="95" t="str">
        <f ca="1">IF(LEN(A730)=0,"",INDEX('Smelter Look-up'!$A:$A,MATCH($A730,'Smelter Look-up'!$E:$E,0)))</f>
        <v/>
      </c>
      <c r="C730" s="95" t="str">
        <f ca="1">IF(LEN(A730)=0,"",INDEX('Smelter Look-up'!$C:$C,MATCH($A730,'Smelter Look-up'!$E:$E,0)))</f>
        <v/>
      </c>
      <c r="D730" s="95"/>
      <c r="E730" s="95" t="str">
        <f ca="1">IF(ISERROR($Y730),"",OFFSET('Smelter Look-up'!$D$4,$Y730-4,0)&amp;"")</f>
        <v/>
      </c>
      <c r="F730" s="95" t="str">
        <f ca="1">IF(ISERROR($Y730),"",OFFSET('Smelter Look-up'!$E$4,$Y730-4,0))</f>
        <v/>
      </c>
      <c r="G730" s="95" t="str">
        <f ca="1">IF(C730="Smelter not listed","Enter smelter details",IF(ISERROR($Y730),"",OFFSET('Smelter Look-up'!$F$4,$Y730-4,0)))</f>
        <v/>
      </c>
      <c r="H730" s="154" t="str">
        <f ca="1">IF(ISERROR($Y730),"",OFFSET('Smelter Look-up'!$G$4,$Y730-4,0))</f>
        <v/>
      </c>
      <c r="I730" s="96" t="str">
        <f ca="1">IF(ISERROR($Y730),"",OFFSET('Smelter Look-up'!$H$4,$Y730-4,0))</f>
        <v/>
      </c>
      <c r="J730" s="96" t="str">
        <f ca="1">IF(ISERROR($Y730),"",OFFSET('Smelter Look-up'!$I$4,$Y730-4,0))</f>
        <v/>
      </c>
      <c r="K730" s="97"/>
      <c r="L730" s="97"/>
      <c r="M730" s="97"/>
      <c r="N730" s="97"/>
      <c r="O730" s="97"/>
      <c r="P730" s="97"/>
      <c r="Q730" s="98"/>
      <c r="R730" s="140" t="str">
        <f ca="1">IF(ISERROR($Y730),"",OFFSET('Smelter Look-up'!$C$4,$Y730-4,0)&amp;"")</f>
        <v/>
      </c>
      <c r="S730" s="98" t="str">
        <f ca="1" t="shared" si="83"/>
        <v/>
      </c>
      <c r="T730" s="98" t="str">
        <f ca="1">IF(B730="","",IF(ISERROR(MATCH($J730,SorP!B:B,0)),"",INDIRECT("'SorP'!$A$"&amp;MATCH($S730&amp;$J730,SorP!C:C,0))))</f>
        <v/>
      </c>
      <c r="U730" s="99"/>
      <c r="V730" s="74" t="str">
        <f ca="1" t="shared" si="84"/>
        <v/>
      </c>
      <c r="W730" s="74" t="b">
        <f ca="1" t="shared" si="85"/>
        <v>0</v>
      </c>
      <c r="X730" s="74" t="str">
        <f ca="1" t="shared" si="86"/>
        <v>+</v>
      </c>
      <c r="Y730" s="74" t="e">
        <f ca="1">IF(C730="",NA(),MATCH($B730&amp;$C730,'Smelter Look-up'!$J:$J,0))</f>
        <v>#N/A</v>
      </c>
      <c r="AB730" s="74">
        <f ca="1" t="shared" si="87"/>
        <v>0</v>
      </c>
      <c r="AC730" s="74" t="str">
        <f ca="1" t="shared" si="88"/>
        <v/>
      </c>
      <c r="AD730" s="74" t="str">
        <f ca="1" t="shared" si="89"/>
        <v/>
      </c>
    </row>
    <row r="731" s="74" customFormat="1" ht="20.15" customHeight="1" spans="1:30">
      <c r="A731" s="97"/>
      <c r="B731" s="95" t="str">
        <f ca="1">IF(LEN(A731)=0,"",INDEX('Smelter Look-up'!$A:$A,MATCH($A731,'Smelter Look-up'!$E:$E,0)))</f>
        <v/>
      </c>
      <c r="C731" s="95" t="str">
        <f ca="1">IF(LEN(A731)=0,"",INDEX('Smelter Look-up'!$C:$C,MATCH($A731,'Smelter Look-up'!$E:$E,0)))</f>
        <v/>
      </c>
      <c r="D731" s="95"/>
      <c r="E731" s="95" t="str">
        <f ca="1">IF(ISERROR($Y731),"",OFFSET('Smelter Look-up'!$D$4,$Y731-4,0)&amp;"")</f>
        <v/>
      </c>
      <c r="F731" s="95" t="str">
        <f ca="1">IF(ISERROR($Y731),"",OFFSET('Smelter Look-up'!$E$4,$Y731-4,0))</f>
        <v/>
      </c>
      <c r="G731" s="95" t="str">
        <f ca="1">IF(C731="Smelter not listed","Enter smelter details",IF(ISERROR($Y731),"",OFFSET('Smelter Look-up'!$F$4,$Y731-4,0)))</f>
        <v/>
      </c>
      <c r="H731" s="154" t="str">
        <f ca="1">IF(ISERROR($Y731),"",OFFSET('Smelter Look-up'!$G$4,$Y731-4,0))</f>
        <v/>
      </c>
      <c r="I731" s="96" t="str">
        <f ca="1">IF(ISERROR($Y731),"",OFFSET('Smelter Look-up'!$H$4,$Y731-4,0))</f>
        <v/>
      </c>
      <c r="J731" s="96" t="str">
        <f ca="1">IF(ISERROR($Y731),"",OFFSET('Smelter Look-up'!$I$4,$Y731-4,0))</f>
        <v/>
      </c>
      <c r="K731" s="97"/>
      <c r="L731" s="97"/>
      <c r="M731" s="97"/>
      <c r="N731" s="97"/>
      <c r="O731" s="97"/>
      <c r="P731" s="97"/>
      <c r="Q731" s="98"/>
      <c r="R731" s="140" t="str">
        <f ca="1">IF(ISERROR($Y731),"",OFFSET('Smelter Look-up'!$C$4,$Y731-4,0)&amp;"")</f>
        <v/>
      </c>
      <c r="S731" s="98" t="str">
        <f ca="1" t="shared" si="83"/>
        <v/>
      </c>
      <c r="T731" s="98" t="str">
        <f ca="1">IF(B731="","",IF(ISERROR(MATCH($J731,SorP!B:B,0)),"",INDIRECT("'SorP'!$A$"&amp;MATCH($S731&amp;$J731,SorP!C:C,0))))</f>
        <v/>
      </c>
      <c r="U731" s="99"/>
      <c r="V731" s="74" t="str">
        <f ca="1" t="shared" si="84"/>
        <v/>
      </c>
      <c r="W731" s="74" t="b">
        <f ca="1" t="shared" si="85"/>
        <v>0</v>
      </c>
      <c r="X731" s="74" t="str">
        <f ca="1" t="shared" si="86"/>
        <v>+</v>
      </c>
      <c r="Y731" s="74" t="e">
        <f ca="1">IF(C731="",NA(),MATCH($B731&amp;$C731,'Smelter Look-up'!$J:$J,0))</f>
        <v>#N/A</v>
      </c>
      <c r="AB731" s="74">
        <f ca="1" t="shared" si="87"/>
        <v>0</v>
      </c>
      <c r="AC731" s="74" t="str">
        <f ca="1" t="shared" si="88"/>
        <v/>
      </c>
      <c r="AD731" s="74" t="str">
        <f ca="1" t="shared" si="89"/>
        <v/>
      </c>
    </row>
    <row r="732" s="74" customFormat="1" ht="20.15" customHeight="1" spans="1:30">
      <c r="A732" s="97"/>
      <c r="B732" s="95" t="str">
        <f ca="1">IF(LEN(A732)=0,"",INDEX('Smelter Look-up'!$A:$A,MATCH($A732,'Smelter Look-up'!$E:$E,0)))</f>
        <v/>
      </c>
      <c r="C732" s="95" t="str">
        <f ca="1">IF(LEN(A732)=0,"",INDEX('Smelter Look-up'!$C:$C,MATCH($A732,'Smelter Look-up'!$E:$E,0)))</f>
        <v/>
      </c>
      <c r="D732" s="95"/>
      <c r="E732" s="95" t="str">
        <f ca="1">IF(ISERROR($Y732),"",OFFSET('Smelter Look-up'!$D$4,$Y732-4,0)&amp;"")</f>
        <v/>
      </c>
      <c r="F732" s="95" t="str">
        <f ca="1">IF(ISERROR($Y732),"",OFFSET('Smelter Look-up'!$E$4,$Y732-4,0))</f>
        <v/>
      </c>
      <c r="G732" s="95" t="str">
        <f ca="1">IF(C732="Smelter not listed","Enter smelter details",IF(ISERROR($Y732),"",OFFSET('Smelter Look-up'!$F$4,$Y732-4,0)))</f>
        <v/>
      </c>
      <c r="H732" s="154" t="str">
        <f ca="1">IF(ISERROR($Y732),"",OFFSET('Smelter Look-up'!$G$4,$Y732-4,0))</f>
        <v/>
      </c>
      <c r="I732" s="96" t="str">
        <f ca="1">IF(ISERROR($Y732),"",OFFSET('Smelter Look-up'!$H$4,$Y732-4,0))</f>
        <v/>
      </c>
      <c r="J732" s="96" t="str">
        <f ca="1">IF(ISERROR($Y732),"",OFFSET('Smelter Look-up'!$I$4,$Y732-4,0))</f>
        <v/>
      </c>
      <c r="K732" s="97"/>
      <c r="L732" s="97"/>
      <c r="M732" s="97"/>
      <c r="N732" s="97"/>
      <c r="O732" s="97"/>
      <c r="P732" s="97"/>
      <c r="Q732" s="98"/>
      <c r="R732" s="140" t="str">
        <f ca="1">IF(ISERROR($Y732),"",OFFSET('Smelter Look-up'!$C$4,$Y732-4,0)&amp;"")</f>
        <v/>
      </c>
      <c r="S732" s="98" t="str">
        <f ca="1" t="shared" si="83"/>
        <v/>
      </c>
      <c r="T732" s="98" t="str">
        <f ca="1">IF(B732="","",IF(ISERROR(MATCH($J732,SorP!B:B,0)),"",INDIRECT("'SorP'!$A$"&amp;MATCH($S732&amp;$J732,SorP!C:C,0))))</f>
        <v/>
      </c>
      <c r="U732" s="99"/>
      <c r="V732" s="74" t="str">
        <f ca="1" t="shared" si="84"/>
        <v/>
      </c>
      <c r="W732" s="74" t="b">
        <f ca="1" t="shared" si="85"/>
        <v>0</v>
      </c>
      <c r="X732" s="74" t="str">
        <f ca="1" t="shared" si="86"/>
        <v>+</v>
      </c>
      <c r="Y732" s="74" t="e">
        <f ca="1">IF(C732="",NA(),MATCH($B732&amp;$C732,'Smelter Look-up'!$J:$J,0))</f>
        <v>#N/A</v>
      </c>
      <c r="AB732" s="74">
        <f ca="1" t="shared" si="87"/>
        <v>0</v>
      </c>
      <c r="AC732" s="74" t="str">
        <f ca="1" t="shared" si="88"/>
        <v/>
      </c>
      <c r="AD732" s="74" t="str">
        <f ca="1" t="shared" si="89"/>
        <v/>
      </c>
    </row>
    <row r="733" s="74" customFormat="1" ht="20.15" customHeight="1" spans="1:30">
      <c r="A733" s="97"/>
      <c r="B733" s="95" t="str">
        <f ca="1">IF(LEN(A733)=0,"",INDEX('Smelter Look-up'!$A:$A,MATCH($A733,'Smelter Look-up'!$E:$E,0)))</f>
        <v/>
      </c>
      <c r="C733" s="95" t="str">
        <f ca="1">IF(LEN(A733)=0,"",INDEX('Smelter Look-up'!$C:$C,MATCH($A733,'Smelter Look-up'!$E:$E,0)))</f>
        <v/>
      </c>
      <c r="D733" s="95"/>
      <c r="E733" s="95" t="str">
        <f ca="1">IF(ISERROR($Y733),"",OFFSET('Smelter Look-up'!$D$4,$Y733-4,0)&amp;"")</f>
        <v/>
      </c>
      <c r="F733" s="95" t="str">
        <f ca="1">IF(ISERROR($Y733),"",OFFSET('Smelter Look-up'!$E$4,$Y733-4,0))</f>
        <v/>
      </c>
      <c r="G733" s="95" t="str">
        <f ca="1">IF(C733="Smelter not listed","Enter smelter details",IF(ISERROR($Y733),"",OFFSET('Smelter Look-up'!$F$4,$Y733-4,0)))</f>
        <v/>
      </c>
      <c r="H733" s="154" t="str">
        <f ca="1">IF(ISERROR($Y733),"",OFFSET('Smelter Look-up'!$G$4,$Y733-4,0))</f>
        <v/>
      </c>
      <c r="I733" s="96" t="str">
        <f ca="1">IF(ISERROR($Y733),"",OFFSET('Smelter Look-up'!$H$4,$Y733-4,0))</f>
        <v/>
      </c>
      <c r="J733" s="96" t="str">
        <f ca="1">IF(ISERROR($Y733),"",OFFSET('Smelter Look-up'!$I$4,$Y733-4,0))</f>
        <v/>
      </c>
      <c r="K733" s="97"/>
      <c r="L733" s="97"/>
      <c r="M733" s="97"/>
      <c r="N733" s="97"/>
      <c r="O733" s="97"/>
      <c r="P733" s="97"/>
      <c r="Q733" s="98"/>
      <c r="R733" s="140" t="str">
        <f ca="1">IF(ISERROR($Y733),"",OFFSET('Smelter Look-up'!$C$4,$Y733-4,0)&amp;"")</f>
        <v/>
      </c>
      <c r="S733" s="98" t="str">
        <f ca="1" t="shared" si="83"/>
        <v/>
      </c>
      <c r="T733" s="98" t="str">
        <f ca="1">IF(B733="","",IF(ISERROR(MATCH($J733,SorP!B:B,0)),"",INDIRECT("'SorP'!$A$"&amp;MATCH($S733&amp;$J733,SorP!C:C,0))))</f>
        <v/>
      </c>
      <c r="U733" s="99"/>
      <c r="V733" s="74" t="str">
        <f ca="1" t="shared" si="84"/>
        <v/>
      </c>
      <c r="W733" s="74" t="b">
        <f ca="1" t="shared" si="85"/>
        <v>0</v>
      </c>
      <c r="X733" s="74" t="str">
        <f ca="1" t="shared" si="86"/>
        <v>+</v>
      </c>
      <c r="Y733" s="74" t="e">
        <f ca="1">IF(C733="",NA(),MATCH($B733&amp;$C733,'Smelter Look-up'!$J:$J,0))</f>
        <v>#N/A</v>
      </c>
      <c r="AB733" s="74">
        <f ca="1" t="shared" si="87"/>
        <v>0</v>
      </c>
      <c r="AC733" s="74" t="str">
        <f ca="1" t="shared" si="88"/>
        <v/>
      </c>
      <c r="AD733" s="74" t="str">
        <f ca="1" t="shared" si="89"/>
        <v/>
      </c>
    </row>
    <row r="734" s="74" customFormat="1" ht="20.15" customHeight="1" spans="1:30">
      <c r="A734" s="97"/>
      <c r="B734" s="95" t="str">
        <f ca="1">IF(LEN(A734)=0,"",INDEX('Smelter Look-up'!$A:$A,MATCH($A734,'Smelter Look-up'!$E:$E,0)))</f>
        <v/>
      </c>
      <c r="C734" s="95" t="str">
        <f ca="1">IF(LEN(A734)=0,"",INDEX('Smelter Look-up'!$C:$C,MATCH($A734,'Smelter Look-up'!$E:$E,0)))</f>
        <v/>
      </c>
      <c r="D734" s="95"/>
      <c r="E734" s="95" t="str">
        <f ca="1">IF(ISERROR($Y734),"",OFFSET('Smelter Look-up'!$D$4,$Y734-4,0)&amp;"")</f>
        <v/>
      </c>
      <c r="F734" s="95" t="str">
        <f ca="1">IF(ISERROR($Y734),"",OFFSET('Smelter Look-up'!$E$4,$Y734-4,0))</f>
        <v/>
      </c>
      <c r="G734" s="95" t="str">
        <f ca="1">IF(C734="Smelter not listed","Enter smelter details",IF(ISERROR($Y734),"",OFFSET('Smelter Look-up'!$F$4,$Y734-4,0)))</f>
        <v/>
      </c>
      <c r="H734" s="154" t="str">
        <f ca="1">IF(ISERROR($Y734),"",OFFSET('Smelter Look-up'!$G$4,$Y734-4,0))</f>
        <v/>
      </c>
      <c r="I734" s="96" t="str">
        <f ca="1">IF(ISERROR($Y734),"",OFFSET('Smelter Look-up'!$H$4,$Y734-4,0))</f>
        <v/>
      </c>
      <c r="J734" s="96" t="str">
        <f ca="1">IF(ISERROR($Y734),"",OFFSET('Smelter Look-up'!$I$4,$Y734-4,0))</f>
        <v/>
      </c>
      <c r="K734" s="97"/>
      <c r="L734" s="97"/>
      <c r="M734" s="97"/>
      <c r="N734" s="97"/>
      <c r="O734" s="97"/>
      <c r="P734" s="97"/>
      <c r="Q734" s="98"/>
      <c r="R734" s="140" t="str">
        <f ca="1">IF(ISERROR($Y734),"",OFFSET('Smelter Look-up'!$C$4,$Y734-4,0)&amp;"")</f>
        <v/>
      </c>
      <c r="S734" s="98" t="str">
        <f ca="1" t="shared" si="83"/>
        <v/>
      </c>
      <c r="T734" s="98" t="str">
        <f ca="1">IF(B734="","",IF(ISERROR(MATCH($J734,SorP!B:B,0)),"",INDIRECT("'SorP'!$A$"&amp;MATCH($S734&amp;$J734,SorP!C:C,0))))</f>
        <v/>
      </c>
      <c r="U734" s="99"/>
      <c r="V734" s="74" t="str">
        <f ca="1" t="shared" si="84"/>
        <v/>
      </c>
      <c r="W734" s="74" t="b">
        <f ca="1" t="shared" si="85"/>
        <v>0</v>
      </c>
      <c r="X734" s="74" t="str">
        <f ca="1" t="shared" si="86"/>
        <v>+</v>
      </c>
      <c r="Y734" s="74" t="e">
        <f ca="1">IF(C734="",NA(),MATCH($B734&amp;$C734,'Smelter Look-up'!$J:$J,0))</f>
        <v>#N/A</v>
      </c>
      <c r="AB734" s="74">
        <f ca="1" t="shared" si="87"/>
        <v>0</v>
      </c>
      <c r="AC734" s="74" t="str">
        <f ca="1" t="shared" si="88"/>
        <v/>
      </c>
      <c r="AD734" s="74" t="str">
        <f ca="1" t="shared" si="89"/>
        <v/>
      </c>
    </row>
    <row r="735" s="74" customFormat="1" ht="20.15" customHeight="1" spans="1:30">
      <c r="A735" s="97"/>
      <c r="B735" s="95" t="str">
        <f ca="1">IF(LEN(A735)=0,"",INDEX('Smelter Look-up'!$A:$A,MATCH($A735,'Smelter Look-up'!$E:$E,0)))</f>
        <v/>
      </c>
      <c r="C735" s="95" t="str">
        <f ca="1">IF(LEN(A735)=0,"",INDEX('Smelter Look-up'!$C:$C,MATCH($A735,'Smelter Look-up'!$E:$E,0)))</f>
        <v/>
      </c>
      <c r="D735" s="95"/>
      <c r="E735" s="95" t="str">
        <f ca="1">IF(ISERROR($Y735),"",OFFSET('Smelter Look-up'!$D$4,$Y735-4,0)&amp;"")</f>
        <v/>
      </c>
      <c r="F735" s="95" t="str">
        <f ca="1">IF(ISERROR($Y735),"",OFFSET('Smelter Look-up'!$E$4,$Y735-4,0))</f>
        <v/>
      </c>
      <c r="G735" s="95" t="str">
        <f ca="1">IF(C735="Smelter not listed","Enter smelter details",IF(ISERROR($Y735),"",OFFSET('Smelter Look-up'!$F$4,$Y735-4,0)))</f>
        <v/>
      </c>
      <c r="H735" s="154" t="str">
        <f ca="1">IF(ISERROR($Y735),"",OFFSET('Smelter Look-up'!$G$4,$Y735-4,0))</f>
        <v/>
      </c>
      <c r="I735" s="96" t="str">
        <f ca="1">IF(ISERROR($Y735),"",OFFSET('Smelter Look-up'!$H$4,$Y735-4,0))</f>
        <v/>
      </c>
      <c r="J735" s="96" t="str">
        <f ca="1">IF(ISERROR($Y735),"",OFFSET('Smelter Look-up'!$I$4,$Y735-4,0))</f>
        <v/>
      </c>
      <c r="K735" s="97"/>
      <c r="L735" s="97"/>
      <c r="M735" s="97"/>
      <c r="N735" s="97"/>
      <c r="O735" s="97"/>
      <c r="P735" s="97"/>
      <c r="Q735" s="98"/>
      <c r="R735" s="140" t="str">
        <f ca="1">IF(ISERROR($Y735),"",OFFSET('Smelter Look-up'!$C$4,$Y735-4,0)&amp;"")</f>
        <v/>
      </c>
      <c r="S735" s="98" t="str">
        <f ca="1" t="shared" si="83"/>
        <v/>
      </c>
      <c r="T735" s="98" t="str">
        <f ca="1">IF(B735="","",IF(ISERROR(MATCH($J735,SorP!B:B,0)),"",INDIRECT("'SorP'!$A$"&amp;MATCH($S735&amp;$J735,SorP!C:C,0))))</f>
        <v/>
      </c>
      <c r="U735" s="99"/>
      <c r="V735" s="74" t="str">
        <f ca="1" t="shared" si="84"/>
        <v/>
      </c>
      <c r="W735" s="74" t="b">
        <f ca="1" t="shared" si="85"/>
        <v>0</v>
      </c>
      <c r="X735" s="74" t="str">
        <f ca="1" t="shared" si="86"/>
        <v>+</v>
      </c>
      <c r="Y735" s="74" t="e">
        <f ca="1">IF(C735="",NA(),MATCH($B735&amp;$C735,'Smelter Look-up'!$J:$J,0))</f>
        <v>#N/A</v>
      </c>
      <c r="AB735" s="74">
        <f ca="1" t="shared" si="87"/>
        <v>0</v>
      </c>
      <c r="AC735" s="74" t="str">
        <f ca="1" t="shared" si="88"/>
        <v/>
      </c>
      <c r="AD735" s="74" t="str">
        <f ca="1" t="shared" si="89"/>
        <v/>
      </c>
    </row>
    <row r="736" s="74" customFormat="1" ht="20.15" customHeight="1" spans="1:30">
      <c r="A736" s="97"/>
      <c r="B736" s="95" t="str">
        <f ca="1">IF(LEN(A736)=0,"",INDEX('Smelter Look-up'!$A:$A,MATCH($A736,'Smelter Look-up'!$E:$E,0)))</f>
        <v/>
      </c>
      <c r="C736" s="95" t="str">
        <f ca="1">IF(LEN(A736)=0,"",INDEX('Smelter Look-up'!$C:$C,MATCH($A736,'Smelter Look-up'!$E:$E,0)))</f>
        <v/>
      </c>
      <c r="D736" s="95"/>
      <c r="E736" s="95" t="str">
        <f ca="1">IF(ISERROR($Y736),"",OFFSET('Smelter Look-up'!$D$4,$Y736-4,0)&amp;"")</f>
        <v/>
      </c>
      <c r="F736" s="95" t="str">
        <f ca="1">IF(ISERROR($Y736),"",OFFSET('Smelter Look-up'!$E$4,$Y736-4,0))</f>
        <v/>
      </c>
      <c r="G736" s="95" t="str">
        <f ca="1">IF(C736="Smelter not listed","Enter smelter details",IF(ISERROR($Y736),"",OFFSET('Smelter Look-up'!$F$4,$Y736-4,0)))</f>
        <v/>
      </c>
      <c r="H736" s="154" t="str">
        <f ca="1">IF(ISERROR($Y736),"",OFFSET('Smelter Look-up'!$G$4,$Y736-4,0))</f>
        <v/>
      </c>
      <c r="I736" s="96" t="str">
        <f ca="1">IF(ISERROR($Y736),"",OFFSET('Smelter Look-up'!$H$4,$Y736-4,0))</f>
        <v/>
      </c>
      <c r="J736" s="96" t="str">
        <f ca="1">IF(ISERROR($Y736),"",OFFSET('Smelter Look-up'!$I$4,$Y736-4,0))</f>
        <v/>
      </c>
      <c r="K736" s="97"/>
      <c r="L736" s="97"/>
      <c r="M736" s="97"/>
      <c r="N736" s="97"/>
      <c r="O736" s="97"/>
      <c r="P736" s="97"/>
      <c r="Q736" s="98"/>
      <c r="R736" s="140" t="str">
        <f ca="1">IF(ISERROR($Y736),"",OFFSET('Smelter Look-up'!$C$4,$Y736-4,0)&amp;"")</f>
        <v/>
      </c>
      <c r="S736" s="98" t="str">
        <f ca="1" t="shared" si="83"/>
        <v/>
      </c>
      <c r="T736" s="98" t="str">
        <f ca="1">IF(B736="","",IF(ISERROR(MATCH($J736,SorP!B:B,0)),"",INDIRECT("'SorP'!$A$"&amp;MATCH($S736&amp;$J736,SorP!C:C,0))))</f>
        <v/>
      </c>
      <c r="U736" s="99"/>
      <c r="V736" s="74" t="str">
        <f ca="1" t="shared" si="84"/>
        <v/>
      </c>
      <c r="W736" s="74" t="b">
        <f ca="1" t="shared" si="85"/>
        <v>0</v>
      </c>
      <c r="X736" s="74" t="str">
        <f ca="1" t="shared" si="86"/>
        <v>+</v>
      </c>
      <c r="Y736" s="74" t="e">
        <f ca="1">IF(C736="",NA(),MATCH($B736&amp;$C736,'Smelter Look-up'!$J:$J,0))</f>
        <v>#N/A</v>
      </c>
      <c r="AB736" s="74">
        <f ca="1" t="shared" si="87"/>
        <v>0</v>
      </c>
      <c r="AC736" s="74" t="str">
        <f ca="1" t="shared" si="88"/>
        <v/>
      </c>
      <c r="AD736" s="74" t="str">
        <f ca="1" t="shared" si="89"/>
        <v/>
      </c>
    </row>
    <row r="737" s="74" customFormat="1" ht="20.15" customHeight="1" spans="1:30">
      <c r="A737" s="97"/>
      <c r="B737" s="95" t="str">
        <f ca="1">IF(LEN(A737)=0,"",INDEX('Smelter Look-up'!$A:$A,MATCH($A737,'Smelter Look-up'!$E:$E,0)))</f>
        <v/>
      </c>
      <c r="C737" s="95" t="str">
        <f ca="1">IF(LEN(A737)=0,"",INDEX('Smelter Look-up'!$C:$C,MATCH($A737,'Smelter Look-up'!$E:$E,0)))</f>
        <v/>
      </c>
      <c r="D737" s="95"/>
      <c r="E737" s="95" t="str">
        <f ca="1">IF(ISERROR($Y737),"",OFFSET('Smelter Look-up'!$D$4,$Y737-4,0)&amp;"")</f>
        <v/>
      </c>
      <c r="F737" s="95" t="str">
        <f ca="1">IF(ISERROR($Y737),"",OFFSET('Smelter Look-up'!$E$4,$Y737-4,0))</f>
        <v/>
      </c>
      <c r="G737" s="95" t="str">
        <f ca="1">IF(C737="Smelter not listed","Enter smelter details",IF(ISERROR($Y737),"",OFFSET('Smelter Look-up'!$F$4,$Y737-4,0)))</f>
        <v/>
      </c>
      <c r="H737" s="154" t="str">
        <f ca="1">IF(ISERROR($Y737),"",OFFSET('Smelter Look-up'!$G$4,$Y737-4,0))</f>
        <v/>
      </c>
      <c r="I737" s="96" t="str">
        <f ca="1">IF(ISERROR($Y737),"",OFFSET('Smelter Look-up'!$H$4,$Y737-4,0))</f>
        <v/>
      </c>
      <c r="J737" s="96" t="str">
        <f ca="1">IF(ISERROR($Y737),"",OFFSET('Smelter Look-up'!$I$4,$Y737-4,0))</f>
        <v/>
      </c>
      <c r="K737" s="97"/>
      <c r="L737" s="97"/>
      <c r="M737" s="97"/>
      <c r="N737" s="97"/>
      <c r="O737" s="97"/>
      <c r="P737" s="97"/>
      <c r="Q737" s="98"/>
      <c r="R737" s="140" t="str">
        <f ca="1">IF(ISERROR($Y737),"",OFFSET('Smelter Look-up'!$C$4,$Y737-4,0)&amp;"")</f>
        <v/>
      </c>
      <c r="S737" s="98" t="str">
        <f ca="1" t="shared" si="83"/>
        <v/>
      </c>
      <c r="T737" s="98" t="str">
        <f ca="1">IF(B737="","",IF(ISERROR(MATCH($J737,SorP!B:B,0)),"",INDIRECT("'SorP'!$A$"&amp;MATCH($S737&amp;$J737,SorP!C:C,0))))</f>
        <v/>
      </c>
      <c r="U737" s="99"/>
      <c r="V737" s="74" t="str">
        <f ca="1" t="shared" si="84"/>
        <v/>
      </c>
      <c r="W737" s="74" t="b">
        <f ca="1" t="shared" si="85"/>
        <v>0</v>
      </c>
      <c r="X737" s="74" t="str">
        <f ca="1" t="shared" si="86"/>
        <v>+</v>
      </c>
      <c r="Y737" s="74" t="e">
        <f ca="1">IF(C737="",NA(),MATCH($B737&amp;$C737,'Smelter Look-up'!$J:$J,0))</f>
        <v>#N/A</v>
      </c>
      <c r="AB737" s="74">
        <f ca="1" t="shared" si="87"/>
        <v>0</v>
      </c>
      <c r="AC737" s="74" t="str">
        <f ca="1" t="shared" si="88"/>
        <v/>
      </c>
      <c r="AD737" s="74" t="str">
        <f ca="1" t="shared" si="89"/>
        <v/>
      </c>
    </row>
    <row r="738" s="74" customFormat="1" ht="20.15" customHeight="1" spans="1:30">
      <c r="A738" s="97"/>
      <c r="B738" s="95" t="str">
        <f ca="1">IF(LEN(A738)=0,"",INDEX('Smelter Look-up'!$A:$A,MATCH($A738,'Smelter Look-up'!$E:$E,0)))</f>
        <v/>
      </c>
      <c r="C738" s="95" t="str">
        <f ca="1">IF(LEN(A738)=0,"",INDEX('Smelter Look-up'!$C:$C,MATCH($A738,'Smelter Look-up'!$E:$E,0)))</f>
        <v/>
      </c>
      <c r="D738" s="95"/>
      <c r="E738" s="95" t="str">
        <f ca="1">IF(ISERROR($Y738),"",OFFSET('Smelter Look-up'!$D$4,$Y738-4,0)&amp;"")</f>
        <v/>
      </c>
      <c r="F738" s="95" t="str">
        <f ca="1">IF(ISERROR($Y738),"",OFFSET('Smelter Look-up'!$E$4,$Y738-4,0))</f>
        <v/>
      </c>
      <c r="G738" s="95" t="str">
        <f ca="1">IF(C738="Smelter not listed","Enter smelter details",IF(ISERROR($Y738),"",OFFSET('Smelter Look-up'!$F$4,$Y738-4,0)))</f>
        <v/>
      </c>
      <c r="H738" s="154" t="str">
        <f ca="1">IF(ISERROR($Y738),"",OFFSET('Smelter Look-up'!$G$4,$Y738-4,0))</f>
        <v/>
      </c>
      <c r="I738" s="96" t="str">
        <f ca="1">IF(ISERROR($Y738),"",OFFSET('Smelter Look-up'!$H$4,$Y738-4,0))</f>
        <v/>
      </c>
      <c r="J738" s="96" t="str">
        <f ca="1">IF(ISERROR($Y738),"",OFFSET('Smelter Look-up'!$I$4,$Y738-4,0))</f>
        <v/>
      </c>
      <c r="K738" s="97"/>
      <c r="L738" s="97"/>
      <c r="M738" s="97"/>
      <c r="N738" s="97"/>
      <c r="O738" s="97"/>
      <c r="P738" s="97"/>
      <c r="Q738" s="98"/>
      <c r="R738" s="140" t="str">
        <f ca="1">IF(ISERROR($Y738),"",OFFSET('Smelter Look-up'!$C$4,$Y738-4,0)&amp;"")</f>
        <v/>
      </c>
      <c r="S738" s="98" t="str">
        <f ca="1" t="shared" si="83"/>
        <v/>
      </c>
      <c r="T738" s="98" t="str">
        <f ca="1">IF(B738="","",IF(ISERROR(MATCH($J738,SorP!B:B,0)),"",INDIRECT("'SorP'!$A$"&amp;MATCH($S738&amp;$J738,SorP!C:C,0))))</f>
        <v/>
      </c>
      <c r="U738" s="99"/>
      <c r="V738" s="74" t="str">
        <f ca="1" t="shared" si="84"/>
        <v/>
      </c>
      <c r="W738" s="74" t="b">
        <f ca="1" t="shared" si="85"/>
        <v>0</v>
      </c>
      <c r="X738" s="74" t="str">
        <f ca="1" t="shared" si="86"/>
        <v>+</v>
      </c>
      <c r="Y738" s="74" t="e">
        <f ca="1">IF(C738="",NA(),MATCH($B738&amp;$C738,'Smelter Look-up'!$J:$J,0))</f>
        <v>#N/A</v>
      </c>
      <c r="AB738" s="74">
        <f ca="1" t="shared" si="87"/>
        <v>0</v>
      </c>
      <c r="AC738" s="74" t="str">
        <f ca="1" t="shared" si="88"/>
        <v/>
      </c>
      <c r="AD738" s="74" t="str">
        <f ca="1" t="shared" si="89"/>
        <v/>
      </c>
    </row>
    <row r="739" s="74" customFormat="1" ht="20.15" customHeight="1" spans="1:30">
      <c r="A739" s="97"/>
      <c r="B739" s="95" t="str">
        <f ca="1">IF(LEN(A739)=0,"",INDEX('Smelter Look-up'!$A:$A,MATCH($A739,'Smelter Look-up'!$E:$E,0)))</f>
        <v/>
      </c>
      <c r="C739" s="95" t="str">
        <f ca="1">IF(LEN(A739)=0,"",INDEX('Smelter Look-up'!$C:$C,MATCH($A739,'Smelter Look-up'!$E:$E,0)))</f>
        <v/>
      </c>
      <c r="D739" s="95"/>
      <c r="E739" s="95" t="str">
        <f ca="1">IF(ISERROR($Y739),"",OFFSET('Smelter Look-up'!$D$4,$Y739-4,0)&amp;"")</f>
        <v/>
      </c>
      <c r="F739" s="95" t="str">
        <f ca="1">IF(ISERROR($Y739),"",OFFSET('Smelter Look-up'!$E$4,$Y739-4,0))</f>
        <v/>
      </c>
      <c r="G739" s="95" t="str">
        <f ca="1">IF(C739="Smelter not listed","Enter smelter details",IF(ISERROR($Y739),"",OFFSET('Smelter Look-up'!$F$4,$Y739-4,0)))</f>
        <v/>
      </c>
      <c r="H739" s="154" t="str">
        <f ca="1">IF(ISERROR($Y739),"",OFFSET('Smelter Look-up'!$G$4,$Y739-4,0))</f>
        <v/>
      </c>
      <c r="I739" s="96" t="str">
        <f ca="1">IF(ISERROR($Y739),"",OFFSET('Smelter Look-up'!$H$4,$Y739-4,0))</f>
        <v/>
      </c>
      <c r="J739" s="96" t="str">
        <f ca="1">IF(ISERROR($Y739),"",OFFSET('Smelter Look-up'!$I$4,$Y739-4,0))</f>
        <v/>
      </c>
      <c r="K739" s="97"/>
      <c r="L739" s="97"/>
      <c r="M739" s="97"/>
      <c r="N739" s="97"/>
      <c r="O739" s="97"/>
      <c r="P739" s="97"/>
      <c r="Q739" s="98"/>
      <c r="R739" s="140" t="str">
        <f ca="1">IF(ISERROR($Y739),"",OFFSET('Smelter Look-up'!$C$4,$Y739-4,0)&amp;"")</f>
        <v/>
      </c>
      <c r="S739" s="98" t="str">
        <f ca="1" t="shared" si="83"/>
        <v/>
      </c>
      <c r="T739" s="98" t="str">
        <f ca="1">IF(B739="","",IF(ISERROR(MATCH($J739,SorP!B:B,0)),"",INDIRECT("'SorP'!$A$"&amp;MATCH($S739&amp;$J739,SorP!C:C,0))))</f>
        <v/>
      </c>
      <c r="U739" s="99"/>
      <c r="V739" s="74" t="str">
        <f ca="1" t="shared" si="84"/>
        <v/>
      </c>
      <c r="W739" s="74" t="b">
        <f ca="1" t="shared" si="85"/>
        <v>0</v>
      </c>
      <c r="X739" s="74" t="str">
        <f ca="1" t="shared" si="86"/>
        <v>+</v>
      </c>
      <c r="Y739" s="74" t="e">
        <f ca="1">IF(C739="",NA(),MATCH($B739&amp;$C739,'Smelter Look-up'!$J:$J,0))</f>
        <v>#N/A</v>
      </c>
      <c r="AB739" s="74">
        <f ca="1" t="shared" si="87"/>
        <v>0</v>
      </c>
      <c r="AC739" s="74" t="str">
        <f ca="1" t="shared" si="88"/>
        <v/>
      </c>
      <c r="AD739" s="74" t="str">
        <f ca="1" t="shared" si="89"/>
        <v/>
      </c>
    </row>
    <row r="740" s="74" customFormat="1" ht="20.15" customHeight="1" spans="1:30">
      <c r="A740" s="97"/>
      <c r="B740" s="95" t="str">
        <f ca="1">IF(LEN(A740)=0,"",INDEX('Smelter Look-up'!$A:$A,MATCH($A740,'Smelter Look-up'!$E:$E,0)))</f>
        <v/>
      </c>
      <c r="C740" s="95" t="str">
        <f ca="1">IF(LEN(A740)=0,"",INDEX('Smelter Look-up'!$C:$C,MATCH($A740,'Smelter Look-up'!$E:$E,0)))</f>
        <v/>
      </c>
      <c r="D740" s="95"/>
      <c r="E740" s="95" t="str">
        <f ca="1">IF(ISERROR($Y740),"",OFFSET('Smelter Look-up'!$D$4,$Y740-4,0)&amp;"")</f>
        <v/>
      </c>
      <c r="F740" s="95" t="str">
        <f ca="1">IF(ISERROR($Y740),"",OFFSET('Smelter Look-up'!$E$4,$Y740-4,0))</f>
        <v/>
      </c>
      <c r="G740" s="95" t="str">
        <f ca="1">IF(C740="Smelter not listed","Enter smelter details",IF(ISERROR($Y740),"",OFFSET('Smelter Look-up'!$F$4,$Y740-4,0)))</f>
        <v/>
      </c>
      <c r="H740" s="154" t="str">
        <f ca="1">IF(ISERROR($Y740),"",OFFSET('Smelter Look-up'!$G$4,$Y740-4,0))</f>
        <v/>
      </c>
      <c r="I740" s="96" t="str">
        <f ca="1">IF(ISERROR($Y740),"",OFFSET('Smelter Look-up'!$H$4,$Y740-4,0))</f>
        <v/>
      </c>
      <c r="J740" s="96" t="str">
        <f ca="1">IF(ISERROR($Y740),"",OFFSET('Smelter Look-up'!$I$4,$Y740-4,0))</f>
        <v/>
      </c>
      <c r="K740" s="97"/>
      <c r="L740" s="97"/>
      <c r="M740" s="97"/>
      <c r="N740" s="97"/>
      <c r="O740" s="97"/>
      <c r="P740" s="97"/>
      <c r="Q740" s="98"/>
      <c r="R740" s="140" t="str">
        <f ca="1">IF(ISERROR($Y740),"",OFFSET('Smelter Look-up'!$C$4,$Y740-4,0)&amp;"")</f>
        <v/>
      </c>
      <c r="S740" s="98" t="str">
        <f ca="1" t="shared" si="83"/>
        <v/>
      </c>
      <c r="T740" s="98" t="str">
        <f ca="1">IF(B740="","",IF(ISERROR(MATCH($J740,SorP!B:B,0)),"",INDIRECT("'SorP'!$A$"&amp;MATCH($S740&amp;$J740,SorP!C:C,0))))</f>
        <v/>
      </c>
      <c r="U740" s="99"/>
      <c r="V740" s="74" t="str">
        <f ca="1" t="shared" si="84"/>
        <v/>
      </c>
      <c r="W740" s="74" t="b">
        <f ca="1" t="shared" si="85"/>
        <v>0</v>
      </c>
      <c r="X740" s="74" t="str">
        <f ca="1" t="shared" si="86"/>
        <v>+</v>
      </c>
      <c r="Y740" s="74" t="e">
        <f ca="1">IF(C740="",NA(),MATCH($B740&amp;$C740,'Smelter Look-up'!$J:$J,0))</f>
        <v>#N/A</v>
      </c>
      <c r="AB740" s="74">
        <f ca="1" t="shared" si="87"/>
        <v>0</v>
      </c>
      <c r="AC740" s="74" t="str">
        <f ca="1" t="shared" si="88"/>
        <v/>
      </c>
      <c r="AD740" s="74" t="str">
        <f ca="1" t="shared" si="89"/>
        <v/>
      </c>
    </row>
    <row r="741" s="74" customFormat="1" ht="20.15" customHeight="1" spans="1:30">
      <c r="A741" s="97"/>
      <c r="B741" s="95" t="str">
        <f ca="1">IF(LEN(A741)=0,"",INDEX('Smelter Look-up'!$A:$A,MATCH($A741,'Smelter Look-up'!$E:$E,0)))</f>
        <v/>
      </c>
      <c r="C741" s="95" t="str">
        <f ca="1">IF(LEN(A741)=0,"",INDEX('Smelter Look-up'!$C:$C,MATCH($A741,'Smelter Look-up'!$E:$E,0)))</f>
        <v/>
      </c>
      <c r="D741" s="95"/>
      <c r="E741" s="95" t="str">
        <f ca="1">IF(ISERROR($Y741),"",OFFSET('Smelter Look-up'!$D$4,$Y741-4,0)&amp;"")</f>
        <v/>
      </c>
      <c r="F741" s="95" t="str">
        <f ca="1">IF(ISERROR($Y741),"",OFFSET('Smelter Look-up'!$E$4,$Y741-4,0))</f>
        <v/>
      </c>
      <c r="G741" s="95" t="str">
        <f ca="1">IF(C741="Smelter not listed","Enter smelter details",IF(ISERROR($Y741),"",OFFSET('Smelter Look-up'!$F$4,$Y741-4,0)))</f>
        <v/>
      </c>
      <c r="H741" s="154" t="str">
        <f ca="1">IF(ISERROR($Y741),"",OFFSET('Smelter Look-up'!$G$4,$Y741-4,0))</f>
        <v/>
      </c>
      <c r="I741" s="96" t="str">
        <f ca="1">IF(ISERROR($Y741),"",OFFSET('Smelter Look-up'!$H$4,$Y741-4,0))</f>
        <v/>
      </c>
      <c r="J741" s="96" t="str">
        <f ca="1">IF(ISERROR($Y741),"",OFFSET('Smelter Look-up'!$I$4,$Y741-4,0))</f>
        <v/>
      </c>
      <c r="K741" s="97"/>
      <c r="L741" s="97"/>
      <c r="M741" s="97"/>
      <c r="N741" s="97"/>
      <c r="O741" s="97"/>
      <c r="P741" s="97"/>
      <c r="Q741" s="98"/>
      <c r="R741" s="140" t="str">
        <f ca="1">IF(ISERROR($Y741),"",OFFSET('Smelter Look-up'!$C$4,$Y741-4,0)&amp;"")</f>
        <v/>
      </c>
      <c r="S741" s="98" t="str">
        <f ca="1" t="shared" si="83"/>
        <v/>
      </c>
      <c r="T741" s="98" t="str">
        <f ca="1">IF(B741="","",IF(ISERROR(MATCH($J741,SorP!B:B,0)),"",INDIRECT("'SorP'!$A$"&amp;MATCH($S741&amp;$J741,SorP!C:C,0))))</f>
        <v/>
      </c>
      <c r="U741" s="99"/>
      <c r="V741" s="74" t="str">
        <f ca="1" t="shared" si="84"/>
        <v/>
      </c>
      <c r="W741" s="74" t="b">
        <f ca="1" t="shared" si="85"/>
        <v>0</v>
      </c>
      <c r="X741" s="74" t="str">
        <f ca="1" t="shared" si="86"/>
        <v>+</v>
      </c>
      <c r="Y741" s="74" t="e">
        <f ca="1">IF(C741="",NA(),MATCH($B741&amp;$C741,'Smelter Look-up'!$J:$J,0))</f>
        <v>#N/A</v>
      </c>
      <c r="AB741" s="74">
        <f ca="1" t="shared" si="87"/>
        <v>0</v>
      </c>
      <c r="AC741" s="74" t="str">
        <f ca="1" t="shared" si="88"/>
        <v/>
      </c>
      <c r="AD741" s="74" t="str">
        <f ca="1" t="shared" si="89"/>
        <v/>
      </c>
    </row>
    <row r="742" s="74" customFormat="1" ht="20.15" customHeight="1" spans="1:30">
      <c r="A742" s="97"/>
      <c r="B742" s="95" t="str">
        <f ca="1">IF(LEN(A742)=0,"",INDEX('Smelter Look-up'!$A:$A,MATCH($A742,'Smelter Look-up'!$E:$E,0)))</f>
        <v/>
      </c>
      <c r="C742" s="95" t="str">
        <f ca="1">IF(LEN(A742)=0,"",INDEX('Smelter Look-up'!$C:$C,MATCH($A742,'Smelter Look-up'!$E:$E,0)))</f>
        <v/>
      </c>
      <c r="D742" s="95"/>
      <c r="E742" s="95" t="str">
        <f ca="1">IF(ISERROR($Y742),"",OFFSET('Smelter Look-up'!$D$4,$Y742-4,0)&amp;"")</f>
        <v/>
      </c>
      <c r="F742" s="95" t="str">
        <f ca="1">IF(ISERROR($Y742),"",OFFSET('Smelter Look-up'!$E$4,$Y742-4,0))</f>
        <v/>
      </c>
      <c r="G742" s="95" t="str">
        <f ca="1">IF(C742="Smelter not listed","Enter smelter details",IF(ISERROR($Y742),"",OFFSET('Smelter Look-up'!$F$4,$Y742-4,0)))</f>
        <v/>
      </c>
      <c r="H742" s="154" t="str">
        <f ca="1">IF(ISERROR($Y742),"",OFFSET('Smelter Look-up'!$G$4,$Y742-4,0))</f>
        <v/>
      </c>
      <c r="I742" s="96" t="str">
        <f ca="1">IF(ISERROR($Y742),"",OFFSET('Smelter Look-up'!$H$4,$Y742-4,0))</f>
        <v/>
      </c>
      <c r="J742" s="96" t="str">
        <f ca="1">IF(ISERROR($Y742),"",OFFSET('Smelter Look-up'!$I$4,$Y742-4,0))</f>
        <v/>
      </c>
      <c r="K742" s="97"/>
      <c r="L742" s="97"/>
      <c r="M742" s="97"/>
      <c r="N742" s="97"/>
      <c r="O742" s="97"/>
      <c r="P742" s="97"/>
      <c r="Q742" s="98"/>
      <c r="R742" s="140" t="str">
        <f ca="1">IF(ISERROR($Y742),"",OFFSET('Smelter Look-up'!$C$4,$Y742-4,0)&amp;"")</f>
        <v/>
      </c>
      <c r="S742" s="98" t="str">
        <f ca="1" t="shared" si="83"/>
        <v/>
      </c>
      <c r="T742" s="98" t="str">
        <f ca="1">IF(B742="","",IF(ISERROR(MATCH($J742,SorP!B:B,0)),"",INDIRECT("'SorP'!$A$"&amp;MATCH($S742&amp;$J742,SorP!C:C,0))))</f>
        <v/>
      </c>
      <c r="U742" s="99"/>
      <c r="V742" s="74" t="str">
        <f ca="1" t="shared" si="84"/>
        <v/>
      </c>
      <c r="W742" s="74" t="b">
        <f ca="1" t="shared" si="85"/>
        <v>0</v>
      </c>
      <c r="X742" s="74" t="str">
        <f ca="1" t="shared" si="86"/>
        <v>+</v>
      </c>
      <c r="Y742" s="74" t="e">
        <f ca="1">IF(C742="",NA(),MATCH($B742&amp;$C742,'Smelter Look-up'!$J:$J,0))</f>
        <v>#N/A</v>
      </c>
      <c r="AB742" s="74">
        <f ca="1" t="shared" si="87"/>
        <v>0</v>
      </c>
      <c r="AC742" s="74" t="str">
        <f ca="1" t="shared" si="88"/>
        <v/>
      </c>
      <c r="AD742" s="74" t="str">
        <f ca="1" t="shared" si="89"/>
        <v/>
      </c>
    </row>
    <row r="743" s="74" customFormat="1" ht="20.15" customHeight="1" spans="1:30">
      <c r="A743" s="97"/>
      <c r="B743" s="95" t="str">
        <f ca="1">IF(LEN(A743)=0,"",INDEX('Smelter Look-up'!$A:$A,MATCH($A743,'Smelter Look-up'!$E:$E,0)))</f>
        <v/>
      </c>
      <c r="C743" s="95" t="str">
        <f ca="1">IF(LEN(A743)=0,"",INDEX('Smelter Look-up'!$C:$C,MATCH($A743,'Smelter Look-up'!$E:$E,0)))</f>
        <v/>
      </c>
      <c r="D743" s="95"/>
      <c r="E743" s="95" t="str">
        <f ca="1">IF(ISERROR($Y743),"",OFFSET('Smelter Look-up'!$D$4,$Y743-4,0)&amp;"")</f>
        <v/>
      </c>
      <c r="F743" s="95" t="str">
        <f ca="1">IF(ISERROR($Y743),"",OFFSET('Smelter Look-up'!$E$4,$Y743-4,0))</f>
        <v/>
      </c>
      <c r="G743" s="95" t="str">
        <f ca="1">IF(C743="Smelter not listed","Enter smelter details",IF(ISERROR($Y743),"",OFFSET('Smelter Look-up'!$F$4,$Y743-4,0)))</f>
        <v/>
      </c>
      <c r="H743" s="154" t="str">
        <f ca="1">IF(ISERROR($Y743),"",OFFSET('Smelter Look-up'!$G$4,$Y743-4,0))</f>
        <v/>
      </c>
      <c r="I743" s="96" t="str">
        <f ca="1">IF(ISERROR($Y743),"",OFFSET('Smelter Look-up'!$H$4,$Y743-4,0))</f>
        <v/>
      </c>
      <c r="J743" s="96" t="str">
        <f ca="1">IF(ISERROR($Y743),"",OFFSET('Smelter Look-up'!$I$4,$Y743-4,0))</f>
        <v/>
      </c>
      <c r="K743" s="97"/>
      <c r="L743" s="97"/>
      <c r="M743" s="97"/>
      <c r="N743" s="97"/>
      <c r="O743" s="97"/>
      <c r="P743" s="97"/>
      <c r="Q743" s="98"/>
      <c r="R743" s="140" t="str">
        <f ca="1">IF(ISERROR($Y743),"",OFFSET('Smelter Look-up'!$C$4,$Y743-4,0)&amp;"")</f>
        <v/>
      </c>
      <c r="S743" s="98" t="str">
        <f ca="1" t="shared" si="83"/>
        <v/>
      </c>
      <c r="T743" s="98" t="str">
        <f ca="1">IF(B743="","",IF(ISERROR(MATCH($J743,SorP!B:B,0)),"",INDIRECT("'SorP'!$A$"&amp;MATCH($S743&amp;$J743,SorP!C:C,0))))</f>
        <v/>
      </c>
      <c r="U743" s="99"/>
      <c r="V743" s="74" t="str">
        <f ca="1" t="shared" si="84"/>
        <v/>
      </c>
      <c r="W743" s="74" t="b">
        <f ca="1" t="shared" si="85"/>
        <v>0</v>
      </c>
      <c r="X743" s="74" t="str">
        <f ca="1" t="shared" si="86"/>
        <v>+</v>
      </c>
      <c r="Y743" s="74" t="e">
        <f ca="1">IF(C743="",NA(),MATCH($B743&amp;$C743,'Smelter Look-up'!$J:$J,0))</f>
        <v>#N/A</v>
      </c>
      <c r="AB743" s="74">
        <f ca="1" t="shared" si="87"/>
        <v>0</v>
      </c>
      <c r="AC743" s="74" t="str">
        <f ca="1" t="shared" si="88"/>
        <v/>
      </c>
      <c r="AD743" s="74" t="str">
        <f ca="1" t="shared" si="89"/>
        <v/>
      </c>
    </row>
    <row r="744" s="74" customFormat="1" ht="20.15" customHeight="1" spans="1:30">
      <c r="A744" s="97"/>
      <c r="B744" s="95" t="str">
        <f ca="1">IF(LEN(A744)=0,"",INDEX('Smelter Look-up'!$A:$A,MATCH($A744,'Smelter Look-up'!$E:$E,0)))</f>
        <v/>
      </c>
      <c r="C744" s="95" t="str">
        <f ca="1">IF(LEN(A744)=0,"",INDEX('Smelter Look-up'!$C:$C,MATCH($A744,'Smelter Look-up'!$E:$E,0)))</f>
        <v/>
      </c>
      <c r="D744" s="95"/>
      <c r="E744" s="95" t="str">
        <f ca="1">IF(ISERROR($Y744),"",OFFSET('Smelter Look-up'!$D$4,$Y744-4,0)&amp;"")</f>
        <v/>
      </c>
      <c r="F744" s="95" t="str">
        <f ca="1">IF(ISERROR($Y744),"",OFFSET('Smelter Look-up'!$E$4,$Y744-4,0))</f>
        <v/>
      </c>
      <c r="G744" s="95" t="str">
        <f ca="1">IF(C744="Smelter not listed","Enter smelter details",IF(ISERROR($Y744),"",OFFSET('Smelter Look-up'!$F$4,$Y744-4,0)))</f>
        <v/>
      </c>
      <c r="H744" s="154" t="str">
        <f ca="1">IF(ISERROR($Y744),"",OFFSET('Smelter Look-up'!$G$4,$Y744-4,0))</f>
        <v/>
      </c>
      <c r="I744" s="96" t="str">
        <f ca="1">IF(ISERROR($Y744),"",OFFSET('Smelter Look-up'!$H$4,$Y744-4,0))</f>
        <v/>
      </c>
      <c r="J744" s="96" t="str">
        <f ca="1">IF(ISERROR($Y744),"",OFFSET('Smelter Look-up'!$I$4,$Y744-4,0))</f>
        <v/>
      </c>
      <c r="K744" s="97"/>
      <c r="L744" s="97"/>
      <c r="M744" s="97"/>
      <c r="N744" s="97"/>
      <c r="O744" s="97"/>
      <c r="P744" s="97"/>
      <c r="Q744" s="98"/>
      <c r="R744" s="140" t="str">
        <f ca="1">IF(ISERROR($Y744),"",OFFSET('Smelter Look-up'!$C$4,$Y744-4,0)&amp;"")</f>
        <v/>
      </c>
      <c r="S744" s="98" t="str">
        <f ca="1" t="shared" si="83"/>
        <v/>
      </c>
      <c r="T744" s="98" t="str">
        <f ca="1">IF(B744="","",IF(ISERROR(MATCH($J744,SorP!B:B,0)),"",INDIRECT("'SorP'!$A$"&amp;MATCH($S744&amp;$J744,SorP!C:C,0))))</f>
        <v/>
      </c>
      <c r="U744" s="99"/>
      <c r="V744" s="74" t="str">
        <f ca="1" t="shared" si="84"/>
        <v/>
      </c>
      <c r="W744" s="74" t="b">
        <f ca="1" t="shared" si="85"/>
        <v>0</v>
      </c>
      <c r="X744" s="74" t="str">
        <f ca="1" t="shared" si="86"/>
        <v>+</v>
      </c>
      <c r="Y744" s="74" t="e">
        <f ca="1">IF(C744="",NA(),MATCH($B744&amp;$C744,'Smelter Look-up'!$J:$J,0))</f>
        <v>#N/A</v>
      </c>
      <c r="AB744" s="74">
        <f ca="1" t="shared" si="87"/>
        <v>0</v>
      </c>
      <c r="AC744" s="74" t="str">
        <f ca="1" t="shared" si="88"/>
        <v/>
      </c>
      <c r="AD744" s="74" t="str">
        <f ca="1" t="shared" si="89"/>
        <v/>
      </c>
    </row>
    <row r="745" s="74" customFormat="1" ht="20.15" customHeight="1" spans="1:30">
      <c r="A745" s="97"/>
      <c r="B745" s="95" t="str">
        <f ca="1">IF(LEN(A745)=0,"",INDEX('Smelter Look-up'!$A:$A,MATCH($A745,'Smelter Look-up'!$E:$E,0)))</f>
        <v/>
      </c>
      <c r="C745" s="95" t="str">
        <f ca="1">IF(LEN(A745)=0,"",INDEX('Smelter Look-up'!$C:$C,MATCH($A745,'Smelter Look-up'!$E:$E,0)))</f>
        <v/>
      </c>
      <c r="D745" s="95"/>
      <c r="E745" s="95" t="str">
        <f ca="1">IF(ISERROR($Y745),"",OFFSET('Smelter Look-up'!$D$4,$Y745-4,0)&amp;"")</f>
        <v/>
      </c>
      <c r="F745" s="95" t="str">
        <f ca="1">IF(ISERROR($Y745),"",OFFSET('Smelter Look-up'!$E$4,$Y745-4,0))</f>
        <v/>
      </c>
      <c r="G745" s="95" t="str">
        <f ca="1">IF(C745="Smelter not listed","Enter smelter details",IF(ISERROR($Y745),"",OFFSET('Smelter Look-up'!$F$4,$Y745-4,0)))</f>
        <v/>
      </c>
      <c r="H745" s="154" t="str">
        <f ca="1">IF(ISERROR($Y745),"",OFFSET('Smelter Look-up'!$G$4,$Y745-4,0))</f>
        <v/>
      </c>
      <c r="I745" s="96" t="str">
        <f ca="1">IF(ISERROR($Y745),"",OFFSET('Smelter Look-up'!$H$4,$Y745-4,0))</f>
        <v/>
      </c>
      <c r="J745" s="96" t="str">
        <f ca="1">IF(ISERROR($Y745),"",OFFSET('Smelter Look-up'!$I$4,$Y745-4,0))</f>
        <v/>
      </c>
      <c r="K745" s="97"/>
      <c r="L745" s="97"/>
      <c r="M745" s="97"/>
      <c r="N745" s="97"/>
      <c r="O745" s="97"/>
      <c r="P745" s="97"/>
      <c r="Q745" s="98"/>
      <c r="R745" s="140" t="str">
        <f ca="1">IF(ISERROR($Y745),"",OFFSET('Smelter Look-up'!$C$4,$Y745-4,0)&amp;"")</f>
        <v/>
      </c>
      <c r="S745" s="98" t="str">
        <f ca="1" t="shared" si="83"/>
        <v/>
      </c>
      <c r="T745" s="98" t="str">
        <f ca="1">IF(B745="","",IF(ISERROR(MATCH($J745,SorP!B:B,0)),"",INDIRECT("'SorP'!$A$"&amp;MATCH($S745&amp;$J745,SorP!C:C,0))))</f>
        <v/>
      </c>
      <c r="U745" s="99"/>
      <c r="V745" s="74" t="str">
        <f ca="1" t="shared" si="84"/>
        <v/>
      </c>
      <c r="W745" s="74" t="b">
        <f ca="1" t="shared" si="85"/>
        <v>0</v>
      </c>
      <c r="X745" s="74" t="str">
        <f ca="1" t="shared" si="86"/>
        <v>+</v>
      </c>
      <c r="Y745" s="74" t="e">
        <f ca="1">IF(C745="",NA(),MATCH($B745&amp;$C745,'Smelter Look-up'!$J:$J,0))</f>
        <v>#N/A</v>
      </c>
      <c r="AB745" s="74">
        <f ca="1" t="shared" si="87"/>
        <v>0</v>
      </c>
      <c r="AC745" s="74" t="str">
        <f ca="1" t="shared" si="88"/>
        <v/>
      </c>
      <c r="AD745" s="74" t="str">
        <f ca="1" t="shared" si="89"/>
        <v/>
      </c>
    </row>
    <row r="746" s="74" customFormat="1" ht="20.15" customHeight="1" spans="1:30">
      <c r="A746" s="97"/>
      <c r="B746" s="95" t="str">
        <f ca="1">IF(LEN(A746)=0,"",INDEX('Smelter Look-up'!$A:$A,MATCH($A746,'Smelter Look-up'!$E:$E,0)))</f>
        <v/>
      </c>
      <c r="C746" s="95" t="str">
        <f ca="1">IF(LEN(A746)=0,"",INDEX('Smelter Look-up'!$C:$C,MATCH($A746,'Smelter Look-up'!$E:$E,0)))</f>
        <v/>
      </c>
      <c r="D746" s="95"/>
      <c r="E746" s="95" t="str">
        <f ca="1">IF(ISERROR($Y746),"",OFFSET('Smelter Look-up'!$D$4,$Y746-4,0)&amp;"")</f>
        <v/>
      </c>
      <c r="F746" s="95" t="str">
        <f ca="1">IF(ISERROR($Y746),"",OFFSET('Smelter Look-up'!$E$4,$Y746-4,0))</f>
        <v/>
      </c>
      <c r="G746" s="95" t="str">
        <f ca="1">IF(C746="Smelter not listed","Enter smelter details",IF(ISERROR($Y746),"",OFFSET('Smelter Look-up'!$F$4,$Y746-4,0)))</f>
        <v/>
      </c>
      <c r="H746" s="154" t="str">
        <f ca="1">IF(ISERROR($Y746),"",OFFSET('Smelter Look-up'!$G$4,$Y746-4,0))</f>
        <v/>
      </c>
      <c r="I746" s="96" t="str">
        <f ca="1">IF(ISERROR($Y746),"",OFFSET('Smelter Look-up'!$H$4,$Y746-4,0))</f>
        <v/>
      </c>
      <c r="J746" s="96" t="str">
        <f ca="1">IF(ISERROR($Y746),"",OFFSET('Smelter Look-up'!$I$4,$Y746-4,0))</f>
        <v/>
      </c>
      <c r="K746" s="97"/>
      <c r="L746" s="97"/>
      <c r="M746" s="97"/>
      <c r="N746" s="97"/>
      <c r="O746" s="97"/>
      <c r="P746" s="97"/>
      <c r="Q746" s="98"/>
      <c r="R746" s="140" t="str">
        <f ca="1">IF(ISERROR($Y746),"",OFFSET('Smelter Look-up'!$C$4,$Y746-4,0)&amp;"")</f>
        <v/>
      </c>
      <c r="S746" s="98" t="str">
        <f ca="1" t="shared" si="83"/>
        <v/>
      </c>
      <c r="T746" s="98" t="str">
        <f ca="1">IF(B746="","",IF(ISERROR(MATCH($J746,SorP!B:B,0)),"",INDIRECT("'SorP'!$A$"&amp;MATCH($S746&amp;$J746,SorP!C:C,0))))</f>
        <v/>
      </c>
      <c r="U746" s="99"/>
      <c r="V746" s="74" t="str">
        <f ca="1" t="shared" si="84"/>
        <v/>
      </c>
      <c r="W746" s="74" t="b">
        <f ca="1" t="shared" si="85"/>
        <v>0</v>
      </c>
      <c r="X746" s="74" t="str">
        <f ca="1" t="shared" si="86"/>
        <v>+</v>
      </c>
      <c r="Y746" s="74" t="e">
        <f ca="1">IF(C746="",NA(),MATCH($B746&amp;$C746,'Smelter Look-up'!$J:$J,0))</f>
        <v>#N/A</v>
      </c>
      <c r="AB746" s="74">
        <f ca="1" t="shared" si="87"/>
        <v>0</v>
      </c>
      <c r="AC746" s="74" t="str">
        <f ca="1" t="shared" si="88"/>
        <v/>
      </c>
      <c r="AD746" s="74" t="str">
        <f ca="1" t="shared" si="89"/>
        <v/>
      </c>
    </row>
    <row r="747" s="74" customFormat="1" ht="20.15" customHeight="1" spans="1:30">
      <c r="A747" s="97"/>
      <c r="B747" s="95" t="str">
        <f ca="1">IF(LEN(A747)=0,"",INDEX('Smelter Look-up'!$A:$A,MATCH($A747,'Smelter Look-up'!$E:$E,0)))</f>
        <v/>
      </c>
      <c r="C747" s="95" t="str">
        <f ca="1">IF(LEN(A747)=0,"",INDEX('Smelter Look-up'!$C:$C,MATCH($A747,'Smelter Look-up'!$E:$E,0)))</f>
        <v/>
      </c>
      <c r="D747" s="95"/>
      <c r="E747" s="95" t="str">
        <f ca="1">IF(ISERROR($Y747),"",OFFSET('Smelter Look-up'!$D$4,$Y747-4,0)&amp;"")</f>
        <v/>
      </c>
      <c r="F747" s="95" t="str">
        <f ca="1">IF(ISERROR($Y747),"",OFFSET('Smelter Look-up'!$E$4,$Y747-4,0))</f>
        <v/>
      </c>
      <c r="G747" s="95" t="str">
        <f ca="1">IF(C747="Smelter not listed","Enter smelter details",IF(ISERROR($Y747),"",OFFSET('Smelter Look-up'!$F$4,$Y747-4,0)))</f>
        <v/>
      </c>
      <c r="H747" s="154" t="str">
        <f ca="1">IF(ISERROR($Y747),"",OFFSET('Smelter Look-up'!$G$4,$Y747-4,0))</f>
        <v/>
      </c>
      <c r="I747" s="96" t="str">
        <f ca="1">IF(ISERROR($Y747),"",OFFSET('Smelter Look-up'!$H$4,$Y747-4,0))</f>
        <v/>
      </c>
      <c r="J747" s="96" t="str">
        <f ca="1">IF(ISERROR($Y747),"",OFFSET('Smelter Look-up'!$I$4,$Y747-4,0))</f>
        <v/>
      </c>
      <c r="K747" s="97"/>
      <c r="L747" s="97"/>
      <c r="M747" s="97"/>
      <c r="N747" s="97"/>
      <c r="O747" s="97"/>
      <c r="P747" s="97"/>
      <c r="Q747" s="98"/>
      <c r="R747" s="140" t="str">
        <f ca="1">IF(ISERROR($Y747),"",OFFSET('Smelter Look-up'!$C$4,$Y747-4,0)&amp;"")</f>
        <v/>
      </c>
      <c r="S747" s="98" t="str">
        <f ca="1" t="shared" si="83"/>
        <v/>
      </c>
      <c r="T747" s="98" t="str">
        <f ca="1">IF(B747="","",IF(ISERROR(MATCH($J747,SorP!B:B,0)),"",INDIRECT("'SorP'!$A$"&amp;MATCH($S747&amp;$J747,SorP!C:C,0))))</f>
        <v/>
      </c>
      <c r="U747" s="99"/>
      <c r="V747" s="74" t="str">
        <f ca="1" t="shared" si="84"/>
        <v/>
      </c>
      <c r="W747" s="74" t="b">
        <f ca="1" t="shared" si="85"/>
        <v>0</v>
      </c>
      <c r="X747" s="74" t="str">
        <f ca="1" t="shared" si="86"/>
        <v>+</v>
      </c>
      <c r="Y747" s="74" t="e">
        <f ca="1">IF(C747="",NA(),MATCH($B747&amp;$C747,'Smelter Look-up'!$J:$J,0))</f>
        <v>#N/A</v>
      </c>
      <c r="AB747" s="74">
        <f ca="1" t="shared" si="87"/>
        <v>0</v>
      </c>
      <c r="AC747" s="74" t="str">
        <f ca="1" t="shared" si="88"/>
        <v/>
      </c>
      <c r="AD747" s="74" t="str">
        <f ca="1" t="shared" si="89"/>
        <v/>
      </c>
    </row>
    <row r="748" s="74" customFormat="1" ht="20.15" customHeight="1" spans="1:30">
      <c r="A748" s="97"/>
      <c r="B748" s="95" t="str">
        <f ca="1">IF(LEN(A748)=0,"",INDEX('Smelter Look-up'!$A:$A,MATCH($A748,'Smelter Look-up'!$E:$E,0)))</f>
        <v/>
      </c>
      <c r="C748" s="95" t="str">
        <f ca="1">IF(LEN(A748)=0,"",INDEX('Smelter Look-up'!$C:$C,MATCH($A748,'Smelter Look-up'!$E:$E,0)))</f>
        <v/>
      </c>
      <c r="D748" s="95"/>
      <c r="E748" s="95" t="str">
        <f ca="1">IF(ISERROR($Y748),"",OFFSET('Smelter Look-up'!$D$4,$Y748-4,0)&amp;"")</f>
        <v/>
      </c>
      <c r="F748" s="95" t="str">
        <f ca="1">IF(ISERROR($Y748),"",OFFSET('Smelter Look-up'!$E$4,$Y748-4,0))</f>
        <v/>
      </c>
      <c r="G748" s="95" t="str">
        <f ca="1">IF(C748="Smelter not listed","Enter smelter details",IF(ISERROR($Y748),"",OFFSET('Smelter Look-up'!$F$4,$Y748-4,0)))</f>
        <v/>
      </c>
      <c r="H748" s="154" t="str">
        <f ca="1">IF(ISERROR($Y748),"",OFFSET('Smelter Look-up'!$G$4,$Y748-4,0))</f>
        <v/>
      </c>
      <c r="I748" s="96" t="str">
        <f ca="1">IF(ISERROR($Y748),"",OFFSET('Smelter Look-up'!$H$4,$Y748-4,0))</f>
        <v/>
      </c>
      <c r="J748" s="96" t="str">
        <f ca="1">IF(ISERROR($Y748),"",OFFSET('Smelter Look-up'!$I$4,$Y748-4,0))</f>
        <v/>
      </c>
      <c r="K748" s="97"/>
      <c r="L748" s="97"/>
      <c r="M748" s="97"/>
      <c r="N748" s="97"/>
      <c r="O748" s="97"/>
      <c r="P748" s="97"/>
      <c r="Q748" s="98"/>
      <c r="R748" s="140" t="str">
        <f ca="1">IF(ISERROR($Y748),"",OFFSET('Smelter Look-up'!$C$4,$Y748-4,0)&amp;"")</f>
        <v/>
      </c>
      <c r="S748" s="98" t="str">
        <f ca="1" t="shared" si="83"/>
        <v/>
      </c>
      <c r="T748" s="98" t="str">
        <f ca="1">IF(B748="","",IF(ISERROR(MATCH($J748,SorP!B:B,0)),"",INDIRECT("'SorP'!$A$"&amp;MATCH($S748&amp;$J748,SorP!C:C,0))))</f>
        <v/>
      </c>
      <c r="U748" s="99"/>
      <c r="V748" s="74" t="str">
        <f ca="1" t="shared" si="84"/>
        <v/>
      </c>
      <c r="W748" s="74" t="b">
        <f ca="1" t="shared" si="85"/>
        <v>0</v>
      </c>
      <c r="X748" s="74" t="str">
        <f ca="1" t="shared" si="86"/>
        <v>+</v>
      </c>
      <c r="Y748" s="74" t="e">
        <f ca="1">IF(C748="",NA(),MATCH($B748&amp;$C748,'Smelter Look-up'!$J:$J,0))</f>
        <v>#N/A</v>
      </c>
      <c r="AB748" s="74">
        <f ca="1" t="shared" si="87"/>
        <v>0</v>
      </c>
      <c r="AC748" s="74" t="str">
        <f ca="1" t="shared" si="88"/>
        <v/>
      </c>
      <c r="AD748" s="74" t="str">
        <f ca="1" t="shared" si="89"/>
        <v/>
      </c>
    </row>
    <row r="749" s="74" customFormat="1" ht="20.15" customHeight="1" spans="1:30">
      <c r="A749" s="97"/>
      <c r="B749" s="95" t="str">
        <f ca="1">IF(LEN(A749)=0,"",INDEX('Smelter Look-up'!$A:$A,MATCH($A749,'Smelter Look-up'!$E:$E,0)))</f>
        <v/>
      </c>
      <c r="C749" s="95" t="str">
        <f ca="1">IF(LEN(A749)=0,"",INDEX('Smelter Look-up'!$C:$C,MATCH($A749,'Smelter Look-up'!$E:$E,0)))</f>
        <v/>
      </c>
      <c r="D749" s="95"/>
      <c r="E749" s="95" t="str">
        <f ca="1">IF(ISERROR($Y749),"",OFFSET('Smelter Look-up'!$D$4,$Y749-4,0)&amp;"")</f>
        <v/>
      </c>
      <c r="F749" s="95" t="str">
        <f ca="1">IF(ISERROR($Y749),"",OFFSET('Smelter Look-up'!$E$4,$Y749-4,0))</f>
        <v/>
      </c>
      <c r="G749" s="95" t="str">
        <f ca="1">IF(C749="Smelter not listed","Enter smelter details",IF(ISERROR($Y749),"",OFFSET('Smelter Look-up'!$F$4,$Y749-4,0)))</f>
        <v/>
      </c>
      <c r="H749" s="154" t="str">
        <f ca="1">IF(ISERROR($Y749),"",OFFSET('Smelter Look-up'!$G$4,$Y749-4,0))</f>
        <v/>
      </c>
      <c r="I749" s="96" t="str">
        <f ca="1">IF(ISERROR($Y749),"",OFFSET('Smelter Look-up'!$H$4,$Y749-4,0))</f>
        <v/>
      </c>
      <c r="J749" s="96" t="str">
        <f ca="1">IF(ISERROR($Y749),"",OFFSET('Smelter Look-up'!$I$4,$Y749-4,0))</f>
        <v/>
      </c>
      <c r="K749" s="97"/>
      <c r="L749" s="97"/>
      <c r="M749" s="97"/>
      <c r="N749" s="97"/>
      <c r="O749" s="97"/>
      <c r="P749" s="97"/>
      <c r="Q749" s="98"/>
      <c r="R749" s="140" t="str">
        <f ca="1">IF(ISERROR($Y749),"",OFFSET('Smelter Look-up'!$C$4,$Y749-4,0)&amp;"")</f>
        <v/>
      </c>
      <c r="S749" s="98" t="str">
        <f ca="1" t="shared" si="83"/>
        <v/>
      </c>
      <c r="T749" s="98" t="str">
        <f ca="1">IF(B749="","",IF(ISERROR(MATCH($J749,SorP!B:B,0)),"",INDIRECT("'SorP'!$A$"&amp;MATCH($S749&amp;$J749,SorP!C:C,0))))</f>
        <v/>
      </c>
      <c r="U749" s="99"/>
      <c r="V749" s="74" t="str">
        <f ca="1" t="shared" si="84"/>
        <v/>
      </c>
      <c r="W749" s="74" t="b">
        <f ca="1" t="shared" si="85"/>
        <v>0</v>
      </c>
      <c r="X749" s="74" t="str">
        <f ca="1" t="shared" si="86"/>
        <v>+</v>
      </c>
      <c r="Y749" s="74" t="e">
        <f ca="1">IF(C749="",NA(),MATCH($B749&amp;$C749,'Smelter Look-up'!$J:$J,0))</f>
        <v>#N/A</v>
      </c>
      <c r="AB749" s="74">
        <f ca="1" t="shared" si="87"/>
        <v>0</v>
      </c>
      <c r="AC749" s="74" t="str">
        <f ca="1" t="shared" si="88"/>
        <v/>
      </c>
      <c r="AD749" s="74" t="str">
        <f ca="1" t="shared" si="89"/>
        <v/>
      </c>
    </row>
    <row r="750" s="74" customFormat="1" ht="20.15" customHeight="1" spans="1:30">
      <c r="A750" s="97"/>
      <c r="B750" s="95" t="str">
        <f ca="1">IF(LEN(A750)=0,"",INDEX('Smelter Look-up'!$A:$A,MATCH($A750,'Smelter Look-up'!$E:$E,0)))</f>
        <v/>
      </c>
      <c r="C750" s="95" t="str">
        <f ca="1">IF(LEN(A750)=0,"",INDEX('Smelter Look-up'!$C:$C,MATCH($A750,'Smelter Look-up'!$E:$E,0)))</f>
        <v/>
      </c>
      <c r="D750" s="95"/>
      <c r="E750" s="95" t="str">
        <f ca="1">IF(ISERROR($Y750),"",OFFSET('Smelter Look-up'!$D$4,$Y750-4,0)&amp;"")</f>
        <v/>
      </c>
      <c r="F750" s="95" t="str">
        <f ca="1">IF(ISERROR($Y750),"",OFFSET('Smelter Look-up'!$E$4,$Y750-4,0))</f>
        <v/>
      </c>
      <c r="G750" s="95" t="str">
        <f ca="1">IF(C750="Smelter not listed","Enter smelter details",IF(ISERROR($Y750),"",OFFSET('Smelter Look-up'!$F$4,$Y750-4,0)))</f>
        <v/>
      </c>
      <c r="H750" s="154" t="str">
        <f ca="1">IF(ISERROR($Y750),"",OFFSET('Smelter Look-up'!$G$4,$Y750-4,0))</f>
        <v/>
      </c>
      <c r="I750" s="96" t="str">
        <f ca="1">IF(ISERROR($Y750),"",OFFSET('Smelter Look-up'!$H$4,$Y750-4,0))</f>
        <v/>
      </c>
      <c r="J750" s="96" t="str">
        <f ca="1">IF(ISERROR($Y750),"",OFFSET('Smelter Look-up'!$I$4,$Y750-4,0))</f>
        <v/>
      </c>
      <c r="K750" s="97"/>
      <c r="L750" s="97"/>
      <c r="M750" s="97"/>
      <c r="N750" s="97"/>
      <c r="O750" s="97"/>
      <c r="P750" s="97"/>
      <c r="Q750" s="98"/>
      <c r="R750" s="140" t="str">
        <f ca="1">IF(ISERROR($Y750),"",OFFSET('Smelter Look-up'!$C$4,$Y750-4,0)&amp;"")</f>
        <v/>
      </c>
      <c r="S750" s="98" t="str">
        <f ca="1" t="shared" si="83"/>
        <v/>
      </c>
      <c r="T750" s="98" t="str">
        <f ca="1">IF(B750="","",IF(ISERROR(MATCH($J750,SorP!B:B,0)),"",INDIRECT("'SorP'!$A$"&amp;MATCH($S750&amp;$J750,SorP!C:C,0))))</f>
        <v/>
      </c>
      <c r="U750" s="99"/>
      <c r="V750" s="74" t="str">
        <f ca="1" t="shared" si="84"/>
        <v/>
      </c>
      <c r="W750" s="74" t="b">
        <f ca="1" t="shared" si="85"/>
        <v>0</v>
      </c>
      <c r="X750" s="74" t="str">
        <f ca="1" t="shared" si="86"/>
        <v>+</v>
      </c>
      <c r="Y750" s="74" t="e">
        <f ca="1">IF(C750="",NA(),MATCH($B750&amp;$C750,'Smelter Look-up'!$J:$J,0))</f>
        <v>#N/A</v>
      </c>
      <c r="AB750" s="74">
        <f ca="1" t="shared" si="87"/>
        <v>0</v>
      </c>
      <c r="AC750" s="74" t="str">
        <f ca="1" t="shared" si="88"/>
        <v/>
      </c>
      <c r="AD750" s="74" t="str">
        <f ca="1" t="shared" si="89"/>
        <v/>
      </c>
    </row>
    <row r="751" s="74" customFormat="1" ht="20.15" customHeight="1" spans="1:30">
      <c r="A751" s="97"/>
      <c r="B751" s="95" t="str">
        <f ca="1">IF(LEN(A751)=0,"",INDEX('Smelter Look-up'!$A:$A,MATCH($A751,'Smelter Look-up'!$E:$E,0)))</f>
        <v/>
      </c>
      <c r="C751" s="95" t="str">
        <f ca="1">IF(LEN(A751)=0,"",INDEX('Smelter Look-up'!$C:$C,MATCH($A751,'Smelter Look-up'!$E:$E,0)))</f>
        <v/>
      </c>
      <c r="D751" s="95"/>
      <c r="E751" s="95" t="str">
        <f ca="1">IF(ISERROR($Y751),"",OFFSET('Smelter Look-up'!$D$4,$Y751-4,0)&amp;"")</f>
        <v/>
      </c>
      <c r="F751" s="95" t="str">
        <f ca="1">IF(ISERROR($Y751),"",OFFSET('Smelter Look-up'!$E$4,$Y751-4,0))</f>
        <v/>
      </c>
      <c r="G751" s="95" t="str">
        <f ca="1">IF(C751="Smelter not listed","Enter smelter details",IF(ISERROR($Y751),"",OFFSET('Smelter Look-up'!$F$4,$Y751-4,0)))</f>
        <v/>
      </c>
      <c r="H751" s="154" t="str">
        <f ca="1">IF(ISERROR($Y751),"",OFFSET('Smelter Look-up'!$G$4,$Y751-4,0))</f>
        <v/>
      </c>
      <c r="I751" s="96" t="str">
        <f ca="1">IF(ISERROR($Y751),"",OFFSET('Smelter Look-up'!$H$4,$Y751-4,0))</f>
        <v/>
      </c>
      <c r="J751" s="96" t="str">
        <f ca="1">IF(ISERROR($Y751),"",OFFSET('Smelter Look-up'!$I$4,$Y751-4,0))</f>
        <v/>
      </c>
      <c r="K751" s="97"/>
      <c r="L751" s="97"/>
      <c r="M751" s="97"/>
      <c r="N751" s="97"/>
      <c r="O751" s="97"/>
      <c r="P751" s="97"/>
      <c r="Q751" s="98"/>
      <c r="R751" s="140" t="str">
        <f ca="1">IF(ISERROR($Y751),"",OFFSET('Smelter Look-up'!$C$4,$Y751-4,0)&amp;"")</f>
        <v/>
      </c>
      <c r="S751" s="98" t="str">
        <f ca="1" t="shared" si="83"/>
        <v/>
      </c>
      <c r="T751" s="98" t="str">
        <f ca="1">IF(B751="","",IF(ISERROR(MATCH($J751,SorP!B:B,0)),"",INDIRECT("'SorP'!$A$"&amp;MATCH($S751&amp;$J751,SorP!C:C,0))))</f>
        <v/>
      </c>
      <c r="U751" s="99"/>
      <c r="V751" s="74" t="str">
        <f ca="1" t="shared" si="84"/>
        <v/>
      </c>
      <c r="W751" s="74" t="b">
        <f ca="1" t="shared" si="85"/>
        <v>0</v>
      </c>
      <c r="X751" s="74" t="str">
        <f ca="1" t="shared" si="86"/>
        <v>+</v>
      </c>
      <c r="Y751" s="74" t="e">
        <f ca="1">IF(C751="",NA(),MATCH($B751&amp;$C751,'Smelter Look-up'!$J:$J,0))</f>
        <v>#N/A</v>
      </c>
      <c r="AB751" s="74">
        <f ca="1" t="shared" si="87"/>
        <v>0</v>
      </c>
      <c r="AC751" s="74" t="str">
        <f ca="1" t="shared" si="88"/>
        <v/>
      </c>
      <c r="AD751" s="74" t="str">
        <f ca="1" t="shared" si="89"/>
        <v/>
      </c>
    </row>
    <row r="752" s="74" customFormat="1" ht="20.15" customHeight="1" spans="1:30">
      <c r="A752" s="97"/>
      <c r="B752" s="95" t="str">
        <f ca="1">IF(LEN(A752)=0,"",INDEX('Smelter Look-up'!$A:$A,MATCH($A752,'Smelter Look-up'!$E:$E,0)))</f>
        <v/>
      </c>
      <c r="C752" s="95" t="str">
        <f ca="1">IF(LEN(A752)=0,"",INDEX('Smelter Look-up'!$C:$C,MATCH($A752,'Smelter Look-up'!$E:$E,0)))</f>
        <v/>
      </c>
      <c r="D752" s="95"/>
      <c r="E752" s="95" t="str">
        <f ca="1">IF(ISERROR($Y752),"",OFFSET('Smelter Look-up'!$D$4,$Y752-4,0)&amp;"")</f>
        <v/>
      </c>
      <c r="F752" s="95" t="str">
        <f ca="1">IF(ISERROR($Y752),"",OFFSET('Smelter Look-up'!$E$4,$Y752-4,0))</f>
        <v/>
      </c>
      <c r="G752" s="95" t="str">
        <f ca="1">IF(C752="Smelter not listed","Enter smelter details",IF(ISERROR($Y752),"",OFFSET('Smelter Look-up'!$F$4,$Y752-4,0)))</f>
        <v/>
      </c>
      <c r="H752" s="154" t="str">
        <f ca="1">IF(ISERROR($Y752),"",OFFSET('Smelter Look-up'!$G$4,$Y752-4,0))</f>
        <v/>
      </c>
      <c r="I752" s="96" t="str">
        <f ca="1">IF(ISERROR($Y752),"",OFFSET('Smelter Look-up'!$H$4,$Y752-4,0))</f>
        <v/>
      </c>
      <c r="J752" s="96" t="str">
        <f ca="1">IF(ISERROR($Y752),"",OFFSET('Smelter Look-up'!$I$4,$Y752-4,0))</f>
        <v/>
      </c>
      <c r="K752" s="97"/>
      <c r="L752" s="97"/>
      <c r="M752" s="97"/>
      <c r="N752" s="97"/>
      <c r="O752" s="97"/>
      <c r="P752" s="97"/>
      <c r="Q752" s="98"/>
      <c r="R752" s="140" t="str">
        <f ca="1">IF(ISERROR($Y752),"",OFFSET('Smelter Look-up'!$C$4,$Y752-4,0)&amp;"")</f>
        <v/>
      </c>
      <c r="S752" s="98" t="str">
        <f ca="1" t="shared" ref="S752:S815" si="90">IF(B752="","",IF(ISERROR(MATCH($E752,CL,0)),"Unknown",INDIRECT("'C'!$A$"&amp;MATCH($E752,CL,0)+1)))</f>
        <v/>
      </c>
      <c r="T752" s="98" t="str">
        <f ca="1">IF(B752="","",IF(ISERROR(MATCH($J752,SorP!B:B,0)),"",INDIRECT("'SorP'!$A$"&amp;MATCH($S752&amp;$J752,SorP!C:C,0))))</f>
        <v/>
      </c>
      <c r="U752" s="99"/>
      <c r="V752" s="74" t="str">
        <f ca="1" t="shared" ref="V752:V815" si="91">B752&amp;C752</f>
        <v/>
      </c>
      <c r="W752" s="74" t="b">
        <f ca="1" t="shared" ref="W752:W815" si="92">OR(ISBLANK(C752),ISBLANK(E752))</f>
        <v>0</v>
      </c>
      <c r="X752" s="74" t="str">
        <f ca="1" t="shared" ref="X752:X815" si="93">IF(W752,"",B752&amp;"+")</f>
        <v>+</v>
      </c>
      <c r="Y752" s="74" t="e">
        <f ca="1">IF(C752="",NA(),MATCH($B752&amp;$C752,'Smelter Look-up'!$J:$J,0))</f>
        <v>#N/A</v>
      </c>
      <c r="AB752" s="74">
        <f ca="1" t="shared" si="87"/>
        <v>0</v>
      </c>
      <c r="AC752" s="74" t="str">
        <f ca="1" t="shared" si="88"/>
        <v/>
      </c>
      <c r="AD752" s="74" t="str">
        <f ca="1" t="shared" si="89"/>
        <v/>
      </c>
    </row>
    <row r="753" s="74" customFormat="1" ht="20.15" customHeight="1" spans="1:30">
      <c r="A753" s="97"/>
      <c r="B753" s="95" t="str">
        <f ca="1">IF(LEN(A753)=0,"",INDEX('Smelter Look-up'!$A:$A,MATCH($A753,'Smelter Look-up'!$E:$E,0)))</f>
        <v/>
      </c>
      <c r="C753" s="95" t="str">
        <f ca="1">IF(LEN(A753)=0,"",INDEX('Smelter Look-up'!$C:$C,MATCH($A753,'Smelter Look-up'!$E:$E,0)))</f>
        <v/>
      </c>
      <c r="D753" s="95"/>
      <c r="E753" s="95" t="str">
        <f ca="1">IF(ISERROR($Y753),"",OFFSET('Smelter Look-up'!$D$4,$Y753-4,0)&amp;"")</f>
        <v/>
      </c>
      <c r="F753" s="95" t="str">
        <f ca="1">IF(ISERROR($Y753),"",OFFSET('Smelter Look-up'!$E$4,$Y753-4,0))</f>
        <v/>
      </c>
      <c r="G753" s="95" t="str">
        <f ca="1">IF(C753="Smelter not listed","Enter smelter details",IF(ISERROR($Y753),"",OFFSET('Smelter Look-up'!$F$4,$Y753-4,0)))</f>
        <v/>
      </c>
      <c r="H753" s="154" t="str">
        <f ca="1">IF(ISERROR($Y753),"",OFFSET('Smelter Look-up'!$G$4,$Y753-4,0))</f>
        <v/>
      </c>
      <c r="I753" s="96" t="str">
        <f ca="1">IF(ISERROR($Y753),"",OFFSET('Smelter Look-up'!$H$4,$Y753-4,0))</f>
        <v/>
      </c>
      <c r="J753" s="96" t="str">
        <f ca="1">IF(ISERROR($Y753),"",OFFSET('Smelter Look-up'!$I$4,$Y753-4,0))</f>
        <v/>
      </c>
      <c r="K753" s="97"/>
      <c r="L753" s="97"/>
      <c r="M753" s="97"/>
      <c r="N753" s="97"/>
      <c r="O753" s="97"/>
      <c r="P753" s="97"/>
      <c r="Q753" s="98"/>
      <c r="R753" s="140" t="str">
        <f ca="1">IF(ISERROR($Y753),"",OFFSET('Smelter Look-up'!$C$4,$Y753-4,0)&amp;"")</f>
        <v/>
      </c>
      <c r="S753" s="98" t="str">
        <f ca="1" t="shared" si="90"/>
        <v/>
      </c>
      <c r="T753" s="98" t="str">
        <f ca="1">IF(B753="","",IF(ISERROR(MATCH($J753,SorP!B:B,0)),"",INDIRECT("'SorP'!$A$"&amp;MATCH($S753&amp;$J753,SorP!C:C,0))))</f>
        <v/>
      </c>
      <c r="U753" s="99"/>
      <c r="V753" s="74" t="str">
        <f ca="1" t="shared" si="91"/>
        <v/>
      </c>
      <c r="W753" s="74" t="b">
        <f ca="1" t="shared" si="92"/>
        <v>0</v>
      </c>
      <c r="X753" s="74" t="str">
        <f ca="1" t="shared" si="93"/>
        <v>+</v>
      </c>
      <c r="Y753" s="74" t="e">
        <f ca="1">IF(C753="",NA(),MATCH($B753&amp;$C753,'Smelter Look-up'!$J:$J,0))</f>
        <v>#N/A</v>
      </c>
      <c r="AB753" s="74">
        <f ca="1" t="shared" ref="AB753:AB816" si="94">IF(AND(C753="Smelter not listed",OR(LEN(D753)=0,LEN(E753)=0)),1,0)</f>
        <v>0</v>
      </c>
      <c r="AC753" s="74" t="str">
        <f ca="1" t="shared" ref="AC753:AC816" si="95">B753</f>
        <v/>
      </c>
      <c r="AD753" s="74" t="str">
        <f ca="1" t="shared" si="89"/>
        <v/>
      </c>
    </row>
    <row r="754" s="74" customFormat="1" ht="20.15" customHeight="1" spans="1:30">
      <c r="A754" s="97"/>
      <c r="B754" s="95" t="str">
        <f ca="1">IF(LEN(A754)=0,"",INDEX('Smelter Look-up'!$A:$A,MATCH($A754,'Smelter Look-up'!$E:$E,0)))</f>
        <v/>
      </c>
      <c r="C754" s="95" t="str">
        <f ca="1">IF(LEN(A754)=0,"",INDEX('Smelter Look-up'!$C:$C,MATCH($A754,'Smelter Look-up'!$E:$E,0)))</f>
        <v/>
      </c>
      <c r="D754" s="95"/>
      <c r="E754" s="95" t="str">
        <f ca="1">IF(ISERROR($Y754),"",OFFSET('Smelter Look-up'!$D$4,$Y754-4,0)&amp;"")</f>
        <v/>
      </c>
      <c r="F754" s="95" t="str">
        <f ca="1">IF(ISERROR($Y754),"",OFFSET('Smelter Look-up'!$E$4,$Y754-4,0))</f>
        <v/>
      </c>
      <c r="G754" s="95" t="str">
        <f ca="1">IF(C754="Smelter not listed","Enter smelter details",IF(ISERROR($Y754),"",OFFSET('Smelter Look-up'!$F$4,$Y754-4,0)))</f>
        <v/>
      </c>
      <c r="H754" s="154" t="str">
        <f ca="1">IF(ISERROR($Y754),"",OFFSET('Smelter Look-up'!$G$4,$Y754-4,0))</f>
        <v/>
      </c>
      <c r="I754" s="96" t="str">
        <f ca="1">IF(ISERROR($Y754),"",OFFSET('Smelter Look-up'!$H$4,$Y754-4,0))</f>
        <v/>
      </c>
      <c r="J754" s="96" t="str">
        <f ca="1">IF(ISERROR($Y754),"",OFFSET('Smelter Look-up'!$I$4,$Y754-4,0))</f>
        <v/>
      </c>
      <c r="K754" s="97"/>
      <c r="L754" s="97"/>
      <c r="M754" s="97"/>
      <c r="N754" s="97"/>
      <c r="O754" s="97"/>
      <c r="P754" s="97"/>
      <c r="Q754" s="98"/>
      <c r="R754" s="140" t="str">
        <f ca="1">IF(ISERROR($Y754),"",OFFSET('Smelter Look-up'!$C$4,$Y754-4,0)&amp;"")</f>
        <v/>
      </c>
      <c r="S754" s="98" t="str">
        <f ca="1" t="shared" si="90"/>
        <v/>
      </c>
      <c r="T754" s="98" t="str">
        <f ca="1">IF(B754="","",IF(ISERROR(MATCH($J754,SorP!B:B,0)),"",INDIRECT("'SorP'!$A$"&amp;MATCH($S754&amp;$J754,SorP!C:C,0))))</f>
        <v/>
      </c>
      <c r="U754" s="99"/>
      <c r="V754" s="74" t="str">
        <f ca="1" t="shared" si="91"/>
        <v/>
      </c>
      <c r="W754" s="74" t="b">
        <f ca="1" t="shared" si="92"/>
        <v>0</v>
      </c>
      <c r="X754" s="74" t="str">
        <f ca="1" t="shared" si="93"/>
        <v>+</v>
      </c>
      <c r="Y754" s="74" t="e">
        <f ca="1">IF(C754="",NA(),MATCH($B754&amp;$C754,'Smelter Look-up'!$J:$J,0))</f>
        <v>#N/A</v>
      </c>
      <c r="AB754" s="74">
        <f ca="1" t="shared" si="94"/>
        <v>0</v>
      </c>
      <c r="AC754" s="74" t="str">
        <f ca="1" t="shared" si="95"/>
        <v/>
      </c>
      <c r="AD754" s="74" t="str">
        <f ca="1" t="shared" si="89"/>
        <v/>
      </c>
    </row>
    <row r="755" s="74" customFormat="1" ht="20.15" customHeight="1" spans="1:30">
      <c r="A755" s="97"/>
      <c r="B755" s="95" t="str">
        <f ca="1">IF(LEN(A755)=0,"",INDEX('Smelter Look-up'!$A:$A,MATCH($A755,'Smelter Look-up'!$E:$E,0)))</f>
        <v/>
      </c>
      <c r="C755" s="95" t="str">
        <f ca="1">IF(LEN(A755)=0,"",INDEX('Smelter Look-up'!$C:$C,MATCH($A755,'Smelter Look-up'!$E:$E,0)))</f>
        <v/>
      </c>
      <c r="D755" s="95"/>
      <c r="E755" s="95" t="str">
        <f ca="1">IF(ISERROR($Y755),"",OFFSET('Smelter Look-up'!$D$4,$Y755-4,0)&amp;"")</f>
        <v/>
      </c>
      <c r="F755" s="95" t="str">
        <f ca="1">IF(ISERROR($Y755),"",OFFSET('Smelter Look-up'!$E$4,$Y755-4,0))</f>
        <v/>
      </c>
      <c r="G755" s="95" t="str">
        <f ca="1">IF(C755="Smelter not listed","Enter smelter details",IF(ISERROR($Y755),"",OFFSET('Smelter Look-up'!$F$4,$Y755-4,0)))</f>
        <v/>
      </c>
      <c r="H755" s="154" t="str">
        <f ca="1">IF(ISERROR($Y755),"",OFFSET('Smelter Look-up'!$G$4,$Y755-4,0))</f>
        <v/>
      </c>
      <c r="I755" s="96" t="str">
        <f ca="1">IF(ISERROR($Y755),"",OFFSET('Smelter Look-up'!$H$4,$Y755-4,0))</f>
        <v/>
      </c>
      <c r="J755" s="96" t="str">
        <f ca="1">IF(ISERROR($Y755),"",OFFSET('Smelter Look-up'!$I$4,$Y755-4,0))</f>
        <v/>
      </c>
      <c r="K755" s="97"/>
      <c r="L755" s="97"/>
      <c r="M755" s="97"/>
      <c r="N755" s="97"/>
      <c r="O755" s="97"/>
      <c r="P755" s="97"/>
      <c r="Q755" s="98"/>
      <c r="R755" s="140" t="str">
        <f ca="1">IF(ISERROR($Y755),"",OFFSET('Smelter Look-up'!$C$4,$Y755-4,0)&amp;"")</f>
        <v/>
      </c>
      <c r="S755" s="98" t="str">
        <f ca="1" t="shared" si="90"/>
        <v/>
      </c>
      <c r="T755" s="98" t="str">
        <f ca="1">IF(B755="","",IF(ISERROR(MATCH($J755,SorP!B:B,0)),"",INDIRECT("'SorP'!$A$"&amp;MATCH($S755&amp;$J755,SorP!C:C,0))))</f>
        <v/>
      </c>
      <c r="U755" s="99"/>
      <c r="V755" s="74" t="str">
        <f ca="1" t="shared" si="91"/>
        <v/>
      </c>
      <c r="W755" s="74" t="b">
        <f ca="1" t="shared" si="92"/>
        <v>0</v>
      </c>
      <c r="X755" s="74" t="str">
        <f ca="1" t="shared" si="93"/>
        <v>+</v>
      </c>
      <c r="Y755" s="74" t="e">
        <f ca="1">IF(C755="",NA(),MATCH($B755&amp;$C755,'Smelter Look-up'!$J:$J,0))</f>
        <v>#N/A</v>
      </c>
      <c r="AB755" s="74">
        <f ca="1" t="shared" si="94"/>
        <v>0</v>
      </c>
      <c r="AC755" s="74" t="str">
        <f ca="1" t="shared" si="95"/>
        <v/>
      </c>
      <c r="AD755" s="74" t="str">
        <f ca="1" t="shared" si="89"/>
        <v/>
      </c>
    </row>
    <row r="756" s="74" customFormat="1" ht="20.15" customHeight="1" spans="1:30">
      <c r="A756" s="97"/>
      <c r="B756" s="95" t="str">
        <f ca="1">IF(LEN(A756)=0,"",INDEX('Smelter Look-up'!$A:$A,MATCH($A756,'Smelter Look-up'!$E:$E,0)))</f>
        <v/>
      </c>
      <c r="C756" s="95" t="str">
        <f ca="1">IF(LEN(A756)=0,"",INDEX('Smelter Look-up'!$C:$C,MATCH($A756,'Smelter Look-up'!$E:$E,0)))</f>
        <v/>
      </c>
      <c r="D756" s="95"/>
      <c r="E756" s="95" t="str">
        <f ca="1">IF(ISERROR($Y756),"",OFFSET('Smelter Look-up'!$D$4,$Y756-4,0)&amp;"")</f>
        <v/>
      </c>
      <c r="F756" s="95" t="str">
        <f ca="1">IF(ISERROR($Y756),"",OFFSET('Smelter Look-up'!$E$4,$Y756-4,0))</f>
        <v/>
      </c>
      <c r="G756" s="95" t="str">
        <f ca="1">IF(C756="Smelter not listed","Enter smelter details",IF(ISERROR($Y756),"",OFFSET('Smelter Look-up'!$F$4,$Y756-4,0)))</f>
        <v/>
      </c>
      <c r="H756" s="154" t="str">
        <f ca="1">IF(ISERROR($Y756),"",OFFSET('Smelter Look-up'!$G$4,$Y756-4,0))</f>
        <v/>
      </c>
      <c r="I756" s="96" t="str">
        <f ca="1">IF(ISERROR($Y756),"",OFFSET('Smelter Look-up'!$H$4,$Y756-4,0))</f>
        <v/>
      </c>
      <c r="J756" s="96" t="str">
        <f ca="1">IF(ISERROR($Y756),"",OFFSET('Smelter Look-up'!$I$4,$Y756-4,0))</f>
        <v/>
      </c>
      <c r="K756" s="97"/>
      <c r="L756" s="97"/>
      <c r="M756" s="97"/>
      <c r="N756" s="97"/>
      <c r="O756" s="97"/>
      <c r="P756" s="97"/>
      <c r="Q756" s="98"/>
      <c r="R756" s="140" t="str">
        <f ca="1">IF(ISERROR($Y756),"",OFFSET('Smelter Look-up'!$C$4,$Y756-4,0)&amp;"")</f>
        <v/>
      </c>
      <c r="S756" s="98" t="str">
        <f ca="1" t="shared" si="90"/>
        <v/>
      </c>
      <c r="T756" s="98" t="str">
        <f ca="1">IF(B756="","",IF(ISERROR(MATCH($J756,SorP!B:B,0)),"",INDIRECT("'SorP'!$A$"&amp;MATCH($S756&amp;$J756,SorP!C:C,0))))</f>
        <v/>
      </c>
      <c r="U756" s="99"/>
      <c r="V756" s="74" t="str">
        <f ca="1" t="shared" si="91"/>
        <v/>
      </c>
      <c r="W756" s="74" t="b">
        <f ca="1" t="shared" si="92"/>
        <v>0</v>
      </c>
      <c r="X756" s="74" t="str">
        <f ca="1" t="shared" si="93"/>
        <v>+</v>
      </c>
      <c r="Y756" s="74" t="e">
        <f ca="1">IF(C756="",NA(),MATCH($B756&amp;$C756,'Smelter Look-up'!$J:$J,0))</f>
        <v>#N/A</v>
      </c>
      <c r="AB756" s="74">
        <f ca="1" t="shared" si="94"/>
        <v>0</v>
      </c>
      <c r="AC756" s="74" t="str">
        <f ca="1" t="shared" si="95"/>
        <v/>
      </c>
      <c r="AD756" s="74" t="str">
        <f ca="1" t="shared" si="89"/>
        <v/>
      </c>
    </row>
    <row r="757" s="74" customFormat="1" ht="20.15" customHeight="1" spans="1:30">
      <c r="A757" s="97"/>
      <c r="B757" s="95" t="str">
        <f ca="1">IF(LEN(A757)=0,"",INDEX('Smelter Look-up'!$A:$A,MATCH($A757,'Smelter Look-up'!$E:$E,0)))</f>
        <v/>
      </c>
      <c r="C757" s="95" t="str">
        <f ca="1">IF(LEN(A757)=0,"",INDEX('Smelter Look-up'!$C:$C,MATCH($A757,'Smelter Look-up'!$E:$E,0)))</f>
        <v/>
      </c>
      <c r="D757" s="95"/>
      <c r="E757" s="95" t="str">
        <f ca="1">IF(ISERROR($Y757),"",OFFSET('Smelter Look-up'!$D$4,$Y757-4,0)&amp;"")</f>
        <v/>
      </c>
      <c r="F757" s="95" t="str">
        <f ca="1">IF(ISERROR($Y757),"",OFFSET('Smelter Look-up'!$E$4,$Y757-4,0))</f>
        <v/>
      </c>
      <c r="G757" s="95" t="str">
        <f ca="1">IF(C757="Smelter not listed","Enter smelter details",IF(ISERROR($Y757),"",OFFSET('Smelter Look-up'!$F$4,$Y757-4,0)))</f>
        <v/>
      </c>
      <c r="H757" s="154" t="str">
        <f ca="1">IF(ISERROR($Y757),"",OFFSET('Smelter Look-up'!$G$4,$Y757-4,0))</f>
        <v/>
      </c>
      <c r="I757" s="96" t="str">
        <f ca="1">IF(ISERROR($Y757),"",OFFSET('Smelter Look-up'!$H$4,$Y757-4,0))</f>
        <v/>
      </c>
      <c r="J757" s="96" t="str">
        <f ca="1">IF(ISERROR($Y757),"",OFFSET('Smelter Look-up'!$I$4,$Y757-4,0))</f>
        <v/>
      </c>
      <c r="K757" s="97"/>
      <c r="L757" s="97"/>
      <c r="M757" s="97"/>
      <c r="N757" s="97"/>
      <c r="O757" s="97"/>
      <c r="P757" s="97"/>
      <c r="Q757" s="98"/>
      <c r="R757" s="140" t="str">
        <f ca="1">IF(ISERROR($Y757),"",OFFSET('Smelter Look-up'!$C$4,$Y757-4,0)&amp;"")</f>
        <v/>
      </c>
      <c r="S757" s="98" t="str">
        <f ca="1" t="shared" si="90"/>
        <v/>
      </c>
      <c r="T757" s="98" t="str">
        <f ca="1">IF(B757="","",IF(ISERROR(MATCH($J757,SorP!B:B,0)),"",INDIRECT("'SorP'!$A$"&amp;MATCH($S757&amp;$J757,SorP!C:C,0))))</f>
        <v/>
      </c>
      <c r="U757" s="99"/>
      <c r="V757" s="74" t="str">
        <f ca="1" t="shared" si="91"/>
        <v/>
      </c>
      <c r="W757" s="74" t="b">
        <f ca="1" t="shared" si="92"/>
        <v>0</v>
      </c>
      <c r="X757" s="74" t="str">
        <f ca="1" t="shared" si="93"/>
        <v>+</v>
      </c>
      <c r="Y757" s="74" t="e">
        <f ca="1">IF(C757="",NA(),MATCH($B757&amp;$C757,'Smelter Look-up'!$J:$J,0))</f>
        <v>#N/A</v>
      </c>
      <c r="AB757" s="74">
        <f ca="1" t="shared" si="94"/>
        <v>0</v>
      </c>
      <c r="AC757" s="74" t="str">
        <f ca="1" t="shared" si="95"/>
        <v/>
      </c>
      <c r="AD757" s="74" t="str">
        <f ca="1" t="shared" si="89"/>
        <v/>
      </c>
    </row>
    <row r="758" s="74" customFormat="1" ht="20.15" customHeight="1" spans="1:30">
      <c r="A758" s="97"/>
      <c r="B758" s="95" t="str">
        <f ca="1">IF(LEN(A758)=0,"",INDEX('Smelter Look-up'!$A:$A,MATCH($A758,'Smelter Look-up'!$E:$E,0)))</f>
        <v/>
      </c>
      <c r="C758" s="95" t="str">
        <f ca="1">IF(LEN(A758)=0,"",INDEX('Smelter Look-up'!$C:$C,MATCH($A758,'Smelter Look-up'!$E:$E,0)))</f>
        <v/>
      </c>
      <c r="D758" s="95"/>
      <c r="E758" s="95" t="str">
        <f ca="1">IF(ISERROR($Y758),"",OFFSET('Smelter Look-up'!$D$4,$Y758-4,0)&amp;"")</f>
        <v/>
      </c>
      <c r="F758" s="95" t="str">
        <f ca="1">IF(ISERROR($Y758),"",OFFSET('Smelter Look-up'!$E$4,$Y758-4,0))</f>
        <v/>
      </c>
      <c r="G758" s="95" t="str">
        <f ca="1">IF(C758="Smelter not listed","Enter smelter details",IF(ISERROR($Y758),"",OFFSET('Smelter Look-up'!$F$4,$Y758-4,0)))</f>
        <v/>
      </c>
      <c r="H758" s="154" t="str">
        <f ca="1">IF(ISERROR($Y758),"",OFFSET('Smelter Look-up'!$G$4,$Y758-4,0))</f>
        <v/>
      </c>
      <c r="I758" s="96" t="str">
        <f ca="1">IF(ISERROR($Y758),"",OFFSET('Smelter Look-up'!$H$4,$Y758-4,0))</f>
        <v/>
      </c>
      <c r="J758" s="96" t="str">
        <f ca="1">IF(ISERROR($Y758),"",OFFSET('Smelter Look-up'!$I$4,$Y758-4,0))</f>
        <v/>
      </c>
      <c r="K758" s="97"/>
      <c r="L758" s="97"/>
      <c r="M758" s="97"/>
      <c r="N758" s="97"/>
      <c r="O758" s="97"/>
      <c r="P758" s="97"/>
      <c r="Q758" s="98"/>
      <c r="R758" s="140" t="str">
        <f ca="1">IF(ISERROR($Y758),"",OFFSET('Smelter Look-up'!$C$4,$Y758-4,0)&amp;"")</f>
        <v/>
      </c>
      <c r="S758" s="98" t="str">
        <f ca="1" t="shared" si="90"/>
        <v/>
      </c>
      <c r="T758" s="98" t="str">
        <f ca="1">IF(B758="","",IF(ISERROR(MATCH($J758,SorP!B:B,0)),"",INDIRECT("'SorP'!$A$"&amp;MATCH($S758&amp;$J758,SorP!C:C,0))))</f>
        <v/>
      </c>
      <c r="U758" s="99"/>
      <c r="V758" s="74" t="str">
        <f ca="1" t="shared" si="91"/>
        <v/>
      </c>
      <c r="W758" s="74" t="b">
        <f ca="1" t="shared" si="92"/>
        <v>0</v>
      </c>
      <c r="X758" s="74" t="str">
        <f ca="1" t="shared" si="93"/>
        <v>+</v>
      </c>
      <c r="Y758" s="74" t="e">
        <f ca="1">IF(C758="",NA(),MATCH($B758&amp;$C758,'Smelter Look-up'!$J:$J,0))</f>
        <v>#N/A</v>
      </c>
      <c r="AB758" s="74">
        <f ca="1" t="shared" si="94"/>
        <v>0</v>
      </c>
      <c r="AC758" s="74" t="str">
        <f ca="1" t="shared" si="95"/>
        <v/>
      </c>
      <c r="AD758" s="74" t="str">
        <f ca="1" t="shared" si="89"/>
        <v/>
      </c>
    </row>
    <row r="759" s="74" customFormat="1" ht="20.15" customHeight="1" spans="1:30">
      <c r="A759" s="97"/>
      <c r="B759" s="95" t="str">
        <f ca="1">IF(LEN(A759)=0,"",INDEX('Smelter Look-up'!$A:$A,MATCH($A759,'Smelter Look-up'!$E:$E,0)))</f>
        <v/>
      </c>
      <c r="C759" s="95" t="str">
        <f ca="1">IF(LEN(A759)=0,"",INDEX('Smelter Look-up'!$C:$C,MATCH($A759,'Smelter Look-up'!$E:$E,0)))</f>
        <v/>
      </c>
      <c r="D759" s="95"/>
      <c r="E759" s="95" t="str">
        <f ca="1">IF(ISERROR($Y759),"",OFFSET('Smelter Look-up'!$D$4,$Y759-4,0)&amp;"")</f>
        <v/>
      </c>
      <c r="F759" s="95" t="str">
        <f ca="1">IF(ISERROR($Y759),"",OFFSET('Smelter Look-up'!$E$4,$Y759-4,0))</f>
        <v/>
      </c>
      <c r="G759" s="95" t="str">
        <f ca="1">IF(C759="Smelter not listed","Enter smelter details",IF(ISERROR($Y759),"",OFFSET('Smelter Look-up'!$F$4,$Y759-4,0)))</f>
        <v/>
      </c>
      <c r="H759" s="154" t="str">
        <f ca="1">IF(ISERROR($Y759),"",OFFSET('Smelter Look-up'!$G$4,$Y759-4,0))</f>
        <v/>
      </c>
      <c r="I759" s="96" t="str">
        <f ca="1">IF(ISERROR($Y759),"",OFFSET('Smelter Look-up'!$H$4,$Y759-4,0))</f>
        <v/>
      </c>
      <c r="J759" s="96" t="str">
        <f ca="1">IF(ISERROR($Y759),"",OFFSET('Smelter Look-up'!$I$4,$Y759-4,0))</f>
        <v/>
      </c>
      <c r="K759" s="97"/>
      <c r="L759" s="97"/>
      <c r="M759" s="97"/>
      <c r="N759" s="97"/>
      <c r="O759" s="97"/>
      <c r="P759" s="97"/>
      <c r="Q759" s="98"/>
      <c r="R759" s="140" t="str">
        <f ca="1">IF(ISERROR($Y759),"",OFFSET('Smelter Look-up'!$C$4,$Y759-4,0)&amp;"")</f>
        <v/>
      </c>
      <c r="S759" s="98" t="str">
        <f ca="1" t="shared" si="90"/>
        <v/>
      </c>
      <c r="T759" s="98" t="str">
        <f ca="1">IF(B759="","",IF(ISERROR(MATCH($J759,SorP!B:B,0)),"",INDIRECT("'SorP'!$A$"&amp;MATCH($S759&amp;$J759,SorP!C:C,0))))</f>
        <v/>
      </c>
      <c r="U759" s="99"/>
      <c r="V759" s="74" t="str">
        <f ca="1" t="shared" si="91"/>
        <v/>
      </c>
      <c r="W759" s="74" t="b">
        <f ca="1" t="shared" si="92"/>
        <v>0</v>
      </c>
      <c r="X759" s="74" t="str">
        <f ca="1" t="shared" si="93"/>
        <v>+</v>
      </c>
      <c r="Y759" s="74" t="e">
        <f ca="1">IF(C759="",NA(),MATCH($B759&amp;$C759,'Smelter Look-up'!$J:$J,0))</f>
        <v>#N/A</v>
      </c>
      <c r="AB759" s="74">
        <f ca="1" t="shared" si="94"/>
        <v>0</v>
      </c>
      <c r="AC759" s="74" t="str">
        <f ca="1" t="shared" si="95"/>
        <v/>
      </c>
      <c r="AD759" s="74" t="str">
        <f ca="1" t="shared" ref="AD759:AD822" si="96">IF(C759="Smelter not listed",D759,IF(C759="Smelter not yet identified","",C759))</f>
        <v/>
      </c>
    </row>
    <row r="760" s="74" customFormat="1" ht="20.15" customHeight="1" spans="1:30">
      <c r="A760" s="97"/>
      <c r="B760" s="95" t="str">
        <f ca="1">IF(LEN(A760)=0,"",INDEX('Smelter Look-up'!$A:$A,MATCH($A760,'Smelter Look-up'!$E:$E,0)))</f>
        <v/>
      </c>
      <c r="C760" s="95" t="str">
        <f ca="1">IF(LEN(A760)=0,"",INDEX('Smelter Look-up'!$C:$C,MATCH($A760,'Smelter Look-up'!$E:$E,0)))</f>
        <v/>
      </c>
      <c r="D760" s="95"/>
      <c r="E760" s="95" t="str">
        <f ca="1">IF(ISERROR($Y760),"",OFFSET('Smelter Look-up'!$D$4,$Y760-4,0)&amp;"")</f>
        <v/>
      </c>
      <c r="F760" s="95" t="str">
        <f ca="1">IF(ISERROR($Y760),"",OFFSET('Smelter Look-up'!$E$4,$Y760-4,0))</f>
        <v/>
      </c>
      <c r="G760" s="95" t="str">
        <f ca="1">IF(C760="Smelter not listed","Enter smelter details",IF(ISERROR($Y760),"",OFFSET('Smelter Look-up'!$F$4,$Y760-4,0)))</f>
        <v/>
      </c>
      <c r="H760" s="154" t="str">
        <f ca="1">IF(ISERROR($Y760),"",OFFSET('Smelter Look-up'!$G$4,$Y760-4,0))</f>
        <v/>
      </c>
      <c r="I760" s="96" t="str">
        <f ca="1">IF(ISERROR($Y760),"",OFFSET('Smelter Look-up'!$H$4,$Y760-4,0))</f>
        <v/>
      </c>
      <c r="J760" s="96" t="str">
        <f ca="1">IF(ISERROR($Y760),"",OFFSET('Smelter Look-up'!$I$4,$Y760-4,0))</f>
        <v/>
      </c>
      <c r="K760" s="97"/>
      <c r="L760" s="97"/>
      <c r="M760" s="97"/>
      <c r="N760" s="97"/>
      <c r="O760" s="97"/>
      <c r="P760" s="97"/>
      <c r="Q760" s="98"/>
      <c r="R760" s="140" t="str">
        <f ca="1">IF(ISERROR($Y760),"",OFFSET('Smelter Look-up'!$C$4,$Y760-4,0)&amp;"")</f>
        <v/>
      </c>
      <c r="S760" s="98" t="str">
        <f ca="1" t="shared" si="90"/>
        <v/>
      </c>
      <c r="T760" s="98" t="str">
        <f ca="1">IF(B760="","",IF(ISERROR(MATCH($J760,SorP!B:B,0)),"",INDIRECT("'SorP'!$A$"&amp;MATCH($S760&amp;$J760,SorP!C:C,0))))</f>
        <v/>
      </c>
      <c r="U760" s="99"/>
      <c r="V760" s="74" t="str">
        <f ca="1" t="shared" si="91"/>
        <v/>
      </c>
      <c r="W760" s="74" t="b">
        <f ca="1" t="shared" si="92"/>
        <v>0</v>
      </c>
      <c r="X760" s="74" t="str">
        <f ca="1" t="shared" si="93"/>
        <v>+</v>
      </c>
      <c r="Y760" s="74" t="e">
        <f ca="1">IF(C760="",NA(),MATCH($B760&amp;$C760,'Smelter Look-up'!$J:$J,0))</f>
        <v>#N/A</v>
      </c>
      <c r="AB760" s="74">
        <f ca="1" t="shared" si="94"/>
        <v>0</v>
      </c>
      <c r="AC760" s="74" t="str">
        <f ca="1" t="shared" si="95"/>
        <v/>
      </c>
      <c r="AD760" s="74" t="str">
        <f ca="1" t="shared" si="96"/>
        <v/>
      </c>
    </row>
    <row r="761" s="74" customFormat="1" ht="20.15" customHeight="1" spans="1:30">
      <c r="A761" s="97"/>
      <c r="B761" s="95" t="str">
        <f ca="1">IF(LEN(A761)=0,"",INDEX('Smelter Look-up'!$A:$A,MATCH($A761,'Smelter Look-up'!$E:$E,0)))</f>
        <v/>
      </c>
      <c r="C761" s="95" t="str">
        <f ca="1">IF(LEN(A761)=0,"",INDEX('Smelter Look-up'!$C:$C,MATCH($A761,'Smelter Look-up'!$E:$E,0)))</f>
        <v/>
      </c>
      <c r="D761" s="95"/>
      <c r="E761" s="95" t="str">
        <f ca="1">IF(ISERROR($Y761),"",OFFSET('Smelter Look-up'!$D$4,$Y761-4,0)&amp;"")</f>
        <v/>
      </c>
      <c r="F761" s="95" t="str">
        <f ca="1">IF(ISERROR($Y761),"",OFFSET('Smelter Look-up'!$E$4,$Y761-4,0))</f>
        <v/>
      </c>
      <c r="G761" s="95" t="str">
        <f ca="1">IF(C761="Smelter not listed","Enter smelter details",IF(ISERROR($Y761),"",OFFSET('Smelter Look-up'!$F$4,$Y761-4,0)))</f>
        <v/>
      </c>
      <c r="H761" s="154" t="str">
        <f ca="1">IF(ISERROR($Y761),"",OFFSET('Smelter Look-up'!$G$4,$Y761-4,0))</f>
        <v/>
      </c>
      <c r="I761" s="96" t="str">
        <f ca="1">IF(ISERROR($Y761),"",OFFSET('Smelter Look-up'!$H$4,$Y761-4,0))</f>
        <v/>
      </c>
      <c r="J761" s="96" t="str">
        <f ca="1">IF(ISERROR($Y761),"",OFFSET('Smelter Look-up'!$I$4,$Y761-4,0))</f>
        <v/>
      </c>
      <c r="K761" s="97"/>
      <c r="L761" s="97"/>
      <c r="M761" s="97"/>
      <c r="N761" s="97"/>
      <c r="O761" s="97"/>
      <c r="P761" s="97"/>
      <c r="Q761" s="98"/>
      <c r="R761" s="140" t="str">
        <f ca="1">IF(ISERROR($Y761),"",OFFSET('Smelter Look-up'!$C$4,$Y761-4,0)&amp;"")</f>
        <v/>
      </c>
      <c r="S761" s="98" t="str">
        <f ca="1" t="shared" si="90"/>
        <v/>
      </c>
      <c r="T761" s="98" t="str">
        <f ca="1">IF(B761="","",IF(ISERROR(MATCH($J761,SorP!B:B,0)),"",INDIRECT("'SorP'!$A$"&amp;MATCH($S761&amp;$J761,SorP!C:C,0))))</f>
        <v/>
      </c>
      <c r="U761" s="99"/>
      <c r="V761" s="74" t="str">
        <f ca="1" t="shared" si="91"/>
        <v/>
      </c>
      <c r="W761" s="74" t="b">
        <f ca="1" t="shared" si="92"/>
        <v>0</v>
      </c>
      <c r="X761" s="74" t="str">
        <f ca="1" t="shared" si="93"/>
        <v>+</v>
      </c>
      <c r="Y761" s="74" t="e">
        <f ca="1">IF(C761="",NA(),MATCH($B761&amp;$C761,'Smelter Look-up'!$J:$J,0))</f>
        <v>#N/A</v>
      </c>
      <c r="AB761" s="74">
        <f ca="1" t="shared" si="94"/>
        <v>0</v>
      </c>
      <c r="AC761" s="74" t="str">
        <f ca="1" t="shared" si="95"/>
        <v/>
      </c>
      <c r="AD761" s="74" t="str">
        <f ca="1" t="shared" si="96"/>
        <v/>
      </c>
    </row>
    <row r="762" s="74" customFormat="1" ht="20.15" customHeight="1" spans="1:30">
      <c r="A762" s="97"/>
      <c r="B762" s="95" t="str">
        <f ca="1">IF(LEN(A762)=0,"",INDEX('Smelter Look-up'!$A:$A,MATCH($A762,'Smelter Look-up'!$E:$E,0)))</f>
        <v/>
      </c>
      <c r="C762" s="95" t="str">
        <f ca="1">IF(LEN(A762)=0,"",INDEX('Smelter Look-up'!$C:$C,MATCH($A762,'Smelter Look-up'!$E:$E,0)))</f>
        <v/>
      </c>
      <c r="D762" s="95"/>
      <c r="E762" s="95" t="str">
        <f ca="1">IF(ISERROR($Y762),"",OFFSET('Smelter Look-up'!$D$4,$Y762-4,0)&amp;"")</f>
        <v/>
      </c>
      <c r="F762" s="95" t="str">
        <f ca="1">IF(ISERROR($Y762),"",OFFSET('Smelter Look-up'!$E$4,$Y762-4,0))</f>
        <v/>
      </c>
      <c r="G762" s="95" t="str">
        <f ca="1">IF(C762="Smelter not listed","Enter smelter details",IF(ISERROR($Y762),"",OFFSET('Smelter Look-up'!$F$4,$Y762-4,0)))</f>
        <v/>
      </c>
      <c r="H762" s="154" t="str">
        <f ca="1">IF(ISERROR($Y762),"",OFFSET('Smelter Look-up'!$G$4,$Y762-4,0))</f>
        <v/>
      </c>
      <c r="I762" s="96" t="str">
        <f ca="1">IF(ISERROR($Y762),"",OFFSET('Smelter Look-up'!$H$4,$Y762-4,0))</f>
        <v/>
      </c>
      <c r="J762" s="96" t="str">
        <f ca="1">IF(ISERROR($Y762),"",OFFSET('Smelter Look-up'!$I$4,$Y762-4,0))</f>
        <v/>
      </c>
      <c r="K762" s="97"/>
      <c r="L762" s="97"/>
      <c r="M762" s="97"/>
      <c r="N762" s="97"/>
      <c r="O762" s="97"/>
      <c r="P762" s="97"/>
      <c r="Q762" s="98"/>
      <c r="R762" s="140" t="str">
        <f ca="1">IF(ISERROR($Y762),"",OFFSET('Smelter Look-up'!$C$4,$Y762-4,0)&amp;"")</f>
        <v/>
      </c>
      <c r="S762" s="98" t="str">
        <f ca="1" t="shared" si="90"/>
        <v/>
      </c>
      <c r="T762" s="98" t="str">
        <f ca="1">IF(B762="","",IF(ISERROR(MATCH($J762,SorP!B:B,0)),"",INDIRECT("'SorP'!$A$"&amp;MATCH($S762&amp;$J762,SorP!C:C,0))))</f>
        <v/>
      </c>
      <c r="U762" s="99"/>
      <c r="V762" s="74" t="str">
        <f ca="1" t="shared" si="91"/>
        <v/>
      </c>
      <c r="W762" s="74" t="b">
        <f ca="1" t="shared" si="92"/>
        <v>0</v>
      </c>
      <c r="X762" s="74" t="str">
        <f ca="1" t="shared" si="93"/>
        <v>+</v>
      </c>
      <c r="Y762" s="74" t="e">
        <f ca="1">IF(C762="",NA(),MATCH($B762&amp;$C762,'Smelter Look-up'!$J:$J,0))</f>
        <v>#N/A</v>
      </c>
      <c r="AB762" s="74">
        <f ca="1" t="shared" si="94"/>
        <v>0</v>
      </c>
      <c r="AC762" s="74" t="str">
        <f ca="1" t="shared" si="95"/>
        <v/>
      </c>
      <c r="AD762" s="74" t="str">
        <f ca="1" t="shared" si="96"/>
        <v/>
      </c>
    </row>
    <row r="763" s="74" customFormat="1" ht="20.15" customHeight="1" spans="1:30">
      <c r="A763" s="97"/>
      <c r="B763" s="95" t="str">
        <f ca="1">IF(LEN(A763)=0,"",INDEX('Smelter Look-up'!$A:$A,MATCH($A763,'Smelter Look-up'!$E:$E,0)))</f>
        <v/>
      </c>
      <c r="C763" s="95" t="str">
        <f ca="1">IF(LEN(A763)=0,"",INDEX('Smelter Look-up'!$C:$C,MATCH($A763,'Smelter Look-up'!$E:$E,0)))</f>
        <v/>
      </c>
      <c r="D763" s="95"/>
      <c r="E763" s="95" t="str">
        <f ca="1">IF(ISERROR($Y763),"",OFFSET('Smelter Look-up'!$D$4,$Y763-4,0)&amp;"")</f>
        <v/>
      </c>
      <c r="F763" s="95" t="str">
        <f ca="1">IF(ISERROR($Y763),"",OFFSET('Smelter Look-up'!$E$4,$Y763-4,0))</f>
        <v/>
      </c>
      <c r="G763" s="95" t="str">
        <f ca="1">IF(C763="Smelter not listed","Enter smelter details",IF(ISERROR($Y763),"",OFFSET('Smelter Look-up'!$F$4,$Y763-4,0)))</f>
        <v/>
      </c>
      <c r="H763" s="154" t="str">
        <f ca="1">IF(ISERROR($Y763),"",OFFSET('Smelter Look-up'!$G$4,$Y763-4,0))</f>
        <v/>
      </c>
      <c r="I763" s="96" t="str">
        <f ca="1">IF(ISERROR($Y763),"",OFFSET('Smelter Look-up'!$H$4,$Y763-4,0))</f>
        <v/>
      </c>
      <c r="J763" s="96" t="str">
        <f ca="1">IF(ISERROR($Y763),"",OFFSET('Smelter Look-up'!$I$4,$Y763-4,0))</f>
        <v/>
      </c>
      <c r="K763" s="97"/>
      <c r="L763" s="97"/>
      <c r="M763" s="97"/>
      <c r="N763" s="97"/>
      <c r="O763" s="97"/>
      <c r="P763" s="97"/>
      <c r="Q763" s="98"/>
      <c r="R763" s="140" t="str">
        <f ca="1">IF(ISERROR($Y763),"",OFFSET('Smelter Look-up'!$C$4,$Y763-4,0)&amp;"")</f>
        <v/>
      </c>
      <c r="S763" s="98" t="str">
        <f ca="1" t="shared" si="90"/>
        <v/>
      </c>
      <c r="T763" s="98" t="str">
        <f ca="1">IF(B763="","",IF(ISERROR(MATCH($J763,SorP!B:B,0)),"",INDIRECT("'SorP'!$A$"&amp;MATCH($S763&amp;$J763,SorP!C:C,0))))</f>
        <v/>
      </c>
      <c r="U763" s="99"/>
      <c r="V763" s="74" t="str">
        <f ca="1" t="shared" si="91"/>
        <v/>
      </c>
      <c r="W763" s="74" t="b">
        <f ca="1" t="shared" si="92"/>
        <v>0</v>
      </c>
      <c r="X763" s="74" t="str">
        <f ca="1" t="shared" si="93"/>
        <v>+</v>
      </c>
      <c r="Y763" s="74" t="e">
        <f ca="1">IF(C763="",NA(),MATCH($B763&amp;$C763,'Smelter Look-up'!$J:$J,0))</f>
        <v>#N/A</v>
      </c>
      <c r="AB763" s="74">
        <f ca="1" t="shared" si="94"/>
        <v>0</v>
      </c>
      <c r="AC763" s="74" t="str">
        <f ca="1" t="shared" si="95"/>
        <v/>
      </c>
      <c r="AD763" s="74" t="str">
        <f ca="1" t="shared" si="96"/>
        <v/>
      </c>
    </row>
    <row r="764" s="74" customFormat="1" ht="20.15" customHeight="1" spans="1:30">
      <c r="A764" s="97"/>
      <c r="B764" s="95" t="str">
        <f ca="1">IF(LEN(A764)=0,"",INDEX('Smelter Look-up'!$A:$A,MATCH($A764,'Smelter Look-up'!$E:$E,0)))</f>
        <v/>
      </c>
      <c r="C764" s="95" t="str">
        <f ca="1">IF(LEN(A764)=0,"",INDEX('Smelter Look-up'!$C:$C,MATCH($A764,'Smelter Look-up'!$E:$E,0)))</f>
        <v/>
      </c>
      <c r="D764" s="95"/>
      <c r="E764" s="95" t="str">
        <f ca="1">IF(ISERROR($Y764),"",OFFSET('Smelter Look-up'!$D$4,$Y764-4,0)&amp;"")</f>
        <v/>
      </c>
      <c r="F764" s="95" t="str">
        <f ca="1">IF(ISERROR($Y764),"",OFFSET('Smelter Look-up'!$E$4,$Y764-4,0))</f>
        <v/>
      </c>
      <c r="G764" s="95" t="str">
        <f ca="1">IF(C764="Smelter not listed","Enter smelter details",IF(ISERROR($Y764),"",OFFSET('Smelter Look-up'!$F$4,$Y764-4,0)))</f>
        <v/>
      </c>
      <c r="H764" s="154" t="str">
        <f ca="1">IF(ISERROR($Y764),"",OFFSET('Smelter Look-up'!$G$4,$Y764-4,0))</f>
        <v/>
      </c>
      <c r="I764" s="96" t="str">
        <f ca="1">IF(ISERROR($Y764),"",OFFSET('Smelter Look-up'!$H$4,$Y764-4,0))</f>
        <v/>
      </c>
      <c r="J764" s="96" t="str">
        <f ca="1">IF(ISERROR($Y764),"",OFFSET('Smelter Look-up'!$I$4,$Y764-4,0))</f>
        <v/>
      </c>
      <c r="K764" s="97"/>
      <c r="L764" s="97"/>
      <c r="M764" s="97"/>
      <c r="N764" s="97"/>
      <c r="O764" s="97"/>
      <c r="P764" s="97"/>
      <c r="Q764" s="98"/>
      <c r="R764" s="140" t="str">
        <f ca="1">IF(ISERROR($Y764),"",OFFSET('Smelter Look-up'!$C$4,$Y764-4,0)&amp;"")</f>
        <v/>
      </c>
      <c r="S764" s="98" t="str">
        <f ca="1" t="shared" si="90"/>
        <v/>
      </c>
      <c r="T764" s="98" t="str">
        <f ca="1">IF(B764="","",IF(ISERROR(MATCH($J764,SorP!B:B,0)),"",INDIRECT("'SorP'!$A$"&amp;MATCH($S764&amp;$J764,SorP!C:C,0))))</f>
        <v/>
      </c>
      <c r="U764" s="99"/>
      <c r="V764" s="74" t="str">
        <f ca="1" t="shared" si="91"/>
        <v/>
      </c>
      <c r="W764" s="74" t="b">
        <f ca="1" t="shared" si="92"/>
        <v>0</v>
      </c>
      <c r="X764" s="74" t="str">
        <f ca="1" t="shared" si="93"/>
        <v>+</v>
      </c>
      <c r="Y764" s="74" t="e">
        <f ca="1">IF(C764="",NA(),MATCH($B764&amp;$C764,'Smelter Look-up'!$J:$J,0))</f>
        <v>#N/A</v>
      </c>
      <c r="AB764" s="74">
        <f ca="1" t="shared" si="94"/>
        <v>0</v>
      </c>
      <c r="AC764" s="74" t="str">
        <f ca="1" t="shared" si="95"/>
        <v/>
      </c>
      <c r="AD764" s="74" t="str">
        <f ca="1" t="shared" si="96"/>
        <v/>
      </c>
    </row>
    <row r="765" s="74" customFormat="1" ht="20.15" customHeight="1" spans="1:30">
      <c r="A765" s="97"/>
      <c r="B765" s="95" t="str">
        <f ca="1">IF(LEN(A765)=0,"",INDEX('Smelter Look-up'!$A:$A,MATCH($A765,'Smelter Look-up'!$E:$E,0)))</f>
        <v/>
      </c>
      <c r="C765" s="95" t="str">
        <f ca="1">IF(LEN(A765)=0,"",INDEX('Smelter Look-up'!$C:$C,MATCH($A765,'Smelter Look-up'!$E:$E,0)))</f>
        <v/>
      </c>
      <c r="D765" s="95"/>
      <c r="E765" s="95" t="str">
        <f ca="1">IF(ISERROR($Y765),"",OFFSET('Smelter Look-up'!$D$4,$Y765-4,0)&amp;"")</f>
        <v/>
      </c>
      <c r="F765" s="95" t="str">
        <f ca="1">IF(ISERROR($Y765),"",OFFSET('Smelter Look-up'!$E$4,$Y765-4,0))</f>
        <v/>
      </c>
      <c r="G765" s="95" t="str">
        <f ca="1">IF(C765="Smelter not listed","Enter smelter details",IF(ISERROR($Y765),"",OFFSET('Smelter Look-up'!$F$4,$Y765-4,0)))</f>
        <v/>
      </c>
      <c r="H765" s="154" t="str">
        <f ca="1">IF(ISERROR($Y765),"",OFFSET('Smelter Look-up'!$G$4,$Y765-4,0))</f>
        <v/>
      </c>
      <c r="I765" s="96" t="str">
        <f ca="1">IF(ISERROR($Y765),"",OFFSET('Smelter Look-up'!$H$4,$Y765-4,0))</f>
        <v/>
      </c>
      <c r="J765" s="96" t="str">
        <f ca="1">IF(ISERROR($Y765),"",OFFSET('Smelter Look-up'!$I$4,$Y765-4,0))</f>
        <v/>
      </c>
      <c r="K765" s="97"/>
      <c r="L765" s="97"/>
      <c r="M765" s="97"/>
      <c r="N765" s="97"/>
      <c r="O765" s="97"/>
      <c r="P765" s="97"/>
      <c r="Q765" s="98"/>
      <c r="R765" s="140" t="str">
        <f ca="1">IF(ISERROR($Y765),"",OFFSET('Smelter Look-up'!$C$4,$Y765-4,0)&amp;"")</f>
        <v/>
      </c>
      <c r="S765" s="98" t="str">
        <f ca="1" t="shared" si="90"/>
        <v/>
      </c>
      <c r="T765" s="98" t="str">
        <f ca="1">IF(B765="","",IF(ISERROR(MATCH($J765,SorP!B:B,0)),"",INDIRECT("'SorP'!$A$"&amp;MATCH($S765&amp;$J765,SorP!C:C,0))))</f>
        <v/>
      </c>
      <c r="U765" s="99"/>
      <c r="V765" s="74" t="str">
        <f ca="1" t="shared" si="91"/>
        <v/>
      </c>
      <c r="W765" s="74" t="b">
        <f ca="1" t="shared" si="92"/>
        <v>0</v>
      </c>
      <c r="X765" s="74" t="str">
        <f ca="1" t="shared" si="93"/>
        <v>+</v>
      </c>
      <c r="Y765" s="74" t="e">
        <f ca="1">IF(C765="",NA(),MATCH($B765&amp;$C765,'Smelter Look-up'!$J:$J,0))</f>
        <v>#N/A</v>
      </c>
      <c r="AB765" s="74">
        <f ca="1" t="shared" si="94"/>
        <v>0</v>
      </c>
      <c r="AC765" s="74" t="str">
        <f ca="1" t="shared" si="95"/>
        <v/>
      </c>
      <c r="AD765" s="74" t="str">
        <f ca="1" t="shared" si="96"/>
        <v/>
      </c>
    </row>
    <row r="766" s="74" customFormat="1" ht="20.15" customHeight="1" spans="1:30">
      <c r="A766" s="97"/>
      <c r="B766" s="95" t="str">
        <f ca="1">IF(LEN(A766)=0,"",INDEX('Smelter Look-up'!$A:$A,MATCH($A766,'Smelter Look-up'!$E:$E,0)))</f>
        <v/>
      </c>
      <c r="C766" s="95" t="str">
        <f ca="1">IF(LEN(A766)=0,"",INDEX('Smelter Look-up'!$C:$C,MATCH($A766,'Smelter Look-up'!$E:$E,0)))</f>
        <v/>
      </c>
      <c r="D766" s="95"/>
      <c r="E766" s="95" t="str">
        <f ca="1">IF(ISERROR($Y766),"",OFFSET('Smelter Look-up'!$D$4,$Y766-4,0)&amp;"")</f>
        <v/>
      </c>
      <c r="F766" s="95" t="str">
        <f ca="1">IF(ISERROR($Y766),"",OFFSET('Smelter Look-up'!$E$4,$Y766-4,0))</f>
        <v/>
      </c>
      <c r="G766" s="95" t="str">
        <f ca="1">IF(C766="Smelter not listed","Enter smelter details",IF(ISERROR($Y766),"",OFFSET('Smelter Look-up'!$F$4,$Y766-4,0)))</f>
        <v/>
      </c>
      <c r="H766" s="154" t="str">
        <f ca="1">IF(ISERROR($Y766),"",OFFSET('Smelter Look-up'!$G$4,$Y766-4,0))</f>
        <v/>
      </c>
      <c r="I766" s="96" t="str">
        <f ca="1">IF(ISERROR($Y766),"",OFFSET('Smelter Look-up'!$H$4,$Y766-4,0))</f>
        <v/>
      </c>
      <c r="J766" s="96" t="str">
        <f ca="1">IF(ISERROR($Y766),"",OFFSET('Smelter Look-up'!$I$4,$Y766-4,0))</f>
        <v/>
      </c>
      <c r="K766" s="97"/>
      <c r="L766" s="97"/>
      <c r="M766" s="97"/>
      <c r="N766" s="97"/>
      <c r="O766" s="97"/>
      <c r="P766" s="97"/>
      <c r="Q766" s="98"/>
      <c r="R766" s="140" t="str">
        <f ca="1">IF(ISERROR($Y766),"",OFFSET('Smelter Look-up'!$C$4,$Y766-4,0)&amp;"")</f>
        <v/>
      </c>
      <c r="S766" s="98" t="str">
        <f ca="1" t="shared" si="90"/>
        <v/>
      </c>
      <c r="T766" s="98" t="str">
        <f ca="1">IF(B766="","",IF(ISERROR(MATCH($J766,SorP!B:B,0)),"",INDIRECT("'SorP'!$A$"&amp;MATCH($S766&amp;$J766,SorP!C:C,0))))</f>
        <v/>
      </c>
      <c r="U766" s="99"/>
      <c r="V766" s="74" t="str">
        <f ca="1" t="shared" si="91"/>
        <v/>
      </c>
      <c r="W766" s="74" t="b">
        <f ca="1" t="shared" si="92"/>
        <v>0</v>
      </c>
      <c r="X766" s="74" t="str">
        <f ca="1" t="shared" si="93"/>
        <v>+</v>
      </c>
      <c r="Y766" s="74" t="e">
        <f ca="1">IF(C766="",NA(),MATCH($B766&amp;$C766,'Smelter Look-up'!$J:$J,0))</f>
        <v>#N/A</v>
      </c>
      <c r="AB766" s="74">
        <f ca="1" t="shared" si="94"/>
        <v>0</v>
      </c>
      <c r="AC766" s="74" t="str">
        <f ca="1" t="shared" si="95"/>
        <v/>
      </c>
      <c r="AD766" s="74" t="str">
        <f ca="1" t="shared" si="96"/>
        <v/>
      </c>
    </row>
    <row r="767" s="74" customFormat="1" ht="20.15" customHeight="1" spans="1:30">
      <c r="A767" s="97"/>
      <c r="B767" s="95" t="str">
        <f ca="1">IF(LEN(A767)=0,"",INDEX('Smelter Look-up'!$A:$A,MATCH($A767,'Smelter Look-up'!$E:$E,0)))</f>
        <v/>
      </c>
      <c r="C767" s="95" t="str">
        <f ca="1">IF(LEN(A767)=0,"",INDEX('Smelter Look-up'!$C:$C,MATCH($A767,'Smelter Look-up'!$E:$E,0)))</f>
        <v/>
      </c>
      <c r="D767" s="95"/>
      <c r="E767" s="95" t="str">
        <f ca="1">IF(ISERROR($Y767),"",OFFSET('Smelter Look-up'!$D$4,$Y767-4,0)&amp;"")</f>
        <v/>
      </c>
      <c r="F767" s="95" t="str">
        <f ca="1">IF(ISERROR($Y767),"",OFFSET('Smelter Look-up'!$E$4,$Y767-4,0))</f>
        <v/>
      </c>
      <c r="G767" s="95" t="str">
        <f ca="1">IF(C767="Smelter not listed","Enter smelter details",IF(ISERROR($Y767),"",OFFSET('Smelter Look-up'!$F$4,$Y767-4,0)))</f>
        <v/>
      </c>
      <c r="H767" s="154" t="str">
        <f ca="1">IF(ISERROR($Y767),"",OFFSET('Smelter Look-up'!$G$4,$Y767-4,0))</f>
        <v/>
      </c>
      <c r="I767" s="96" t="str">
        <f ca="1">IF(ISERROR($Y767),"",OFFSET('Smelter Look-up'!$H$4,$Y767-4,0))</f>
        <v/>
      </c>
      <c r="J767" s="96" t="str">
        <f ca="1">IF(ISERROR($Y767),"",OFFSET('Smelter Look-up'!$I$4,$Y767-4,0))</f>
        <v/>
      </c>
      <c r="K767" s="97"/>
      <c r="L767" s="97"/>
      <c r="M767" s="97"/>
      <c r="N767" s="97"/>
      <c r="O767" s="97"/>
      <c r="P767" s="97"/>
      <c r="Q767" s="98"/>
      <c r="R767" s="140" t="str">
        <f ca="1">IF(ISERROR($Y767),"",OFFSET('Smelter Look-up'!$C$4,$Y767-4,0)&amp;"")</f>
        <v/>
      </c>
      <c r="S767" s="98" t="str">
        <f ca="1" t="shared" si="90"/>
        <v/>
      </c>
      <c r="T767" s="98" t="str">
        <f ca="1">IF(B767="","",IF(ISERROR(MATCH($J767,SorP!B:B,0)),"",INDIRECT("'SorP'!$A$"&amp;MATCH($S767&amp;$J767,SorP!C:C,0))))</f>
        <v/>
      </c>
      <c r="U767" s="99"/>
      <c r="V767" s="74" t="str">
        <f ca="1" t="shared" si="91"/>
        <v/>
      </c>
      <c r="W767" s="74" t="b">
        <f ca="1" t="shared" si="92"/>
        <v>0</v>
      </c>
      <c r="X767" s="74" t="str">
        <f ca="1" t="shared" si="93"/>
        <v>+</v>
      </c>
      <c r="Y767" s="74" t="e">
        <f ca="1">IF(C767="",NA(),MATCH($B767&amp;$C767,'Smelter Look-up'!$J:$J,0))</f>
        <v>#N/A</v>
      </c>
      <c r="AB767" s="74">
        <f ca="1" t="shared" si="94"/>
        <v>0</v>
      </c>
      <c r="AC767" s="74" t="str">
        <f ca="1" t="shared" si="95"/>
        <v/>
      </c>
      <c r="AD767" s="74" t="str">
        <f ca="1" t="shared" si="96"/>
        <v/>
      </c>
    </row>
    <row r="768" s="74" customFormat="1" ht="20.15" customHeight="1" spans="1:30">
      <c r="A768" s="97"/>
      <c r="B768" s="95" t="str">
        <f ca="1">IF(LEN(A768)=0,"",INDEX('Smelter Look-up'!$A:$A,MATCH($A768,'Smelter Look-up'!$E:$E,0)))</f>
        <v/>
      </c>
      <c r="C768" s="95" t="str">
        <f ca="1">IF(LEN(A768)=0,"",INDEX('Smelter Look-up'!$C:$C,MATCH($A768,'Smelter Look-up'!$E:$E,0)))</f>
        <v/>
      </c>
      <c r="D768" s="95"/>
      <c r="E768" s="95" t="str">
        <f ca="1">IF(ISERROR($Y768),"",OFFSET('Smelter Look-up'!$D$4,$Y768-4,0)&amp;"")</f>
        <v/>
      </c>
      <c r="F768" s="95" t="str">
        <f ca="1">IF(ISERROR($Y768),"",OFFSET('Smelter Look-up'!$E$4,$Y768-4,0))</f>
        <v/>
      </c>
      <c r="G768" s="95" t="str">
        <f ca="1">IF(C768="Smelter not listed","Enter smelter details",IF(ISERROR($Y768),"",OFFSET('Smelter Look-up'!$F$4,$Y768-4,0)))</f>
        <v/>
      </c>
      <c r="H768" s="154" t="str">
        <f ca="1">IF(ISERROR($Y768),"",OFFSET('Smelter Look-up'!$G$4,$Y768-4,0))</f>
        <v/>
      </c>
      <c r="I768" s="96" t="str">
        <f ca="1">IF(ISERROR($Y768),"",OFFSET('Smelter Look-up'!$H$4,$Y768-4,0))</f>
        <v/>
      </c>
      <c r="J768" s="96" t="str">
        <f ca="1">IF(ISERROR($Y768),"",OFFSET('Smelter Look-up'!$I$4,$Y768-4,0))</f>
        <v/>
      </c>
      <c r="K768" s="97"/>
      <c r="L768" s="97"/>
      <c r="M768" s="97"/>
      <c r="N768" s="97"/>
      <c r="O768" s="97"/>
      <c r="P768" s="97"/>
      <c r="Q768" s="98"/>
      <c r="R768" s="140" t="str">
        <f ca="1">IF(ISERROR($Y768),"",OFFSET('Smelter Look-up'!$C$4,$Y768-4,0)&amp;"")</f>
        <v/>
      </c>
      <c r="S768" s="98" t="str">
        <f ca="1" t="shared" si="90"/>
        <v/>
      </c>
      <c r="T768" s="98" t="str">
        <f ca="1">IF(B768="","",IF(ISERROR(MATCH($J768,SorP!B:B,0)),"",INDIRECT("'SorP'!$A$"&amp;MATCH($S768&amp;$J768,SorP!C:C,0))))</f>
        <v/>
      </c>
      <c r="U768" s="99"/>
      <c r="V768" s="74" t="str">
        <f ca="1" t="shared" si="91"/>
        <v/>
      </c>
      <c r="W768" s="74" t="b">
        <f ca="1" t="shared" si="92"/>
        <v>0</v>
      </c>
      <c r="X768" s="74" t="str">
        <f ca="1" t="shared" si="93"/>
        <v>+</v>
      </c>
      <c r="Y768" s="74" t="e">
        <f ca="1">IF(C768="",NA(),MATCH($B768&amp;$C768,'Smelter Look-up'!$J:$J,0))</f>
        <v>#N/A</v>
      </c>
      <c r="AB768" s="74">
        <f ca="1" t="shared" si="94"/>
        <v>0</v>
      </c>
      <c r="AC768" s="74" t="str">
        <f ca="1" t="shared" si="95"/>
        <v/>
      </c>
      <c r="AD768" s="74" t="str">
        <f ca="1" t="shared" si="96"/>
        <v/>
      </c>
    </row>
    <row r="769" s="74" customFormat="1" ht="20.15" customHeight="1" spans="1:30">
      <c r="A769" s="97"/>
      <c r="B769" s="95" t="str">
        <f ca="1">IF(LEN(A769)=0,"",INDEX('Smelter Look-up'!$A:$A,MATCH($A769,'Smelter Look-up'!$E:$E,0)))</f>
        <v/>
      </c>
      <c r="C769" s="95" t="str">
        <f ca="1">IF(LEN(A769)=0,"",INDEX('Smelter Look-up'!$C:$C,MATCH($A769,'Smelter Look-up'!$E:$E,0)))</f>
        <v/>
      </c>
      <c r="D769" s="95"/>
      <c r="E769" s="95" t="str">
        <f ca="1">IF(ISERROR($Y769),"",OFFSET('Smelter Look-up'!$D$4,$Y769-4,0)&amp;"")</f>
        <v/>
      </c>
      <c r="F769" s="95" t="str">
        <f ca="1">IF(ISERROR($Y769),"",OFFSET('Smelter Look-up'!$E$4,$Y769-4,0))</f>
        <v/>
      </c>
      <c r="G769" s="95" t="str">
        <f ca="1">IF(C769="Smelter not listed","Enter smelter details",IF(ISERROR($Y769),"",OFFSET('Smelter Look-up'!$F$4,$Y769-4,0)))</f>
        <v/>
      </c>
      <c r="H769" s="154" t="str">
        <f ca="1">IF(ISERROR($Y769),"",OFFSET('Smelter Look-up'!$G$4,$Y769-4,0))</f>
        <v/>
      </c>
      <c r="I769" s="96" t="str">
        <f ca="1">IF(ISERROR($Y769),"",OFFSET('Smelter Look-up'!$H$4,$Y769-4,0))</f>
        <v/>
      </c>
      <c r="J769" s="96" t="str">
        <f ca="1">IF(ISERROR($Y769),"",OFFSET('Smelter Look-up'!$I$4,$Y769-4,0))</f>
        <v/>
      </c>
      <c r="K769" s="97"/>
      <c r="L769" s="97"/>
      <c r="M769" s="97"/>
      <c r="N769" s="97"/>
      <c r="O769" s="97"/>
      <c r="P769" s="97"/>
      <c r="Q769" s="98"/>
      <c r="R769" s="140" t="str">
        <f ca="1">IF(ISERROR($Y769),"",OFFSET('Smelter Look-up'!$C$4,$Y769-4,0)&amp;"")</f>
        <v/>
      </c>
      <c r="S769" s="98" t="str">
        <f ca="1" t="shared" si="90"/>
        <v/>
      </c>
      <c r="T769" s="98" t="str">
        <f ca="1">IF(B769="","",IF(ISERROR(MATCH($J769,SorP!B:B,0)),"",INDIRECT("'SorP'!$A$"&amp;MATCH($S769&amp;$J769,SorP!C:C,0))))</f>
        <v/>
      </c>
      <c r="U769" s="99"/>
      <c r="V769" s="74" t="str">
        <f ca="1" t="shared" si="91"/>
        <v/>
      </c>
      <c r="W769" s="74" t="b">
        <f ca="1" t="shared" si="92"/>
        <v>0</v>
      </c>
      <c r="X769" s="74" t="str">
        <f ca="1" t="shared" si="93"/>
        <v>+</v>
      </c>
      <c r="Y769" s="74" t="e">
        <f ca="1">IF(C769="",NA(),MATCH($B769&amp;$C769,'Smelter Look-up'!$J:$J,0))</f>
        <v>#N/A</v>
      </c>
      <c r="AB769" s="74">
        <f ca="1" t="shared" si="94"/>
        <v>0</v>
      </c>
      <c r="AC769" s="74" t="str">
        <f ca="1" t="shared" si="95"/>
        <v/>
      </c>
      <c r="AD769" s="74" t="str">
        <f ca="1" t="shared" si="96"/>
        <v/>
      </c>
    </row>
    <row r="770" s="74" customFormat="1" ht="20.15" customHeight="1" spans="1:30">
      <c r="A770" s="97"/>
      <c r="B770" s="95" t="str">
        <f ca="1">IF(LEN(A770)=0,"",INDEX('Smelter Look-up'!$A:$A,MATCH($A770,'Smelter Look-up'!$E:$E,0)))</f>
        <v/>
      </c>
      <c r="C770" s="95" t="str">
        <f ca="1">IF(LEN(A770)=0,"",INDEX('Smelter Look-up'!$C:$C,MATCH($A770,'Smelter Look-up'!$E:$E,0)))</f>
        <v/>
      </c>
      <c r="D770" s="95"/>
      <c r="E770" s="95" t="str">
        <f ca="1">IF(ISERROR($Y770),"",OFFSET('Smelter Look-up'!$D$4,$Y770-4,0)&amp;"")</f>
        <v/>
      </c>
      <c r="F770" s="95" t="str">
        <f ca="1">IF(ISERROR($Y770),"",OFFSET('Smelter Look-up'!$E$4,$Y770-4,0))</f>
        <v/>
      </c>
      <c r="G770" s="95" t="str">
        <f ca="1">IF(C770="Smelter not listed","Enter smelter details",IF(ISERROR($Y770),"",OFFSET('Smelter Look-up'!$F$4,$Y770-4,0)))</f>
        <v/>
      </c>
      <c r="H770" s="154" t="str">
        <f ca="1">IF(ISERROR($Y770),"",OFFSET('Smelter Look-up'!$G$4,$Y770-4,0))</f>
        <v/>
      </c>
      <c r="I770" s="96" t="str">
        <f ca="1">IF(ISERROR($Y770),"",OFFSET('Smelter Look-up'!$H$4,$Y770-4,0))</f>
        <v/>
      </c>
      <c r="J770" s="96" t="str">
        <f ca="1">IF(ISERROR($Y770),"",OFFSET('Smelter Look-up'!$I$4,$Y770-4,0))</f>
        <v/>
      </c>
      <c r="K770" s="97"/>
      <c r="L770" s="97"/>
      <c r="M770" s="97"/>
      <c r="N770" s="97"/>
      <c r="O770" s="97"/>
      <c r="P770" s="97"/>
      <c r="Q770" s="98"/>
      <c r="R770" s="140" t="str">
        <f ca="1">IF(ISERROR($Y770),"",OFFSET('Smelter Look-up'!$C$4,$Y770-4,0)&amp;"")</f>
        <v/>
      </c>
      <c r="S770" s="98" t="str">
        <f ca="1" t="shared" si="90"/>
        <v/>
      </c>
      <c r="T770" s="98" t="str">
        <f ca="1">IF(B770="","",IF(ISERROR(MATCH($J770,SorP!B:B,0)),"",INDIRECT("'SorP'!$A$"&amp;MATCH($S770&amp;$J770,SorP!C:C,0))))</f>
        <v/>
      </c>
      <c r="U770" s="99"/>
      <c r="V770" s="74" t="str">
        <f ca="1" t="shared" si="91"/>
        <v/>
      </c>
      <c r="W770" s="74" t="b">
        <f ca="1" t="shared" si="92"/>
        <v>0</v>
      </c>
      <c r="X770" s="74" t="str">
        <f ca="1" t="shared" si="93"/>
        <v>+</v>
      </c>
      <c r="Y770" s="74" t="e">
        <f ca="1">IF(C770="",NA(),MATCH($B770&amp;$C770,'Smelter Look-up'!$J:$J,0))</f>
        <v>#N/A</v>
      </c>
      <c r="AB770" s="74">
        <f ca="1" t="shared" si="94"/>
        <v>0</v>
      </c>
      <c r="AC770" s="74" t="str">
        <f ca="1" t="shared" si="95"/>
        <v/>
      </c>
      <c r="AD770" s="74" t="str">
        <f ca="1" t="shared" si="96"/>
        <v/>
      </c>
    </row>
    <row r="771" s="74" customFormat="1" ht="20.15" customHeight="1" spans="1:30">
      <c r="A771" s="97"/>
      <c r="B771" s="95" t="str">
        <f ca="1">IF(LEN(A771)=0,"",INDEX('Smelter Look-up'!$A:$A,MATCH($A771,'Smelter Look-up'!$E:$E,0)))</f>
        <v/>
      </c>
      <c r="C771" s="95" t="str">
        <f ca="1">IF(LEN(A771)=0,"",INDEX('Smelter Look-up'!$C:$C,MATCH($A771,'Smelter Look-up'!$E:$E,0)))</f>
        <v/>
      </c>
      <c r="D771" s="95"/>
      <c r="E771" s="95" t="str">
        <f ca="1">IF(ISERROR($Y771),"",OFFSET('Smelter Look-up'!$D$4,$Y771-4,0)&amp;"")</f>
        <v/>
      </c>
      <c r="F771" s="95" t="str">
        <f ca="1">IF(ISERROR($Y771),"",OFFSET('Smelter Look-up'!$E$4,$Y771-4,0))</f>
        <v/>
      </c>
      <c r="G771" s="95" t="str">
        <f ca="1">IF(C771="Smelter not listed","Enter smelter details",IF(ISERROR($Y771),"",OFFSET('Smelter Look-up'!$F$4,$Y771-4,0)))</f>
        <v/>
      </c>
      <c r="H771" s="154" t="str">
        <f ca="1">IF(ISERROR($Y771),"",OFFSET('Smelter Look-up'!$G$4,$Y771-4,0))</f>
        <v/>
      </c>
      <c r="I771" s="96" t="str">
        <f ca="1">IF(ISERROR($Y771),"",OFFSET('Smelter Look-up'!$H$4,$Y771-4,0))</f>
        <v/>
      </c>
      <c r="J771" s="96" t="str">
        <f ca="1">IF(ISERROR($Y771),"",OFFSET('Smelter Look-up'!$I$4,$Y771-4,0))</f>
        <v/>
      </c>
      <c r="K771" s="97"/>
      <c r="L771" s="97"/>
      <c r="M771" s="97"/>
      <c r="N771" s="97"/>
      <c r="O771" s="97"/>
      <c r="P771" s="97"/>
      <c r="Q771" s="98"/>
      <c r="R771" s="140" t="str">
        <f ca="1">IF(ISERROR($Y771),"",OFFSET('Smelter Look-up'!$C$4,$Y771-4,0)&amp;"")</f>
        <v/>
      </c>
      <c r="S771" s="98" t="str">
        <f ca="1" t="shared" si="90"/>
        <v/>
      </c>
      <c r="T771" s="98" t="str">
        <f ca="1">IF(B771="","",IF(ISERROR(MATCH($J771,SorP!B:B,0)),"",INDIRECT("'SorP'!$A$"&amp;MATCH($S771&amp;$J771,SorP!C:C,0))))</f>
        <v/>
      </c>
      <c r="U771" s="99"/>
      <c r="V771" s="74" t="str">
        <f ca="1" t="shared" si="91"/>
        <v/>
      </c>
      <c r="W771" s="74" t="b">
        <f ca="1" t="shared" si="92"/>
        <v>0</v>
      </c>
      <c r="X771" s="74" t="str">
        <f ca="1" t="shared" si="93"/>
        <v>+</v>
      </c>
      <c r="Y771" s="74" t="e">
        <f ca="1">IF(C771="",NA(),MATCH($B771&amp;$C771,'Smelter Look-up'!$J:$J,0))</f>
        <v>#N/A</v>
      </c>
      <c r="AB771" s="74">
        <f ca="1" t="shared" si="94"/>
        <v>0</v>
      </c>
      <c r="AC771" s="74" t="str">
        <f ca="1" t="shared" si="95"/>
        <v/>
      </c>
      <c r="AD771" s="74" t="str">
        <f ca="1" t="shared" si="96"/>
        <v/>
      </c>
    </row>
    <row r="772" s="74" customFormat="1" ht="20.15" customHeight="1" spans="1:30">
      <c r="A772" s="97"/>
      <c r="B772" s="95" t="str">
        <f ca="1">IF(LEN(A772)=0,"",INDEX('Smelter Look-up'!$A:$A,MATCH($A772,'Smelter Look-up'!$E:$E,0)))</f>
        <v/>
      </c>
      <c r="C772" s="95" t="str">
        <f ca="1">IF(LEN(A772)=0,"",INDEX('Smelter Look-up'!$C:$C,MATCH($A772,'Smelter Look-up'!$E:$E,0)))</f>
        <v/>
      </c>
      <c r="D772" s="95"/>
      <c r="E772" s="95" t="str">
        <f ca="1">IF(ISERROR($Y772),"",OFFSET('Smelter Look-up'!$D$4,$Y772-4,0)&amp;"")</f>
        <v/>
      </c>
      <c r="F772" s="95" t="str">
        <f ca="1">IF(ISERROR($Y772),"",OFFSET('Smelter Look-up'!$E$4,$Y772-4,0))</f>
        <v/>
      </c>
      <c r="G772" s="95" t="str">
        <f ca="1">IF(C772="Smelter not listed","Enter smelter details",IF(ISERROR($Y772),"",OFFSET('Smelter Look-up'!$F$4,$Y772-4,0)))</f>
        <v/>
      </c>
      <c r="H772" s="154" t="str">
        <f ca="1">IF(ISERROR($Y772),"",OFFSET('Smelter Look-up'!$G$4,$Y772-4,0))</f>
        <v/>
      </c>
      <c r="I772" s="96" t="str">
        <f ca="1">IF(ISERROR($Y772),"",OFFSET('Smelter Look-up'!$H$4,$Y772-4,0))</f>
        <v/>
      </c>
      <c r="J772" s="96" t="str">
        <f ca="1">IF(ISERROR($Y772),"",OFFSET('Smelter Look-up'!$I$4,$Y772-4,0))</f>
        <v/>
      </c>
      <c r="K772" s="97"/>
      <c r="L772" s="97"/>
      <c r="M772" s="97"/>
      <c r="N772" s="97"/>
      <c r="O772" s="97"/>
      <c r="P772" s="97"/>
      <c r="Q772" s="98"/>
      <c r="R772" s="140" t="str">
        <f ca="1">IF(ISERROR($Y772),"",OFFSET('Smelter Look-up'!$C$4,$Y772-4,0)&amp;"")</f>
        <v/>
      </c>
      <c r="S772" s="98" t="str">
        <f ca="1" t="shared" si="90"/>
        <v/>
      </c>
      <c r="T772" s="98" t="str">
        <f ca="1">IF(B772="","",IF(ISERROR(MATCH($J772,SorP!B:B,0)),"",INDIRECT("'SorP'!$A$"&amp;MATCH($S772&amp;$J772,SorP!C:C,0))))</f>
        <v/>
      </c>
      <c r="U772" s="99"/>
      <c r="V772" s="74" t="str">
        <f ca="1" t="shared" si="91"/>
        <v/>
      </c>
      <c r="W772" s="74" t="b">
        <f ca="1" t="shared" si="92"/>
        <v>0</v>
      </c>
      <c r="X772" s="74" t="str">
        <f ca="1" t="shared" si="93"/>
        <v>+</v>
      </c>
      <c r="Y772" s="74" t="e">
        <f ca="1">IF(C772="",NA(),MATCH($B772&amp;$C772,'Smelter Look-up'!$J:$J,0))</f>
        <v>#N/A</v>
      </c>
      <c r="AB772" s="74">
        <f ca="1" t="shared" si="94"/>
        <v>0</v>
      </c>
      <c r="AC772" s="74" t="str">
        <f ca="1" t="shared" si="95"/>
        <v/>
      </c>
      <c r="AD772" s="74" t="str">
        <f ca="1" t="shared" si="96"/>
        <v/>
      </c>
    </row>
    <row r="773" s="74" customFormat="1" ht="20.15" customHeight="1" spans="1:30">
      <c r="A773" s="97"/>
      <c r="B773" s="95" t="str">
        <f ca="1">IF(LEN(A773)=0,"",INDEX('Smelter Look-up'!$A:$A,MATCH($A773,'Smelter Look-up'!$E:$E,0)))</f>
        <v/>
      </c>
      <c r="C773" s="95" t="str">
        <f ca="1">IF(LEN(A773)=0,"",INDEX('Smelter Look-up'!$C:$C,MATCH($A773,'Smelter Look-up'!$E:$E,0)))</f>
        <v/>
      </c>
      <c r="D773" s="95"/>
      <c r="E773" s="95" t="str">
        <f ca="1">IF(ISERROR($Y773),"",OFFSET('Smelter Look-up'!$D$4,$Y773-4,0)&amp;"")</f>
        <v/>
      </c>
      <c r="F773" s="95" t="str">
        <f ca="1">IF(ISERROR($Y773),"",OFFSET('Smelter Look-up'!$E$4,$Y773-4,0))</f>
        <v/>
      </c>
      <c r="G773" s="95" t="str">
        <f ca="1">IF(C773="Smelter not listed","Enter smelter details",IF(ISERROR($Y773),"",OFFSET('Smelter Look-up'!$F$4,$Y773-4,0)))</f>
        <v/>
      </c>
      <c r="H773" s="154" t="str">
        <f ca="1">IF(ISERROR($Y773),"",OFFSET('Smelter Look-up'!$G$4,$Y773-4,0))</f>
        <v/>
      </c>
      <c r="I773" s="96" t="str">
        <f ca="1">IF(ISERROR($Y773),"",OFFSET('Smelter Look-up'!$H$4,$Y773-4,0))</f>
        <v/>
      </c>
      <c r="J773" s="96" t="str">
        <f ca="1">IF(ISERROR($Y773),"",OFFSET('Smelter Look-up'!$I$4,$Y773-4,0))</f>
        <v/>
      </c>
      <c r="K773" s="97"/>
      <c r="L773" s="97"/>
      <c r="M773" s="97"/>
      <c r="N773" s="97"/>
      <c r="O773" s="97"/>
      <c r="P773" s="97"/>
      <c r="Q773" s="98"/>
      <c r="R773" s="140" t="str">
        <f ca="1">IF(ISERROR($Y773),"",OFFSET('Smelter Look-up'!$C$4,$Y773-4,0)&amp;"")</f>
        <v/>
      </c>
      <c r="S773" s="98" t="str">
        <f ca="1" t="shared" si="90"/>
        <v/>
      </c>
      <c r="T773" s="98" t="str">
        <f ca="1">IF(B773="","",IF(ISERROR(MATCH($J773,SorP!B:B,0)),"",INDIRECT("'SorP'!$A$"&amp;MATCH($S773&amp;$J773,SorP!C:C,0))))</f>
        <v/>
      </c>
      <c r="U773" s="99"/>
      <c r="V773" s="74" t="str">
        <f ca="1" t="shared" si="91"/>
        <v/>
      </c>
      <c r="W773" s="74" t="b">
        <f ca="1" t="shared" si="92"/>
        <v>0</v>
      </c>
      <c r="X773" s="74" t="str">
        <f ca="1" t="shared" si="93"/>
        <v>+</v>
      </c>
      <c r="Y773" s="74" t="e">
        <f ca="1">IF(C773="",NA(),MATCH($B773&amp;$C773,'Smelter Look-up'!$J:$J,0))</f>
        <v>#N/A</v>
      </c>
      <c r="AB773" s="74">
        <f ca="1" t="shared" si="94"/>
        <v>0</v>
      </c>
      <c r="AC773" s="74" t="str">
        <f ca="1" t="shared" si="95"/>
        <v/>
      </c>
      <c r="AD773" s="74" t="str">
        <f ca="1" t="shared" si="96"/>
        <v/>
      </c>
    </row>
    <row r="774" s="74" customFormat="1" ht="20.15" customHeight="1" spans="1:30">
      <c r="A774" s="97"/>
      <c r="B774" s="95" t="str">
        <f ca="1">IF(LEN(A774)=0,"",INDEX('Smelter Look-up'!$A:$A,MATCH($A774,'Smelter Look-up'!$E:$E,0)))</f>
        <v/>
      </c>
      <c r="C774" s="95" t="str">
        <f ca="1">IF(LEN(A774)=0,"",INDEX('Smelter Look-up'!$C:$C,MATCH($A774,'Smelter Look-up'!$E:$E,0)))</f>
        <v/>
      </c>
      <c r="D774" s="95"/>
      <c r="E774" s="95" t="str">
        <f ca="1">IF(ISERROR($Y774),"",OFFSET('Smelter Look-up'!$D$4,$Y774-4,0)&amp;"")</f>
        <v/>
      </c>
      <c r="F774" s="95" t="str">
        <f ca="1">IF(ISERROR($Y774),"",OFFSET('Smelter Look-up'!$E$4,$Y774-4,0))</f>
        <v/>
      </c>
      <c r="G774" s="95" t="str">
        <f ca="1">IF(C774="Smelter not listed","Enter smelter details",IF(ISERROR($Y774),"",OFFSET('Smelter Look-up'!$F$4,$Y774-4,0)))</f>
        <v/>
      </c>
      <c r="H774" s="154" t="str">
        <f ca="1">IF(ISERROR($Y774),"",OFFSET('Smelter Look-up'!$G$4,$Y774-4,0))</f>
        <v/>
      </c>
      <c r="I774" s="96" t="str">
        <f ca="1">IF(ISERROR($Y774),"",OFFSET('Smelter Look-up'!$H$4,$Y774-4,0))</f>
        <v/>
      </c>
      <c r="J774" s="96" t="str">
        <f ca="1">IF(ISERROR($Y774),"",OFFSET('Smelter Look-up'!$I$4,$Y774-4,0))</f>
        <v/>
      </c>
      <c r="K774" s="97"/>
      <c r="L774" s="97"/>
      <c r="M774" s="97"/>
      <c r="N774" s="97"/>
      <c r="O774" s="97"/>
      <c r="P774" s="97"/>
      <c r="Q774" s="98"/>
      <c r="R774" s="140" t="str">
        <f ca="1">IF(ISERROR($Y774),"",OFFSET('Smelter Look-up'!$C$4,$Y774-4,0)&amp;"")</f>
        <v/>
      </c>
      <c r="S774" s="98" t="str">
        <f ca="1" t="shared" si="90"/>
        <v/>
      </c>
      <c r="T774" s="98" t="str">
        <f ca="1">IF(B774="","",IF(ISERROR(MATCH($J774,SorP!B:B,0)),"",INDIRECT("'SorP'!$A$"&amp;MATCH($S774&amp;$J774,SorP!C:C,0))))</f>
        <v/>
      </c>
      <c r="U774" s="99"/>
      <c r="V774" s="74" t="str">
        <f ca="1" t="shared" si="91"/>
        <v/>
      </c>
      <c r="W774" s="74" t="b">
        <f ca="1" t="shared" si="92"/>
        <v>0</v>
      </c>
      <c r="X774" s="74" t="str">
        <f ca="1" t="shared" si="93"/>
        <v>+</v>
      </c>
      <c r="Y774" s="74" t="e">
        <f ca="1">IF(C774="",NA(),MATCH($B774&amp;$C774,'Smelter Look-up'!$J:$J,0))</f>
        <v>#N/A</v>
      </c>
      <c r="AB774" s="74">
        <f ca="1" t="shared" si="94"/>
        <v>0</v>
      </c>
      <c r="AC774" s="74" t="str">
        <f ca="1" t="shared" si="95"/>
        <v/>
      </c>
      <c r="AD774" s="74" t="str">
        <f ca="1" t="shared" si="96"/>
        <v/>
      </c>
    </row>
    <row r="775" s="74" customFormat="1" ht="20.15" customHeight="1" spans="1:30">
      <c r="A775" s="97"/>
      <c r="B775" s="95" t="str">
        <f ca="1">IF(LEN(A775)=0,"",INDEX('Smelter Look-up'!$A:$A,MATCH($A775,'Smelter Look-up'!$E:$E,0)))</f>
        <v/>
      </c>
      <c r="C775" s="95" t="str">
        <f ca="1">IF(LEN(A775)=0,"",INDEX('Smelter Look-up'!$C:$C,MATCH($A775,'Smelter Look-up'!$E:$E,0)))</f>
        <v/>
      </c>
      <c r="D775" s="95"/>
      <c r="E775" s="95" t="str">
        <f ca="1">IF(ISERROR($Y775),"",OFFSET('Smelter Look-up'!$D$4,$Y775-4,0)&amp;"")</f>
        <v/>
      </c>
      <c r="F775" s="95" t="str">
        <f ca="1">IF(ISERROR($Y775),"",OFFSET('Smelter Look-up'!$E$4,$Y775-4,0))</f>
        <v/>
      </c>
      <c r="G775" s="95" t="str">
        <f ca="1">IF(C775="Smelter not listed","Enter smelter details",IF(ISERROR($Y775),"",OFFSET('Smelter Look-up'!$F$4,$Y775-4,0)))</f>
        <v/>
      </c>
      <c r="H775" s="154" t="str">
        <f ca="1">IF(ISERROR($Y775),"",OFFSET('Smelter Look-up'!$G$4,$Y775-4,0))</f>
        <v/>
      </c>
      <c r="I775" s="96" t="str">
        <f ca="1">IF(ISERROR($Y775),"",OFFSET('Smelter Look-up'!$H$4,$Y775-4,0))</f>
        <v/>
      </c>
      <c r="J775" s="96" t="str">
        <f ca="1">IF(ISERROR($Y775),"",OFFSET('Smelter Look-up'!$I$4,$Y775-4,0))</f>
        <v/>
      </c>
      <c r="K775" s="97"/>
      <c r="L775" s="97"/>
      <c r="M775" s="97"/>
      <c r="N775" s="97"/>
      <c r="O775" s="97"/>
      <c r="P775" s="97"/>
      <c r="Q775" s="98"/>
      <c r="R775" s="140" t="str">
        <f ca="1">IF(ISERROR($Y775),"",OFFSET('Smelter Look-up'!$C$4,$Y775-4,0)&amp;"")</f>
        <v/>
      </c>
      <c r="S775" s="98" t="str">
        <f ca="1" t="shared" si="90"/>
        <v/>
      </c>
      <c r="T775" s="98" t="str">
        <f ca="1">IF(B775="","",IF(ISERROR(MATCH($J775,SorP!B:B,0)),"",INDIRECT("'SorP'!$A$"&amp;MATCH($S775&amp;$J775,SorP!C:C,0))))</f>
        <v/>
      </c>
      <c r="U775" s="99"/>
      <c r="V775" s="74" t="str">
        <f ca="1" t="shared" si="91"/>
        <v/>
      </c>
      <c r="W775" s="74" t="b">
        <f ca="1" t="shared" si="92"/>
        <v>0</v>
      </c>
      <c r="X775" s="74" t="str">
        <f ca="1" t="shared" si="93"/>
        <v>+</v>
      </c>
      <c r="Y775" s="74" t="e">
        <f ca="1">IF(C775="",NA(),MATCH($B775&amp;$C775,'Smelter Look-up'!$J:$J,0))</f>
        <v>#N/A</v>
      </c>
      <c r="AB775" s="74">
        <f ca="1" t="shared" si="94"/>
        <v>0</v>
      </c>
      <c r="AC775" s="74" t="str">
        <f ca="1" t="shared" si="95"/>
        <v/>
      </c>
      <c r="AD775" s="74" t="str">
        <f ca="1" t="shared" si="96"/>
        <v/>
      </c>
    </row>
    <row r="776" s="74" customFormat="1" ht="20.15" customHeight="1" spans="1:30">
      <c r="A776" s="97"/>
      <c r="B776" s="95" t="str">
        <f ca="1">IF(LEN(A776)=0,"",INDEX('Smelter Look-up'!$A:$A,MATCH($A776,'Smelter Look-up'!$E:$E,0)))</f>
        <v/>
      </c>
      <c r="C776" s="95" t="str">
        <f ca="1">IF(LEN(A776)=0,"",INDEX('Smelter Look-up'!$C:$C,MATCH($A776,'Smelter Look-up'!$E:$E,0)))</f>
        <v/>
      </c>
      <c r="D776" s="95"/>
      <c r="E776" s="95" t="str">
        <f ca="1">IF(ISERROR($Y776),"",OFFSET('Smelter Look-up'!$D$4,$Y776-4,0)&amp;"")</f>
        <v/>
      </c>
      <c r="F776" s="95" t="str">
        <f ca="1">IF(ISERROR($Y776),"",OFFSET('Smelter Look-up'!$E$4,$Y776-4,0))</f>
        <v/>
      </c>
      <c r="G776" s="95" t="str">
        <f ca="1">IF(C776="Smelter not listed","Enter smelter details",IF(ISERROR($Y776),"",OFFSET('Smelter Look-up'!$F$4,$Y776-4,0)))</f>
        <v/>
      </c>
      <c r="H776" s="154" t="str">
        <f ca="1">IF(ISERROR($Y776),"",OFFSET('Smelter Look-up'!$G$4,$Y776-4,0))</f>
        <v/>
      </c>
      <c r="I776" s="96" t="str">
        <f ca="1">IF(ISERROR($Y776),"",OFFSET('Smelter Look-up'!$H$4,$Y776-4,0))</f>
        <v/>
      </c>
      <c r="J776" s="96" t="str">
        <f ca="1">IF(ISERROR($Y776),"",OFFSET('Smelter Look-up'!$I$4,$Y776-4,0))</f>
        <v/>
      </c>
      <c r="K776" s="97"/>
      <c r="L776" s="97"/>
      <c r="M776" s="97"/>
      <c r="N776" s="97"/>
      <c r="O776" s="97"/>
      <c r="P776" s="97"/>
      <c r="Q776" s="98"/>
      <c r="R776" s="140" t="str">
        <f ca="1">IF(ISERROR($Y776),"",OFFSET('Smelter Look-up'!$C$4,$Y776-4,0)&amp;"")</f>
        <v/>
      </c>
      <c r="S776" s="98" t="str">
        <f ca="1" t="shared" si="90"/>
        <v/>
      </c>
      <c r="T776" s="98" t="str">
        <f ca="1">IF(B776="","",IF(ISERROR(MATCH($J776,SorP!B:B,0)),"",INDIRECT("'SorP'!$A$"&amp;MATCH($S776&amp;$J776,SorP!C:C,0))))</f>
        <v/>
      </c>
      <c r="U776" s="99"/>
      <c r="V776" s="74" t="str">
        <f ca="1" t="shared" si="91"/>
        <v/>
      </c>
      <c r="W776" s="74" t="b">
        <f ca="1" t="shared" si="92"/>
        <v>0</v>
      </c>
      <c r="X776" s="74" t="str">
        <f ca="1" t="shared" si="93"/>
        <v>+</v>
      </c>
      <c r="Y776" s="74" t="e">
        <f ca="1">IF(C776="",NA(),MATCH($B776&amp;$C776,'Smelter Look-up'!$J:$J,0))</f>
        <v>#N/A</v>
      </c>
      <c r="AB776" s="74">
        <f ca="1" t="shared" si="94"/>
        <v>0</v>
      </c>
      <c r="AC776" s="74" t="str">
        <f ca="1" t="shared" si="95"/>
        <v/>
      </c>
      <c r="AD776" s="74" t="str">
        <f ca="1" t="shared" si="96"/>
        <v/>
      </c>
    </row>
    <row r="777" s="74" customFormat="1" ht="20.15" customHeight="1" spans="1:30">
      <c r="A777" s="97"/>
      <c r="B777" s="95" t="str">
        <f ca="1">IF(LEN(A777)=0,"",INDEX('Smelter Look-up'!$A:$A,MATCH($A777,'Smelter Look-up'!$E:$E,0)))</f>
        <v/>
      </c>
      <c r="C777" s="95" t="str">
        <f ca="1">IF(LEN(A777)=0,"",INDEX('Smelter Look-up'!$C:$C,MATCH($A777,'Smelter Look-up'!$E:$E,0)))</f>
        <v/>
      </c>
      <c r="D777" s="95"/>
      <c r="E777" s="95" t="str">
        <f ca="1">IF(ISERROR($Y777),"",OFFSET('Smelter Look-up'!$D$4,$Y777-4,0)&amp;"")</f>
        <v/>
      </c>
      <c r="F777" s="95" t="str">
        <f ca="1">IF(ISERROR($Y777),"",OFFSET('Smelter Look-up'!$E$4,$Y777-4,0))</f>
        <v/>
      </c>
      <c r="G777" s="95" t="str">
        <f ca="1">IF(C777="Smelter not listed","Enter smelter details",IF(ISERROR($Y777),"",OFFSET('Smelter Look-up'!$F$4,$Y777-4,0)))</f>
        <v/>
      </c>
      <c r="H777" s="154" t="str">
        <f ca="1">IF(ISERROR($Y777),"",OFFSET('Smelter Look-up'!$G$4,$Y777-4,0))</f>
        <v/>
      </c>
      <c r="I777" s="96" t="str">
        <f ca="1">IF(ISERROR($Y777),"",OFFSET('Smelter Look-up'!$H$4,$Y777-4,0))</f>
        <v/>
      </c>
      <c r="J777" s="96" t="str">
        <f ca="1">IF(ISERROR($Y777),"",OFFSET('Smelter Look-up'!$I$4,$Y777-4,0))</f>
        <v/>
      </c>
      <c r="K777" s="97"/>
      <c r="L777" s="97"/>
      <c r="M777" s="97"/>
      <c r="N777" s="97"/>
      <c r="O777" s="97"/>
      <c r="P777" s="97"/>
      <c r="Q777" s="98"/>
      <c r="R777" s="140" t="str">
        <f ca="1">IF(ISERROR($Y777),"",OFFSET('Smelter Look-up'!$C$4,$Y777-4,0)&amp;"")</f>
        <v/>
      </c>
      <c r="S777" s="98" t="str">
        <f ca="1" t="shared" si="90"/>
        <v/>
      </c>
      <c r="T777" s="98" t="str">
        <f ca="1">IF(B777="","",IF(ISERROR(MATCH($J777,SorP!B:B,0)),"",INDIRECT("'SorP'!$A$"&amp;MATCH($S777&amp;$J777,SorP!C:C,0))))</f>
        <v/>
      </c>
      <c r="U777" s="99"/>
      <c r="V777" s="74" t="str">
        <f ca="1" t="shared" si="91"/>
        <v/>
      </c>
      <c r="W777" s="74" t="b">
        <f ca="1" t="shared" si="92"/>
        <v>0</v>
      </c>
      <c r="X777" s="74" t="str">
        <f ca="1" t="shared" si="93"/>
        <v>+</v>
      </c>
      <c r="Y777" s="74" t="e">
        <f ca="1">IF(C777="",NA(),MATCH($B777&amp;$C777,'Smelter Look-up'!$J:$J,0))</f>
        <v>#N/A</v>
      </c>
      <c r="AB777" s="74">
        <f ca="1" t="shared" si="94"/>
        <v>0</v>
      </c>
      <c r="AC777" s="74" t="str">
        <f ca="1" t="shared" si="95"/>
        <v/>
      </c>
      <c r="AD777" s="74" t="str">
        <f ca="1" t="shared" si="96"/>
        <v/>
      </c>
    </row>
    <row r="778" s="74" customFormat="1" ht="20.15" customHeight="1" spans="1:30">
      <c r="A778" s="97"/>
      <c r="B778" s="95" t="str">
        <f ca="1">IF(LEN(A778)=0,"",INDEX('Smelter Look-up'!$A:$A,MATCH($A778,'Smelter Look-up'!$E:$E,0)))</f>
        <v/>
      </c>
      <c r="C778" s="95" t="str">
        <f ca="1">IF(LEN(A778)=0,"",INDEX('Smelter Look-up'!$C:$C,MATCH($A778,'Smelter Look-up'!$E:$E,0)))</f>
        <v/>
      </c>
      <c r="D778" s="95"/>
      <c r="E778" s="95" t="str">
        <f ca="1">IF(ISERROR($Y778),"",OFFSET('Smelter Look-up'!$D$4,$Y778-4,0)&amp;"")</f>
        <v/>
      </c>
      <c r="F778" s="95" t="str">
        <f ca="1">IF(ISERROR($Y778),"",OFFSET('Smelter Look-up'!$E$4,$Y778-4,0))</f>
        <v/>
      </c>
      <c r="G778" s="95" t="str">
        <f ca="1">IF(C778="Smelter not listed","Enter smelter details",IF(ISERROR($Y778),"",OFFSET('Smelter Look-up'!$F$4,$Y778-4,0)))</f>
        <v/>
      </c>
      <c r="H778" s="154" t="str">
        <f ca="1">IF(ISERROR($Y778),"",OFFSET('Smelter Look-up'!$G$4,$Y778-4,0))</f>
        <v/>
      </c>
      <c r="I778" s="96" t="str">
        <f ca="1">IF(ISERROR($Y778),"",OFFSET('Smelter Look-up'!$H$4,$Y778-4,0))</f>
        <v/>
      </c>
      <c r="J778" s="96" t="str">
        <f ca="1">IF(ISERROR($Y778),"",OFFSET('Smelter Look-up'!$I$4,$Y778-4,0))</f>
        <v/>
      </c>
      <c r="K778" s="97"/>
      <c r="L778" s="97"/>
      <c r="M778" s="97"/>
      <c r="N778" s="97"/>
      <c r="O778" s="97"/>
      <c r="P778" s="97"/>
      <c r="Q778" s="98"/>
      <c r="R778" s="140" t="str">
        <f ca="1">IF(ISERROR($Y778),"",OFFSET('Smelter Look-up'!$C$4,$Y778-4,0)&amp;"")</f>
        <v/>
      </c>
      <c r="S778" s="98" t="str">
        <f ca="1" t="shared" si="90"/>
        <v/>
      </c>
      <c r="T778" s="98" t="str">
        <f ca="1">IF(B778="","",IF(ISERROR(MATCH($J778,SorP!B:B,0)),"",INDIRECT("'SorP'!$A$"&amp;MATCH($S778&amp;$J778,SorP!C:C,0))))</f>
        <v/>
      </c>
      <c r="U778" s="99"/>
      <c r="V778" s="74" t="str">
        <f ca="1" t="shared" si="91"/>
        <v/>
      </c>
      <c r="W778" s="74" t="b">
        <f ca="1" t="shared" si="92"/>
        <v>0</v>
      </c>
      <c r="X778" s="74" t="str">
        <f ca="1" t="shared" si="93"/>
        <v>+</v>
      </c>
      <c r="Y778" s="74" t="e">
        <f ca="1">IF(C778="",NA(),MATCH($B778&amp;$C778,'Smelter Look-up'!$J:$J,0))</f>
        <v>#N/A</v>
      </c>
      <c r="AB778" s="74">
        <f ca="1" t="shared" si="94"/>
        <v>0</v>
      </c>
      <c r="AC778" s="74" t="str">
        <f ca="1" t="shared" si="95"/>
        <v/>
      </c>
      <c r="AD778" s="74" t="str">
        <f ca="1" t="shared" si="96"/>
        <v/>
      </c>
    </row>
    <row r="779" s="74" customFormat="1" ht="20.15" customHeight="1" spans="1:30">
      <c r="A779" s="97"/>
      <c r="B779" s="95" t="str">
        <f ca="1">IF(LEN(A779)=0,"",INDEX('Smelter Look-up'!$A:$A,MATCH($A779,'Smelter Look-up'!$E:$E,0)))</f>
        <v/>
      </c>
      <c r="C779" s="95" t="str">
        <f ca="1">IF(LEN(A779)=0,"",INDEX('Smelter Look-up'!$C:$C,MATCH($A779,'Smelter Look-up'!$E:$E,0)))</f>
        <v/>
      </c>
      <c r="D779" s="95"/>
      <c r="E779" s="95" t="str">
        <f ca="1">IF(ISERROR($Y779),"",OFFSET('Smelter Look-up'!$D$4,$Y779-4,0)&amp;"")</f>
        <v/>
      </c>
      <c r="F779" s="95" t="str">
        <f ca="1">IF(ISERROR($Y779),"",OFFSET('Smelter Look-up'!$E$4,$Y779-4,0))</f>
        <v/>
      </c>
      <c r="G779" s="95" t="str">
        <f ca="1">IF(C779="Smelter not listed","Enter smelter details",IF(ISERROR($Y779),"",OFFSET('Smelter Look-up'!$F$4,$Y779-4,0)))</f>
        <v/>
      </c>
      <c r="H779" s="154" t="str">
        <f ca="1">IF(ISERROR($Y779),"",OFFSET('Smelter Look-up'!$G$4,$Y779-4,0))</f>
        <v/>
      </c>
      <c r="I779" s="96" t="str">
        <f ca="1">IF(ISERROR($Y779),"",OFFSET('Smelter Look-up'!$H$4,$Y779-4,0))</f>
        <v/>
      </c>
      <c r="J779" s="96" t="str">
        <f ca="1">IF(ISERROR($Y779),"",OFFSET('Smelter Look-up'!$I$4,$Y779-4,0))</f>
        <v/>
      </c>
      <c r="K779" s="97"/>
      <c r="L779" s="97"/>
      <c r="M779" s="97"/>
      <c r="N779" s="97"/>
      <c r="O779" s="97"/>
      <c r="P779" s="97"/>
      <c r="Q779" s="98"/>
      <c r="R779" s="140" t="str">
        <f ca="1">IF(ISERROR($Y779),"",OFFSET('Smelter Look-up'!$C$4,$Y779-4,0)&amp;"")</f>
        <v/>
      </c>
      <c r="S779" s="98" t="str">
        <f ca="1" t="shared" si="90"/>
        <v/>
      </c>
      <c r="T779" s="98" t="str">
        <f ca="1">IF(B779="","",IF(ISERROR(MATCH($J779,SorP!B:B,0)),"",INDIRECT("'SorP'!$A$"&amp;MATCH($S779&amp;$J779,SorP!C:C,0))))</f>
        <v/>
      </c>
      <c r="U779" s="99"/>
      <c r="V779" s="74" t="str">
        <f ca="1" t="shared" si="91"/>
        <v/>
      </c>
      <c r="W779" s="74" t="b">
        <f ca="1" t="shared" si="92"/>
        <v>0</v>
      </c>
      <c r="X779" s="74" t="str">
        <f ca="1" t="shared" si="93"/>
        <v>+</v>
      </c>
      <c r="Y779" s="74" t="e">
        <f ca="1">IF(C779="",NA(),MATCH($B779&amp;$C779,'Smelter Look-up'!$J:$J,0))</f>
        <v>#N/A</v>
      </c>
      <c r="AB779" s="74">
        <f ca="1" t="shared" si="94"/>
        <v>0</v>
      </c>
      <c r="AC779" s="74" t="str">
        <f ca="1" t="shared" si="95"/>
        <v/>
      </c>
      <c r="AD779" s="74" t="str">
        <f ca="1" t="shared" si="96"/>
        <v/>
      </c>
    </row>
    <row r="780" s="74" customFormat="1" ht="20.15" customHeight="1" spans="1:30">
      <c r="A780" s="97"/>
      <c r="B780" s="95" t="str">
        <f ca="1">IF(LEN(A780)=0,"",INDEX('Smelter Look-up'!$A:$A,MATCH($A780,'Smelter Look-up'!$E:$E,0)))</f>
        <v/>
      </c>
      <c r="C780" s="95" t="str">
        <f ca="1">IF(LEN(A780)=0,"",INDEX('Smelter Look-up'!$C:$C,MATCH($A780,'Smelter Look-up'!$E:$E,0)))</f>
        <v/>
      </c>
      <c r="D780" s="95"/>
      <c r="E780" s="95" t="str">
        <f ca="1">IF(ISERROR($Y780),"",OFFSET('Smelter Look-up'!$D$4,$Y780-4,0)&amp;"")</f>
        <v/>
      </c>
      <c r="F780" s="95" t="str">
        <f ca="1">IF(ISERROR($Y780),"",OFFSET('Smelter Look-up'!$E$4,$Y780-4,0))</f>
        <v/>
      </c>
      <c r="G780" s="95" t="str">
        <f ca="1">IF(C780="Smelter not listed","Enter smelter details",IF(ISERROR($Y780),"",OFFSET('Smelter Look-up'!$F$4,$Y780-4,0)))</f>
        <v/>
      </c>
      <c r="H780" s="154" t="str">
        <f ca="1">IF(ISERROR($Y780),"",OFFSET('Smelter Look-up'!$G$4,$Y780-4,0))</f>
        <v/>
      </c>
      <c r="I780" s="96" t="str">
        <f ca="1">IF(ISERROR($Y780),"",OFFSET('Smelter Look-up'!$H$4,$Y780-4,0))</f>
        <v/>
      </c>
      <c r="J780" s="96" t="str">
        <f ca="1">IF(ISERROR($Y780),"",OFFSET('Smelter Look-up'!$I$4,$Y780-4,0))</f>
        <v/>
      </c>
      <c r="K780" s="97"/>
      <c r="L780" s="97"/>
      <c r="M780" s="97"/>
      <c r="N780" s="97"/>
      <c r="O780" s="97"/>
      <c r="P780" s="97"/>
      <c r="Q780" s="98"/>
      <c r="R780" s="140" t="str">
        <f ca="1">IF(ISERROR($Y780),"",OFFSET('Smelter Look-up'!$C$4,$Y780-4,0)&amp;"")</f>
        <v/>
      </c>
      <c r="S780" s="98" t="str">
        <f ca="1" t="shared" si="90"/>
        <v/>
      </c>
      <c r="T780" s="98" t="str">
        <f ca="1">IF(B780="","",IF(ISERROR(MATCH($J780,SorP!B:B,0)),"",INDIRECT("'SorP'!$A$"&amp;MATCH($S780&amp;$J780,SorP!C:C,0))))</f>
        <v/>
      </c>
      <c r="U780" s="99"/>
      <c r="V780" s="74" t="str">
        <f ca="1" t="shared" si="91"/>
        <v/>
      </c>
      <c r="W780" s="74" t="b">
        <f ca="1" t="shared" si="92"/>
        <v>0</v>
      </c>
      <c r="X780" s="74" t="str">
        <f ca="1" t="shared" si="93"/>
        <v>+</v>
      </c>
      <c r="Y780" s="74" t="e">
        <f ca="1">IF(C780="",NA(),MATCH($B780&amp;$C780,'Smelter Look-up'!$J:$J,0))</f>
        <v>#N/A</v>
      </c>
      <c r="AB780" s="74">
        <f ca="1" t="shared" si="94"/>
        <v>0</v>
      </c>
      <c r="AC780" s="74" t="str">
        <f ca="1" t="shared" si="95"/>
        <v/>
      </c>
      <c r="AD780" s="74" t="str">
        <f ca="1" t="shared" si="96"/>
        <v/>
      </c>
    </row>
    <row r="781" s="74" customFormat="1" ht="20.15" customHeight="1" spans="1:30">
      <c r="A781" s="97"/>
      <c r="B781" s="95" t="str">
        <f ca="1">IF(LEN(A781)=0,"",INDEX('Smelter Look-up'!$A:$A,MATCH($A781,'Smelter Look-up'!$E:$E,0)))</f>
        <v/>
      </c>
      <c r="C781" s="95" t="str">
        <f ca="1">IF(LEN(A781)=0,"",INDEX('Smelter Look-up'!$C:$C,MATCH($A781,'Smelter Look-up'!$E:$E,0)))</f>
        <v/>
      </c>
      <c r="D781" s="95"/>
      <c r="E781" s="95" t="str">
        <f ca="1">IF(ISERROR($Y781),"",OFFSET('Smelter Look-up'!$D$4,$Y781-4,0)&amp;"")</f>
        <v/>
      </c>
      <c r="F781" s="95" t="str">
        <f ca="1">IF(ISERROR($Y781),"",OFFSET('Smelter Look-up'!$E$4,$Y781-4,0))</f>
        <v/>
      </c>
      <c r="G781" s="95" t="str">
        <f ca="1">IF(C781="Smelter not listed","Enter smelter details",IF(ISERROR($Y781),"",OFFSET('Smelter Look-up'!$F$4,$Y781-4,0)))</f>
        <v/>
      </c>
      <c r="H781" s="154" t="str">
        <f ca="1">IF(ISERROR($Y781),"",OFFSET('Smelter Look-up'!$G$4,$Y781-4,0))</f>
        <v/>
      </c>
      <c r="I781" s="96" t="str">
        <f ca="1">IF(ISERROR($Y781),"",OFFSET('Smelter Look-up'!$H$4,$Y781-4,0))</f>
        <v/>
      </c>
      <c r="J781" s="96" t="str">
        <f ca="1">IF(ISERROR($Y781),"",OFFSET('Smelter Look-up'!$I$4,$Y781-4,0))</f>
        <v/>
      </c>
      <c r="K781" s="97"/>
      <c r="L781" s="97"/>
      <c r="M781" s="97"/>
      <c r="N781" s="97"/>
      <c r="O781" s="97"/>
      <c r="P781" s="97"/>
      <c r="Q781" s="98"/>
      <c r="R781" s="140" t="str">
        <f ca="1">IF(ISERROR($Y781),"",OFFSET('Smelter Look-up'!$C$4,$Y781-4,0)&amp;"")</f>
        <v/>
      </c>
      <c r="S781" s="98" t="str">
        <f ca="1" t="shared" si="90"/>
        <v/>
      </c>
      <c r="T781" s="98" t="str">
        <f ca="1">IF(B781="","",IF(ISERROR(MATCH($J781,SorP!B:B,0)),"",INDIRECT("'SorP'!$A$"&amp;MATCH($S781&amp;$J781,SorP!C:C,0))))</f>
        <v/>
      </c>
      <c r="U781" s="99"/>
      <c r="V781" s="74" t="str">
        <f ca="1" t="shared" si="91"/>
        <v/>
      </c>
      <c r="W781" s="74" t="b">
        <f ca="1" t="shared" si="92"/>
        <v>0</v>
      </c>
      <c r="X781" s="74" t="str">
        <f ca="1" t="shared" si="93"/>
        <v>+</v>
      </c>
      <c r="Y781" s="74" t="e">
        <f ca="1">IF(C781="",NA(),MATCH($B781&amp;$C781,'Smelter Look-up'!$J:$J,0))</f>
        <v>#N/A</v>
      </c>
      <c r="AB781" s="74">
        <f ca="1" t="shared" si="94"/>
        <v>0</v>
      </c>
      <c r="AC781" s="74" t="str">
        <f ca="1" t="shared" si="95"/>
        <v/>
      </c>
      <c r="AD781" s="74" t="str">
        <f ca="1" t="shared" si="96"/>
        <v/>
      </c>
    </row>
    <row r="782" s="74" customFormat="1" ht="20.15" customHeight="1" spans="1:30">
      <c r="A782" s="97"/>
      <c r="B782" s="95" t="str">
        <f ca="1">IF(LEN(A782)=0,"",INDEX('Smelter Look-up'!$A:$A,MATCH($A782,'Smelter Look-up'!$E:$E,0)))</f>
        <v/>
      </c>
      <c r="C782" s="95" t="str">
        <f ca="1">IF(LEN(A782)=0,"",INDEX('Smelter Look-up'!$C:$C,MATCH($A782,'Smelter Look-up'!$E:$E,0)))</f>
        <v/>
      </c>
      <c r="D782" s="95"/>
      <c r="E782" s="95" t="str">
        <f ca="1">IF(ISERROR($Y782),"",OFFSET('Smelter Look-up'!$D$4,$Y782-4,0)&amp;"")</f>
        <v/>
      </c>
      <c r="F782" s="95" t="str">
        <f ca="1">IF(ISERROR($Y782),"",OFFSET('Smelter Look-up'!$E$4,$Y782-4,0))</f>
        <v/>
      </c>
      <c r="G782" s="95" t="str">
        <f ca="1">IF(C782="Smelter not listed","Enter smelter details",IF(ISERROR($Y782),"",OFFSET('Smelter Look-up'!$F$4,$Y782-4,0)))</f>
        <v/>
      </c>
      <c r="H782" s="154" t="str">
        <f ca="1">IF(ISERROR($Y782),"",OFFSET('Smelter Look-up'!$G$4,$Y782-4,0))</f>
        <v/>
      </c>
      <c r="I782" s="96" t="str">
        <f ca="1">IF(ISERROR($Y782),"",OFFSET('Smelter Look-up'!$H$4,$Y782-4,0))</f>
        <v/>
      </c>
      <c r="J782" s="96" t="str">
        <f ca="1">IF(ISERROR($Y782),"",OFFSET('Smelter Look-up'!$I$4,$Y782-4,0))</f>
        <v/>
      </c>
      <c r="K782" s="97"/>
      <c r="L782" s="97"/>
      <c r="M782" s="97"/>
      <c r="N782" s="97"/>
      <c r="O782" s="97"/>
      <c r="P782" s="97"/>
      <c r="Q782" s="98"/>
      <c r="R782" s="140" t="str">
        <f ca="1">IF(ISERROR($Y782),"",OFFSET('Smelter Look-up'!$C$4,$Y782-4,0)&amp;"")</f>
        <v/>
      </c>
      <c r="S782" s="98" t="str">
        <f ca="1" t="shared" si="90"/>
        <v/>
      </c>
      <c r="T782" s="98" t="str">
        <f ca="1">IF(B782="","",IF(ISERROR(MATCH($J782,SorP!B:B,0)),"",INDIRECT("'SorP'!$A$"&amp;MATCH($S782&amp;$J782,SorP!C:C,0))))</f>
        <v/>
      </c>
      <c r="U782" s="99"/>
      <c r="V782" s="74" t="str">
        <f ca="1" t="shared" si="91"/>
        <v/>
      </c>
      <c r="W782" s="74" t="b">
        <f ca="1" t="shared" si="92"/>
        <v>0</v>
      </c>
      <c r="X782" s="74" t="str">
        <f ca="1" t="shared" si="93"/>
        <v>+</v>
      </c>
      <c r="Y782" s="74" t="e">
        <f ca="1">IF(C782="",NA(),MATCH($B782&amp;$C782,'Smelter Look-up'!$J:$J,0))</f>
        <v>#N/A</v>
      </c>
      <c r="AB782" s="74">
        <f ca="1" t="shared" si="94"/>
        <v>0</v>
      </c>
      <c r="AC782" s="74" t="str">
        <f ca="1" t="shared" si="95"/>
        <v/>
      </c>
      <c r="AD782" s="74" t="str">
        <f ca="1" t="shared" si="96"/>
        <v/>
      </c>
    </row>
    <row r="783" s="74" customFormat="1" ht="20.15" customHeight="1" spans="1:30">
      <c r="A783" s="97"/>
      <c r="B783" s="95" t="str">
        <f ca="1">IF(LEN(A783)=0,"",INDEX('Smelter Look-up'!$A:$A,MATCH($A783,'Smelter Look-up'!$E:$E,0)))</f>
        <v/>
      </c>
      <c r="C783" s="95" t="str">
        <f ca="1">IF(LEN(A783)=0,"",INDEX('Smelter Look-up'!$C:$C,MATCH($A783,'Smelter Look-up'!$E:$E,0)))</f>
        <v/>
      </c>
      <c r="D783" s="95"/>
      <c r="E783" s="95" t="str">
        <f ca="1">IF(ISERROR($Y783),"",OFFSET('Smelter Look-up'!$D$4,$Y783-4,0)&amp;"")</f>
        <v/>
      </c>
      <c r="F783" s="95" t="str">
        <f ca="1">IF(ISERROR($Y783),"",OFFSET('Smelter Look-up'!$E$4,$Y783-4,0))</f>
        <v/>
      </c>
      <c r="G783" s="95" t="str">
        <f ca="1">IF(C783="Smelter not listed","Enter smelter details",IF(ISERROR($Y783),"",OFFSET('Smelter Look-up'!$F$4,$Y783-4,0)))</f>
        <v/>
      </c>
      <c r="H783" s="154" t="str">
        <f ca="1">IF(ISERROR($Y783),"",OFFSET('Smelter Look-up'!$G$4,$Y783-4,0))</f>
        <v/>
      </c>
      <c r="I783" s="96" t="str">
        <f ca="1">IF(ISERROR($Y783),"",OFFSET('Smelter Look-up'!$H$4,$Y783-4,0))</f>
        <v/>
      </c>
      <c r="J783" s="96" t="str">
        <f ca="1">IF(ISERROR($Y783),"",OFFSET('Smelter Look-up'!$I$4,$Y783-4,0))</f>
        <v/>
      </c>
      <c r="K783" s="97"/>
      <c r="L783" s="97"/>
      <c r="M783" s="97"/>
      <c r="N783" s="97"/>
      <c r="O783" s="97"/>
      <c r="P783" s="97"/>
      <c r="Q783" s="98"/>
      <c r="R783" s="140" t="str">
        <f ca="1">IF(ISERROR($Y783),"",OFFSET('Smelter Look-up'!$C$4,$Y783-4,0)&amp;"")</f>
        <v/>
      </c>
      <c r="S783" s="98" t="str">
        <f ca="1" t="shared" si="90"/>
        <v/>
      </c>
      <c r="T783" s="98" t="str">
        <f ca="1">IF(B783="","",IF(ISERROR(MATCH($J783,SorP!B:B,0)),"",INDIRECT("'SorP'!$A$"&amp;MATCH($S783&amp;$J783,SorP!C:C,0))))</f>
        <v/>
      </c>
      <c r="U783" s="99"/>
      <c r="V783" s="74" t="str">
        <f ca="1" t="shared" si="91"/>
        <v/>
      </c>
      <c r="W783" s="74" t="b">
        <f ca="1" t="shared" si="92"/>
        <v>0</v>
      </c>
      <c r="X783" s="74" t="str">
        <f ca="1" t="shared" si="93"/>
        <v>+</v>
      </c>
      <c r="Y783" s="74" t="e">
        <f ca="1">IF(C783="",NA(),MATCH($B783&amp;$C783,'Smelter Look-up'!$J:$J,0))</f>
        <v>#N/A</v>
      </c>
      <c r="AB783" s="74">
        <f ca="1" t="shared" si="94"/>
        <v>0</v>
      </c>
      <c r="AC783" s="74" t="str">
        <f ca="1" t="shared" si="95"/>
        <v/>
      </c>
      <c r="AD783" s="74" t="str">
        <f ca="1" t="shared" si="96"/>
        <v/>
      </c>
    </row>
    <row r="784" s="74" customFormat="1" ht="20.15" customHeight="1" spans="1:30">
      <c r="A784" s="97"/>
      <c r="B784" s="95" t="str">
        <f ca="1">IF(LEN(A784)=0,"",INDEX('Smelter Look-up'!$A:$A,MATCH($A784,'Smelter Look-up'!$E:$E,0)))</f>
        <v/>
      </c>
      <c r="C784" s="95" t="str">
        <f ca="1">IF(LEN(A784)=0,"",INDEX('Smelter Look-up'!$C:$C,MATCH($A784,'Smelter Look-up'!$E:$E,0)))</f>
        <v/>
      </c>
      <c r="D784" s="95"/>
      <c r="E784" s="95" t="str">
        <f ca="1">IF(ISERROR($Y784),"",OFFSET('Smelter Look-up'!$D$4,$Y784-4,0)&amp;"")</f>
        <v/>
      </c>
      <c r="F784" s="95" t="str">
        <f ca="1">IF(ISERROR($Y784),"",OFFSET('Smelter Look-up'!$E$4,$Y784-4,0))</f>
        <v/>
      </c>
      <c r="G784" s="95" t="str">
        <f ca="1">IF(C784="Smelter not listed","Enter smelter details",IF(ISERROR($Y784),"",OFFSET('Smelter Look-up'!$F$4,$Y784-4,0)))</f>
        <v/>
      </c>
      <c r="H784" s="154" t="str">
        <f ca="1">IF(ISERROR($Y784),"",OFFSET('Smelter Look-up'!$G$4,$Y784-4,0))</f>
        <v/>
      </c>
      <c r="I784" s="96" t="str">
        <f ca="1">IF(ISERROR($Y784),"",OFFSET('Smelter Look-up'!$H$4,$Y784-4,0))</f>
        <v/>
      </c>
      <c r="J784" s="96" t="str">
        <f ca="1">IF(ISERROR($Y784),"",OFFSET('Smelter Look-up'!$I$4,$Y784-4,0))</f>
        <v/>
      </c>
      <c r="K784" s="97"/>
      <c r="L784" s="97"/>
      <c r="M784" s="97"/>
      <c r="N784" s="97"/>
      <c r="O784" s="97"/>
      <c r="P784" s="97"/>
      <c r="Q784" s="98"/>
      <c r="R784" s="140" t="str">
        <f ca="1">IF(ISERROR($Y784),"",OFFSET('Smelter Look-up'!$C$4,$Y784-4,0)&amp;"")</f>
        <v/>
      </c>
      <c r="S784" s="98" t="str">
        <f ca="1" t="shared" si="90"/>
        <v/>
      </c>
      <c r="T784" s="98" t="str">
        <f ca="1">IF(B784="","",IF(ISERROR(MATCH($J784,SorP!B:B,0)),"",INDIRECT("'SorP'!$A$"&amp;MATCH($S784&amp;$J784,SorP!C:C,0))))</f>
        <v/>
      </c>
      <c r="U784" s="99"/>
      <c r="V784" s="74" t="str">
        <f ca="1" t="shared" si="91"/>
        <v/>
      </c>
      <c r="W784" s="74" t="b">
        <f ca="1" t="shared" si="92"/>
        <v>0</v>
      </c>
      <c r="X784" s="74" t="str">
        <f ca="1" t="shared" si="93"/>
        <v>+</v>
      </c>
      <c r="Y784" s="74" t="e">
        <f ca="1">IF(C784="",NA(),MATCH($B784&amp;$C784,'Smelter Look-up'!$J:$J,0))</f>
        <v>#N/A</v>
      </c>
      <c r="AB784" s="74">
        <f ca="1" t="shared" si="94"/>
        <v>0</v>
      </c>
      <c r="AC784" s="74" t="str">
        <f ca="1" t="shared" si="95"/>
        <v/>
      </c>
      <c r="AD784" s="74" t="str">
        <f ca="1" t="shared" si="96"/>
        <v/>
      </c>
    </row>
    <row r="785" s="74" customFormat="1" ht="20.15" customHeight="1" spans="1:30">
      <c r="A785" s="97"/>
      <c r="B785" s="95" t="str">
        <f ca="1">IF(LEN(A785)=0,"",INDEX('Smelter Look-up'!$A:$A,MATCH($A785,'Smelter Look-up'!$E:$E,0)))</f>
        <v/>
      </c>
      <c r="C785" s="95" t="str">
        <f ca="1">IF(LEN(A785)=0,"",INDEX('Smelter Look-up'!$C:$C,MATCH($A785,'Smelter Look-up'!$E:$E,0)))</f>
        <v/>
      </c>
      <c r="D785" s="95"/>
      <c r="E785" s="95" t="str">
        <f ca="1">IF(ISERROR($Y785),"",OFFSET('Smelter Look-up'!$D$4,$Y785-4,0)&amp;"")</f>
        <v/>
      </c>
      <c r="F785" s="95" t="str">
        <f ca="1">IF(ISERROR($Y785),"",OFFSET('Smelter Look-up'!$E$4,$Y785-4,0))</f>
        <v/>
      </c>
      <c r="G785" s="95" t="str">
        <f ca="1">IF(C785="Smelter not listed","Enter smelter details",IF(ISERROR($Y785),"",OFFSET('Smelter Look-up'!$F$4,$Y785-4,0)))</f>
        <v/>
      </c>
      <c r="H785" s="154" t="str">
        <f ca="1">IF(ISERROR($Y785),"",OFFSET('Smelter Look-up'!$G$4,$Y785-4,0))</f>
        <v/>
      </c>
      <c r="I785" s="96" t="str">
        <f ca="1">IF(ISERROR($Y785),"",OFFSET('Smelter Look-up'!$H$4,$Y785-4,0))</f>
        <v/>
      </c>
      <c r="J785" s="96" t="str">
        <f ca="1">IF(ISERROR($Y785),"",OFFSET('Smelter Look-up'!$I$4,$Y785-4,0))</f>
        <v/>
      </c>
      <c r="K785" s="97"/>
      <c r="L785" s="97"/>
      <c r="M785" s="97"/>
      <c r="N785" s="97"/>
      <c r="O785" s="97"/>
      <c r="P785" s="97"/>
      <c r="Q785" s="98"/>
      <c r="R785" s="140" t="str">
        <f ca="1">IF(ISERROR($Y785),"",OFFSET('Smelter Look-up'!$C$4,$Y785-4,0)&amp;"")</f>
        <v/>
      </c>
      <c r="S785" s="98" t="str">
        <f ca="1" t="shared" si="90"/>
        <v/>
      </c>
      <c r="T785" s="98" t="str">
        <f ca="1">IF(B785="","",IF(ISERROR(MATCH($J785,SorP!B:B,0)),"",INDIRECT("'SorP'!$A$"&amp;MATCH($S785&amp;$J785,SorP!C:C,0))))</f>
        <v/>
      </c>
      <c r="U785" s="99"/>
      <c r="V785" s="74" t="str">
        <f ca="1" t="shared" si="91"/>
        <v/>
      </c>
      <c r="W785" s="74" t="b">
        <f ca="1" t="shared" si="92"/>
        <v>0</v>
      </c>
      <c r="X785" s="74" t="str">
        <f ca="1" t="shared" si="93"/>
        <v>+</v>
      </c>
      <c r="Y785" s="74" t="e">
        <f ca="1">IF(C785="",NA(),MATCH($B785&amp;$C785,'Smelter Look-up'!$J:$J,0))</f>
        <v>#N/A</v>
      </c>
      <c r="AB785" s="74">
        <f ca="1" t="shared" si="94"/>
        <v>0</v>
      </c>
      <c r="AC785" s="74" t="str">
        <f ca="1" t="shared" si="95"/>
        <v/>
      </c>
      <c r="AD785" s="74" t="str">
        <f ca="1" t="shared" si="96"/>
        <v/>
      </c>
    </row>
    <row r="786" s="74" customFormat="1" ht="20.15" customHeight="1" spans="1:30">
      <c r="A786" s="97"/>
      <c r="B786" s="95" t="str">
        <f ca="1">IF(LEN(A786)=0,"",INDEX('Smelter Look-up'!$A:$A,MATCH($A786,'Smelter Look-up'!$E:$E,0)))</f>
        <v/>
      </c>
      <c r="C786" s="95" t="str">
        <f ca="1">IF(LEN(A786)=0,"",INDEX('Smelter Look-up'!$C:$C,MATCH($A786,'Smelter Look-up'!$E:$E,0)))</f>
        <v/>
      </c>
      <c r="D786" s="95"/>
      <c r="E786" s="95" t="str">
        <f ca="1">IF(ISERROR($Y786),"",OFFSET('Smelter Look-up'!$D$4,$Y786-4,0)&amp;"")</f>
        <v/>
      </c>
      <c r="F786" s="95" t="str">
        <f ca="1">IF(ISERROR($Y786),"",OFFSET('Smelter Look-up'!$E$4,$Y786-4,0))</f>
        <v/>
      </c>
      <c r="G786" s="95" t="str">
        <f ca="1">IF(C786="Smelter not listed","Enter smelter details",IF(ISERROR($Y786),"",OFFSET('Smelter Look-up'!$F$4,$Y786-4,0)))</f>
        <v/>
      </c>
      <c r="H786" s="154" t="str">
        <f ca="1">IF(ISERROR($Y786),"",OFFSET('Smelter Look-up'!$G$4,$Y786-4,0))</f>
        <v/>
      </c>
      <c r="I786" s="96" t="str">
        <f ca="1">IF(ISERROR($Y786),"",OFFSET('Smelter Look-up'!$H$4,$Y786-4,0))</f>
        <v/>
      </c>
      <c r="J786" s="96" t="str">
        <f ca="1">IF(ISERROR($Y786),"",OFFSET('Smelter Look-up'!$I$4,$Y786-4,0))</f>
        <v/>
      </c>
      <c r="K786" s="97"/>
      <c r="L786" s="97"/>
      <c r="M786" s="97"/>
      <c r="N786" s="97"/>
      <c r="O786" s="97"/>
      <c r="P786" s="97"/>
      <c r="Q786" s="98"/>
      <c r="R786" s="140" t="str">
        <f ca="1">IF(ISERROR($Y786),"",OFFSET('Smelter Look-up'!$C$4,$Y786-4,0)&amp;"")</f>
        <v/>
      </c>
      <c r="S786" s="98" t="str">
        <f ca="1" t="shared" si="90"/>
        <v/>
      </c>
      <c r="T786" s="98" t="str">
        <f ca="1">IF(B786="","",IF(ISERROR(MATCH($J786,SorP!B:B,0)),"",INDIRECT("'SorP'!$A$"&amp;MATCH($S786&amp;$J786,SorP!C:C,0))))</f>
        <v/>
      </c>
      <c r="U786" s="99"/>
      <c r="V786" s="74" t="str">
        <f ca="1" t="shared" si="91"/>
        <v/>
      </c>
      <c r="W786" s="74" t="b">
        <f ca="1" t="shared" si="92"/>
        <v>0</v>
      </c>
      <c r="X786" s="74" t="str">
        <f ca="1" t="shared" si="93"/>
        <v>+</v>
      </c>
      <c r="Y786" s="74" t="e">
        <f ca="1">IF(C786="",NA(),MATCH($B786&amp;$C786,'Smelter Look-up'!$J:$J,0))</f>
        <v>#N/A</v>
      </c>
      <c r="AB786" s="74">
        <f ca="1" t="shared" si="94"/>
        <v>0</v>
      </c>
      <c r="AC786" s="74" t="str">
        <f ca="1" t="shared" si="95"/>
        <v/>
      </c>
      <c r="AD786" s="74" t="str">
        <f ca="1" t="shared" si="96"/>
        <v/>
      </c>
    </row>
    <row r="787" s="74" customFormat="1" ht="20.15" customHeight="1" spans="1:30">
      <c r="A787" s="97"/>
      <c r="B787" s="95" t="str">
        <f ca="1">IF(LEN(A787)=0,"",INDEX('Smelter Look-up'!$A:$A,MATCH($A787,'Smelter Look-up'!$E:$E,0)))</f>
        <v/>
      </c>
      <c r="C787" s="95" t="str">
        <f ca="1">IF(LEN(A787)=0,"",INDEX('Smelter Look-up'!$C:$C,MATCH($A787,'Smelter Look-up'!$E:$E,0)))</f>
        <v/>
      </c>
      <c r="D787" s="95"/>
      <c r="E787" s="95" t="str">
        <f ca="1">IF(ISERROR($Y787),"",OFFSET('Smelter Look-up'!$D$4,$Y787-4,0)&amp;"")</f>
        <v/>
      </c>
      <c r="F787" s="95" t="str">
        <f ca="1">IF(ISERROR($Y787),"",OFFSET('Smelter Look-up'!$E$4,$Y787-4,0))</f>
        <v/>
      </c>
      <c r="G787" s="95" t="str">
        <f ca="1">IF(C787="Smelter not listed","Enter smelter details",IF(ISERROR($Y787),"",OFFSET('Smelter Look-up'!$F$4,$Y787-4,0)))</f>
        <v/>
      </c>
      <c r="H787" s="154" t="str">
        <f ca="1">IF(ISERROR($Y787),"",OFFSET('Smelter Look-up'!$G$4,$Y787-4,0))</f>
        <v/>
      </c>
      <c r="I787" s="96" t="str">
        <f ca="1">IF(ISERROR($Y787),"",OFFSET('Smelter Look-up'!$H$4,$Y787-4,0))</f>
        <v/>
      </c>
      <c r="J787" s="96" t="str">
        <f ca="1">IF(ISERROR($Y787),"",OFFSET('Smelter Look-up'!$I$4,$Y787-4,0))</f>
        <v/>
      </c>
      <c r="K787" s="97"/>
      <c r="L787" s="97"/>
      <c r="M787" s="97"/>
      <c r="N787" s="97"/>
      <c r="O787" s="97"/>
      <c r="P787" s="97"/>
      <c r="Q787" s="98"/>
      <c r="R787" s="140" t="str">
        <f ca="1">IF(ISERROR($Y787),"",OFFSET('Smelter Look-up'!$C$4,$Y787-4,0)&amp;"")</f>
        <v/>
      </c>
      <c r="S787" s="98" t="str">
        <f ca="1" t="shared" si="90"/>
        <v/>
      </c>
      <c r="T787" s="98" t="str">
        <f ca="1">IF(B787="","",IF(ISERROR(MATCH($J787,SorP!B:B,0)),"",INDIRECT("'SorP'!$A$"&amp;MATCH($S787&amp;$J787,SorP!C:C,0))))</f>
        <v/>
      </c>
      <c r="U787" s="99"/>
      <c r="V787" s="74" t="str">
        <f ca="1" t="shared" si="91"/>
        <v/>
      </c>
      <c r="W787" s="74" t="b">
        <f ca="1" t="shared" si="92"/>
        <v>0</v>
      </c>
      <c r="X787" s="74" t="str">
        <f ca="1" t="shared" si="93"/>
        <v>+</v>
      </c>
      <c r="Y787" s="74" t="e">
        <f ca="1">IF(C787="",NA(),MATCH($B787&amp;$C787,'Smelter Look-up'!$J:$J,0))</f>
        <v>#N/A</v>
      </c>
      <c r="AB787" s="74">
        <f ca="1" t="shared" si="94"/>
        <v>0</v>
      </c>
      <c r="AC787" s="74" t="str">
        <f ca="1" t="shared" si="95"/>
        <v/>
      </c>
      <c r="AD787" s="74" t="str">
        <f ca="1" t="shared" si="96"/>
        <v/>
      </c>
    </row>
    <row r="788" s="74" customFormat="1" ht="20.15" customHeight="1" spans="1:30">
      <c r="A788" s="97"/>
      <c r="B788" s="95" t="str">
        <f ca="1">IF(LEN(A788)=0,"",INDEX('Smelter Look-up'!$A:$A,MATCH($A788,'Smelter Look-up'!$E:$E,0)))</f>
        <v/>
      </c>
      <c r="C788" s="95" t="str">
        <f ca="1">IF(LEN(A788)=0,"",INDEX('Smelter Look-up'!$C:$C,MATCH($A788,'Smelter Look-up'!$E:$E,0)))</f>
        <v/>
      </c>
      <c r="D788" s="95"/>
      <c r="E788" s="95" t="str">
        <f ca="1">IF(ISERROR($Y788),"",OFFSET('Smelter Look-up'!$D$4,$Y788-4,0)&amp;"")</f>
        <v/>
      </c>
      <c r="F788" s="95" t="str">
        <f ca="1">IF(ISERROR($Y788),"",OFFSET('Smelter Look-up'!$E$4,$Y788-4,0))</f>
        <v/>
      </c>
      <c r="G788" s="95" t="str">
        <f ca="1">IF(C788="Smelter not listed","Enter smelter details",IF(ISERROR($Y788),"",OFFSET('Smelter Look-up'!$F$4,$Y788-4,0)))</f>
        <v/>
      </c>
      <c r="H788" s="154" t="str">
        <f ca="1">IF(ISERROR($Y788),"",OFFSET('Smelter Look-up'!$G$4,$Y788-4,0))</f>
        <v/>
      </c>
      <c r="I788" s="96" t="str">
        <f ca="1">IF(ISERROR($Y788),"",OFFSET('Smelter Look-up'!$H$4,$Y788-4,0))</f>
        <v/>
      </c>
      <c r="J788" s="96" t="str">
        <f ca="1">IF(ISERROR($Y788),"",OFFSET('Smelter Look-up'!$I$4,$Y788-4,0))</f>
        <v/>
      </c>
      <c r="K788" s="97"/>
      <c r="L788" s="97"/>
      <c r="M788" s="97"/>
      <c r="N788" s="97"/>
      <c r="O788" s="97"/>
      <c r="P788" s="97"/>
      <c r="Q788" s="98"/>
      <c r="R788" s="140" t="str">
        <f ca="1">IF(ISERROR($Y788),"",OFFSET('Smelter Look-up'!$C$4,$Y788-4,0)&amp;"")</f>
        <v/>
      </c>
      <c r="S788" s="98" t="str">
        <f ca="1" t="shared" si="90"/>
        <v/>
      </c>
      <c r="T788" s="98" t="str">
        <f ca="1">IF(B788="","",IF(ISERROR(MATCH($J788,SorP!B:B,0)),"",INDIRECT("'SorP'!$A$"&amp;MATCH($S788&amp;$J788,SorP!C:C,0))))</f>
        <v/>
      </c>
      <c r="U788" s="99"/>
      <c r="V788" s="74" t="str">
        <f ca="1" t="shared" si="91"/>
        <v/>
      </c>
      <c r="W788" s="74" t="b">
        <f ca="1" t="shared" si="92"/>
        <v>0</v>
      </c>
      <c r="X788" s="74" t="str">
        <f ca="1" t="shared" si="93"/>
        <v>+</v>
      </c>
      <c r="Y788" s="74" t="e">
        <f ca="1">IF(C788="",NA(),MATCH($B788&amp;$C788,'Smelter Look-up'!$J:$J,0))</f>
        <v>#N/A</v>
      </c>
      <c r="AB788" s="74">
        <f ca="1" t="shared" si="94"/>
        <v>0</v>
      </c>
      <c r="AC788" s="74" t="str">
        <f ca="1" t="shared" si="95"/>
        <v/>
      </c>
      <c r="AD788" s="74" t="str">
        <f ca="1" t="shared" si="96"/>
        <v/>
      </c>
    </row>
    <row r="789" s="74" customFormat="1" ht="20.15" customHeight="1" spans="1:30">
      <c r="A789" s="97"/>
      <c r="B789" s="95" t="str">
        <f ca="1">IF(LEN(A789)=0,"",INDEX('Smelter Look-up'!$A:$A,MATCH($A789,'Smelter Look-up'!$E:$E,0)))</f>
        <v/>
      </c>
      <c r="C789" s="95" t="str">
        <f ca="1">IF(LEN(A789)=0,"",INDEX('Smelter Look-up'!$C:$C,MATCH($A789,'Smelter Look-up'!$E:$E,0)))</f>
        <v/>
      </c>
      <c r="D789" s="95"/>
      <c r="E789" s="95" t="str">
        <f ca="1">IF(ISERROR($Y789),"",OFFSET('Smelter Look-up'!$D$4,$Y789-4,0)&amp;"")</f>
        <v/>
      </c>
      <c r="F789" s="95" t="str">
        <f ca="1">IF(ISERROR($Y789),"",OFFSET('Smelter Look-up'!$E$4,$Y789-4,0))</f>
        <v/>
      </c>
      <c r="G789" s="95" t="str">
        <f ca="1">IF(C789="Smelter not listed","Enter smelter details",IF(ISERROR($Y789),"",OFFSET('Smelter Look-up'!$F$4,$Y789-4,0)))</f>
        <v/>
      </c>
      <c r="H789" s="154" t="str">
        <f ca="1">IF(ISERROR($Y789),"",OFFSET('Smelter Look-up'!$G$4,$Y789-4,0))</f>
        <v/>
      </c>
      <c r="I789" s="96" t="str">
        <f ca="1">IF(ISERROR($Y789),"",OFFSET('Smelter Look-up'!$H$4,$Y789-4,0))</f>
        <v/>
      </c>
      <c r="J789" s="96" t="str">
        <f ca="1">IF(ISERROR($Y789),"",OFFSET('Smelter Look-up'!$I$4,$Y789-4,0))</f>
        <v/>
      </c>
      <c r="K789" s="97"/>
      <c r="L789" s="97"/>
      <c r="M789" s="97"/>
      <c r="N789" s="97"/>
      <c r="O789" s="97"/>
      <c r="P789" s="97"/>
      <c r="Q789" s="98"/>
      <c r="R789" s="140" t="str">
        <f ca="1">IF(ISERROR($Y789),"",OFFSET('Smelter Look-up'!$C$4,$Y789-4,0)&amp;"")</f>
        <v/>
      </c>
      <c r="S789" s="98" t="str">
        <f ca="1" t="shared" si="90"/>
        <v/>
      </c>
      <c r="T789" s="98" t="str">
        <f ca="1">IF(B789="","",IF(ISERROR(MATCH($J789,SorP!B:B,0)),"",INDIRECT("'SorP'!$A$"&amp;MATCH($S789&amp;$J789,SorP!C:C,0))))</f>
        <v/>
      </c>
      <c r="U789" s="99"/>
      <c r="V789" s="74" t="str">
        <f ca="1" t="shared" si="91"/>
        <v/>
      </c>
      <c r="W789" s="74" t="b">
        <f ca="1" t="shared" si="92"/>
        <v>0</v>
      </c>
      <c r="X789" s="74" t="str">
        <f ca="1" t="shared" si="93"/>
        <v>+</v>
      </c>
      <c r="Y789" s="74" t="e">
        <f ca="1">IF(C789="",NA(),MATCH($B789&amp;$C789,'Smelter Look-up'!$J:$J,0))</f>
        <v>#N/A</v>
      </c>
      <c r="AB789" s="74">
        <f ca="1" t="shared" si="94"/>
        <v>0</v>
      </c>
      <c r="AC789" s="74" t="str">
        <f ca="1" t="shared" si="95"/>
        <v/>
      </c>
      <c r="AD789" s="74" t="str">
        <f ca="1" t="shared" si="96"/>
        <v/>
      </c>
    </row>
    <row r="790" s="74" customFormat="1" ht="20.15" customHeight="1" spans="1:30">
      <c r="A790" s="97"/>
      <c r="B790" s="95" t="str">
        <f ca="1">IF(LEN(A790)=0,"",INDEX('Smelter Look-up'!$A:$A,MATCH($A790,'Smelter Look-up'!$E:$E,0)))</f>
        <v/>
      </c>
      <c r="C790" s="95" t="str">
        <f ca="1">IF(LEN(A790)=0,"",INDEX('Smelter Look-up'!$C:$C,MATCH($A790,'Smelter Look-up'!$E:$E,0)))</f>
        <v/>
      </c>
      <c r="D790" s="95"/>
      <c r="E790" s="95" t="str">
        <f ca="1">IF(ISERROR($Y790),"",OFFSET('Smelter Look-up'!$D$4,$Y790-4,0)&amp;"")</f>
        <v/>
      </c>
      <c r="F790" s="95" t="str">
        <f ca="1">IF(ISERROR($Y790),"",OFFSET('Smelter Look-up'!$E$4,$Y790-4,0))</f>
        <v/>
      </c>
      <c r="G790" s="95" t="str">
        <f ca="1">IF(C790="Smelter not listed","Enter smelter details",IF(ISERROR($Y790),"",OFFSET('Smelter Look-up'!$F$4,$Y790-4,0)))</f>
        <v/>
      </c>
      <c r="H790" s="154" t="str">
        <f ca="1">IF(ISERROR($Y790),"",OFFSET('Smelter Look-up'!$G$4,$Y790-4,0))</f>
        <v/>
      </c>
      <c r="I790" s="96" t="str">
        <f ca="1">IF(ISERROR($Y790),"",OFFSET('Smelter Look-up'!$H$4,$Y790-4,0))</f>
        <v/>
      </c>
      <c r="J790" s="96" t="str">
        <f ca="1">IF(ISERROR($Y790),"",OFFSET('Smelter Look-up'!$I$4,$Y790-4,0))</f>
        <v/>
      </c>
      <c r="K790" s="97"/>
      <c r="L790" s="97"/>
      <c r="M790" s="97"/>
      <c r="N790" s="97"/>
      <c r="O790" s="97"/>
      <c r="P790" s="97"/>
      <c r="Q790" s="98"/>
      <c r="R790" s="140" t="str">
        <f ca="1">IF(ISERROR($Y790),"",OFFSET('Smelter Look-up'!$C$4,$Y790-4,0)&amp;"")</f>
        <v/>
      </c>
      <c r="S790" s="98" t="str">
        <f ca="1" t="shared" si="90"/>
        <v/>
      </c>
      <c r="T790" s="98" t="str">
        <f ca="1">IF(B790="","",IF(ISERROR(MATCH($J790,SorP!B:B,0)),"",INDIRECT("'SorP'!$A$"&amp;MATCH($S790&amp;$J790,SorP!C:C,0))))</f>
        <v/>
      </c>
      <c r="U790" s="99"/>
      <c r="V790" s="74" t="str">
        <f ca="1" t="shared" si="91"/>
        <v/>
      </c>
      <c r="W790" s="74" t="b">
        <f ca="1" t="shared" si="92"/>
        <v>0</v>
      </c>
      <c r="X790" s="74" t="str">
        <f ca="1" t="shared" si="93"/>
        <v>+</v>
      </c>
      <c r="Y790" s="74" t="e">
        <f ca="1">IF(C790="",NA(),MATCH($B790&amp;$C790,'Smelter Look-up'!$J:$J,0))</f>
        <v>#N/A</v>
      </c>
      <c r="AB790" s="74">
        <f ca="1" t="shared" si="94"/>
        <v>0</v>
      </c>
      <c r="AC790" s="74" t="str">
        <f ca="1" t="shared" si="95"/>
        <v/>
      </c>
      <c r="AD790" s="74" t="str">
        <f ca="1" t="shared" si="96"/>
        <v/>
      </c>
    </row>
    <row r="791" s="74" customFormat="1" ht="20.15" customHeight="1" spans="1:30">
      <c r="A791" s="97"/>
      <c r="B791" s="95" t="str">
        <f ca="1">IF(LEN(A791)=0,"",INDEX('Smelter Look-up'!$A:$A,MATCH($A791,'Smelter Look-up'!$E:$E,0)))</f>
        <v/>
      </c>
      <c r="C791" s="95" t="str">
        <f ca="1">IF(LEN(A791)=0,"",INDEX('Smelter Look-up'!$C:$C,MATCH($A791,'Smelter Look-up'!$E:$E,0)))</f>
        <v/>
      </c>
      <c r="D791" s="95"/>
      <c r="E791" s="95" t="str">
        <f ca="1">IF(ISERROR($Y791),"",OFFSET('Smelter Look-up'!$D$4,$Y791-4,0)&amp;"")</f>
        <v/>
      </c>
      <c r="F791" s="95" t="str">
        <f ca="1">IF(ISERROR($Y791),"",OFFSET('Smelter Look-up'!$E$4,$Y791-4,0))</f>
        <v/>
      </c>
      <c r="G791" s="95" t="str">
        <f ca="1">IF(C791="Smelter not listed","Enter smelter details",IF(ISERROR($Y791),"",OFFSET('Smelter Look-up'!$F$4,$Y791-4,0)))</f>
        <v/>
      </c>
      <c r="H791" s="154" t="str">
        <f ca="1">IF(ISERROR($Y791),"",OFFSET('Smelter Look-up'!$G$4,$Y791-4,0))</f>
        <v/>
      </c>
      <c r="I791" s="96" t="str">
        <f ca="1">IF(ISERROR($Y791),"",OFFSET('Smelter Look-up'!$H$4,$Y791-4,0))</f>
        <v/>
      </c>
      <c r="J791" s="96" t="str">
        <f ca="1">IF(ISERROR($Y791),"",OFFSET('Smelter Look-up'!$I$4,$Y791-4,0))</f>
        <v/>
      </c>
      <c r="K791" s="97"/>
      <c r="L791" s="97"/>
      <c r="M791" s="97"/>
      <c r="N791" s="97"/>
      <c r="O791" s="97"/>
      <c r="P791" s="97"/>
      <c r="Q791" s="98"/>
      <c r="R791" s="140" t="str">
        <f ca="1">IF(ISERROR($Y791),"",OFFSET('Smelter Look-up'!$C$4,$Y791-4,0)&amp;"")</f>
        <v/>
      </c>
      <c r="S791" s="98" t="str">
        <f ca="1" t="shared" si="90"/>
        <v/>
      </c>
      <c r="T791" s="98" t="str">
        <f ca="1">IF(B791="","",IF(ISERROR(MATCH($J791,SorP!B:B,0)),"",INDIRECT("'SorP'!$A$"&amp;MATCH($S791&amp;$J791,SorP!C:C,0))))</f>
        <v/>
      </c>
      <c r="U791" s="99"/>
      <c r="V791" s="74" t="str">
        <f ca="1" t="shared" si="91"/>
        <v/>
      </c>
      <c r="W791" s="74" t="b">
        <f ca="1" t="shared" si="92"/>
        <v>0</v>
      </c>
      <c r="X791" s="74" t="str">
        <f ca="1" t="shared" si="93"/>
        <v>+</v>
      </c>
      <c r="Y791" s="74" t="e">
        <f ca="1">IF(C791="",NA(),MATCH($B791&amp;$C791,'Smelter Look-up'!$J:$J,0))</f>
        <v>#N/A</v>
      </c>
      <c r="AB791" s="74">
        <f ca="1" t="shared" si="94"/>
        <v>0</v>
      </c>
      <c r="AC791" s="74" t="str">
        <f ca="1" t="shared" si="95"/>
        <v/>
      </c>
      <c r="AD791" s="74" t="str">
        <f ca="1" t="shared" si="96"/>
        <v/>
      </c>
    </row>
    <row r="792" s="74" customFormat="1" ht="20.15" customHeight="1" spans="1:30">
      <c r="A792" s="97"/>
      <c r="B792" s="95" t="str">
        <f ca="1">IF(LEN(A792)=0,"",INDEX('Smelter Look-up'!$A:$A,MATCH($A792,'Smelter Look-up'!$E:$E,0)))</f>
        <v/>
      </c>
      <c r="C792" s="95" t="str">
        <f ca="1">IF(LEN(A792)=0,"",INDEX('Smelter Look-up'!$C:$C,MATCH($A792,'Smelter Look-up'!$E:$E,0)))</f>
        <v/>
      </c>
      <c r="D792" s="95"/>
      <c r="E792" s="95" t="str">
        <f ca="1">IF(ISERROR($Y792),"",OFFSET('Smelter Look-up'!$D$4,$Y792-4,0)&amp;"")</f>
        <v/>
      </c>
      <c r="F792" s="95" t="str">
        <f ca="1">IF(ISERROR($Y792),"",OFFSET('Smelter Look-up'!$E$4,$Y792-4,0))</f>
        <v/>
      </c>
      <c r="G792" s="95" t="str">
        <f ca="1">IF(C792="Smelter not listed","Enter smelter details",IF(ISERROR($Y792),"",OFFSET('Smelter Look-up'!$F$4,$Y792-4,0)))</f>
        <v/>
      </c>
      <c r="H792" s="154" t="str">
        <f ca="1">IF(ISERROR($Y792),"",OFFSET('Smelter Look-up'!$G$4,$Y792-4,0))</f>
        <v/>
      </c>
      <c r="I792" s="96" t="str">
        <f ca="1">IF(ISERROR($Y792),"",OFFSET('Smelter Look-up'!$H$4,$Y792-4,0))</f>
        <v/>
      </c>
      <c r="J792" s="96" t="str">
        <f ca="1">IF(ISERROR($Y792),"",OFFSET('Smelter Look-up'!$I$4,$Y792-4,0))</f>
        <v/>
      </c>
      <c r="K792" s="97"/>
      <c r="L792" s="97"/>
      <c r="M792" s="97"/>
      <c r="N792" s="97"/>
      <c r="O792" s="97"/>
      <c r="P792" s="97"/>
      <c r="Q792" s="98"/>
      <c r="R792" s="140" t="str">
        <f ca="1">IF(ISERROR($Y792),"",OFFSET('Smelter Look-up'!$C$4,$Y792-4,0)&amp;"")</f>
        <v/>
      </c>
      <c r="S792" s="98" t="str">
        <f ca="1" t="shared" si="90"/>
        <v/>
      </c>
      <c r="T792" s="98" t="str">
        <f ca="1">IF(B792="","",IF(ISERROR(MATCH($J792,SorP!B:B,0)),"",INDIRECT("'SorP'!$A$"&amp;MATCH($S792&amp;$J792,SorP!C:C,0))))</f>
        <v/>
      </c>
      <c r="U792" s="99"/>
      <c r="V792" s="74" t="str">
        <f ca="1" t="shared" si="91"/>
        <v/>
      </c>
      <c r="W792" s="74" t="b">
        <f ca="1" t="shared" si="92"/>
        <v>0</v>
      </c>
      <c r="X792" s="74" t="str">
        <f ca="1" t="shared" si="93"/>
        <v>+</v>
      </c>
      <c r="Y792" s="74" t="e">
        <f ca="1">IF(C792="",NA(),MATCH($B792&amp;$C792,'Smelter Look-up'!$J:$J,0))</f>
        <v>#N/A</v>
      </c>
      <c r="AB792" s="74">
        <f ca="1" t="shared" si="94"/>
        <v>0</v>
      </c>
      <c r="AC792" s="74" t="str">
        <f ca="1" t="shared" si="95"/>
        <v/>
      </c>
      <c r="AD792" s="74" t="str">
        <f ca="1" t="shared" si="96"/>
        <v/>
      </c>
    </row>
    <row r="793" s="74" customFormat="1" ht="20.15" customHeight="1" spans="1:30">
      <c r="A793" s="97"/>
      <c r="B793" s="95" t="str">
        <f ca="1">IF(LEN(A793)=0,"",INDEX('Smelter Look-up'!$A:$A,MATCH($A793,'Smelter Look-up'!$E:$E,0)))</f>
        <v/>
      </c>
      <c r="C793" s="95" t="str">
        <f ca="1">IF(LEN(A793)=0,"",INDEX('Smelter Look-up'!$C:$C,MATCH($A793,'Smelter Look-up'!$E:$E,0)))</f>
        <v/>
      </c>
      <c r="D793" s="95"/>
      <c r="E793" s="95" t="str">
        <f ca="1">IF(ISERROR($Y793),"",OFFSET('Smelter Look-up'!$D$4,$Y793-4,0)&amp;"")</f>
        <v/>
      </c>
      <c r="F793" s="95" t="str">
        <f ca="1">IF(ISERROR($Y793),"",OFFSET('Smelter Look-up'!$E$4,$Y793-4,0))</f>
        <v/>
      </c>
      <c r="G793" s="95" t="str">
        <f ca="1">IF(C793="Smelter not listed","Enter smelter details",IF(ISERROR($Y793),"",OFFSET('Smelter Look-up'!$F$4,$Y793-4,0)))</f>
        <v/>
      </c>
      <c r="H793" s="154" t="str">
        <f ca="1">IF(ISERROR($Y793),"",OFFSET('Smelter Look-up'!$G$4,$Y793-4,0))</f>
        <v/>
      </c>
      <c r="I793" s="96" t="str">
        <f ca="1">IF(ISERROR($Y793),"",OFFSET('Smelter Look-up'!$H$4,$Y793-4,0))</f>
        <v/>
      </c>
      <c r="J793" s="96" t="str">
        <f ca="1">IF(ISERROR($Y793),"",OFFSET('Smelter Look-up'!$I$4,$Y793-4,0))</f>
        <v/>
      </c>
      <c r="K793" s="97"/>
      <c r="L793" s="97"/>
      <c r="M793" s="97"/>
      <c r="N793" s="97"/>
      <c r="O793" s="97"/>
      <c r="P793" s="97"/>
      <c r="Q793" s="98"/>
      <c r="R793" s="140" t="str">
        <f ca="1">IF(ISERROR($Y793),"",OFFSET('Smelter Look-up'!$C$4,$Y793-4,0)&amp;"")</f>
        <v/>
      </c>
      <c r="S793" s="98" t="str">
        <f ca="1" t="shared" si="90"/>
        <v/>
      </c>
      <c r="T793" s="98" t="str">
        <f ca="1">IF(B793="","",IF(ISERROR(MATCH($J793,SorP!B:B,0)),"",INDIRECT("'SorP'!$A$"&amp;MATCH($S793&amp;$J793,SorP!C:C,0))))</f>
        <v/>
      </c>
      <c r="U793" s="99"/>
      <c r="V793" s="74" t="str">
        <f ca="1" t="shared" si="91"/>
        <v/>
      </c>
      <c r="W793" s="74" t="b">
        <f ca="1" t="shared" si="92"/>
        <v>0</v>
      </c>
      <c r="X793" s="74" t="str">
        <f ca="1" t="shared" si="93"/>
        <v>+</v>
      </c>
      <c r="Y793" s="74" t="e">
        <f ca="1">IF(C793="",NA(),MATCH($B793&amp;$C793,'Smelter Look-up'!$J:$J,0))</f>
        <v>#N/A</v>
      </c>
      <c r="AB793" s="74">
        <f ca="1" t="shared" si="94"/>
        <v>0</v>
      </c>
      <c r="AC793" s="74" t="str">
        <f ca="1" t="shared" si="95"/>
        <v/>
      </c>
      <c r="AD793" s="74" t="str">
        <f ca="1" t="shared" si="96"/>
        <v/>
      </c>
    </row>
    <row r="794" s="74" customFormat="1" ht="20.15" customHeight="1" spans="1:30">
      <c r="A794" s="97"/>
      <c r="B794" s="95" t="str">
        <f ca="1">IF(LEN(A794)=0,"",INDEX('Smelter Look-up'!$A:$A,MATCH($A794,'Smelter Look-up'!$E:$E,0)))</f>
        <v/>
      </c>
      <c r="C794" s="95" t="str">
        <f ca="1">IF(LEN(A794)=0,"",INDEX('Smelter Look-up'!$C:$C,MATCH($A794,'Smelter Look-up'!$E:$E,0)))</f>
        <v/>
      </c>
      <c r="D794" s="95"/>
      <c r="E794" s="95" t="str">
        <f ca="1">IF(ISERROR($Y794),"",OFFSET('Smelter Look-up'!$D$4,$Y794-4,0)&amp;"")</f>
        <v/>
      </c>
      <c r="F794" s="95" t="str">
        <f ca="1">IF(ISERROR($Y794),"",OFFSET('Smelter Look-up'!$E$4,$Y794-4,0))</f>
        <v/>
      </c>
      <c r="G794" s="95" t="str">
        <f ca="1">IF(C794="Smelter not listed","Enter smelter details",IF(ISERROR($Y794),"",OFFSET('Smelter Look-up'!$F$4,$Y794-4,0)))</f>
        <v/>
      </c>
      <c r="H794" s="154" t="str">
        <f ca="1">IF(ISERROR($Y794),"",OFFSET('Smelter Look-up'!$G$4,$Y794-4,0))</f>
        <v/>
      </c>
      <c r="I794" s="96" t="str">
        <f ca="1">IF(ISERROR($Y794),"",OFFSET('Smelter Look-up'!$H$4,$Y794-4,0))</f>
        <v/>
      </c>
      <c r="J794" s="96" t="str">
        <f ca="1">IF(ISERROR($Y794),"",OFFSET('Smelter Look-up'!$I$4,$Y794-4,0))</f>
        <v/>
      </c>
      <c r="K794" s="97"/>
      <c r="L794" s="97"/>
      <c r="M794" s="97"/>
      <c r="N794" s="97"/>
      <c r="O794" s="97"/>
      <c r="P794" s="97"/>
      <c r="Q794" s="98"/>
      <c r="R794" s="140" t="str">
        <f ca="1">IF(ISERROR($Y794),"",OFFSET('Smelter Look-up'!$C$4,$Y794-4,0)&amp;"")</f>
        <v/>
      </c>
      <c r="S794" s="98" t="str">
        <f ca="1" t="shared" si="90"/>
        <v/>
      </c>
      <c r="T794" s="98" t="str">
        <f ca="1">IF(B794="","",IF(ISERROR(MATCH($J794,SorP!B:B,0)),"",INDIRECT("'SorP'!$A$"&amp;MATCH($S794&amp;$J794,SorP!C:C,0))))</f>
        <v/>
      </c>
      <c r="U794" s="99"/>
      <c r="V794" s="74" t="str">
        <f ca="1" t="shared" si="91"/>
        <v/>
      </c>
      <c r="W794" s="74" t="b">
        <f ca="1" t="shared" si="92"/>
        <v>0</v>
      </c>
      <c r="X794" s="74" t="str">
        <f ca="1" t="shared" si="93"/>
        <v>+</v>
      </c>
      <c r="Y794" s="74" t="e">
        <f ca="1">IF(C794="",NA(),MATCH($B794&amp;$C794,'Smelter Look-up'!$J:$J,0))</f>
        <v>#N/A</v>
      </c>
      <c r="AB794" s="74">
        <f ca="1" t="shared" si="94"/>
        <v>0</v>
      </c>
      <c r="AC794" s="74" t="str">
        <f ca="1" t="shared" si="95"/>
        <v/>
      </c>
      <c r="AD794" s="74" t="str">
        <f ca="1" t="shared" si="96"/>
        <v/>
      </c>
    </row>
    <row r="795" s="74" customFormat="1" ht="20.15" customHeight="1" spans="1:30">
      <c r="A795" s="97"/>
      <c r="B795" s="95" t="str">
        <f ca="1">IF(LEN(A795)=0,"",INDEX('Smelter Look-up'!$A:$A,MATCH($A795,'Smelter Look-up'!$E:$E,0)))</f>
        <v/>
      </c>
      <c r="C795" s="95" t="str">
        <f ca="1">IF(LEN(A795)=0,"",INDEX('Smelter Look-up'!$C:$C,MATCH($A795,'Smelter Look-up'!$E:$E,0)))</f>
        <v/>
      </c>
      <c r="D795" s="95"/>
      <c r="E795" s="95" t="str">
        <f ca="1">IF(ISERROR($Y795),"",OFFSET('Smelter Look-up'!$D$4,$Y795-4,0)&amp;"")</f>
        <v/>
      </c>
      <c r="F795" s="95" t="str">
        <f ca="1">IF(ISERROR($Y795),"",OFFSET('Smelter Look-up'!$E$4,$Y795-4,0))</f>
        <v/>
      </c>
      <c r="G795" s="95" t="str">
        <f ca="1">IF(C795="Smelter not listed","Enter smelter details",IF(ISERROR($Y795),"",OFFSET('Smelter Look-up'!$F$4,$Y795-4,0)))</f>
        <v/>
      </c>
      <c r="H795" s="154" t="str">
        <f ca="1">IF(ISERROR($Y795),"",OFFSET('Smelter Look-up'!$G$4,$Y795-4,0))</f>
        <v/>
      </c>
      <c r="I795" s="96" t="str">
        <f ca="1">IF(ISERROR($Y795),"",OFFSET('Smelter Look-up'!$H$4,$Y795-4,0))</f>
        <v/>
      </c>
      <c r="J795" s="96" t="str">
        <f ca="1">IF(ISERROR($Y795),"",OFFSET('Smelter Look-up'!$I$4,$Y795-4,0))</f>
        <v/>
      </c>
      <c r="K795" s="97"/>
      <c r="L795" s="97"/>
      <c r="M795" s="97"/>
      <c r="N795" s="97"/>
      <c r="O795" s="97"/>
      <c r="P795" s="97"/>
      <c r="Q795" s="98"/>
      <c r="R795" s="140" t="str">
        <f ca="1">IF(ISERROR($Y795),"",OFFSET('Smelter Look-up'!$C$4,$Y795-4,0)&amp;"")</f>
        <v/>
      </c>
      <c r="S795" s="98" t="str">
        <f ca="1" t="shared" si="90"/>
        <v/>
      </c>
      <c r="T795" s="98" t="str">
        <f ca="1">IF(B795="","",IF(ISERROR(MATCH($J795,SorP!B:B,0)),"",INDIRECT("'SorP'!$A$"&amp;MATCH($S795&amp;$J795,SorP!C:C,0))))</f>
        <v/>
      </c>
      <c r="U795" s="99"/>
      <c r="V795" s="74" t="str">
        <f ca="1" t="shared" si="91"/>
        <v/>
      </c>
      <c r="W795" s="74" t="b">
        <f ca="1" t="shared" si="92"/>
        <v>0</v>
      </c>
      <c r="X795" s="74" t="str">
        <f ca="1" t="shared" si="93"/>
        <v>+</v>
      </c>
      <c r="Y795" s="74" t="e">
        <f ca="1">IF(C795="",NA(),MATCH($B795&amp;$C795,'Smelter Look-up'!$J:$J,0))</f>
        <v>#N/A</v>
      </c>
      <c r="AB795" s="74">
        <f ca="1" t="shared" si="94"/>
        <v>0</v>
      </c>
      <c r="AC795" s="74" t="str">
        <f ca="1" t="shared" si="95"/>
        <v/>
      </c>
      <c r="AD795" s="74" t="str">
        <f ca="1" t="shared" si="96"/>
        <v/>
      </c>
    </row>
    <row r="796" s="74" customFormat="1" ht="20.15" customHeight="1" spans="1:30">
      <c r="A796" s="97"/>
      <c r="B796" s="95" t="str">
        <f ca="1">IF(LEN(A796)=0,"",INDEX('Smelter Look-up'!$A:$A,MATCH($A796,'Smelter Look-up'!$E:$E,0)))</f>
        <v/>
      </c>
      <c r="C796" s="95" t="str">
        <f ca="1">IF(LEN(A796)=0,"",INDEX('Smelter Look-up'!$C:$C,MATCH($A796,'Smelter Look-up'!$E:$E,0)))</f>
        <v/>
      </c>
      <c r="D796" s="95"/>
      <c r="E796" s="95" t="str">
        <f ca="1">IF(ISERROR($Y796),"",OFFSET('Smelter Look-up'!$D$4,$Y796-4,0)&amp;"")</f>
        <v/>
      </c>
      <c r="F796" s="95" t="str">
        <f ca="1">IF(ISERROR($Y796),"",OFFSET('Smelter Look-up'!$E$4,$Y796-4,0))</f>
        <v/>
      </c>
      <c r="G796" s="95" t="str">
        <f ca="1">IF(C796="Smelter not listed","Enter smelter details",IF(ISERROR($Y796),"",OFFSET('Smelter Look-up'!$F$4,$Y796-4,0)))</f>
        <v/>
      </c>
      <c r="H796" s="154" t="str">
        <f ca="1">IF(ISERROR($Y796),"",OFFSET('Smelter Look-up'!$G$4,$Y796-4,0))</f>
        <v/>
      </c>
      <c r="I796" s="96" t="str">
        <f ca="1">IF(ISERROR($Y796),"",OFFSET('Smelter Look-up'!$H$4,$Y796-4,0))</f>
        <v/>
      </c>
      <c r="J796" s="96" t="str">
        <f ca="1">IF(ISERROR($Y796),"",OFFSET('Smelter Look-up'!$I$4,$Y796-4,0))</f>
        <v/>
      </c>
      <c r="K796" s="97"/>
      <c r="L796" s="97"/>
      <c r="M796" s="97"/>
      <c r="N796" s="97"/>
      <c r="O796" s="97"/>
      <c r="P796" s="97"/>
      <c r="Q796" s="98"/>
      <c r="R796" s="140" t="str">
        <f ca="1">IF(ISERROR($Y796),"",OFFSET('Smelter Look-up'!$C$4,$Y796-4,0)&amp;"")</f>
        <v/>
      </c>
      <c r="S796" s="98" t="str">
        <f ca="1" t="shared" si="90"/>
        <v/>
      </c>
      <c r="T796" s="98" t="str">
        <f ca="1">IF(B796="","",IF(ISERROR(MATCH($J796,SorP!B:B,0)),"",INDIRECT("'SorP'!$A$"&amp;MATCH($S796&amp;$J796,SorP!C:C,0))))</f>
        <v/>
      </c>
      <c r="U796" s="99"/>
      <c r="V796" s="74" t="str">
        <f ca="1" t="shared" si="91"/>
        <v/>
      </c>
      <c r="W796" s="74" t="b">
        <f ca="1" t="shared" si="92"/>
        <v>0</v>
      </c>
      <c r="X796" s="74" t="str">
        <f ca="1" t="shared" si="93"/>
        <v>+</v>
      </c>
      <c r="Y796" s="74" t="e">
        <f ca="1">IF(C796="",NA(),MATCH($B796&amp;$C796,'Smelter Look-up'!$J:$J,0))</f>
        <v>#N/A</v>
      </c>
      <c r="AB796" s="74">
        <f ca="1" t="shared" si="94"/>
        <v>0</v>
      </c>
      <c r="AC796" s="74" t="str">
        <f ca="1" t="shared" si="95"/>
        <v/>
      </c>
      <c r="AD796" s="74" t="str">
        <f ca="1" t="shared" si="96"/>
        <v/>
      </c>
    </row>
    <row r="797" s="74" customFormat="1" ht="20.15" customHeight="1" spans="1:30">
      <c r="A797" s="97"/>
      <c r="B797" s="95" t="str">
        <f ca="1">IF(LEN(A797)=0,"",INDEX('Smelter Look-up'!$A:$A,MATCH($A797,'Smelter Look-up'!$E:$E,0)))</f>
        <v/>
      </c>
      <c r="C797" s="95" t="str">
        <f ca="1">IF(LEN(A797)=0,"",INDEX('Smelter Look-up'!$C:$C,MATCH($A797,'Smelter Look-up'!$E:$E,0)))</f>
        <v/>
      </c>
      <c r="D797" s="95"/>
      <c r="E797" s="95" t="str">
        <f ca="1">IF(ISERROR($Y797),"",OFFSET('Smelter Look-up'!$D$4,$Y797-4,0)&amp;"")</f>
        <v/>
      </c>
      <c r="F797" s="95" t="str">
        <f ca="1">IF(ISERROR($Y797),"",OFFSET('Smelter Look-up'!$E$4,$Y797-4,0))</f>
        <v/>
      </c>
      <c r="G797" s="95" t="str">
        <f ca="1">IF(C797="Smelter not listed","Enter smelter details",IF(ISERROR($Y797),"",OFFSET('Smelter Look-up'!$F$4,$Y797-4,0)))</f>
        <v/>
      </c>
      <c r="H797" s="154" t="str">
        <f ca="1">IF(ISERROR($Y797),"",OFFSET('Smelter Look-up'!$G$4,$Y797-4,0))</f>
        <v/>
      </c>
      <c r="I797" s="96" t="str">
        <f ca="1">IF(ISERROR($Y797),"",OFFSET('Smelter Look-up'!$H$4,$Y797-4,0))</f>
        <v/>
      </c>
      <c r="J797" s="96" t="str">
        <f ca="1">IF(ISERROR($Y797),"",OFFSET('Smelter Look-up'!$I$4,$Y797-4,0))</f>
        <v/>
      </c>
      <c r="K797" s="97"/>
      <c r="L797" s="97"/>
      <c r="M797" s="97"/>
      <c r="N797" s="97"/>
      <c r="O797" s="97"/>
      <c r="P797" s="97"/>
      <c r="Q797" s="98"/>
      <c r="R797" s="140" t="str">
        <f ca="1">IF(ISERROR($Y797),"",OFFSET('Smelter Look-up'!$C$4,$Y797-4,0)&amp;"")</f>
        <v/>
      </c>
      <c r="S797" s="98" t="str">
        <f ca="1" t="shared" si="90"/>
        <v/>
      </c>
      <c r="T797" s="98" t="str">
        <f ca="1">IF(B797="","",IF(ISERROR(MATCH($J797,SorP!B:B,0)),"",INDIRECT("'SorP'!$A$"&amp;MATCH($S797&amp;$J797,SorP!C:C,0))))</f>
        <v/>
      </c>
      <c r="U797" s="99"/>
      <c r="V797" s="74" t="str">
        <f ca="1" t="shared" si="91"/>
        <v/>
      </c>
      <c r="W797" s="74" t="b">
        <f ca="1" t="shared" si="92"/>
        <v>0</v>
      </c>
      <c r="X797" s="74" t="str">
        <f ca="1" t="shared" si="93"/>
        <v>+</v>
      </c>
      <c r="Y797" s="74" t="e">
        <f ca="1">IF(C797="",NA(),MATCH($B797&amp;$C797,'Smelter Look-up'!$J:$J,0))</f>
        <v>#N/A</v>
      </c>
      <c r="AB797" s="74">
        <f ca="1" t="shared" si="94"/>
        <v>0</v>
      </c>
      <c r="AC797" s="74" t="str">
        <f ca="1" t="shared" si="95"/>
        <v/>
      </c>
      <c r="AD797" s="74" t="str">
        <f ca="1" t="shared" si="96"/>
        <v/>
      </c>
    </row>
    <row r="798" s="74" customFormat="1" ht="20.15" customHeight="1" spans="1:30">
      <c r="A798" s="97"/>
      <c r="B798" s="95" t="str">
        <f ca="1">IF(LEN(A798)=0,"",INDEX('Smelter Look-up'!$A:$A,MATCH($A798,'Smelter Look-up'!$E:$E,0)))</f>
        <v/>
      </c>
      <c r="C798" s="95" t="str">
        <f ca="1">IF(LEN(A798)=0,"",INDEX('Smelter Look-up'!$C:$C,MATCH($A798,'Smelter Look-up'!$E:$E,0)))</f>
        <v/>
      </c>
      <c r="D798" s="95"/>
      <c r="E798" s="95" t="str">
        <f ca="1">IF(ISERROR($Y798),"",OFFSET('Smelter Look-up'!$D$4,$Y798-4,0)&amp;"")</f>
        <v/>
      </c>
      <c r="F798" s="95" t="str">
        <f ca="1">IF(ISERROR($Y798),"",OFFSET('Smelter Look-up'!$E$4,$Y798-4,0))</f>
        <v/>
      </c>
      <c r="G798" s="95" t="str">
        <f ca="1">IF(C798="Smelter not listed","Enter smelter details",IF(ISERROR($Y798),"",OFFSET('Smelter Look-up'!$F$4,$Y798-4,0)))</f>
        <v/>
      </c>
      <c r="H798" s="154" t="str">
        <f ca="1">IF(ISERROR($Y798),"",OFFSET('Smelter Look-up'!$G$4,$Y798-4,0))</f>
        <v/>
      </c>
      <c r="I798" s="96" t="str">
        <f ca="1">IF(ISERROR($Y798),"",OFFSET('Smelter Look-up'!$H$4,$Y798-4,0))</f>
        <v/>
      </c>
      <c r="J798" s="96" t="str">
        <f ca="1">IF(ISERROR($Y798),"",OFFSET('Smelter Look-up'!$I$4,$Y798-4,0))</f>
        <v/>
      </c>
      <c r="K798" s="97"/>
      <c r="L798" s="97"/>
      <c r="M798" s="97"/>
      <c r="N798" s="97"/>
      <c r="O798" s="97"/>
      <c r="P798" s="97"/>
      <c r="Q798" s="98"/>
      <c r="R798" s="140" t="str">
        <f ca="1">IF(ISERROR($Y798),"",OFFSET('Smelter Look-up'!$C$4,$Y798-4,0)&amp;"")</f>
        <v/>
      </c>
      <c r="S798" s="98" t="str">
        <f ca="1" t="shared" si="90"/>
        <v/>
      </c>
      <c r="T798" s="98" t="str">
        <f ca="1">IF(B798="","",IF(ISERROR(MATCH($J798,SorP!B:B,0)),"",INDIRECT("'SorP'!$A$"&amp;MATCH($S798&amp;$J798,SorP!C:C,0))))</f>
        <v/>
      </c>
      <c r="U798" s="99"/>
      <c r="V798" s="74" t="str">
        <f ca="1" t="shared" si="91"/>
        <v/>
      </c>
      <c r="W798" s="74" t="b">
        <f ca="1" t="shared" si="92"/>
        <v>0</v>
      </c>
      <c r="X798" s="74" t="str">
        <f ca="1" t="shared" si="93"/>
        <v>+</v>
      </c>
      <c r="Y798" s="74" t="e">
        <f ca="1">IF(C798="",NA(),MATCH($B798&amp;$C798,'Smelter Look-up'!$J:$J,0))</f>
        <v>#N/A</v>
      </c>
      <c r="AB798" s="74">
        <f ca="1" t="shared" si="94"/>
        <v>0</v>
      </c>
      <c r="AC798" s="74" t="str">
        <f ca="1" t="shared" si="95"/>
        <v/>
      </c>
      <c r="AD798" s="74" t="str">
        <f ca="1" t="shared" si="96"/>
        <v/>
      </c>
    </row>
    <row r="799" s="74" customFormat="1" ht="20.15" customHeight="1" spans="1:30">
      <c r="A799" s="97"/>
      <c r="B799" s="95" t="str">
        <f ca="1">IF(LEN(A799)=0,"",INDEX('Smelter Look-up'!$A:$A,MATCH($A799,'Smelter Look-up'!$E:$E,0)))</f>
        <v/>
      </c>
      <c r="C799" s="95" t="str">
        <f ca="1">IF(LEN(A799)=0,"",INDEX('Smelter Look-up'!$C:$C,MATCH($A799,'Smelter Look-up'!$E:$E,0)))</f>
        <v/>
      </c>
      <c r="D799" s="95"/>
      <c r="E799" s="95" t="str">
        <f ca="1">IF(ISERROR($Y799),"",OFFSET('Smelter Look-up'!$D$4,$Y799-4,0)&amp;"")</f>
        <v/>
      </c>
      <c r="F799" s="95" t="str">
        <f ca="1">IF(ISERROR($Y799),"",OFFSET('Smelter Look-up'!$E$4,$Y799-4,0))</f>
        <v/>
      </c>
      <c r="G799" s="95" t="str">
        <f ca="1">IF(C799="Smelter not listed","Enter smelter details",IF(ISERROR($Y799),"",OFFSET('Smelter Look-up'!$F$4,$Y799-4,0)))</f>
        <v/>
      </c>
      <c r="H799" s="154" t="str">
        <f ca="1">IF(ISERROR($Y799),"",OFFSET('Smelter Look-up'!$G$4,$Y799-4,0))</f>
        <v/>
      </c>
      <c r="I799" s="96" t="str">
        <f ca="1">IF(ISERROR($Y799),"",OFFSET('Smelter Look-up'!$H$4,$Y799-4,0))</f>
        <v/>
      </c>
      <c r="J799" s="96" t="str">
        <f ca="1">IF(ISERROR($Y799),"",OFFSET('Smelter Look-up'!$I$4,$Y799-4,0))</f>
        <v/>
      </c>
      <c r="K799" s="97"/>
      <c r="L799" s="97"/>
      <c r="M799" s="97"/>
      <c r="N799" s="97"/>
      <c r="O799" s="97"/>
      <c r="P799" s="97"/>
      <c r="Q799" s="98"/>
      <c r="R799" s="140" t="str">
        <f ca="1">IF(ISERROR($Y799),"",OFFSET('Smelter Look-up'!$C$4,$Y799-4,0)&amp;"")</f>
        <v/>
      </c>
      <c r="S799" s="98" t="str">
        <f ca="1" t="shared" si="90"/>
        <v/>
      </c>
      <c r="T799" s="98" t="str">
        <f ca="1">IF(B799="","",IF(ISERROR(MATCH($J799,SorP!B:B,0)),"",INDIRECT("'SorP'!$A$"&amp;MATCH($S799&amp;$J799,SorP!C:C,0))))</f>
        <v/>
      </c>
      <c r="U799" s="99"/>
      <c r="V799" s="74" t="str">
        <f ca="1" t="shared" si="91"/>
        <v/>
      </c>
      <c r="W799" s="74" t="b">
        <f ca="1" t="shared" si="92"/>
        <v>0</v>
      </c>
      <c r="X799" s="74" t="str">
        <f ca="1" t="shared" si="93"/>
        <v>+</v>
      </c>
      <c r="Y799" s="74" t="e">
        <f ca="1">IF(C799="",NA(),MATCH($B799&amp;$C799,'Smelter Look-up'!$J:$J,0))</f>
        <v>#N/A</v>
      </c>
      <c r="AB799" s="74">
        <f ca="1" t="shared" si="94"/>
        <v>0</v>
      </c>
      <c r="AC799" s="74" t="str">
        <f ca="1" t="shared" si="95"/>
        <v/>
      </c>
      <c r="AD799" s="74" t="str">
        <f ca="1" t="shared" si="96"/>
        <v/>
      </c>
    </row>
    <row r="800" s="74" customFormat="1" ht="20.15" customHeight="1" spans="1:30">
      <c r="A800" s="97"/>
      <c r="B800" s="95" t="str">
        <f ca="1">IF(LEN(A800)=0,"",INDEX('Smelter Look-up'!$A:$A,MATCH($A800,'Smelter Look-up'!$E:$E,0)))</f>
        <v/>
      </c>
      <c r="C800" s="95" t="str">
        <f ca="1">IF(LEN(A800)=0,"",INDEX('Smelter Look-up'!$C:$C,MATCH($A800,'Smelter Look-up'!$E:$E,0)))</f>
        <v/>
      </c>
      <c r="D800" s="95"/>
      <c r="E800" s="95" t="str">
        <f ca="1">IF(ISERROR($Y800),"",OFFSET('Smelter Look-up'!$D$4,$Y800-4,0)&amp;"")</f>
        <v/>
      </c>
      <c r="F800" s="95" t="str">
        <f ca="1">IF(ISERROR($Y800),"",OFFSET('Smelter Look-up'!$E$4,$Y800-4,0))</f>
        <v/>
      </c>
      <c r="G800" s="95" t="str">
        <f ca="1">IF(C800="Smelter not listed","Enter smelter details",IF(ISERROR($Y800),"",OFFSET('Smelter Look-up'!$F$4,$Y800-4,0)))</f>
        <v/>
      </c>
      <c r="H800" s="154" t="str">
        <f ca="1">IF(ISERROR($Y800),"",OFFSET('Smelter Look-up'!$G$4,$Y800-4,0))</f>
        <v/>
      </c>
      <c r="I800" s="96" t="str">
        <f ca="1">IF(ISERROR($Y800),"",OFFSET('Smelter Look-up'!$H$4,$Y800-4,0))</f>
        <v/>
      </c>
      <c r="J800" s="96" t="str">
        <f ca="1">IF(ISERROR($Y800),"",OFFSET('Smelter Look-up'!$I$4,$Y800-4,0))</f>
        <v/>
      </c>
      <c r="K800" s="97"/>
      <c r="L800" s="97"/>
      <c r="M800" s="97"/>
      <c r="N800" s="97"/>
      <c r="O800" s="97"/>
      <c r="P800" s="97"/>
      <c r="Q800" s="98"/>
      <c r="R800" s="140" t="str">
        <f ca="1">IF(ISERROR($Y800),"",OFFSET('Smelter Look-up'!$C$4,$Y800-4,0)&amp;"")</f>
        <v/>
      </c>
      <c r="S800" s="98" t="str">
        <f ca="1" t="shared" si="90"/>
        <v/>
      </c>
      <c r="T800" s="98" t="str">
        <f ca="1">IF(B800="","",IF(ISERROR(MATCH($J800,SorP!B:B,0)),"",INDIRECT("'SorP'!$A$"&amp;MATCH($S800&amp;$J800,SorP!C:C,0))))</f>
        <v/>
      </c>
      <c r="U800" s="99"/>
      <c r="V800" s="74" t="str">
        <f ca="1" t="shared" si="91"/>
        <v/>
      </c>
      <c r="W800" s="74" t="b">
        <f ca="1" t="shared" si="92"/>
        <v>0</v>
      </c>
      <c r="X800" s="74" t="str">
        <f ca="1" t="shared" si="93"/>
        <v>+</v>
      </c>
      <c r="Y800" s="74" t="e">
        <f ca="1">IF(C800="",NA(),MATCH($B800&amp;$C800,'Smelter Look-up'!$J:$J,0))</f>
        <v>#N/A</v>
      </c>
      <c r="AB800" s="74">
        <f ca="1" t="shared" si="94"/>
        <v>0</v>
      </c>
      <c r="AC800" s="74" t="str">
        <f ca="1" t="shared" si="95"/>
        <v/>
      </c>
      <c r="AD800" s="74" t="str">
        <f ca="1" t="shared" si="96"/>
        <v/>
      </c>
    </row>
    <row r="801" s="74" customFormat="1" ht="20.15" customHeight="1" spans="1:30">
      <c r="A801" s="97"/>
      <c r="B801" s="95" t="str">
        <f ca="1">IF(LEN(A801)=0,"",INDEX('Smelter Look-up'!$A:$A,MATCH($A801,'Smelter Look-up'!$E:$E,0)))</f>
        <v/>
      </c>
      <c r="C801" s="95" t="str">
        <f ca="1">IF(LEN(A801)=0,"",INDEX('Smelter Look-up'!$C:$C,MATCH($A801,'Smelter Look-up'!$E:$E,0)))</f>
        <v/>
      </c>
      <c r="D801" s="95"/>
      <c r="E801" s="95" t="str">
        <f ca="1">IF(ISERROR($Y801),"",OFFSET('Smelter Look-up'!$D$4,$Y801-4,0)&amp;"")</f>
        <v/>
      </c>
      <c r="F801" s="95" t="str">
        <f ca="1">IF(ISERROR($Y801),"",OFFSET('Smelter Look-up'!$E$4,$Y801-4,0))</f>
        <v/>
      </c>
      <c r="G801" s="95" t="str">
        <f ca="1">IF(C801="Smelter not listed","Enter smelter details",IF(ISERROR($Y801),"",OFFSET('Smelter Look-up'!$F$4,$Y801-4,0)))</f>
        <v/>
      </c>
      <c r="H801" s="154" t="str">
        <f ca="1">IF(ISERROR($Y801),"",OFFSET('Smelter Look-up'!$G$4,$Y801-4,0))</f>
        <v/>
      </c>
      <c r="I801" s="96" t="str">
        <f ca="1">IF(ISERROR($Y801),"",OFFSET('Smelter Look-up'!$H$4,$Y801-4,0))</f>
        <v/>
      </c>
      <c r="J801" s="96" t="str">
        <f ca="1">IF(ISERROR($Y801),"",OFFSET('Smelter Look-up'!$I$4,$Y801-4,0))</f>
        <v/>
      </c>
      <c r="K801" s="97"/>
      <c r="L801" s="97"/>
      <c r="M801" s="97"/>
      <c r="N801" s="97"/>
      <c r="O801" s="97"/>
      <c r="P801" s="97"/>
      <c r="Q801" s="98"/>
      <c r="R801" s="140" t="str">
        <f ca="1">IF(ISERROR($Y801),"",OFFSET('Smelter Look-up'!$C$4,$Y801-4,0)&amp;"")</f>
        <v/>
      </c>
      <c r="S801" s="98" t="str">
        <f ca="1" t="shared" si="90"/>
        <v/>
      </c>
      <c r="T801" s="98" t="str">
        <f ca="1">IF(B801="","",IF(ISERROR(MATCH($J801,SorP!B:B,0)),"",INDIRECT("'SorP'!$A$"&amp;MATCH($S801&amp;$J801,SorP!C:C,0))))</f>
        <v/>
      </c>
      <c r="U801" s="99"/>
      <c r="V801" s="74" t="str">
        <f ca="1" t="shared" si="91"/>
        <v/>
      </c>
      <c r="W801" s="74" t="b">
        <f ca="1" t="shared" si="92"/>
        <v>0</v>
      </c>
      <c r="X801" s="74" t="str">
        <f ca="1" t="shared" si="93"/>
        <v>+</v>
      </c>
      <c r="Y801" s="74" t="e">
        <f ca="1">IF(C801="",NA(),MATCH($B801&amp;$C801,'Smelter Look-up'!$J:$J,0))</f>
        <v>#N/A</v>
      </c>
      <c r="AB801" s="74">
        <f ca="1" t="shared" si="94"/>
        <v>0</v>
      </c>
      <c r="AC801" s="74" t="str">
        <f ca="1" t="shared" si="95"/>
        <v/>
      </c>
      <c r="AD801" s="74" t="str">
        <f ca="1" t="shared" si="96"/>
        <v/>
      </c>
    </row>
    <row r="802" s="74" customFormat="1" ht="20.15" customHeight="1" spans="1:30">
      <c r="A802" s="97"/>
      <c r="B802" s="95" t="str">
        <f ca="1">IF(LEN(A802)=0,"",INDEX('Smelter Look-up'!$A:$A,MATCH($A802,'Smelter Look-up'!$E:$E,0)))</f>
        <v/>
      </c>
      <c r="C802" s="95" t="str">
        <f ca="1">IF(LEN(A802)=0,"",INDEX('Smelter Look-up'!$C:$C,MATCH($A802,'Smelter Look-up'!$E:$E,0)))</f>
        <v/>
      </c>
      <c r="D802" s="95"/>
      <c r="E802" s="95" t="str">
        <f ca="1">IF(ISERROR($Y802),"",OFFSET('Smelter Look-up'!$D$4,$Y802-4,0)&amp;"")</f>
        <v/>
      </c>
      <c r="F802" s="95" t="str">
        <f ca="1">IF(ISERROR($Y802),"",OFFSET('Smelter Look-up'!$E$4,$Y802-4,0))</f>
        <v/>
      </c>
      <c r="G802" s="95" t="str">
        <f ca="1">IF(C802="Smelter not listed","Enter smelter details",IF(ISERROR($Y802),"",OFFSET('Smelter Look-up'!$F$4,$Y802-4,0)))</f>
        <v/>
      </c>
      <c r="H802" s="154" t="str">
        <f ca="1">IF(ISERROR($Y802),"",OFFSET('Smelter Look-up'!$G$4,$Y802-4,0))</f>
        <v/>
      </c>
      <c r="I802" s="96" t="str">
        <f ca="1">IF(ISERROR($Y802),"",OFFSET('Smelter Look-up'!$H$4,$Y802-4,0))</f>
        <v/>
      </c>
      <c r="J802" s="96" t="str">
        <f ca="1">IF(ISERROR($Y802),"",OFFSET('Smelter Look-up'!$I$4,$Y802-4,0))</f>
        <v/>
      </c>
      <c r="K802" s="97"/>
      <c r="L802" s="97"/>
      <c r="M802" s="97"/>
      <c r="N802" s="97"/>
      <c r="O802" s="97"/>
      <c r="P802" s="97"/>
      <c r="Q802" s="98"/>
      <c r="R802" s="140" t="str">
        <f ca="1">IF(ISERROR($Y802),"",OFFSET('Smelter Look-up'!$C$4,$Y802-4,0)&amp;"")</f>
        <v/>
      </c>
      <c r="S802" s="98" t="str">
        <f ca="1" t="shared" si="90"/>
        <v/>
      </c>
      <c r="T802" s="98" t="str">
        <f ca="1">IF(B802="","",IF(ISERROR(MATCH($J802,SorP!B:B,0)),"",INDIRECT("'SorP'!$A$"&amp;MATCH($S802&amp;$J802,SorP!C:C,0))))</f>
        <v/>
      </c>
      <c r="U802" s="99"/>
      <c r="V802" s="74" t="str">
        <f ca="1" t="shared" si="91"/>
        <v/>
      </c>
      <c r="W802" s="74" t="b">
        <f ca="1" t="shared" si="92"/>
        <v>0</v>
      </c>
      <c r="X802" s="74" t="str">
        <f ca="1" t="shared" si="93"/>
        <v>+</v>
      </c>
      <c r="Y802" s="74" t="e">
        <f ca="1">IF(C802="",NA(),MATCH($B802&amp;$C802,'Smelter Look-up'!$J:$J,0))</f>
        <v>#N/A</v>
      </c>
      <c r="AB802" s="74">
        <f ca="1" t="shared" si="94"/>
        <v>0</v>
      </c>
      <c r="AC802" s="74" t="str">
        <f ca="1" t="shared" si="95"/>
        <v/>
      </c>
      <c r="AD802" s="74" t="str">
        <f ca="1" t="shared" si="96"/>
        <v/>
      </c>
    </row>
    <row r="803" s="74" customFormat="1" ht="20.15" customHeight="1" spans="1:30">
      <c r="A803" s="97"/>
      <c r="B803" s="95" t="str">
        <f ca="1">IF(LEN(A803)=0,"",INDEX('Smelter Look-up'!$A:$A,MATCH($A803,'Smelter Look-up'!$E:$E,0)))</f>
        <v/>
      </c>
      <c r="C803" s="95" t="str">
        <f ca="1">IF(LEN(A803)=0,"",INDEX('Smelter Look-up'!$C:$C,MATCH($A803,'Smelter Look-up'!$E:$E,0)))</f>
        <v/>
      </c>
      <c r="D803" s="95"/>
      <c r="E803" s="95" t="str">
        <f ca="1">IF(ISERROR($Y803),"",OFFSET('Smelter Look-up'!$D$4,$Y803-4,0)&amp;"")</f>
        <v/>
      </c>
      <c r="F803" s="95" t="str">
        <f ca="1">IF(ISERROR($Y803),"",OFFSET('Smelter Look-up'!$E$4,$Y803-4,0))</f>
        <v/>
      </c>
      <c r="G803" s="95" t="str">
        <f ca="1">IF(C803="Smelter not listed","Enter smelter details",IF(ISERROR($Y803),"",OFFSET('Smelter Look-up'!$F$4,$Y803-4,0)))</f>
        <v/>
      </c>
      <c r="H803" s="154" t="str">
        <f ca="1">IF(ISERROR($Y803),"",OFFSET('Smelter Look-up'!$G$4,$Y803-4,0))</f>
        <v/>
      </c>
      <c r="I803" s="96" t="str">
        <f ca="1">IF(ISERROR($Y803),"",OFFSET('Smelter Look-up'!$H$4,$Y803-4,0))</f>
        <v/>
      </c>
      <c r="J803" s="96" t="str">
        <f ca="1">IF(ISERROR($Y803),"",OFFSET('Smelter Look-up'!$I$4,$Y803-4,0))</f>
        <v/>
      </c>
      <c r="K803" s="97"/>
      <c r="L803" s="97"/>
      <c r="M803" s="97"/>
      <c r="N803" s="97"/>
      <c r="O803" s="97"/>
      <c r="P803" s="97"/>
      <c r="Q803" s="98"/>
      <c r="R803" s="140" t="str">
        <f ca="1">IF(ISERROR($Y803),"",OFFSET('Smelter Look-up'!$C$4,$Y803-4,0)&amp;"")</f>
        <v/>
      </c>
      <c r="S803" s="98" t="str">
        <f ca="1" t="shared" si="90"/>
        <v/>
      </c>
      <c r="T803" s="98" t="str">
        <f ca="1">IF(B803="","",IF(ISERROR(MATCH($J803,SorP!B:B,0)),"",INDIRECT("'SorP'!$A$"&amp;MATCH($S803&amp;$J803,SorP!C:C,0))))</f>
        <v/>
      </c>
      <c r="U803" s="99"/>
      <c r="V803" s="74" t="str">
        <f ca="1" t="shared" si="91"/>
        <v/>
      </c>
      <c r="W803" s="74" t="b">
        <f ca="1" t="shared" si="92"/>
        <v>0</v>
      </c>
      <c r="X803" s="74" t="str">
        <f ca="1" t="shared" si="93"/>
        <v>+</v>
      </c>
      <c r="Y803" s="74" t="e">
        <f ca="1">IF(C803="",NA(),MATCH($B803&amp;$C803,'Smelter Look-up'!$J:$J,0))</f>
        <v>#N/A</v>
      </c>
      <c r="AB803" s="74">
        <f ca="1" t="shared" si="94"/>
        <v>0</v>
      </c>
      <c r="AC803" s="74" t="str">
        <f ca="1" t="shared" si="95"/>
        <v/>
      </c>
      <c r="AD803" s="74" t="str">
        <f ca="1" t="shared" si="96"/>
        <v/>
      </c>
    </row>
    <row r="804" s="74" customFormat="1" ht="20.15" customHeight="1" spans="1:30">
      <c r="A804" s="97"/>
      <c r="B804" s="95" t="str">
        <f ca="1">IF(LEN(A804)=0,"",INDEX('Smelter Look-up'!$A:$A,MATCH($A804,'Smelter Look-up'!$E:$E,0)))</f>
        <v/>
      </c>
      <c r="C804" s="95" t="str">
        <f ca="1">IF(LEN(A804)=0,"",INDEX('Smelter Look-up'!$C:$C,MATCH($A804,'Smelter Look-up'!$E:$E,0)))</f>
        <v/>
      </c>
      <c r="D804" s="95"/>
      <c r="E804" s="95" t="str">
        <f ca="1">IF(ISERROR($Y804),"",OFFSET('Smelter Look-up'!$D$4,$Y804-4,0)&amp;"")</f>
        <v/>
      </c>
      <c r="F804" s="95" t="str">
        <f ca="1">IF(ISERROR($Y804),"",OFFSET('Smelter Look-up'!$E$4,$Y804-4,0))</f>
        <v/>
      </c>
      <c r="G804" s="95" t="str">
        <f ca="1">IF(C804="Smelter not listed","Enter smelter details",IF(ISERROR($Y804),"",OFFSET('Smelter Look-up'!$F$4,$Y804-4,0)))</f>
        <v/>
      </c>
      <c r="H804" s="154" t="str">
        <f ca="1">IF(ISERROR($Y804),"",OFFSET('Smelter Look-up'!$G$4,$Y804-4,0))</f>
        <v/>
      </c>
      <c r="I804" s="96" t="str">
        <f ca="1">IF(ISERROR($Y804),"",OFFSET('Smelter Look-up'!$H$4,$Y804-4,0))</f>
        <v/>
      </c>
      <c r="J804" s="96" t="str">
        <f ca="1">IF(ISERROR($Y804),"",OFFSET('Smelter Look-up'!$I$4,$Y804-4,0))</f>
        <v/>
      </c>
      <c r="K804" s="97"/>
      <c r="L804" s="97"/>
      <c r="M804" s="97"/>
      <c r="N804" s="97"/>
      <c r="O804" s="97"/>
      <c r="P804" s="97"/>
      <c r="Q804" s="98"/>
      <c r="R804" s="140" t="str">
        <f ca="1">IF(ISERROR($Y804),"",OFFSET('Smelter Look-up'!$C$4,$Y804-4,0)&amp;"")</f>
        <v/>
      </c>
      <c r="S804" s="98" t="str">
        <f ca="1" t="shared" si="90"/>
        <v/>
      </c>
      <c r="T804" s="98" t="str">
        <f ca="1">IF(B804="","",IF(ISERROR(MATCH($J804,SorP!B:B,0)),"",INDIRECT("'SorP'!$A$"&amp;MATCH($S804&amp;$J804,SorP!C:C,0))))</f>
        <v/>
      </c>
      <c r="U804" s="99"/>
      <c r="V804" s="74" t="str">
        <f ca="1" t="shared" si="91"/>
        <v/>
      </c>
      <c r="W804" s="74" t="b">
        <f ca="1" t="shared" si="92"/>
        <v>0</v>
      </c>
      <c r="X804" s="74" t="str">
        <f ca="1" t="shared" si="93"/>
        <v>+</v>
      </c>
      <c r="Y804" s="74" t="e">
        <f ca="1">IF(C804="",NA(),MATCH($B804&amp;$C804,'Smelter Look-up'!$J:$J,0))</f>
        <v>#N/A</v>
      </c>
      <c r="AB804" s="74">
        <f ca="1" t="shared" si="94"/>
        <v>0</v>
      </c>
      <c r="AC804" s="74" t="str">
        <f ca="1" t="shared" si="95"/>
        <v/>
      </c>
      <c r="AD804" s="74" t="str">
        <f ca="1" t="shared" si="96"/>
        <v/>
      </c>
    </row>
    <row r="805" s="74" customFormat="1" ht="20.15" customHeight="1" spans="1:30">
      <c r="A805" s="97"/>
      <c r="B805" s="95" t="str">
        <f ca="1">IF(LEN(A805)=0,"",INDEX('Smelter Look-up'!$A:$A,MATCH($A805,'Smelter Look-up'!$E:$E,0)))</f>
        <v/>
      </c>
      <c r="C805" s="95" t="str">
        <f ca="1">IF(LEN(A805)=0,"",INDEX('Smelter Look-up'!$C:$C,MATCH($A805,'Smelter Look-up'!$E:$E,0)))</f>
        <v/>
      </c>
      <c r="D805" s="95"/>
      <c r="E805" s="95" t="str">
        <f ca="1">IF(ISERROR($Y805),"",OFFSET('Smelter Look-up'!$D$4,$Y805-4,0)&amp;"")</f>
        <v/>
      </c>
      <c r="F805" s="95" t="str">
        <f ca="1">IF(ISERROR($Y805),"",OFFSET('Smelter Look-up'!$E$4,$Y805-4,0))</f>
        <v/>
      </c>
      <c r="G805" s="95" t="str">
        <f ca="1">IF(C805="Smelter not listed","Enter smelter details",IF(ISERROR($Y805),"",OFFSET('Smelter Look-up'!$F$4,$Y805-4,0)))</f>
        <v/>
      </c>
      <c r="H805" s="154" t="str">
        <f ca="1">IF(ISERROR($Y805),"",OFFSET('Smelter Look-up'!$G$4,$Y805-4,0))</f>
        <v/>
      </c>
      <c r="I805" s="96" t="str">
        <f ca="1">IF(ISERROR($Y805),"",OFFSET('Smelter Look-up'!$H$4,$Y805-4,0))</f>
        <v/>
      </c>
      <c r="J805" s="96" t="str">
        <f ca="1">IF(ISERROR($Y805),"",OFFSET('Smelter Look-up'!$I$4,$Y805-4,0))</f>
        <v/>
      </c>
      <c r="K805" s="97"/>
      <c r="L805" s="97"/>
      <c r="M805" s="97"/>
      <c r="N805" s="97"/>
      <c r="O805" s="97"/>
      <c r="P805" s="97"/>
      <c r="Q805" s="98"/>
      <c r="R805" s="140" t="str">
        <f ca="1">IF(ISERROR($Y805),"",OFFSET('Smelter Look-up'!$C$4,$Y805-4,0)&amp;"")</f>
        <v/>
      </c>
      <c r="S805" s="98" t="str">
        <f ca="1" t="shared" si="90"/>
        <v/>
      </c>
      <c r="T805" s="98" t="str">
        <f ca="1">IF(B805="","",IF(ISERROR(MATCH($J805,SorP!B:B,0)),"",INDIRECT("'SorP'!$A$"&amp;MATCH($S805&amp;$J805,SorP!C:C,0))))</f>
        <v/>
      </c>
      <c r="U805" s="99"/>
      <c r="V805" s="74" t="str">
        <f ca="1" t="shared" si="91"/>
        <v/>
      </c>
      <c r="W805" s="74" t="b">
        <f ca="1" t="shared" si="92"/>
        <v>0</v>
      </c>
      <c r="X805" s="74" t="str">
        <f ca="1" t="shared" si="93"/>
        <v>+</v>
      </c>
      <c r="Y805" s="74" t="e">
        <f ca="1">IF(C805="",NA(),MATCH($B805&amp;$C805,'Smelter Look-up'!$J:$J,0))</f>
        <v>#N/A</v>
      </c>
      <c r="AB805" s="74">
        <f ca="1" t="shared" si="94"/>
        <v>0</v>
      </c>
      <c r="AC805" s="74" t="str">
        <f ca="1" t="shared" si="95"/>
        <v/>
      </c>
      <c r="AD805" s="74" t="str">
        <f ca="1" t="shared" si="96"/>
        <v/>
      </c>
    </row>
    <row r="806" s="74" customFormat="1" ht="20.15" customHeight="1" spans="1:30">
      <c r="A806" s="97"/>
      <c r="B806" s="95" t="str">
        <f ca="1">IF(LEN(A806)=0,"",INDEX('Smelter Look-up'!$A:$A,MATCH($A806,'Smelter Look-up'!$E:$E,0)))</f>
        <v/>
      </c>
      <c r="C806" s="95" t="str">
        <f ca="1">IF(LEN(A806)=0,"",INDEX('Smelter Look-up'!$C:$C,MATCH($A806,'Smelter Look-up'!$E:$E,0)))</f>
        <v/>
      </c>
      <c r="D806" s="95"/>
      <c r="E806" s="95" t="str">
        <f ca="1">IF(ISERROR($Y806),"",OFFSET('Smelter Look-up'!$D$4,$Y806-4,0)&amp;"")</f>
        <v/>
      </c>
      <c r="F806" s="95" t="str">
        <f ca="1">IF(ISERROR($Y806),"",OFFSET('Smelter Look-up'!$E$4,$Y806-4,0))</f>
        <v/>
      </c>
      <c r="G806" s="95" t="str">
        <f ca="1">IF(C806="Smelter not listed","Enter smelter details",IF(ISERROR($Y806),"",OFFSET('Smelter Look-up'!$F$4,$Y806-4,0)))</f>
        <v/>
      </c>
      <c r="H806" s="154" t="str">
        <f ca="1">IF(ISERROR($Y806),"",OFFSET('Smelter Look-up'!$G$4,$Y806-4,0))</f>
        <v/>
      </c>
      <c r="I806" s="96" t="str">
        <f ca="1">IF(ISERROR($Y806),"",OFFSET('Smelter Look-up'!$H$4,$Y806-4,0))</f>
        <v/>
      </c>
      <c r="J806" s="96" t="str">
        <f ca="1">IF(ISERROR($Y806),"",OFFSET('Smelter Look-up'!$I$4,$Y806-4,0))</f>
        <v/>
      </c>
      <c r="K806" s="97"/>
      <c r="L806" s="97"/>
      <c r="M806" s="97"/>
      <c r="N806" s="97"/>
      <c r="O806" s="97"/>
      <c r="P806" s="97"/>
      <c r="Q806" s="98"/>
      <c r="R806" s="140" t="str">
        <f ca="1">IF(ISERROR($Y806),"",OFFSET('Smelter Look-up'!$C$4,$Y806-4,0)&amp;"")</f>
        <v/>
      </c>
      <c r="S806" s="98" t="str">
        <f ca="1" t="shared" si="90"/>
        <v/>
      </c>
      <c r="T806" s="98" t="str">
        <f ca="1">IF(B806="","",IF(ISERROR(MATCH($J806,SorP!B:B,0)),"",INDIRECT("'SorP'!$A$"&amp;MATCH($S806&amp;$J806,SorP!C:C,0))))</f>
        <v/>
      </c>
      <c r="U806" s="99"/>
      <c r="V806" s="74" t="str">
        <f ca="1" t="shared" si="91"/>
        <v/>
      </c>
      <c r="W806" s="74" t="b">
        <f ca="1" t="shared" si="92"/>
        <v>0</v>
      </c>
      <c r="X806" s="74" t="str">
        <f ca="1" t="shared" si="93"/>
        <v>+</v>
      </c>
      <c r="Y806" s="74" t="e">
        <f ca="1">IF(C806="",NA(),MATCH($B806&amp;$C806,'Smelter Look-up'!$J:$J,0))</f>
        <v>#N/A</v>
      </c>
      <c r="AB806" s="74">
        <f ca="1" t="shared" si="94"/>
        <v>0</v>
      </c>
      <c r="AC806" s="74" t="str">
        <f ca="1" t="shared" si="95"/>
        <v/>
      </c>
      <c r="AD806" s="74" t="str">
        <f ca="1" t="shared" si="96"/>
        <v/>
      </c>
    </row>
    <row r="807" s="74" customFormat="1" ht="20.15" customHeight="1" spans="1:30">
      <c r="A807" s="97"/>
      <c r="B807" s="95" t="str">
        <f ca="1">IF(LEN(A807)=0,"",INDEX('Smelter Look-up'!$A:$A,MATCH($A807,'Smelter Look-up'!$E:$E,0)))</f>
        <v/>
      </c>
      <c r="C807" s="95" t="str">
        <f ca="1">IF(LEN(A807)=0,"",INDEX('Smelter Look-up'!$C:$C,MATCH($A807,'Smelter Look-up'!$E:$E,0)))</f>
        <v/>
      </c>
      <c r="D807" s="95"/>
      <c r="E807" s="95" t="str">
        <f ca="1">IF(ISERROR($Y807),"",OFFSET('Smelter Look-up'!$D$4,$Y807-4,0)&amp;"")</f>
        <v/>
      </c>
      <c r="F807" s="95" t="str">
        <f ca="1">IF(ISERROR($Y807),"",OFFSET('Smelter Look-up'!$E$4,$Y807-4,0))</f>
        <v/>
      </c>
      <c r="G807" s="95" t="str">
        <f ca="1">IF(C807="Smelter not listed","Enter smelter details",IF(ISERROR($Y807),"",OFFSET('Smelter Look-up'!$F$4,$Y807-4,0)))</f>
        <v/>
      </c>
      <c r="H807" s="154" t="str">
        <f ca="1">IF(ISERROR($Y807),"",OFFSET('Smelter Look-up'!$G$4,$Y807-4,0))</f>
        <v/>
      </c>
      <c r="I807" s="96" t="str">
        <f ca="1">IF(ISERROR($Y807),"",OFFSET('Smelter Look-up'!$H$4,$Y807-4,0))</f>
        <v/>
      </c>
      <c r="J807" s="96" t="str">
        <f ca="1">IF(ISERROR($Y807),"",OFFSET('Smelter Look-up'!$I$4,$Y807-4,0))</f>
        <v/>
      </c>
      <c r="K807" s="97"/>
      <c r="L807" s="97"/>
      <c r="M807" s="97"/>
      <c r="N807" s="97"/>
      <c r="O807" s="97"/>
      <c r="P807" s="97"/>
      <c r="Q807" s="98"/>
      <c r="R807" s="140" t="str">
        <f ca="1">IF(ISERROR($Y807),"",OFFSET('Smelter Look-up'!$C$4,$Y807-4,0)&amp;"")</f>
        <v/>
      </c>
      <c r="S807" s="98" t="str">
        <f ca="1" t="shared" si="90"/>
        <v/>
      </c>
      <c r="T807" s="98" t="str">
        <f ca="1">IF(B807="","",IF(ISERROR(MATCH($J807,SorP!B:B,0)),"",INDIRECT("'SorP'!$A$"&amp;MATCH($S807&amp;$J807,SorP!C:C,0))))</f>
        <v/>
      </c>
      <c r="U807" s="99"/>
      <c r="V807" s="74" t="str">
        <f ca="1" t="shared" si="91"/>
        <v/>
      </c>
      <c r="W807" s="74" t="b">
        <f ca="1" t="shared" si="92"/>
        <v>0</v>
      </c>
      <c r="X807" s="74" t="str">
        <f ca="1" t="shared" si="93"/>
        <v>+</v>
      </c>
      <c r="Y807" s="74" t="e">
        <f ca="1">IF(C807="",NA(),MATCH($B807&amp;$C807,'Smelter Look-up'!$J:$J,0))</f>
        <v>#N/A</v>
      </c>
      <c r="AB807" s="74">
        <f ca="1" t="shared" si="94"/>
        <v>0</v>
      </c>
      <c r="AC807" s="74" t="str">
        <f ca="1" t="shared" si="95"/>
        <v/>
      </c>
      <c r="AD807" s="74" t="str">
        <f ca="1" t="shared" si="96"/>
        <v/>
      </c>
    </row>
    <row r="808" s="74" customFormat="1" ht="20.15" customHeight="1" spans="1:30">
      <c r="A808" s="97"/>
      <c r="B808" s="95" t="str">
        <f ca="1">IF(LEN(A808)=0,"",INDEX('Smelter Look-up'!$A:$A,MATCH($A808,'Smelter Look-up'!$E:$E,0)))</f>
        <v/>
      </c>
      <c r="C808" s="95" t="str">
        <f ca="1">IF(LEN(A808)=0,"",INDEX('Smelter Look-up'!$C:$C,MATCH($A808,'Smelter Look-up'!$E:$E,0)))</f>
        <v/>
      </c>
      <c r="D808" s="95"/>
      <c r="E808" s="95" t="str">
        <f ca="1">IF(ISERROR($Y808),"",OFFSET('Smelter Look-up'!$D$4,$Y808-4,0)&amp;"")</f>
        <v/>
      </c>
      <c r="F808" s="95" t="str">
        <f ca="1">IF(ISERROR($Y808),"",OFFSET('Smelter Look-up'!$E$4,$Y808-4,0))</f>
        <v/>
      </c>
      <c r="G808" s="95" t="str">
        <f ca="1">IF(C808="Smelter not listed","Enter smelter details",IF(ISERROR($Y808),"",OFFSET('Smelter Look-up'!$F$4,$Y808-4,0)))</f>
        <v/>
      </c>
      <c r="H808" s="154" t="str">
        <f ca="1">IF(ISERROR($Y808),"",OFFSET('Smelter Look-up'!$G$4,$Y808-4,0))</f>
        <v/>
      </c>
      <c r="I808" s="96" t="str">
        <f ca="1">IF(ISERROR($Y808),"",OFFSET('Smelter Look-up'!$H$4,$Y808-4,0))</f>
        <v/>
      </c>
      <c r="J808" s="96" t="str">
        <f ca="1">IF(ISERROR($Y808),"",OFFSET('Smelter Look-up'!$I$4,$Y808-4,0))</f>
        <v/>
      </c>
      <c r="K808" s="97"/>
      <c r="L808" s="97"/>
      <c r="M808" s="97"/>
      <c r="N808" s="97"/>
      <c r="O808" s="97"/>
      <c r="P808" s="97"/>
      <c r="Q808" s="98"/>
      <c r="R808" s="140" t="str">
        <f ca="1">IF(ISERROR($Y808),"",OFFSET('Smelter Look-up'!$C$4,$Y808-4,0)&amp;"")</f>
        <v/>
      </c>
      <c r="S808" s="98" t="str">
        <f ca="1" t="shared" si="90"/>
        <v/>
      </c>
      <c r="T808" s="98" t="str">
        <f ca="1">IF(B808="","",IF(ISERROR(MATCH($J808,SorP!B:B,0)),"",INDIRECT("'SorP'!$A$"&amp;MATCH($S808&amp;$J808,SorP!C:C,0))))</f>
        <v/>
      </c>
      <c r="U808" s="99"/>
      <c r="V808" s="74" t="str">
        <f ca="1" t="shared" si="91"/>
        <v/>
      </c>
      <c r="W808" s="74" t="b">
        <f ca="1" t="shared" si="92"/>
        <v>0</v>
      </c>
      <c r="X808" s="74" t="str">
        <f ca="1" t="shared" si="93"/>
        <v>+</v>
      </c>
      <c r="Y808" s="74" t="e">
        <f ca="1">IF(C808="",NA(),MATCH($B808&amp;$C808,'Smelter Look-up'!$J:$J,0))</f>
        <v>#N/A</v>
      </c>
      <c r="AB808" s="74">
        <f ca="1" t="shared" si="94"/>
        <v>0</v>
      </c>
      <c r="AC808" s="74" t="str">
        <f ca="1" t="shared" si="95"/>
        <v/>
      </c>
      <c r="AD808" s="74" t="str">
        <f ca="1" t="shared" si="96"/>
        <v/>
      </c>
    </row>
    <row r="809" s="74" customFormat="1" ht="20.15" customHeight="1" spans="1:30">
      <c r="A809" s="97"/>
      <c r="B809" s="95" t="str">
        <f ca="1">IF(LEN(A809)=0,"",INDEX('Smelter Look-up'!$A:$A,MATCH($A809,'Smelter Look-up'!$E:$E,0)))</f>
        <v/>
      </c>
      <c r="C809" s="95" t="str">
        <f ca="1">IF(LEN(A809)=0,"",INDEX('Smelter Look-up'!$C:$C,MATCH($A809,'Smelter Look-up'!$E:$E,0)))</f>
        <v/>
      </c>
      <c r="D809" s="95"/>
      <c r="E809" s="95" t="str">
        <f ca="1">IF(ISERROR($Y809),"",OFFSET('Smelter Look-up'!$D$4,$Y809-4,0)&amp;"")</f>
        <v/>
      </c>
      <c r="F809" s="95" t="str">
        <f ca="1">IF(ISERROR($Y809),"",OFFSET('Smelter Look-up'!$E$4,$Y809-4,0))</f>
        <v/>
      </c>
      <c r="G809" s="95" t="str">
        <f ca="1">IF(C809="Smelter not listed","Enter smelter details",IF(ISERROR($Y809),"",OFFSET('Smelter Look-up'!$F$4,$Y809-4,0)))</f>
        <v/>
      </c>
      <c r="H809" s="154" t="str">
        <f ca="1">IF(ISERROR($Y809),"",OFFSET('Smelter Look-up'!$G$4,$Y809-4,0))</f>
        <v/>
      </c>
      <c r="I809" s="96" t="str">
        <f ca="1">IF(ISERROR($Y809),"",OFFSET('Smelter Look-up'!$H$4,$Y809-4,0))</f>
        <v/>
      </c>
      <c r="J809" s="96" t="str">
        <f ca="1">IF(ISERROR($Y809),"",OFFSET('Smelter Look-up'!$I$4,$Y809-4,0))</f>
        <v/>
      </c>
      <c r="K809" s="97"/>
      <c r="L809" s="97"/>
      <c r="M809" s="97"/>
      <c r="N809" s="97"/>
      <c r="O809" s="97"/>
      <c r="P809" s="97"/>
      <c r="Q809" s="98"/>
      <c r="R809" s="140" t="str">
        <f ca="1">IF(ISERROR($Y809),"",OFFSET('Smelter Look-up'!$C$4,$Y809-4,0)&amp;"")</f>
        <v/>
      </c>
      <c r="S809" s="98" t="str">
        <f ca="1" t="shared" si="90"/>
        <v/>
      </c>
      <c r="T809" s="98" t="str">
        <f ca="1">IF(B809="","",IF(ISERROR(MATCH($J809,SorP!B:B,0)),"",INDIRECT("'SorP'!$A$"&amp;MATCH($S809&amp;$J809,SorP!C:C,0))))</f>
        <v/>
      </c>
      <c r="U809" s="99"/>
      <c r="V809" s="74" t="str">
        <f ca="1" t="shared" si="91"/>
        <v/>
      </c>
      <c r="W809" s="74" t="b">
        <f ca="1" t="shared" si="92"/>
        <v>0</v>
      </c>
      <c r="X809" s="74" t="str">
        <f ca="1" t="shared" si="93"/>
        <v>+</v>
      </c>
      <c r="Y809" s="74" t="e">
        <f ca="1">IF(C809="",NA(),MATCH($B809&amp;$C809,'Smelter Look-up'!$J:$J,0))</f>
        <v>#N/A</v>
      </c>
      <c r="AB809" s="74">
        <f ca="1" t="shared" si="94"/>
        <v>0</v>
      </c>
      <c r="AC809" s="74" t="str">
        <f ca="1" t="shared" si="95"/>
        <v/>
      </c>
      <c r="AD809" s="74" t="str">
        <f ca="1" t="shared" si="96"/>
        <v/>
      </c>
    </row>
    <row r="810" s="74" customFormat="1" ht="20.15" customHeight="1" spans="1:30">
      <c r="A810" s="97"/>
      <c r="B810" s="95" t="str">
        <f ca="1">IF(LEN(A810)=0,"",INDEX('Smelter Look-up'!$A:$A,MATCH($A810,'Smelter Look-up'!$E:$E,0)))</f>
        <v/>
      </c>
      <c r="C810" s="95" t="str">
        <f ca="1">IF(LEN(A810)=0,"",INDEX('Smelter Look-up'!$C:$C,MATCH($A810,'Smelter Look-up'!$E:$E,0)))</f>
        <v/>
      </c>
      <c r="D810" s="95"/>
      <c r="E810" s="95" t="str">
        <f ca="1">IF(ISERROR($Y810),"",OFFSET('Smelter Look-up'!$D$4,$Y810-4,0)&amp;"")</f>
        <v/>
      </c>
      <c r="F810" s="95" t="str">
        <f ca="1">IF(ISERROR($Y810),"",OFFSET('Smelter Look-up'!$E$4,$Y810-4,0))</f>
        <v/>
      </c>
      <c r="G810" s="95" t="str">
        <f ca="1">IF(C810="Smelter not listed","Enter smelter details",IF(ISERROR($Y810),"",OFFSET('Smelter Look-up'!$F$4,$Y810-4,0)))</f>
        <v/>
      </c>
      <c r="H810" s="154" t="str">
        <f ca="1">IF(ISERROR($Y810),"",OFFSET('Smelter Look-up'!$G$4,$Y810-4,0))</f>
        <v/>
      </c>
      <c r="I810" s="96" t="str">
        <f ca="1">IF(ISERROR($Y810),"",OFFSET('Smelter Look-up'!$H$4,$Y810-4,0))</f>
        <v/>
      </c>
      <c r="J810" s="96" t="str">
        <f ca="1">IF(ISERROR($Y810),"",OFFSET('Smelter Look-up'!$I$4,$Y810-4,0))</f>
        <v/>
      </c>
      <c r="K810" s="97"/>
      <c r="L810" s="97"/>
      <c r="M810" s="97"/>
      <c r="N810" s="97"/>
      <c r="O810" s="97"/>
      <c r="P810" s="97"/>
      <c r="Q810" s="98"/>
      <c r="R810" s="140" t="str">
        <f ca="1">IF(ISERROR($Y810),"",OFFSET('Smelter Look-up'!$C$4,$Y810-4,0)&amp;"")</f>
        <v/>
      </c>
      <c r="S810" s="98" t="str">
        <f ca="1" t="shared" si="90"/>
        <v/>
      </c>
      <c r="T810" s="98" t="str">
        <f ca="1">IF(B810="","",IF(ISERROR(MATCH($J810,SorP!B:B,0)),"",INDIRECT("'SorP'!$A$"&amp;MATCH($S810&amp;$J810,SorP!C:C,0))))</f>
        <v/>
      </c>
      <c r="U810" s="99"/>
      <c r="V810" s="74" t="str">
        <f ca="1" t="shared" si="91"/>
        <v/>
      </c>
      <c r="W810" s="74" t="b">
        <f ca="1" t="shared" si="92"/>
        <v>0</v>
      </c>
      <c r="X810" s="74" t="str">
        <f ca="1" t="shared" si="93"/>
        <v>+</v>
      </c>
      <c r="Y810" s="74" t="e">
        <f ca="1">IF(C810="",NA(),MATCH($B810&amp;$C810,'Smelter Look-up'!$J:$J,0))</f>
        <v>#N/A</v>
      </c>
      <c r="AB810" s="74">
        <f ca="1" t="shared" si="94"/>
        <v>0</v>
      </c>
      <c r="AC810" s="74" t="str">
        <f ca="1" t="shared" si="95"/>
        <v/>
      </c>
      <c r="AD810" s="74" t="str">
        <f ca="1" t="shared" si="96"/>
        <v/>
      </c>
    </row>
    <row r="811" s="74" customFormat="1" ht="20.15" customHeight="1" spans="1:30">
      <c r="A811" s="97"/>
      <c r="B811" s="95" t="str">
        <f ca="1">IF(LEN(A811)=0,"",INDEX('Smelter Look-up'!$A:$A,MATCH($A811,'Smelter Look-up'!$E:$E,0)))</f>
        <v/>
      </c>
      <c r="C811" s="95" t="str">
        <f ca="1">IF(LEN(A811)=0,"",INDEX('Smelter Look-up'!$C:$C,MATCH($A811,'Smelter Look-up'!$E:$E,0)))</f>
        <v/>
      </c>
      <c r="D811" s="95"/>
      <c r="E811" s="95" t="str">
        <f ca="1">IF(ISERROR($Y811),"",OFFSET('Smelter Look-up'!$D$4,$Y811-4,0)&amp;"")</f>
        <v/>
      </c>
      <c r="F811" s="95" t="str">
        <f ca="1">IF(ISERROR($Y811),"",OFFSET('Smelter Look-up'!$E$4,$Y811-4,0))</f>
        <v/>
      </c>
      <c r="G811" s="95" t="str">
        <f ca="1">IF(C811="Smelter not listed","Enter smelter details",IF(ISERROR($Y811),"",OFFSET('Smelter Look-up'!$F$4,$Y811-4,0)))</f>
        <v/>
      </c>
      <c r="H811" s="154" t="str">
        <f ca="1">IF(ISERROR($Y811),"",OFFSET('Smelter Look-up'!$G$4,$Y811-4,0))</f>
        <v/>
      </c>
      <c r="I811" s="96" t="str">
        <f ca="1">IF(ISERROR($Y811),"",OFFSET('Smelter Look-up'!$H$4,$Y811-4,0))</f>
        <v/>
      </c>
      <c r="J811" s="96" t="str">
        <f ca="1">IF(ISERROR($Y811),"",OFFSET('Smelter Look-up'!$I$4,$Y811-4,0))</f>
        <v/>
      </c>
      <c r="K811" s="97"/>
      <c r="L811" s="97"/>
      <c r="M811" s="97"/>
      <c r="N811" s="97"/>
      <c r="O811" s="97"/>
      <c r="P811" s="97"/>
      <c r="Q811" s="98"/>
      <c r="R811" s="140" t="str">
        <f ca="1">IF(ISERROR($Y811),"",OFFSET('Smelter Look-up'!$C$4,$Y811-4,0)&amp;"")</f>
        <v/>
      </c>
      <c r="S811" s="98" t="str">
        <f ca="1" t="shared" si="90"/>
        <v/>
      </c>
      <c r="T811" s="98" t="str">
        <f ca="1">IF(B811="","",IF(ISERROR(MATCH($J811,SorP!B:B,0)),"",INDIRECT("'SorP'!$A$"&amp;MATCH($S811&amp;$J811,SorP!C:C,0))))</f>
        <v/>
      </c>
      <c r="U811" s="99"/>
      <c r="V811" s="74" t="str">
        <f ca="1" t="shared" si="91"/>
        <v/>
      </c>
      <c r="W811" s="74" t="b">
        <f ca="1" t="shared" si="92"/>
        <v>0</v>
      </c>
      <c r="X811" s="74" t="str">
        <f ca="1" t="shared" si="93"/>
        <v>+</v>
      </c>
      <c r="Y811" s="74" t="e">
        <f ca="1">IF(C811="",NA(),MATCH($B811&amp;$C811,'Smelter Look-up'!$J:$J,0))</f>
        <v>#N/A</v>
      </c>
      <c r="AB811" s="74">
        <f ca="1" t="shared" si="94"/>
        <v>0</v>
      </c>
      <c r="AC811" s="74" t="str">
        <f ca="1" t="shared" si="95"/>
        <v/>
      </c>
      <c r="AD811" s="74" t="str">
        <f ca="1" t="shared" si="96"/>
        <v/>
      </c>
    </row>
    <row r="812" s="74" customFormat="1" ht="20.15" customHeight="1" spans="1:30">
      <c r="A812" s="97"/>
      <c r="B812" s="95" t="str">
        <f ca="1">IF(LEN(A812)=0,"",INDEX('Smelter Look-up'!$A:$A,MATCH($A812,'Smelter Look-up'!$E:$E,0)))</f>
        <v/>
      </c>
      <c r="C812" s="95" t="str">
        <f ca="1">IF(LEN(A812)=0,"",INDEX('Smelter Look-up'!$C:$C,MATCH($A812,'Smelter Look-up'!$E:$E,0)))</f>
        <v/>
      </c>
      <c r="D812" s="95"/>
      <c r="E812" s="95" t="str">
        <f ca="1">IF(ISERROR($Y812),"",OFFSET('Smelter Look-up'!$D$4,$Y812-4,0)&amp;"")</f>
        <v/>
      </c>
      <c r="F812" s="95" t="str">
        <f ca="1">IF(ISERROR($Y812),"",OFFSET('Smelter Look-up'!$E$4,$Y812-4,0))</f>
        <v/>
      </c>
      <c r="G812" s="95" t="str">
        <f ca="1">IF(C812="Smelter not listed","Enter smelter details",IF(ISERROR($Y812),"",OFFSET('Smelter Look-up'!$F$4,$Y812-4,0)))</f>
        <v/>
      </c>
      <c r="H812" s="154" t="str">
        <f ca="1">IF(ISERROR($Y812),"",OFFSET('Smelter Look-up'!$G$4,$Y812-4,0))</f>
        <v/>
      </c>
      <c r="I812" s="96" t="str">
        <f ca="1">IF(ISERROR($Y812),"",OFFSET('Smelter Look-up'!$H$4,$Y812-4,0))</f>
        <v/>
      </c>
      <c r="J812" s="96" t="str">
        <f ca="1">IF(ISERROR($Y812),"",OFFSET('Smelter Look-up'!$I$4,$Y812-4,0))</f>
        <v/>
      </c>
      <c r="K812" s="97"/>
      <c r="L812" s="97"/>
      <c r="M812" s="97"/>
      <c r="N812" s="97"/>
      <c r="O812" s="97"/>
      <c r="P812" s="97"/>
      <c r="Q812" s="98"/>
      <c r="R812" s="140" t="str">
        <f ca="1">IF(ISERROR($Y812),"",OFFSET('Smelter Look-up'!$C$4,$Y812-4,0)&amp;"")</f>
        <v/>
      </c>
      <c r="S812" s="98" t="str">
        <f ca="1" t="shared" si="90"/>
        <v/>
      </c>
      <c r="T812" s="98" t="str">
        <f ca="1">IF(B812="","",IF(ISERROR(MATCH($J812,SorP!B:B,0)),"",INDIRECT("'SorP'!$A$"&amp;MATCH($S812&amp;$J812,SorP!C:C,0))))</f>
        <v/>
      </c>
      <c r="U812" s="99"/>
      <c r="V812" s="74" t="str">
        <f ca="1" t="shared" si="91"/>
        <v/>
      </c>
      <c r="W812" s="74" t="b">
        <f ca="1" t="shared" si="92"/>
        <v>0</v>
      </c>
      <c r="X812" s="74" t="str">
        <f ca="1" t="shared" si="93"/>
        <v>+</v>
      </c>
      <c r="Y812" s="74" t="e">
        <f ca="1">IF(C812="",NA(),MATCH($B812&amp;$C812,'Smelter Look-up'!$J:$J,0))</f>
        <v>#N/A</v>
      </c>
      <c r="AB812" s="74">
        <f ca="1" t="shared" si="94"/>
        <v>0</v>
      </c>
      <c r="AC812" s="74" t="str">
        <f ca="1" t="shared" si="95"/>
        <v/>
      </c>
      <c r="AD812" s="74" t="str">
        <f ca="1" t="shared" si="96"/>
        <v/>
      </c>
    </row>
    <row r="813" s="74" customFormat="1" ht="20.15" customHeight="1" spans="1:30">
      <c r="A813" s="97"/>
      <c r="B813" s="95" t="str">
        <f ca="1">IF(LEN(A813)=0,"",INDEX('Smelter Look-up'!$A:$A,MATCH($A813,'Smelter Look-up'!$E:$E,0)))</f>
        <v/>
      </c>
      <c r="C813" s="95" t="str">
        <f ca="1">IF(LEN(A813)=0,"",INDEX('Smelter Look-up'!$C:$C,MATCH($A813,'Smelter Look-up'!$E:$E,0)))</f>
        <v/>
      </c>
      <c r="D813" s="95"/>
      <c r="E813" s="95" t="str">
        <f ca="1">IF(ISERROR($Y813),"",OFFSET('Smelter Look-up'!$D$4,$Y813-4,0)&amp;"")</f>
        <v/>
      </c>
      <c r="F813" s="95" t="str">
        <f ca="1">IF(ISERROR($Y813),"",OFFSET('Smelter Look-up'!$E$4,$Y813-4,0))</f>
        <v/>
      </c>
      <c r="G813" s="95" t="str">
        <f ca="1">IF(C813="Smelter not listed","Enter smelter details",IF(ISERROR($Y813),"",OFFSET('Smelter Look-up'!$F$4,$Y813-4,0)))</f>
        <v/>
      </c>
      <c r="H813" s="154" t="str">
        <f ca="1">IF(ISERROR($Y813),"",OFFSET('Smelter Look-up'!$G$4,$Y813-4,0))</f>
        <v/>
      </c>
      <c r="I813" s="96" t="str">
        <f ca="1">IF(ISERROR($Y813),"",OFFSET('Smelter Look-up'!$H$4,$Y813-4,0))</f>
        <v/>
      </c>
      <c r="J813" s="96" t="str">
        <f ca="1">IF(ISERROR($Y813),"",OFFSET('Smelter Look-up'!$I$4,$Y813-4,0))</f>
        <v/>
      </c>
      <c r="K813" s="97"/>
      <c r="L813" s="97"/>
      <c r="M813" s="97"/>
      <c r="N813" s="97"/>
      <c r="O813" s="97"/>
      <c r="P813" s="97"/>
      <c r="Q813" s="98"/>
      <c r="R813" s="140" t="str">
        <f ca="1">IF(ISERROR($Y813),"",OFFSET('Smelter Look-up'!$C$4,$Y813-4,0)&amp;"")</f>
        <v/>
      </c>
      <c r="S813" s="98" t="str">
        <f ca="1" t="shared" si="90"/>
        <v/>
      </c>
      <c r="T813" s="98" t="str">
        <f ca="1">IF(B813="","",IF(ISERROR(MATCH($J813,SorP!B:B,0)),"",INDIRECT("'SorP'!$A$"&amp;MATCH($S813&amp;$J813,SorP!C:C,0))))</f>
        <v/>
      </c>
      <c r="U813" s="99"/>
      <c r="V813" s="74" t="str">
        <f ca="1" t="shared" si="91"/>
        <v/>
      </c>
      <c r="W813" s="74" t="b">
        <f ca="1" t="shared" si="92"/>
        <v>0</v>
      </c>
      <c r="X813" s="74" t="str">
        <f ca="1" t="shared" si="93"/>
        <v>+</v>
      </c>
      <c r="Y813" s="74" t="e">
        <f ca="1">IF(C813="",NA(),MATCH($B813&amp;$C813,'Smelter Look-up'!$J:$J,0))</f>
        <v>#N/A</v>
      </c>
      <c r="AB813" s="74">
        <f ca="1" t="shared" si="94"/>
        <v>0</v>
      </c>
      <c r="AC813" s="74" t="str">
        <f ca="1" t="shared" si="95"/>
        <v/>
      </c>
      <c r="AD813" s="74" t="str">
        <f ca="1" t="shared" si="96"/>
        <v/>
      </c>
    </row>
    <row r="814" s="74" customFormat="1" ht="20.15" customHeight="1" spans="1:30">
      <c r="A814" s="97"/>
      <c r="B814" s="95" t="str">
        <f ca="1">IF(LEN(A814)=0,"",INDEX('Smelter Look-up'!$A:$A,MATCH($A814,'Smelter Look-up'!$E:$E,0)))</f>
        <v/>
      </c>
      <c r="C814" s="95" t="str">
        <f ca="1">IF(LEN(A814)=0,"",INDEX('Smelter Look-up'!$C:$C,MATCH($A814,'Smelter Look-up'!$E:$E,0)))</f>
        <v/>
      </c>
      <c r="D814" s="95"/>
      <c r="E814" s="95" t="str">
        <f ca="1">IF(ISERROR($Y814),"",OFFSET('Smelter Look-up'!$D$4,$Y814-4,0)&amp;"")</f>
        <v/>
      </c>
      <c r="F814" s="95" t="str">
        <f ca="1">IF(ISERROR($Y814),"",OFFSET('Smelter Look-up'!$E$4,$Y814-4,0))</f>
        <v/>
      </c>
      <c r="G814" s="95" t="str">
        <f ca="1">IF(C814="Smelter not listed","Enter smelter details",IF(ISERROR($Y814),"",OFFSET('Smelter Look-up'!$F$4,$Y814-4,0)))</f>
        <v/>
      </c>
      <c r="H814" s="154" t="str">
        <f ca="1">IF(ISERROR($Y814),"",OFFSET('Smelter Look-up'!$G$4,$Y814-4,0))</f>
        <v/>
      </c>
      <c r="I814" s="96" t="str">
        <f ca="1">IF(ISERROR($Y814),"",OFFSET('Smelter Look-up'!$H$4,$Y814-4,0))</f>
        <v/>
      </c>
      <c r="J814" s="96" t="str">
        <f ca="1">IF(ISERROR($Y814),"",OFFSET('Smelter Look-up'!$I$4,$Y814-4,0))</f>
        <v/>
      </c>
      <c r="K814" s="97"/>
      <c r="L814" s="97"/>
      <c r="M814" s="97"/>
      <c r="N814" s="97"/>
      <c r="O814" s="97"/>
      <c r="P814" s="97"/>
      <c r="Q814" s="98"/>
      <c r="R814" s="140" t="str">
        <f ca="1">IF(ISERROR($Y814),"",OFFSET('Smelter Look-up'!$C$4,$Y814-4,0)&amp;"")</f>
        <v/>
      </c>
      <c r="S814" s="98" t="str">
        <f ca="1" t="shared" si="90"/>
        <v/>
      </c>
      <c r="T814" s="98" t="str">
        <f ca="1">IF(B814="","",IF(ISERROR(MATCH($J814,SorP!B:B,0)),"",INDIRECT("'SorP'!$A$"&amp;MATCH($S814&amp;$J814,SorP!C:C,0))))</f>
        <v/>
      </c>
      <c r="U814" s="99"/>
      <c r="V814" s="74" t="str">
        <f ca="1" t="shared" si="91"/>
        <v/>
      </c>
      <c r="W814" s="74" t="b">
        <f ca="1" t="shared" si="92"/>
        <v>0</v>
      </c>
      <c r="X814" s="74" t="str">
        <f ca="1" t="shared" si="93"/>
        <v>+</v>
      </c>
      <c r="Y814" s="74" t="e">
        <f ca="1">IF(C814="",NA(),MATCH($B814&amp;$C814,'Smelter Look-up'!$J:$J,0))</f>
        <v>#N/A</v>
      </c>
      <c r="AB814" s="74">
        <f ca="1" t="shared" si="94"/>
        <v>0</v>
      </c>
      <c r="AC814" s="74" t="str">
        <f ca="1" t="shared" si="95"/>
        <v/>
      </c>
      <c r="AD814" s="74" t="str">
        <f ca="1" t="shared" si="96"/>
        <v/>
      </c>
    </row>
    <row r="815" s="74" customFormat="1" ht="20.15" customHeight="1" spans="1:30">
      <c r="A815" s="97"/>
      <c r="B815" s="95" t="str">
        <f ca="1">IF(LEN(A815)=0,"",INDEX('Smelter Look-up'!$A:$A,MATCH($A815,'Smelter Look-up'!$E:$E,0)))</f>
        <v/>
      </c>
      <c r="C815" s="95" t="str">
        <f ca="1">IF(LEN(A815)=0,"",INDEX('Smelter Look-up'!$C:$C,MATCH($A815,'Smelter Look-up'!$E:$E,0)))</f>
        <v/>
      </c>
      <c r="D815" s="95"/>
      <c r="E815" s="95" t="str">
        <f ca="1">IF(ISERROR($Y815),"",OFFSET('Smelter Look-up'!$D$4,$Y815-4,0)&amp;"")</f>
        <v/>
      </c>
      <c r="F815" s="95" t="str">
        <f ca="1">IF(ISERROR($Y815),"",OFFSET('Smelter Look-up'!$E$4,$Y815-4,0))</f>
        <v/>
      </c>
      <c r="G815" s="95" t="str">
        <f ca="1">IF(C815="Smelter not listed","Enter smelter details",IF(ISERROR($Y815),"",OFFSET('Smelter Look-up'!$F$4,$Y815-4,0)))</f>
        <v/>
      </c>
      <c r="H815" s="154" t="str">
        <f ca="1">IF(ISERROR($Y815),"",OFFSET('Smelter Look-up'!$G$4,$Y815-4,0))</f>
        <v/>
      </c>
      <c r="I815" s="96" t="str">
        <f ca="1">IF(ISERROR($Y815),"",OFFSET('Smelter Look-up'!$H$4,$Y815-4,0))</f>
        <v/>
      </c>
      <c r="J815" s="96" t="str">
        <f ca="1">IF(ISERROR($Y815),"",OFFSET('Smelter Look-up'!$I$4,$Y815-4,0))</f>
        <v/>
      </c>
      <c r="K815" s="97"/>
      <c r="L815" s="97"/>
      <c r="M815" s="97"/>
      <c r="N815" s="97"/>
      <c r="O815" s="97"/>
      <c r="P815" s="97"/>
      <c r="Q815" s="98"/>
      <c r="R815" s="140" t="str">
        <f ca="1">IF(ISERROR($Y815),"",OFFSET('Smelter Look-up'!$C$4,$Y815-4,0)&amp;"")</f>
        <v/>
      </c>
      <c r="S815" s="98" t="str">
        <f ca="1" t="shared" si="90"/>
        <v/>
      </c>
      <c r="T815" s="98" t="str">
        <f ca="1">IF(B815="","",IF(ISERROR(MATCH($J815,SorP!B:B,0)),"",INDIRECT("'SorP'!$A$"&amp;MATCH($S815&amp;$J815,SorP!C:C,0))))</f>
        <v/>
      </c>
      <c r="U815" s="99"/>
      <c r="V815" s="74" t="str">
        <f ca="1" t="shared" si="91"/>
        <v/>
      </c>
      <c r="W815" s="74" t="b">
        <f ca="1" t="shared" si="92"/>
        <v>0</v>
      </c>
      <c r="X815" s="74" t="str">
        <f ca="1" t="shared" si="93"/>
        <v>+</v>
      </c>
      <c r="Y815" s="74" t="e">
        <f ca="1">IF(C815="",NA(),MATCH($B815&amp;$C815,'Smelter Look-up'!$J:$J,0))</f>
        <v>#N/A</v>
      </c>
      <c r="AB815" s="74">
        <f ca="1" t="shared" si="94"/>
        <v>0</v>
      </c>
      <c r="AC815" s="74" t="str">
        <f ca="1" t="shared" si="95"/>
        <v/>
      </c>
      <c r="AD815" s="74" t="str">
        <f ca="1" t="shared" si="96"/>
        <v/>
      </c>
    </row>
    <row r="816" s="74" customFormat="1" ht="20.15" customHeight="1" spans="1:30">
      <c r="A816" s="97"/>
      <c r="B816" s="95" t="str">
        <f ca="1">IF(LEN(A816)=0,"",INDEX('Smelter Look-up'!$A:$A,MATCH($A816,'Smelter Look-up'!$E:$E,0)))</f>
        <v/>
      </c>
      <c r="C816" s="95" t="str">
        <f ca="1">IF(LEN(A816)=0,"",INDEX('Smelter Look-up'!$C:$C,MATCH($A816,'Smelter Look-up'!$E:$E,0)))</f>
        <v/>
      </c>
      <c r="D816" s="95"/>
      <c r="E816" s="95" t="str">
        <f ca="1">IF(ISERROR($Y816),"",OFFSET('Smelter Look-up'!$D$4,$Y816-4,0)&amp;"")</f>
        <v/>
      </c>
      <c r="F816" s="95" t="str">
        <f ca="1">IF(ISERROR($Y816),"",OFFSET('Smelter Look-up'!$E$4,$Y816-4,0))</f>
        <v/>
      </c>
      <c r="G816" s="95" t="str">
        <f ca="1">IF(C816="Smelter not listed","Enter smelter details",IF(ISERROR($Y816),"",OFFSET('Smelter Look-up'!$F$4,$Y816-4,0)))</f>
        <v/>
      </c>
      <c r="H816" s="154" t="str">
        <f ca="1">IF(ISERROR($Y816),"",OFFSET('Smelter Look-up'!$G$4,$Y816-4,0))</f>
        <v/>
      </c>
      <c r="I816" s="96" t="str">
        <f ca="1">IF(ISERROR($Y816),"",OFFSET('Smelter Look-up'!$H$4,$Y816-4,0))</f>
        <v/>
      </c>
      <c r="J816" s="96" t="str">
        <f ca="1">IF(ISERROR($Y816),"",OFFSET('Smelter Look-up'!$I$4,$Y816-4,0))</f>
        <v/>
      </c>
      <c r="K816" s="97"/>
      <c r="L816" s="97"/>
      <c r="M816" s="97"/>
      <c r="N816" s="97"/>
      <c r="O816" s="97"/>
      <c r="P816" s="97"/>
      <c r="Q816" s="98"/>
      <c r="R816" s="140" t="str">
        <f ca="1">IF(ISERROR($Y816),"",OFFSET('Smelter Look-up'!$C$4,$Y816-4,0)&amp;"")</f>
        <v/>
      </c>
      <c r="S816" s="98" t="str">
        <f ca="1" t="shared" ref="S816:S879" si="97">IF(B816="","",IF(ISERROR(MATCH($E816,CL,0)),"Unknown",INDIRECT("'C'!$A$"&amp;MATCH($E816,CL,0)+1)))</f>
        <v/>
      </c>
      <c r="T816" s="98" t="str">
        <f ca="1">IF(B816="","",IF(ISERROR(MATCH($J816,SorP!B:B,0)),"",INDIRECT("'SorP'!$A$"&amp;MATCH($S816&amp;$J816,SorP!C:C,0))))</f>
        <v/>
      </c>
      <c r="U816" s="99"/>
      <c r="V816" s="74" t="str">
        <f ca="1" t="shared" ref="V816:V879" si="98">B816&amp;C816</f>
        <v/>
      </c>
      <c r="W816" s="74" t="b">
        <f ca="1" t="shared" ref="W816:W879" si="99">OR(ISBLANK(C816),ISBLANK(E816))</f>
        <v>0</v>
      </c>
      <c r="X816" s="74" t="str">
        <f ca="1" t="shared" ref="X816:X879" si="100">IF(W816,"",B816&amp;"+")</f>
        <v>+</v>
      </c>
      <c r="Y816" s="74" t="e">
        <f ca="1">IF(C816="",NA(),MATCH($B816&amp;$C816,'Smelter Look-up'!$J:$J,0))</f>
        <v>#N/A</v>
      </c>
      <c r="AB816" s="74">
        <f ca="1" t="shared" si="94"/>
        <v>0</v>
      </c>
      <c r="AC816" s="74" t="str">
        <f ca="1" t="shared" si="95"/>
        <v/>
      </c>
      <c r="AD816" s="74" t="str">
        <f ca="1" t="shared" si="96"/>
        <v/>
      </c>
    </row>
    <row r="817" s="74" customFormat="1" ht="20.15" customHeight="1" spans="1:30">
      <c r="A817" s="97"/>
      <c r="B817" s="95" t="str">
        <f ca="1">IF(LEN(A817)=0,"",INDEX('Smelter Look-up'!$A:$A,MATCH($A817,'Smelter Look-up'!$E:$E,0)))</f>
        <v/>
      </c>
      <c r="C817" s="95" t="str">
        <f ca="1">IF(LEN(A817)=0,"",INDEX('Smelter Look-up'!$C:$C,MATCH($A817,'Smelter Look-up'!$E:$E,0)))</f>
        <v/>
      </c>
      <c r="D817" s="95"/>
      <c r="E817" s="95" t="str">
        <f ca="1">IF(ISERROR($Y817),"",OFFSET('Smelter Look-up'!$D$4,$Y817-4,0)&amp;"")</f>
        <v/>
      </c>
      <c r="F817" s="95" t="str">
        <f ca="1">IF(ISERROR($Y817),"",OFFSET('Smelter Look-up'!$E$4,$Y817-4,0))</f>
        <v/>
      </c>
      <c r="G817" s="95" t="str">
        <f ca="1">IF(C817="Smelter not listed","Enter smelter details",IF(ISERROR($Y817),"",OFFSET('Smelter Look-up'!$F$4,$Y817-4,0)))</f>
        <v/>
      </c>
      <c r="H817" s="154" t="str">
        <f ca="1">IF(ISERROR($Y817),"",OFFSET('Smelter Look-up'!$G$4,$Y817-4,0))</f>
        <v/>
      </c>
      <c r="I817" s="96" t="str">
        <f ca="1">IF(ISERROR($Y817),"",OFFSET('Smelter Look-up'!$H$4,$Y817-4,0))</f>
        <v/>
      </c>
      <c r="J817" s="96" t="str">
        <f ca="1">IF(ISERROR($Y817),"",OFFSET('Smelter Look-up'!$I$4,$Y817-4,0))</f>
        <v/>
      </c>
      <c r="K817" s="97"/>
      <c r="L817" s="97"/>
      <c r="M817" s="97"/>
      <c r="N817" s="97"/>
      <c r="O817" s="97"/>
      <c r="P817" s="97"/>
      <c r="Q817" s="98"/>
      <c r="R817" s="140" t="str">
        <f ca="1">IF(ISERROR($Y817),"",OFFSET('Smelter Look-up'!$C$4,$Y817-4,0)&amp;"")</f>
        <v/>
      </c>
      <c r="S817" s="98" t="str">
        <f ca="1" t="shared" si="97"/>
        <v/>
      </c>
      <c r="T817" s="98" t="str">
        <f ca="1">IF(B817="","",IF(ISERROR(MATCH($J817,SorP!B:B,0)),"",INDIRECT("'SorP'!$A$"&amp;MATCH($S817&amp;$J817,SorP!C:C,0))))</f>
        <v/>
      </c>
      <c r="U817" s="99"/>
      <c r="V817" s="74" t="str">
        <f ca="1" t="shared" si="98"/>
        <v/>
      </c>
      <c r="W817" s="74" t="b">
        <f ca="1" t="shared" si="99"/>
        <v>0</v>
      </c>
      <c r="X817" s="74" t="str">
        <f ca="1" t="shared" si="100"/>
        <v>+</v>
      </c>
      <c r="Y817" s="74" t="e">
        <f ca="1">IF(C817="",NA(),MATCH($B817&amp;$C817,'Smelter Look-up'!$J:$J,0))</f>
        <v>#N/A</v>
      </c>
      <c r="AB817" s="74">
        <f ca="1" t="shared" ref="AB817:AB880" si="101">IF(AND(C817="Smelter not listed",OR(LEN(D817)=0,LEN(E817)=0)),1,0)</f>
        <v>0</v>
      </c>
      <c r="AC817" s="74" t="str">
        <f ca="1" t="shared" ref="AC817:AC880" si="102">B817</f>
        <v/>
      </c>
      <c r="AD817" s="74" t="str">
        <f ca="1" t="shared" si="96"/>
        <v/>
      </c>
    </row>
    <row r="818" s="74" customFormat="1" ht="20.15" customHeight="1" spans="1:30">
      <c r="A818" s="97"/>
      <c r="B818" s="95" t="str">
        <f ca="1">IF(LEN(A818)=0,"",INDEX('Smelter Look-up'!$A:$A,MATCH($A818,'Smelter Look-up'!$E:$E,0)))</f>
        <v/>
      </c>
      <c r="C818" s="95" t="str">
        <f ca="1">IF(LEN(A818)=0,"",INDEX('Smelter Look-up'!$C:$C,MATCH($A818,'Smelter Look-up'!$E:$E,0)))</f>
        <v/>
      </c>
      <c r="D818" s="95"/>
      <c r="E818" s="95" t="str">
        <f ca="1">IF(ISERROR($Y818),"",OFFSET('Smelter Look-up'!$D$4,$Y818-4,0)&amp;"")</f>
        <v/>
      </c>
      <c r="F818" s="95" t="str">
        <f ca="1">IF(ISERROR($Y818),"",OFFSET('Smelter Look-up'!$E$4,$Y818-4,0))</f>
        <v/>
      </c>
      <c r="G818" s="95" t="str">
        <f ca="1">IF(C818="Smelter not listed","Enter smelter details",IF(ISERROR($Y818),"",OFFSET('Smelter Look-up'!$F$4,$Y818-4,0)))</f>
        <v/>
      </c>
      <c r="H818" s="154" t="str">
        <f ca="1">IF(ISERROR($Y818),"",OFFSET('Smelter Look-up'!$G$4,$Y818-4,0))</f>
        <v/>
      </c>
      <c r="I818" s="96" t="str">
        <f ca="1">IF(ISERROR($Y818),"",OFFSET('Smelter Look-up'!$H$4,$Y818-4,0))</f>
        <v/>
      </c>
      <c r="J818" s="96" t="str">
        <f ca="1">IF(ISERROR($Y818),"",OFFSET('Smelter Look-up'!$I$4,$Y818-4,0))</f>
        <v/>
      </c>
      <c r="K818" s="97"/>
      <c r="L818" s="97"/>
      <c r="M818" s="97"/>
      <c r="N818" s="97"/>
      <c r="O818" s="97"/>
      <c r="P818" s="97"/>
      <c r="Q818" s="98"/>
      <c r="R818" s="140" t="str">
        <f ca="1">IF(ISERROR($Y818),"",OFFSET('Smelter Look-up'!$C$4,$Y818-4,0)&amp;"")</f>
        <v/>
      </c>
      <c r="S818" s="98" t="str">
        <f ca="1" t="shared" si="97"/>
        <v/>
      </c>
      <c r="T818" s="98" t="str">
        <f ca="1">IF(B818="","",IF(ISERROR(MATCH($J818,SorP!B:B,0)),"",INDIRECT("'SorP'!$A$"&amp;MATCH($S818&amp;$J818,SorP!C:C,0))))</f>
        <v/>
      </c>
      <c r="U818" s="99"/>
      <c r="V818" s="74" t="str">
        <f ca="1" t="shared" si="98"/>
        <v/>
      </c>
      <c r="W818" s="74" t="b">
        <f ca="1" t="shared" si="99"/>
        <v>0</v>
      </c>
      <c r="X818" s="74" t="str">
        <f ca="1" t="shared" si="100"/>
        <v>+</v>
      </c>
      <c r="Y818" s="74" t="e">
        <f ca="1">IF(C818="",NA(),MATCH($B818&amp;$C818,'Smelter Look-up'!$J:$J,0))</f>
        <v>#N/A</v>
      </c>
      <c r="AB818" s="74">
        <f ca="1" t="shared" si="101"/>
        <v>0</v>
      </c>
      <c r="AC818" s="74" t="str">
        <f ca="1" t="shared" si="102"/>
        <v/>
      </c>
      <c r="AD818" s="74" t="str">
        <f ca="1" t="shared" si="96"/>
        <v/>
      </c>
    </row>
    <row r="819" s="74" customFormat="1" ht="20.15" customHeight="1" spans="1:30">
      <c r="A819" s="97"/>
      <c r="B819" s="95" t="str">
        <f ca="1">IF(LEN(A819)=0,"",INDEX('Smelter Look-up'!$A:$A,MATCH($A819,'Smelter Look-up'!$E:$E,0)))</f>
        <v/>
      </c>
      <c r="C819" s="95" t="str">
        <f ca="1">IF(LEN(A819)=0,"",INDEX('Smelter Look-up'!$C:$C,MATCH($A819,'Smelter Look-up'!$E:$E,0)))</f>
        <v/>
      </c>
      <c r="D819" s="95"/>
      <c r="E819" s="95" t="str">
        <f ca="1">IF(ISERROR($Y819),"",OFFSET('Smelter Look-up'!$D$4,$Y819-4,0)&amp;"")</f>
        <v/>
      </c>
      <c r="F819" s="95" t="str">
        <f ca="1">IF(ISERROR($Y819),"",OFFSET('Smelter Look-up'!$E$4,$Y819-4,0))</f>
        <v/>
      </c>
      <c r="G819" s="95" t="str">
        <f ca="1">IF(C819="Smelter not listed","Enter smelter details",IF(ISERROR($Y819),"",OFFSET('Smelter Look-up'!$F$4,$Y819-4,0)))</f>
        <v/>
      </c>
      <c r="H819" s="154" t="str">
        <f ca="1">IF(ISERROR($Y819),"",OFFSET('Smelter Look-up'!$G$4,$Y819-4,0))</f>
        <v/>
      </c>
      <c r="I819" s="96" t="str">
        <f ca="1">IF(ISERROR($Y819),"",OFFSET('Smelter Look-up'!$H$4,$Y819-4,0))</f>
        <v/>
      </c>
      <c r="J819" s="96" t="str">
        <f ca="1">IF(ISERROR($Y819),"",OFFSET('Smelter Look-up'!$I$4,$Y819-4,0))</f>
        <v/>
      </c>
      <c r="K819" s="97"/>
      <c r="L819" s="97"/>
      <c r="M819" s="97"/>
      <c r="N819" s="97"/>
      <c r="O819" s="97"/>
      <c r="P819" s="97"/>
      <c r="Q819" s="98"/>
      <c r="R819" s="140" t="str">
        <f ca="1">IF(ISERROR($Y819),"",OFFSET('Smelter Look-up'!$C$4,$Y819-4,0)&amp;"")</f>
        <v/>
      </c>
      <c r="S819" s="98" t="str">
        <f ca="1" t="shared" si="97"/>
        <v/>
      </c>
      <c r="T819" s="98" t="str">
        <f ca="1">IF(B819="","",IF(ISERROR(MATCH($J819,SorP!B:B,0)),"",INDIRECT("'SorP'!$A$"&amp;MATCH($S819&amp;$J819,SorP!C:C,0))))</f>
        <v/>
      </c>
      <c r="U819" s="99"/>
      <c r="V819" s="74" t="str">
        <f ca="1" t="shared" si="98"/>
        <v/>
      </c>
      <c r="W819" s="74" t="b">
        <f ca="1" t="shared" si="99"/>
        <v>0</v>
      </c>
      <c r="X819" s="74" t="str">
        <f ca="1" t="shared" si="100"/>
        <v>+</v>
      </c>
      <c r="Y819" s="74" t="e">
        <f ca="1">IF(C819="",NA(),MATCH($B819&amp;$C819,'Smelter Look-up'!$J:$J,0))</f>
        <v>#N/A</v>
      </c>
      <c r="AB819" s="74">
        <f ca="1" t="shared" si="101"/>
        <v>0</v>
      </c>
      <c r="AC819" s="74" t="str">
        <f ca="1" t="shared" si="102"/>
        <v/>
      </c>
      <c r="AD819" s="74" t="str">
        <f ca="1" t="shared" si="96"/>
        <v/>
      </c>
    </row>
    <row r="820" s="74" customFormat="1" ht="20.15" customHeight="1" spans="1:30">
      <c r="A820" s="97"/>
      <c r="B820" s="95" t="str">
        <f ca="1">IF(LEN(A820)=0,"",INDEX('Smelter Look-up'!$A:$A,MATCH($A820,'Smelter Look-up'!$E:$E,0)))</f>
        <v/>
      </c>
      <c r="C820" s="95" t="str">
        <f ca="1">IF(LEN(A820)=0,"",INDEX('Smelter Look-up'!$C:$C,MATCH($A820,'Smelter Look-up'!$E:$E,0)))</f>
        <v/>
      </c>
      <c r="D820" s="95"/>
      <c r="E820" s="95" t="str">
        <f ca="1">IF(ISERROR($Y820),"",OFFSET('Smelter Look-up'!$D$4,$Y820-4,0)&amp;"")</f>
        <v/>
      </c>
      <c r="F820" s="95" t="str">
        <f ca="1">IF(ISERROR($Y820),"",OFFSET('Smelter Look-up'!$E$4,$Y820-4,0))</f>
        <v/>
      </c>
      <c r="G820" s="95" t="str">
        <f ca="1">IF(C820="Smelter not listed","Enter smelter details",IF(ISERROR($Y820),"",OFFSET('Smelter Look-up'!$F$4,$Y820-4,0)))</f>
        <v/>
      </c>
      <c r="H820" s="154" t="str">
        <f ca="1">IF(ISERROR($Y820),"",OFFSET('Smelter Look-up'!$G$4,$Y820-4,0))</f>
        <v/>
      </c>
      <c r="I820" s="96" t="str">
        <f ca="1">IF(ISERROR($Y820),"",OFFSET('Smelter Look-up'!$H$4,$Y820-4,0))</f>
        <v/>
      </c>
      <c r="J820" s="96" t="str">
        <f ca="1">IF(ISERROR($Y820),"",OFFSET('Smelter Look-up'!$I$4,$Y820-4,0))</f>
        <v/>
      </c>
      <c r="K820" s="97"/>
      <c r="L820" s="97"/>
      <c r="M820" s="97"/>
      <c r="N820" s="97"/>
      <c r="O820" s="97"/>
      <c r="P820" s="97"/>
      <c r="Q820" s="98"/>
      <c r="R820" s="140" t="str">
        <f ca="1">IF(ISERROR($Y820),"",OFFSET('Smelter Look-up'!$C$4,$Y820-4,0)&amp;"")</f>
        <v/>
      </c>
      <c r="S820" s="98" t="str">
        <f ca="1" t="shared" si="97"/>
        <v/>
      </c>
      <c r="T820" s="98" t="str">
        <f ca="1">IF(B820="","",IF(ISERROR(MATCH($J820,SorP!B:B,0)),"",INDIRECT("'SorP'!$A$"&amp;MATCH($S820&amp;$J820,SorP!C:C,0))))</f>
        <v/>
      </c>
      <c r="U820" s="99"/>
      <c r="V820" s="74" t="str">
        <f ca="1" t="shared" si="98"/>
        <v/>
      </c>
      <c r="W820" s="74" t="b">
        <f ca="1" t="shared" si="99"/>
        <v>0</v>
      </c>
      <c r="X820" s="74" t="str">
        <f ca="1" t="shared" si="100"/>
        <v>+</v>
      </c>
      <c r="Y820" s="74" t="e">
        <f ca="1">IF(C820="",NA(),MATCH($B820&amp;$C820,'Smelter Look-up'!$J:$J,0))</f>
        <v>#N/A</v>
      </c>
      <c r="AB820" s="74">
        <f ca="1" t="shared" si="101"/>
        <v>0</v>
      </c>
      <c r="AC820" s="74" t="str">
        <f ca="1" t="shared" si="102"/>
        <v/>
      </c>
      <c r="AD820" s="74" t="str">
        <f ca="1" t="shared" si="96"/>
        <v/>
      </c>
    </row>
    <row r="821" s="74" customFormat="1" ht="20.15" customHeight="1" spans="1:30">
      <c r="A821" s="97"/>
      <c r="B821" s="95" t="str">
        <f ca="1">IF(LEN(A821)=0,"",INDEX('Smelter Look-up'!$A:$A,MATCH($A821,'Smelter Look-up'!$E:$E,0)))</f>
        <v/>
      </c>
      <c r="C821" s="95" t="str">
        <f ca="1">IF(LEN(A821)=0,"",INDEX('Smelter Look-up'!$C:$C,MATCH($A821,'Smelter Look-up'!$E:$E,0)))</f>
        <v/>
      </c>
      <c r="D821" s="95"/>
      <c r="E821" s="95" t="str">
        <f ca="1">IF(ISERROR($Y821),"",OFFSET('Smelter Look-up'!$D$4,$Y821-4,0)&amp;"")</f>
        <v/>
      </c>
      <c r="F821" s="95" t="str">
        <f ca="1">IF(ISERROR($Y821),"",OFFSET('Smelter Look-up'!$E$4,$Y821-4,0))</f>
        <v/>
      </c>
      <c r="G821" s="95" t="str">
        <f ca="1">IF(C821="Smelter not listed","Enter smelter details",IF(ISERROR($Y821),"",OFFSET('Smelter Look-up'!$F$4,$Y821-4,0)))</f>
        <v/>
      </c>
      <c r="H821" s="154" t="str">
        <f ca="1">IF(ISERROR($Y821),"",OFFSET('Smelter Look-up'!$G$4,$Y821-4,0))</f>
        <v/>
      </c>
      <c r="I821" s="96" t="str">
        <f ca="1">IF(ISERROR($Y821),"",OFFSET('Smelter Look-up'!$H$4,$Y821-4,0))</f>
        <v/>
      </c>
      <c r="J821" s="96" t="str">
        <f ca="1">IF(ISERROR($Y821),"",OFFSET('Smelter Look-up'!$I$4,$Y821-4,0))</f>
        <v/>
      </c>
      <c r="K821" s="97"/>
      <c r="L821" s="97"/>
      <c r="M821" s="97"/>
      <c r="N821" s="97"/>
      <c r="O821" s="97"/>
      <c r="P821" s="97"/>
      <c r="Q821" s="98"/>
      <c r="R821" s="140" t="str">
        <f ca="1">IF(ISERROR($Y821),"",OFFSET('Smelter Look-up'!$C$4,$Y821-4,0)&amp;"")</f>
        <v/>
      </c>
      <c r="S821" s="98" t="str">
        <f ca="1" t="shared" si="97"/>
        <v/>
      </c>
      <c r="T821" s="98" t="str">
        <f ca="1">IF(B821="","",IF(ISERROR(MATCH($J821,SorP!B:B,0)),"",INDIRECT("'SorP'!$A$"&amp;MATCH($S821&amp;$J821,SorP!C:C,0))))</f>
        <v/>
      </c>
      <c r="U821" s="99"/>
      <c r="V821" s="74" t="str">
        <f ca="1" t="shared" si="98"/>
        <v/>
      </c>
      <c r="W821" s="74" t="b">
        <f ca="1" t="shared" si="99"/>
        <v>0</v>
      </c>
      <c r="X821" s="74" t="str">
        <f ca="1" t="shared" si="100"/>
        <v>+</v>
      </c>
      <c r="Y821" s="74" t="e">
        <f ca="1">IF(C821="",NA(),MATCH($B821&amp;$C821,'Smelter Look-up'!$J:$J,0))</f>
        <v>#N/A</v>
      </c>
      <c r="AB821" s="74">
        <f ca="1" t="shared" si="101"/>
        <v>0</v>
      </c>
      <c r="AC821" s="74" t="str">
        <f ca="1" t="shared" si="102"/>
        <v/>
      </c>
      <c r="AD821" s="74" t="str">
        <f ca="1" t="shared" si="96"/>
        <v/>
      </c>
    </row>
    <row r="822" s="74" customFormat="1" ht="20.15" customHeight="1" spans="1:30">
      <c r="A822" s="97"/>
      <c r="B822" s="95" t="str">
        <f ca="1">IF(LEN(A822)=0,"",INDEX('Smelter Look-up'!$A:$A,MATCH($A822,'Smelter Look-up'!$E:$E,0)))</f>
        <v/>
      </c>
      <c r="C822" s="95" t="str">
        <f ca="1">IF(LEN(A822)=0,"",INDEX('Smelter Look-up'!$C:$C,MATCH($A822,'Smelter Look-up'!$E:$E,0)))</f>
        <v/>
      </c>
      <c r="D822" s="95"/>
      <c r="E822" s="95" t="str">
        <f ca="1">IF(ISERROR($Y822),"",OFFSET('Smelter Look-up'!$D$4,$Y822-4,0)&amp;"")</f>
        <v/>
      </c>
      <c r="F822" s="95" t="str">
        <f ca="1">IF(ISERROR($Y822),"",OFFSET('Smelter Look-up'!$E$4,$Y822-4,0))</f>
        <v/>
      </c>
      <c r="G822" s="95" t="str">
        <f ca="1">IF(C822="Smelter not listed","Enter smelter details",IF(ISERROR($Y822),"",OFFSET('Smelter Look-up'!$F$4,$Y822-4,0)))</f>
        <v/>
      </c>
      <c r="H822" s="154" t="str">
        <f ca="1">IF(ISERROR($Y822),"",OFFSET('Smelter Look-up'!$G$4,$Y822-4,0))</f>
        <v/>
      </c>
      <c r="I822" s="96" t="str">
        <f ca="1">IF(ISERROR($Y822),"",OFFSET('Smelter Look-up'!$H$4,$Y822-4,0))</f>
        <v/>
      </c>
      <c r="J822" s="96" t="str">
        <f ca="1">IF(ISERROR($Y822),"",OFFSET('Smelter Look-up'!$I$4,$Y822-4,0))</f>
        <v/>
      </c>
      <c r="K822" s="97"/>
      <c r="L822" s="97"/>
      <c r="M822" s="97"/>
      <c r="N822" s="97"/>
      <c r="O822" s="97"/>
      <c r="P822" s="97"/>
      <c r="Q822" s="98"/>
      <c r="R822" s="140" t="str">
        <f ca="1">IF(ISERROR($Y822),"",OFFSET('Smelter Look-up'!$C$4,$Y822-4,0)&amp;"")</f>
        <v/>
      </c>
      <c r="S822" s="98" t="str">
        <f ca="1" t="shared" si="97"/>
        <v/>
      </c>
      <c r="T822" s="98" t="str">
        <f ca="1">IF(B822="","",IF(ISERROR(MATCH($J822,SorP!B:B,0)),"",INDIRECT("'SorP'!$A$"&amp;MATCH($S822&amp;$J822,SorP!C:C,0))))</f>
        <v/>
      </c>
      <c r="U822" s="99"/>
      <c r="V822" s="74" t="str">
        <f ca="1" t="shared" si="98"/>
        <v/>
      </c>
      <c r="W822" s="74" t="b">
        <f ca="1" t="shared" si="99"/>
        <v>0</v>
      </c>
      <c r="X822" s="74" t="str">
        <f ca="1" t="shared" si="100"/>
        <v>+</v>
      </c>
      <c r="Y822" s="74" t="e">
        <f ca="1">IF(C822="",NA(),MATCH($B822&amp;$C822,'Smelter Look-up'!$J:$J,0))</f>
        <v>#N/A</v>
      </c>
      <c r="AB822" s="74">
        <f ca="1" t="shared" si="101"/>
        <v>0</v>
      </c>
      <c r="AC822" s="74" t="str">
        <f ca="1" t="shared" si="102"/>
        <v/>
      </c>
      <c r="AD822" s="74" t="str">
        <f ca="1" t="shared" si="96"/>
        <v/>
      </c>
    </row>
    <row r="823" s="74" customFormat="1" ht="20.15" customHeight="1" spans="1:30">
      <c r="A823" s="97"/>
      <c r="B823" s="95" t="str">
        <f ca="1">IF(LEN(A823)=0,"",INDEX('Smelter Look-up'!$A:$A,MATCH($A823,'Smelter Look-up'!$E:$E,0)))</f>
        <v/>
      </c>
      <c r="C823" s="95" t="str">
        <f ca="1">IF(LEN(A823)=0,"",INDEX('Smelter Look-up'!$C:$C,MATCH($A823,'Smelter Look-up'!$E:$E,0)))</f>
        <v/>
      </c>
      <c r="D823" s="95"/>
      <c r="E823" s="95" t="str">
        <f ca="1">IF(ISERROR($Y823),"",OFFSET('Smelter Look-up'!$D$4,$Y823-4,0)&amp;"")</f>
        <v/>
      </c>
      <c r="F823" s="95" t="str">
        <f ca="1">IF(ISERROR($Y823),"",OFFSET('Smelter Look-up'!$E$4,$Y823-4,0))</f>
        <v/>
      </c>
      <c r="G823" s="95" t="str">
        <f ca="1">IF(C823="Smelter not listed","Enter smelter details",IF(ISERROR($Y823),"",OFFSET('Smelter Look-up'!$F$4,$Y823-4,0)))</f>
        <v/>
      </c>
      <c r="H823" s="154" t="str">
        <f ca="1">IF(ISERROR($Y823),"",OFFSET('Smelter Look-up'!$G$4,$Y823-4,0))</f>
        <v/>
      </c>
      <c r="I823" s="96" t="str">
        <f ca="1">IF(ISERROR($Y823),"",OFFSET('Smelter Look-up'!$H$4,$Y823-4,0))</f>
        <v/>
      </c>
      <c r="J823" s="96" t="str">
        <f ca="1">IF(ISERROR($Y823),"",OFFSET('Smelter Look-up'!$I$4,$Y823-4,0))</f>
        <v/>
      </c>
      <c r="K823" s="97"/>
      <c r="L823" s="97"/>
      <c r="M823" s="97"/>
      <c r="N823" s="97"/>
      <c r="O823" s="97"/>
      <c r="P823" s="97"/>
      <c r="Q823" s="98"/>
      <c r="R823" s="140" t="str">
        <f ca="1">IF(ISERROR($Y823),"",OFFSET('Smelter Look-up'!$C$4,$Y823-4,0)&amp;"")</f>
        <v/>
      </c>
      <c r="S823" s="98" t="str">
        <f ca="1" t="shared" si="97"/>
        <v/>
      </c>
      <c r="T823" s="98" t="str">
        <f ca="1">IF(B823="","",IF(ISERROR(MATCH($J823,SorP!B:B,0)),"",INDIRECT("'SorP'!$A$"&amp;MATCH($S823&amp;$J823,SorP!C:C,0))))</f>
        <v/>
      </c>
      <c r="U823" s="99"/>
      <c r="V823" s="74" t="str">
        <f ca="1" t="shared" si="98"/>
        <v/>
      </c>
      <c r="W823" s="74" t="b">
        <f ca="1" t="shared" si="99"/>
        <v>0</v>
      </c>
      <c r="X823" s="74" t="str">
        <f ca="1" t="shared" si="100"/>
        <v>+</v>
      </c>
      <c r="Y823" s="74" t="e">
        <f ca="1">IF(C823="",NA(),MATCH($B823&amp;$C823,'Smelter Look-up'!$J:$J,0))</f>
        <v>#N/A</v>
      </c>
      <c r="AB823" s="74">
        <f ca="1" t="shared" si="101"/>
        <v>0</v>
      </c>
      <c r="AC823" s="74" t="str">
        <f ca="1" t="shared" si="102"/>
        <v/>
      </c>
      <c r="AD823" s="74" t="str">
        <f ca="1" t="shared" ref="AD823:AD886" si="103">IF(C823="Smelter not listed",D823,IF(C823="Smelter not yet identified","",C823))</f>
        <v/>
      </c>
    </row>
    <row r="824" s="74" customFormat="1" ht="20.15" customHeight="1" spans="1:30">
      <c r="A824" s="97"/>
      <c r="B824" s="95" t="str">
        <f ca="1">IF(LEN(A824)=0,"",INDEX('Smelter Look-up'!$A:$A,MATCH($A824,'Smelter Look-up'!$E:$E,0)))</f>
        <v/>
      </c>
      <c r="C824" s="95" t="str">
        <f ca="1">IF(LEN(A824)=0,"",INDEX('Smelter Look-up'!$C:$C,MATCH($A824,'Smelter Look-up'!$E:$E,0)))</f>
        <v/>
      </c>
      <c r="D824" s="95"/>
      <c r="E824" s="95" t="str">
        <f ca="1">IF(ISERROR($Y824),"",OFFSET('Smelter Look-up'!$D$4,$Y824-4,0)&amp;"")</f>
        <v/>
      </c>
      <c r="F824" s="95" t="str">
        <f ca="1">IF(ISERROR($Y824),"",OFFSET('Smelter Look-up'!$E$4,$Y824-4,0))</f>
        <v/>
      </c>
      <c r="G824" s="95" t="str">
        <f ca="1">IF(C824="Smelter not listed","Enter smelter details",IF(ISERROR($Y824),"",OFFSET('Smelter Look-up'!$F$4,$Y824-4,0)))</f>
        <v/>
      </c>
      <c r="H824" s="154" t="str">
        <f ca="1">IF(ISERROR($Y824),"",OFFSET('Smelter Look-up'!$G$4,$Y824-4,0))</f>
        <v/>
      </c>
      <c r="I824" s="96" t="str">
        <f ca="1">IF(ISERROR($Y824),"",OFFSET('Smelter Look-up'!$H$4,$Y824-4,0))</f>
        <v/>
      </c>
      <c r="J824" s="96" t="str">
        <f ca="1">IF(ISERROR($Y824),"",OFFSET('Smelter Look-up'!$I$4,$Y824-4,0))</f>
        <v/>
      </c>
      <c r="K824" s="97"/>
      <c r="L824" s="97"/>
      <c r="M824" s="97"/>
      <c r="N824" s="97"/>
      <c r="O824" s="97"/>
      <c r="P824" s="97"/>
      <c r="Q824" s="98"/>
      <c r="R824" s="140" t="str">
        <f ca="1">IF(ISERROR($Y824),"",OFFSET('Smelter Look-up'!$C$4,$Y824-4,0)&amp;"")</f>
        <v/>
      </c>
      <c r="S824" s="98" t="str">
        <f ca="1" t="shared" si="97"/>
        <v/>
      </c>
      <c r="T824" s="98" t="str">
        <f ca="1">IF(B824="","",IF(ISERROR(MATCH($J824,SorP!B:B,0)),"",INDIRECT("'SorP'!$A$"&amp;MATCH($S824&amp;$J824,SorP!C:C,0))))</f>
        <v/>
      </c>
      <c r="U824" s="99"/>
      <c r="V824" s="74" t="str">
        <f ca="1" t="shared" si="98"/>
        <v/>
      </c>
      <c r="W824" s="74" t="b">
        <f ca="1" t="shared" si="99"/>
        <v>0</v>
      </c>
      <c r="X824" s="74" t="str">
        <f ca="1" t="shared" si="100"/>
        <v>+</v>
      </c>
      <c r="Y824" s="74" t="e">
        <f ca="1">IF(C824="",NA(),MATCH($B824&amp;$C824,'Smelter Look-up'!$J:$J,0))</f>
        <v>#N/A</v>
      </c>
      <c r="AB824" s="74">
        <f ca="1" t="shared" si="101"/>
        <v>0</v>
      </c>
      <c r="AC824" s="74" t="str">
        <f ca="1" t="shared" si="102"/>
        <v/>
      </c>
      <c r="AD824" s="74" t="str">
        <f ca="1" t="shared" si="103"/>
        <v/>
      </c>
    </row>
    <row r="825" s="74" customFormat="1" ht="20.15" customHeight="1" spans="1:30">
      <c r="A825" s="97"/>
      <c r="B825" s="95" t="str">
        <f ca="1">IF(LEN(A825)=0,"",INDEX('Smelter Look-up'!$A:$A,MATCH($A825,'Smelter Look-up'!$E:$E,0)))</f>
        <v/>
      </c>
      <c r="C825" s="95" t="str">
        <f ca="1">IF(LEN(A825)=0,"",INDEX('Smelter Look-up'!$C:$C,MATCH($A825,'Smelter Look-up'!$E:$E,0)))</f>
        <v/>
      </c>
      <c r="D825" s="95"/>
      <c r="E825" s="95" t="str">
        <f ca="1">IF(ISERROR($Y825),"",OFFSET('Smelter Look-up'!$D$4,$Y825-4,0)&amp;"")</f>
        <v/>
      </c>
      <c r="F825" s="95" t="str">
        <f ca="1">IF(ISERROR($Y825),"",OFFSET('Smelter Look-up'!$E$4,$Y825-4,0))</f>
        <v/>
      </c>
      <c r="G825" s="95" t="str">
        <f ca="1">IF(C825="Smelter not listed","Enter smelter details",IF(ISERROR($Y825),"",OFFSET('Smelter Look-up'!$F$4,$Y825-4,0)))</f>
        <v/>
      </c>
      <c r="H825" s="154" t="str">
        <f ca="1">IF(ISERROR($Y825),"",OFFSET('Smelter Look-up'!$G$4,$Y825-4,0))</f>
        <v/>
      </c>
      <c r="I825" s="96" t="str">
        <f ca="1">IF(ISERROR($Y825),"",OFFSET('Smelter Look-up'!$H$4,$Y825-4,0))</f>
        <v/>
      </c>
      <c r="J825" s="96" t="str">
        <f ca="1">IF(ISERROR($Y825),"",OFFSET('Smelter Look-up'!$I$4,$Y825-4,0))</f>
        <v/>
      </c>
      <c r="K825" s="97"/>
      <c r="L825" s="97"/>
      <c r="M825" s="97"/>
      <c r="N825" s="97"/>
      <c r="O825" s="97"/>
      <c r="P825" s="97"/>
      <c r="Q825" s="98"/>
      <c r="R825" s="140" t="str">
        <f ca="1">IF(ISERROR($Y825),"",OFFSET('Smelter Look-up'!$C$4,$Y825-4,0)&amp;"")</f>
        <v/>
      </c>
      <c r="S825" s="98" t="str">
        <f ca="1" t="shared" si="97"/>
        <v/>
      </c>
      <c r="T825" s="98" t="str">
        <f ca="1">IF(B825="","",IF(ISERROR(MATCH($J825,SorP!B:B,0)),"",INDIRECT("'SorP'!$A$"&amp;MATCH($S825&amp;$J825,SorP!C:C,0))))</f>
        <v/>
      </c>
      <c r="U825" s="99"/>
      <c r="V825" s="74" t="str">
        <f ca="1" t="shared" si="98"/>
        <v/>
      </c>
      <c r="W825" s="74" t="b">
        <f ca="1" t="shared" si="99"/>
        <v>0</v>
      </c>
      <c r="X825" s="74" t="str">
        <f ca="1" t="shared" si="100"/>
        <v>+</v>
      </c>
      <c r="Y825" s="74" t="e">
        <f ca="1">IF(C825="",NA(),MATCH($B825&amp;$C825,'Smelter Look-up'!$J:$J,0))</f>
        <v>#N/A</v>
      </c>
      <c r="AB825" s="74">
        <f ca="1" t="shared" si="101"/>
        <v>0</v>
      </c>
      <c r="AC825" s="74" t="str">
        <f ca="1" t="shared" si="102"/>
        <v/>
      </c>
      <c r="AD825" s="74" t="str">
        <f ca="1" t="shared" si="103"/>
        <v/>
      </c>
    </row>
    <row r="826" s="74" customFormat="1" ht="20.15" customHeight="1" spans="1:30">
      <c r="A826" s="97"/>
      <c r="B826" s="95" t="str">
        <f ca="1">IF(LEN(A826)=0,"",INDEX('Smelter Look-up'!$A:$A,MATCH($A826,'Smelter Look-up'!$E:$E,0)))</f>
        <v/>
      </c>
      <c r="C826" s="95" t="str">
        <f ca="1">IF(LEN(A826)=0,"",INDEX('Smelter Look-up'!$C:$C,MATCH($A826,'Smelter Look-up'!$E:$E,0)))</f>
        <v/>
      </c>
      <c r="D826" s="95"/>
      <c r="E826" s="95" t="str">
        <f ca="1">IF(ISERROR($Y826),"",OFFSET('Smelter Look-up'!$D$4,$Y826-4,0)&amp;"")</f>
        <v/>
      </c>
      <c r="F826" s="95" t="str">
        <f ca="1">IF(ISERROR($Y826),"",OFFSET('Smelter Look-up'!$E$4,$Y826-4,0))</f>
        <v/>
      </c>
      <c r="G826" s="95" t="str">
        <f ca="1">IF(C826="Smelter not listed","Enter smelter details",IF(ISERROR($Y826),"",OFFSET('Smelter Look-up'!$F$4,$Y826-4,0)))</f>
        <v/>
      </c>
      <c r="H826" s="154" t="str">
        <f ca="1">IF(ISERROR($Y826),"",OFFSET('Smelter Look-up'!$G$4,$Y826-4,0))</f>
        <v/>
      </c>
      <c r="I826" s="96" t="str">
        <f ca="1">IF(ISERROR($Y826),"",OFFSET('Smelter Look-up'!$H$4,$Y826-4,0))</f>
        <v/>
      </c>
      <c r="J826" s="96" t="str">
        <f ca="1">IF(ISERROR($Y826),"",OFFSET('Smelter Look-up'!$I$4,$Y826-4,0))</f>
        <v/>
      </c>
      <c r="K826" s="97"/>
      <c r="L826" s="97"/>
      <c r="M826" s="97"/>
      <c r="N826" s="97"/>
      <c r="O826" s="97"/>
      <c r="P826" s="97"/>
      <c r="Q826" s="98"/>
      <c r="R826" s="140" t="str">
        <f ca="1">IF(ISERROR($Y826),"",OFFSET('Smelter Look-up'!$C$4,$Y826-4,0)&amp;"")</f>
        <v/>
      </c>
      <c r="S826" s="98" t="str">
        <f ca="1" t="shared" si="97"/>
        <v/>
      </c>
      <c r="T826" s="98" t="str">
        <f ca="1">IF(B826="","",IF(ISERROR(MATCH($J826,SorP!B:B,0)),"",INDIRECT("'SorP'!$A$"&amp;MATCH($S826&amp;$J826,SorP!C:C,0))))</f>
        <v/>
      </c>
      <c r="U826" s="99"/>
      <c r="V826" s="74" t="str">
        <f ca="1" t="shared" si="98"/>
        <v/>
      </c>
      <c r="W826" s="74" t="b">
        <f ca="1" t="shared" si="99"/>
        <v>0</v>
      </c>
      <c r="X826" s="74" t="str">
        <f ca="1" t="shared" si="100"/>
        <v>+</v>
      </c>
      <c r="Y826" s="74" t="e">
        <f ca="1">IF(C826="",NA(),MATCH($B826&amp;$C826,'Smelter Look-up'!$J:$J,0))</f>
        <v>#N/A</v>
      </c>
      <c r="AB826" s="74">
        <f ca="1" t="shared" si="101"/>
        <v>0</v>
      </c>
      <c r="AC826" s="74" t="str">
        <f ca="1" t="shared" si="102"/>
        <v/>
      </c>
      <c r="AD826" s="74" t="str">
        <f ca="1" t="shared" si="103"/>
        <v/>
      </c>
    </row>
    <row r="827" s="74" customFormat="1" ht="20.15" customHeight="1" spans="1:30">
      <c r="A827" s="97"/>
      <c r="B827" s="95" t="str">
        <f ca="1">IF(LEN(A827)=0,"",INDEX('Smelter Look-up'!$A:$A,MATCH($A827,'Smelter Look-up'!$E:$E,0)))</f>
        <v/>
      </c>
      <c r="C827" s="95" t="str">
        <f ca="1">IF(LEN(A827)=0,"",INDEX('Smelter Look-up'!$C:$C,MATCH($A827,'Smelter Look-up'!$E:$E,0)))</f>
        <v/>
      </c>
      <c r="D827" s="95"/>
      <c r="E827" s="95" t="str">
        <f ca="1">IF(ISERROR($Y827),"",OFFSET('Smelter Look-up'!$D$4,$Y827-4,0)&amp;"")</f>
        <v/>
      </c>
      <c r="F827" s="95" t="str">
        <f ca="1">IF(ISERROR($Y827),"",OFFSET('Smelter Look-up'!$E$4,$Y827-4,0))</f>
        <v/>
      </c>
      <c r="G827" s="95" t="str">
        <f ca="1">IF(C827="Smelter not listed","Enter smelter details",IF(ISERROR($Y827),"",OFFSET('Smelter Look-up'!$F$4,$Y827-4,0)))</f>
        <v/>
      </c>
      <c r="H827" s="154" t="str">
        <f ca="1">IF(ISERROR($Y827),"",OFFSET('Smelter Look-up'!$G$4,$Y827-4,0))</f>
        <v/>
      </c>
      <c r="I827" s="96" t="str">
        <f ca="1">IF(ISERROR($Y827),"",OFFSET('Smelter Look-up'!$H$4,$Y827-4,0))</f>
        <v/>
      </c>
      <c r="J827" s="96" t="str">
        <f ca="1">IF(ISERROR($Y827),"",OFFSET('Smelter Look-up'!$I$4,$Y827-4,0))</f>
        <v/>
      </c>
      <c r="K827" s="97"/>
      <c r="L827" s="97"/>
      <c r="M827" s="97"/>
      <c r="N827" s="97"/>
      <c r="O827" s="97"/>
      <c r="P827" s="97"/>
      <c r="Q827" s="98"/>
      <c r="R827" s="140" t="str">
        <f ca="1">IF(ISERROR($Y827),"",OFFSET('Smelter Look-up'!$C$4,$Y827-4,0)&amp;"")</f>
        <v/>
      </c>
      <c r="S827" s="98" t="str">
        <f ca="1" t="shared" si="97"/>
        <v/>
      </c>
      <c r="T827" s="98" t="str">
        <f ca="1">IF(B827="","",IF(ISERROR(MATCH($J827,SorP!B:B,0)),"",INDIRECT("'SorP'!$A$"&amp;MATCH($S827&amp;$J827,SorP!C:C,0))))</f>
        <v/>
      </c>
      <c r="U827" s="99"/>
      <c r="V827" s="74" t="str">
        <f ca="1" t="shared" si="98"/>
        <v/>
      </c>
      <c r="W827" s="74" t="b">
        <f ca="1" t="shared" si="99"/>
        <v>0</v>
      </c>
      <c r="X827" s="74" t="str">
        <f ca="1" t="shared" si="100"/>
        <v>+</v>
      </c>
      <c r="Y827" s="74" t="e">
        <f ca="1">IF(C827="",NA(),MATCH($B827&amp;$C827,'Smelter Look-up'!$J:$J,0))</f>
        <v>#N/A</v>
      </c>
      <c r="AB827" s="74">
        <f ca="1" t="shared" si="101"/>
        <v>0</v>
      </c>
      <c r="AC827" s="74" t="str">
        <f ca="1" t="shared" si="102"/>
        <v/>
      </c>
      <c r="AD827" s="74" t="str">
        <f ca="1" t="shared" si="103"/>
        <v/>
      </c>
    </row>
    <row r="828" s="74" customFormat="1" ht="20.15" customHeight="1" spans="1:30">
      <c r="A828" s="97"/>
      <c r="B828" s="95" t="str">
        <f ca="1">IF(LEN(A828)=0,"",INDEX('Smelter Look-up'!$A:$A,MATCH($A828,'Smelter Look-up'!$E:$E,0)))</f>
        <v/>
      </c>
      <c r="C828" s="95" t="str">
        <f ca="1">IF(LEN(A828)=0,"",INDEX('Smelter Look-up'!$C:$C,MATCH($A828,'Smelter Look-up'!$E:$E,0)))</f>
        <v/>
      </c>
      <c r="D828" s="95"/>
      <c r="E828" s="95" t="str">
        <f ca="1">IF(ISERROR($Y828),"",OFFSET('Smelter Look-up'!$D$4,$Y828-4,0)&amp;"")</f>
        <v/>
      </c>
      <c r="F828" s="95" t="str">
        <f ca="1">IF(ISERROR($Y828),"",OFFSET('Smelter Look-up'!$E$4,$Y828-4,0))</f>
        <v/>
      </c>
      <c r="G828" s="95" t="str">
        <f ca="1">IF(C828="Smelter not listed","Enter smelter details",IF(ISERROR($Y828),"",OFFSET('Smelter Look-up'!$F$4,$Y828-4,0)))</f>
        <v/>
      </c>
      <c r="H828" s="154" t="str">
        <f ca="1">IF(ISERROR($Y828),"",OFFSET('Smelter Look-up'!$G$4,$Y828-4,0))</f>
        <v/>
      </c>
      <c r="I828" s="96" t="str">
        <f ca="1">IF(ISERROR($Y828),"",OFFSET('Smelter Look-up'!$H$4,$Y828-4,0))</f>
        <v/>
      </c>
      <c r="J828" s="96" t="str">
        <f ca="1">IF(ISERROR($Y828),"",OFFSET('Smelter Look-up'!$I$4,$Y828-4,0))</f>
        <v/>
      </c>
      <c r="K828" s="97"/>
      <c r="L828" s="97"/>
      <c r="M828" s="97"/>
      <c r="N828" s="97"/>
      <c r="O828" s="97"/>
      <c r="P828" s="97"/>
      <c r="Q828" s="98"/>
      <c r="R828" s="140" t="str">
        <f ca="1">IF(ISERROR($Y828),"",OFFSET('Smelter Look-up'!$C$4,$Y828-4,0)&amp;"")</f>
        <v/>
      </c>
      <c r="S828" s="98" t="str">
        <f ca="1" t="shared" si="97"/>
        <v/>
      </c>
      <c r="T828" s="98" t="str">
        <f ca="1">IF(B828="","",IF(ISERROR(MATCH($J828,SorP!B:B,0)),"",INDIRECT("'SorP'!$A$"&amp;MATCH($S828&amp;$J828,SorP!C:C,0))))</f>
        <v/>
      </c>
      <c r="U828" s="99"/>
      <c r="V828" s="74" t="str">
        <f ca="1" t="shared" si="98"/>
        <v/>
      </c>
      <c r="W828" s="74" t="b">
        <f ca="1" t="shared" si="99"/>
        <v>0</v>
      </c>
      <c r="X828" s="74" t="str">
        <f ca="1" t="shared" si="100"/>
        <v>+</v>
      </c>
      <c r="Y828" s="74" t="e">
        <f ca="1">IF(C828="",NA(),MATCH($B828&amp;$C828,'Smelter Look-up'!$J:$J,0))</f>
        <v>#N/A</v>
      </c>
      <c r="AB828" s="74">
        <f ca="1" t="shared" si="101"/>
        <v>0</v>
      </c>
      <c r="AC828" s="74" t="str">
        <f ca="1" t="shared" si="102"/>
        <v/>
      </c>
      <c r="AD828" s="74" t="str">
        <f ca="1" t="shared" si="103"/>
        <v/>
      </c>
    </row>
    <row r="829" s="74" customFormat="1" ht="20.15" customHeight="1" spans="1:30">
      <c r="A829" s="97"/>
      <c r="B829" s="95" t="str">
        <f ca="1">IF(LEN(A829)=0,"",INDEX('Smelter Look-up'!$A:$A,MATCH($A829,'Smelter Look-up'!$E:$E,0)))</f>
        <v/>
      </c>
      <c r="C829" s="95" t="str">
        <f ca="1">IF(LEN(A829)=0,"",INDEX('Smelter Look-up'!$C:$C,MATCH($A829,'Smelter Look-up'!$E:$E,0)))</f>
        <v/>
      </c>
      <c r="D829" s="95"/>
      <c r="E829" s="95" t="str">
        <f ca="1">IF(ISERROR($Y829),"",OFFSET('Smelter Look-up'!$D$4,$Y829-4,0)&amp;"")</f>
        <v/>
      </c>
      <c r="F829" s="95" t="str">
        <f ca="1">IF(ISERROR($Y829),"",OFFSET('Smelter Look-up'!$E$4,$Y829-4,0))</f>
        <v/>
      </c>
      <c r="G829" s="95" t="str">
        <f ca="1">IF(C829="Smelter not listed","Enter smelter details",IF(ISERROR($Y829),"",OFFSET('Smelter Look-up'!$F$4,$Y829-4,0)))</f>
        <v/>
      </c>
      <c r="H829" s="154" t="str">
        <f ca="1">IF(ISERROR($Y829),"",OFFSET('Smelter Look-up'!$G$4,$Y829-4,0))</f>
        <v/>
      </c>
      <c r="I829" s="96" t="str">
        <f ca="1">IF(ISERROR($Y829),"",OFFSET('Smelter Look-up'!$H$4,$Y829-4,0))</f>
        <v/>
      </c>
      <c r="J829" s="96" t="str">
        <f ca="1">IF(ISERROR($Y829),"",OFFSET('Smelter Look-up'!$I$4,$Y829-4,0))</f>
        <v/>
      </c>
      <c r="K829" s="97"/>
      <c r="L829" s="97"/>
      <c r="M829" s="97"/>
      <c r="N829" s="97"/>
      <c r="O829" s="97"/>
      <c r="P829" s="97"/>
      <c r="Q829" s="98"/>
      <c r="R829" s="140" t="str">
        <f ca="1">IF(ISERROR($Y829),"",OFFSET('Smelter Look-up'!$C$4,$Y829-4,0)&amp;"")</f>
        <v/>
      </c>
      <c r="S829" s="98" t="str">
        <f ca="1" t="shared" si="97"/>
        <v/>
      </c>
      <c r="T829" s="98" t="str">
        <f ca="1">IF(B829="","",IF(ISERROR(MATCH($J829,SorP!B:B,0)),"",INDIRECT("'SorP'!$A$"&amp;MATCH($S829&amp;$J829,SorP!C:C,0))))</f>
        <v/>
      </c>
      <c r="U829" s="99"/>
      <c r="V829" s="74" t="str">
        <f ca="1" t="shared" si="98"/>
        <v/>
      </c>
      <c r="W829" s="74" t="b">
        <f ca="1" t="shared" si="99"/>
        <v>0</v>
      </c>
      <c r="X829" s="74" t="str">
        <f ca="1" t="shared" si="100"/>
        <v>+</v>
      </c>
      <c r="Y829" s="74" t="e">
        <f ca="1">IF(C829="",NA(),MATCH($B829&amp;$C829,'Smelter Look-up'!$J:$J,0))</f>
        <v>#N/A</v>
      </c>
      <c r="AB829" s="74">
        <f ca="1" t="shared" si="101"/>
        <v>0</v>
      </c>
      <c r="AC829" s="74" t="str">
        <f ca="1" t="shared" si="102"/>
        <v/>
      </c>
      <c r="AD829" s="74" t="str">
        <f ca="1" t="shared" si="103"/>
        <v/>
      </c>
    </row>
    <row r="830" s="74" customFormat="1" ht="20.15" customHeight="1" spans="1:30">
      <c r="A830" s="97"/>
      <c r="B830" s="95" t="str">
        <f ca="1">IF(LEN(A830)=0,"",INDEX('Smelter Look-up'!$A:$A,MATCH($A830,'Smelter Look-up'!$E:$E,0)))</f>
        <v/>
      </c>
      <c r="C830" s="95" t="str">
        <f ca="1">IF(LEN(A830)=0,"",INDEX('Smelter Look-up'!$C:$C,MATCH($A830,'Smelter Look-up'!$E:$E,0)))</f>
        <v/>
      </c>
      <c r="D830" s="95"/>
      <c r="E830" s="95" t="str">
        <f ca="1">IF(ISERROR($Y830),"",OFFSET('Smelter Look-up'!$D$4,$Y830-4,0)&amp;"")</f>
        <v/>
      </c>
      <c r="F830" s="95" t="str">
        <f ca="1">IF(ISERROR($Y830),"",OFFSET('Smelter Look-up'!$E$4,$Y830-4,0))</f>
        <v/>
      </c>
      <c r="G830" s="95" t="str">
        <f ca="1">IF(C830="Smelter not listed","Enter smelter details",IF(ISERROR($Y830),"",OFFSET('Smelter Look-up'!$F$4,$Y830-4,0)))</f>
        <v/>
      </c>
      <c r="H830" s="154" t="str">
        <f ca="1">IF(ISERROR($Y830),"",OFFSET('Smelter Look-up'!$G$4,$Y830-4,0))</f>
        <v/>
      </c>
      <c r="I830" s="96" t="str">
        <f ca="1">IF(ISERROR($Y830),"",OFFSET('Smelter Look-up'!$H$4,$Y830-4,0))</f>
        <v/>
      </c>
      <c r="J830" s="96" t="str">
        <f ca="1">IF(ISERROR($Y830),"",OFFSET('Smelter Look-up'!$I$4,$Y830-4,0))</f>
        <v/>
      </c>
      <c r="K830" s="97"/>
      <c r="L830" s="97"/>
      <c r="M830" s="97"/>
      <c r="N830" s="97"/>
      <c r="O830" s="97"/>
      <c r="P830" s="97"/>
      <c r="Q830" s="98"/>
      <c r="R830" s="140" t="str">
        <f ca="1">IF(ISERROR($Y830),"",OFFSET('Smelter Look-up'!$C$4,$Y830-4,0)&amp;"")</f>
        <v/>
      </c>
      <c r="S830" s="98" t="str">
        <f ca="1" t="shared" si="97"/>
        <v/>
      </c>
      <c r="T830" s="98" t="str">
        <f ca="1">IF(B830="","",IF(ISERROR(MATCH($J830,SorP!B:B,0)),"",INDIRECT("'SorP'!$A$"&amp;MATCH($S830&amp;$J830,SorP!C:C,0))))</f>
        <v/>
      </c>
      <c r="U830" s="99"/>
      <c r="V830" s="74" t="str">
        <f ca="1" t="shared" si="98"/>
        <v/>
      </c>
      <c r="W830" s="74" t="b">
        <f ca="1" t="shared" si="99"/>
        <v>0</v>
      </c>
      <c r="X830" s="74" t="str">
        <f ca="1" t="shared" si="100"/>
        <v>+</v>
      </c>
      <c r="Y830" s="74" t="e">
        <f ca="1">IF(C830="",NA(),MATCH($B830&amp;$C830,'Smelter Look-up'!$J:$J,0))</f>
        <v>#N/A</v>
      </c>
      <c r="AB830" s="74">
        <f ca="1" t="shared" si="101"/>
        <v>0</v>
      </c>
      <c r="AC830" s="74" t="str">
        <f ca="1" t="shared" si="102"/>
        <v/>
      </c>
      <c r="AD830" s="74" t="str">
        <f ca="1" t="shared" si="103"/>
        <v/>
      </c>
    </row>
    <row r="831" s="74" customFormat="1" ht="20.15" customHeight="1" spans="1:30">
      <c r="A831" s="97"/>
      <c r="B831" s="95" t="str">
        <f ca="1">IF(LEN(A831)=0,"",INDEX('Smelter Look-up'!$A:$A,MATCH($A831,'Smelter Look-up'!$E:$E,0)))</f>
        <v/>
      </c>
      <c r="C831" s="95" t="str">
        <f ca="1">IF(LEN(A831)=0,"",INDEX('Smelter Look-up'!$C:$C,MATCH($A831,'Smelter Look-up'!$E:$E,0)))</f>
        <v/>
      </c>
      <c r="D831" s="95"/>
      <c r="E831" s="95" t="str">
        <f ca="1">IF(ISERROR($Y831),"",OFFSET('Smelter Look-up'!$D$4,$Y831-4,0)&amp;"")</f>
        <v/>
      </c>
      <c r="F831" s="95" t="str">
        <f ca="1">IF(ISERROR($Y831),"",OFFSET('Smelter Look-up'!$E$4,$Y831-4,0))</f>
        <v/>
      </c>
      <c r="G831" s="95" t="str">
        <f ca="1">IF(C831="Smelter not listed","Enter smelter details",IF(ISERROR($Y831),"",OFFSET('Smelter Look-up'!$F$4,$Y831-4,0)))</f>
        <v/>
      </c>
      <c r="H831" s="154" t="str">
        <f ca="1">IF(ISERROR($Y831),"",OFFSET('Smelter Look-up'!$G$4,$Y831-4,0))</f>
        <v/>
      </c>
      <c r="I831" s="96" t="str">
        <f ca="1">IF(ISERROR($Y831),"",OFFSET('Smelter Look-up'!$H$4,$Y831-4,0))</f>
        <v/>
      </c>
      <c r="J831" s="96" t="str">
        <f ca="1">IF(ISERROR($Y831),"",OFFSET('Smelter Look-up'!$I$4,$Y831-4,0))</f>
        <v/>
      </c>
      <c r="K831" s="97"/>
      <c r="L831" s="97"/>
      <c r="M831" s="97"/>
      <c r="N831" s="97"/>
      <c r="O831" s="97"/>
      <c r="P831" s="97"/>
      <c r="Q831" s="98"/>
      <c r="R831" s="140" t="str">
        <f ca="1">IF(ISERROR($Y831),"",OFFSET('Smelter Look-up'!$C$4,$Y831-4,0)&amp;"")</f>
        <v/>
      </c>
      <c r="S831" s="98" t="str">
        <f ca="1" t="shared" si="97"/>
        <v/>
      </c>
      <c r="T831" s="98" t="str">
        <f ca="1">IF(B831="","",IF(ISERROR(MATCH($J831,SorP!B:B,0)),"",INDIRECT("'SorP'!$A$"&amp;MATCH($S831&amp;$J831,SorP!C:C,0))))</f>
        <v/>
      </c>
      <c r="U831" s="99"/>
      <c r="V831" s="74" t="str">
        <f ca="1" t="shared" si="98"/>
        <v/>
      </c>
      <c r="W831" s="74" t="b">
        <f ca="1" t="shared" si="99"/>
        <v>0</v>
      </c>
      <c r="X831" s="74" t="str">
        <f ca="1" t="shared" si="100"/>
        <v>+</v>
      </c>
      <c r="Y831" s="74" t="e">
        <f ca="1">IF(C831="",NA(),MATCH($B831&amp;$C831,'Smelter Look-up'!$J:$J,0))</f>
        <v>#N/A</v>
      </c>
      <c r="AB831" s="74">
        <f ca="1" t="shared" si="101"/>
        <v>0</v>
      </c>
      <c r="AC831" s="74" t="str">
        <f ca="1" t="shared" si="102"/>
        <v/>
      </c>
      <c r="AD831" s="74" t="str">
        <f ca="1" t="shared" si="103"/>
        <v/>
      </c>
    </row>
    <row r="832" s="74" customFormat="1" ht="20.15" customHeight="1" spans="1:30">
      <c r="A832" s="97"/>
      <c r="B832" s="95" t="str">
        <f ca="1">IF(LEN(A832)=0,"",INDEX('Smelter Look-up'!$A:$A,MATCH($A832,'Smelter Look-up'!$E:$E,0)))</f>
        <v/>
      </c>
      <c r="C832" s="95" t="str">
        <f ca="1">IF(LEN(A832)=0,"",INDEX('Smelter Look-up'!$C:$C,MATCH($A832,'Smelter Look-up'!$E:$E,0)))</f>
        <v/>
      </c>
      <c r="D832" s="95"/>
      <c r="E832" s="95" t="str">
        <f ca="1">IF(ISERROR($Y832),"",OFFSET('Smelter Look-up'!$D$4,$Y832-4,0)&amp;"")</f>
        <v/>
      </c>
      <c r="F832" s="95" t="str">
        <f ca="1">IF(ISERROR($Y832),"",OFFSET('Smelter Look-up'!$E$4,$Y832-4,0))</f>
        <v/>
      </c>
      <c r="G832" s="95" t="str">
        <f ca="1">IF(C832="Smelter not listed","Enter smelter details",IF(ISERROR($Y832),"",OFFSET('Smelter Look-up'!$F$4,$Y832-4,0)))</f>
        <v/>
      </c>
      <c r="H832" s="154" t="str">
        <f ca="1">IF(ISERROR($Y832),"",OFFSET('Smelter Look-up'!$G$4,$Y832-4,0))</f>
        <v/>
      </c>
      <c r="I832" s="96" t="str">
        <f ca="1">IF(ISERROR($Y832),"",OFFSET('Smelter Look-up'!$H$4,$Y832-4,0))</f>
        <v/>
      </c>
      <c r="J832" s="96" t="str">
        <f ca="1">IF(ISERROR($Y832),"",OFFSET('Smelter Look-up'!$I$4,$Y832-4,0))</f>
        <v/>
      </c>
      <c r="K832" s="97"/>
      <c r="L832" s="97"/>
      <c r="M832" s="97"/>
      <c r="N832" s="97"/>
      <c r="O832" s="97"/>
      <c r="P832" s="97"/>
      <c r="Q832" s="98"/>
      <c r="R832" s="140" t="str">
        <f ca="1">IF(ISERROR($Y832),"",OFFSET('Smelter Look-up'!$C$4,$Y832-4,0)&amp;"")</f>
        <v/>
      </c>
      <c r="S832" s="98" t="str">
        <f ca="1" t="shared" si="97"/>
        <v/>
      </c>
      <c r="T832" s="98" t="str">
        <f ca="1">IF(B832="","",IF(ISERROR(MATCH($J832,SorP!B:B,0)),"",INDIRECT("'SorP'!$A$"&amp;MATCH($S832&amp;$J832,SorP!C:C,0))))</f>
        <v/>
      </c>
      <c r="U832" s="99"/>
      <c r="V832" s="74" t="str">
        <f ca="1" t="shared" si="98"/>
        <v/>
      </c>
      <c r="W832" s="74" t="b">
        <f ca="1" t="shared" si="99"/>
        <v>0</v>
      </c>
      <c r="X832" s="74" t="str">
        <f ca="1" t="shared" si="100"/>
        <v>+</v>
      </c>
      <c r="Y832" s="74" t="e">
        <f ca="1">IF(C832="",NA(),MATCH($B832&amp;$C832,'Smelter Look-up'!$J:$J,0))</f>
        <v>#N/A</v>
      </c>
      <c r="AB832" s="74">
        <f ca="1" t="shared" si="101"/>
        <v>0</v>
      </c>
      <c r="AC832" s="74" t="str">
        <f ca="1" t="shared" si="102"/>
        <v/>
      </c>
      <c r="AD832" s="74" t="str">
        <f ca="1" t="shared" si="103"/>
        <v/>
      </c>
    </row>
    <row r="833" s="74" customFormat="1" ht="20.15" customHeight="1" spans="1:30">
      <c r="A833" s="97"/>
      <c r="B833" s="95" t="str">
        <f ca="1">IF(LEN(A833)=0,"",INDEX('Smelter Look-up'!$A:$A,MATCH($A833,'Smelter Look-up'!$E:$E,0)))</f>
        <v/>
      </c>
      <c r="C833" s="95" t="str">
        <f ca="1">IF(LEN(A833)=0,"",INDEX('Smelter Look-up'!$C:$C,MATCH($A833,'Smelter Look-up'!$E:$E,0)))</f>
        <v/>
      </c>
      <c r="D833" s="95"/>
      <c r="E833" s="95" t="str">
        <f ca="1">IF(ISERROR($Y833),"",OFFSET('Smelter Look-up'!$D$4,$Y833-4,0)&amp;"")</f>
        <v/>
      </c>
      <c r="F833" s="95" t="str">
        <f ca="1">IF(ISERROR($Y833),"",OFFSET('Smelter Look-up'!$E$4,$Y833-4,0))</f>
        <v/>
      </c>
      <c r="G833" s="95" t="str">
        <f ca="1">IF(C833="Smelter not listed","Enter smelter details",IF(ISERROR($Y833),"",OFFSET('Smelter Look-up'!$F$4,$Y833-4,0)))</f>
        <v/>
      </c>
      <c r="H833" s="154" t="str">
        <f ca="1">IF(ISERROR($Y833),"",OFFSET('Smelter Look-up'!$G$4,$Y833-4,0))</f>
        <v/>
      </c>
      <c r="I833" s="96" t="str">
        <f ca="1">IF(ISERROR($Y833),"",OFFSET('Smelter Look-up'!$H$4,$Y833-4,0))</f>
        <v/>
      </c>
      <c r="J833" s="96" t="str">
        <f ca="1">IF(ISERROR($Y833),"",OFFSET('Smelter Look-up'!$I$4,$Y833-4,0))</f>
        <v/>
      </c>
      <c r="K833" s="97"/>
      <c r="L833" s="97"/>
      <c r="M833" s="97"/>
      <c r="N833" s="97"/>
      <c r="O833" s="97"/>
      <c r="P833" s="97"/>
      <c r="Q833" s="98"/>
      <c r="R833" s="140" t="str">
        <f ca="1">IF(ISERROR($Y833),"",OFFSET('Smelter Look-up'!$C$4,$Y833-4,0)&amp;"")</f>
        <v/>
      </c>
      <c r="S833" s="98" t="str">
        <f ca="1" t="shared" si="97"/>
        <v/>
      </c>
      <c r="T833" s="98" t="str">
        <f ca="1">IF(B833="","",IF(ISERROR(MATCH($J833,SorP!B:B,0)),"",INDIRECT("'SorP'!$A$"&amp;MATCH($S833&amp;$J833,SorP!C:C,0))))</f>
        <v/>
      </c>
      <c r="U833" s="99"/>
      <c r="V833" s="74" t="str">
        <f ca="1" t="shared" si="98"/>
        <v/>
      </c>
      <c r="W833" s="74" t="b">
        <f ca="1" t="shared" si="99"/>
        <v>0</v>
      </c>
      <c r="X833" s="74" t="str">
        <f ca="1" t="shared" si="100"/>
        <v>+</v>
      </c>
      <c r="Y833" s="74" t="e">
        <f ca="1">IF(C833="",NA(),MATCH($B833&amp;$C833,'Smelter Look-up'!$J:$J,0))</f>
        <v>#N/A</v>
      </c>
      <c r="AB833" s="74">
        <f ca="1" t="shared" si="101"/>
        <v>0</v>
      </c>
      <c r="AC833" s="74" t="str">
        <f ca="1" t="shared" si="102"/>
        <v/>
      </c>
      <c r="AD833" s="74" t="str">
        <f ca="1" t="shared" si="103"/>
        <v/>
      </c>
    </row>
    <row r="834" s="74" customFormat="1" ht="20.15" customHeight="1" spans="1:30">
      <c r="A834" s="97"/>
      <c r="B834" s="95" t="str">
        <f ca="1">IF(LEN(A834)=0,"",INDEX('Smelter Look-up'!$A:$A,MATCH($A834,'Smelter Look-up'!$E:$E,0)))</f>
        <v/>
      </c>
      <c r="C834" s="95" t="str">
        <f ca="1">IF(LEN(A834)=0,"",INDEX('Smelter Look-up'!$C:$C,MATCH($A834,'Smelter Look-up'!$E:$E,0)))</f>
        <v/>
      </c>
      <c r="D834" s="95"/>
      <c r="E834" s="95" t="str">
        <f ca="1">IF(ISERROR($Y834),"",OFFSET('Smelter Look-up'!$D$4,$Y834-4,0)&amp;"")</f>
        <v/>
      </c>
      <c r="F834" s="95" t="str">
        <f ca="1">IF(ISERROR($Y834),"",OFFSET('Smelter Look-up'!$E$4,$Y834-4,0))</f>
        <v/>
      </c>
      <c r="G834" s="95" t="str">
        <f ca="1">IF(C834="Smelter not listed","Enter smelter details",IF(ISERROR($Y834),"",OFFSET('Smelter Look-up'!$F$4,$Y834-4,0)))</f>
        <v/>
      </c>
      <c r="H834" s="154" t="str">
        <f ca="1">IF(ISERROR($Y834),"",OFFSET('Smelter Look-up'!$G$4,$Y834-4,0))</f>
        <v/>
      </c>
      <c r="I834" s="96" t="str">
        <f ca="1">IF(ISERROR($Y834),"",OFFSET('Smelter Look-up'!$H$4,$Y834-4,0))</f>
        <v/>
      </c>
      <c r="J834" s="96" t="str">
        <f ca="1">IF(ISERROR($Y834),"",OFFSET('Smelter Look-up'!$I$4,$Y834-4,0))</f>
        <v/>
      </c>
      <c r="K834" s="97"/>
      <c r="L834" s="97"/>
      <c r="M834" s="97"/>
      <c r="N834" s="97"/>
      <c r="O834" s="97"/>
      <c r="P834" s="97"/>
      <c r="Q834" s="98"/>
      <c r="R834" s="140" t="str">
        <f ca="1">IF(ISERROR($Y834),"",OFFSET('Smelter Look-up'!$C$4,$Y834-4,0)&amp;"")</f>
        <v/>
      </c>
      <c r="S834" s="98" t="str">
        <f ca="1" t="shared" si="97"/>
        <v/>
      </c>
      <c r="T834" s="98" t="str">
        <f ca="1">IF(B834="","",IF(ISERROR(MATCH($J834,SorP!B:B,0)),"",INDIRECT("'SorP'!$A$"&amp;MATCH($S834&amp;$J834,SorP!C:C,0))))</f>
        <v/>
      </c>
      <c r="U834" s="99"/>
      <c r="V834" s="74" t="str">
        <f ca="1" t="shared" si="98"/>
        <v/>
      </c>
      <c r="W834" s="74" t="b">
        <f ca="1" t="shared" si="99"/>
        <v>0</v>
      </c>
      <c r="X834" s="74" t="str">
        <f ca="1" t="shared" si="100"/>
        <v>+</v>
      </c>
      <c r="Y834" s="74" t="e">
        <f ca="1">IF(C834="",NA(),MATCH($B834&amp;$C834,'Smelter Look-up'!$J:$J,0))</f>
        <v>#N/A</v>
      </c>
      <c r="AB834" s="74">
        <f ca="1" t="shared" si="101"/>
        <v>0</v>
      </c>
      <c r="AC834" s="74" t="str">
        <f ca="1" t="shared" si="102"/>
        <v/>
      </c>
      <c r="AD834" s="74" t="str">
        <f ca="1" t="shared" si="103"/>
        <v/>
      </c>
    </row>
    <row r="835" s="74" customFormat="1" ht="20.15" customHeight="1" spans="1:30">
      <c r="A835" s="97"/>
      <c r="B835" s="95" t="str">
        <f ca="1">IF(LEN(A835)=0,"",INDEX('Smelter Look-up'!$A:$A,MATCH($A835,'Smelter Look-up'!$E:$E,0)))</f>
        <v/>
      </c>
      <c r="C835" s="95" t="str">
        <f ca="1">IF(LEN(A835)=0,"",INDEX('Smelter Look-up'!$C:$C,MATCH($A835,'Smelter Look-up'!$E:$E,0)))</f>
        <v/>
      </c>
      <c r="D835" s="95"/>
      <c r="E835" s="95" t="str">
        <f ca="1">IF(ISERROR($Y835),"",OFFSET('Smelter Look-up'!$D$4,$Y835-4,0)&amp;"")</f>
        <v/>
      </c>
      <c r="F835" s="95" t="str">
        <f ca="1">IF(ISERROR($Y835),"",OFFSET('Smelter Look-up'!$E$4,$Y835-4,0))</f>
        <v/>
      </c>
      <c r="G835" s="95" t="str">
        <f ca="1">IF(C835="Smelter not listed","Enter smelter details",IF(ISERROR($Y835),"",OFFSET('Smelter Look-up'!$F$4,$Y835-4,0)))</f>
        <v/>
      </c>
      <c r="H835" s="154" t="str">
        <f ca="1">IF(ISERROR($Y835),"",OFFSET('Smelter Look-up'!$G$4,$Y835-4,0))</f>
        <v/>
      </c>
      <c r="I835" s="96" t="str">
        <f ca="1">IF(ISERROR($Y835),"",OFFSET('Smelter Look-up'!$H$4,$Y835-4,0))</f>
        <v/>
      </c>
      <c r="J835" s="96" t="str">
        <f ca="1">IF(ISERROR($Y835),"",OFFSET('Smelter Look-up'!$I$4,$Y835-4,0))</f>
        <v/>
      </c>
      <c r="K835" s="97"/>
      <c r="L835" s="97"/>
      <c r="M835" s="97"/>
      <c r="N835" s="97"/>
      <c r="O835" s="97"/>
      <c r="P835" s="97"/>
      <c r="Q835" s="98"/>
      <c r="R835" s="140" t="str">
        <f ca="1">IF(ISERROR($Y835),"",OFFSET('Smelter Look-up'!$C$4,$Y835-4,0)&amp;"")</f>
        <v/>
      </c>
      <c r="S835" s="98" t="str">
        <f ca="1" t="shared" si="97"/>
        <v/>
      </c>
      <c r="T835" s="98" t="str">
        <f ca="1">IF(B835="","",IF(ISERROR(MATCH($J835,SorP!B:B,0)),"",INDIRECT("'SorP'!$A$"&amp;MATCH($S835&amp;$J835,SorP!C:C,0))))</f>
        <v/>
      </c>
      <c r="U835" s="99"/>
      <c r="V835" s="74" t="str">
        <f ca="1" t="shared" si="98"/>
        <v/>
      </c>
      <c r="W835" s="74" t="b">
        <f ca="1" t="shared" si="99"/>
        <v>0</v>
      </c>
      <c r="X835" s="74" t="str">
        <f ca="1" t="shared" si="100"/>
        <v>+</v>
      </c>
      <c r="Y835" s="74" t="e">
        <f ca="1">IF(C835="",NA(),MATCH($B835&amp;$C835,'Smelter Look-up'!$J:$J,0))</f>
        <v>#N/A</v>
      </c>
      <c r="AB835" s="74">
        <f ca="1" t="shared" si="101"/>
        <v>0</v>
      </c>
      <c r="AC835" s="74" t="str">
        <f ca="1" t="shared" si="102"/>
        <v/>
      </c>
      <c r="AD835" s="74" t="str">
        <f ca="1" t="shared" si="103"/>
        <v/>
      </c>
    </row>
    <row r="836" s="74" customFormat="1" ht="20.15" customHeight="1" spans="1:30">
      <c r="A836" s="97"/>
      <c r="B836" s="95" t="str">
        <f ca="1">IF(LEN(A836)=0,"",INDEX('Smelter Look-up'!$A:$A,MATCH($A836,'Smelter Look-up'!$E:$E,0)))</f>
        <v/>
      </c>
      <c r="C836" s="95" t="str">
        <f ca="1">IF(LEN(A836)=0,"",INDEX('Smelter Look-up'!$C:$C,MATCH($A836,'Smelter Look-up'!$E:$E,0)))</f>
        <v/>
      </c>
      <c r="D836" s="95"/>
      <c r="E836" s="95" t="str">
        <f ca="1">IF(ISERROR($Y836),"",OFFSET('Smelter Look-up'!$D$4,$Y836-4,0)&amp;"")</f>
        <v/>
      </c>
      <c r="F836" s="95" t="str">
        <f ca="1">IF(ISERROR($Y836),"",OFFSET('Smelter Look-up'!$E$4,$Y836-4,0))</f>
        <v/>
      </c>
      <c r="G836" s="95" t="str">
        <f ca="1">IF(C836="Smelter not listed","Enter smelter details",IF(ISERROR($Y836),"",OFFSET('Smelter Look-up'!$F$4,$Y836-4,0)))</f>
        <v/>
      </c>
      <c r="H836" s="154" t="str">
        <f ca="1">IF(ISERROR($Y836),"",OFFSET('Smelter Look-up'!$G$4,$Y836-4,0))</f>
        <v/>
      </c>
      <c r="I836" s="96" t="str">
        <f ca="1">IF(ISERROR($Y836),"",OFFSET('Smelter Look-up'!$H$4,$Y836-4,0))</f>
        <v/>
      </c>
      <c r="J836" s="96" t="str">
        <f ca="1">IF(ISERROR($Y836),"",OFFSET('Smelter Look-up'!$I$4,$Y836-4,0))</f>
        <v/>
      </c>
      <c r="K836" s="97"/>
      <c r="L836" s="97"/>
      <c r="M836" s="97"/>
      <c r="N836" s="97"/>
      <c r="O836" s="97"/>
      <c r="P836" s="97"/>
      <c r="Q836" s="98"/>
      <c r="R836" s="140" t="str">
        <f ca="1">IF(ISERROR($Y836),"",OFFSET('Smelter Look-up'!$C$4,$Y836-4,0)&amp;"")</f>
        <v/>
      </c>
      <c r="S836" s="98" t="str">
        <f ca="1" t="shared" si="97"/>
        <v/>
      </c>
      <c r="T836" s="98" t="str">
        <f ca="1">IF(B836="","",IF(ISERROR(MATCH($J836,SorP!B:B,0)),"",INDIRECT("'SorP'!$A$"&amp;MATCH($S836&amp;$J836,SorP!C:C,0))))</f>
        <v/>
      </c>
      <c r="U836" s="99"/>
      <c r="V836" s="74" t="str">
        <f ca="1" t="shared" si="98"/>
        <v/>
      </c>
      <c r="W836" s="74" t="b">
        <f ca="1" t="shared" si="99"/>
        <v>0</v>
      </c>
      <c r="X836" s="74" t="str">
        <f ca="1" t="shared" si="100"/>
        <v>+</v>
      </c>
      <c r="Y836" s="74" t="e">
        <f ca="1">IF(C836="",NA(),MATCH($B836&amp;$C836,'Smelter Look-up'!$J:$J,0))</f>
        <v>#N/A</v>
      </c>
      <c r="AB836" s="74">
        <f ca="1" t="shared" si="101"/>
        <v>0</v>
      </c>
      <c r="AC836" s="74" t="str">
        <f ca="1" t="shared" si="102"/>
        <v/>
      </c>
      <c r="AD836" s="74" t="str">
        <f ca="1" t="shared" si="103"/>
        <v/>
      </c>
    </row>
    <row r="837" s="74" customFormat="1" ht="20.15" customHeight="1" spans="1:30">
      <c r="A837" s="97"/>
      <c r="B837" s="95" t="str">
        <f ca="1">IF(LEN(A837)=0,"",INDEX('Smelter Look-up'!$A:$A,MATCH($A837,'Smelter Look-up'!$E:$E,0)))</f>
        <v/>
      </c>
      <c r="C837" s="95" t="str">
        <f ca="1">IF(LEN(A837)=0,"",INDEX('Smelter Look-up'!$C:$C,MATCH($A837,'Smelter Look-up'!$E:$E,0)))</f>
        <v/>
      </c>
      <c r="D837" s="95"/>
      <c r="E837" s="95" t="str">
        <f ca="1">IF(ISERROR($Y837),"",OFFSET('Smelter Look-up'!$D$4,$Y837-4,0)&amp;"")</f>
        <v/>
      </c>
      <c r="F837" s="95" t="str">
        <f ca="1">IF(ISERROR($Y837),"",OFFSET('Smelter Look-up'!$E$4,$Y837-4,0))</f>
        <v/>
      </c>
      <c r="G837" s="95" t="str">
        <f ca="1">IF(C837="Smelter not listed","Enter smelter details",IF(ISERROR($Y837),"",OFFSET('Smelter Look-up'!$F$4,$Y837-4,0)))</f>
        <v/>
      </c>
      <c r="H837" s="154" t="str">
        <f ca="1">IF(ISERROR($Y837),"",OFFSET('Smelter Look-up'!$G$4,$Y837-4,0))</f>
        <v/>
      </c>
      <c r="I837" s="96" t="str">
        <f ca="1">IF(ISERROR($Y837),"",OFFSET('Smelter Look-up'!$H$4,$Y837-4,0))</f>
        <v/>
      </c>
      <c r="J837" s="96" t="str">
        <f ca="1">IF(ISERROR($Y837),"",OFFSET('Smelter Look-up'!$I$4,$Y837-4,0))</f>
        <v/>
      </c>
      <c r="K837" s="97"/>
      <c r="L837" s="97"/>
      <c r="M837" s="97"/>
      <c r="N837" s="97"/>
      <c r="O837" s="97"/>
      <c r="P837" s="97"/>
      <c r="Q837" s="98"/>
      <c r="R837" s="140" t="str">
        <f ca="1">IF(ISERROR($Y837),"",OFFSET('Smelter Look-up'!$C$4,$Y837-4,0)&amp;"")</f>
        <v/>
      </c>
      <c r="S837" s="98" t="str">
        <f ca="1" t="shared" si="97"/>
        <v/>
      </c>
      <c r="T837" s="98" t="str">
        <f ca="1">IF(B837="","",IF(ISERROR(MATCH($J837,SorP!B:B,0)),"",INDIRECT("'SorP'!$A$"&amp;MATCH($S837&amp;$J837,SorP!C:C,0))))</f>
        <v/>
      </c>
      <c r="U837" s="99"/>
      <c r="V837" s="74" t="str">
        <f ca="1" t="shared" si="98"/>
        <v/>
      </c>
      <c r="W837" s="74" t="b">
        <f ca="1" t="shared" si="99"/>
        <v>0</v>
      </c>
      <c r="X837" s="74" t="str">
        <f ca="1" t="shared" si="100"/>
        <v>+</v>
      </c>
      <c r="Y837" s="74" t="e">
        <f ca="1">IF(C837="",NA(),MATCH($B837&amp;$C837,'Smelter Look-up'!$J:$J,0))</f>
        <v>#N/A</v>
      </c>
      <c r="AB837" s="74">
        <f ca="1" t="shared" si="101"/>
        <v>0</v>
      </c>
      <c r="AC837" s="74" t="str">
        <f ca="1" t="shared" si="102"/>
        <v/>
      </c>
      <c r="AD837" s="74" t="str">
        <f ca="1" t="shared" si="103"/>
        <v/>
      </c>
    </row>
    <row r="838" s="74" customFormat="1" ht="20.15" customHeight="1" spans="1:30">
      <c r="A838" s="97"/>
      <c r="B838" s="95" t="str">
        <f ca="1">IF(LEN(A838)=0,"",INDEX('Smelter Look-up'!$A:$A,MATCH($A838,'Smelter Look-up'!$E:$E,0)))</f>
        <v/>
      </c>
      <c r="C838" s="95" t="str">
        <f ca="1">IF(LEN(A838)=0,"",INDEX('Smelter Look-up'!$C:$C,MATCH($A838,'Smelter Look-up'!$E:$E,0)))</f>
        <v/>
      </c>
      <c r="D838" s="95"/>
      <c r="E838" s="95" t="str">
        <f ca="1">IF(ISERROR($Y838),"",OFFSET('Smelter Look-up'!$D$4,$Y838-4,0)&amp;"")</f>
        <v/>
      </c>
      <c r="F838" s="95" t="str">
        <f ca="1">IF(ISERROR($Y838),"",OFFSET('Smelter Look-up'!$E$4,$Y838-4,0))</f>
        <v/>
      </c>
      <c r="G838" s="95" t="str">
        <f ca="1">IF(C838="Smelter not listed","Enter smelter details",IF(ISERROR($Y838),"",OFFSET('Smelter Look-up'!$F$4,$Y838-4,0)))</f>
        <v/>
      </c>
      <c r="H838" s="154" t="str">
        <f ca="1">IF(ISERROR($Y838),"",OFFSET('Smelter Look-up'!$G$4,$Y838-4,0))</f>
        <v/>
      </c>
      <c r="I838" s="96" t="str">
        <f ca="1">IF(ISERROR($Y838),"",OFFSET('Smelter Look-up'!$H$4,$Y838-4,0))</f>
        <v/>
      </c>
      <c r="J838" s="96" t="str">
        <f ca="1">IF(ISERROR($Y838),"",OFFSET('Smelter Look-up'!$I$4,$Y838-4,0))</f>
        <v/>
      </c>
      <c r="K838" s="97"/>
      <c r="L838" s="97"/>
      <c r="M838" s="97"/>
      <c r="N838" s="97"/>
      <c r="O838" s="97"/>
      <c r="P838" s="97"/>
      <c r="Q838" s="98"/>
      <c r="R838" s="140" t="str">
        <f ca="1">IF(ISERROR($Y838),"",OFFSET('Smelter Look-up'!$C$4,$Y838-4,0)&amp;"")</f>
        <v/>
      </c>
      <c r="S838" s="98" t="str">
        <f ca="1" t="shared" si="97"/>
        <v/>
      </c>
      <c r="T838" s="98" t="str">
        <f ca="1">IF(B838="","",IF(ISERROR(MATCH($J838,SorP!B:B,0)),"",INDIRECT("'SorP'!$A$"&amp;MATCH($S838&amp;$J838,SorP!C:C,0))))</f>
        <v/>
      </c>
      <c r="U838" s="99"/>
      <c r="V838" s="74" t="str">
        <f ca="1" t="shared" si="98"/>
        <v/>
      </c>
      <c r="W838" s="74" t="b">
        <f ca="1" t="shared" si="99"/>
        <v>0</v>
      </c>
      <c r="X838" s="74" t="str">
        <f ca="1" t="shared" si="100"/>
        <v>+</v>
      </c>
      <c r="Y838" s="74" t="e">
        <f ca="1">IF(C838="",NA(),MATCH($B838&amp;$C838,'Smelter Look-up'!$J:$J,0))</f>
        <v>#N/A</v>
      </c>
      <c r="AB838" s="74">
        <f ca="1" t="shared" si="101"/>
        <v>0</v>
      </c>
      <c r="AC838" s="74" t="str">
        <f ca="1" t="shared" si="102"/>
        <v/>
      </c>
      <c r="AD838" s="74" t="str">
        <f ca="1" t="shared" si="103"/>
        <v/>
      </c>
    </row>
    <row r="839" s="74" customFormat="1" ht="20.15" customHeight="1" spans="1:30">
      <c r="A839" s="97"/>
      <c r="B839" s="95" t="str">
        <f ca="1">IF(LEN(A839)=0,"",INDEX('Smelter Look-up'!$A:$A,MATCH($A839,'Smelter Look-up'!$E:$E,0)))</f>
        <v/>
      </c>
      <c r="C839" s="95" t="str">
        <f ca="1">IF(LEN(A839)=0,"",INDEX('Smelter Look-up'!$C:$C,MATCH($A839,'Smelter Look-up'!$E:$E,0)))</f>
        <v/>
      </c>
      <c r="D839" s="95"/>
      <c r="E839" s="95" t="str">
        <f ca="1">IF(ISERROR($Y839),"",OFFSET('Smelter Look-up'!$D$4,$Y839-4,0)&amp;"")</f>
        <v/>
      </c>
      <c r="F839" s="95" t="str">
        <f ca="1">IF(ISERROR($Y839),"",OFFSET('Smelter Look-up'!$E$4,$Y839-4,0))</f>
        <v/>
      </c>
      <c r="G839" s="95" t="str">
        <f ca="1">IF(C839="Smelter not listed","Enter smelter details",IF(ISERROR($Y839),"",OFFSET('Smelter Look-up'!$F$4,$Y839-4,0)))</f>
        <v/>
      </c>
      <c r="H839" s="154" t="str">
        <f ca="1">IF(ISERROR($Y839),"",OFFSET('Smelter Look-up'!$G$4,$Y839-4,0))</f>
        <v/>
      </c>
      <c r="I839" s="96" t="str">
        <f ca="1">IF(ISERROR($Y839),"",OFFSET('Smelter Look-up'!$H$4,$Y839-4,0))</f>
        <v/>
      </c>
      <c r="J839" s="96" t="str">
        <f ca="1">IF(ISERROR($Y839),"",OFFSET('Smelter Look-up'!$I$4,$Y839-4,0))</f>
        <v/>
      </c>
      <c r="K839" s="97"/>
      <c r="L839" s="97"/>
      <c r="M839" s="97"/>
      <c r="N839" s="97"/>
      <c r="O839" s="97"/>
      <c r="P839" s="97"/>
      <c r="Q839" s="98"/>
      <c r="R839" s="140" t="str">
        <f ca="1">IF(ISERROR($Y839),"",OFFSET('Smelter Look-up'!$C$4,$Y839-4,0)&amp;"")</f>
        <v/>
      </c>
      <c r="S839" s="98" t="str">
        <f ca="1" t="shared" si="97"/>
        <v/>
      </c>
      <c r="T839" s="98" t="str">
        <f ca="1">IF(B839="","",IF(ISERROR(MATCH($J839,SorP!B:B,0)),"",INDIRECT("'SorP'!$A$"&amp;MATCH($S839&amp;$J839,SorP!C:C,0))))</f>
        <v/>
      </c>
      <c r="U839" s="99"/>
      <c r="V839" s="74" t="str">
        <f ca="1" t="shared" si="98"/>
        <v/>
      </c>
      <c r="W839" s="74" t="b">
        <f ca="1" t="shared" si="99"/>
        <v>0</v>
      </c>
      <c r="X839" s="74" t="str">
        <f ca="1" t="shared" si="100"/>
        <v>+</v>
      </c>
      <c r="Y839" s="74" t="e">
        <f ca="1">IF(C839="",NA(),MATCH($B839&amp;$C839,'Smelter Look-up'!$J:$J,0))</f>
        <v>#N/A</v>
      </c>
      <c r="AB839" s="74">
        <f ca="1" t="shared" si="101"/>
        <v>0</v>
      </c>
      <c r="AC839" s="74" t="str">
        <f ca="1" t="shared" si="102"/>
        <v/>
      </c>
      <c r="AD839" s="74" t="str">
        <f ca="1" t="shared" si="103"/>
        <v/>
      </c>
    </row>
    <row r="840" s="74" customFormat="1" ht="20.15" customHeight="1" spans="1:30">
      <c r="A840" s="97"/>
      <c r="B840" s="95" t="str">
        <f ca="1">IF(LEN(A840)=0,"",INDEX('Smelter Look-up'!$A:$A,MATCH($A840,'Smelter Look-up'!$E:$E,0)))</f>
        <v/>
      </c>
      <c r="C840" s="95" t="str">
        <f ca="1">IF(LEN(A840)=0,"",INDEX('Smelter Look-up'!$C:$C,MATCH($A840,'Smelter Look-up'!$E:$E,0)))</f>
        <v/>
      </c>
      <c r="D840" s="95"/>
      <c r="E840" s="95" t="str">
        <f ca="1">IF(ISERROR($Y840),"",OFFSET('Smelter Look-up'!$D$4,$Y840-4,0)&amp;"")</f>
        <v/>
      </c>
      <c r="F840" s="95" t="str">
        <f ca="1">IF(ISERROR($Y840),"",OFFSET('Smelter Look-up'!$E$4,$Y840-4,0))</f>
        <v/>
      </c>
      <c r="G840" s="95" t="str">
        <f ca="1">IF(C840="Smelter not listed","Enter smelter details",IF(ISERROR($Y840),"",OFFSET('Smelter Look-up'!$F$4,$Y840-4,0)))</f>
        <v/>
      </c>
      <c r="H840" s="154" t="str">
        <f ca="1">IF(ISERROR($Y840),"",OFFSET('Smelter Look-up'!$G$4,$Y840-4,0))</f>
        <v/>
      </c>
      <c r="I840" s="96" t="str">
        <f ca="1">IF(ISERROR($Y840),"",OFFSET('Smelter Look-up'!$H$4,$Y840-4,0))</f>
        <v/>
      </c>
      <c r="J840" s="96" t="str">
        <f ca="1">IF(ISERROR($Y840),"",OFFSET('Smelter Look-up'!$I$4,$Y840-4,0))</f>
        <v/>
      </c>
      <c r="K840" s="97"/>
      <c r="L840" s="97"/>
      <c r="M840" s="97"/>
      <c r="N840" s="97"/>
      <c r="O840" s="97"/>
      <c r="P840" s="97"/>
      <c r="Q840" s="98"/>
      <c r="R840" s="140" t="str">
        <f ca="1">IF(ISERROR($Y840),"",OFFSET('Smelter Look-up'!$C$4,$Y840-4,0)&amp;"")</f>
        <v/>
      </c>
      <c r="S840" s="98" t="str">
        <f ca="1" t="shared" si="97"/>
        <v/>
      </c>
      <c r="T840" s="98" t="str">
        <f ca="1">IF(B840="","",IF(ISERROR(MATCH($J840,SorP!B:B,0)),"",INDIRECT("'SorP'!$A$"&amp;MATCH($S840&amp;$J840,SorP!C:C,0))))</f>
        <v/>
      </c>
      <c r="U840" s="99"/>
      <c r="V840" s="74" t="str">
        <f ca="1" t="shared" si="98"/>
        <v/>
      </c>
      <c r="W840" s="74" t="b">
        <f ca="1" t="shared" si="99"/>
        <v>0</v>
      </c>
      <c r="X840" s="74" t="str">
        <f ca="1" t="shared" si="100"/>
        <v>+</v>
      </c>
      <c r="Y840" s="74" t="e">
        <f ca="1">IF(C840="",NA(),MATCH($B840&amp;$C840,'Smelter Look-up'!$J:$J,0))</f>
        <v>#N/A</v>
      </c>
      <c r="AB840" s="74">
        <f ca="1" t="shared" si="101"/>
        <v>0</v>
      </c>
      <c r="AC840" s="74" t="str">
        <f ca="1" t="shared" si="102"/>
        <v/>
      </c>
      <c r="AD840" s="74" t="str">
        <f ca="1" t="shared" si="103"/>
        <v/>
      </c>
    </row>
    <row r="841" s="74" customFormat="1" ht="20.15" customHeight="1" spans="1:30">
      <c r="A841" s="97"/>
      <c r="B841" s="95" t="str">
        <f ca="1">IF(LEN(A841)=0,"",INDEX('Smelter Look-up'!$A:$A,MATCH($A841,'Smelter Look-up'!$E:$E,0)))</f>
        <v/>
      </c>
      <c r="C841" s="95" t="str">
        <f ca="1">IF(LEN(A841)=0,"",INDEX('Smelter Look-up'!$C:$C,MATCH($A841,'Smelter Look-up'!$E:$E,0)))</f>
        <v/>
      </c>
      <c r="D841" s="95"/>
      <c r="E841" s="95" t="str">
        <f ca="1">IF(ISERROR($Y841),"",OFFSET('Smelter Look-up'!$D$4,$Y841-4,0)&amp;"")</f>
        <v/>
      </c>
      <c r="F841" s="95" t="str">
        <f ca="1">IF(ISERROR($Y841),"",OFFSET('Smelter Look-up'!$E$4,$Y841-4,0))</f>
        <v/>
      </c>
      <c r="G841" s="95" t="str">
        <f ca="1">IF(C841="Smelter not listed","Enter smelter details",IF(ISERROR($Y841),"",OFFSET('Smelter Look-up'!$F$4,$Y841-4,0)))</f>
        <v/>
      </c>
      <c r="H841" s="154" t="str">
        <f ca="1">IF(ISERROR($Y841),"",OFFSET('Smelter Look-up'!$G$4,$Y841-4,0))</f>
        <v/>
      </c>
      <c r="I841" s="96" t="str">
        <f ca="1">IF(ISERROR($Y841),"",OFFSET('Smelter Look-up'!$H$4,$Y841-4,0))</f>
        <v/>
      </c>
      <c r="J841" s="96" t="str">
        <f ca="1">IF(ISERROR($Y841),"",OFFSET('Smelter Look-up'!$I$4,$Y841-4,0))</f>
        <v/>
      </c>
      <c r="K841" s="97"/>
      <c r="L841" s="97"/>
      <c r="M841" s="97"/>
      <c r="N841" s="97"/>
      <c r="O841" s="97"/>
      <c r="P841" s="97"/>
      <c r="Q841" s="98"/>
      <c r="R841" s="140" t="str">
        <f ca="1">IF(ISERROR($Y841),"",OFFSET('Smelter Look-up'!$C$4,$Y841-4,0)&amp;"")</f>
        <v/>
      </c>
      <c r="S841" s="98" t="str">
        <f ca="1" t="shared" si="97"/>
        <v/>
      </c>
      <c r="T841" s="98" t="str">
        <f ca="1">IF(B841="","",IF(ISERROR(MATCH($J841,SorP!B:B,0)),"",INDIRECT("'SorP'!$A$"&amp;MATCH($S841&amp;$J841,SorP!C:C,0))))</f>
        <v/>
      </c>
      <c r="U841" s="99"/>
      <c r="V841" s="74" t="str">
        <f ca="1" t="shared" si="98"/>
        <v/>
      </c>
      <c r="W841" s="74" t="b">
        <f ca="1" t="shared" si="99"/>
        <v>0</v>
      </c>
      <c r="X841" s="74" t="str">
        <f ca="1" t="shared" si="100"/>
        <v>+</v>
      </c>
      <c r="Y841" s="74" t="e">
        <f ca="1">IF(C841="",NA(),MATCH($B841&amp;$C841,'Smelter Look-up'!$J:$J,0))</f>
        <v>#N/A</v>
      </c>
      <c r="AB841" s="74">
        <f ca="1" t="shared" si="101"/>
        <v>0</v>
      </c>
      <c r="AC841" s="74" t="str">
        <f ca="1" t="shared" si="102"/>
        <v/>
      </c>
      <c r="AD841" s="74" t="str">
        <f ca="1" t="shared" si="103"/>
        <v/>
      </c>
    </row>
    <row r="842" s="74" customFormat="1" ht="20.15" customHeight="1" spans="1:30">
      <c r="A842" s="97"/>
      <c r="B842" s="95" t="str">
        <f ca="1">IF(LEN(A842)=0,"",INDEX('Smelter Look-up'!$A:$A,MATCH($A842,'Smelter Look-up'!$E:$E,0)))</f>
        <v/>
      </c>
      <c r="C842" s="95" t="str">
        <f ca="1">IF(LEN(A842)=0,"",INDEX('Smelter Look-up'!$C:$C,MATCH($A842,'Smelter Look-up'!$E:$E,0)))</f>
        <v/>
      </c>
      <c r="D842" s="95"/>
      <c r="E842" s="95" t="str">
        <f ca="1">IF(ISERROR($Y842),"",OFFSET('Smelter Look-up'!$D$4,$Y842-4,0)&amp;"")</f>
        <v/>
      </c>
      <c r="F842" s="95" t="str">
        <f ca="1">IF(ISERROR($Y842),"",OFFSET('Smelter Look-up'!$E$4,$Y842-4,0))</f>
        <v/>
      </c>
      <c r="G842" s="95" t="str">
        <f ca="1">IF(C842="Smelter not listed","Enter smelter details",IF(ISERROR($Y842),"",OFFSET('Smelter Look-up'!$F$4,$Y842-4,0)))</f>
        <v/>
      </c>
      <c r="H842" s="154" t="str">
        <f ca="1">IF(ISERROR($Y842),"",OFFSET('Smelter Look-up'!$G$4,$Y842-4,0))</f>
        <v/>
      </c>
      <c r="I842" s="96" t="str">
        <f ca="1">IF(ISERROR($Y842),"",OFFSET('Smelter Look-up'!$H$4,$Y842-4,0))</f>
        <v/>
      </c>
      <c r="J842" s="96" t="str">
        <f ca="1">IF(ISERROR($Y842),"",OFFSET('Smelter Look-up'!$I$4,$Y842-4,0))</f>
        <v/>
      </c>
      <c r="K842" s="97"/>
      <c r="L842" s="97"/>
      <c r="M842" s="97"/>
      <c r="N842" s="97"/>
      <c r="O842" s="97"/>
      <c r="P842" s="97"/>
      <c r="Q842" s="98"/>
      <c r="R842" s="140" t="str">
        <f ca="1">IF(ISERROR($Y842),"",OFFSET('Smelter Look-up'!$C$4,$Y842-4,0)&amp;"")</f>
        <v/>
      </c>
      <c r="S842" s="98" t="str">
        <f ca="1" t="shared" si="97"/>
        <v/>
      </c>
      <c r="T842" s="98" t="str">
        <f ca="1">IF(B842="","",IF(ISERROR(MATCH($J842,SorP!B:B,0)),"",INDIRECT("'SorP'!$A$"&amp;MATCH($S842&amp;$J842,SorP!C:C,0))))</f>
        <v/>
      </c>
      <c r="U842" s="99"/>
      <c r="V842" s="74" t="str">
        <f ca="1" t="shared" si="98"/>
        <v/>
      </c>
      <c r="W842" s="74" t="b">
        <f ca="1" t="shared" si="99"/>
        <v>0</v>
      </c>
      <c r="X842" s="74" t="str">
        <f ca="1" t="shared" si="100"/>
        <v>+</v>
      </c>
      <c r="Y842" s="74" t="e">
        <f ca="1">IF(C842="",NA(),MATCH($B842&amp;$C842,'Smelter Look-up'!$J:$J,0))</f>
        <v>#N/A</v>
      </c>
      <c r="AB842" s="74">
        <f ca="1" t="shared" si="101"/>
        <v>0</v>
      </c>
      <c r="AC842" s="74" t="str">
        <f ca="1" t="shared" si="102"/>
        <v/>
      </c>
      <c r="AD842" s="74" t="str">
        <f ca="1" t="shared" si="103"/>
        <v/>
      </c>
    </row>
    <row r="843" s="74" customFormat="1" ht="20.15" customHeight="1" spans="1:30">
      <c r="A843" s="97"/>
      <c r="B843" s="95" t="str">
        <f ca="1">IF(LEN(A843)=0,"",INDEX('Smelter Look-up'!$A:$A,MATCH($A843,'Smelter Look-up'!$E:$E,0)))</f>
        <v/>
      </c>
      <c r="C843" s="95" t="str">
        <f ca="1">IF(LEN(A843)=0,"",INDEX('Smelter Look-up'!$C:$C,MATCH($A843,'Smelter Look-up'!$E:$E,0)))</f>
        <v/>
      </c>
      <c r="D843" s="95"/>
      <c r="E843" s="95" t="str">
        <f ca="1">IF(ISERROR($Y843),"",OFFSET('Smelter Look-up'!$D$4,$Y843-4,0)&amp;"")</f>
        <v/>
      </c>
      <c r="F843" s="95" t="str">
        <f ca="1">IF(ISERROR($Y843),"",OFFSET('Smelter Look-up'!$E$4,$Y843-4,0))</f>
        <v/>
      </c>
      <c r="G843" s="95" t="str">
        <f ca="1">IF(C843="Smelter not listed","Enter smelter details",IF(ISERROR($Y843),"",OFFSET('Smelter Look-up'!$F$4,$Y843-4,0)))</f>
        <v/>
      </c>
      <c r="H843" s="154" t="str">
        <f ca="1">IF(ISERROR($Y843),"",OFFSET('Smelter Look-up'!$G$4,$Y843-4,0))</f>
        <v/>
      </c>
      <c r="I843" s="96" t="str">
        <f ca="1">IF(ISERROR($Y843),"",OFFSET('Smelter Look-up'!$H$4,$Y843-4,0))</f>
        <v/>
      </c>
      <c r="J843" s="96" t="str">
        <f ca="1">IF(ISERROR($Y843),"",OFFSET('Smelter Look-up'!$I$4,$Y843-4,0))</f>
        <v/>
      </c>
      <c r="K843" s="97"/>
      <c r="L843" s="97"/>
      <c r="M843" s="97"/>
      <c r="N843" s="97"/>
      <c r="O843" s="97"/>
      <c r="P843" s="97"/>
      <c r="Q843" s="98"/>
      <c r="R843" s="140" t="str">
        <f ca="1">IF(ISERROR($Y843),"",OFFSET('Smelter Look-up'!$C$4,$Y843-4,0)&amp;"")</f>
        <v/>
      </c>
      <c r="S843" s="98" t="str">
        <f ca="1" t="shared" si="97"/>
        <v/>
      </c>
      <c r="T843" s="98" t="str">
        <f ca="1">IF(B843="","",IF(ISERROR(MATCH($J843,SorP!B:B,0)),"",INDIRECT("'SorP'!$A$"&amp;MATCH($S843&amp;$J843,SorP!C:C,0))))</f>
        <v/>
      </c>
      <c r="U843" s="99"/>
      <c r="V843" s="74" t="str">
        <f ca="1" t="shared" si="98"/>
        <v/>
      </c>
      <c r="W843" s="74" t="b">
        <f ca="1" t="shared" si="99"/>
        <v>0</v>
      </c>
      <c r="X843" s="74" t="str">
        <f ca="1" t="shared" si="100"/>
        <v>+</v>
      </c>
      <c r="Y843" s="74" t="e">
        <f ca="1">IF(C843="",NA(),MATCH($B843&amp;$C843,'Smelter Look-up'!$J:$J,0))</f>
        <v>#N/A</v>
      </c>
      <c r="AB843" s="74">
        <f ca="1" t="shared" si="101"/>
        <v>0</v>
      </c>
      <c r="AC843" s="74" t="str">
        <f ca="1" t="shared" si="102"/>
        <v/>
      </c>
      <c r="AD843" s="74" t="str">
        <f ca="1" t="shared" si="103"/>
        <v/>
      </c>
    </row>
    <row r="844" s="74" customFormat="1" ht="20.15" customHeight="1" spans="1:30">
      <c r="A844" s="97"/>
      <c r="B844" s="95" t="str">
        <f ca="1">IF(LEN(A844)=0,"",INDEX('Smelter Look-up'!$A:$A,MATCH($A844,'Smelter Look-up'!$E:$E,0)))</f>
        <v/>
      </c>
      <c r="C844" s="95" t="str">
        <f ca="1">IF(LEN(A844)=0,"",INDEX('Smelter Look-up'!$C:$C,MATCH($A844,'Smelter Look-up'!$E:$E,0)))</f>
        <v/>
      </c>
      <c r="D844" s="95"/>
      <c r="E844" s="95" t="str">
        <f ca="1">IF(ISERROR($Y844),"",OFFSET('Smelter Look-up'!$D$4,$Y844-4,0)&amp;"")</f>
        <v/>
      </c>
      <c r="F844" s="95" t="str">
        <f ca="1">IF(ISERROR($Y844),"",OFFSET('Smelter Look-up'!$E$4,$Y844-4,0))</f>
        <v/>
      </c>
      <c r="G844" s="95" t="str">
        <f ca="1">IF(C844="Smelter not listed","Enter smelter details",IF(ISERROR($Y844),"",OFFSET('Smelter Look-up'!$F$4,$Y844-4,0)))</f>
        <v/>
      </c>
      <c r="H844" s="154" t="str">
        <f ca="1">IF(ISERROR($Y844),"",OFFSET('Smelter Look-up'!$G$4,$Y844-4,0))</f>
        <v/>
      </c>
      <c r="I844" s="96" t="str">
        <f ca="1">IF(ISERROR($Y844),"",OFFSET('Smelter Look-up'!$H$4,$Y844-4,0))</f>
        <v/>
      </c>
      <c r="J844" s="96" t="str">
        <f ca="1">IF(ISERROR($Y844),"",OFFSET('Smelter Look-up'!$I$4,$Y844-4,0))</f>
        <v/>
      </c>
      <c r="K844" s="97"/>
      <c r="L844" s="97"/>
      <c r="M844" s="97"/>
      <c r="N844" s="97"/>
      <c r="O844" s="97"/>
      <c r="P844" s="97"/>
      <c r="Q844" s="98"/>
      <c r="R844" s="140" t="str">
        <f ca="1">IF(ISERROR($Y844),"",OFFSET('Smelter Look-up'!$C$4,$Y844-4,0)&amp;"")</f>
        <v/>
      </c>
      <c r="S844" s="98" t="str">
        <f ca="1" t="shared" si="97"/>
        <v/>
      </c>
      <c r="T844" s="98" t="str">
        <f ca="1">IF(B844="","",IF(ISERROR(MATCH($J844,SorP!B:B,0)),"",INDIRECT("'SorP'!$A$"&amp;MATCH($S844&amp;$J844,SorP!C:C,0))))</f>
        <v/>
      </c>
      <c r="U844" s="99"/>
      <c r="V844" s="74" t="str">
        <f ca="1" t="shared" si="98"/>
        <v/>
      </c>
      <c r="W844" s="74" t="b">
        <f ca="1" t="shared" si="99"/>
        <v>0</v>
      </c>
      <c r="X844" s="74" t="str">
        <f ca="1" t="shared" si="100"/>
        <v>+</v>
      </c>
      <c r="Y844" s="74" t="e">
        <f ca="1">IF(C844="",NA(),MATCH($B844&amp;$C844,'Smelter Look-up'!$J:$J,0))</f>
        <v>#N/A</v>
      </c>
      <c r="AB844" s="74">
        <f ca="1" t="shared" si="101"/>
        <v>0</v>
      </c>
      <c r="AC844" s="74" t="str">
        <f ca="1" t="shared" si="102"/>
        <v/>
      </c>
      <c r="AD844" s="74" t="str">
        <f ca="1" t="shared" si="103"/>
        <v/>
      </c>
    </row>
    <row r="845" s="74" customFormat="1" ht="20.15" customHeight="1" spans="1:30">
      <c r="A845" s="97"/>
      <c r="B845" s="95" t="str">
        <f ca="1">IF(LEN(A845)=0,"",INDEX('Smelter Look-up'!$A:$A,MATCH($A845,'Smelter Look-up'!$E:$E,0)))</f>
        <v/>
      </c>
      <c r="C845" s="95" t="str">
        <f ca="1">IF(LEN(A845)=0,"",INDEX('Smelter Look-up'!$C:$C,MATCH($A845,'Smelter Look-up'!$E:$E,0)))</f>
        <v/>
      </c>
      <c r="D845" s="95"/>
      <c r="E845" s="95" t="str">
        <f ca="1">IF(ISERROR($Y845),"",OFFSET('Smelter Look-up'!$D$4,$Y845-4,0)&amp;"")</f>
        <v/>
      </c>
      <c r="F845" s="95" t="str">
        <f ca="1">IF(ISERROR($Y845),"",OFFSET('Smelter Look-up'!$E$4,$Y845-4,0))</f>
        <v/>
      </c>
      <c r="G845" s="95" t="str">
        <f ca="1">IF(C845="Smelter not listed","Enter smelter details",IF(ISERROR($Y845),"",OFFSET('Smelter Look-up'!$F$4,$Y845-4,0)))</f>
        <v/>
      </c>
      <c r="H845" s="154" t="str">
        <f ca="1">IF(ISERROR($Y845),"",OFFSET('Smelter Look-up'!$G$4,$Y845-4,0))</f>
        <v/>
      </c>
      <c r="I845" s="96" t="str">
        <f ca="1">IF(ISERROR($Y845),"",OFFSET('Smelter Look-up'!$H$4,$Y845-4,0))</f>
        <v/>
      </c>
      <c r="J845" s="96" t="str">
        <f ca="1">IF(ISERROR($Y845),"",OFFSET('Smelter Look-up'!$I$4,$Y845-4,0))</f>
        <v/>
      </c>
      <c r="K845" s="97"/>
      <c r="L845" s="97"/>
      <c r="M845" s="97"/>
      <c r="N845" s="97"/>
      <c r="O845" s="97"/>
      <c r="P845" s="97"/>
      <c r="Q845" s="98"/>
      <c r="R845" s="140" t="str">
        <f ca="1">IF(ISERROR($Y845),"",OFFSET('Smelter Look-up'!$C$4,$Y845-4,0)&amp;"")</f>
        <v/>
      </c>
      <c r="S845" s="98" t="str">
        <f ca="1" t="shared" si="97"/>
        <v/>
      </c>
      <c r="T845" s="98" t="str">
        <f ca="1">IF(B845="","",IF(ISERROR(MATCH($J845,SorP!B:B,0)),"",INDIRECT("'SorP'!$A$"&amp;MATCH($S845&amp;$J845,SorP!C:C,0))))</f>
        <v/>
      </c>
      <c r="U845" s="99"/>
      <c r="V845" s="74" t="str">
        <f ca="1" t="shared" si="98"/>
        <v/>
      </c>
      <c r="W845" s="74" t="b">
        <f ca="1" t="shared" si="99"/>
        <v>0</v>
      </c>
      <c r="X845" s="74" t="str">
        <f ca="1" t="shared" si="100"/>
        <v>+</v>
      </c>
      <c r="Y845" s="74" t="e">
        <f ca="1">IF(C845="",NA(),MATCH($B845&amp;$C845,'Smelter Look-up'!$J:$J,0))</f>
        <v>#N/A</v>
      </c>
      <c r="AB845" s="74">
        <f ca="1" t="shared" si="101"/>
        <v>0</v>
      </c>
      <c r="AC845" s="74" t="str">
        <f ca="1" t="shared" si="102"/>
        <v/>
      </c>
      <c r="AD845" s="74" t="str">
        <f ca="1" t="shared" si="103"/>
        <v/>
      </c>
    </row>
    <row r="846" s="74" customFormat="1" ht="20.15" customHeight="1" spans="1:30">
      <c r="A846" s="97"/>
      <c r="B846" s="95" t="str">
        <f ca="1">IF(LEN(A846)=0,"",INDEX('Smelter Look-up'!$A:$A,MATCH($A846,'Smelter Look-up'!$E:$E,0)))</f>
        <v/>
      </c>
      <c r="C846" s="95" t="str">
        <f ca="1">IF(LEN(A846)=0,"",INDEX('Smelter Look-up'!$C:$C,MATCH($A846,'Smelter Look-up'!$E:$E,0)))</f>
        <v/>
      </c>
      <c r="D846" s="95"/>
      <c r="E846" s="95" t="str">
        <f ca="1">IF(ISERROR($Y846),"",OFFSET('Smelter Look-up'!$D$4,$Y846-4,0)&amp;"")</f>
        <v/>
      </c>
      <c r="F846" s="95" t="str">
        <f ca="1">IF(ISERROR($Y846),"",OFFSET('Smelter Look-up'!$E$4,$Y846-4,0))</f>
        <v/>
      </c>
      <c r="G846" s="95" t="str">
        <f ca="1">IF(C846="Smelter not listed","Enter smelter details",IF(ISERROR($Y846),"",OFFSET('Smelter Look-up'!$F$4,$Y846-4,0)))</f>
        <v/>
      </c>
      <c r="H846" s="154" t="str">
        <f ca="1">IF(ISERROR($Y846),"",OFFSET('Smelter Look-up'!$G$4,$Y846-4,0))</f>
        <v/>
      </c>
      <c r="I846" s="96" t="str">
        <f ca="1">IF(ISERROR($Y846),"",OFFSET('Smelter Look-up'!$H$4,$Y846-4,0))</f>
        <v/>
      </c>
      <c r="J846" s="96" t="str">
        <f ca="1">IF(ISERROR($Y846),"",OFFSET('Smelter Look-up'!$I$4,$Y846-4,0))</f>
        <v/>
      </c>
      <c r="K846" s="97"/>
      <c r="L846" s="97"/>
      <c r="M846" s="97"/>
      <c r="N846" s="97"/>
      <c r="O846" s="97"/>
      <c r="P846" s="97"/>
      <c r="Q846" s="98"/>
      <c r="R846" s="140" t="str">
        <f ca="1">IF(ISERROR($Y846),"",OFFSET('Smelter Look-up'!$C$4,$Y846-4,0)&amp;"")</f>
        <v/>
      </c>
      <c r="S846" s="98" t="str">
        <f ca="1" t="shared" si="97"/>
        <v/>
      </c>
      <c r="T846" s="98" t="str">
        <f ca="1">IF(B846="","",IF(ISERROR(MATCH($J846,SorP!B:B,0)),"",INDIRECT("'SorP'!$A$"&amp;MATCH($S846&amp;$J846,SorP!C:C,0))))</f>
        <v/>
      </c>
      <c r="U846" s="99"/>
      <c r="V846" s="74" t="str">
        <f ca="1" t="shared" si="98"/>
        <v/>
      </c>
      <c r="W846" s="74" t="b">
        <f ca="1" t="shared" si="99"/>
        <v>0</v>
      </c>
      <c r="X846" s="74" t="str">
        <f ca="1" t="shared" si="100"/>
        <v>+</v>
      </c>
      <c r="Y846" s="74" t="e">
        <f ca="1">IF(C846="",NA(),MATCH($B846&amp;$C846,'Smelter Look-up'!$J:$J,0))</f>
        <v>#N/A</v>
      </c>
      <c r="AB846" s="74">
        <f ca="1" t="shared" si="101"/>
        <v>0</v>
      </c>
      <c r="AC846" s="74" t="str">
        <f ca="1" t="shared" si="102"/>
        <v/>
      </c>
      <c r="AD846" s="74" t="str">
        <f ca="1" t="shared" si="103"/>
        <v/>
      </c>
    </row>
    <row r="847" s="74" customFormat="1" ht="20.15" customHeight="1" spans="1:30">
      <c r="A847" s="97"/>
      <c r="B847" s="95" t="str">
        <f ca="1">IF(LEN(A847)=0,"",INDEX('Smelter Look-up'!$A:$A,MATCH($A847,'Smelter Look-up'!$E:$E,0)))</f>
        <v/>
      </c>
      <c r="C847" s="95" t="str">
        <f ca="1">IF(LEN(A847)=0,"",INDEX('Smelter Look-up'!$C:$C,MATCH($A847,'Smelter Look-up'!$E:$E,0)))</f>
        <v/>
      </c>
      <c r="D847" s="95"/>
      <c r="E847" s="95" t="str">
        <f ca="1">IF(ISERROR($Y847),"",OFFSET('Smelter Look-up'!$D$4,$Y847-4,0)&amp;"")</f>
        <v/>
      </c>
      <c r="F847" s="95" t="str">
        <f ca="1">IF(ISERROR($Y847),"",OFFSET('Smelter Look-up'!$E$4,$Y847-4,0))</f>
        <v/>
      </c>
      <c r="G847" s="95" t="str">
        <f ca="1">IF(C847="Smelter not listed","Enter smelter details",IF(ISERROR($Y847),"",OFFSET('Smelter Look-up'!$F$4,$Y847-4,0)))</f>
        <v/>
      </c>
      <c r="H847" s="154" t="str">
        <f ca="1">IF(ISERROR($Y847),"",OFFSET('Smelter Look-up'!$G$4,$Y847-4,0))</f>
        <v/>
      </c>
      <c r="I847" s="96" t="str">
        <f ca="1">IF(ISERROR($Y847),"",OFFSET('Smelter Look-up'!$H$4,$Y847-4,0))</f>
        <v/>
      </c>
      <c r="J847" s="96" t="str">
        <f ca="1">IF(ISERROR($Y847),"",OFFSET('Smelter Look-up'!$I$4,$Y847-4,0))</f>
        <v/>
      </c>
      <c r="K847" s="97"/>
      <c r="L847" s="97"/>
      <c r="M847" s="97"/>
      <c r="N847" s="97"/>
      <c r="O847" s="97"/>
      <c r="P847" s="97"/>
      <c r="Q847" s="98"/>
      <c r="R847" s="140" t="str">
        <f ca="1">IF(ISERROR($Y847),"",OFFSET('Smelter Look-up'!$C$4,$Y847-4,0)&amp;"")</f>
        <v/>
      </c>
      <c r="S847" s="98" t="str">
        <f ca="1" t="shared" si="97"/>
        <v/>
      </c>
      <c r="T847" s="98" t="str">
        <f ca="1">IF(B847="","",IF(ISERROR(MATCH($J847,SorP!B:B,0)),"",INDIRECT("'SorP'!$A$"&amp;MATCH($S847&amp;$J847,SorP!C:C,0))))</f>
        <v/>
      </c>
      <c r="U847" s="99"/>
      <c r="V847" s="74" t="str">
        <f ca="1" t="shared" si="98"/>
        <v/>
      </c>
      <c r="W847" s="74" t="b">
        <f ca="1" t="shared" si="99"/>
        <v>0</v>
      </c>
      <c r="X847" s="74" t="str">
        <f ca="1" t="shared" si="100"/>
        <v>+</v>
      </c>
      <c r="Y847" s="74" t="e">
        <f ca="1">IF(C847="",NA(),MATCH($B847&amp;$C847,'Smelter Look-up'!$J:$J,0))</f>
        <v>#N/A</v>
      </c>
      <c r="AB847" s="74">
        <f ca="1" t="shared" si="101"/>
        <v>0</v>
      </c>
      <c r="AC847" s="74" t="str">
        <f ca="1" t="shared" si="102"/>
        <v/>
      </c>
      <c r="AD847" s="74" t="str">
        <f ca="1" t="shared" si="103"/>
        <v/>
      </c>
    </row>
    <row r="848" s="74" customFormat="1" ht="20.15" customHeight="1" spans="1:30">
      <c r="A848" s="97"/>
      <c r="B848" s="95" t="str">
        <f ca="1">IF(LEN(A848)=0,"",INDEX('Smelter Look-up'!$A:$A,MATCH($A848,'Smelter Look-up'!$E:$E,0)))</f>
        <v/>
      </c>
      <c r="C848" s="95" t="str">
        <f ca="1">IF(LEN(A848)=0,"",INDEX('Smelter Look-up'!$C:$C,MATCH($A848,'Smelter Look-up'!$E:$E,0)))</f>
        <v/>
      </c>
      <c r="D848" s="95"/>
      <c r="E848" s="95" t="str">
        <f ca="1">IF(ISERROR($Y848),"",OFFSET('Smelter Look-up'!$D$4,$Y848-4,0)&amp;"")</f>
        <v/>
      </c>
      <c r="F848" s="95" t="str">
        <f ca="1">IF(ISERROR($Y848),"",OFFSET('Smelter Look-up'!$E$4,$Y848-4,0))</f>
        <v/>
      </c>
      <c r="G848" s="95" t="str">
        <f ca="1">IF(C848="Smelter not listed","Enter smelter details",IF(ISERROR($Y848),"",OFFSET('Smelter Look-up'!$F$4,$Y848-4,0)))</f>
        <v/>
      </c>
      <c r="H848" s="154" t="str">
        <f ca="1">IF(ISERROR($Y848),"",OFFSET('Smelter Look-up'!$G$4,$Y848-4,0))</f>
        <v/>
      </c>
      <c r="I848" s="96" t="str">
        <f ca="1">IF(ISERROR($Y848),"",OFFSET('Smelter Look-up'!$H$4,$Y848-4,0))</f>
        <v/>
      </c>
      <c r="J848" s="96" t="str">
        <f ca="1">IF(ISERROR($Y848),"",OFFSET('Smelter Look-up'!$I$4,$Y848-4,0))</f>
        <v/>
      </c>
      <c r="K848" s="97"/>
      <c r="L848" s="97"/>
      <c r="M848" s="97"/>
      <c r="N848" s="97"/>
      <c r="O848" s="97"/>
      <c r="P848" s="97"/>
      <c r="Q848" s="98"/>
      <c r="R848" s="140" t="str">
        <f ca="1">IF(ISERROR($Y848),"",OFFSET('Smelter Look-up'!$C$4,$Y848-4,0)&amp;"")</f>
        <v/>
      </c>
      <c r="S848" s="98" t="str">
        <f ca="1" t="shared" si="97"/>
        <v/>
      </c>
      <c r="T848" s="98" t="str">
        <f ca="1">IF(B848="","",IF(ISERROR(MATCH($J848,SorP!B:B,0)),"",INDIRECT("'SorP'!$A$"&amp;MATCH($S848&amp;$J848,SorP!C:C,0))))</f>
        <v/>
      </c>
      <c r="U848" s="99"/>
      <c r="V848" s="74" t="str">
        <f ca="1" t="shared" si="98"/>
        <v/>
      </c>
      <c r="W848" s="74" t="b">
        <f ca="1" t="shared" si="99"/>
        <v>0</v>
      </c>
      <c r="X848" s="74" t="str">
        <f ca="1" t="shared" si="100"/>
        <v>+</v>
      </c>
      <c r="Y848" s="74" t="e">
        <f ca="1">IF(C848="",NA(),MATCH($B848&amp;$C848,'Smelter Look-up'!$J:$J,0))</f>
        <v>#N/A</v>
      </c>
      <c r="AB848" s="74">
        <f ca="1" t="shared" si="101"/>
        <v>0</v>
      </c>
      <c r="AC848" s="74" t="str">
        <f ca="1" t="shared" si="102"/>
        <v/>
      </c>
      <c r="AD848" s="74" t="str">
        <f ca="1" t="shared" si="103"/>
        <v/>
      </c>
    </row>
    <row r="849" s="74" customFormat="1" ht="20.15" customHeight="1" spans="1:30">
      <c r="A849" s="97"/>
      <c r="B849" s="95" t="str">
        <f ca="1">IF(LEN(A849)=0,"",INDEX('Smelter Look-up'!$A:$A,MATCH($A849,'Smelter Look-up'!$E:$E,0)))</f>
        <v/>
      </c>
      <c r="C849" s="95" t="str">
        <f ca="1">IF(LEN(A849)=0,"",INDEX('Smelter Look-up'!$C:$C,MATCH($A849,'Smelter Look-up'!$E:$E,0)))</f>
        <v/>
      </c>
      <c r="D849" s="95"/>
      <c r="E849" s="95" t="str">
        <f ca="1">IF(ISERROR($Y849),"",OFFSET('Smelter Look-up'!$D$4,$Y849-4,0)&amp;"")</f>
        <v/>
      </c>
      <c r="F849" s="95" t="str">
        <f ca="1">IF(ISERROR($Y849),"",OFFSET('Smelter Look-up'!$E$4,$Y849-4,0))</f>
        <v/>
      </c>
      <c r="G849" s="95" t="str">
        <f ca="1">IF(C849="Smelter not listed","Enter smelter details",IF(ISERROR($Y849),"",OFFSET('Smelter Look-up'!$F$4,$Y849-4,0)))</f>
        <v/>
      </c>
      <c r="H849" s="154" t="str">
        <f ca="1">IF(ISERROR($Y849),"",OFFSET('Smelter Look-up'!$G$4,$Y849-4,0))</f>
        <v/>
      </c>
      <c r="I849" s="96" t="str">
        <f ca="1">IF(ISERROR($Y849),"",OFFSET('Smelter Look-up'!$H$4,$Y849-4,0))</f>
        <v/>
      </c>
      <c r="J849" s="96" t="str">
        <f ca="1">IF(ISERROR($Y849),"",OFFSET('Smelter Look-up'!$I$4,$Y849-4,0))</f>
        <v/>
      </c>
      <c r="K849" s="97"/>
      <c r="L849" s="97"/>
      <c r="M849" s="97"/>
      <c r="N849" s="97"/>
      <c r="O849" s="97"/>
      <c r="P849" s="97"/>
      <c r="Q849" s="98"/>
      <c r="R849" s="140" t="str">
        <f ca="1">IF(ISERROR($Y849),"",OFFSET('Smelter Look-up'!$C$4,$Y849-4,0)&amp;"")</f>
        <v/>
      </c>
      <c r="S849" s="98" t="str">
        <f ca="1" t="shared" si="97"/>
        <v/>
      </c>
      <c r="T849" s="98" t="str">
        <f ca="1">IF(B849="","",IF(ISERROR(MATCH($J849,SorP!B:B,0)),"",INDIRECT("'SorP'!$A$"&amp;MATCH($S849&amp;$J849,SorP!C:C,0))))</f>
        <v/>
      </c>
      <c r="U849" s="99"/>
      <c r="V849" s="74" t="str">
        <f ca="1" t="shared" si="98"/>
        <v/>
      </c>
      <c r="W849" s="74" t="b">
        <f ca="1" t="shared" si="99"/>
        <v>0</v>
      </c>
      <c r="X849" s="74" t="str">
        <f ca="1" t="shared" si="100"/>
        <v>+</v>
      </c>
      <c r="Y849" s="74" t="e">
        <f ca="1">IF(C849="",NA(),MATCH($B849&amp;$C849,'Smelter Look-up'!$J:$J,0))</f>
        <v>#N/A</v>
      </c>
      <c r="AB849" s="74">
        <f ca="1" t="shared" si="101"/>
        <v>0</v>
      </c>
      <c r="AC849" s="74" t="str">
        <f ca="1" t="shared" si="102"/>
        <v/>
      </c>
      <c r="AD849" s="74" t="str">
        <f ca="1" t="shared" si="103"/>
        <v/>
      </c>
    </row>
    <row r="850" s="74" customFormat="1" ht="20.15" customHeight="1" spans="1:30">
      <c r="A850" s="97"/>
      <c r="B850" s="95" t="str">
        <f ca="1">IF(LEN(A850)=0,"",INDEX('Smelter Look-up'!$A:$A,MATCH($A850,'Smelter Look-up'!$E:$E,0)))</f>
        <v/>
      </c>
      <c r="C850" s="95" t="str">
        <f ca="1">IF(LEN(A850)=0,"",INDEX('Smelter Look-up'!$C:$C,MATCH($A850,'Smelter Look-up'!$E:$E,0)))</f>
        <v/>
      </c>
      <c r="D850" s="95"/>
      <c r="E850" s="95" t="str">
        <f ca="1">IF(ISERROR($Y850),"",OFFSET('Smelter Look-up'!$D$4,$Y850-4,0)&amp;"")</f>
        <v/>
      </c>
      <c r="F850" s="95" t="str">
        <f ca="1">IF(ISERROR($Y850),"",OFFSET('Smelter Look-up'!$E$4,$Y850-4,0))</f>
        <v/>
      </c>
      <c r="G850" s="95" t="str">
        <f ca="1">IF(C850="Smelter not listed","Enter smelter details",IF(ISERROR($Y850),"",OFFSET('Smelter Look-up'!$F$4,$Y850-4,0)))</f>
        <v/>
      </c>
      <c r="H850" s="154" t="str">
        <f ca="1">IF(ISERROR($Y850),"",OFFSET('Smelter Look-up'!$G$4,$Y850-4,0))</f>
        <v/>
      </c>
      <c r="I850" s="96" t="str">
        <f ca="1">IF(ISERROR($Y850),"",OFFSET('Smelter Look-up'!$H$4,$Y850-4,0))</f>
        <v/>
      </c>
      <c r="J850" s="96" t="str">
        <f ca="1">IF(ISERROR($Y850),"",OFFSET('Smelter Look-up'!$I$4,$Y850-4,0))</f>
        <v/>
      </c>
      <c r="K850" s="97"/>
      <c r="L850" s="97"/>
      <c r="M850" s="97"/>
      <c r="N850" s="97"/>
      <c r="O850" s="97"/>
      <c r="P850" s="97"/>
      <c r="Q850" s="98"/>
      <c r="R850" s="140" t="str">
        <f ca="1">IF(ISERROR($Y850),"",OFFSET('Smelter Look-up'!$C$4,$Y850-4,0)&amp;"")</f>
        <v/>
      </c>
      <c r="S850" s="98" t="str">
        <f ca="1" t="shared" si="97"/>
        <v/>
      </c>
      <c r="T850" s="98" t="str">
        <f ca="1">IF(B850="","",IF(ISERROR(MATCH($J850,SorP!B:B,0)),"",INDIRECT("'SorP'!$A$"&amp;MATCH($S850&amp;$J850,SorP!C:C,0))))</f>
        <v/>
      </c>
      <c r="U850" s="99"/>
      <c r="V850" s="74" t="str">
        <f ca="1" t="shared" si="98"/>
        <v/>
      </c>
      <c r="W850" s="74" t="b">
        <f ca="1" t="shared" si="99"/>
        <v>0</v>
      </c>
      <c r="X850" s="74" t="str">
        <f ca="1" t="shared" si="100"/>
        <v>+</v>
      </c>
      <c r="Y850" s="74" t="e">
        <f ca="1">IF(C850="",NA(),MATCH($B850&amp;$C850,'Smelter Look-up'!$J:$J,0))</f>
        <v>#N/A</v>
      </c>
      <c r="AB850" s="74">
        <f ca="1" t="shared" si="101"/>
        <v>0</v>
      </c>
      <c r="AC850" s="74" t="str">
        <f ca="1" t="shared" si="102"/>
        <v/>
      </c>
      <c r="AD850" s="74" t="str">
        <f ca="1" t="shared" si="103"/>
        <v/>
      </c>
    </row>
    <row r="851" s="74" customFormat="1" ht="20.15" customHeight="1" spans="1:30">
      <c r="A851" s="97"/>
      <c r="B851" s="95" t="str">
        <f ca="1">IF(LEN(A851)=0,"",INDEX('Smelter Look-up'!$A:$A,MATCH($A851,'Smelter Look-up'!$E:$E,0)))</f>
        <v/>
      </c>
      <c r="C851" s="95" t="str">
        <f ca="1">IF(LEN(A851)=0,"",INDEX('Smelter Look-up'!$C:$C,MATCH($A851,'Smelter Look-up'!$E:$E,0)))</f>
        <v/>
      </c>
      <c r="D851" s="95"/>
      <c r="E851" s="95" t="str">
        <f ca="1">IF(ISERROR($Y851),"",OFFSET('Smelter Look-up'!$D$4,$Y851-4,0)&amp;"")</f>
        <v/>
      </c>
      <c r="F851" s="95" t="str">
        <f ca="1">IF(ISERROR($Y851),"",OFFSET('Smelter Look-up'!$E$4,$Y851-4,0))</f>
        <v/>
      </c>
      <c r="G851" s="95" t="str">
        <f ca="1">IF(C851="Smelter not listed","Enter smelter details",IF(ISERROR($Y851),"",OFFSET('Smelter Look-up'!$F$4,$Y851-4,0)))</f>
        <v/>
      </c>
      <c r="H851" s="154" t="str">
        <f ca="1">IF(ISERROR($Y851),"",OFFSET('Smelter Look-up'!$G$4,$Y851-4,0))</f>
        <v/>
      </c>
      <c r="I851" s="96" t="str">
        <f ca="1">IF(ISERROR($Y851),"",OFFSET('Smelter Look-up'!$H$4,$Y851-4,0))</f>
        <v/>
      </c>
      <c r="J851" s="96" t="str">
        <f ca="1">IF(ISERROR($Y851),"",OFFSET('Smelter Look-up'!$I$4,$Y851-4,0))</f>
        <v/>
      </c>
      <c r="K851" s="97"/>
      <c r="L851" s="97"/>
      <c r="M851" s="97"/>
      <c r="N851" s="97"/>
      <c r="O851" s="97"/>
      <c r="P851" s="97"/>
      <c r="Q851" s="98"/>
      <c r="R851" s="140" t="str">
        <f ca="1">IF(ISERROR($Y851),"",OFFSET('Smelter Look-up'!$C$4,$Y851-4,0)&amp;"")</f>
        <v/>
      </c>
      <c r="S851" s="98" t="str">
        <f ca="1" t="shared" si="97"/>
        <v/>
      </c>
      <c r="T851" s="98" t="str">
        <f ca="1">IF(B851="","",IF(ISERROR(MATCH($J851,SorP!B:B,0)),"",INDIRECT("'SorP'!$A$"&amp;MATCH($S851&amp;$J851,SorP!C:C,0))))</f>
        <v/>
      </c>
      <c r="U851" s="99"/>
      <c r="V851" s="74" t="str">
        <f ca="1" t="shared" si="98"/>
        <v/>
      </c>
      <c r="W851" s="74" t="b">
        <f ca="1" t="shared" si="99"/>
        <v>0</v>
      </c>
      <c r="X851" s="74" t="str">
        <f ca="1" t="shared" si="100"/>
        <v>+</v>
      </c>
      <c r="Y851" s="74" t="e">
        <f ca="1">IF(C851="",NA(),MATCH($B851&amp;$C851,'Smelter Look-up'!$J:$J,0))</f>
        <v>#N/A</v>
      </c>
      <c r="AB851" s="74">
        <f ca="1" t="shared" si="101"/>
        <v>0</v>
      </c>
      <c r="AC851" s="74" t="str">
        <f ca="1" t="shared" si="102"/>
        <v/>
      </c>
      <c r="AD851" s="74" t="str">
        <f ca="1" t="shared" si="103"/>
        <v/>
      </c>
    </row>
    <row r="852" s="74" customFormat="1" ht="20.15" customHeight="1" spans="1:30">
      <c r="A852" s="97"/>
      <c r="B852" s="95" t="str">
        <f ca="1">IF(LEN(A852)=0,"",INDEX('Smelter Look-up'!$A:$A,MATCH($A852,'Smelter Look-up'!$E:$E,0)))</f>
        <v/>
      </c>
      <c r="C852" s="95" t="str">
        <f ca="1">IF(LEN(A852)=0,"",INDEX('Smelter Look-up'!$C:$C,MATCH($A852,'Smelter Look-up'!$E:$E,0)))</f>
        <v/>
      </c>
      <c r="D852" s="95"/>
      <c r="E852" s="95" t="str">
        <f ca="1">IF(ISERROR($Y852),"",OFFSET('Smelter Look-up'!$D$4,$Y852-4,0)&amp;"")</f>
        <v/>
      </c>
      <c r="F852" s="95" t="str">
        <f ca="1">IF(ISERROR($Y852),"",OFFSET('Smelter Look-up'!$E$4,$Y852-4,0))</f>
        <v/>
      </c>
      <c r="G852" s="95" t="str">
        <f ca="1">IF(C852="Smelter not listed","Enter smelter details",IF(ISERROR($Y852),"",OFFSET('Smelter Look-up'!$F$4,$Y852-4,0)))</f>
        <v/>
      </c>
      <c r="H852" s="154" t="str">
        <f ca="1">IF(ISERROR($Y852),"",OFFSET('Smelter Look-up'!$G$4,$Y852-4,0))</f>
        <v/>
      </c>
      <c r="I852" s="96" t="str">
        <f ca="1">IF(ISERROR($Y852),"",OFFSET('Smelter Look-up'!$H$4,$Y852-4,0))</f>
        <v/>
      </c>
      <c r="J852" s="96" t="str">
        <f ca="1">IF(ISERROR($Y852),"",OFFSET('Smelter Look-up'!$I$4,$Y852-4,0))</f>
        <v/>
      </c>
      <c r="K852" s="97"/>
      <c r="L852" s="97"/>
      <c r="M852" s="97"/>
      <c r="N852" s="97"/>
      <c r="O852" s="97"/>
      <c r="P852" s="97"/>
      <c r="Q852" s="98"/>
      <c r="R852" s="140" t="str">
        <f ca="1">IF(ISERROR($Y852),"",OFFSET('Smelter Look-up'!$C$4,$Y852-4,0)&amp;"")</f>
        <v/>
      </c>
      <c r="S852" s="98" t="str">
        <f ca="1" t="shared" si="97"/>
        <v/>
      </c>
      <c r="T852" s="98" t="str">
        <f ca="1">IF(B852="","",IF(ISERROR(MATCH($J852,SorP!B:B,0)),"",INDIRECT("'SorP'!$A$"&amp;MATCH($S852&amp;$J852,SorP!C:C,0))))</f>
        <v/>
      </c>
      <c r="U852" s="99"/>
      <c r="V852" s="74" t="str">
        <f ca="1" t="shared" si="98"/>
        <v/>
      </c>
      <c r="W852" s="74" t="b">
        <f ca="1" t="shared" si="99"/>
        <v>0</v>
      </c>
      <c r="X852" s="74" t="str">
        <f ca="1" t="shared" si="100"/>
        <v>+</v>
      </c>
      <c r="Y852" s="74" t="e">
        <f ca="1">IF(C852="",NA(),MATCH($B852&amp;$C852,'Smelter Look-up'!$J:$J,0))</f>
        <v>#N/A</v>
      </c>
      <c r="AB852" s="74">
        <f ca="1" t="shared" si="101"/>
        <v>0</v>
      </c>
      <c r="AC852" s="74" t="str">
        <f ca="1" t="shared" si="102"/>
        <v/>
      </c>
      <c r="AD852" s="74" t="str">
        <f ca="1" t="shared" si="103"/>
        <v/>
      </c>
    </row>
    <row r="853" s="74" customFormat="1" ht="20.15" customHeight="1" spans="1:30">
      <c r="A853" s="97"/>
      <c r="B853" s="95" t="str">
        <f ca="1">IF(LEN(A853)=0,"",INDEX('Smelter Look-up'!$A:$A,MATCH($A853,'Smelter Look-up'!$E:$E,0)))</f>
        <v/>
      </c>
      <c r="C853" s="95" t="str">
        <f ca="1">IF(LEN(A853)=0,"",INDEX('Smelter Look-up'!$C:$C,MATCH($A853,'Smelter Look-up'!$E:$E,0)))</f>
        <v/>
      </c>
      <c r="D853" s="95"/>
      <c r="E853" s="95" t="str">
        <f ca="1">IF(ISERROR($Y853),"",OFFSET('Smelter Look-up'!$D$4,$Y853-4,0)&amp;"")</f>
        <v/>
      </c>
      <c r="F853" s="95" t="str">
        <f ca="1">IF(ISERROR($Y853),"",OFFSET('Smelter Look-up'!$E$4,$Y853-4,0))</f>
        <v/>
      </c>
      <c r="G853" s="95" t="str">
        <f ca="1">IF(C853="Smelter not listed","Enter smelter details",IF(ISERROR($Y853),"",OFFSET('Smelter Look-up'!$F$4,$Y853-4,0)))</f>
        <v/>
      </c>
      <c r="H853" s="154" t="str">
        <f ca="1">IF(ISERROR($Y853),"",OFFSET('Smelter Look-up'!$G$4,$Y853-4,0))</f>
        <v/>
      </c>
      <c r="I853" s="96" t="str">
        <f ca="1">IF(ISERROR($Y853),"",OFFSET('Smelter Look-up'!$H$4,$Y853-4,0))</f>
        <v/>
      </c>
      <c r="J853" s="96" t="str">
        <f ca="1">IF(ISERROR($Y853),"",OFFSET('Smelter Look-up'!$I$4,$Y853-4,0))</f>
        <v/>
      </c>
      <c r="K853" s="97"/>
      <c r="L853" s="97"/>
      <c r="M853" s="97"/>
      <c r="N853" s="97"/>
      <c r="O853" s="97"/>
      <c r="P853" s="97"/>
      <c r="Q853" s="98"/>
      <c r="R853" s="140" t="str">
        <f ca="1">IF(ISERROR($Y853),"",OFFSET('Smelter Look-up'!$C$4,$Y853-4,0)&amp;"")</f>
        <v/>
      </c>
      <c r="S853" s="98" t="str">
        <f ca="1" t="shared" si="97"/>
        <v/>
      </c>
      <c r="T853" s="98" t="str">
        <f ca="1">IF(B853="","",IF(ISERROR(MATCH($J853,SorP!B:B,0)),"",INDIRECT("'SorP'!$A$"&amp;MATCH($S853&amp;$J853,SorP!C:C,0))))</f>
        <v/>
      </c>
      <c r="U853" s="99"/>
      <c r="V853" s="74" t="str">
        <f ca="1" t="shared" si="98"/>
        <v/>
      </c>
      <c r="W853" s="74" t="b">
        <f ca="1" t="shared" si="99"/>
        <v>0</v>
      </c>
      <c r="X853" s="74" t="str">
        <f ca="1" t="shared" si="100"/>
        <v>+</v>
      </c>
      <c r="Y853" s="74" t="e">
        <f ca="1">IF(C853="",NA(),MATCH($B853&amp;$C853,'Smelter Look-up'!$J:$J,0))</f>
        <v>#N/A</v>
      </c>
      <c r="AB853" s="74">
        <f ca="1" t="shared" si="101"/>
        <v>0</v>
      </c>
      <c r="AC853" s="74" t="str">
        <f ca="1" t="shared" si="102"/>
        <v/>
      </c>
      <c r="AD853" s="74" t="str">
        <f ca="1" t="shared" si="103"/>
        <v/>
      </c>
    </row>
    <row r="854" s="74" customFormat="1" ht="20.15" customHeight="1" spans="1:30">
      <c r="A854" s="97"/>
      <c r="B854" s="95" t="str">
        <f ca="1">IF(LEN(A854)=0,"",INDEX('Smelter Look-up'!$A:$A,MATCH($A854,'Smelter Look-up'!$E:$E,0)))</f>
        <v/>
      </c>
      <c r="C854" s="95" t="str">
        <f ca="1">IF(LEN(A854)=0,"",INDEX('Smelter Look-up'!$C:$C,MATCH($A854,'Smelter Look-up'!$E:$E,0)))</f>
        <v/>
      </c>
      <c r="D854" s="95"/>
      <c r="E854" s="95" t="str">
        <f ca="1">IF(ISERROR($Y854),"",OFFSET('Smelter Look-up'!$D$4,$Y854-4,0)&amp;"")</f>
        <v/>
      </c>
      <c r="F854" s="95" t="str">
        <f ca="1">IF(ISERROR($Y854),"",OFFSET('Smelter Look-up'!$E$4,$Y854-4,0))</f>
        <v/>
      </c>
      <c r="G854" s="95" t="str">
        <f ca="1">IF(C854="Smelter not listed","Enter smelter details",IF(ISERROR($Y854),"",OFFSET('Smelter Look-up'!$F$4,$Y854-4,0)))</f>
        <v/>
      </c>
      <c r="H854" s="154" t="str">
        <f ca="1">IF(ISERROR($Y854),"",OFFSET('Smelter Look-up'!$G$4,$Y854-4,0))</f>
        <v/>
      </c>
      <c r="I854" s="96" t="str">
        <f ca="1">IF(ISERROR($Y854),"",OFFSET('Smelter Look-up'!$H$4,$Y854-4,0))</f>
        <v/>
      </c>
      <c r="J854" s="96" t="str">
        <f ca="1">IF(ISERROR($Y854),"",OFFSET('Smelter Look-up'!$I$4,$Y854-4,0))</f>
        <v/>
      </c>
      <c r="K854" s="97"/>
      <c r="L854" s="97"/>
      <c r="M854" s="97"/>
      <c r="N854" s="97"/>
      <c r="O854" s="97"/>
      <c r="P854" s="97"/>
      <c r="Q854" s="98"/>
      <c r="R854" s="140" t="str">
        <f ca="1">IF(ISERROR($Y854),"",OFFSET('Smelter Look-up'!$C$4,$Y854-4,0)&amp;"")</f>
        <v/>
      </c>
      <c r="S854" s="98" t="str">
        <f ca="1" t="shared" si="97"/>
        <v/>
      </c>
      <c r="T854" s="98" t="str">
        <f ca="1">IF(B854="","",IF(ISERROR(MATCH($J854,SorP!B:B,0)),"",INDIRECT("'SorP'!$A$"&amp;MATCH($S854&amp;$J854,SorP!C:C,0))))</f>
        <v/>
      </c>
      <c r="U854" s="99"/>
      <c r="V854" s="74" t="str">
        <f ca="1" t="shared" si="98"/>
        <v/>
      </c>
      <c r="W854" s="74" t="b">
        <f ca="1" t="shared" si="99"/>
        <v>0</v>
      </c>
      <c r="X854" s="74" t="str">
        <f ca="1" t="shared" si="100"/>
        <v>+</v>
      </c>
      <c r="Y854" s="74" t="e">
        <f ca="1">IF(C854="",NA(),MATCH($B854&amp;$C854,'Smelter Look-up'!$J:$J,0))</f>
        <v>#N/A</v>
      </c>
      <c r="AB854" s="74">
        <f ca="1" t="shared" si="101"/>
        <v>0</v>
      </c>
      <c r="AC854" s="74" t="str">
        <f ca="1" t="shared" si="102"/>
        <v/>
      </c>
      <c r="AD854" s="74" t="str">
        <f ca="1" t="shared" si="103"/>
        <v/>
      </c>
    </row>
    <row r="855" s="74" customFormat="1" ht="20.15" customHeight="1" spans="1:30">
      <c r="A855" s="97"/>
      <c r="B855" s="95" t="str">
        <f ca="1">IF(LEN(A855)=0,"",INDEX('Smelter Look-up'!$A:$A,MATCH($A855,'Smelter Look-up'!$E:$E,0)))</f>
        <v/>
      </c>
      <c r="C855" s="95" t="str">
        <f ca="1">IF(LEN(A855)=0,"",INDEX('Smelter Look-up'!$C:$C,MATCH($A855,'Smelter Look-up'!$E:$E,0)))</f>
        <v/>
      </c>
      <c r="D855" s="95"/>
      <c r="E855" s="95" t="str">
        <f ca="1">IF(ISERROR($Y855),"",OFFSET('Smelter Look-up'!$D$4,$Y855-4,0)&amp;"")</f>
        <v/>
      </c>
      <c r="F855" s="95" t="str">
        <f ca="1">IF(ISERROR($Y855),"",OFFSET('Smelter Look-up'!$E$4,$Y855-4,0))</f>
        <v/>
      </c>
      <c r="G855" s="95" t="str">
        <f ca="1">IF(C855="Smelter not listed","Enter smelter details",IF(ISERROR($Y855),"",OFFSET('Smelter Look-up'!$F$4,$Y855-4,0)))</f>
        <v/>
      </c>
      <c r="H855" s="154" t="str">
        <f ca="1">IF(ISERROR($Y855),"",OFFSET('Smelter Look-up'!$G$4,$Y855-4,0))</f>
        <v/>
      </c>
      <c r="I855" s="96" t="str">
        <f ca="1">IF(ISERROR($Y855),"",OFFSET('Smelter Look-up'!$H$4,$Y855-4,0))</f>
        <v/>
      </c>
      <c r="J855" s="96" t="str">
        <f ca="1">IF(ISERROR($Y855),"",OFFSET('Smelter Look-up'!$I$4,$Y855-4,0))</f>
        <v/>
      </c>
      <c r="K855" s="97"/>
      <c r="L855" s="97"/>
      <c r="M855" s="97"/>
      <c r="N855" s="97"/>
      <c r="O855" s="97"/>
      <c r="P855" s="97"/>
      <c r="Q855" s="98"/>
      <c r="R855" s="140" t="str">
        <f ca="1">IF(ISERROR($Y855),"",OFFSET('Smelter Look-up'!$C$4,$Y855-4,0)&amp;"")</f>
        <v/>
      </c>
      <c r="S855" s="98" t="str">
        <f ca="1" t="shared" si="97"/>
        <v/>
      </c>
      <c r="T855" s="98" t="str">
        <f ca="1">IF(B855="","",IF(ISERROR(MATCH($J855,SorP!B:B,0)),"",INDIRECT("'SorP'!$A$"&amp;MATCH($S855&amp;$J855,SorP!C:C,0))))</f>
        <v/>
      </c>
      <c r="U855" s="99"/>
      <c r="V855" s="74" t="str">
        <f ca="1" t="shared" si="98"/>
        <v/>
      </c>
      <c r="W855" s="74" t="b">
        <f ca="1" t="shared" si="99"/>
        <v>0</v>
      </c>
      <c r="X855" s="74" t="str">
        <f ca="1" t="shared" si="100"/>
        <v>+</v>
      </c>
      <c r="Y855" s="74" t="e">
        <f ca="1">IF(C855="",NA(),MATCH($B855&amp;$C855,'Smelter Look-up'!$J:$J,0))</f>
        <v>#N/A</v>
      </c>
      <c r="AB855" s="74">
        <f ca="1" t="shared" si="101"/>
        <v>0</v>
      </c>
      <c r="AC855" s="74" t="str">
        <f ca="1" t="shared" si="102"/>
        <v/>
      </c>
      <c r="AD855" s="74" t="str">
        <f ca="1" t="shared" si="103"/>
        <v/>
      </c>
    </row>
    <row r="856" s="74" customFormat="1" ht="20.15" customHeight="1" spans="1:30">
      <c r="A856" s="97"/>
      <c r="B856" s="95" t="str">
        <f ca="1">IF(LEN(A856)=0,"",INDEX('Smelter Look-up'!$A:$A,MATCH($A856,'Smelter Look-up'!$E:$E,0)))</f>
        <v/>
      </c>
      <c r="C856" s="95" t="str">
        <f ca="1">IF(LEN(A856)=0,"",INDEX('Smelter Look-up'!$C:$C,MATCH($A856,'Smelter Look-up'!$E:$E,0)))</f>
        <v/>
      </c>
      <c r="D856" s="95"/>
      <c r="E856" s="95" t="str">
        <f ca="1">IF(ISERROR($Y856),"",OFFSET('Smelter Look-up'!$D$4,$Y856-4,0)&amp;"")</f>
        <v/>
      </c>
      <c r="F856" s="95" t="str">
        <f ca="1">IF(ISERROR($Y856),"",OFFSET('Smelter Look-up'!$E$4,$Y856-4,0))</f>
        <v/>
      </c>
      <c r="G856" s="95" t="str">
        <f ca="1">IF(C856="Smelter not listed","Enter smelter details",IF(ISERROR($Y856),"",OFFSET('Smelter Look-up'!$F$4,$Y856-4,0)))</f>
        <v/>
      </c>
      <c r="H856" s="154" t="str">
        <f ca="1">IF(ISERROR($Y856),"",OFFSET('Smelter Look-up'!$G$4,$Y856-4,0))</f>
        <v/>
      </c>
      <c r="I856" s="96" t="str">
        <f ca="1">IF(ISERROR($Y856),"",OFFSET('Smelter Look-up'!$H$4,$Y856-4,0))</f>
        <v/>
      </c>
      <c r="J856" s="96" t="str">
        <f ca="1">IF(ISERROR($Y856),"",OFFSET('Smelter Look-up'!$I$4,$Y856-4,0))</f>
        <v/>
      </c>
      <c r="K856" s="97"/>
      <c r="L856" s="97"/>
      <c r="M856" s="97"/>
      <c r="N856" s="97"/>
      <c r="O856" s="97"/>
      <c r="P856" s="97"/>
      <c r="Q856" s="98"/>
      <c r="R856" s="140" t="str">
        <f ca="1">IF(ISERROR($Y856),"",OFFSET('Smelter Look-up'!$C$4,$Y856-4,0)&amp;"")</f>
        <v/>
      </c>
      <c r="S856" s="98" t="str">
        <f ca="1" t="shared" si="97"/>
        <v/>
      </c>
      <c r="T856" s="98" t="str">
        <f ca="1">IF(B856="","",IF(ISERROR(MATCH($J856,SorP!B:B,0)),"",INDIRECT("'SorP'!$A$"&amp;MATCH($S856&amp;$J856,SorP!C:C,0))))</f>
        <v/>
      </c>
      <c r="U856" s="99"/>
      <c r="V856" s="74" t="str">
        <f ca="1" t="shared" si="98"/>
        <v/>
      </c>
      <c r="W856" s="74" t="b">
        <f ca="1" t="shared" si="99"/>
        <v>0</v>
      </c>
      <c r="X856" s="74" t="str">
        <f ca="1" t="shared" si="100"/>
        <v>+</v>
      </c>
      <c r="Y856" s="74" t="e">
        <f ca="1">IF(C856="",NA(),MATCH($B856&amp;$C856,'Smelter Look-up'!$J:$J,0))</f>
        <v>#N/A</v>
      </c>
      <c r="AB856" s="74">
        <f ca="1" t="shared" si="101"/>
        <v>0</v>
      </c>
      <c r="AC856" s="74" t="str">
        <f ca="1" t="shared" si="102"/>
        <v/>
      </c>
      <c r="AD856" s="74" t="str">
        <f ca="1" t="shared" si="103"/>
        <v/>
      </c>
    </row>
    <row r="857" s="74" customFormat="1" ht="20.15" customHeight="1" spans="1:30">
      <c r="A857" s="97"/>
      <c r="B857" s="95" t="str">
        <f ca="1">IF(LEN(A857)=0,"",INDEX('Smelter Look-up'!$A:$A,MATCH($A857,'Smelter Look-up'!$E:$E,0)))</f>
        <v/>
      </c>
      <c r="C857" s="95" t="str">
        <f ca="1">IF(LEN(A857)=0,"",INDEX('Smelter Look-up'!$C:$C,MATCH($A857,'Smelter Look-up'!$E:$E,0)))</f>
        <v/>
      </c>
      <c r="D857" s="95"/>
      <c r="E857" s="95" t="str">
        <f ca="1">IF(ISERROR($Y857),"",OFFSET('Smelter Look-up'!$D$4,$Y857-4,0)&amp;"")</f>
        <v/>
      </c>
      <c r="F857" s="95" t="str">
        <f ca="1">IF(ISERROR($Y857),"",OFFSET('Smelter Look-up'!$E$4,$Y857-4,0))</f>
        <v/>
      </c>
      <c r="G857" s="95" t="str">
        <f ca="1">IF(C857="Smelter not listed","Enter smelter details",IF(ISERROR($Y857),"",OFFSET('Smelter Look-up'!$F$4,$Y857-4,0)))</f>
        <v/>
      </c>
      <c r="H857" s="154" t="str">
        <f ca="1">IF(ISERROR($Y857),"",OFFSET('Smelter Look-up'!$G$4,$Y857-4,0))</f>
        <v/>
      </c>
      <c r="I857" s="96" t="str">
        <f ca="1">IF(ISERROR($Y857),"",OFFSET('Smelter Look-up'!$H$4,$Y857-4,0))</f>
        <v/>
      </c>
      <c r="J857" s="96" t="str">
        <f ca="1">IF(ISERROR($Y857),"",OFFSET('Smelter Look-up'!$I$4,$Y857-4,0))</f>
        <v/>
      </c>
      <c r="K857" s="97"/>
      <c r="L857" s="97"/>
      <c r="M857" s="97"/>
      <c r="N857" s="97"/>
      <c r="O857" s="97"/>
      <c r="P857" s="97"/>
      <c r="Q857" s="98"/>
      <c r="R857" s="140" t="str">
        <f ca="1">IF(ISERROR($Y857),"",OFFSET('Smelter Look-up'!$C$4,$Y857-4,0)&amp;"")</f>
        <v/>
      </c>
      <c r="S857" s="98" t="str">
        <f ca="1" t="shared" si="97"/>
        <v/>
      </c>
      <c r="T857" s="98" t="str">
        <f ca="1">IF(B857="","",IF(ISERROR(MATCH($J857,SorP!B:B,0)),"",INDIRECT("'SorP'!$A$"&amp;MATCH($S857&amp;$J857,SorP!C:C,0))))</f>
        <v/>
      </c>
      <c r="U857" s="99"/>
      <c r="V857" s="74" t="str">
        <f ca="1" t="shared" si="98"/>
        <v/>
      </c>
      <c r="W857" s="74" t="b">
        <f ca="1" t="shared" si="99"/>
        <v>0</v>
      </c>
      <c r="X857" s="74" t="str">
        <f ca="1" t="shared" si="100"/>
        <v>+</v>
      </c>
      <c r="Y857" s="74" t="e">
        <f ca="1">IF(C857="",NA(),MATCH($B857&amp;$C857,'Smelter Look-up'!$J:$J,0))</f>
        <v>#N/A</v>
      </c>
      <c r="AB857" s="74">
        <f ca="1" t="shared" si="101"/>
        <v>0</v>
      </c>
      <c r="AC857" s="74" t="str">
        <f ca="1" t="shared" si="102"/>
        <v/>
      </c>
      <c r="AD857" s="74" t="str">
        <f ca="1" t="shared" si="103"/>
        <v/>
      </c>
    </row>
    <row r="858" s="74" customFormat="1" ht="20.15" customHeight="1" spans="1:30">
      <c r="A858" s="97"/>
      <c r="B858" s="95" t="str">
        <f ca="1">IF(LEN(A858)=0,"",INDEX('Smelter Look-up'!$A:$A,MATCH($A858,'Smelter Look-up'!$E:$E,0)))</f>
        <v/>
      </c>
      <c r="C858" s="95" t="str">
        <f ca="1">IF(LEN(A858)=0,"",INDEX('Smelter Look-up'!$C:$C,MATCH($A858,'Smelter Look-up'!$E:$E,0)))</f>
        <v/>
      </c>
      <c r="D858" s="95"/>
      <c r="E858" s="95" t="str">
        <f ca="1">IF(ISERROR($Y858),"",OFFSET('Smelter Look-up'!$D$4,$Y858-4,0)&amp;"")</f>
        <v/>
      </c>
      <c r="F858" s="95" t="str">
        <f ca="1">IF(ISERROR($Y858),"",OFFSET('Smelter Look-up'!$E$4,$Y858-4,0))</f>
        <v/>
      </c>
      <c r="G858" s="95" t="str">
        <f ca="1">IF(C858="Smelter not listed","Enter smelter details",IF(ISERROR($Y858),"",OFFSET('Smelter Look-up'!$F$4,$Y858-4,0)))</f>
        <v/>
      </c>
      <c r="H858" s="154" t="str">
        <f ca="1">IF(ISERROR($Y858),"",OFFSET('Smelter Look-up'!$G$4,$Y858-4,0))</f>
        <v/>
      </c>
      <c r="I858" s="96" t="str">
        <f ca="1">IF(ISERROR($Y858),"",OFFSET('Smelter Look-up'!$H$4,$Y858-4,0))</f>
        <v/>
      </c>
      <c r="J858" s="96" t="str">
        <f ca="1">IF(ISERROR($Y858),"",OFFSET('Smelter Look-up'!$I$4,$Y858-4,0))</f>
        <v/>
      </c>
      <c r="K858" s="97"/>
      <c r="L858" s="97"/>
      <c r="M858" s="97"/>
      <c r="N858" s="97"/>
      <c r="O858" s="97"/>
      <c r="P858" s="97"/>
      <c r="Q858" s="98"/>
      <c r="R858" s="140" t="str">
        <f ca="1">IF(ISERROR($Y858),"",OFFSET('Smelter Look-up'!$C$4,$Y858-4,0)&amp;"")</f>
        <v/>
      </c>
      <c r="S858" s="98" t="str">
        <f ca="1" t="shared" si="97"/>
        <v/>
      </c>
      <c r="T858" s="98" t="str">
        <f ca="1">IF(B858="","",IF(ISERROR(MATCH($J858,SorP!B:B,0)),"",INDIRECT("'SorP'!$A$"&amp;MATCH($S858&amp;$J858,SorP!C:C,0))))</f>
        <v/>
      </c>
      <c r="U858" s="99"/>
      <c r="V858" s="74" t="str">
        <f ca="1" t="shared" si="98"/>
        <v/>
      </c>
      <c r="W858" s="74" t="b">
        <f ca="1" t="shared" si="99"/>
        <v>0</v>
      </c>
      <c r="X858" s="74" t="str">
        <f ca="1" t="shared" si="100"/>
        <v>+</v>
      </c>
      <c r="Y858" s="74" t="e">
        <f ca="1">IF(C858="",NA(),MATCH($B858&amp;$C858,'Smelter Look-up'!$J:$J,0))</f>
        <v>#N/A</v>
      </c>
      <c r="AB858" s="74">
        <f ca="1" t="shared" si="101"/>
        <v>0</v>
      </c>
      <c r="AC858" s="74" t="str">
        <f ca="1" t="shared" si="102"/>
        <v/>
      </c>
      <c r="AD858" s="74" t="str">
        <f ca="1" t="shared" si="103"/>
        <v/>
      </c>
    </row>
    <row r="859" s="74" customFormat="1" ht="20.15" customHeight="1" spans="1:30">
      <c r="A859" s="97"/>
      <c r="B859" s="95" t="str">
        <f ca="1">IF(LEN(A859)=0,"",INDEX('Smelter Look-up'!$A:$A,MATCH($A859,'Smelter Look-up'!$E:$E,0)))</f>
        <v/>
      </c>
      <c r="C859" s="95" t="str">
        <f ca="1">IF(LEN(A859)=0,"",INDEX('Smelter Look-up'!$C:$C,MATCH($A859,'Smelter Look-up'!$E:$E,0)))</f>
        <v/>
      </c>
      <c r="D859" s="95"/>
      <c r="E859" s="95" t="str">
        <f ca="1">IF(ISERROR($Y859),"",OFFSET('Smelter Look-up'!$D$4,$Y859-4,0)&amp;"")</f>
        <v/>
      </c>
      <c r="F859" s="95" t="str">
        <f ca="1">IF(ISERROR($Y859),"",OFFSET('Smelter Look-up'!$E$4,$Y859-4,0))</f>
        <v/>
      </c>
      <c r="G859" s="95" t="str">
        <f ca="1">IF(C859="Smelter not listed","Enter smelter details",IF(ISERROR($Y859),"",OFFSET('Smelter Look-up'!$F$4,$Y859-4,0)))</f>
        <v/>
      </c>
      <c r="H859" s="154" t="str">
        <f ca="1">IF(ISERROR($Y859),"",OFFSET('Smelter Look-up'!$G$4,$Y859-4,0))</f>
        <v/>
      </c>
      <c r="I859" s="96" t="str">
        <f ca="1">IF(ISERROR($Y859),"",OFFSET('Smelter Look-up'!$H$4,$Y859-4,0))</f>
        <v/>
      </c>
      <c r="J859" s="96" t="str">
        <f ca="1">IF(ISERROR($Y859),"",OFFSET('Smelter Look-up'!$I$4,$Y859-4,0))</f>
        <v/>
      </c>
      <c r="K859" s="97"/>
      <c r="L859" s="97"/>
      <c r="M859" s="97"/>
      <c r="N859" s="97"/>
      <c r="O859" s="97"/>
      <c r="P859" s="97"/>
      <c r="Q859" s="98"/>
      <c r="R859" s="140" t="str">
        <f ca="1">IF(ISERROR($Y859),"",OFFSET('Smelter Look-up'!$C$4,$Y859-4,0)&amp;"")</f>
        <v/>
      </c>
      <c r="S859" s="98" t="str">
        <f ca="1" t="shared" si="97"/>
        <v/>
      </c>
      <c r="T859" s="98" t="str">
        <f ca="1">IF(B859="","",IF(ISERROR(MATCH($J859,SorP!B:B,0)),"",INDIRECT("'SorP'!$A$"&amp;MATCH($S859&amp;$J859,SorP!C:C,0))))</f>
        <v/>
      </c>
      <c r="U859" s="99"/>
      <c r="V859" s="74" t="str">
        <f ca="1" t="shared" si="98"/>
        <v/>
      </c>
      <c r="W859" s="74" t="b">
        <f ca="1" t="shared" si="99"/>
        <v>0</v>
      </c>
      <c r="X859" s="74" t="str">
        <f ca="1" t="shared" si="100"/>
        <v>+</v>
      </c>
      <c r="Y859" s="74" t="e">
        <f ca="1">IF(C859="",NA(),MATCH($B859&amp;$C859,'Smelter Look-up'!$J:$J,0))</f>
        <v>#N/A</v>
      </c>
      <c r="AB859" s="74">
        <f ca="1" t="shared" si="101"/>
        <v>0</v>
      </c>
      <c r="AC859" s="74" t="str">
        <f ca="1" t="shared" si="102"/>
        <v/>
      </c>
      <c r="AD859" s="74" t="str">
        <f ca="1" t="shared" si="103"/>
        <v/>
      </c>
    </row>
    <row r="860" s="74" customFormat="1" ht="20.15" customHeight="1" spans="1:30">
      <c r="A860" s="97"/>
      <c r="B860" s="95" t="str">
        <f ca="1">IF(LEN(A860)=0,"",INDEX('Smelter Look-up'!$A:$A,MATCH($A860,'Smelter Look-up'!$E:$E,0)))</f>
        <v/>
      </c>
      <c r="C860" s="95" t="str">
        <f ca="1">IF(LEN(A860)=0,"",INDEX('Smelter Look-up'!$C:$C,MATCH($A860,'Smelter Look-up'!$E:$E,0)))</f>
        <v/>
      </c>
      <c r="D860" s="95"/>
      <c r="E860" s="95" t="str">
        <f ca="1">IF(ISERROR($Y860),"",OFFSET('Smelter Look-up'!$D$4,$Y860-4,0)&amp;"")</f>
        <v/>
      </c>
      <c r="F860" s="95" t="str">
        <f ca="1">IF(ISERROR($Y860),"",OFFSET('Smelter Look-up'!$E$4,$Y860-4,0))</f>
        <v/>
      </c>
      <c r="G860" s="95" t="str">
        <f ca="1">IF(C860="Smelter not listed","Enter smelter details",IF(ISERROR($Y860),"",OFFSET('Smelter Look-up'!$F$4,$Y860-4,0)))</f>
        <v/>
      </c>
      <c r="H860" s="154" t="str">
        <f ca="1">IF(ISERROR($Y860),"",OFFSET('Smelter Look-up'!$G$4,$Y860-4,0))</f>
        <v/>
      </c>
      <c r="I860" s="96" t="str">
        <f ca="1">IF(ISERROR($Y860),"",OFFSET('Smelter Look-up'!$H$4,$Y860-4,0))</f>
        <v/>
      </c>
      <c r="J860" s="96" t="str">
        <f ca="1">IF(ISERROR($Y860),"",OFFSET('Smelter Look-up'!$I$4,$Y860-4,0))</f>
        <v/>
      </c>
      <c r="K860" s="97"/>
      <c r="L860" s="97"/>
      <c r="M860" s="97"/>
      <c r="N860" s="97"/>
      <c r="O860" s="97"/>
      <c r="P860" s="97"/>
      <c r="Q860" s="98"/>
      <c r="R860" s="140" t="str">
        <f ca="1">IF(ISERROR($Y860),"",OFFSET('Smelter Look-up'!$C$4,$Y860-4,0)&amp;"")</f>
        <v/>
      </c>
      <c r="S860" s="98" t="str">
        <f ca="1" t="shared" si="97"/>
        <v/>
      </c>
      <c r="T860" s="98" t="str">
        <f ca="1">IF(B860="","",IF(ISERROR(MATCH($J860,SorP!B:B,0)),"",INDIRECT("'SorP'!$A$"&amp;MATCH($S860&amp;$J860,SorP!C:C,0))))</f>
        <v/>
      </c>
      <c r="U860" s="99"/>
      <c r="V860" s="74" t="str">
        <f ca="1" t="shared" si="98"/>
        <v/>
      </c>
      <c r="W860" s="74" t="b">
        <f ca="1" t="shared" si="99"/>
        <v>0</v>
      </c>
      <c r="X860" s="74" t="str">
        <f ca="1" t="shared" si="100"/>
        <v>+</v>
      </c>
      <c r="Y860" s="74" t="e">
        <f ca="1">IF(C860="",NA(),MATCH($B860&amp;$C860,'Smelter Look-up'!$J:$J,0))</f>
        <v>#N/A</v>
      </c>
      <c r="AB860" s="74">
        <f ca="1" t="shared" si="101"/>
        <v>0</v>
      </c>
      <c r="AC860" s="74" t="str">
        <f ca="1" t="shared" si="102"/>
        <v/>
      </c>
      <c r="AD860" s="74" t="str">
        <f ca="1" t="shared" si="103"/>
        <v/>
      </c>
    </row>
    <row r="861" s="74" customFormat="1" ht="20.15" customHeight="1" spans="1:30">
      <c r="A861" s="97"/>
      <c r="B861" s="95" t="str">
        <f ca="1">IF(LEN(A861)=0,"",INDEX('Smelter Look-up'!$A:$A,MATCH($A861,'Smelter Look-up'!$E:$E,0)))</f>
        <v/>
      </c>
      <c r="C861" s="95" t="str">
        <f ca="1">IF(LEN(A861)=0,"",INDEX('Smelter Look-up'!$C:$C,MATCH($A861,'Smelter Look-up'!$E:$E,0)))</f>
        <v/>
      </c>
      <c r="D861" s="95"/>
      <c r="E861" s="95" t="str">
        <f ca="1">IF(ISERROR($Y861),"",OFFSET('Smelter Look-up'!$D$4,$Y861-4,0)&amp;"")</f>
        <v/>
      </c>
      <c r="F861" s="95" t="str">
        <f ca="1">IF(ISERROR($Y861),"",OFFSET('Smelter Look-up'!$E$4,$Y861-4,0))</f>
        <v/>
      </c>
      <c r="G861" s="95" t="str">
        <f ca="1">IF(C861="Smelter not listed","Enter smelter details",IF(ISERROR($Y861),"",OFFSET('Smelter Look-up'!$F$4,$Y861-4,0)))</f>
        <v/>
      </c>
      <c r="H861" s="154" t="str">
        <f ca="1">IF(ISERROR($Y861),"",OFFSET('Smelter Look-up'!$G$4,$Y861-4,0))</f>
        <v/>
      </c>
      <c r="I861" s="96" t="str">
        <f ca="1">IF(ISERROR($Y861),"",OFFSET('Smelter Look-up'!$H$4,$Y861-4,0))</f>
        <v/>
      </c>
      <c r="J861" s="96" t="str">
        <f ca="1">IF(ISERROR($Y861),"",OFFSET('Smelter Look-up'!$I$4,$Y861-4,0))</f>
        <v/>
      </c>
      <c r="K861" s="97"/>
      <c r="L861" s="97"/>
      <c r="M861" s="97"/>
      <c r="N861" s="97"/>
      <c r="O861" s="97"/>
      <c r="P861" s="97"/>
      <c r="Q861" s="98"/>
      <c r="R861" s="140" t="str">
        <f ca="1">IF(ISERROR($Y861),"",OFFSET('Smelter Look-up'!$C$4,$Y861-4,0)&amp;"")</f>
        <v/>
      </c>
      <c r="S861" s="98" t="str">
        <f ca="1" t="shared" si="97"/>
        <v/>
      </c>
      <c r="T861" s="98" t="str">
        <f ca="1">IF(B861="","",IF(ISERROR(MATCH($J861,SorP!B:B,0)),"",INDIRECT("'SorP'!$A$"&amp;MATCH($S861&amp;$J861,SorP!C:C,0))))</f>
        <v/>
      </c>
      <c r="U861" s="99"/>
      <c r="V861" s="74" t="str">
        <f ca="1" t="shared" si="98"/>
        <v/>
      </c>
      <c r="W861" s="74" t="b">
        <f ca="1" t="shared" si="99"/>
        <v>0</v>
      </c>
      <c r="X861" s="74" t="str">
        <f ca="1" t="shared" si="100"/>
        <v>+</v>
      </c>
      <c r="Y861" s="74" t="e">
        <f ca="1">IF(C861="",NA(),MATCH($B861&amp;$C861,'Smelter Look-up'!$J:$J,0))</f>
        <v>#N/A</v>
      </c>
      <c r="AB861" s="74">
        <f ca="1" t="shared" si="101"/>
        <v>0</v>
      </c>
      <c r="AC861" s="74" t="str">
        <f ca="1" t="shared" si="102"/>
        <v/>
      </c>
      <c r="AD861" s="74" t="str">
        <f ca="1" t="shared" si="103"/>
        <v/>
      </c>
    </row>
    <row r="862" s="74" customFormat="1" ht="20.15" customHeight="1" spans="1:30">
      <c r="A862" s="97"/>
      <c r="B862" s="95" t="str">
        <f ca="1">IF(LEN(A862)=0,"",INDEX('Smelter Look-up'!$A:$A,MATCH($A862,'Smelter Look-up'!$E:$E,0)))</f>
        <v/>
      </c>
      <c r="C862" s="95" t="str">
        <f ca="1">IF(LEN(A862)=0,"",INDEX('Smelter Look-up'!$C:$C,MATCH($A862,'Smelter Look-up'!$E:$E,0)))</f>
        <v/>
      </c>
      <c r="D862" s="95"/>
      <c r="E862" s="95" t="str">
        <f ca="1">IF(ISERROR($Y862),"",OFFSET('Smelter Look-up'!$D$4,$Y862-4,0)&amp;"")</f>
        <v/>
      </c>
      <c r="F862" s="95" t="str">
        <f ca="1">IF(ISERROR($Y862),"",OFFSET('Smelter Look-up'!$E$4,$Y862-4,0))</f>
        <v/>
      </c>
      <c r="G862" s="95" t="str">
        <f ca="1">IF(C862="Smelter not listed","Enter smelter details",IF(ISERROR($Y862),"",OFFSET('Smelter Look-up'!$F$4,$Y862-4,0)))</f>
        <v/>
      </c>
      <c r="H862" s="154" t="str">
        <f ca="1">IF(ISERROR($Y862),"",OFFSET('Smelter Look-up'!$G$4,$Y862-4,0))</f>
        <v/>
      </c>
      <c r="I862" s="96" t="str">
        <f ca="1">IF(ISERROR($Y862),"",OFFSET('Smelter Look-up'!$H$4,$Y862-4,0))</f>
        <v/>
      </c>
      <c r="J862" s="96" t="str">
        <f ca="1">IF(ISERROR($Y862),"",OFFSET('Smelter Look-up'!$I$4,$Y862-4,0))</f>
        <v/>
      </c>
      <c r="K862" s="97"/>
      <c r="L862" s="97"/>
      <c r="M862" s="97"/>
      <c r="N862" s="97"/>
      <c r="O862" s="97"/>
      <c r="P862" s="97"/>
      <c r="Q862" s="98"/>
      <c r="R862" s="140" t="str">
        <f ca="1">IF(ISERROR($Y862),"",OFFSET('Smelter Look-up'!$C$4,$Y862-4,0)&amp;"")</f>
        <v/>
      </c>
      <c r="S862" s="98" t="str">
        <f ca="1" t="shared" si="97"/>
        <v/>
      </c>
      <c r="T862" s="98" t="str">
        <f ca="1">IF(B862="","",IF(ISERROR(MATCH($J862,SorP!B:B,0)),"",INDIRECT("'SorP'!$A$"&amp;MATCH($S862&amp;$J862,SorP!C:C,0))))</f>
        <v/>
      </c>
      <c r="U862" s="99"/>
      <c r="V862" s="74" t="str">
        <f ca="1" t="shared" si="98"/>
        <v/>
      </c>
      <c r="W862" s="74" t="b">
        <f ca="1" t="shared" si="99"/>
        <v>0</v>
      </c>
      <c r="X862" s="74" t="str">
        <f ca="1" t="shared" si="100"/>
        <v>+</v>
      </c>
      <c r="Y862" s="74" t="e">
        <f ca="1">IF(C862="",NA(),MATCH($B862&amp;$C862,'Smelter Look-up'!$J:$J,0))</f>
        <v>#N/A</v>
      </c>
      <c r="AB862" s="74">
        <f ca="1" t="shared" si="101"/>
        <v>0</v>
      </c>
      <c r="AC862" s="74" t="str">
        <f ca="1" t="shared" si="102"/>
        <v/>
      </c>
      <c r="AD862" s="74" t="str">
        <f ca="1" t="shared" si="103"/>
        <v/>
      </c>
    </row>
    <row r="863" s="74" customFormat="1" ht="20.15" customHeight="1" spans="1:30">
      <c r="A863" s="97"/>
      <c r="B863" s="95" t="str">
        <f ca="1">IF(LEN(A863)=0,"",INDEX('Smelter Look-up'!$A:$A,MATCH($A863,'Smelter Look-up'!$E:$E,0)))</f>
        <v/>
      </c>
      <c r="C863" s="95" t="str">
        <f ca="1">IF(LEN(A863)=0,"",INDEX('Smelter Look-up'!$C:$C,MATCH($A863,'Smelter Look-up'!$E:$E,0)))</f>
        <v/>
      </c>
      <c r="D863" s="95"/>
      <c r="E863" s="95" t="str">
        <f ca="1">IF(ISERROR($Y863),"",OFFSET('Smelter Look-up'!$D$4,$Y863-4,0)&amp;"")</f>
        <v/>
      </c>
      <c r="F863" s="95" t="str">
        <f ca="1">IF(ISERROR($Y863),"",OFFSET('Smelter Look-up'!$E$4,$Y863-4,0))</f>
        <v/>
      </c>
      <c r="G863" s="95" t="str">
        <f ca="1">IF(C863="Smelter not listed","Enter smelter details",IF(ISERROR($Y863),"",OFFSET('Smelter Look-up'!$F$4,$Y863-4,0)))</f>
        <v/>
      </c>
      <c r="H863" s="154" t="str">
        <f ca="1">IF(ISERROR($Y863),"",OFFSET('Smelter Look-up'!$G$4,$Y863-4,0))</f>
        <v/>
      </c>
      <c r="I863" s="96" t="str">
        <f ca="1">IF(ISERROR($Y863),"",OFFSET('Smelter Look-up'!$H$4,$Y863-4,0))</f>
        <v/>
      </c>
      <c r="J863" s="96" t="str">
        <f ca="1">IF(ISERROR($Y863),"",OFFSET('Smelter Look-up'!$I$4,$Y863-4,0))</f>
        <v/>
      </c>
      <c r="K863" s="97"/>
      <c r="L863" s="97"/>
      <c r="M863" s="97"/>
      <c r="N863" s="97"/>
      <c r="O863" s="97"/>
      <c r="P863" s="97"/>
      <c r="Q863" s="98"/>
      <c r="R863" s="140" t="str">
        <f ca="1">IF(ISERROR($Y863),"",OFFSET('Smelter Look-up'!$C$4,$Y863-4,0)&amp;"")</f>
        <v/>
      </c>
      <c r="S863" s="98" t="str">
        <f ca="1" t="shared" si="97"/>
        <v/>
      </c>
      <c r="T863" s="98" t="str">
        <f ca="1">IF(B863="","",IF(ISERROR(MATCH($J863,SorP!B:B,0)),"",INDIRECT("'SorP'!$A$"&amp;MATCH($S863&amp;$J863,SorP!C:C,0))))</f>
        <v/>
      </c>
      <c r="U863" s="99"/>
      <c r="V863" s="74" t="str">
        <f ca="1" t="shared" si="98"/>
        <v/>
      </c>
      <c r="W863" s="74" t="b">
        <f ca="1" t="shared" si="99"/>
        <v>0</v>
      </c>
      <c r="X863" s="74" t="str">
        <f ca="1" t="shared" si="100"/>
        <v>+</v>
      </c>
      <c r="Y863" s="74" t="e">
        <f ca="1">IF(C863="",NA(),MATCH($B863&amp;$C863,'Smelter Look-up'!$J:$J,0))</f>
        <v>#N/A</v>
      </c>
      <c r="AB863" s="74">
        <f ca="1" t="shared" si="101"/>
        <v>0</v>
      </c>
      <c r="AC863" s="74" t="str">
        <f ca="1" t="shared" si="102"/>
        <v/>
      </c>
      <c r="AD863" s="74" t="str">
        <f ca="1" t="shared" si="103"/>
        <v/>
      </c>
    </row>
    <row r="864" s="74" customFormat="1" ht="20.15" customHeight="1" spans="1:30">
      <c r="A864" s="97"/>
      <c r="B864" s="95" t="str">
        <f ca="1">IF(LEN(A864)=0,"",INDEX('Smelter Look-up'!$A:$A,MATCH($A864,'Smelter Look-up'!$E:$E,0)))</f>
        <v/>
      </c>
      <c r="C864" s="95" t="str">
        <f ca="1">IF(LEN(A864)=0,"",INDEX('Smelter Look-up'!$C:$C,MATCH($A864,'Smelter Look-up'!$E:$E,0)))</f>
        <v/>
      </c>
      <c r="D864" s="95"/>
      <c r="E864" s="95" t="str">
        <f ca="1">IF(ISERROR($Y864),"",OFFSET('Smelter Look-up'!$D$4,$Y864-4,0)&amp;"")</f>
        <v/>
      </c>
      <c r="F864" s="95" t="str">
        <f ca="1">IF(ISERROR($Y864),"",OFFSET('Smelter Look-up'!$E$4,$Y864-4,0))</f>
        <v/>
      </c>
      <c r="G864" s="95" t="str">
        <f ca="1">IF(C864="Smelter not listed","Enter smelter details",IF(ISERROR($Y864),"",OFFSET('Smelter Look-up'!$F$4,$Y864-4,0)))</f>
        <v/>
      </c>
      <c r="H864" s="154" t="str">
        <f ca="1">IF(ISERROR($Y864),"",OFFSET('Smelter Look-up'!$G$4,$Y864-4,0))</f>
        <v/>
      </c>
      <c r="I864" s="96" t="str">
        <f ca="1">IF(ISERROR($Y864),"",OFFSET('Smelter Look-up'!$H$4,$Y864-4,0))</f>
        <v/>
      </c>
      <c r="J864" s="96" t="str">
        <f ca="1">IF(ISERROR($Y864),"",OFFSET('Smelter Look-up'!$I$4,$Y864-4,0))</f>
        <v/>
      </c>
      <c r="K864" s="97"/>
      <c r="L864" s="97"/>
      <c r="M864" s="97"/>
      <c r="N864" s="97"/>
      <c r="O864" s="97"/>
      <c r="P864" s="97"/>
      <c r="Q864" s="98"/>
      <c r="R864" s="140" t="str">
        <f ca="1">IF(ISERROR($Y864),"",OFFSET('Smelter Look-up'!$C$4,$Y864-4,0)&amp;"")</f>
        <v/>
      </c>
      <c r="S864" s="98" t="str">
        <f ca="1" t="shared" si="97"/>
        <v/>
      </c>
      <c r="T864" s="98" t="str">
        <f ca="1">IF(B864="","",IF(ISERROR(MATCH($J864,SorP!B:B,0)),"",INDIRECT("'SorP'!$A$"&amp;MATCH($S864&amp;$J864,SorP!C:C,0))))</f>
        <v/>
      </c>
      <c r="U864" s="99"/>
      <c r="V864" s="74" t="str">
        <f ca="1" t="shared" si="98"/>
        <v/>
      </c>
      <c r="W864" s="74" t="b">
        <f ca="1" t="shared" si="99"/>
        <v>0</v>
      </c>
      <c r="X864" s="74" t="str">
        <f ca="1" t="shared" si="100"/>
        <v>+</v>
      </c>
      <c r="Y864" s="74" t="e">
        <f ca="1">IF(C864="",NA(),MATCH($B864&amp;$C864,'Smelter Look-up'!$J:$J,0))</f>
        <v>#N/A</v>
      </c>
      <c r="AB864" s="74">
        <f ca="1" t="shared" si="101"/>
        <v>0</v>
      </c>
      <c r="AC864" s="74" t="str">
        <f ca="1" t="shared" si="102"/>
        <v/>
      </c>
      <c r="AD864" s="74" t="str">
        <f ca="1" t="shared" si="103"/>
        <v/>
      </c>
    </row>
    <row r="865" s="74" customFormat="1" ht="20.15" customHeight="1" spans="1:30">
      <c r="A865" s="97"/>
      <c r="B865" s="95" t="str">
        <f ca="1">IF(LEN(A865)=0,"",INDEX('Smelter Look-up'!$A:$A,MATCH($A865,'Smelter Look-up'!$E:$E,0)))</f>
        <v/>
      </c>
      <c r="C865" s="95" t="str">
        <f ca="1">IF(LEN(A865)=0,"",INDEX('Smelter Look-up'!$C:$C,MATCH($A865,'Smelter Look-up'!$E:$E,0)))</f>
        <v/>
      </c>
      <c r="D865" s="95"/>
      <c r="E865" s="95" t="str">
        <f ca="1">IF(ISERROR($Y865),"",OFFSET('Smelter Look-up'!$D$4,$Y865-4,0)&amp;"")</f>
        <v/>
      </c>
      <c r="F865" s="95" t="str">
        <f ca="1">IF(ISERROR($Y865),"",OFFSET('Smelter Look-up'!$E$4,$Y865-4,0))</f>
        <v/>
      </c>
      <c r="G865" s="95" t="str">
        <f ca="1">IF(C865="Smelter not listed","Enter smelter details",IF(ISERROR($Y865),"",OFFSET('Smelter Look-up'!$F$4,$Y865-4,0)))</f>
        <v/>
      </c>
      <c r="H865" s="154" t="str">
        <f ca="1">IF(ISERROR($Y865),"",OFFSET('Smelter Look-up'!$G$4,$Y865-4,0))</f>
        <v/>
      </c>
      <c r="I865" s="96" t="str">
        <f ca="1">IF(ISERROR($Y865),"",OFFSET('Smelter Look-up'!$H$4,$Y865-4,0))</f>
        <v/>
      </c>
      <c r="J865" s="96" t="str">
        <f ca="1">IF(ISERROR($Y865),"",OFFSET('Smelter Look-up'!$I$4,$Y865-4,0))</f>
        <v/>
      </c>
      <c r="K865" s="97"/>
      <c r="L865" s="97"/>
      <c r="M865" s="97"/>
      <c r="N865" s="97"/>
      <c r="O865" s="97"/>
      <c r="P865" s="97"/>
      <c r="Q865" s="98"/>
      <c r="R865" s="140" t="str">
        <f ca="1">IF(ISERROR($Y865),"",OFFSET('Smelter Look-up'!$C$4,$Y865-4,0)&amp;"")</f>
        <v/>
      </c>
      <c r="S865" s="98" t="str">
        <f ca="1" t="shared" si="97"/>
        <v/>
      </c>
      <c r="T865" s="98" t="str">
        <f ca="1">IF(B865="","",IF(ISERROR(MATCH($J865,SorP!B:B,0)),"",INDIRECT("'SorP'!$A$"&amp;MATCH($S865&amp;$J865,SorP!C:C,0))))</f>
        <v/>
      </c>
      <c r="U865" s="99"/>
      <c r="V865" s="74" t="str">
        <f ca="1" t="shared" si="98"/>
        <v/>
      </c>
      <c r="W865" s="74" t="b">
        <f ca="1" t="shared" si="99"/>
        <v>0</v>
      </c>
      <c r="X865" s="74" t="str">
        <f ca="1" t="shared" si="100"/>
        <v>+</v>
      </c>
      <c r="Y865" s="74" t="e">
        <f ca="1">IF(C865="",NA(),MATCH($B865&amp;$C865,'Smelter Look-up'!$J:$J,0))</f>
        <v>#N/A</v>
      </c>
      <c r="AB865" s="74">
        <f ca="1" t="shared" si="101"/>
        <v>0</v>
      </c>
      <c r="AC865" s="74" t="str">
        <f ca="1" t="shared" si="102"/>
        <v/>
      </c>
      <c r="AD865" s="74" t="str">
        <f ca="1" t="shared" si="103"/>
        <v/>
      </c>
    </row>
    <row r="866" s="74" customFormat="1" ht="20.15" customHeight="1" spans="1:30">
      <c r="A866" s="97"/>
      <c r="B866" s="95" t="str">
        <f ca="1">IF(LEN(A866)=0,"",INDEX('Smelter Look-up'!$A:$A,MATCH($A866,'Smelter Look-up'!$E:$E,0)))</f>
        <v/>
      </c>
      <c r="C866" s="95" t="str">
        <f ca="1">IF(LEN(A866)=0,"",INDEX('Smelter Look-up'!$C:$C,MATCH($A866,'Smelter Look-up'!$E:$E,0)))</f>
        <v/>
      </c>
      <c r="D866" s="95"/>
      <c r="E866" s="95" t="str">
        <f ca="1">IF(ISERROR($Y866),"",OFFSET('Smelter Look-up'!$D$4,$Y866-4,0)&amp;"")</f>
        <v/>
      </c>
      <c r="F866" s="95" t="str">
        <f ca="1">IF(ISERROR($Y866),"",OFFSET('Smelter Look-up'!$E$4,$Y866-4,0))</f>
        <v/>
      </c>
      <c r="G866" s="95" t="str">
        <f ca="1">IF(C866="Smelter not listed","Enter smelter details",IF(ISERROR($Y866),"",OFFSET('Smelter Look-up'!$F$4,$Y866-4,0)))</f>
        <v/>
      </c>
      <c r="H866" s="154" t="str">
        <f ca="1">IF(ISERROR($Y866),"",OFFSET('Smelter Look-up'!$G$4,$Y866-4,0))</f>
        <v/>
      </c>
      <c r="I866" s="96" t="str">
        <f ca="1">IF(ISERROR($Y866),"",OFFSET('Smelter Look-up'!$H$4,$Y866-4,0))</f>
        <v/>
      </c>
      <c r="J866" s="96" t="str">
        <f ca="1">IF(ISERROR($Y866),"",OFFSET('Smelter Look-up'!$I$4,$Y866-4,0))</f>
        <v/>
      </c>
      <c r="K866" s="97"/>
      <c r="L866" s="97"/>
      <c r="M866" s="97"/>
      <c r="N866" s="97"/>
      <c r="O866" s="97"/>
      <c r="P866" s="97"/>
      <c r="Q866" s="98"/>
      <c r="R866" s="140" t="str">
        <f ca="1">IF(ISERROR($Y866),"",OFFSET('Smelter Look-up'!$C$4,$Y866-4,0)&amp;"")</f>
        <v/>
      </c>
      <c r="S866" s="98" t="str">
        <f ca="1" t="shared" si="97"/>
        <v/>
      </c>
      <c r="T866" s="98" t="str">
        <f ca="1">IF(B866="","",IF(ISERROR(MATCH($J866,SorP!B:B,0)),"",INDIRECT("'SorP'!$A$"&amp;MATCH($S866&amp;$J866,SorP!C:C,0))))</f>
        <v/>
      </c>
      <c r="U866" s="99"/>
      <c r="V866" s="74" t="str">
        <f ca="1" t="shared" si="98"/>
        <v/>
      </c>
      <c r="W866" s="74" t="b">
        <f ca="1" t="shared" si="99"/>
        <v>0</v>
      </c>
      <c r="X866" s="74" t="str">
        <f ca="1" t="shared" si="100"/>
        <v>+</v>
      </c>
      <c r="Y866" s="74" t="e">
        <f ca="1">IF(C866="",NA(),MATCH($B866&amp;$C866,'Smelter Look-up'!$J:$J,0))</f>
        <v>#N/A</v>
      </c>
      <c r="AB866" s="74">
        <f ca="1" t="shared" si="101"/>
        <v>0</v>
      </c>
      <c r="AC866" s="74" t="str">
        <f ca="1" t="shared" si="102"/>
        <v/>
      </c>
      <c r="AD866" s="74" t="str">
        <f ca="1" t="shared" si="103"/>
        <v/>
      </c>
    </row>
    <row r="867" s="74" customFormat="1" ht="20.15" customHeight="1" spans="1:30">
      <c r="A867" s="97"/>
      <c r="B867" s="95" t="str">
        <f ca="1">IF(LEN(A867)=0,"",INDEX('Smelter Look-up'!$A:$A,MATCH($A867,'Smelter Look-up'!$E:$E,0)))</f>
        <v/>
      </c>
      <c r="C867" s="95" t="str">
        <f ca="1">IF(LEN(A867)=0,"",INDEX('Smelter Look-up'!$C:$C,MATCH($A867,'Smelter Look-up'!$E:$E,0)))</f>
        <v/>
      </c>
      <c r="D867" s="95"/>
      <c r="E867" s="95" t="str">
        <f ca="1">IF(ISERROR($Y867),"",OFFSET('Smelter Look-up'!$D$4,$Y867-4,0)&amp;"")</f>
        <v/>
      </c>
      <c r="F867" s="95" t="str">
        <f ca="1">IF(ISERROR($Y867),"",OFFSET('Smelter Look-up'!$E$4,$Y867-4,0))</f>
        <v/>
      </c>
      <c r="G867" s="95" t="str">
        <f ca="1">IF(C867="Smelter not listed","Enter smelter details",IF(ISERROR($Y867),"",OFFSET('Smelter Look-up'!$F$4,$Y867-4,0)))</f>
        <v/>
      </c>
      <c r="H867" s="154" t="str">
        <f ca="1">IF(ISERROR($Y867),"",OFFSET('Smelter Look-up'!$G$4,$Y867-4,0))</f>
        <v/>
      </c>
      <c r="I867" s="96" t="str">
        <f ca="1">IF(ISERROR($Y867),"",OFFSET('Smelter Look-up'!$H$4,$Y867-4,0))</f>
        <v/>
      </c>
      <c r="J867" s="96" t="str">
        <f ca="1">IF(ISERROR($Y867),"",OFFSET('Smelter Look-up'!$I$4,$Y867-4,0))</f>
        <v/>
      </c>
      <c r="K867" s="97"/>
      <c r="L867" s="97"/>
      <c r="M867" s="97"/>
      <c r="N867" s="97"/>
      <c r="O867" s="97"/>
      <c r="P867" s="97"/>
      <c r="Q867" s="98"/>
      <c r="R867" s="140" t="str">
        <f ca="1">IF(ISERROR($Y867),"",OFFSET('Smelter Look-up'!$C$4,$Y867-4,0)&amp;"")</f>
        <v/>
      </c>
      <c r="S867" s="98" t="str">
        <f ca="1" t="shared" si="97"/>
        <v/>
      </c>
      <c r="T867" s="98" t="str">
        <f ca="1">IF(B867="","",IF(ISERROR(MATCH($J867,SorP!B:B,0)),"",INDIRECT("'SorP'!$A$"&amp;MATCH($S867&amp;$J867,SorP!C:C,0))))</f>
        <v/>
      </c>
      <c r="U867" s="99"/>
      <c r="V867" s="74" t="str">
        <f ca="1" t="shared" si="98"/>
        <v/>
      </c>
      <c r="W867" s="74" t="b">
        <f ca="1" t="shared" si="99"/>
        <v>0</v>
      </c>
      <c r="X867" s="74" t="str">
        <f ca="1" t="shared" si="100"/>
        <v>+</v>
      </c>
      <c r="Y867" s="74" t="e">
        <f ca="1">IF(C867="",NA(),MATCH($B867&amp;$C867,'Smelter Look-up'!$J:$J,0))</f>
        <v>#N/A</v>
      </c>
      <c r="AB867" s="74">
        <f ca="1" t="shared" si="101"/>
        <v>0</v>
      </c>
      <c r="AC867" s="74" t="str">
        <f ca="1" t="shared" si="102"/>
        <v/>
      </c>
      <c r="AD867" s="74" t="str">
        <f ca="1" t="shared" si="103"/>
        <v/>
      </c>
    </row>
    <row r="868" s="74" customFormat="1" ht="20.15" customHeight="1" spans="1:30">
      <c r="A868" s="97"/>
      <c r="B868" s="95" t="str">
        <f ca="1">IF(LEN(A868)=0,"",INDEX('Smelter Look-up'!$A:$A,MATCH($A868,'Smelter Look-up'!$E:$E,0)))</f>
        <v/>
      </c>
      <c r="C868" s="95" t="str">
        <f ca="1">IF(LEN(A868)=0,"",INDEX('Smelter Look-up'!$C:$C,MATCH($A868,'Smelter Look-up'!$E:$E,0)))</f>
        <v/>
      </c>
      <c r="D868" s="95"/>
      <c r="E868" s="95" t="str">
        <f ca="1">IF(ISERROR($Y868),"",OFFSET('Smelter Look-up'!$D$4,$Y868-4,0)&amp;"")</f>
        <v/>
      </c>
      <c r="F868" s="95" t="str">
        <f ca="1">IF(ISERROR($Y868),"",OFFSET('Smelter Look-up'!$E$4,$Y868-4,0))</f>
        <v/>
      </c>
      <c r="G868" s="95" t="str">
        <f ca="1">IF(C868="Smelter not listed","Enter smelter details",IF(ISERROR($Y868),"",OFFSET('Smelter Look-up'!$F$4,$Y868-4,0)))</f>
        <v/>
      </c>
      <c r="H868" s="154" t="str">
        <f ca="1">IF(ISERROR($Y868),"",OFFSET('Smelter Look-up'!$G$4,$Y868-4,0))</f>
        <v/>
      </c>
      <c r="I868" s="96" t="str">
        <f ca="1">IF(ISERROR($Y868),"",OFFSET('Smelter Look-up'!$H$4,$Y868-4,0))</f>
        <v/>
      </c>
      <c r="J868" s="96" t="str">
        <f ca="1">IF(ISERROR($Y868),"",OFFSET('Smelter Look-up'!$I$4,$Y868-4,0))</f>
        <v/>
      </c>
      <c r="K868" s="97"/>
      <c r="L868" s="97"/>
      <c r="M868" s="97"/>
      <c r="N868" s="97"/>
      <c r="O868" s="97"/>
      <c r="P868" s="97"/>
      <c r="Q868" s="98"/>
      <c r="R868" s="140" t="str">
        <f ca="1">IF(ISERROR($Y868),"",OFFSET('Smelter Look-up'!$C$4,$Y868-4,0)&amp;"")</f>
        <v/>
      </c>
      <c r="S868" s="98" t="str">
        <f ca="1" t="shared" si="97"/>
        <v/>
      </c>
      <c r="T868" s="98" t="str">
        <f ca="1">IF(B868="","",IF(ISERROR(MATCH($J868,SorP!B:B,0)),"",INDIRECT("'SorP'!$A$"&amp;MATCH($S868&amp;$J868,SorP!C:C,0))))</f>
        <v/>
      </c>
      <c r="U868" s="99"/>
      <c r="V868" s="74" t="str">
        <f ca="1" t="shared" si="98"/>
        <v/>
      </c>
      <c r="W868" s="74" t="b">
        <f ca="1" t="shared" si="99"/>
        <v>0</v>
      </c>
      <c r="X868" s="74" t="str">
        <f ca="1" t="shared" si="100"/>
        <v>+</v>
      </c>
      <c r="Y868" s="74" t="e">
        <f ca="1">IF(C868="",NA(),MATCH($B868&amp;$C868,'Smelter Look-up'!$J:$J,0))</f>
        <v>#N/A</v>
      </c>
      <c r="AB868" s="74">
        <f ca="1" t="shared" si="101"/>
        <v>0</v>
      </c>
      <c r="AC868" s="74" t="str">
        <f ca="1" t="shared" si="102"/>
        <v/>
      </c>
      <c r="AD868" s="74" t="str">
        <f ca="1" t="shared" si="103"/>
        <v/>
      </c>
    </row>
    <row r="869" s="74" customFormat="1" ht="20.15" customHeight="1" spans="1:30">
      <c r="A869" s="97"/>
      <c r="B869" s="95" t="str">
        <f ca="1">IF(LEN(A869)=0,"",INDEX('Smelter Look-up'!$A:$A,MATCH($A869,'Smelter Look-up'!$E:$E,0)))</f>
        <v/>
      </c>
      <c r="C869" s="95" t="str">
        <f ca="1">IF(LEN(A869)=0,"",INDEX('Smelter Look-up'!$C:$C,MATCH($A869,'Smelter Look-up'!$E:$E,0)))</f>
        <v/>
      </c>
      <c r="D869" s="95"/>
      <c r="E869" s="95" t="str">
        <f ca="1">IF(ISERROR($Y869),"",OFFSET('Smelter Look-up'!$D$4,$Y869-4,0)&amp;"")</f>
        <v/>
      </c>
      <c r="F869" s="95" t="str">
        <f ca="1">IF(ISERROR($Y869),"",OFFSET('Smelter Look-up'!$E$4,$Y869-4,0))</f>
        <v/>
      </c>
      <c r="G869" s="95" t="str">
        <f ca="1">IF(C869="Smelter not listed","Enter smelter details",IF(ISERROR($Y869),"",OFFSET('Smelter Look-up'!$F$4,$Y869-4,0)))</f>
        <v/>
      </c>
      <c r="H869" s="154" t="str">
        <f ca="1">IF(ISERROR($Y869),"",OFFSET('Smelter Look-up'!$G$4,$Y869-4,0))</f>
        <v/>
      </c>
      <c r="I869" s="96" t="str">
        <f ca="1">IF(ISERROR($Y869),"",OFFSET('Smelter Look-up'!$H$4,$Y869-4,0))</f>
        <v/>
      </c>
      <c r="J869" s="96" t="str">
        <f ca="1">IF(ISERROR($Y869),"",OFFSET('Smelter Look-up'!$I$4,$Y869-4,0))</f>
        <v/>
      </c>
      <c r="K869" s="97"/>
      <c r="L869" s="97"/>
      <c r="M869" s="97"/>
      <c r="N869" s="97"/>
      <c r="O869" s="97"/>
      <c r="P869" s="97"/>
      <c r="Q869" s="98"/>
      <c r="R869" s="140" t="str">
        <f ca="1">IF(ISERROR($Y869),"",OFFSET('Smelter Look-up'!$C$4,$Y869-4,0)&amp;"")</f>
        <v/>
      </c>
      <c r="S869" s="98" t="str">
        <f ca="1" t="shared" si="97"/>
        <v/>
      </c>
      <c r="T869" s="98" t="str">
        <f ca="1">IF(B869="","",IF(ISERROR(MATCH($J869,SorP!B:B,0)),"",INDIRECT("'SorP'!$A$"&amp;MATCH($S869&amp;$J869,SorP!C:C,0))))</f>
        <v/>
      </c>
      <c r="U869" s="99"/>
      <c r="V869" s="74" t="str">
        <f ca="1" t="shared" si="98"/>
        <v/>
      </c>
      <c r="W869" s="74" t="b">
        <f ca="1" t="shared" si="99"/>
        <v>0</v>
      </c>
      <c r="X869" s="74" t="str">
        <f ca="1" t="shared" si="100"/>
        <v>+</v>
      </c>
      <c r="Y869" s="74" t="e">
        <f ca="1">IF(C869="",NA(),MATCH($B869&amp;$C869,'Smelter Look-up'!$J:$J,0))</f>
        <v>#N/A</v>
      </c>
      <c r="AB869" s="74">
        <f ca="1" t="shared" si="101"/>
        <v>0</v>
      </c>
      <c r="AC869" s="74" t="str">
        <f ca="1" t="shared" si="102"/>
        <v/>
      </c>
      <c r="AD869" s="74" t="str">
        <f ca="1" t="shared" si="103"/>
        <v/>
      </c>
    </row>
    <row r="870" s="74" customFormat="1" ht="20.15" customHeight="1" spans="1:30">
      <c r="A870" s="97"/>
      <c r="B870" s="95" t="str">
        <f ca="1">IF(LEN(A870)=0,"",INDEX('Smelter Look-up'!$A:$A,MATCH($A870,'Smelter Look-up'!$E:$E,0)))</f>
        <v/>
      </c>
      <c r="C870" s="95" t="str">
        <f ca="1">IF(LEN(A870)=0,"",INDEX('Smelter Look-up'!$C:$C,MATCH($A870,'Smelter Look-up'!$E:$E,0)))</f>
        <v/>
      </c>
      <c r="D870" s="95"/>
      <c r="E870" s="95" t="str">
        <f ca="1">IF(ISERROR($Y870),"",OFFSET('Smelter Look-up'!$D$4,$Y870-4,0)&amp;"")</f>
        <v/>
      </c>
      <c r="F870" s="95" t="str">
        <f ca="1">IF(ISERROR($Y870),"",OFFSET('Smelter Look-up'!$E$4,$Y870-4,0))</f>
        <v/>
      </c>
      <c r="G870" s="95" t="str">
        <f ca="1">IF(C870="Smelter not listed","Enter smelter details",IF(ISERROR($Y870),"",OFFSET('Smelter Look-up'!$F$4,$Y870-4,0)))</f>
        <v/>
      </c>
      <c r="H870" s="154" t="str">
        <f ca="1">IF(ISERROR($Y870),"",OFFSET('Smelter Look-up'!$G$4,$Y870-4,0))</f>
        <v/>
      </c>
      <c r="I870" s="96" t="str">
        <f ca="1">IF(ISERROR($Y870),"",OFFSET('Smelter Look-up'!$H$4,$Y870-4,0))</f>
        <v/>
      </c>
      <c r="J870" s="96" t="str">
        <f ca="1">IF(ISERROR($Y870),"",OFFSET('Smelter Look-up'!$I$4,$Y870-4,0))</f>
        <v/>
      </c>
      <c r="K870" s="97"/>
      <c r="L870" s="97"/>
      <c r="M870" s="97"/>
      <c r="N870" s="97"/>
      <c r="O870" s="97"/>
      <c r="P870" s="97"/>
      <c r="Q870" s="98"/>
      <c r="R870" s="140" t="str">
        <f ca="1">IF(ISERROR($Y870),"",OFFSET('Smelter Look-up'!$C$4,$Y870-4,0)&amp;"")</f>
        <v/>
      </c>
      <c r="S870" s="98" t="str">
        <f ca="1" t="shared" si="97"/>
        <v/>
      </c>
      <c r="T870" s="98" t="str">
        <f ca="1">IF(B870="","",IF(ISERROR(MATCH($J870,SorP!B:B,0)),"",INDIRECT("'SorP'!$A$"&amp;MATCH($S870&amp;$J870,SorP!C:C,0))))</f>
        <v/>
      </c>
      <c r="U870" s="99"/>
      <c r="V870" s="74" t="str">
        <f ca="1" t="shared" si="98"/>
        <v/>
      </c>
      <c r="W870" s="74" t="b">
        <f ca="1" t="shared" si="99"/>
        <v>0</v>
      </c>
      <c r="X870" s="74" t="str">
        <f ca="1" t="shared" si="100"/>
        <v>+</v>
      </c>
      <c r="Y870" s="74" t="e">
        <f ca="1">IF(C870="",NA(),MATCH($B870&amp;$C870,'Smelter Look-up'!$J:$J,0))</f>
        <v>#N/A</v>
      </c>
      <c r="AB870" s="74">
        <f ca="1" t="shared" si="101"/>
        <v>0</v>
      </c>
      <c r="AC870" s="74" t="str">
        <f ca="1" t="shared" si="102"/>
        <v/>
      </c>
      <c r="AD870" s="74" t="str">
        <f ca="1" t="shared" si="103"/>
        <v/>
      </c>
    </row>
    <row r="871" s="74" customFormat="1" ht="20.15" customHeight="1" spans="1:30">
      <c r="A871" s="97"/>
      <c r="B871" s="95" t="str">
        <f ca="1">IF(LEN(A871)=0,"",INDEX('Smelter Look-up'!$A:$A,MATCH($A871,'Smelter Look-up'!$E:$E,0)))</f>
        <v/>
      </c>
      <c r="C871" s="95" t="str">
        <f ca="1">IF(LEN(A871)=0,"",INDEX('Smelter Look-up'!$C:$C,MATCH($A871,'Smelter Look-up'!$E:$E,0)))</f>
        <v/>
      </c>
      <c r="D871" s="95"/>
      <c r="E871" s="95" t="str">
        <f ca="1">IF(ISERROR($Y871),"",OFFSET('Smelter Look-up'!$D$4,$Y871-4,0)&amp;"")</f>
        <v/>
      </c>
      <c r="F871" s="95" t="str">
        <f ca="1">IF(ISERROR($Y871),"",OFFSET('Smelter Look-up'!$E$4,$Y871-4,0))</f>
        <v/>
      </c>
      <c r="G871" s="95" t="str">
        <f ca="1">IF(C871="Smelter not listed","Enter smelter details",IF(ISERROR($Y871),"",OFFSET('Smelter Look-up'!$F$4,$Y871-4,0)))</f>
        <v/>
      </c>
      <c r="H871" s="154" t="str">
        <f ca="1">IF(ISERROR($Y871),"",OFFSET('Smelter Look-up'!$G$4,$Y871-4,0))</f>
        <v/>
      </c>
      <c r="I871" s="96" t="str">
        <f ca="1">IF(ISERROR($Y871),"",OFFSET('Smelter Look-up'!$H$4,$Y871-4,0))</f>
        <v/>
      </c>
      <c r="J871" s="96" t="str">
        <f ca="1">IF(ISERROR($Y871),"",OFFSET('Smelter Look-up'!$I$4,$Y871-4,0))</f>
        <v/>
      </c>
      <c r="K871" s="97"/>
      <c r="L871" s="97"/>
      <c r="M871" s="97"/>
      <c r="N871" s="97"/>
      <c r="O871" s="97"/>
      <c r="P871" s="97"/>
      <c r="Q871" s="98"/>
      <c r="R871" s="140" t="str">
        <f ca="1">IF(ISERROR($Y871),"",OFFSET('Smelter Look-up'!$C$4,$Y871-4,0)&amp;"")</f>
        <v/>
      </c>
      <c r="S871" s="98" t="str">
        <f ca="1" t="shared" si="97"/>
        <v/>
      </c>
      <c r="T871" s="98" t="str">
        <f ca="1">IF(B871="","",IF(ISERROR(MATCH($J871,SorP!B:B,0)),"",INDIRECT("'SorP'!$A$"&amp;MATCH($S871&amp;$J871,SorP!C:C,0))))</f>
        <v/>
      </c>
      <c r="U871" s="99"/>
      <c r="V871" s="74" t="str">
        <f ca="1" t="shared" si="98"/>
        <v/>
      </c>
      <c r="W871" s="74" t="b">
        <f ca="1" t="shared" si="99"/>
        <v>0</v>
      </c>
      <c r="X871" s="74" t="str">
        <f ca="1" t="shared" si="100"/>
        <v>+</v>
      </c>
      <c r="Y871" s="74" t="e">
        <f ca="1">IF(C871="",NA(),MATCH($B871&amp;$C871,'Smelter Look-up'!$J:$J,0))</f>
        <v>#N/A</v>
      </c>
      <c r="AB871" s="74">
        <f ca="1" t="shared" si="101"/>
        <v>0</v>
      </c>
      <c r="AC871" s="74" t="str">
        <f ca="1" t="shared" si="102"/>
        <v/>
      </c>
      <c r="AD871" s="74" t="str">
        <f ca="1" t="shared" si="103"/>
        <v/>
      </c>
    </row>
    <row r="872" s="74" customFormat="1" ht="20.15" customHeight="1" spans="1:30">
      <c r="A872" s="97"/>
      <c r="B872" s="95" t="str">
        <f ca="1">IF(LEN(A872)=0,"",INDEX('Smelter Look-up'!$A:$A,MATCH($A872,'Smelter Look-up'!$E:$E,0)))</f>
        <v/>
      </c>
      <c r="C872" s="95" t="str">
        <f ca="1">IF(LEN(A872)=0,"",INDEX('Smelter Look-up'!$C:$C,MATCH($A872,'Smelter Look-up'!$E:$E,0)))</f>
        <v/>
      </c>
      <c r="D872" s="95"/>
      <c r="E872" s="95" t="str">
        <f ca="1">IF(ISERROR($Y872),"",OFFSET('Smelter Look-up'!$D$4,$Y872-4,0)&amp;"")</f>
        <v/>
      </c>
      <c r="F872" s="95" t="str">
        <f ca="1">IF(ISERROR($Y872),"",OFFSET('Smelter Look-up'!$E$4,$Y872-4,0))</f>
        <v/>
      </c>
      <c r="G872" s="95" t="str">
        <f ca="1">IF(C872="Smelter not listed","Enter smelter details",IF(ISERROR($Y872),"",OFFSET('Smelter Look-up'!$F$4,$Y872-4,0)))</f>
        <v/>
      </c>
      <c r="H872" s="154" t="str">
        <f ca="1">IF(ISERROR($Y872),"",OFFSET('Smelter Look-up'!$G$4,$Y872-4,0))</f>
        <v/>
      </c>
      <c r="I872" s="96" t="str">
        <f ca="1">IF(ISERROR($Y872),"",OFFSET('Smelter Look-up'!$H$4,$Y872-4,0))</f>
        <v/>
      </c>
      <c r="J872" s="96" t="str">
        <f ca="1">IF(ISERROR($Y872),"",OFFSET('Smelter Look-up'!$I$4,$Y872-4,0))</f>
        <v/>
      </c>
      <c r="K872" s="97"/>
      <c r="L872" s="97"/>
      <c r="M872" s="97"/>
      <c r="N872" s="97"/>
      <c r="O872" s="97"/>
      <c r="P872" s="97"/>
      <c r="Q872" s="98"/>
      <c r="R872" s="140" t="str">
        <f ca="1">IF(ISERROR($Y872),"",OFFSET('Smelter Look-up'!$C$4,$Y872-4,0)&amp;"")</f>
        <v/>
      </c>
      <c r="S872" s="98" t="str">
        <f ca="1" t="shared" si="97"/>
        <v/>
      </c>
      <c r="T872" s="98" t="str">
        <f ca="1">IF(B872="","",IF(ISERROR(MATCH($J872,SorP!B:B,0)),"",INDIRECT("'SorP'!$A$"&amp;MATCH($S872&amp;$J872,SorP!C:C,0))))</f>
        <v/>
      </c>
      <c r="U872" s="99"/>
      <c r="V872" s="74" t="str">
        <f ca="1" t="shared" si="98"/>
        <v/>
      </c>
      <c r="W872" s="74" t="b">
        <f ca="1" t="shared" si="99"/>
        <v>0</v>
      </c>
      <c r="X872" s="74" t="str">
        <f ca="1" t="shared" si="100"/>
        <v>+</v>
      </c>
      <c r="Y872" s="74" t="e">
        <f ca="1">IF(C872="",NA(),MATCH($B872&amp;$C872,'Smelter Look-up'!$J:$J,0))</f>
        <v>#N/A</v>
      </c>
      <c r="AB872" s="74">
        <f ca="1" t="shared" si="101"/>
        <v>0</v>
      </c>
      <c r="AC872" s="74" t="str">
        <f ca="1" t="shared" si="102"/>
        <v/>
      </c>
      <c r="AD872" s="74" t="str">
        <f ca="1" t="shared" si="103"/>
        <v/>
      </c>
    </row>
    <row r="873" s="74" customFormat="1" ht="20.15" customHeight="1" spans="1:30">
      <c r="A873" s="97"/>
      <c r="B873" s="95" t="str">
        <f ca="1">IF(LEN(A873)=0,"",INDEX('Smelter Look-up'!$A:$A,MATCH($A873,'Smelter Look-up'!$E:$E,0)))</f>
        <v/>
      </c>
      <c r="C873" s="95" t="str">
        <f ca="1">IF(LEN(A873)=0,"",INDEX('Smelter Look-up'!$C:$C,MATCH($A873,'Smelter Look-up'!$E:$E,0)))</f>
        <v/>
      </c>
      <c r="D873" s="95"/>
      <c r="E873" s="95" t="str">
        <f ca="1">IF(ISERROR($Y873),"",OFFSET('Smelter Look-up'!$D$4,$Y873-4,0)&amp;"")</f>
        <v/>
      </c>
      <c r="F873" s="95" t="str">
        <f ca="1">IF(ISERROR($Y873),"",OFFSET('Smelter Look-up'!$E$4,$Y873-4,0))</f>
        <v/>
      </c>
      <c r="G873" s="95" t="str">
        <f ca="1">IF(C873="Smelter not listed","Enter smelter details",IF(ISERROR($Y873),"",OFFSET('Smelter Look-up'!$F$4,$Y873-4,0)))</f>
        <v/>
      </c>
      <c r="H873" s="154" t="str">
        <f ca="1">IF(ISERROR($Y873),"",OFFSET('Smelter Look-up'!$G$4,$Y873-4,0))</f>
        <v/>
      </c>
      <c r="I873" s="96" t="str">
        <f ca="1">IF(ISERROR($Y873),"",OFFSET('Smelter Look-up'!$H$4,$Y873-4,0))</f>
        <v/>
      </c>
      <c r="J873" s="96" t="str">
        <f ca="1">IF(ISERROR($Y873),"",OFFSET('Smelter Look-up'!$I$4,$Y873-4,0))</f>
        <v/>
      </c>
      <c r="K873" s="97"/>
      <c r="L873" s="97"/>
      <c r="M873" s="97"/>
      <c r="N873" s="97"/>
      <c r="O873" s="97"/>
      <c r="P873" s="97"/>
      <c r="Q873" s="98"/>
      <c r="R873" s="140" t="str">
        <f ca="1">IF(ISERROR($Y873),"",OFFSET('Smelter Look-up'!$C$4,$Y873-4,0)&amp;"")</f>
        <v/>
      </c>
      <c r="S873" s="98" t="str">
        <f ca="1" t="shared" si="97"/>
        <v/>
      </c>
      <c r="T873" s="98" t="str">
        <f ca="1">IF(B873="","",IF(ISERROR(MATCH($J873,SorP!B:B,0)),"",INDIRECT("'SorP'!$A$"&amp;MATCH($S873&amp;$J873,SorP!C:C,0))))</f>
        <v/>
      </c>
      <c r="U873" s="99"/>
      <c r="V873" s="74" t="str">
        <f ca="1" t="shared" si="98"/>
        <v/>
      </c>
      <c r="W873" s="74" t="b">
        <f ca="1" t="shared" si="99"/>
        <v>0</v>
      </c>
      <c r="X873" s="74" t="str">
        <f ca="1" t="shared" si="100"/>
        <v>+</v>
      </c>
      <c r="Y873" s="74" t="e">
        <f ca="1">IF(C873="",NA(),MATCH($B873&amp;$C873,'Smelter Look-up'!$J:$J,0))</f>
        <v>#N/A</v>
      </c>
      <c r="AB873" s="74">
        <f ca="1" t="shared" si="101"/>
        <v>0</v>
      </c>
      <c r="AC873" s="74" t="str">
        <f ca="1" t="shared" si="102"/>
        <v/>
      </c>
      <c r="AD873" s="74" t="str">
        <f ca="1" t="shared" si="103"/>
        <v/>
      </c>
    </row>
    <row r="874" s="74" customFormat="1" ht="20.15" customHeight="1" spans="1:30">
      <c r="A874" s="97"/>
      <c r="B874" s="95" t="str">
        <f ca="1">IF(LEN(A874)=0,"",INDEX('Smelter Look-up'!$A:$A,MATCH($A874,'Smelter Look-up'!$E:$E,0)))</f>
        <v/>
      </c>
      <c r="C874" s="95" t="str">
        <f ca="1">IF(LEN(A874)=0,"",INDEX('Smelter Look-up'!$C:$C,MATCH($A874,'Smelter Look-up'!$E:$E,0)))</f>
        <v/>
      </c>
      <c r="D874" s="95"/>
      <c r="E874" s="95" t="str">
        <f ca="1">IF(ISERROR($Y874),"",OFFSET('Smelter Look-up'!$D$4,$Y874-4,0)&amp;"")</f>
        <v/>
      </c>
      <c r="F874" s="95" t="str">
        <f ca="1">IF(ISERROR($Y874),"",OFFSET('Smelter Look-up'!$E$4,$Y874-4,0))</f>
        <v/>
      </c>
      <c r="G874" s="95" t="str">
        <f ca="1">IF(C874="Smelter not listed","Enter smelter details",IF(ISERROR($Y874),"",OFFSET('Smelter Look-up'!$F$4,$Y874-4,0)))</f>
        <v/>
      </c>
      <c r="H874" s="154" t="str">
        <f ca="1">IF(ISERROR($Y874),"",OFFSET('Smelter Look-up'!$G$4,$Y874-4,0))</f>
        <v/>
      </c>
      <c r="I874" s="96" t="str">
        <f ca="1">IF(ISERROR($Y874),"",OFFSET('Smelter Look-up'!$H$4,$Y874-4,0))</f>
        <v/>
      </c>
      <c r="J874" s="96" t="str">
        <f ca="1">IF(ISERROR($Y874),"",OFFSET('Smelter Look-up'!$I$4,$Y874-4,0))</f>
        <v/>
      </c>
      <c r="K874" s="97"/>
      <c r="L874" s="97"/>
      <c r="M874" s="97"/>
      <c r="N874" s="97"/>
      <c r="O874" s="97"/>
      <c r="P874" s="97"/>
      <c r="Q874" s="98"/>
      <c r="R874" s="140" t="str">
        <f ca="1">IF(ISERROR($Y874),"",OFFSET('Smelter Look-up'!$C$4,$Y874-4,0)&amp;"")</f>
        <v/>
      </c>
      <c r="S874" s="98" t="str">
        <f ca="1" t="shared" si="97"/>
        <v/>
      </c>
      <c r="T874" s="98" t="str">
        <f ca="1">IF(B874="","",IF(ISERROR(MATCH($J874,SorP!B:B,0)),"",INDIRECT("'SorP'!$A$"&amp;MATCH($S874&amp;$J874,SorP!C:C,0))))</f>
        <v/>
      </c>
      <c r="U874" s="99"/>
      <c r="V874" s="74" t="str">
        <f ca="1" t="shared" si="98"/>
        <v/>
      </c>
      <c r="W874" s="74" t="b">
        <f ca="1" t="shared" si="99"/>
        <v>0</v>
      </c>
      <c r="X874" s="74" t="str">
        <f ca="1" t="shared" si="100"/>
        <v>+</v>
      </c>
      <c r="Y874" s="74" t="e">
        <f ca="1">IF(C874="",NA(),MATCH($B874&amp;$C874,'Smelter Look-up'!$J:$J,0))</f>
        <v>#N/A</v>
      </c>
      <c r="AB874" s="74">
        <f ca="1" t="shared" si="101"/>
        <v>0</v>
      </c>
      <c r="AC874" s="74" t="str">
        <f ca="1" t="shared" si="102"/>
        <v/>
      </c>
      <c r="AD874" s="74" t="str">
        <f ca="1" t="shared" si="103"/>
        <v/>
      </c>
    </row>
    <row r="875" s="74" customFormat="1" ht="20.15" customHeight="1" spans="1:30">
      <c r="A875" s="97"/>
      <c r="B875" s="95" t="str">
        <f ca="1">IF(LEN(A875)=0,"",INDEX('Smelter Look-up'!$A:$A,MATCH($A875,'Smelter Look-up'!$E:$E,0)))</f>
        <v/>
      </c>
      <c r="C875" s="95" t="str">
        <f ca="1">IF(LEN(A875)=0,"",INDEX('Smelter Look-up'!$C:$C,MATCH($A875,'Smelter Look-up'!$E:$E,0)))</f>
        <v/>
      </c>
      <c r="D875" s="95"/>
      <c r="E875" s="95" t="str">
        <f ca="1">IF(ISERROR($Y875),"",OFFSET('Smelter Look-up'!$D$4,$Y875-4,0)&amp;"")</f>
        <v/>
      </c>
      <c r="F875" s="95" t="str">
        <f ca="1">IF(ISERROR($Y875),"",OFFSET('Smelter Look-up'!$E$4,$Y875-4,0))</f>
        <v/>
      </c>
      <c r="G875" s="95" t="str">
        <f ca="1">IF(C875="Smelter not listed","Enter smelter details",IF(ISERROR($Y875),"",OFFSET('Smelter Look-up'!$F$4,$Y875-4,0)))</f>
        <v/>
      </c>
      <c r="H875" s="154" t="str">
        <f ca="1">IF(ISERROR($Y875),"",OFFSET('Smelter Look-up'!$G$4,$Y875-4,0))</f>
        <v/>
      </c>
      <c r="I875" s="96" t="str">
        <f ca="1">IF(ISERROR($Y875),"",OFFSET('Smelter Look-up'!$H$4,$Y875-4,0))</f>
        <v/>
      </c>
      <c r="J875" s="96" t="str">
        <f ca="1">IF(ISERROR($Y875),"",OFFSET('Smelter Look-up'!$I$4,$Y875-4,0))</f>
        <v/>
      </c>
      <c r="K875" s="97"/>
      <c r="L875" s="97"/>
      <c r="M875" s="97"/>
      <c r="N875" s="97"/>
      <c r="O875" s="97"/>
      <c r="P875" s="97"/>
      <c r="Q875" s="98"/>
      <c r="R875" s="140" t="str">
        <f ca="1">IF(ISERROR($Y875),"",OFFSET('Smelter Look-up'!$C$4,$Y875-4,0)&amp;"")</f>
        <v/>
      </c>
      <c r="S875" s="98" t="str">
        <f ca="1" t="shared" si="97"/>
        <v/>
      </c>
      <c r="T875" s="98" t="str">
        <f ca="1">IF(B875="","",IF(ISERROR(MATCH($J875,SorP!B:B,0)),"",INDIRECT("'SorP'!$A$"&amp;MATCH($S875&amp;$J875,SorP!C:C,0))))</f>
        <v/>
      </c>
      <c r="U875" s="99"/>
      <c r="V875" s="74" t="str">
        <f ca="1" t="shared" si="98"/>
        <v/>
      </c>
      <c r="W875" s="74" t="b">
        <f ca="1" t="shared" si="99"/>
        <v>0</v>
      </c>
      <c r="X875" s="74" t="str">
        <f ca="1" t="shared" si="100"/>
        <v>+</v>
      </c>
      <c r="Y875" s="74" t="e">
        <f ca="1">IF(C875="",NA(),MATCH($B875&amp;$C875,'Smelter Look-up'!$J:$J,0))</f>
        <v>#N/A</v>
      </c>
      <c r="AB875" s="74">
        <f ca="1" t="shared" si="101"/>
        <v>0</v>
      </c>
      <c r="AC875" s="74" t="str">
        <f ca="1" t="shared" si="102"/>
        <v/>
      </c>
      <c r="AD875" s="74" t="str">
        <f ca="1" t="shared" si="103"/>
        <v/>
      </c>
    </row>
    <row r="876" s="74" customFormat="1" ht="20.15" customHeight="1" spans="1:30">
      <c r="A876" s="97"/>
      <c r="B876" s="95" t="str">
        <f ca="1">IF(LEN(A876)=0,"",INDEX('Smelter Look-up'!$A:$A,MATCH($A876,'Smelter Look-up'!$E:$E,0)))</f>
        <v/>
      </c>
      <c r="C876" s="95" t="str">
        <f ca="1">IF(LEN(A876)=0,"",INDEX('Smelter Look-up'!$C:$C,MATCH($A876,'Smelter Look-up'!$E:$E,0)))</f>
        <v/>
      </c>
      <c r="D876" s="95"/>
      <c r="E876" s="95" t="str">
        <f ca="1">IF(ISERROR($Y876),"",OFFSET('Smelter Look-up'!$D$4,$Y876-4,0)&amp;"")</f>
        <v/>
      </c>
      <c r="F876" s="95" t="str">
        <f ca="1">IF(ISERROR($Y876),"",OFFSET('Smelter Look-up'!$E$4,$Y876-4,0))</f>
        <v/>
      </c>
      <c r="G876" s="95" t="str">
        <f ca="1">IF(C876="Smelter not listed","Enter smelter details",IF(ISERROR($Y876),"",OFFSET('Smelter Look-up'!$F$4,$Y876-4,0)))</f>
        <v/>
      </c>
      <c r="H876" s="154" t="str">
        <f ca="1">IF(ISERROR($Y876),"",OFFSET('Smelter Look-up'!$G$4,$Y876-4,0))</f>
        <v/>
      </c>
      <c r="I876" s="96" t="str">
        <f ca="1">IF(ISERROR($Y876),"",OFFSET('Smelter Look-up'!$H$4,$Y876-4,0))</f>
        <v/>
      </c>
      <c r="J876" s="96" t="str">
        <f ca="1">IF(ISERROR($Y876),"",OFFSET('Smelter Look-up'!$I$4,$Y876-4,0))</f>
        <v/>
      </c>
      <c r="K876" s="97"/>
      <c r="L876" s="97"/>
      <c r="M876" s="97"/>
      <c r="N876" s="97"/>
      <c r="O876" s="97"/>
      <c r="P876" s="97"/>
      <c r="Q876" s="98"/>
      <c r="R876" s="140" t="str">
        <f ca="1">IF(ISERROR($Y876),"",OFFSET('Smelter Look-up'!$C$4,$Y876-4,0)&amp;"")</f>
        <v/>
      </c>
      <c r="S876" s="98" t="str">
        <f ca="1" t="shared" si="97"/>
        <v/>
      </c>
      <c r="T876" s="98" t="str">
        <f ca="1">IF(B876="","",IF(ISERROR(MATCH($J876,SorP!B:B,0)),"",INDIRECT("'SorP'!$A$"&amp;MATCH($S876&amp;$J876,SorP!C:C,0))))</f>
        <v/>
      </c>
      <c r="U876" s="99"/>
      <c r="V876" s="74" t="str">
        <f ca="1" t="shared" si="98"/>
        <v/>
      </c>
      <c r="W876" s="74" t="b">
        <f ca="1" t="shared" si="99"/>
        <v>0</v>
      </c>
      <c r="X876" s="74" t="str">
        <f ca="1" t="shared" si="100"/>
        <v>+</v>
      </c>
      <c r="Y876" s="74" t="e">
        <f ca="1">IF(C876="",NA(),MATCH($B876&amp;$C876,'Smelter Look-up'!$J:$J,0))</f>
        <v>#N/A</v>
      </c>
      <c r="AB876" s="74">
        <f ca="1" t="shared" si="101"/>
        <v>0</v>
      </c>
      <c r="AC876" s="74" t="str">
        <f ca="1" t="shared" si="102"/>
        <v/>
      </c>
      <c r="AD876" s="74" t="str">
        <f ca="1" t="shared" si="103"/>
        <v/>
      </c>
    </row>
    <row r="877" s="74" customFormat="1" ht="20.15" customHeight="1" spans="1:30">
      <c r="A877" s="97"/>
      <c r="B877" s="95" t="str">
        <f ca="1">IF(LEN(A877)=0,"",INDEX('Smelter Look-up'!$A:$A,MATCH($A877,'Smelter Look-up'!$E:$E,0)))</f>
        <v/>
      </c>
      <c r="C877" s="95" t="str">
        <f ca="1">IF(LEN(A877)=0,"",INDEX('Smelter Look-up'!$C:$C,MATCH($A877,'Smelter Look-up'!$E:$E,0)))</f>
        <v/>
      </c>
      <c r="D877" s="95"/>
      <c r="E877" s="95" t="str">
        <f ca="1">IF(ISERROR($Y877),"",OFFSET('Smelter Look-up'!$D$4,$Y877-4,0)&amp;"")</f>
        <v/>
      </c>
      <c r="F877" s="95" t="str">
        <f ca="1">IF(ISERROR($Y877),"",OFFSET('Smelter Look-up'!$E$4,$Y877-4,0))</f>
        <v/>
      </c>
      <c r="G877" s="95" t="str">
        <f ca="1">IF(C877="Smelter not listed","Enter smelter details",IF(ISERROR($Y877),"",OFFSET('Smelter Look-up'!$F$4,$Y877-4,0)))</f>
        <v/>
      </c>
      <c r="H877" s="154" t="str">
        <f ca="1">IF(ISERROR($Y877),"",OFFSET('Smelter Look-up'!$G$4,$Y877-4,0))</f>
        <v/>
      </c>
      <c r="I877" s="96" t="str">
        <f ca="1">IF(ISERROR($Y877),"",OFFSET('Smelter Look-up'!$H$4,$Y877-4,0))</f>
        <v/>
      </c>
      <c r="J877" s="96" t="str">
        <f ca="1">IF(ISERROR($Y877),"",OFFSET('Smelter Look-up'!$I$4,$Y877-4,0))</f>
        <v/>
      </c>
      <c r="K877" s="97"/>
      <c r="L877" s="97"/>
      <c r="M877" s="97"/>
      <c r="N877" s="97"/>
      <c r="O877" s="97"/>
      <c r="P877" s="97"/>
      <c r="Q877" s="98"/>
      <c r="R877" s="140" t="str">
        <f ca="1">IF(ISERROR($Y877),"",OFFSET('Smelter Look-up'!$C$4,$Y877-4,0)&amp;"")</f>
        <v/>
      </c>
      <c r="S877" s="98" t="str">
        <f ca="1" t="shared" si="97"/>
        <v/>
      </c>
      <c r="T877" s="98" t="str">
        <f ca="1">IF(B877="","",IF(ISERROR(MATCH($J877,SorP!B:B,0)),"",INDIRECT("'SorP'!$A$"&amp;MATCH($S877&amp;$J877,SorP!C:C,0))))</f>
        <v/>
      </c>
      <c r="U877" s="99"/>
      <c r="V877" s="74" t="str">
        <f ca="1" t="shared" si="98"/>
        <v/>
      </c>
      <c r="W877" s="74" t="b">
        <f ca="1" t="shared" si="99"/>
        <v>0</v>
      </c>
      <c r="X877" s="74" t="str">
        <f ca="1" t="shared" si="100"/>
        <v>+</v>
      </c>
      <c r="Y877" s="74" t="e">
        <f ca="1">IF(C877="",NA(),MATCH($B877&amp;$C877,'Smelter Look-up'!$J:$J,0))</f>
        <v>#N/A</v>
      </c>
      <c r="AB877" s="74">
        <f ca="1" t="shared" si="101"/>
        <v>0</v>
      </c>
      <c r="AC877" s="74" t="str">
        <f ca="1" t="shared" si="102"/>
        <v/>
      </c>
      <c r="AD877" s="74" t="str">
        <f ca="1" t="shared" si="103"/>
        <v/>
      </c>
    </row>
    <row r="878" s="74" customFormat="1" ht="20.15" customHeight="1" spans="1:30">
      <c r="A878" s="97"/>
      <c r="B878" s="95" t="str">
        <f ca="1">IF(LEN(A878)=0,"",INDEX('Smelter Look-up'!$A:$A,MATCH($A878,'Smelter Look-up'!$E:$E,0)))</f>
        <v/>
      </c>
      <c r="C878" s="95" t="str">
        <f ca="1">IF(LEN(A878)=0,"",INDEX('Smelter Look-up'!$C:$C,MATCH($A878,'Smelter Look-up'!$E:$E,0)))</f>
        <v/>
      </c>
      <c r="D878" s="95"/>
      <c r="E878" s="95" t="str">
        <f ca="1">IF(ISERROR($Y878),"",OFFSET('Smelter Look-up'!$D$4,$Y878-4,0)&amp;"")</f>
        <v/>
      </c>
      <c r="F878" s="95" t="str">
        <f ca="1">IF(ISERROR($Y878),"",OFFSET('Smelter Look-up'!$E$4,$Y878-4,0))</f>
        <v/>
      </c>
      <c r="G878" s="95" t="str">
        <f ca="1">IF(C878="Smelter not listed","Enter smelter details",IF(ISERROR($Y878),"",OFFSET('Smelter Look-up'!$F$4,$Y878-4,0)))</f>
        <v/>
      </c>
      <c r="H878" s="154" t="str">
        <f ca="1">IF(ISERROR($Y878),"",OFFSET('Smelter Look-up'!$G$4,$Y878-4,0))</f>
        <v/>
      </c>
      <c r="I878" s="96" t="str">
        <f ca="1">IF(ISERROR($Y878),"",OFFSET('Smelter Look-up'!$H$4,$Y878-4,0))</f>
        <v/>
      </c>
      <c r="J878" s="96" t="str">
        <f ca="1">IF(ISERROR($Y878),"",OFFSET('Smelter Look-up'!$I$4,$Y878-4,0))</f>
        <v/>
      </c>
      <c r="K878" s="97"/>
      <c r="L878" s="97"/>
      <c r="M878" s="97"/>
      <c r="N878" s="97"/>
      <c r="O878" s="97"/>
      <c r="P878" s="97"/>
      <c r="Q878" s="98"/>
      <c r="R878" s="140" t="str">
        <f ca="1">IF(ISERROR($Y878),"",OFFSET('Smelter Look-up'!$C$4,$Y878-4,0)&amp;"")</f>
        <v/>
      </c>
      <c r="S878" s="98" t="str">
        <f ca="1" t="shared" si="97"/>
        <v/>
      </c>
      <c r="T878" s="98" t="str">
        <f ca="1">IF(B878="","",IF(ISERROR(MATCH($J878,SorP!B:B,0)),"",INDIRECT("'SorP'!$A$"&amp;MATCH($S878&amp;$J878,SorP!C:C,0))))</f>
        <v/>
      </c>
      <c r="U878" s="99"/>
      <c r="V878" s="74" t="str">
        <f ca="1" t="shared" si="98"/>
        <v/>
      </c>
      <c r="W878" s="74" t="b">
        <f ca="1" t="shared" si="99"/>
        <v>0</v>
      </c>
      <c r="X878" s="74" t="str">
        <f ca="1" t="shared" si="100"/>
        <v>+</v>
      </c>
      <c r="Y878" s="74" t="e">
        <f ca="1">IF(C878="",NA(),MATCH($B878&amp;$C878,'Smelter Look-up'!$J:$J,0))</f>
        <v>#N/A</v>
      </c>
      <c r="AB878" s="74">
        <f ca="1" t="shared" si="101"/>
        <v>0</v>
      </c>
      <c r="AC878" s="74" t="str">
        <f ca="1" t="shared" si="102"/>
        <v/>
      </c>
      <c r="AD878" s="74" t="str">
        <f ca="1" t="shared" si="103"/>
        <v/>
      </c>
    </row>
    <row r="879" s="74" customFormat="1" ht="20.15" customHeight="1" spans="1:30">
      <c r="A879" s="97"/>
      <c r="B879" s="95" t="str">
        <f ca="1">IF(LEN(A879)=0,"",INDEX('Smelter Look-up'!$A:$A,MATCH($A879,'Smelter Look-up'!$E:$E,0)))</f>
        <v/>
      </c>
      <c r="C879" s="95" t="str">
        <f ca="1">IF(LEN(A879)=0,"",INDEX('Smelter Look-up'!$C:$C,MATCH($A879,'Smelter Look-up'!$E:$E,0)))</f>
        <v/>
      </c>
      <c r="D879" s="95"/>
      <c r="E879" s="95" t="str">
        <f ca="1">IF(ISERROR($Y879),"",OFFSET('Smelter Look-up'!$D$4,$Y879-4,0)&amp;"")</f>
        <v/>
      </c>
      <c r="F879" s="95" t="str">
        <f ca="1">IF(ISERROR($Y879),"",OFFSET('Smelter Look-up'!$E$4,$Y879-4,0))</f>
        <v/>
      </c>
      <c r="G879" s="95" t="str">
        <f ca="1">IF(C879="Smelter not listed","Enter smelter details",IF(ISERROR($Y879),"",OFFSET('Smelter Look-up'!$F$4,$Y879-4,0)))</f>
        <v/>
      </c>
      <c r="H879" s="154" t="str">
        <f ca="1">IF(ISERROR($Y879),"",OFFSET('Smelter Look-up'!$G$4,$Y879-4,0))</f>
        <v/>
      </c>
      <c r="I879" s="96" t="str">
        <f ca="1">IF(ISERROR($Y879),"",OFFSET('Smelter Look-up'!$H$4,$Y879-4,0))</f>
        <v/>
      </c>
      <c r="J879" s="96" t="str">
        <f ca="1">IF(ISERROR($Y879),"",OFFSET('Smelter Look-up'!$I$4,$Y879-4,0))</f>
        <v/>
      </c>
      <c r="K879" s="97"/>
      <c r="L879" s="97"/>
      <c r="M879" s="97"/>
      <c r="N879" s="97"/>
      <c r="O879" s="97"/>
      <c r="P879" s="97"/>
      <c r="Q879" s="98"/>
      <c r="R879" s="140" t="str">
        <f ca="1">IF(ISERROR($Y879),"",OFFSET('Smelter Look-up'!$C$4,$Y879-4,0)&amp;"")</f>
        <v/>
      </c>
      <c r="S879" s="98" t="str">
        <f ca="1" t="shared" si="97"/>
        <v/>
      </c>
      <c r="T879" s="98" t="str">
        <f ca="1">IF(B879="","",IF(ISERROR(MATCH($J879,SorP!B:B,0)),"",INDIRECT("'SorP'!$A$"&amp;MATCH($S879&amp;$J879,SorP!C:C,0))))</f>
        <v/>
      </c>
      <c r="U879" s="99"/>
      <c r="V879" s="74" t="str">
        <f ca="1" t="shared" si="98"/>
        <v/>
      </c>
      <c r="W879" s="74" t="b">
        <f ca="1" t="shared" si="99"/>
        <v>0</v>
      </c>
      <c r="X879" s="74" t="str">
        <f ca="1" t="shared" si="100"/>
        <v>+</v>
      </c>
      <c r="Y879" s="74" t="e">
        <f ca="1">IF(C879="",NA(),MATCH($B879&amp;$C879,'Smelter Look-up'!$J:$J,0))</f>
        <v>#N/A</v>
      </c>
      <c r="AB879" s="74">
        <f ca="1" t="shared" si="101"/>
        <v>0</v>
      </c>
      <c r="AC879" s="74" t="str">
        <f ca="1" t="shared" si="102"/>
        <v/>
      </c>
      <c r="AD879" s="74" t="str">
        <f ca="1" t="shared" si="103"/>
        <v/>
      </c>
    </row>
    <row r="880" s="74" customFormat="1" ht="20.15" customHeight="1" spans="1:30">
      <c r="A880" s="97"/>
      <c r="B880" s="95" t="str">
        <f ca="1">IF(LEN(A880)=0,"",INDEX('Smelter Look-up'!$A:$A,MATCH($A880,'Smelter Look-up'!$E:$E,0)))</f>
        <v/>
      </c>
      <c r="C880" s="95" t="str">
        <f ca="1">IF(LEN(A880)=0,"",INDEX('Smelter Look-up'!$C:$C,MATCH($A880,'Smelter Look-up'!$E:$E,0)))</f>
        <v/>
      </c>
      <c r="D880" s="95"/>
      <c r="E880" s="95" t="str">
        <f ca="1">IF(ISERROR($Y880),"",OFFSET('Smelter Look-up'!$D$4,$Y880-4,0)&amp;"")</f>
        <v/>
      </c>
      <c r="F880" s="95" t="str">
        <f ca="1">IF(ISERROR($Y880),"",OFFSET('Smelter Look-up'!$E$4,$Y880-4,0))</f>
        <v/>
      </c>
      <c r="G880" s="95" t="str">
        <f ca="1">IF(C880="Smelter not listed","Enter smelter details",IF(ISERROR($Y880),"",OFFSET('Smelter Look-up'!$F$4,$Y880-4,0)))</f>
        <v/>
      </c>
      <c r="H880" s="154" t="str">
        <f ca="1">IF(ISERROR($Y880),"",OFFSET('Smelter Look-up'!$G$4,$Y880-4,0))</f>
        <v/>
      </c>
      <c r="I880" s="96" t="str">
        <f ca="1">IF(ISERROR($Y880),"",OFFSET('Smelter Look-up'!$H$4,$Y880-4,0))</f>
        <v/>
      </c>
      <c r="J880" s="96" t="str">
        <f ca="1">IF(ISERROR($Y880),"",OFFSET('Smelter Look-up'!$I$4,$Y880-4,0))</f>
        <v/>
      </c>
      <c r="K880" s="97"/>
      <c r="L880" s="97"/>
      <c r="M880" s="97"/>
      <c r="N880" s="97"/>
      <c r="O880" s="97"/>
      <c r="P880" s="97"/>
      <c r="Q880" s="98"/>
      <c r="R880" s="140" t="str">
        <f ca="1">IF(ISERROR($Y880),"",OFFSET('Smelter Look-up'!$C$4,$Y880-4,0)&amp;"")</f>
        <v/>
      </c>
      <c r="S880" s="98" t="str">
        <f ca="1" t="shared" ref="S880:S943" si="104">IF(B880="","",IF(ISERROR(MATCH($E880,CL,0)),"Unknown",INDIRECT("'C'!$A$"&amp;MATCH($E880,CL,0)+1)))</f>
        <v/>
      </c>
      <c r="T880" s="98" t="str">
        <f ca="1">IF(B880="","",IF(ISERROR(MATCH($J880,SorP!B:B,0)),"",INDIRECT("'SorP'!$A$"&amp;MATCH($S880&amp;$J880,SorP!C:C,0))))</f>
        <v/>
      </c>
      <c r="U880" s="99"/>
      <c r="V880" s="74" t="str">
        <f ca="1" t="shared" ref="V880:V943" si="105">B880&amp;C880</f>
        <v/>
      </c>
      <c r="W880" s="74" t="b">
        <f ca="1" t="shared" ref="W880:W943" si="106">OR(ISBLANK(C880),ISBLANK(E880))</f>
        <v>0</v>
      </c>
      <c r="X880" s="74" t="str">
        <f ca="1" t="shared" ref="X880:X943" si="107">IF(W880,"",B880&amp;"+")</f>
        <v>+</v>
      </c>
      <c r="Y880" s="74" t="e">
        <f ca="1">IF(C880="",NA(),MATCH($B880&amp;$C880,'Smelter Look-up'!$J:$J,0))</f>
        <v>#N/A</v>
      </c>
      <c r="AB880" s="74">
        <f ca="1" t="shared" si="101"/>
        <v>0</v>
      </c>
      <c r="AC880" s="74" t="str">
        <f ca="1" t="shared" si="102"/>
        <v/>
      </c>
      <c r="AD880" s="74" t="str">
        <f ca="1" t="shared" si="103"/>
        <v/>
      </c>
    </row>
    <row r="881" s="74" customFormat="1" ht="20.15" customHeight="1" spans="1:30">
      <c r="A881" s="97"/>
      <c r="B881" s="95" t="str">
        <f ca="1">IF(LEN(A881)=0,"",INDEX('Smelter Look-up'!$A:$A,MATCH($A881,'Smelter Look-up'!$E:$E,0)))</f>
        <v/>
      </c>
      <c r="C881" s="95" t="str">
        <f ca="1">IF(LEN(A881)=0,"",INDEX('Smelter Look-up'!$C:$C,MATCH($A881,'Smelter Look-up'!$E:$E,0)))</f>
        <v/>
      </c>
      <c r="D881" s="95"/>
      <c r="E881" s="95" t="str">
        <f ca="1">IF(ISERROR($Y881),"",OFFSET('Smelter Look-up'!$D$4,$Y881-4,0)&amp;"")</f>
        <v/>
      </c>
      <c r="F881" s="95" t="str">
        <f ca="1">IF(ISERROR($Y881),"",OFFSET('Smelter Look-up'!$E$4,$Y881-4,0))</f>
        <v/>
      </c>
      <c r="G881" s="95" t="str">
        <f ca="1">IF(C881="Smelter not listed","Enter smelter details",IF(ISERROR($Y881),"",OFFSET('Smelter Look-up'!$F$4,$Y881-4,0)))</f>
        <v/>
      </c>
      <c r="H881" s="154" t="str">
        <f ca="1">IF(ISERROR($Y881),"",OFFSET('Smelter Look-up'!$G$4,$Y881-4,0))</f>
        <v/>
      </c>
      <c r="I881" s="96" t="str">
        <f ca="1">IF(ISERROR($Y881),"",OFFSET('Smelter Look-up'!$H$4,$Y881-4,0))</f>
        <v/>
      </c>
      <c r="J881" s="96" t="str">
        <f ca="1">IF(ISERROR($Y881),"",OFFSET('Smelter Look-up'!$I$4,$Y881-4,0))</f>
        <v/>
      </c>
      <c r="K881" s="97"/>
      <c r="L881" s="97"/>
      <c r="M881" s="97"/>
      <c r="N881" s="97"/>
      <c r="O881" s="97"/>
      <c r="P881" s="97"/>
      <c r="Q881" s="98"/>
      <c r="R881" s="140" t="str">
        <f ca="1">IF(ISERROR($Y881),"",OFFSET('Smelter Look-up'!$C$4,$Y881-4,0)&amp;"")</f>
        <v/>
      </c>
      <c r="S881" s="98" t="str">
        <f ca="1" t="shared" si="104"/>
        <v/>
      </c>
      <c r="T881" s="98" t="str">
        <f ca="1">IF(B881="","",IF(ISERROR(MATCH($J881,SorP!B:B,0)),"",INDIRECT("'SorP'!$A$"&amp;MATCH($S881&amp;$J881,SorP!C:C,0))))</f>
        <v/>
      </c>
      <c r="U881" s="99"/>
      <c r="V881" s="74" t="str">
        <f ca="1" t="shared" si="105"/>
        <v/>
      </c>
      <c r="W881" s="74" t="b">
        <f ca="1" t="shared" si="106"/>
        <v>0</v>
      </c>
      <c r="X881" s="74" t="str">
        <f ca="1" t="shared" si="107"/>
        <v>+</v>
      </c>
      <c r="Y881" s="74" t="e">
        <f ca="1">IF(C881="",NA(),MATCH($B881&amp;$C881,'Smelter Look-up'!$J:$J,0))</f>
        <v>#N/A</v>
      </c>
      <c r="AB881" s="74">
        <f ca="1" t="shared" ref="AB881:AB944" si="108">IF(AND(C881="Smelter not listed",OR(LEN(D881)=0,LEN(E881)=0)),1,0)</f>
        <v>0</v>
      </c>
      <c r="AC881" s="74" t="str">
        <f ca="1" t="shared" ref="AC881:AC944" si="109">B881</f>
        <v/>
      </c>
      <c r="AD881" s="74" t="str">
        <f ca="1" t="shared" si="103"/>
        <v/>
      </c>
    </row>
    <row r="882" s="74" customFormat="1" ht="20.15" customHeight="1" spans="1:30">
      <c r="A882" s="97"/>
      <c r="B882" s="95" t="str">
        <f ca="1">IF(LEN(A882)=0,"",INDEX('Smelter Look-up'!$A:$A,MATCH($A882,'Smelter Look-up'!$E:$E,0)))</f>
        <v/>
      </c>
      <c r="C882" s="95" t="str">
        <f ca="1">IF(LEN(A882)=0,"",INDEX('Smelter Look-up'!$C:$C,MATCH($A882,'Smelter Look-up'!$E:$E,0)))</f>
        <v/>
      </c>
      <c r="D882" s="95"/>
      <c r="E882" s="95" t="str">
        <f ca="1">IF(ISERROR($Y882),"",OFFSET('Smelter Look-up'!$D$4,$Y882-4,0)&amp;"")</f>
        <v/>
      </c>
      <c r="F882" s="95" t="str">
        <f ca="1">IF(ISERROR($Y882),"",OFFSET('Smelter Look-up'!$E$4,$Y882-4,0))</f>
        <v/>
      </c>
      <c r="G882" s="95" t="str">
        <f ca="1">IF(C882="Smelter not listed","Enter smelter details",IF(ISERROR($Y882),"",OFFSET('Smelter Look-up'!$F$4,$Y882-4,0)))</f>
        <v/>
      </c>
      <c r="H882" s="154" t="str">
        <f ca="1">IF(ISERROR($Y882),"",OFFSET('Smelter Look-up'!$G$4,$Y882-4,0))</f>
        <v/>
      </c>
      <c r="I882" s="96" t="str">
        <f ca="1">IF(ISERROR($Y882),"",OFFSET('Smelter Look-up'!$H$4,$Y882-4,0))</f>
        <v/>
      </c>
      <c r="J882" s="96" t="str">
        <f ca="1">IF(ISERROR($Y882),"",OFFSET('Smelter Look-up'!$I$4,$Y882-4,0))</f>
        <v/>
      </c>
      <c r="K882" s="97"/>
      <c r="L882" s="97"/>
      <c r="M882" s="97"/>
      <c r="N882" s="97"/>
      <c r="O882" s="97"/>
      <c r="P882" s="97"/>
      <c r="Q882" s="98"/>
      <c r="R882" s="140" t="str">
        <f ca="1">IF(ISERROR($Y882),"",OFFSET('Smelter Look-up'!$C$4,$Y882-4,0)&amp;"")</f>
        <v/>
      </c>
      <c r="S882" s="98" t="str">
        <f ca="1" t="shared" si="104"/>
        <v/>
      </c>
      <c r="T882" s="98" t="str">
        <f ca="1">IF(B882="","",IF(ISERROR(MATCH($J882,SorP!B:B,0)),"",INDIRECT("'SorP'!$A$"&amp;MATCH($S882&amp;$J882,SorP!C:C,0))))</f>
        <v/>
      </c>
      <c r="U882" s="99"/>
      <c r="V882" s="74" t="str">
        <f ca="1" t="shared" si="105"/>
        <v/>
      </c>
      <c r="W882" s="74" t="b">
        <f ca="1" t="shared" si="106"/>
        <v>0</v>
      </c>
      <c r="X882" s="74" t="str">
        <f ca="1" t="shared" si="107"/>
        <v>+</v>
      </c>
      <c r="Y882" s="74" t="e">
        <f ca="1">IF(C882="",NA(),MATCH($B882&amp;$C882,'Smelter Look-up'!$J:$J,0))</f>
        <v>#N/A</v>
      </c>
      <c r="AB882" s="74">
        <f ca="1" t="shared" si="108"/>
        <v>0</v>
      </c>
      <c r="AC882" s="74" t="str">
        <f ca="1" t="shared" si="109"/>
        <v/>
      </c>
      <c r="AD882" s="74" t="str">
        <f ca="1" t="shared" si="103"/>
        <v/>
      </c>
    </row>
    <row r="883" s="74" customFormat="1" ht="20.15" customHeight="1" spans="1:30">
      <c r="A883" s="97"/>
      <c r="B883" s="95" t="str">
        <f ca="1">IF(LEN(A883)=0,"",INDEX('Smelter Look-up'!$A:$A,MATCH($A883,'Smelter Look-up'!$E:$E,0)))</f>
        <v/>
      </c>
      <c r="C883" s="95" t="str">
        <f ca="1">IF(LEN(A883)=0,"",INDEX('Smelter Look-up'!$C:$C,MATCH($A883,'Smelter Look-up'!$E:$E,0)))</f>
        <v/>
      </c>
      <c r="D883" s="95"/>
      <c r="E883" s="95" t="str">
        <f ca="1">IF(ISERROR($Y883),"",OFFSET('Smelter Look-up'!$D$4,$Y883-4,0)&amp;"")</f>
        <v/>
      </c>
      <c r="F883" s="95" t="str">
        <f ca="1">IF(ISERROR($Y883),"",OFFSET('Smelter Look-up'!$E$4,$Y883-4,0))</f>
        <v/>
      </c>
      <c r="G883" s="95" t="str">
        <f ca="1">IF(C883="Smelter not listed","Enter smelter details",IF(ISERROR($Y883),"",OFFSET('Smelter Look-up'!$F$4,$Y883-4,0)))</f>
        <v/>
      </c>
      <c r="H883" s="154" t="str">
        <f ca="1">IF(ISERROR($Y883),"",OFFSET('Smelter Look-up'!$G$4,$Y883-4,0))</f>
        <v/>
      </c>
      <c r="I883" s="96" t="str">
        <f ca="1">IF(ISERROR($Y883),"",OFFSET('Smelter Look-up'!$H$4,$Y883-4,0))</f>
        <v/>
      </c>
      <c r="J883" s="96" t="str">
        <f ca="1">IF(ISERROR($Y883),"",OFFSET('Smelter Look-up'!$I$4,$Y883-4,0))</f>
        <v/>
      </c>
      <c r="K883" s="97"/>
      <c r="L883" s="97"/>
      <c r="M883" s="97"/>
      <c r="N883" s="97"/>
      <c r="O883" s="97"/>
      <c r="P883" s="97"/>
      <c r="Q883" s="98"/>
      <c r="R883" s="140" t="str">
        <f ca="1">IF(ISERROR($Y883),"",OFFSET('Smelter Look-up'!$C$4,$Y883-4,0)&amp;"")</f>
        <v/>
      </c>
      <c r="S883" s="98" t="str">
        <f ca="1" t="shared" si="104"/>
        <v/>
      </c>
      <c r="T883" s="98" t="str">
        <f ca="1">IF(B883="","",IF(ISERROR(MATCH($J883,SorP!B:B,0)),"",INDIRECT("'SorP'!$A$"&amp;MATCH($S883&amp;$J883,SorP!C:C,0))))</f>
        <v/>
      </c>
      <c r="U883" s="99"/>
      <c r="V883" s="74" t="str">
        <f ca="1" t="shared" si="105"/>
        <v/>
      </c>
      <c r="W883" s="74" t="b">
        <f ca="1" t="shared" si="106"/>
        <v>0</v>
      </c>
      <c r="X883" s="74" t="str">
        <f ca="1" t="shared" si="107"/>
        <v>+</v>
      </c>
      <c r="Y883" s="74" t="e">
        <f ca="1">IF(C883="",NA(),MATCH($B883&amp;$C883,'Smelter Look-up'!$J:$J,0))</f>
        <v>#N/A</v>
      </c>
      <c r="AB883" s="74">
        <f ca="1" t="shared" si="108"/>
        <v>0</v>
      </c>
      <c r="AC883" s="74" t="str">
        <f ca="1" t="shared" si="109"/>
        <v/>
      </c>
      <c r="AD883" s="74" t="str">
        <f ca="1" t="shared" si="103"/>
        <v/>
      </c>
    </row>
    <row r="884" s="74" customFormat="1" ht="20.15" customHeight="1" spans="1:30">
      <c r="A884" s="97"/>
      <c r="B884" s="95" t="str">
        <f ca="1">IF(LEN(A884)=0,"",INDEX('Smelter Look-up'!$A:$A,MATCH($A884,'Smelter Look-up'!$E:$E,0)))</f>
        <v/>
      </c>
      <c r="C884" s="95" t="str">
        <f ca="1">IF(LEN(A884)=0,"",INDEX('Smelter Look-up'!$C:$C,MATCH($A884,'Smelter Look-up'!$E:$E,0)))</f>
        <v/>
      </c>
      <c r="D884" s="95"/>
      <c r="E884" s="95" t="str">
        <f ca="1">IF(ISERROR($Y884),"",OFFSET('Smelter Look-up'!$D$4,$Y884-4,0)&amp;"")</f>
        <v/>
      </c>
      <c r="F884" s="95" t="str">
        <f ca="1">IF(ISERROR($Y884),"",OFFSET('Smelter Look-up'!$E$4,$Y884-4,0))</f>
        <v/>
      </c>
      <c r="G884" s="95" t="str">
        <f ca="1">IF(C884="Smelter not listed","Enter smelter details",IF(ISERROR($Y884),"",OFFSET('Smelter Look-up'!$F$4,$Y884-4,0)))</f>
        <v/>
      </c>
      <c r="H884" s="154" t="str">
        <f ca="1">IF(ISERROR($Y884),"",OFFSET('Smelter Look-up'!$G$4,$Y884-4,0))</f>
        <v/>
      </c>
      <c r="I884" s="96" t="str">
        <f ca="1">IF(ISERROR($Y884),"",OFFSET('Smelter Look-up'!$H$4,$Y884-4,0))</f>
        <v/>
      </c>
      <c r="J884" s="96" t="str">
        <f ca="1">IF(ISERROR($Y884),"",OFFSET('Smelter Look-up'!$I$4,$Y884-4,0))</f>
        <v/>
      </c>
      <c r="K884" s="97"/>
      <c r="L884" s="97"/>
      <c r="M884" s="97"/>
      <c r="N884" s="97"/>
      <c r="O884" s="97"/>
      <c r="P884" s="97"/>
      <c r="Q884" s="98"/>
      <c r="R884" s="140" t="str">
        <f ca="1">IF(ISERROR($Y884),"",OFFSET('Smelter Look-up'!$C$4,$Y884-4,0)&amp;"")</f>
        <v/>
      </c>
      <c r="S884" s="98" t="str">
        <f ca="1" t="shared" si="104"/>
        <v/>
      </c>
      <c r="T884" s="98" t="str">
        <f ca="1">IF(B884="","",IF(ISERROR(MATCH($J884,SorP!B:B,0)),"",INDIRECT("'SorP'!$A$"&amp;MATCH($S884&amp;$J884,SorP!C:C,0))))</f>
        <v/>
      </c>
      <c r="U884" s="99"/>
      <c r="V884" s="74" t="str">
        <f ca="1" t="shared" si="105"/>
        <v/>
      </c>
      <c r="W884" s="74" t="b">
        <f ca="1" t="shared" si="106"/>
        <v>0</v>
      </c>
      <c r="X884" s="74" t="str">
        <f ca="1" t="shared" si="107"/>
        <v>+</v>
      </c>
      <c r="Y884" s="74" t="e">
        <f ca="1">IF(C884="",NA(),MATCH($B884&amp;$C884,'Smelter Look-up'!$J:$J,0))</f>
        <v>#N/A</v>
      </c>
      <c r="AB884" s="74">
        <f ca="1" t="shared" si="108"/>
        <v>0</v>
      </c>
      <c r="AC884" s="74" t="str">
        <f ca="1" t="shared" si="109"/>
        <v/>
      </c>
      <c r="AD884" s="74" t="str">
        <f ca="1" t="shared" si="103"/>
        <v/>
      </c>
    </row>
    <row r="885" s="74" customFormat="1" ht="20.15" customHeight="1" spans="1:30">
      <c r="A885" s="97"/>
      <c r="B885" s="95" t="str">
        <f ca="1">IF(LEN(A885)=0,"",INDEX('Smelter Look-up'!$A:$A,MATCH($A885,'Smelter Look-up'!$E:$E,0)))</f>
        <v/>
      </c>
      <c r="C885" s="95" t="str">
        <f ca="1">IF(LEN(A885)=0,"",INDEX('Smelter Look-up'!$C:$C,MATCH($A885,'Smelter Look-up'!$E:$E,0)))</f>
        <v/>
      </c>
      <c r="D885" s="95"/>
      <c r="E885" s="95" t="str">
        <f ca="1">IF(ISERROR($Y885),"",OFFSET('Smelter Look-up'!$D$4,$Y885-4,0)&amp;"")</f>
        <v/>
      </c>
      <c r="F885" s="95" t="str">
        <f ca="1">IF(ISERROR($Y885),"",OFFSET('Smelter Look-up'!$E$4,$Y885-4,0))</f>
        <v/>
      </c>
      <c r="G885" s="95" t="str">
        <f ca="1">IF(C885="Smelter not listed","Enter smelter details",IF(ISERROR($Y885),"",OFFSET('Smelter Look-up'!$F$4,$Y885-4,0)))</f>
        <v/>
      </c>
      <c r="H885" s="154" t="str">
        <f ca="1">IF(ISERROR($Y885),"",OFFSET('Smelter Look-up'!$G$4,$Y885-4,0))</f>
        <v/>
      </c>
      <c r="I885" s="96" t="str">
        <f ca="1">IF(ISERROR($Y885),"",OFFSET('Smelter Look-up'!$H$4,$Y885-4,0))</f>
        <v/>
      </c>
      <c r="J885" s="96" t="str">
        <f ca="1">IF(ISERROR($Y885),"",OFFSET('Smelter Look-up'!$I$4,$Y885-4,0))</f>
        <v/>
      </c>
      <c r="K885" s="97"/>
      <c r="L885" s="97"/>
      <c r="M885" s="97"/>
      <c r="N885" s="97"/>
      <c r="O885" s="97"/>
      <c r="P885" s="97"/>
      <c r="Q885" s="98"/>
      <c r="R885" s="140" t="str">
        <f ca="1">IF(ISERROR($Y885),"",OFFSET('Smelter Look-up'!$C$4,$Y885-4,0)&amp;"")</f>
        <v/>
      </c>
      <c r="S885" s="98" t="str">
        <f ca="1" t="shared" si="104"/>
        <v/>
      </c>
      <c r="T885" s="98" t="str">
        <f ca="1">IF(B885="","",IF(ISERROR(MATCH($J885,SorP!B:B,0)),"",INDIRECT("'SorP'!$A$"&amp;MATCH($S885&amp;$J885,SorP!C:C,0))))</f>
        <v/>
      </c>
      <c r="U885" s="99"/>
      <c r="V885" s="74" t="str">
        <f ca="1" t="shared" si="105"/>
        <v/>
      </c>
      <c r="W885" s="74" t="b">
        <f ca="1" t="shared" si="106"/>
        <v>0</v>
      </c>
      <c r="X885" s="74" t="str">
        <f ca="1" t="shared" si="107"/>
        <v>+</v>
      </c>
      <c r="Y885" s="74" t="e">
        <f ca="1">IF(C885="",NA(),MATCH($B885&amp;$C885,'Smelter Look-up'!$J:$J,0))</f>
        <v>#N/A</v>
      </c>
      <c r="AB885" s="74">
        <f ca="1" t="shared" si="108"/>
        <v>0</v>
      </c>
      <c r="AC885" s="74" t="str">
        <f ca="1" t="shared" si="109"/>
        <v/>
      </c>
      <c r="AD885" s="74" t="str">
        <f ca="1" t="shared" si="103"/>
        <v/>
      </c>
    </row>
    <row r="886" s="74" customFormat="1" ht="20.15" customHeight="1" spans="1:30">
      <c r="A886" s="97"/>
      <c r="B886" s="95" t="str">
        <f ca="1">IF(LEN(A886)=0,"",INDEX('Smelter Look-up'!$A:$A,MATCH($A886,'Smelter Look-up'!$E:$E,0)))</f>
        <v/>
      </c>
      <c r="C886" s="95" t="str">
        <f ca="1">IF(LEN(A886)=0,"",INDEX('Smelter Look-up'!$C:$C,MATCH($A886,'Smelter Look-up'!$E:$E,0)))</f>
        <v/>
      </c>
      <c r="D886" s="95"/>
      <c r="E886" s="95" t="str">
        <f ca="1">IF(ISERROR($Y886),"",OFFSET('Smelter Look-up'!$D$4,$Y886-4,0)&amp;"")</f>
        <v/>
      </c>
      <c r="F886" s="95" t="str">
        <f ca="1">IF(ISERROR($Y886),"",OFFSET('Smelter Look-up'!$E$4,$Y886-4,0))</f>
        <v/>
      </c>
      <c r="G886" s="95" t="str">
        <f ca="1">IF(C886="Smelter not listed","Enter smelter details",IF(ISERROR($Y886),"",OFFSET('Smelter Look-up'!$F$4,$Y886-4,0)))</f>
        <v/>
      </c>
      <c r="H886" s="154" t="str">
        <f ca="1">IF(ISERROR($Y886),"",OFFSET('Smelter Look-up'!$G$4,$Y886-4,0))</f>
        <v/>
      </c>
      <c r="I886" s="96" t="str">
        <f ca="1">IF(ISERROR($Y886),"",OFFSET('Smelter Look-up'!$H$4,$Y886-4,0))</f>
        <v/>
      </c>
      <c r="J886" s="96" t="str">
        <f ca="1">IF(ISERROR($Y886),"",OFFSET('Smelter Look-up'!$I$4,$Y886-4,0))</f>
        <v/>
      </c>
      <c r="K886" s="97"/>
      <c r="L886" s="97"/>
      <c r="M886" s="97"/>
      <c r="N886" s="97"/>
      <c r="O886" s="97"/>
      <c r="P886" s="97"/>
      <c r="Q886" s="98"/>
      <c r="R886" s="140" t="str">
        <f ca="1">IF(ISERROR($Y886),"",OFFSET('Smelter Look-up'!$C$4,$Y886-4,0)&amp;"")</f>
        <v/>
      </c>
      <c r="S886" s="98" t="str">
        <f ca="1" t="shared" si="104"/>
        <v/>
      </c>
      <c r="T886" s="98" t="str">
        <f ca="1">IF(B886="","",IF(ISERROR(MATCH($J886,SorP!B:B,0)),"",INDIRECT("'SorP'!$A$"&amp;MATCH($S886&amp;$J886,SorP!C:C,0))))</f>
        <v/>
      </c>
      <c r="U886" s="99"/>
      <c r="V886" s="74" t="str">
        <f ca="1" t="shared" si="105"/>
        <v/>
      </c>
      <c r="W886" s="74" t="b">
        <f ca="1" t="shared" si="106"/>
        <v>0</v>
      </c>
      <c r="X886" s="74" t="str">
        <f ca="1" t="shared" si="107"/>
        <v>+</v>
      </c>
      <c r="Y886" s="74" t="e">
        <f ca="1">IF(C886="",NA(),MATCH($B886&amp;$C886,'Smelter Look-up'!$J:$J,0))</f>
        <v>#N/A</v>
      </c>
      <c r="AB886" s="74">
        <f ca="1" t="shared" si="108"/>
        <v>0</v>
      </c>
      <c r="AC886" s="74" t="str">
        <f ca="1" t="shared" si="109"/>
        <v/>
      </c>
      <c r="AD886" s="74" t="str">
        <f ca="1" t="shared" si="103"/>
        <v/>
      </c>
    </row>
    <row r="887" s="74" customFormat="1" ht="20.15" customHeight="1" spans="1:30">
      <c r="A887" s="97"/>
      <c r="B887" s="95" t="str">
        <f ca="1">IF(LEN(A887)=0,"",INDEX('Smelter Look-up'!$A:$A,MATCH($A887,'Smelter Look-up'!$E:$E,0)))</f>
        <v/>
      </c>
      <c r="C887" s="95" t="str">
        <f ca="1">IF(LEN(A887)=0,"",INDEX('Smelter Look-up'!$C:$C,MATCH($A887,'Smelter Look-up'!$E:$E,0)))</f>
        <v/>
      </c>
      <c r="D887" s="95"/>
      <c r="E887" s="95" t="str">
        <f ca="1">IF(ISERROR($Y887),"",OFFSET('Smelter Look-up'!$D$4,$Y887-4,0)&amp;"")</f>
        <v/>
      </c>
      <c r="F887" s="95" t="str">
        <f ca="1">IF(ISERROR($Y887),"",OFFSET('Smelter Look-up'!$E$4,$Y887-4,0))</f>
        <v/>
      </c>
      <c r="G887" s="95" t="str">
        <f ca="1">IF(C887="Smelter not listed","Enter smelter details",IF(ISERROR($Y887),"",OFFSET('Smelter Look-up'!$F$4,$Y887-4,0)))</f>
        <v/>
      </c>
      <c r="H887" s="154" t="str">
        <f ca="1">IF(ISERROR($Y887),"",OFFSET('Smelter Look-up'!$G$4,$Y887-4,0))</f>
        <v/>
      </c>
      <c r="I887" s="96" t="str">
        <f ca="1">IF(ISERROR($Y887),"",OFFSET('Smelter Look-up'!$H$4,$Y887-4,0))</f>
        <v/>
      </c>
      <c r="J887" s="96" t="str">
        <f ca="1">IF(ISERROR($Y887),"",OFFSET('Smelter Look-up'!$I$4,$Y887-4,0))</f>
        <v/>
      </c>
      <c r="K887" s="97"/>
      <c r="L887" s="97"/>
      <c r="M887" s="97"/>
      <c r="N887" s="97"/>
      <c r="O887" s="97"/>
      <c r="P887" s="97"/>
      <c r="Q887" s="98"/>
      <c r="R887" s="140" t="str">
        <f ca="1">IF(ISERROR($Y887),"",OFFSET('Smelter Look-up'!$C$4,$Y887-4,0)&amp;"")</f>
        <v/>
      </c>
      <c r="S887" s="98" t="str">
        <f ca="1" t="shared" si="104"/>
        <v/>
      </c>
      <c r="T887" s="98" t="str">
        <f ca="1">IF(B887="","",IF(ISERROR(MATCH($J887,SorP!B:B,0)),"",INDIRECT("'SorP'!$A$"&amp;MATCH($S887&amp;$J887,SorP!C:C,0))))</f>
        <v/>
      </c>
      <c r="U887" s="99"/>
      <c r="V887" s="74" t="str">
        <f ca="1" t="shared" si="105"/>
        <v/>
      </c>
      <c r="W887" s="74" t="b">
        <f ca="1" t="shared" si="106"/>
        <v>0</v>
      </c>
      <c r="X887" s="74" t="str">
        <f ca="1" t="shared" si="107"/>
        <v>+</v>
      </c>
      <c r="Y887" s="74" t="e">
        <f ca="1">IF(C887="",NA(),MATCH($B887&amp;$C887,'Smelter Look-up'!$J:$J,0))</f>
        <v>#N/A</v>
      </c>
      <c r="AB887" s="74">
        <f ca="1" t="shared" si="108"/>
        <v>0</v>
      </c>
      <c r="AC887" s="74" t="str">
        <f ca="1" t="shared" si="109"/>
        <v/>
      </c>
      <c r="AD887" s="74" t="str">
        <f ca="1" t="shared" ref="AD887:AD950" si="110">IF(C887="Smelter not listed",D887,IF(C887="Smelter not yet identified","",C887))</f>
        <v/>
      </c>
    </row>
    <row r="888" s="74" customFormat="1" ht="20.15" customHeight="1" spans="1:30">
      <c r="A888" s="97"/>
      <c r="B888" s="95" t="str">
        <f ca="1">IF(LEN(A888)=0,"",INDEX('Smelter Look-up'!$A:$A,MATCH($A888,'Smelter Look-up'!$E:$E,0)))</f>
        <v/>
      </c>
      <c r="C888" s="95" t="str">
        <f ca="1">IF(LEN(A888)=0,"",INDEX('Smelter Look-up'!$C:$C,MATCH($A888,'Smelter Look-up'!$E:$E,0)))</f>
        <v/>
      </c>
      <c r="D888" s="95"/>
      <c r="E888" s="95" t="str">
        <f ca="1">IF(ISERROR($Y888),"",OFFSET('Smelter Look-up'!$D$4,$Y888-4,0)&amp;"")</f>
        <v/>
      </c>
      <c r="F888" s="95" t="str">
        <f ca="1">IF(ISERROR($Y888),"",OFFSET('Smelter Look-up'!$E$4,$Y888-4,0))</f>
        <v/>
      </c>
      <c r="G888" s="95" t="str">
        <f ca="1">IF(C888="Smelter not listed","Enter smelter details",IF(ISERROR($Y888),"",OFFSET('Smelter Look-up'!$F$4,$Y888-4,0)))</f>
        <v/>
      </c>
      <c r="H888" s="154" t="str">
        <f ca="1">IF(ISERROR($Y888),"",OFFSET('Smelter Look-up'!$G$4,$Y888-4,0))</f>
        <v/>
      </c>
      <c r="I888" s="96" t="str">
        <f ca="1">IF(ISERROR($Y888),"",OFFSET('Smelter Look-up'!$H$4,$Y888-4,0))</f>
        <v/>
      </c>
      <c r="J888" s="96" t="str">
        <f ca="1">IF(ISERROR($Y888),"",OFFSET('Smelter Look-up'!$I$4,$Y888-4,0))</f>
        <v/>
      </c>
      <c r="K888" s="97"/>
      <c r="L888" s="97"/>
      <c r="M888" s="97"/>
      <c r="N888" s="97"/>
      <c r="O888" s="97"/>
      <c r="P888" s="97"/>
      <c r="Q888" s="98"/>
      <c r="R888" s="140" t="str">
        <f ca="1">IF(ISERROR($Y888),"",OFFSET('Smelter Look-up'!$C$4,$Y888-4,0)&amp;"")</f>
        <v/>
      </c>
      <c r="S888" s="98" t="str">
        <f ca="1" t="shared" si="104"/>
        <v/>
      </c>
      <c r="T888" s="98" t="str">
        <f ca="1">IF(B888="","",IF(ISERROR(MATCH($J888,SorP!B:B,0)),"",INDIRECT("'SorP'!$A$"&amp;MATCH($S888&amp;$J888,SorP!C:C,0))))</f>
        <v/>
      </c>
      <c r="U888" s="99"/>
      <c r="V888" s="74" t="str">
        <f ca="1" t="shared" si="105"/>
        <v/>
      </c>
      <c r="W888" s="74" t="b">
        <f ca="1" t="shared" si="106"/>
        <v>0</v>
      </c>
      <c r="X888" s="74" t="str">
        <f ca="1" t="shared" si="107"/>
        <v>+</v>
      </c>
      <c r="Y888" s="74" t="e">
        <f ca="1">IF(C888="",NA(),MATCH($B888&amp;$C888,'Smelter Look-up'!$J:$J,0))</f>
        <v>#N/A</v>
      </c>
      <c r="AB888" s="74">
        <f ca="1" t="shared" si="108"/>
        <v>0</v>
      </c>
      <c r="AC888" s="74" t="str">
        <f ca="1" t="shared" si="109"/>
        <v/>
      </c>
      <c r="AD888" s="74" t="str">
        <f ca="1" t="shared" si="110"/>
        <v/>
      </c>
    </row>
    <row r="889" s="74" customFormat="1" ht="20.15" customHeight="1" spans="1:30">
      <c r="A889" s="97"/>
      <c r="B889" s="95" t="str">
        <f ca="1">IF(LEN(A889)=0,"",INDEX('Smelter Look-up'!$A:$A,MATCH($A889,'Smelter Look-up'!$E:$E,0)))</f>
        <v/>
      </c>
      <c r="C889" s="95" t="str">
        <f ca="1">IF(LEN(A889)=0,"",INDEX('Smelter Look-up'!$C:$C,MATCH($A889,'Smelter Look-up'!$E:$E,0)))</f>
        <v/>
      </c>
      <c r="D889" s="95"/>
      <c r="E889" s="95" t="str">
        <f ca="1">IF(ISERROR($Y889),"",OFFSET('Smelter Look-up'!$D$4,$Y889-4,0)&amp;"")</f>
        <v/>
      </c>
      <c r="F889" s="95" t="str">
        <f ca="1">IF(ISERROR($Y889),"",OFFSET('Smelter Look-up'!$E$4,$Y889-4,0))</f>
        <v/>
      </c>
      <c r="G889" s="95" t="str">
        <f ca="1">IF(C889="Smelter not listed","Enter smelter details",IF(ISERROR($Y889),"",OFFSET('Smelter Look-up'!$F$4,$Y889-4,0)))</f>
        <v/>
      </c>
      <c r="H889" s="154" t="str">
        <f ca="1">IF(ISERROR($Y889),"",OFFSET('Smelter Look-up'!$G$4,$Y889-4,0))</f>
        <v/>
      </c>
      <c r="I889" s="96" t="str">
        <f ca="1">IF(ISERROR($Y889),"",OFFSET('Smelter Look-up'!$H$4,$Y889-4,0))</f>
        <v/>
      </c>
      <c r="J889" s="96" t="str">
        <f ca="1">IF(ISERROR($Y889),"",OFFSET('Smelter Look-up'!$I$4,$Y889-4,0))</f>
        <v/>
      </c>
      <c r="K889" s="97"/>
      <c r="L889" s="97"/>
      <c r="M889" s="97"/>
      <c r="N889" s="97"/>
      <c r="O889" s="97"/>
      <c r="P889" s="97"/>
      <c r="Q889" s="98"/>
      <c r="R889" s="140" t="str">
        <f ca="1">IF(ISERROR($Y889),"",OFFSET('Smelter Look-up'!$C$4,$Y889-4,0)&amp;"")</f>
        <v/>
      </c>
      <c r="S889" s="98" t="str">
        <f ca="1" t="shared" si="104"/>
        <v/>
      </c>
      <c r="T889" s="98" t="str">
        <f ca="1">IF(B889="","",IF(ISERROR(MATCH($J889,SorP!B:B,0)),"",INDIRECT("'SorP'!$A$"&amp;MATCH($S889&amp;$J889,SorP!C:C,0))))</f>
        <v/>
      </c>
      <c r="U889" s="99"/>
      <c r="V889" s="74" t="str">
        <f ca="1" t="shared" si="105"/>
        <v/>
      </c>
      <c r="W889" s="74" t="b">
        <f ca="1" t="shared" si="106"/>
        <v>0</v>
      </c>
      <c r="X889" s="74" t="str">
        <f ca="1" t="shared" si="107"/>
        <v>+</v>
      </c>
      <c r="Y889" s="74" t="e">
        <f ca="1">IF(C889="",NA(),MATCH($B889&amp;$C889,'Smelter Look-up'!$J:$J,0))</f>
        <v>#N/A</v>
      </c>
      <c r="AB889" s="74">
        <f ca="1" t="shared" si="108"/>
        <v>0</v>
      </c>
      <c r="AC889" s="74" t="str">
        <f ca="1" t="shared" si="109"/>
        <v/>
      </c>
      <c r="AD889" s="74" t="str">
        <f ca="1" t="shared" si="110"/>
        <v/>
      </c>
    </row>
    <row r="890" s="74" customFormat="1" ht="20.15" customHeight="1" spans="1:30">
      <c r="A890" s="97"/>
      <c r="B890" s="95" t="str">
        <f ca="1">IF(LEN(A890)=0,"",INDEX('Smelter Look-up'!$A:$A,MATCH($A890,'Smelter Look-up'!$E:$E,0)))</f>
        <v/>
      </c>
      <c r="C890" s="95" t="str">
        <f ca="1">IF(LEN(A890)=0,"",INDEX('Smelter Look-up'!$C:$C,MATCH($A890,'Smelter Look-up'!$E:$E,0)))</f>
        <v/>
      </c>
      <c r="D890" s="95"/>
      <c r="E890" s="95" t="str">
        <f ca="1">IF(ISERROR($Y890),"",OFFSET('Smelter Look-up'!$D$4,$Y890-4,0)&amp;"")</f>
        <v/>
      </c>
      <c r="F890" s="95" t="str">
        <f ca="1">IF(ISERROR($Y890),"",OFFSET('Smelter Look-up'!$E$4,$Y890-4,0))</f>
        <v/>
      </c>
      <c r="G890" s="95" t="str">
        <f ca="1">IF(C890="Smelter not listed","Enter smelter details",IF(ISERROR($Y890),"",OFFSET('Smelter Look-up'!$F$4,$Y890-4,0)))</f>
        <v/>
      </c>
      <c r="H890" s="154" t="str">
        <f ca="1">IF(ISERROR($Y890),"",OFFSET('Smelter Look-up'!$G$4,$Y890-4,0))</f>
        <v/>
      </c>
      <c r="I890" s="96" t="str">
        <f ca="1">IF(ISERROR($Y890),"",OFFSET('Smelter Look-up'!$H$4,$Y890-4,0))</f>
        <v/>
      </c>
      <c r="J890" s="96" t="str">
        <f ca="1">IF(ISERROR($Y890),"",OFFSET('Smelter Look-up'!$I$4,$Y890-4,0))</f>
        <v/>
      </c>
      <c r="K890" s="97"/>
      <c r="L890" s="97"/>
      <c r="M890" s="97"/>
      <c r="N890" s="97"/>
      <c r="O890" s="97"/>
      <c r="P890" s="97"/>
      <c r="Q890" s="98"/>
      <c r="R890" s="140" t="str">
        <f ca="1">IF(ISERROR($Y890),"",OFFSET('Smelter Look-up'!$C$4,$Y890-4,0)&amp;"")</f>
        <v/>
      </c>
      <c r="S890" s="98" t="str">
        <f ca="1" t="shared" si="104"/>
        <v/>
      </c>
      <c r="T890" s="98" t="str">
        <f ca="1">IF(B890="","",IF(ISERROR(MATCH($J890,SorP!B:B,0)),"",INDIRECT("'SorP'!$A$"&amp;MATCH($S890&amp;$J890,SorP!C:C,0))))</f>
        <v/>
      </c>
      <c r="U890" s="99"/>
      <c r="V890" s="74" t="str">
        <f ca="1" t="shared" si="105"/>
        <v/>
      </c>
      <c r="W890" s="74" t="b">
        <f ca="1" t="shared" si="106"/>
        <v>0</v>
      </c>
      <c r="X890" s="74" t="str">
        <f ca="1" t="shared" si="107"/>
        <v>+</v>
      </c>
      <c r="Y890" s="74" t="e">
        <f ca="1">IF(C890="",NA(),MATCH($B890&amp;$C890,'Smelter Look-up'!$J:$J,0))</f>
        <v>#N/A</v>
      </c>
      <c r="AB890" s="74">
        <f ca="1" t="shared" si="108"/>
        <v>0</v>
      </c>
      <c r="AC890" s="74" t="str">
        <f ca="1" t="shared" si="109"/>
        <v/>
      </c>
      <c r="AD890" s="74" t="str">
        <f ca="1" t="shared" si="110"/>
        <v/>
      </c>
    </row>
    <row r="891" s="74" customFormat="1" ht="20.15" customHeight="1" spans="1:30">
      <c r="A891" s="97"/>
      <c r="B891" s="95" t="str">
        <f ca="1">IF(LEN(A891)=0,"",INDEX('Smelter Look-up'!$A:$A,MATCH($A891,'Smelter Look-up'!$E:$E,0)))</f>
        <v/>
      </c>
      <c r="C891" s="95" t="str">
        <f ca="1">IF(LEN(A891)=0,"",INDEX('Smelter Look-up'!$C:$C,MATCH($A891,'Smelter Look-up'!$E:$E,0)))</f>
        <v/>
      </c>
      <c r="D891" s="95"/>
      <c r="E891" s="95" t="str">
        <f ca="1">IF(ISERROR($Y891),"",OFFSET('Smelter Look-up'!$D$4,$Y891-4,0)&amp;"")</f>
        <v/>
      </c>
      <c r="F891" s="95" t="str">
        <f ca="1">IF(ISERROR($Y891),"",OFFSET('Smelter Look-up'!$E$4,$Y891-4,0))</f>
        <v/>
      </c>
      <c r="G891" s="95" t="str">
        <f ca="1">IF(C891="Smelter not listed","Enter smelter details",IF(ISERROR($Y891),"",OFFSET('Smelter Look-up'!$F$4,$Y891-4,0)))</f>
        <v/>
      </c>
      <c r="H891" s="154" t="str">
        <f ca="1">IF(ISERROR($Y891),"",OFFSET('Smelter Look-up'!$G$4,$Y891-4,0))</f>
        <v/>
      </c>
      <c r="I891" s="96" t="str">
        <f ca="1">IF(ISERROR($Y891),"",OFFSET('Smelter Look-up'!$H$4,$Y891-4,0))</f>
        <v/>
      </c>
      <c r="J891" s="96" t="str">
        <f ca="1">IF(ISERROR($Y891),"",OFFSET('Smelter Look-up'!$I$4,$Y891-4,0))</f>
        <v/>
      </c>
      <c r="K891" s="97"/>
      <c r="L891" s="97"/>
      <c r="M891" s="97"/>
      <c r="N891" s="97"/>
      <c r="O891" s="97"/>
      <c r="P891" s="97"/>
      <c r="Q891" s="98"/>
      <c r="R891" s="140" t="str">
        <f ca="1">IF(ISERROR($Y891),"",OFFSET('Smelter Look-up'!$C$4,$Y891-4,0)&amp;"")</f>
        <v/>
      </c>
      <c r="S891" s="98" t="str">
        <f ca="1" t="shared" si="104"/>
        <v/>
      </c>
      <c r="T891" s="98" t="str">
        <f ca="1">IF(B891="","",IF(ISERROR(MATCH($J891,SorP!B:B,0)),"",INDIRECT("'SorP'!$A$"&amp;MATCH($S891&amp;$J891,SorP!C:C,0))))</f>
        <v/>
      </c>
      <c r="U891" s="99"/>
      <c r="V891" s="74" t="str">
        <f ca="1" t="shared" si="105"/>
        <v/>
      </c>
      <c r="W891" s="74" t="b">
        <f ca="1" t="shared" si="106"/>
        <v>0</v>
      </c>
      <c r="X891" s="74" t="str">
        <f ca="1" t="shared" si="107"/>
        <v>+</v>
      </c>
      <c r="Y891" s="74" t="e">
        <f ca="1">IF(C891="",NA(),MATCH($B891&amp;$C891,'Smelter Look-up'!$J:$J,0))</f>
        <v>#N/A</v>
      </c>
      <c r="AB891" s="74">
        <f ca="1" t="shared" si="108"/>
        <v>0</v>
      </c>
      <c r="AC891" s="74" t="str">
        <f ca="1" t="shared" si="109"/>
        <v/>
      </c>
      <c r="AD891" s="74" t="str">
        <f ca="1" t="shared" si="110"/>
        <v/>
      </c>
    </row>
    <row r="892" s="74" customFormat="1" ht="20.15" customHeight="1" spans="1:30">
      <c r="A892" s="97"/>
      <c r="B892" s="95" t="str">
        <f ca="1">IF(LEN(A892)=0,"",INDEX('Smelter Look-up'!$A:$A,MATCH($A892,'Smelter Look-up'!$E:$E,0)))</f>
        <v/>
      </c>
      <c r="C892" s="95" t="str">
        <f ca="1">IF(LEN(A892)=0,"",INDEX('Smelter Look-up'!$C:$C,MATCH($A892,'Smelter Look-up'!$E:$E,0)))</f>
        <v/>
      </c>
      <c r="D892" s="95"/>
      <c r="E892" s="95" t="str">
        <f ca="1">IF(ISERROR($Y892),"",OFFSET('Smelter Look-up'!$D$4,$Y892-4,0)&amp;"")</f>
        <v/>
      </c>
      <c r="F892" s="95" t="str">
        <f ca="1">IF(ISERROR($Y892),"",OFFSET('Smelter Look-up'!$E$4,$Y892-4,0))</f>
        <v/>
      </c>
      <c r="G892" s="95" t="str">
        <f ca="1">IF(C892="Smelter not listed","Enter smelter details",IF(ISERROR($Y892),"",OFFSET('Smelter Look-up'!$F$4,$Y892-4,0)))</f>
        <v/>
      </c>
      <c r="H892" s="154" t="str">
        <f ca="1">IF(ISERROR($Y892),"",OFFSET('Smelter Look-up'!$G$4,$Y892-4,0))</f>
        <v/>
      </c>
      <c r="I892" s="96" t="str">
        <f ca="1">IF(ISERROR($Y892),"",OFFSET('Smelter Look-up'!$H$4,$Y892-4,0))</f>
        <v/>
      </c>
      <c r="J892" s="96" t="str">
        <f ca="1">IF(ISERROR($Y892),"",OFFSET('Smelter Look-up'!$I$4,$Y892-4,0))</f>
        <v/>
      </c>
      <c r="K892" s="97"/>
      <c r="L892" s="97"/>
      <c r="M892" s="97"/>
      <c r="N892" s="97"/>
      <c r="O892" s="97"/>
      <c r="P892" s="97"/>
      <c r="Q892" s="98"/>
      <c r="R892" s="140" t="str">
        <f ca="1">IF(ISERROR($Y892),"",OFFSET('Smelter Look-up'!$C$4,$Y892-4,0)&amp;"")</f>
        <v/>
      </c>
      <c r="S892" s="98" t="str">
        <f ca="1" t="shared" si="104"/>
        <v/>
      </c>
      <c r="T892" s="98" t="str">
        <f ca="1">IF(B892="","",IF(ISERROR(MATCH($J892,SorP!B:B,0)),"",INDIRECT("'SorP'!$A$"&amp;MATCH($S892&amp;$J892,SorP!C:C,0))))</f>
        <v/>
      </c>
      <c r="U892" s="99"/>
      <c r="V892" s="74" t="str">
        <f ca="1" t="shared" si="105"/>
        <v/>
      </c>
      <c r="W892" s="74" t="b">
        <f ca="1" t="shared" si="106"/>
        <v>0</v>
      </c>
      <c r="X892" s="74" t="str">
        <f ca="1" t="shared" si="107"/>
        <v>+</v>
      </c>
      <c r="Y892" s="74" t="e">
        <f ca="1">IF(C892="",NA(),MATCH($B892&amp;$C892,'Smelter Look-up'!$J:$J,0))</f>
        <v>#N/A</v>
      </c>
      <c r="AB892" s="74">
        <f ca="1" t="shared" si="108"/>
        <v>0</v>
      </c>
      <c r="AC892" s="74" t="str">
        <f ca="1" t="shared" si="109"/>
        <v/>
      </c>
      <c r="AD892" s="74" t="str">
        <f ca="1" t="shared" si="110"/>
        <v/>
      </c>
    </row>
    <row r="893" s="74" customFormat="1" ht="20.15" customHeight="1" spans="1:30">
      <c r="A893" s="97"/>
      <c r="B893" s="95" t="str">
        <f ca="1">IF(LEN(A893)=0,"",INDEX('Smelter Look-up'!$A:$A,MATCH($A893,'Smelter Look-up'!$E:$E,0)))</f>
        <v/>
      </c>
      <c r="C893" s="95" t="str">
        <f ca="1">IF(LEN(A893)=0,"",INDEX('Smelter Look-up'!$C:$C,MATCH($A893,'Smelter Look-up'!$E:$E,0)))</f>
        <v/>
      </c>
      <c r="D893" s="95"/>
      <c r="E893" s="95" t="str">
        <f ca="1">IF(ISERROR($Y893),"",OFFSET('Smelter Look-up'!$D$4,$Y893-4,0)&amp;"")</f>
        <v/>
      </c>
      <c r="F893" s="95" t="str">
        <f ca="1">IF(ISERROR($Y893),"",OFFSET('Smelter Look-up'!$E$4,$Y893-4,0))</f>
        <v/>
      </c>
      <c r="G893" s="95" t="str">
        <f ca="1">IF(C893="Smelter not listed","Enter smelter details",IF(ISERROR($Y893),"",OFFSET('Smelter Look-up'!$F$4,$Y893-4,0)))</f>
        <v/>
      </c>
      <c r="H893" s="154" t="str">
        <f ca="1">IF(ISERROR($Y893),"",OFFSET('Smelter Look-up'!$G$4,$Y893-4,0))</f>
        <v/>
      </c>
      <c r="I893" s="96" t="str">
        <f ca="1">IF(ISERROR($Y893),"",OFFSET('Smelter Look-up'!$H$4,$Y893-4,0))</f>
        <v/>
      </c>
      <c r="J893" s="96" t="str">
        <f ca="1">IF(ISERROR($Y893),"",OFFSET('Smelter Look-up'!$I$4,$Y893-4,0))</f>
        <v/>
      </c>
      <c r="K893" s="97"/>
      <c r="L893" s="97"/>
      <c r="M893" s="97"/>
      <c r="N893" s="97"/>
      <c r="O893" s="97"/>
      <c r="P893" s="97"/>
      <c r="Q893" s="98"/>
      <c r="R893" s="140" t="str">
        <f ca="1">IF(ISERROR($Y893),"",OFFSET('Smelter Look-up'!$C$4,$Y893-4,0)&amp;"")</f>
        <v/>
      </c>
      <c r="S893" s="98" t="str">
        <f ca="1" t="shared" si="104"/>
        <v/>
      </c>
      <c r="T893" s="98" t="str">
        <f ca="1">IF(B893="","",IF(ISERROR(MATCH($J893,SorP!B:B,0)),"",INDIRECT("'SorP'!$A$"&amp;MATCH($S893&amp;$J893,SorP!C:C,0))))</f>
        <v/>
      </c>
      <c r="U893" s="99"/>
      <c r="V893" s="74" t="str">
        <f ca="1" t="shared" si="105"/>
        <v/>
      </c>
      <c r="W893" s="74" t="b">
        <f ca="1" t="shared" si="106"/>
        <v>0</v>
      </c>
      <c r="X893" s="74" t="str">
        <f ca="1" t="shared" si="107"/>
        <v>+</v>
      </c>
      <c r="Y893" s="74" t="e">
        <f ca="1">IF(C893="",NA(),MATCH($B893&amp;$C893,'Smelter Look-up'!$J:$J,0))</f>
        <v>#N/A</v>
      </c>
      <c r="AB893" s="74">
        <f ca="1" t="shared" si="108"/>
        <v>0</v>
      </c>
      <c r="AC893" s="74" t="str">
        <f ca="1" t="shared" si="109"/>
        <v/>
      </c>
      <c r="AD893" s="74" t="str">
        <f ca="1" t="shared" si="110"/>
        <v/>
      </c>
    </row>
    <row r="894" s="74" customFormat="1" ht="20.15" customHeight="1" spans="1:30">
      <c r="A894" s="97"/>
      <c r="B894" s="95" t="str">
        <f ca="1">IF(LEN(A894)=0,"",INDEX('Smelter Look-up'!$A:$A,MATCH($A894,'Smelter Look-up'!$E:$E,0)))</f>
        <v/>
      </c>
      <c r="C894" s="95" t="str">
        <f ca="1">IF(LEN(A894)=0,"",INDEX('Smelter Look-up'!$C:$C,MATCH($A894,'Smelter Look-up'!$E:$E,0)))</f>
        <v/>
      </c>
      <c r="D894" s="95"/>
      <c r="E894" s="95" t="str">
        <f ca="1">IF(ISERROR($Y894),"",OFFSET('Smelter Look-up'!$D$4,$Y894-4,0)&amp;"")</f>
        <v/>
      </c>
      <c r="F894" s="95" t="str">
        <f ca="1">IF(ISERROR($Y894),"",OFFSET('Smelter Look-up'!$E$4,$Y894-4,0))</f>
        <v/>
      </c>
      <c r="G894" s="95" t="str">
        <f ca="1">IF(C894="Smelter not listed","Enter smelter details",IF(ISERROR($Y894),"",OFFSET('Smelter Look-up'!$F$4,$Y894-4,0)))</f>
        <v/>
      </c>
      <c r="H894" s="154" t="str">
        <f ca="1">IF(ISERROR($Y894),"",OFFSET('Smelter Look-up'!$G$4,$Y894-4,0))</f>
        <v/>
      </c>
      <c r="I894" s="96" t="str">
        <f ca="1">IF(ISERROR($Y894),"",OFFSET('Smelter Look-up'!$H$4,$Y894-4,0))</f>
        <v/>
      </c>
      <c r="J894" s="96" t="str">
        <f ca="1">IF(ISERROR($Y894),"",OFFSET('Smelter Look-up'!$I$4,$Y894-4,0))</f>
        <v/>
      </c>
      <c r="K894" s="97"/>
      <c r="L894" s="97"/>
      <c r="M894" s="97"/>
      <c r="N894" s="97"/>
      <c r="O894" s="97"/>
      <c r="P894" s="97"/>
      <c r="Q894" s="98"/>
      <c r="R894" s="140" t="str">
        <f ca="1">IF(ISERROR($Y894),"",OFFSET('Smelter Look-up'!$C$4,$Y894-4,0)&amp;"")</f>
        <v/>
      </c>
      <c r="S894" s="98" t="str">
        <f ca="1" t="shared" si="104"/>
        <v/>
      </c>
      <c r="T894" s="98" t="str">
        <f ca="1">IF(B894="","",IF(ISERROR(MATCH($J894,SorP!B:B,0)),"",INDIRECT("'SorP'!$A$"&amp;MATCH($S894&amp;$J894,SorP!C:C,0))))</f>
        <v/>
      </c>
      <c r="U894" s="99"/>
      <c r="V894" s="74" t="str">
        <f ca="1" t="shared" si="105"/>
        <v/>
      </c>
      <c r="W894" s="74" t="b">
        <f ca="1" t="shared" si="106"/>
        <v>0</v>
      </c>
      <c r="X894" s="74" t="str">
        <f ca="1" t="shared" si="107"/>
        <v>+</v>
      </c>
      <c r="Y894" s="74" t="e">
        <f ca="1">IF(C894="",NA(),MATCH($B894&amp;$C894,'Smelter Look-up'!$J:$J,0))</f>
        <v>#N/A</v>
      </c>
      <c r="AB894" s="74">
        <f ca="1" t="shared" si="108"/>
        <v>0</v>
      </c>
      <c r="AC894" s="74" t="str">
        <f ca="1" t="shared" si="109"/>
        <v/>
      </c>
      <c r="AD894" s="74" t="str">
        <f ca="1" t="shared" si="110"/>
        <v/>
      </c>
    </row>
    <row r="895" s="74" customFormat="1" ht="20.15" customHeight="1" spans="1:30">
      <c r="A895" s="97"/>
      <c r="B895" s="95" t="str">
        <f ca="1">IF(LEN(A895)=0,"",INDEX('Smelter Look-up'!$A:$A,MATCH($A895,'Smelter Look-up'!$E:$E,0)))</f>
        <v/>
      </c>
      <c r="C895" s="95" t="str">
        <f ca="1">IF(LEN(A895)=0,"",INDEX('Smelter Look-up'!$C:$C,MATCH($A895,'Smelter Look-up'!$E:$E,0)))</f>
        <v/>
      </c>
      <c r="D895" s="95"/>
      <c r="E895" s="95" t="str">
        <f ca="1">IF(ISERROR($Y895),"",OFFSET('Smelter Look-up'!$D$4,$Y895-4,0)&amp;"")</f>
        <v/>
      </c>
      <c r="F895" s="95" t="str">
        <f ca="1">IF(ISERROR($Y895),"",OFFSET('Smelter Look-up'!$E$4,$Y895-4,0))</f>
        <v/>
      </c>
      <c r="G895" s="95" t="str">
        <f ca="1">IF(C895="Smelter not listed","Enter smelter details",IF(ISERROR($Y895),"",OFFSET('Smelter Look-up'!$F$4,$Y895-4,0)))</f>
        <v/>
      </c>
      <c r="H895" s="154" t="str">
        <f ca="1">IF(ISERROR($Y895),"",OFFSET('Smelter Look-up'!$G$4,$Y895-4,0))</f>
        <v/>
      </c>
      <c r="I895" s="96" t="str">
        <f ca="1">IF(ISERROR($Y895),"",OFFSET('Smelter Look-up'!$H$4,$Y895-4,0))</f>
        <v/>
      </c>
      <c r="J895" s="96" t="str">
        <f ca="1">IF(ISERROR($Y895),"",OFFSET('Smelter Look-up'!$I$4,$Y895-4,0))</f>
        <v/>
      </c>
      <c r="K895" s="97"/>
      <c r="L895" s="97"/>
      <c r="M895" s="97"/>
      <c r="N895" s="97"/>
      <c r="O895" s="97"/>
      <c r="P895" s="97"/>
      <c r="Q895" s="98"/>
      <c r="R895" s="140" t="str">
        <f ca="1">IF(ISERROR($Y895),"",OFFSET('Smelter Look-up'!$C$4,$Y895-4,0)&amp;"")</f>
        <v/>
      </c>
      <c r="S895" s="98" t="str">
        <f ca="1" t="shared" si="104"/>
        <v/>
      </c>
      <c r="T895" s="98" t="str">
        <f ca="1">IF(B895="","",IF(ISERROR(MATCH($J895,SorP!B:B,0)),"",INDIRECT("'SorP'!$A$"&amp;MATCH($S895&amp;$J895,SorP!C:C,0))))</f>
        <v/>
      </c>
      <c r="U895" s="99"/>
      <c r="V895" s="74" t="str">
        <f ca="1" t="shared" si="105"/>
        <v/>
      </c>
      <c r="W895" s="74" t="b">
        <f ca="1" t="shared" si="106"/>
        <v>0</v>
      </c>
      <c r="X895" s="74" t="str">
        <f ca="1" t="shared" si="107"/>
        <v>+</v>
      </c>
      <c r="Y895" s="74" t="e">
        <f ca="1">IF(C895="",NA(),MATCH($B895&amp;$C895,'Smelter Look-up'!$J:$J,0))</f>
        <v>#N/A</v>
      </c>
      <c r="AB895" s="74">
        <f ca="1" t="shared" si="108"/>
        <v>0</v>
      </c>
      <c r="AC895" s="74" t="str">
        <f ca="1" t="shared" si="109"/>
        <v/>
      </c>
      <c r="AD895" s="74" t="str">
        <f ca="1" t="shared" si="110"/>
        <v/>
      </c>
    </row>
    <row r="896" s="74" customFormat="1" ht="20.15" customHeight="1" spans="1:30">
      <c r="A896" s="97"/>
      <c r="B896" s="95" t="str">
        <f ca="1">IF(LEN(A896)=0,"",INDEX('Smelter Look-up'!$A:$A,MATCH($A896,'Smelter Look-up'!$E:$E,0)))</f>
        <v/>
      </c>
      <c r="C896" s="95" t="str">
        <f ca="1">IF(LEN(A896)=0,"",INDEX('Smelter Look-up'!$C:$C,MATCH($A896,'Smelter Look-up'!$E:$E,0)))</f>
        <v/>
      </c>
      <c r="D896" s="95"/>
      <c r="E896" s="95" t="str">
        <f ca="1">IF(ISERROR($Y896),"",OFFSET('Smelter Look-up'!$D$4,$Y896-4,0)&amp;"")</f>
        <v/>
      </c>
      <c r="F896" s="95" t="str">
        <f ca="1">IF(ISERROR($Y896),"",OFFSET('Smelter Look-up'!$E$4,$Y896-4,0))</f>
        <v/>
      </c>
      <c r="G896" s="95" t="str">
        <f ca="1">IF(C896="Smelter not listed","Enter smelter details",IF(ISERROR($Y896),"",OFFSET('Smelter Look-up'!$F$4,$Y896-4,0)))</f>
        <v/>
      </c>
      <c r="H896" s="154" t="str">
        <f ca="1">IF(ISERROR($Y896),"",OFFSET('Smelter Look-up'!$G$4,$Y896-4,0))</f>
        <v/>
      </c>
      <c r="I896" s="96" t="str">
        <f ca="1">IF(ISERROR($Y896),"",OFFSET('Smelter Look-up'!$H$4,$Y896-4,0))</f>
        <v/>
      </c>
      <c r="J896" s="96" t="str">
        <f ca="1">IF(ISERROR($Y896),"",OFFSET('Smelter Look-up'!$I$4,$Y896-4,0))</f>
        <v/>
      </c>
      <c r="K896" s="97"/>
      <c r="L896" s="97"/>
      <c r="M896" s="97"/>
      <c r="N896" s="97"/>
      <c r="O896" s="97"/>
      <c r="P896" s="97"/>
      <c r="Q896" s="98"/>
      <c r="R896" s="140" t="str">
        <f ca="1">IF(ISERROR($Y896),"",OFFSET('Smelter Look-up'!$C$4,$Y896-4,0)&amp;"")</f>
        <v/>
      </c>
      <c r="S896" s="98" t="str">
        <f ca="1" t="shared" si="104"/>
        <v/>
      </c>
      <c r="T896" s="98" t="str">
        <f ca="1">IF(B896="","",IF(ISERROR(MATCH($J896,SorP!B:B,0)),"",INDIRECT("'SorP'!$A$"&amp;MATCH($S896&amp;$J896,SorP!C:C,0))))</f>
        <v/>
      </c>
      <c r="U896" s="99"/>
      <c r="V896" s="74" t="str">
        <f ca="1" t="shared" si="105"/>
        <v/>
      </c>
      <c r="W896" s="74" t="b">
        <f ca="1" t="shared" si="106"/>
        <v>0</v>
      </c>
      <c r="X896" s="74" t="str">
        <f ca="1" t="shared" si="107"/>
        <v>+</v>
      </c>
      <c r="Y896" s="74" t="e">
        <f ca="1">IF(C896="",NA(),MATCH($B896&amp;$C896,'Smelter Look-up'!$J:$J,0))</f>
        <v>#N/A</v>
      </c>
      <c r="AB896" s="74">
        <f ca="1" t="shared" si="108"/>
        <v>0</v>
      </c>
      <c r="AC896" s="74" t="str">
        <f ca="1" t="shared" si="109"/>
        <v/>
      </c>
      <c r="AD896" s="74" t="str">
        <f ca="1" t="shared" si="110"/>
        <v/>
      </c>
    </row>
    <row r="897" s="74" customFormat="1" ht="20.15" customHeight="1" spans="1:30">
      <c r="A897" s="97"/>
      <c r="B897" s="95" t="str">
        <f ca="1">IF(LEN(A897)=0,"",INDEX('Smelter Look-up'!$A:$A,MATCH($A897,'Smelter Look-up'!$E:$E,0)))</f>
        <v/>
      </c>
      <c r="C897" s="95" t="str">
        <f ca="1">IF(LEN(A897)=0,"",INDEX('Smelter Look-up'!$C:$C,MATCH($A897,'Smelter Look-up'!$E:$E,0)))</f>
        <v/>
      </c>
      <c r="D897" s="95"/>
      <c r="E897" s="95" t="str">
        <f ca="1">IF(ISERROR($Y897),"",OFFSET('Smelter Look-up'!$D$4,$Y897-4,0)&amp;"")</f>
        <v/>
      </c>
      <c r="F897" s="95" t="str">
        <f ca="1">IF(ISERROR($Y897),"",OFFSET('Smelter Look-up'!$E$4,$Y897-4,0))</f>
        <v/>
      </c>
      <c r="G897" s="95" t="str">
        <f ca="1">IF(C897="Smelter not listed","Enter smelter details",IF(ISERROR($Y897),"",OFFSET('Smelter Look-up'!$F$4,$Y897-4,0)))</f>
        <v/>
      </c>
      <c r="H897" s="154" t="str">
        <f ca="1">IF(ISERROR($Y897),"",OFFSET('Smelter Look-up'!$G$4,$Y897-4,0))</f>
        <v/>
      </c>
      <c r="I897" s="96" t="str">
        <f ca="1">IF(ISERROR($Y897),"",OFFSET('Smelter Look-up'!$H$4,$Y897-4,0))</f>
        <v/>
      </c>
      <c r="J897" s="96" t="str">
        <f ca="1">IF(ISERROR($Y897),"",OFFSET('Smelter Look-up'!$I$4,$Y897-4,0))</f>
        <v/>
      </c>
      <c r="K897" s="97"/>
      <c r="L897" s="97"/>
      <c r="M897" s="97"/>
      <c r="N897" s="97"/>
      <c r="O897" s="97"/>
      <c r="P897" s="97"/>
      <c r="Q897" s="98"/>
      <c r="R897" s="140" t="str">
        <f ca="1">IF(ISERROR($Y897),"",OFFSET('Smelter Look-up'!$C$4,$Y897-4,0)&amp;"")</f>
        <v/>
      </c>
      <c r="S897" s="98" t="str">
        <f ca="1" t="shared" si="104"/>
        <v/>
      </c>
      <c r="T897" s="98" t="str">
        <f ca="1">IF(B897="","",IF(ISERROR(MATCH($J897,SorP!B:B,0)),"",INDIRECT("'SorP'!$A$"&amp;MATCH($S897&amp;$J897,SorP!C:C,0))))</f>
        <v/>
      </c>
      <c r="U897" s="99"/>
      <c r="V897" s="74" t="str">
        <f ca="1" t="shared" si="105"/>
        <v/>
      </c>
      <c r="W897" s="74" t="b">
        <f ca="1" t="shared" si="106"/>
        <v>0</v>
      </c>
      <c r="X897" s="74" t="str">
        <f ca="1" t="shared" si="107"/>
        <v>+</v>
      </c>
      <c r="Y897" s="74" t="e">
        <f ca="1">IF(C897="",NA(),MATCH($B897&amp;$C897,'Smelter Look-up'!$J:$J,0))</f>
        <v>#N/A</v>
      </c>
      <c r="AB897" s="74">
        <f ca="1" t="shared" si="108"/>
        <v>0</v>
      </c>
      <c r="AC897" s="74" t="str">
        <f ca="1" t="shared" si="109"/>
        <v/>
      </c>
      <c r="AD897" s="74" t="str">
        <f ca="1" t="shared" si="110"/>
        <v/>
      </c>
    </row>
    <row r="898" s="74" customFormat="1" ht="20.15" customHeight="1" spans="1:30">
      <c r="A898" s="97"/>
      <c r="B898" s="95" t="str">
        <f ca="1">IF(LEN(A898)=0,"",INDEX('Smelter Look-up'!$A:$A,MATCH($A898,'Smelter Look-up'!$E:$E,0)))</f>
        <v/>
      </c>
      <c r="C898" s="95" t="str">
        <f ca="1">IF(LEN(A898)=0,"",INDEX('Smelter Look-up'!$C:$C,MATCH($A898,'Smelter Look-up'!$E:$E,0)))</f>
        <v/>
      </c>
      <c r="D898" s="95"/>
      <c r="E898" s="95" t="str">
        <f ca="1">IF(ISERROR($Y898),"",OFFSET('Smelter Look-up'!$D$4,$Y898-4,0)&amp;"")</f>
        <v/>
      </c>
      <c r="F898" s="95" t="str">
        <f ca="1">IF(ISERROR($Y898),"",OFFSET('Smelter Look-up'!$E$4,$Y898-4,0))</f>
        <v/>
      </c>
      <c r="G898" s="95" t="str">
        <f ca="1">IF(C898="Smelter not listed","Enter smelter details",IF(ISERROR($Y898),"",OFFSET('Smelter Look-up'!$F$4,$Y898-4,0)))</f>
        <v/>
      </c>
      <c r="H898" s="154" t="str">
        <f ca="1">IF(ISERROR($Y898),"",OFFSET('Smelter Look-up'!$G$4,$Y898-4,0))</f>
        <v/>
      </c>
      <c r="I898" s="96" t="str">
        <f ca="1">IF(ISERROR($Y898),"",OFFSET('Smelter Look-up'!$H$4,$Y898-4,0))</f>
        <v/>
      </c>
      <c r="J898" s="96" t="str">
        <f ca="1">IF(ISERROR($Y898),"",OFFSET('Smelter Look-up'!$I$4,$Y898-4,0))</f>
        <v/>
      </c>
      <c r="K898" s="97"/>
      <c r="L898" s="97"/>
      <c r="M898" s="97"/>
      <c r="N898" s="97"/>
      <c r="O898" s="97"/>
      <c r="P898" s="97"/>
      <c r="Q898" s="98"/>
      <c r="R898" s="140" t="str">
        <f ca="1">IF(ISERROR($Y898),"",OFFSET('Smelter Look-up'!$C$4,$Y898-4,0)&amp;"")</f>
        <v/>
      </c>
      <c r="S898" s="98" t="str">
        <f ca="1" t="shared" si="104"/>
        <v/>
      </c>
      <c r="T898" s="98" t="str">
        <f ca="1">IF(B898="","",IF(ISERROR(MATCH($J898,SorP!B:B,0)),"",INDIRECT("'SorP'!$A$"&amp;MATCH($S898&amp;$J898,SorP!C:C,0))))</f>
        <v/>
      </c>
      <c r="U898" s="99"/>
      <c r="V898" s="74" t="str">
        <f ca="1" t="shared" si="105"/>
        <v/>
      </c>
      <c r="W898" s="74" t="b">
        <f ca="1" t="shared" si="106"/>
        <v>0</v>
      </c>
      <c r="X898" s="74" t="str">
        <f ca="1" t="shared" si="107"/>
        <v>+</v>
      </c>
      <c r="Y898" s="74" t="e">
        <f ca="1">IF(C898="",NA(),MATCH($B898&amp;$C898,'Smelter Look-up'!$J:$J,0))</f>
        <v>#N/A</v>
      </c>
      <c r="AB898" s="74">
        <f ca="1" t="shared" si="108"/>
        <v>0</v>
      </c>
      <c r="AC898" s="74" t="str">
        <f ca="1" t="shared" si="109"/>
        <v/>
      </c>
      <c r="AD898" s="74" t="str">
        <f ca="1" t="shared" si="110"/>
        <v/>
      </c>
    </row>
    <row r="899" s="74" customFormat="1" ht="20.15" customHeight="1" spans="1:30">
      <c r="A899" s="97"/>
      <c r="B899" s="95" t="str">
        <f ca="1">IF(LEN(A899)=0,"",INDEX('Smelter Look-up'!$A:$A,MATCH($A899,'Smelter Look-up'!$E:$E,0)))</f>
        <v/>
      </c>
      <c r="C899" s="95" t="str">
        <f ca="1">IF(LEN(A899)=0,"",INDEX('Smelter Look-up'!$C:$C,MATCH($A899,'Smelter Look-up'!$E:$E,0)))</f>
        <v/>
      </c>
      <c r="D899" s="95"/>
      <c r="E899" s="95" t="str">
        <f ca="1">IF(ISERROR($Y899),"",OFFSET('Smelter Look-up'!$D$4,$Y899-4,0)&amp;"")</f>
        <v/>
      </c>
      <c r="F899" s="95" t="str">
        <f ca="1">IF(ISERROR($Y899),"",OFFSET('Smelter Look-up'!$E$4,$Y899-4,0))</f>
        <v/>
      </c>
      <c r="G899" s="95" t="str">
        <f ca="1">IF(C899="Smelter not listed","Enter smelter details",IF(ISERROR($Y899),"",OFFSET('Smelter Look-up'!$F$4,$Y899-4,0)))</f>
        <v/>
      </c>
      <c r="H899" s="154" t="str">
        <f ca="1">IF(ISERROR($Y899),"",OFFSET('Smelter Look-up'!$G$4,$Y899-4,0))</f>
        <v/>
      </c>
      <c r="I899" s="96" t="str">
        <f ca="1">IF(ISERROR($Y899),"",OFFSET('Smelter Look-up'!$H$4,$Y899-4,0))</f>
        <v/>
      </c>
      <c r="J899" s="96" t="str">
        <f ca="1">IF(ISERROR($Y899),"",OFFSET('Smelter Look-up'!$I$4,$Y899-4,0))</f>
        <v/>
      </c>
      <c r="K899" s="97"/>
      <c r="L899" s="97"/>
      <c r="M899" s="97"/>
      <c r="N899" s="97"/>
      <c r="O899" s="97"/>
      <c r="P899" s="97"/>
      <c r="Q899" s="98"/>
      <c r="R899" s="140" t="str">
        <f ca="1">IF(ISERROR($Y899),"",OFFSET('Smelter Look-up'!$C$4,$Y899-4,0)&amp;"")</f>
        <v/>
      </c>
      <c r="S899" s="98" t="str">
        <f ca="1" t="shared" si="104"/>
        <v/>
      </c>
      <c r="T899" s="98" t="str">
        <f ca="1">IF(B899="","",IF(ISERROR(MATCH($J899,SorP!B:B,0)),"",INDIRECT("'SorP'!$A$"&amp;MATCH($S899&amp;$J899,SorP!C:C,0))))</f>
        <v/>
      </c>
      <c r="U899" s="99"/>
      <c r="V899" s="74" t="str">
        <f ca="1" t="shared" si="105"/>
        <v/>
      </c>
      <c r="W899" s="74" t="b">
        <f ca="1" t="shared" si="106"/>
        <v>0</v>
      </c>
      <c r="X899" s="74" t="str">
        <f ca="1" t="shared" si="107"/>
        <v>+</v>
      </c>
      <c r="Y899" s="74" t="e">
        <f ca="1">IF(C899="",NA(),MATCH($B899&amp;$C899,'Smelter Look-up'!$J:$J,0))</f>
        <v>#N/A</v>
      </c>
      <c r="AB899" s="74">
        <f ca="1" t="shared" si="108"/>
        <v>0</v>
      </c>
      <c r="AC899" s="74" t="str">
        <f ca="1" t="shared" si="109"/>
        <v/>
      </c>
      <c r="AD899" s="74" t="str">
        <f ca="1" t="shared" si="110"/>
        <v/>
      </c>
    </row>
    <row r="900" s="74" customFormat="1" ht="20.15" customHeight="1" spans="1:30">
      <c r="A900" s="97"/>
      <c r="B900" s="95" t="str">
        <f ca="1">IF(LEN(A900)=0,"",INDEX('Smelter Look-up'!$A:$A,MATCH($A900,'Smelter Look-up'!$E:$E,0)))</f>
        <v/>
      </c>
      <c r="C900" s="95" t="str">
        <f ca="1">IF(LEN(A900)=0,"",INDEX('Smelter Look-up'!$C:$C,MATCH($A900,'Smelter Look-up'!$E:$E,0)))</f>
        <v/>
      </c>
      <c r="D900" s="95"/>
      <c r="E900" s="95" t="str">
        <f ca="1">IF(ISERROR($Y900),"",OFFSET('Smelter Look-up'!$D$4,$Y900-4,0)&amp;"")</f>
        <v/>
      </c>
      <c r="F900" s="95" t="str">
        <f ca="1">IF(ISERROR($Y900),"",OFFSET('Smelter Look-up'!$E$4,$Y900-4,0))</f>
        <v/>
      </c>
      <c r="G900" s="95" t="str">
        <f ca="1">IF(C900="Smelter not listed","Enter smelter details",IF(ISERROR($Y900),"",OFFSET('Smelter Look-up'!$F$4,$Y900-4,0)))</f>
        <v/>
      </c>
      <c r="H900" s="154" t="str">
        <f ca="1">IF(ISERROR($Y900),"",OFFSET('Smelter Look-up'!$G$4,$Y900-4,0))</f>
        <v/>
      </c>
      <c r="I900" s="96" t="str">
        <f ca="1">IF(ISERROR($Y900),"",OFFSET('Smelter Look-up'!$H$4,$Y900-4,0))</f>
        <v/>
      </c>
      <c r="J900" s="96" t="str">
        <f ca="1">IF(ISERROR($Y900),"",OFFSET('Smelter Look-up'!$I$4,$Y900-4,0))</f>
        <v/>
      </c>
      <c r="K900" s="97"/>
      <c r="L900" s="97"/>
      <c r="M900" s="97"/>
      <c r="N900" s="97"/>
      <c r="O900" s="97"/>
      <c r="P900" s="97"/>
      <c r="Q900" s="98"/>
      <c r="R900" s="140" t="str">
        <f ca="1">IF(ISERROR($Y900),"",OFFSET('Smelter Look-up'!$C$4,$Y900-4,0)&amp;"")</f>
        <v/>
      </c>
      <c r="S900" s="98" t="str">
        <f ca="1" t="shared" si="104"/>
        <v/>
      </c>
      <c r="T900" s="98" t="str">
        <f ca="1">IF(B900="","",IF(ISERROR(MATCH($J900,SorP!B:B,0)),"",INDIRECT("'SorP'!$A$"&amp;MATCH($S900&amp;$J900,SorP!C:C,0))))</f>
        <v/>
      </c>
      <c r="U900" s="99"/>
      <c r="V900" s="74" t="str">
        <f ca="1" t="shared" si="105"/>
        <v/>
      </c>
      <c r="W900" s="74" t="b">
        <f ca="1" t="shared" si="106"/>
        <v>0</v>
      </c>
      <c r="X900" s="74" t="str">
        <f ca="1" t="shared" si="107"/>
        <v>+</v>
      </c>
      <c r="Y900" s="74" t="e">
        <f ca="1">IF(C900="",NA(),MATCH($B900&amp;$C900,'Smelter Look-up'!$J:$J,0))</f>
        <v>#N/A</v>
      </c>
      <c r="AB900" s="74">
        <f ca="1" t="shared" si="108"/>
        <v>0</v>
      </c>
      <c r="AC900" s="74" t="str">
        <f ca="1" t="shared" si="109"/>
        <v/>
      </c>
      <c r="AD900" s="74" t="str">
        <f ca="1" t="shared" si="110"/>
        <v/>
      </c>
    </row>
    <row r="901" s="74" customFormat="1" ht="20.15" customHeight="1" spans="1:30">
      <c r="A901" s="97"/>
      <c r="B901" s="95" t="str">
        <f ca="1">IF(LEN(A901)=0,"",INDEX('Smelter Look-up'!$A:$A,MATCH($A901,'Smelter Look-up'!$E:$E,0)))</f>
        <v/>
      </c>
      <c r="C901" s="95" t="str">
        <f ca="1">IF(LEN(A901)=0,"",INDEX('Smelter Look-up'!$C:$C,MATCH($A901,'Smelter Look-up'!$E:$E,0)))</f>
        <v/>
      </c>
      <c r="D901" s="95"/>
      <c r="E901" s="95" t="str">
        <f ca="1">IF(ISERROR($Y901),"",OFFSET('Smelter Look-up'!$D$4,$Y901-4,0)&amp;"")</f>
        <v/>
      </c>
      <c r="F901" s="95" t="str">
        <f ca="1">IF(ISERROR($Y901),"",OFFSET('Smelter Look-up'!$E$4,$Y901-4,0))</f>
        <v/>
      </c>
      <c r="G901" s="95" t="str">
        <f ca="1">IF(C901="Smelter not listed","Enter smelter details",IF(ISERROR($Y901),"",OFFSET('Smelter Look-up'!$F$4,$Y901-4,0)))</f>
        <v/>
      </c>
      <c r="H901" s="154" t="str">
        <f ca="1">IF(ISERROR($Y901),"",OFFSET('Smelter Look-up'!$G$4,$Y901-4,0))</f>
        <v/>
      </c>
      <c r="I901" s="96" t="str">
        <f ca="1">IF(ISERROR($Y901),"",OFFSET('Smelter Look-up'!$H$4,$Y901-4,0))</f>
        <v/>
      </c>
      <c r="J901" s="96" t="str">
        <f ca="1">IF(ISERROR($Y901),"",OFFSET('Smelter Look-up'!$I$4,$Y901-4,0))</f>
        <v/>
      </c>
      <c r="K901" s="97"/>
      <c r="L901" s="97"/>
      <c r="M901" s="97"/>
      <c r="N901" s="97"/>
      <c r="O901" s="97"/>
      <c r="P901" s="97"/>
      <c r="Q901" s="98"/>
      <c r="R901" s="140" t="str">
        <f ca="1">IF(ISERROR($Y901),"",OFFSET('Smelter Look-up'!$C$4,$Y901-4,0)&amp;"")</f>
        <v/>
      </c>
      <c r="S901" s="98" t="str">
        <f ca="1" t="shared" si="104"/>
        <v/>
      </c>
      <c r="T901" s="98" t="str">
        <f ca="1">IF(B901="","",IF(ISERROR(MATCH($J901,SorP!B:B,0)),"",INDIRECT("'SorP'!$A$"&amp;MATCH($S901&amp;$J901,SorP!C:C,0))))</f>
        <v/>
      </c>
      <c r="U901" s="99"/>
      <c r="V901" s="74" t="str">
        <f ca="1" t="shared" si="105"/>
        <v/>
      </c>
      <c r="W901" s="74" t="b">
        <f ca="1" t="shared" si="106"/>
        <v>0</v>
      </c>
      <c r="X901" s="74" t="str">
        <f ca="1" t="shared" si="107"/>
        <v>+</v>
      </c>
      <c r="Y901" s="74" t="e">
        <f ca="1">IF(C901="",NA(),MATCH($B901&amp;$C901,'Smelter Look-up'!$J:$J,0))</f>
        <v>#N/A</v>
      </c>
      <c r="AB901" s="74">
        <f ca="1" t="shared" si="108"/>
        <v>0</v>
      </c>
      <c r="AC901" s="74" t="str">
        <f ca="1" t="shared" si="109"/>
        <v/>
      </c>
      <c r="AD901" s="74" t="str">
        <f ca="1" t="shared" si="110"/>
        <v/>
      </c>
    </row>
    <row r="902" s="74" customFormat="1" ht="20.15" customHeight="1" spans="1:30">
      <c r="A902" s="97"/>
      <c r="B902" s="95" t="str">
        <f ca="1">IF(LEN(A902)=0,"",INDEX('Smelter Look-up'!$A:$A,MATCH($A902,'Smelter Look-up'!$E:$E,0)))</f>
        <v/>
      </c>
      <c r="C902" s="95" t="str">
        <f ca="1">IF(LEN(A902)=0,"",INDEX('Smelter Look-up'!$C:$C,MATCH($A902,'Smelter Look-up'!$E:$E,0)))</f>
        <v/>
      </c>
      <c r="D902" s="95"/>
      <c r="E902" s="95" t="str">
        <f ca="1">IF(ISERROR($Y902),"",OFFSET('Smelter Look-up'!$D$4,$Y902-4,0)&amp;"")</f>
        <v/>
      </c>
      <c r="F902" s="95" t="str">
        <f ca="1">IF(ISERROR($Y902),"",OFFSET('Smelter Look-up'!$E$4,$Y902-4,0))</f>
        <v/>
      </c>
      <c r="G902" s="95" t="str">
        <f ca="1">IF(C902="Smelter not listed","Enter smelter details",IF(ISERROR($Y902),"",OFFSET('Smelter Look-up'!$F$4,$Y902-4,0)))</f>
        <v/>
      </c>
      <c r="H902" s="154" t="str">
        <f ca="1">IF(ISERROR($Y902),"",OFFSET('Smelter Look-up'!$G$4,$Y902-4,0))</f>
        <v/>
      </c>
      <c r="I902" s="96" t="str">
        <f ca="1">IF(ISERROR($Y902),"",OFFSET('Smelter Look-up'!$H$4,$Y902-4,0))</f>
        <v/>
      </c>
      <c r="J902" s="96" t="str">
        <f ca="1">IF(ISERROR($Y902),"",OFFSET('Smelter Look-up'!$I$4,$Y902-4,0))</f>
        <v/>
      </c>
      <c r="K902" s="97"/>
      <c r="L902" s="97"/>
      <c r="M902" s="97"/>
      <c r="N902" s="97"/>
      <c r="O902" s="97"/>
      <c r="P902" s="97"/>
      <c r="Q902" s="98"/>
      <c r="R902" s="140" t="str">
        <f ca="1">IF(ISERROR($Y902),"",OFFSET('Smelter Look-up'!$C$4,$Y902-4,0)&amp;"")</f>
        <v/>
      </c>
      <c r="S902" s="98" t="str">
        <f ca="1" t="shared" si="104"/>
        <v/>
      </c>
      <c r="T902" s="98" t="str">
        <f ca="1">IF(B902="","",IF(ISERROR(MATCH($J902,SorP!B:B,0)),"",INDIRECT("'SorP'!$A$"&amp;MATCH($S902&amp;$J902,SorP!C:C,0))))</f>
        <v/>
      </c>
      <c r="U902" s="99"/>
      <c r="V902" s="74" t="str">
        <f ca="1" t="shared" si="105"/>
        <v/>
      </c>
      <c r="W902" s="74" t="b">
        <f ca="1" t="shared" si="106"/>
        <v>0</v>
      </c>
      <c r="X902" s="74" t="str">
        <f ca="1" t="shared" si="107"/>
        <v>+</v>
      </c>
      <c r="Y902" s="74" t="e">
        <f ca="1">IF(C902="",NA(),MATCH($B902&amp;$C902,'Smelter Look-up'!$J:$J,0))</f>
        <v>#N/A</v>
      </c>
      <c r="AB902" s="74">
        <f ca="1" t="shared" si="108"/>
        <v>0</v>
      </c>
      <c r="AC902" s="74" t="str">
        <f ca="1" t="shared" si="109"/>
        <v/>
      </c>
      <c r="AD902" s="74" t="str">
        <f ca="1" t="shared" si="110"/>
        <v/>
      </c>
    </row>
    <row r="903" s="74" customFormat="1" ht="20.15" customHeight="1" spans="1:30">
      <c r="A903" s="97"/>
      <c r="B903" s="95" t="str">
        <f ca="1">IF(LEN(A903)=0,"",INDEX('Smelter Look-up'!$A:$A,MATCH($A903,'Smelter Look-up'!$E:$E,0)))</f>
        <v/>
      </c>
      <c r="C903" s="95" t="str">
        <f ca="1">IF(LEN(A903)=0,"",INDEX('Smelter Look-up'!$C:$C,MATCH($A903,'Smelter Look-up'!$E:$E,0)))</f>
        <v/>
      </c>
      <c r="D903" s="95"/>
      <c r="E903" s="95" t="str">
        <f ca="1">IF(ISERROR($Y903),"",OFFSET('Smelter Look-up'!$D$4,$Y903-4,0)&amp;"")</f>
        <v/>
      </c>
      <c r="F903" s="95" t="str">
        <f ca="1">IF(ISERROR($Y903),"",OFFSET('Smelter Look-up'!$E$4,$Y903-4,0))</f>
        <v/>
      </c>
      <c r="G903" s="95" t="str">
        <f ca="1">IF(C903="Smelter not listed","Enter smelter details",IF(ISERROR($Y903),"",OFFSET('Smelter Look-up'!$F$4,$Y903-4,0)))</f>
        <v/>
      </c>
      <c r="H903" s="154" t="str">
        <f ca="1">IF(ISERROR($Y903),"",OFFSET('Smelter Look-up'!$G$4,$Y903-4,0))</f>
        <v/>
      </c>
      <c r="I903" s="96" t="str">
        <f ca="1">IF(ISERROR($Y903),"",OFFSET('Smelter Look-up'!$H$4,$Y903-4,0))</f>
        <v/>
      </c>
      <c r="J903" s="96" t="str">
        <f ca="1">IF(ISERROR($Y903),"",OFFSET('Smelter Look-up'!$I$4,$Y903-4,0))</f>
        <v/>
      </c>
      <c r="K903" s="97"/>
      <c r="L903" s="97"/>
      <c r="M903" s="97"/>
      <c r="N903" s="97"/>
      <c r="O903" s="97"/>
      <c r="P903" s="97"/>
      <c r="Q903" s="98"/>
      <c r="R903" s="140" t="str">
        <f ca="1">IF(ISERROR($Y903),"",OFFSET('Smelter Look-up'!$C$4,$Y903-4,0)&amp;"")</f>
        <v/>
      </c>
      <c r="S903" s="98" t="str">
        <f ca="1" t="shared" si="104"/>
        <v/>
      </c>
      <c r="T903" s="98" t="str">
        <f ca="1">IF(B903="","",IF(ISERROR(MATCH($J903,SorP!B:B,0)),"",INDIRECT("'SorP'!$A$"&amp;MATCH($S903&amp;$J903,SorP!C:C,0))))</f>
        <v/>
      </c>
      <c r="U903" s="99"/>
      <c r="V903" s="74" t="str">
        <f ca="1" t="shared" si="105"/>
        <v/>
      </c>
      <c r="W903" s="74" t="b">
        <f ca="1" t="shared" si="106"/>
        <v>0</v>
      </c>
      <c r="X903" s="74" t="str">
        <f ca="1" t="shared" si="107"/>
        <v>+</v>
      </c>
      <c r="Y903" s="74" t="e">
        <f ca="1">IF(C903="",NA(),MATCH($B903&amp;$C903,'Smelter Look-up'!$J:$J,0))</f>
        <v>#N/A</v>
      </c>
      <c r="AB903" s="74">
        <f ca="1" t="shared" si="108"/>
        <v>0</v>
      </c>
      <c r="AC903" s="74" t="str">
        <f ca="1" t="shared" si="109"/>
        <v/>
      </c>
      <c r="AD903" s="74" t="str">
        <f ca="1" t="shared" si="110"/>
        <v/>
      </c>
    </row>
    <row r="904" s="74" customFormat="1" ht="20.15" customHeight="1" spans="1:30">
      <c r="A904" s="97"/>
      <c r="B904" s="95" t="str">
        <f ca="1">IF(LEN(A904)=0,"",INDEX('Smelter Look-up'!$A:$A,MATCH($A904,'Smelter Look-up'!$E:$E,0)))</f>
        <v/>
      </c>
      <c r="C904" s="95" t="str">
        <f ca="1">IF(LEN(A904)=0,"",INDEX('Smelter Look-up'!$C:$C,MATCH($A904,'Smelter Look-up'!$E:$E,0)))</f>
        <v/>
      </c>
      <c r="D904" s="95"/>
      <c r="E904" s="95" t="str">
        <f ca="1">IF(ISERROR($Y904),"",OFFSET('Smelter Look-up'!$D$4,$Y904-4,0)&amp;"")</f>
        <v/>
      </c>
      <c r="F904" s="95" t="str">
        <f ca="1">IF(ISERROR($Y904),"",OFFSET('Smelter Look-up'!$E$4,$Y904-4,0))</f>
        <v/>
      </c>
      <c r="G904" s="95" t="str">
        <f ca="1">IF(C904="Smelter not listed","Enter smelter details",IF(ISERROR($Y904),"",OFFSET('Smelter Look-up'!$F$4,$Y904-4,0)))</f>
        <v/>
      </c>
      <c r="H904" s="154" t="str">
        <f ca="1">IF(ISERROR($Y904),"",OFFSET('Smelter Look-up'!$G$4,$Y904-4,0))</f>
        <v/>
      </c>
      <c r="I904" s="96" t="str">
        <f ca="1">IF(ISERROR($Y904),"",OFFSET('Smelter Look-up'!$H$4,$Y904-4,0))</f>
        <v/>
      </c>
      <c r="J904" s="96" t="str">
        <f ca="1">IF(ISERROR($Y904),"",OFFSET('Smelter Look-up'!$I$4,$Y904-4,0))</f>
        <v/>
      </c>
      <c r="K904" s="97"/>
      <c r="L904" s="97"/>
      <c r="M904" s="97"/>
      <c r="N904" s="97"/>
      <c r="O904" s="97"/>
      <c r="P904" s="97"/>
      <c r="Q904" s="98"/>
      <c r="R904" s="140" t="str">
        <f ca="1">IF(ISERROR($Y904),"",OFFSET('Smelter Look-up'!$C$4,$Y904-4,0)&amp;"")</f>
        <v/>
      </c>
      <c r="S904" s="98" t="str">
        <f ca="1" t="shared" si="104"/>
        <v/>
      </c>
      <c r="T904" s="98" t="str">
        <f ca="1">IF(B904="","",IF(ISERROR(MATCH($J904,SorP!B:B,0)),"",INDIRECT("'SorP'!$A$"&amp;MATCH($S904&amp;$J904,SorP!C:C,0))))</f>
        <v/>
      </c>
      <c r="U904" s="99"/>
      <c r="V904" s="74" t="str">
        <f ca="1" t="shared" si="105"/>
        <v/>
      </c>
      <c r="W904" s="74" t="b">
        <f ca="1" t="shared" si="106"/>
        <v>0</v>
      </c>
      <c r="X904" s="74" t="str">
        <f ca="1" t="shared" si="107"/>
        <v>+</v>
      </c>
      <c r="Y904" s="74" t="e">
        <f ca="1">IF(C904="",NA(),MATCH($B904&amp;$C904,'Smelter Look-up'!$J:$J,0))</f>
        <v>#N/A</v>
      </c>
      <c r="AB904" s="74">
        <f ca="1" t="shared" si="108"/>
        <v>0</v>
      </c>
      <c r="AC904" s="74" t="str">
        <f ca="1" t="shared" si="109"/>
        <v/>
      </c>
      <c r="AD904" s="74" t="str">
        <f ca="1" t="shared" si="110"/>
        <v/>
      </c>
    </row>
    <row r="905" s="74" customFormat="1" ht="20.15" customHeight="1" spans="1:30">
      <c r="A905" s="97"/>
      <c r="B905" s="95" t="str">
        <f ca="1">IF(LEN(A905)=0,"",INDEX('Smelter Look-up'!$A:$A,MATCH($A905,'Smelter Look-up'!$E:$E,0)))</f>
        <v/>
      </c>
      <c r="C905" s="95" t="str">
        <f ca="1">IF(LEN(A905)=0,"",INDEX('Smelter Look-up'!$C:$C,MATCH($A905,'Smelter Look-up'!$E:$E,0)))</f>
        <v/>
      </c>
      <c r="D905" s="95"/>
      <c r="E905" s="95" t="str">
        <f ca="1">IF(ISERROR($Y905),"",OFFSET('Smelter Look-up'!$D$4,$Y905-4,0)&amp;"")</f>
        <v/>
      </c>
      <c r="F905" s="95" t="str">
        <f ca="1">IF(ISERROR($Y905),"",OFFSET('Smelter Look-up'!$E$4,$Y905-4,0))</f>
        <v/>
      </c>
      <c r="G905" s="95" t="str">
        <f ca="1">IF(C905="Smelter not listed","Enter smelter details",IF(ISERROR($Y905),"",OFFSET('Smelter Look-up'!$F$4,$Y905-4,0)))</f>
        <v/>
      </c>
      <c r="H905" s="154" t="str">
        <f ca="1">IF(ISERROR($Y905),"",OFFSET('Smelter Look-up'!$G$4,$Y905-4,0))</f>
        <v/>
      </c>
      <c r="I905" s="96" t="str">
        <f ca="1">IF(ISERROR($Y905),"",OFFSET('Smelter Look-up'!$H$4,$Y905-4,0))</f>
        <v/>
      </c>
      <c r="J905" s="96" t="str">
        <f ca="1">IF(ISERROR($Y905),"",OFFSET('Smelter Look-up'!$I$4,$Y905-4,0))</f>
        <v/>
      </c>
      <c r="K905" s="97"/>
      <c r="L905" s="97"/>
      <c r="M905" s="97"/>
      <c r="N905" s="97"/>
      <c r="O905" s="97"/>
      <c r="P905" s="97"/>
      <c r="Q905" s="98"/>
      <c r="R905" s="140" t="str">
        <f ca="1">IF(ISERROR($Y905),"",OFFSET('Smelter Look-up'!$C$4,$Y905-4,0)&amp;"")</f>
        <v/>
      </c>
      <c r="S905" s="98" t="str">
        <f ca="1" t="shared" si="104"/>
        <v/>
      </c>
      <c r="T905" s="98" t="str">
        <f ca="1">IF(B905="","",IF(ISERROR(MATCH($J905,SorP!B:B,0)),"",INDIRECT("'SorP'!$A$"&amp;MATCH($S905&amp;$J905,SorP!C:C,0))))</f>
        <v/>
      </c>
      <c r="U905" s="99"/>
      <c r="V905" s="74" t="str">
        <f ca="1" t="shared" si="105"/>
        <v/>
      </c>
      <c r="W905" s="74" t="b">
        <f ca="1" t="shared" si="106"/>
        <v>0</v>
      </c>
      <c r="X905" s="74" t="str">
        <f ca="1" t="shared" si="107"/>
        <v>+</v>
      </c>
      <c r="Y905" s="74" t="e">
        <f ca="1">IF(C905="",NA(),MATCH($B905&amp;$C905,'Smelter Look-up'!$J:$J,0))</f>
        <v>#N/A</v>
      </c>
      <c r="AB905" s="74">
        <f ca="1" t="shared" si="108"/>
        <v>0</v>
      </c>
      <c r="AC905" s="74" t="str">
        <f ca="1" t="shared" si="109"/>
        <v/>
      </c>
      <c r="AD905" s="74" t="str">
        <f ca="1" t="shared" si="110"/>
        <v/>
      </c>
    </row>
    <row r="906" s="74" customFormat="1" ht="20.15" customHeight="1" spans="1:30">
      <c r="A906" s="97"/>
      <c r="B906" s="95" t="str">
        <f ca="1">IF(LEN(A906)=0,"",INDEX('Smelter Look-up'!$A:$A,MATCH($A906,'Smelter Look-up'!$E:$E,0)))</f>
        <v/>
      </c>
      <c r="C906" s="95" t="str">
        <f ca="1">IF(LEN(A906)=0,"",INDEX('Smelter Look-up'!$C:$C,MATCH($A906,'Smelter Look-up'!$E:$E,0)))</f>
        <v/>
      </c>
      <c r="D906" s="95"/>
      <c r="E906" s="95" t="str">
        <f ca="1">IF(ISERROR($Y906),"",OFFSET('Smelter Look-up'!$D$4,$Y906-4,0)&amp;"")</f>
        <v/>
      </c>
      <c r="F906" s="95" t="str">
        <f ca="1">IF(ISERROR($Y906),"",OFFSET('Smelter Look-up'!$E$4,$Y906-4,0))</f>
        <v/>
      </c>
      <c r="G906" s="95" t="str">
        <f ca="1">IF(C906="Smelter not listed","Enter smelter details",IF(ISERROR($Y906),"",OFFSET('Smelter Look-up'!$F$4,$Y906-4,0)))</f>
        <v/>
      </c>
      <c r="H906" s="154" t="str">
        <f ca="1">IF(ISERROR($Y906),"",OFFSET('Smelter Look-up'!$G$4,$Y906-4,0))</f>
        <v/>
      </c>
      <c r="I906" s="96" t="str">
        <f ca="1">IF(ISERROR($Y906),"",OFFSET('Smelter Look-up'!$H$4,$Y906-4,0))</f>
        <v/>
      </c>
      <c r="J906" s="96" t="str">
        <f ca="1">IF(ISERROR($Y906),"",OFFSET('Smelter Look-up'!$I$4,$Y906-4,0))</f>
        <v/>
      </c>
      <c r="K906" s="97"/>
      <c r="L906" s="97"/>
      <c r="M906" s="97"/>
      <c r="N906" s="97"/>
      <c r="O906" s="97"/>
      <c r="P906" s="97"/>
      <c r="Q906" s="98"/>
      <c r="R906" s="140" t="str">
        <f ca="1">IF(ISERROR($Y906),"",OFFSET('Smelter Look-up'!$C$4,$Y906-4,0)&amp;"")</f>
        <v/>
      </c>
      <c r="S906" s="98" t="str">
        <f ca="1" t="shared" si="104"/>
        <v/>
      </c>
      <c r="T906" s="98" t="str">
        <f ca="1">IF(B906="","",IF(ISERROR(MATCH($J906,SorP!B:B,0)),"",INDIRECT("'SorP'!$A$"&amp;MATCH($S906&amp;$J906,SorP!C:C,0))))</f>
        <v/>
      </c>
      <c r="U906" s="99"/>
      <c r="V906" s="74" t="str">
        <f ca="1" t="shared" si="105"/>
        <v/>
      </c>
      <c r="W906" s="74" t="b">
        <f ca="1" t="shared" si="106"/>
        <v>0</v>
      </c>
      <c r="X906" s="74" t="str">
        <f ca="1" t="shared" si="107"/>
        <v>+</v>
      </c>
      <c r="Y906" s="74" t="e">
        <f ca="1">IF(C906="",NA(),MATCH($B906&amp;$C906,'Smelter Look-up'!$J:$J,0))</f>
        <v>#N/A</v>
      </c>
      <c r="AB906" s="74">
        <f ca="1" t="shared" si="108"/>
        <v>0</v>
      </c>
      <c r="AC906" s="74" t="str">
        <f ca="1" t="shared" si="109"/>
        <v/>
      </c>
      <c r="AD906" s="74" t="str">
        <f ca="1" t="shared" si="110"/>
        <v/>
      </c>
    </row>
    <row r="907" s="74" customFormat="1" ht="20.15" customHeight="1" spans="1:30">
      <c r="A907" s="97"/>
      <c r="B907" s="95" t="str">
        <f ca="1">IF(LEN(A907)=0,"",INDEX('Smelter Look-up'!$A:$A,MATCH($A907,'Smelter Look-up'!$E:$E,0)))</f>
        <v/>
      </c>
      <c r="C907" s="95" t="str">
        <f ca="1">IF(LEN(A907)=0,"",INDEX('Smelter Look-up'!$C:$C,MATCH($A907,'Smelter Look-up'!$E:$E,0)))</f>
        <v/>
      </c>
      <c r="D907" s="95"/>
      <c r="E907" s="95" t="str">
        <f ca="1">IF(ISERROR($Y907),"",OFFSET('Smelter Look-up'!$D$4,$Y907-4,0)&amp;"")</f>
        <v/>
      </c>
      <c r="F907" s="95" t="str">
        <f ca="1">IF(ISERROR($Y907),"",OFFSET('Smelter Look-up'!$E$4,$Y907-4,0))</f>
        <v/>
      </c>
      <c r="G907" s="95" t="str">
        <f ca="1">IF(C907="Smelter not listed","Enter smelter details",IF(ISERROR($Y907),"",OFFSET('Smelter Look-up'!$F$4,$Y907-4,0)))</f>
        <v/>
      </c>
      <c r="H907" s="154" t="str">
        <f ca="1">IF(ISERROR($Y907),"",OFFSET('Smelter Look-up'!$G$4,$Y907-4,0))</f>
        <v/>
      </c>
      <c r="I907" s="96" t="str">
        <f ca="1">IF(ISERROR($Y907),"",OFFSET('Smelter Look-up'!$H$4,$Y907-4,0))</f>
        <v/>
      </c>
      <c r="J907" s="96" t="str">
        <f ca="1">IF(ISERROR($Y907),"",OFFSET('Smelter Look-up'!$I$4,$Y907-4,0))</f>
        <v/>
      </c>
      <c r="K907" s="97"/>
      <c r="L907" s="97"/>
      <c r="M907" s="97"/>
      <c r="N907" s="97"/>
      <c r="O907" s="97"/>
      <c r="P907" s="97"/>
      <c r="Q907" s="98"/>
      <c r="R907" s="140" t="str">
        <f ca="1">IF(ISERROR($Y907),"",OFFSET('Smelter Look-up'!$C$4,$Y907-4,0)&amp;"")</f>
        <v/>
      </c>
      <c r="S907" s="98" t="str">
        <f ca="1" t="shared" si="104"/>
        <v/>
      </c>
      <c r="T907" s="98" t="str">
        <f ca="1">IF(B907="","",IF(ISERROR(MATCH($J907,SorP!B:B,0)),"",INDIRECT("'SorP'!$A$"&amp;MATCH($S907&amp;$J907,SorP!C:C,0))))</f>
        <v/>
      </c>
      <c r="U907" s="99"/>
      <c r="V907" s="74" t="str">
        <f ca="1" t="shared" si="105"/>
        <v/>
      </c>
      <c r="W907" s="74" t="b">
        <f ca="1" t="shared" si="106"/>
        <v>0</v>
      </c>
      <c r="X907" s="74" t="str">
        <f ca="1" t="shared" si="107"/>
        <v>+</v>
      </c>
      <c r="Y907" s="74" t="e">
        <f ca="1">IF(C907="",NA(),MATCH($B907&amp;$C907,'Smelter Look-up'!$J:$J,0))</f>
        <v>#N/A</v>
      </c>
      <c r="AB907" s="74">
        <f ca="1" t="shared" si="108"/>
        <v>0</v>
      </c>
      <c r="AC907" s="74" t="str">
        <f ca="1" t="shared" si="109"/>
        <v/>
      </c>
      <c r="AD907" s="74" t="str">
        <f ca="1" t="shared" si="110"/>
        <v/>
      </c>
    </row>
    <row r="908" s="74" customFormat="1" ht="20.15" customHeight="1" spans="1:30">
      <c r="A908" s="97"/>
      <c r="B908" s="95" t="str">
        <f ca="1">IF(LEN(A908)=0,"",INDEX('Smelter Look-up'!$A:$A,MATCH($A908,'Smelter Look-up'!$E:$E,0)))</f>
        <v/>
      </c>
      <c r="C908" s="95" t="str">
        <f ca="1">IF(LEN(A908)=0,"",INDEX('Smelter Look-up'!$C:$C,MATCH($A908,'Smelter Look-up'!$E:$E,0)))</f>
        <v/>
      </c>
      <c r="D908" s="95"/>
      <c r="E908" s="95" t="str">
        <f ca="1">IF(ISERROR($Y908),"",OFFSET('Smelter Look-up'!$D$4,$Y908-4,0)&amp;"")</f>
        <v/>
      </c>
      <c r="F908" s="95" t="str">
        <f ca="1">IF(ISERROR($Y908),"",OFFSET('Smelter Look-up'!$E$4,$Y908-4,0))</f>
        <v/>
      </c>
      <c r="G908" s="95" t="str">
        <f ca="1">IF(C908="Smelter not listed","Enter smelter details",IF(ISERROR($Y908),"",OFFSET('Smelter Look-up'!$F$4,$Y908-4,0)))</f>
        <v/>
      </c>
      <c r="H908" s="154" t="str">
        <f ca="1">IF(ISERROR($Y908),"",OFFSET('Smelter Look-up'!$G$4,$Y908-4,0))</f>
        <v/>
      </c>
      <c r="I908" s="96" t="str">
        <f ca="1">IF(ISERROR($Y908),"",OFFSET('Smelter Look-up'!$H$4,$Y908-4,0))</f>
        <v/>
      </c>
      <c r="J908" s="96" t="str">
        <f ca="1">IF(ISERROR($Y908),"",OFFSET('Smelter Look-up'!$I$4,$Y908-4,0))</f>
        <v/>
      </c>
      <c r="K908" s="97"/>
      <c r="L908" s="97"/>
      <c r="M908" s="97"/>
      <c r="N908" s="97"/>
      <c r="O908" s="97"/>
      <c r="P908" s="97"/>
      <c r="Q908" s="98"/>
      <c r="R908" s="140" t="str">
        <f ca="1">IF(ISERROR($Y908),"",OFFSET('Smelter Look-up'!$C$4,$Y908-4,0)&amp;"")</f>
        <v/>
      </c>
      <c r="S908" s="98" t="str">
        <f ca="1" t="shared" si="104"/>
        <v/>
      </c>
      <c r="T908" s="98" t="str">
        <f ca="1">IF(B908="","",IF(ISERROR(MATCH($J908,SorP!B:B,0)),"",INDIRECT("'SorP'!$A$"&amp;MATCH($S908&amp;$J908,SorP!C:C,0))))</f>
        <v/>
      </c>
      <c r="U908" s="99"/>
      <c r="V908" s="74" t="str">
        <f ca="1" t="shared" si="105"/>
        <v/>
      </c>
      <c r="W908" s="74" t="b">
        <f ca="1" t="shared" si="106"/>
        <v>0</v>
      </c>
      <c r="X908" s="74" t="str">
        <f ca="1" t="shared" si="107"/>
        <v>+</v>
      </c>
      <c r="Y908" s="74" t="e">
        <f ca="1">IF(C908="",NA(),MATCH($B908&amp;$C908,'Smelter Look-up'!$J:$J,0))</f>
        <v>#N/A</v>
      </c>
      <c r="AB908" s="74">
        <f ca="1" t="shared" si="108"/>
        <v>0</v>
      </c>
      <c r="AC908" s="74" t="str">
        <f ca="1" t="shared" si="109"/>
        <v/>
      </c>
      <c r="AD908" s="74" t="str">
        <f ca="1" t="shared" si="110"/>
        <v/>
      </c>
    </row>
    <row r="909" s="74" customFormat="1" ht="20.15" customHeight="1" spans="1:30">
      <c r="A909" s="97"/>
      <c r="B909" s="95" t="str">
        <f ca="1">IF(LEN(A909)=0,"",INDEX('Smelter Look-up'!$A:$A,MATCH($A909,'Smelter Look-up'!$E:$E,0)))</f>
        <v/>
      </c>
      <c r="C909" s="95" t="str">
        <f ca="1">IF(LEN(A909)=0,"",INDEX('Smelter Look-up'!$C:$C,MATCH($A909,'Smelter Look-up'!$E:$E,0)))</f>
        <v/>
      </c>
      <c r="D909" s="95"/>
      <c r="E909" s="95" t="str">
        <f ca="1">IF(ISERROR($Y909),"",OFFSET('Smelter Look-up'!$D$4,$Y909-4,0)&amp;"")</f>
        <v/>
      </c>
      <c r="F909" s="95" t="str">
        <f ca="1">IF(ISERROR($Y909),"",OFFSET('Smelter Look-up'!$E$4,$Y909-4,0))</f>
        <v/>
      </c>
      <c r="G909" s="95" t="str">
        <f ca="1">IF(C909="Smelter not listed","Enter smelter details",IF(ISERROR($Y909),"",OFFSET('Smelter Look-up'!$F$4,$Y909-4,0)))</f>
        <v/>
      </c>
      <c r="H909" s="154" t="str">
        <f ca="1">IF(ISERROR($Y909),"",OFFSET('Smelter Look-up'!$G$4,$Y909-4,0))</f>
        <v/>
      </c>
      <c r="I909" s="96" t="str">
        <f ca="1">IF(ISERROR($Y909),"",OFFSET('Smelter Look-up'!$H$4,$Y909-4,0))</f>
        <v/>
      </c>
      <c r="J909" s="96" t="str">
        <f ca="1">IF(ISERROR($Y909),"",OFFSET('Smelter Look-up'!$I$4,$Y909-4,0))</f>
        <v/>
      </c>
      <c r="K909" s="97"/>
      <c r="L909" s="97"/>
      <c r="M909" s="97"/>
      <c r="N909" s="97"/>
      <c r="O909" s="97"/>
      <c r="P909" s="97"/>
      <c r="Q909" s="98"/>
      <c r="R909" s="140" t="str">
        <f ca="1">IF(ISERROR($Y909),"",OFFSET('Smelter Look-up'!$C$4,$Y909-4,0)&amp;"")</f>
        <v/>
      </c>
      <c r="S909" s="98" t="str">
        <f ca="1" t="shared" si="104"/>
        <v/>
      </c>
      <c r="T909" s="98" t="str">
        <f ca="1">IF(B909="","",IF(ISERROR(MATCH($J909,SorP!B:B,0)),"",INDIRECT("'SorP'!$A$"&amp;MATCH($S909&amp;$J909,SorP!C:C,0))))</f>
        <v/>
      </c>
      <c r="U909" s="99"/>
      <c r="V909" s="74" t="str">
        <f ca="1" t="shared" si="105"/>
        <v/>
      </c>
      <c r="W909" s="74" t="b">
        <f ca="1" t="shared" si="106"/>
        <v>0</v>
      </c>
      <c r="X909" s="74" t="str">
        <f ca="1" t="shared" si="107"/>
        <v>+</v>
      </c>
      <c r="Y909" s="74" t="e">
        <f ca="1">IF(C909="",NA(),MATCH($B909&amp;$C909,'Smelter Look-up'!$J:$J,0))</f>
        <v>#N/A</v>
      </c>
      <c r="AB909" s="74">
        <f ca="1" t="shared" si="108"/>
        <v>0</v>
      </c>
      <c r="AC909" s="74" t="str">
        <f ca="1" t="shared" si="109"/>
        <v/>
      </c>
      <c r="AD909" s="74" t="str">
        <f ca="1" t="shared" si="110"/>
        <v/>
      </c>
    </row>
    <row r="910" s="74" customFormat="1" ht="20.15" customHeight="1" spans="1:30">
      <c r="A910" s="97"/>
      <c r="B910" s="95" t="str">
        <f ca="1">IF(LEN(A910)=0,"",INDEX('Smelter Look-up'!$A:$A,MATCH($A910,'Smelter Look-up'!$E:$E,0)))</f>
        <v/>
      </c>
      <c r="C910" s="95" t="str">
        <f ca="1">IF(LEN(A910)=0,"",INDEX('Smelter Look-up'!$C:$C,MATCH($A910,'Smelter Look-up'!$E:$E,0)))</f>
        <v/>
      </c>
      <c r="D910" s="95"/>
      <c r="E910" s="95" t="str">
        <f ca="1">IF(ISERROR($Y910),"",OFFSET('Smelter Look-up'!$D$4,$Y910-4,0)&amp;"")</f>
        <v/>
      </c>
      <c r="F910" s="95" t="str">
        <f ca="1">IF(ISERROR($Y910),"",OFFSET('Smelter Look-up'!$E$4,$Y910-4,0))</f>
        <v/>
      </c>
      <c r="G910" s="95" t="str">
        <f ca="1">IF(C910="Smelter not listed","Enter smelter details",IF(ISERROR($Y910),"",OFFSET('Smelter Look-up'!$F$4,$Y910-4,0)))</f>
        <v/>
      </c>
      <c r="H910" s="154" t="str">
        <f ca="1">IF(ISERROR($Y910),"",OFFSET('Smelter Look-up'!$G$4,$Y910-4,0))</f>
        <v/>
      </c>
      <c r="I910" s="96" t="str">
        <f ca="1">IF(ISERROR($Y910),"",OFFSET('Smelter Look-up'!$H$4,$Y910-4,0))</f>
        <v/>
      </c>
      <c r="J910" s="96" t="str">
        <f ca="1">IF(ISERROR($Y910),"",OFFSET('Smelter Look-up'!$I$4,$Y910-4,0))</f>
        <v/>
      </c>
      <c r="K910" s="97"/>
      <c r="L910" s="97"/>
      <c r="M910" s="97"/>
      <c r="N910" s="97"/>
      <c r="O910" s="97"/>
      <c r="P910" s="97"/>
      <c r="Q910" s="98"/>
      <c r="R910" s="140" t="str">
        <f ca="1">IF(ISERROR($Y910),"",OFFSET('Smelter Look-up'!$C$4,$Y910-4,0)&amp;"")</f>
        <v/>
      </c>
      <c r="S910" s="98" t="str">
        <f ca="1" t="shared" si="104"/>
        <v/>
      </c>
      <c r="T910" s="98" t="str">
        <f ca="1">IF(B910="","",IF(ISERROR(MATCH($J910,SorP!B:B,0)),"",INDIRECT("'SorP'!$A$"&amp;MATCH($S910&amp;$J910,SorP!C:C,0))))</f>
        <v/>
      </c>
      <c r="U910" s="99"/>
      <c r="V910" s="74" t="str">
        <f ca="1" t="shared" si="105"/>
        <v/>
      </c>
      <c r="W910" s="74" t="b">
        <f ca="1" t="shared" si="106"/>
        <v>0</v>
      </c>
      <c r="X910" s="74" t="str">
        <f ca="1" t="shared" si="107"/>
        <v>+</v>
      </c>
      <c r="Y910" s="74" t="e">
        <f ca="1">IF(C910="",NA(),MATCH($B910&amp;$C910,'Smelter Look-up'!$J:$J,0))</f>
        <v>#N/A</v>
      </c>
      <c r="AB910" s="74">
        <f ca="1" t="shared" si="108"/>
        <v>0</v>
      </c>
      <c r="AC910" s="74" t="str">
        <f ca="1" t="shared" si="109"/>
        <v/>
      </c>
      <c r="AD910" s="74" t="str">
        <f ca="1" t="shared" si="110"/>
        <v/>
      </c>
    </row>
    <row r="911" s="74" customFormat="1" ht="20.15" customHeight="1" spans="1:30">
      <c r="A911" s="97"/>
      <c r="B911" s="95" t="str">
        <f ca="1">IF(LEN(A911)=0,"",INDEX('Smelter Look-up'!$A:$A,MATCH($A911,'Smelter Look-up'!$E:$E,0)))</f>
        <v/>
      </c>
      <c r="C911" s="95" t="str">
        <f ca="1">IF(LEN(A911)=0,"",INDEX('Smelter Look-up'!$C:$C,MATCH($A911,'Smelter Look-up'!$E:$E,0)))</f>
        <v/>
      </c>
      <c r="D911" s="95"/>
      <c r="E911" s="95" t="str">
        <f ca="1">IF(ISERROR($Y911),"",OFFSET('Smelter Look-up'!$D$4,$Y911-4,0)&amp;"")</f>
        <v/>
      </c>
      <c r="F911" s="95" t="str">
        <f ca="1">IF(ISERROR($Y911),"",OFFSET('Smelter Look-up'!$E$4,$Y911-4,0))</f>
        <v/>
      </c>
      <c r="G911" s="95" t="str">
        <f ca="1">IF(C911="Smelter not listed","Enter smelter details",IF(ISERROR($Y911),"",OFFSET('Smelter Look-up'!$F$4,$Y911-4,0)))</f>
        <v/>
      </c>
      <c r="H911" s="154" t="str">
        <f ca="1">IF(ISERROR($Y911),"",OFFSET('Smelter Look-up'!$G$4,$Y911-4,0))</f>
        <v/>
      </c>
      <c r="I911" s="96" t="str">
        <f ca="1">IF(ISERROR($Y911),"",OFFSET('Smelter Look-up'!$H$4,$Y911-4,0))</f>
        <v/>
      </c>
      <c r="J911" s="96" t="str">
        <f ca="1">IF(ISERROR($Y911),"",OFFSET('Smelter Look-up'!$I$4,$Y911-4,0))</f>
        <v/>
      </c>
      <c r="K911" s="97"/>
      <c r="L911" s="97"/>
      <c r="M911" s="97"/>
      <c r="N911" s="97"/>
      <c r="O911" s="97"/>
      <c r="P911" s="97"/>
      <c r="Q911" s="98"/>
      <c r="R911" s="140" t="str">
        <f ca="1">IF(ISERROR($Y911),"",OFFSET('Smelter Look-up'!$C$4,$Y911-4,0)&amp;"")</f>
        <v/>
      </c>
      <c r="S911" s="98" t="str">
        <f ca="1" t="shared" si="104"/>
        <v/>
      </c>
      <c r="T911" s="98" t="str">
        <f ca="1">IF(B911="","",IF(ISERROR(MATCH($J911,SorP!B:B,0)),"",INDIRECT("'SorP'!$A$"&amp;MATCH($S911&amp;$J911,SorP!C:C,0))))</f>
        <v/>
      </c>
      <c r="U911" s="99"/>
      <c r="V911" s="74" t="str">
        <f ca="1" t="shared" si="105"/>
        <v/>
      </c>
      <c r="W911" s="74" t="b">
        <f ca="1" t="shared" si="106"/>
        <v>0</v>
      </c>
      <c r="X911" s="74" t="str">
        <f ca="1" t="shared" si="107"/>
        <v>+</v>
      </c>
      <c r="Y911" s="74" t="e">
        <f ca="1">IF(C911="",NA(),MATCH($B911&amp;$C911,'Smelter Look-up'!$J:$J,0))</f>
        <v>#N/A</v>
      </c>
      <c r="AB911" s="74">
        <f ca="1" t="shared" si="108"/>
        <v>0</v>
      </c>
      <c r="AC911" s="74" t="str">
        <f ca="1" t="shared" si="109"/>
        <v/>
      </c>
      <c r="AD911" s="74" t="str">
        <f ca="1" t="shared" si="110"/>
        <v/>
      </c>
    </row>
    <row r="912" s="74" customFormat="1" ht="20.15" customHeight="1" spans="1:30">
      <c r="A912" s="97"/>
      <c r="B912" s="95" t="str">
        <f ca="1">IF(LEN(A912)=0,"",INDEX('Smelter Look-up'!$A:$A,MATCH($A912,'Smelter Look-up'!$E:$E,0)))</f>
        <v/>
      </c>
      <c r="C912" s="95" t="str">
        <f ca="1">IF(LEN(A912)=0,"",INDEX('Smelter Look-up'!$C:$C,MATCH($A912,'Smelter Look-up'!$E:$E,0)))</f>
        <v/>
      </c>
      <c r="D912" s="95"/>
      <c r="E912" s="95" t="str">
        <f ca="1">IF(ISERROR($Y912),"",OFFSET('Smelter Look-up'!$D$4,$Y912-4,0)&amp;"")</f>
        <v/>
      </c>
      <c r="F912" s="95" t="str">
        <f ca="1">IF(ISERROR($Y912),"",OFFSET('Smelter Look-up'!$E$4,$Y912-4,0))</f>
        <v/>
      </c>
      <c r="G912" s="95" t="str">
        <f ca="1">IF(C912="Smelter not listed","Enter smelter details",IF(ISERROR($Y912),"",OFFSET('Smelter Look-up'!$F$4,$Y912-4,0)))</f>
        <v/>
      </c>
      <c r="H912" s="154" t="str">
        <f ca="1">IF(ISERROR($Y912),"",OFFSET('Smelter Look-up'!$G$4,$Y912-4,0))</f>
        <v/>
      </c>
      <c r="I912" s="96" t="str">
        <f ca="1">IF(ISERROR($Y912),"",OFFSET('Smelter Look-up'!$H$4,$Y912-4,0))</f>
        <v/>
      </c>
      <c r="J912" s="96" t="str">
        <f ca="1">IF(ISERROR($Y912),"",OFFSET('Smelter Look-up'!$I$4,$Y912-4,0))</f>
        <v/>
      </c>
      <c r="K912" s="97"/>
      <c r="L912" s="97"/>
      <c r="M912" s="97"/>
      <c r="N912" s="97"/>
      <c r="O912" s="97"/>
      <c r="P912" s="97"/>
      <c r="Q912" s="98"/>
      <c r="R912" s="140" t="str">
        <f ca="1">IF(ISERROR($Y912),"",OFFSET('Smelter Look-up'!$C$4,$Y912-4,0)&amp;"")</f>
        <v/>
      </c>
      <c r="S912" s="98" t="str">
        <f ca="1" t="shared" si="104"/>
        <v/>
      </c>
      <c r="T912" s="98" t="str">
        <f ca="1">IF(B912="","",IF(ISERROR(MATCH($J912,SorP!B:B,0)),"",INDIRECT("'SorP'!$A$"&amp;MATCH($S912&amp;$J912,SorP!C:C,0))))</f>
        <v/>
      </c>
      <c r="U912" s="99"/>
      <c r="V912" s="74" t="str">
        <f ca="1" t="shared" si="105"/>
        <v/>
      </c>
      <c r="W912" s="74" t="b">
        <f ca="1" t="shared" si="106"/>
        <v>0</v>
      </c>
      <c r="X912" s="74" t="str">
        <f ca="1" t="shared" si="107"/>
        <v>+</v>
      </c>
      <c r="Y912" s="74" t="e">
        <f ca="1">IF(C912="",NA(),MATCH($B912&amp;$C912,'Smelter Look-up'!$J:$J,0))</f>
        <v>#N/A</v>
      </c>
      <c r="AB912" s="74">
        <f ca="1" t="shared" si="108"/>
        <v>0</v>
      </c>
      <c r="AC912" s="74" t="str">
        <f ca="1" t="shared" si="109"/>
        <v/>
      </c>
      <c r="AD912" s="74" t="str">
        <f ca="1" t="shared" si="110"/>
        <v/>
      </c>
    </row>
    <row r="913" s="74" customFormat="1" ht="20.15" customHeight="1" spans="1:30">
      <c r="A913" s="97"/>
      <c r="B913" s="95" t="str">
        <f ca="1">IF(LEN(A913)=0,"",INDEX('Smelter Look-up'!$A:$A,MATCH($A913,'Smelter Look-up'!$E:$E,0)))</f>
        <v/>
      </c>
      <c r="C913" s="95" t="str">
        <f ca="1">IF(LEN(A913)=0,"",INDEX('Smelter Look-up'!$C:$C,MATCH($A913,'Smelter Look-up'!$E:$E,0)))</f>
        <v/>
      </c>
      <c r="D913" s="95"/>
      <c r="E913" s="95" t="str">
        <f ca="1">IF(ISERROR($Y913),"",OFFSET('Smelter Look-up'!$D$4,$Y913-4,0)&amp;"")</f>
        <v/>
      </c>
      <c r="F913" s="95" t="str">
        <f ca="1">IF(ISERROR($Y913),"",OFFSET('Smelter Look-up'!$E$4,$Y913-4,0))</f>
        <v/>
      </c>
      <c r="G913" s="95" t="str">
        <f ca="1">IF(C913="Smelter not listed","Enter smelter details",IF(ISERROR($Y913),"",OFFSET('Smelter Look-up'!$F$4,$Y913-4,0)))</f>
        <v/>
      </c>
      <c r="H913" s="154" t="str">
        <f ca="1">IF(ISERROR($Y913),"",OFFSET('Smelter Look-up'!$G$4,$Y913-4,0))</f>
        <v/>
      </c>
      <c r="I913" s="96" t="str">
        <f ca="1">IF(ISERROR($Y913),"",OFFSET('Smelter Look-up'!$H$4,$Y913-4,0))</f>
        <v/>
      </c>
      <c r="J913" s="96" t="str">
        <f ca="1">IF(ISERROR($Y913),"",OFFSET('Smelter Look-up'!$I$4,$Y913-4,0))</f>
        <v/>
      </c>
      <c r="K913" s="97"/>
      <c r="L913" s="97"/>
      <c r="M913" s="97"/>
      <c r="N913" s="97"/>
      <c r="O913" s="97"/>
      <c r="P913" s="97"/>
      <c r="Q913" s="98"/>
      <c r="R913" s="140" t="str">
        <f ca="1">IF(ISERROR($Y913),"",OFFSET('Smelter Look-up'!$C$4,$Y913-4,0)&amp;"")</f>
        <v/>
      </c>
      <c r="S913" s="98" t="str">
        <f ca="1" t="shared" si="104"/>
        <v/>
      </c>
      <c r="T913" s="98" t="str">
        <f ca="1">IF(B913="","",IF(ISERROR(MATCH($J913,SorP!B:B,0)),"",INDIRECT("'SorP'!$A$"&amp;MATCH($S913&amp;$J913,SorP!C:C,0))))</f>
        <v/>
      </c>
      <c r="U913" s="99"/>
      <c r="V913" s="74" t="str">
        <f ca="1" t="shared" si="105"/>
        <v/>
      </c>
      <c r="W913" s="74" t="b">
        <f ca="1" t="shared" si="106"/>
        <v>0</v>
      </c>
      <c r="X913" s="74" t="str">
        <f ca="1" t="shared" si="107"/>
        <v>+</v>
      </c>
      <c r="Y913" s="74" t="e">
        <f ca="1">IF(C913="",NA(),MATCH($B913&amp;$C913,'Smelter Look-up'!$J:$J,0))</f>
        <v>#N/A</v>
      </c>
      <c r="AB913" s="74">
        <f ca="1" t="shared" si="108"/>
        <v>0</v>
      </c>
      <c r="AC913" s="74" t="str">
        <f ca="1" t="shared" si="109"/>
        <v/>
      </c>
      <c r="AD913" s="74" t="str">
        <f ca="1" t="shared" si="110"/>
        <v/>
      </c>
    </row>
    <row r="914" s="74" customFormat="1" ht="20.15" customHeight="1" spans="1:30">
      <c r="A914" s="97"/>
      <c r="B914" s="95" t="str">
        <f ca="1">IF(LEN(A914)=0,"",INDEX('Smelter Look-up'!$A:$A,MATCH($A914,'Smelter Look-up'!$E:$E,0)))</f>
        <v/>
      </c>
      <c r="C914" s="95" t="str">
        <f ca="1">IF(LEN(A914)=0,"",INDEX('Smelter Look-up'!$C:$C,MATCH($A914,'Smelter Look-up'!$E:$E,0)))</f>
        <v/>
      </c>
      <c r="D914" s="95"/>
      <c r="E914" s="95" t="str">
        <f ca="1">IF(ISERROR($Y914),"",OFFSET('Smelter Look-up'!$D$4,$Y914-4,0)&amp;"")</f>
        <v/>
      </c>
      <c r="F914" s="95" t="str">
        <f ca="1">IF(ISERROR($Y914),"",OFFSET('Smelter Look-up'!$E$4,$Y914-4,0))</f>
        <v/>
      </c>
      <c r="G914" s="95" t="str">
        <f ca="1">IF(C914="Smelter not listed","Enter smelter details",IF(ISERROR($Y914),"",OFFSET('Smelter Look-up'!$F$4,$Y914-4,0)))</f>
        <v/>
      </c>
      <c r="H914" s="154" t="str">
        <f ca="1">IF(ISERROR($Y914),"",OFFSET('Smelter Look-up'!$G$4,$Y914-4,0))</f>
        <v/>
      </c>
      <c r="I914" s="96" t="str">
        <f ca="1">IF(ISERROR($Y914),"",OFFSET('Smelter Look-up'!$H$4,$Y914-4,0))</f>
        <v/>
      </c>
      <c r="J914" s="96" t="str">
        <f ca="1">IF(ISERROR($Y914),"",OFFSET('Smelter Look-up'!$I$4,$Y914-4,0))</f>
        <v/>
      </c>
      <c r="K914" s="97"/>
      <c r="L914" s="97"/>
      <c r="M914" s="97"/>
      <c r="N914" s="97"/>
      <c r="O914" s="97"/>
      <c r="P914" s="97"/>
      <c r="Q914" s="98"/>
      <c r="R914" s="140" t="str">
        <f ca="1">IF(ISERROR($Y914),"",OFFSET('Smelter Look-up'!$C$4,$Y914-4,0)&amp;"")</f>
        <v/>
      </c>
      <c r="S914" s="98" t="str">
        <f ca="1" t="shared" si="104"/>
        <v/>
      </c>
      <c r="T914" s="98" t="str">
        <f ca="1">IF(B914="","",IF(ISERROR(MATCH($J914,SorP!B:B,0)),"",INDIRECT("'SorP'!$A$"&amp;MATCH($S914&amp;$J914,SorP!C:C,0))))</f>
        <v/>
      </c>
      <c r="U914" s="99"/>
      <c r="V914" s="74" t="str">
        <f ca="1" t="shared" si="105"/>
        <v/>
      </c>
      <c r="W914" s="74" t="b">
        <f ca="1" t="shared" si="106"/>
        <v>0</v>
      </c>
      <c r="X914" s="74" t="str">
        <f ca="1" t="shared" si="107"/>
        <v>+</v>
      </c>
      <c r="Y914" s="74" t="e">
        <f ca="1">IF(C914="",NA(),MATCH($B914&amp;$C914,'Smelter Look-up'!$J:$J,0))</f>
        <v>#N/A</v>
      </c>
      <c r="AB914" s="74">
        <f ca="1" t="shared" si="108"/>
        <v>0</v>
      </c>
      <c r="AC914" s="74" t="str">
        <f ca="1" t="shared" si="109"/>
        <v/>
      </c>
      <c r="AD914" s="74" t="str">
        <f ca="1" t="shared" si="110"/>
        <v/>
      </c>
    </row>
    <row r="915" s="74" customFormat="1" ht="20.15" customHeight="1" spans="1:30">
      <c r="A915" s="97"/>
      <c r="B915" s="95" t="str">
        <f ca="1">IF(LEN(A915)=0,"",INDEX('Smelter Look-up'!$A:$A,MATCH($A915,'Smelter Look-up'!$E:$E,0)))</f>
        <v/>
      </c>
      <c r="C915" s="95" t="str">
        <f ca="1">IF(LEN(A915)=0,"",INDEX('Smelter Look-up'!$C:$C,MATCH($A915,'Smelter Look-up'!$E:$E,0)))</f>
        <v/>
      </c>
      <c r="D915" s="95"/>
      <c r="E915" s="95" t="str">
        <f ca="1">IF(ISERROR($Y915),"",OFFSET('Smelter Look-up'!$D$4,$Y915-4,0)&amp;"")</f>
        <v/>
      </c>
      <c r="F915" s="95" t="str">
        <f ca="1">IF(ISERROR($Y915),"",OFFSET('Smelter Look-up'!$E$4,$Y915-4,0))</f>
        <v/>
      </c>
      <c r="G915" s="95" t="str">
        <f ca="1">IF(C915="Smelter not listed","Enter smelter details",IF(ISERROR($Y915),"",OFFSET('Smelter Look-up'!$F$4,$Y915-4,0)))</f>
        <v/>
      </c>
      <c r="H915" s="154" t="str">
        <f ca="1">IF(ISERROR($Y915),"",OFFSET('Smelter Look-up'!$G$4,$Y915-4,0))</f>
        <v/>
      </c>
      <c r="I915" s="96" t="str">
        <f ca="1">IF(ISERROR($Y915),"",OFFSET('Smelter Look-up'!$H$4,$Y915-4,0))</f>
        <v/>
      </c>
      <c r="J915" s="96" t="str">
        <f ca="1">IF(ISERROR($Y915),"",OFFSET('Smelter Look-up'!$I$4,$Y915-4,0))</f>
        <v/>
      </c>
      <c r="K915" s="97"/>
      <c r="L915" s="97"/>
      <c r="M915" s="97"/>
      <c r="N915" s="97"/>
      <c r="O915" s="97"/>
      <c r="P915" s="97"/>
      <c r="Q915" s="98"/>
      <c r="R915" s="140" t="str">
        <f ca="1">IF(ISERROR($Y915),"",OFFSET('Smelter Look-up'!$C$4,$Y915-4,0)&amp;"")</f>
        <v/>
      </c>
      <c r="S915" s="98" t="str">
        <f ca="1" t="shared" si="104"/>
        <v/>
      </c>
      <c r="T915" s="98" t="str">
        <f ca="1">IF(B915="","",IF(ISERROR(MATCH($J915,SorP!B:B,0)),"",INDIRECT("'SorP'!$A$"&amp;MATCH($S915&amp;$J915,SorP!C:C,0))))</f>
        <v/>
      </c>
      <c r="U915" s="99"/>
      <c r="V915" s="74" t="str">
        <f ca="1" t="shared" si="105"/>
        <v/>
      </c>
      <c r="W915" s="74" t="b">
        <f ca="1" t="shared" si="106"/>
        <v>0</v>
      </c>
      <c r="X915" s="74" t="str">
        <f ca="1" t="shared" si="107"/>
        <v>+</v>
      </c>
      <c r="Y915" s="74" t="e">
        <f ca="1">IF(C915="",NA(),MATCH($B915&amp;$C915,'Smelter Look-up'!$J:$J,0))</f>
        <v>#N/A</v>
      </c>
      <c r="AB915" s="74">
        <f ca="1" t="shared" si="108"/>
        <v>0</v>
      </c>
      <c r="AC915" s="74" t="str">
        <f ca="1" t="shared" si="109"/>
        <v/>
      </c>
      <c r="AD915" s="74" t="str">
        <f ca="1" t="shared" si="110"/>
        <v/>
      </c>
    </row>
    <row r="916" s="74" customFormat="1" ht="20.15" customHeight="1" spans="1:30">
      <c r="A916" s="97"/>
      <c r="B916" s="95" t="str">
        <f ca="1">IF(LEN(A916)=0,"",INDEX('Smelter Look-up'!$A:$A,MATCH($A916,'Smelter Look-up'!$E:$E,0)))</f>
        <v/>
      </c>
      <c r="C916" s="95" t="str">
        <f ca="1">IF(LEN(A916)=0,"",INDEX('Smelter Look-up'!$C:$C,MATCH($A916,'Smelter Look-up'!$E:$E,0)))</f>
        <v/>
      </c>
      <c r="D916" s="95"/>
      <c r="E916" s="95" t="str">
        <f ca="1">IF(ISERROR($Y916),"",OFFSET('Smelter Look-up'!$D$4,$Y916-4,0)&amp;"")</f>
        <v/>
      </c>
      <c r="F916" s="95" t="str">
        <f ca="1">IF(ISERROR($Y916),"",OFFSET('Smelter Look-up'!$E$4,$Y916-4,0))</f>
        <v/>
      </c>
      <c r="G916" s="95" t="str">
        <f ca="1">IF(C916="Smelter not listed","Enter smelter details",IF(ISERROR($Y916),"",OFFSET('Smelter Look-up'!$F$4,$Y916-4,0)))</f>
        <v/>
      </c>
      <c r="H916" s="154" t="str">
        <f ca="1">IF(ISERROR($Y916),"",OFFSET('Smelter Look-up'!$G$4,$Y916-4,0))</f>
        <v/>
      </c>
      <c r="I916" s="96" t="str">
        <f ca="1">IF(ISERROR($Y916),"",OFFSET('Smelter Look-up'!$H$4,$Y916-4,0))</f>
        <v/>
      </c>
      <c r="J916" s="96" t="str">
        <f ca="1">IF(ISERROR($Y916),"",OFFSET('Smelter Look-up'!$I$4,$Y916-4,0))</f>
        <v/>
      </c>
      <c r="K916" s="97"/>
      <c r="L916" s="97"/>
      <c r="M916" s="97"/>
      <c r="N916" s="97"/>
      <c r="O916" s="97"/>
      <c r="P916" s="97"/>
      <c r="Q916" s="98"/>
      <c r="R916" s="140" t="str">
        <f ca="1">IF(ISERROR($Y916),"",OFFSET('Smelter Look-up'!$C$4,$Y916-4,0)&amp;"")</f>
        <v/>
      </c>
      <c r="S916" s="98" t="str">
        <f ca="1" t="shared" si="104"/>
        <v/>
      </c>
      <c r="T916" s="98" t="str">
        <f ca="1">IF(B916="","",IF(ISERROR(MATCH($J916,SorP!B:B,0)),"",INDIRECT("'SorP'!$A$"&amp;MATCH($S916&amp;$J916,SorP!C:C,0))))</f>
        <v/>
      </c>
      <c r="U916" s="99"/>
      <c r="V916" s="74" t="str">
        <f ca="1" t="shared" si="105"/>
        <v/>
      </c>
      <c r="W916" s="74" t="b">
        <f ca="1" t="shared" si="106"/>
        <v>0</v>
      </c>
      <c r="X916" s="74" t="str">
        <f ca="1" t="shared" si="107"/>
        <v>+</v>
      </c>
      <c r="Y916" s="74" t="e">
        <f ca="1">IF(C916="",NA(),MATCH($B916&amp;$C916,'Smelter Look-up'!$J:$J,0))</f>
        <v>#N/A</v>
      </c>
      <c r="AB916" s="74">
        <f ca="1" t="shared" si="108"/>
        <v>0</v>
      </c>
      <c r="AC916" s="74" t="str">
        <f ca="1" t="shared" si="109"/>
        <v/>
      </c>
      <c r="AD916" s="74" t="str">
        <f ca="1" t="shared" si="110"/>
        <v/>
      </c>
    </row>
    <row r="917" s="74" customFormat="1" ht="20.15" customHeight="1" spans="1:30">
      <c r="A917" s="97"/>
      <c r="B917" s="95" t="str">
        <f ca="1">IF(LEN(A917)=0,"",INDEX('Smelter Look-up'!$A:$A,MATCH($A917,'Smelter Look-up'!$E:$E,0)))</f>
        <v/>
      </c>
      <c r="C917" s="95" t="str">
        <f ca="1">IF(LEN(A917)=0,"",INDEX('Smelter Look-up'!$C:$C,MATCH($A917,'Smelter Look-up'!$E:$E,0)))</f>
        <v/>
      </c>
      <c r="D917" s="95"/>
      <c r="E917" s="95" t="str">
        <f ca="1">IF(ISERROR($Y917),"",OFFSET('Smelter Look-up'!$D$4,$Y917-4,0)&amp;"")</f>
        <v/>
      </c>
      <c r="F917" s="95" t="str">
        <f ca="1">IF(ISERROR($Y917),"",OFFSET('Smelter Look-up'!$E$4,$Y917-4,0))</f>
        <v/>
      </c>
      <c r="G917" s="95" t="str">
        <f ca="1">IF(C917="Smelter not listed","Enter smelter details",IF(ISERROR($Y917),"",OFFSET('Smelter Look-up'!$F$4,$Y917-4,0)))</f>
        <v/>
      </c>
      <c r="H917" s="154" t="str">
        <f ca="1">IF(ISERROR($Y917),"",OFFSET('Smelter Look-up'!$G$4,$Y917-4,0))</f>
        <v/>
      </c>
      <c r="I917" s="96" t="str">
        <f ca="1">IF(ISERROR($Y917),"",OFFSET('Smelter Look-up'!$H$4,$Y917-4,0))</f>
        <v/>
      </c>
      <c r="J917" s="96" t="str">
        <f ca="1">IF(ISERROR($Y917),"",OFFSET('Smelter Look-up'!$I$4,$Y917-4,0))</f>
        <v/>
      </c>
      <c r="K917" s="97"/>
      <c r="L917" s="97"/>
      <c r="M917" s="97"/>
      <c r="N917" s="97"/>
      <c r="O917" s="97"/>
      <c r="P917" s="97"/>
      <c r="Q917" s="98"/>
      <c r="R917" s="140" t="str">
        <f ca="1">IF(ISERROR($Y917),"",OFFSET('Smelter Look-up'!$C$4,$Y917-4,0)&amp;"")</f>
        <v/>
      </c>
      <c r="S917" s="98" t="str">
        <f ca="1" t="shared" si="104"/>
        <v/>
      </c>
      <c r="T917" s="98" t="str">
        <f ca="1">IF(B917="","",IF(ISERROR(MATCH($J917,SorP!B:B,0)),"",INDIRECT("'SorP'!$A$"&amp;MATCH($S917&amp;$J917,SorP!C:C,0))))</f>
        <v/>
      </c>
      <c r="U917" s="99"/>
      <c r="V917" s="74" t="str">
        <f ca="1" t="shared" si="105"/>
        <v/>
      </c>
      <c r="W917" s="74" t="b">
        <f ca="1" t="shared" si="106"/>
        <v>0</v>
      </c>
      <c r="X917" s="74" t="str">
        <f ca="1" t="shared" si="107"/>
        <v>+</v>
      </c>
      <c r="Y917" s="74" t="e">
        <f ca="1">IF(C917="",NA(),MATCH($B917&amp;$C917,'Smelter Look-up'!$J:$J,0))</f>
        <v>#N/A</v>
      </c>
      <c r="AB917" s="74">
        <f ca="1" t="shared" si="108"/>
        <v>0</v>
      </c>
      <c r="AC917" s="74" t="str">
        <f ca="1" t="shared" si="109"/>
        <v/>
      </c>
      <c r="AD917" s="74" t="str">
        <f ca="1" t="shared" si="110"/>
        <v/>
      </c>
    </row>
    <row r="918" s="74" customFormat="1" ht="20.15" customHeight="1" spans="1:30">
      <c r="A918" s="97"/>
      <c r="B918" s="95" t="str">
        <f ca="1">IF(LEN(A918)=0,"",INDEX('Smelter Look-up'!$A:$A,MATCH($A918,'Smelter Look-up'!$E:$E,0)))</f>
        <v/>
      </c>
      <c r="C918" s="95" t="str">
        <f ca="1">IF(LEN(A918)=0,"",INDEX('Smelter Look-up'!$C:$C,MATCH($A918,'Smelter Look-up'!$E:$E,0)))</f>
        <v/>
      </c>
      <c r="D918" s="95"/>
      <c r="E918" s="95" t="str">
        <f ca="1">IF(ISERROR($Y918),"",OFFSET('Smelter Look-up'!$D$4,$Y918-4,0)&amp;"")</f>
        <v/>
      </c>
      <c r="F918" s="95" t="str">
        <f ca="1">IF(ISERROR($Y918),"",OFFSET('Smelter Look-up'!$E$4,$Y918-4,0))</f>
        <v/>
      </c>
      <c r="G918" s="95" t="str">
        <f ca="1">IF(C918="Smelter not listed","Enter smelter details",IF(ISERROR($Y918),"",OFFSET('Smelter Look-up'!$F$4,$Y918-4,0)))</f>
        <v/>
      </c>
      <c r="H918" s="154" t="str">
        <f ca="1">IF(ISERROR($Y918),"",OFFSET('Smelter Look-up'!$G$4,$Y918-4,0))</f>
        <v/>
      </c>
      <c r="I918" s="96" t="str">
        <f ca="1">IF(ISERROR($Y918),"",OFFSET('Smelter Look-up'!$H$4,$Y918-4,0))</f>
        <v/>
      </c>
      <c r="J918" s="96" t="str">
        <f ca="1">IF(ISERROR($Y918),"",OFFSET('Smelter Look-up'!$I$4,$Y918-4,0))</f>
        <v/>
      </c>
      <c r="K918" s="97"/>
      <c r="L918" s="97"/>
      <c r="M918" s="97"/>
      <c r="N918" s="97"/>
      <c r="O918" s="97"/>
      <c r="P918" s="97"/>
      <c r="Q918" s="98"/>
      <c r="R918" s="140" t="str">
        <f ca="1">IF(ISERROR($Y918),"",OFFSET('Smelter Look-up'!$C$4,$Y918-4,0)&amp;"")</f>
        <v/>
      </c>
      <c r="S918" s="98" t="str">
        <f ca="1" t="shared" si="104"/>
        <v/>
      </c>
      <c r="T918" s="98" t="str">
        <f ca="1">IF(B918="","",IF(ISERROR(MATCH($J918,SorP!B:B,0)),"",INDIRECT("'SorP'!$A$"&amp;MATCH($S918&amp;$J918,SorP!C:C,0))))</f>
        <v/>
      </c>
      <c r="U918" s="99"/>
      <c r="V918" s="74" t="str">
        <f ca="1" t="shared" si="105"/>
        <v/>
      </c>
      <c r="W918" s="74" t="b">
        <f ca="1" t="shared" si="106"/>
        <v>0</v>
      </c>
      <c r="X918" s="74" t="str">
        <f ca="1" t="shared" si="107"/>
        <v>+</v>
      </c>
      <c r="Y918" s="74" t="e">
        <f ca="1">IF(C918="",NA(),MATCH($B918&amp;$C918,'Smelter Look-up'!$J:$J,0))</f>
        <v>#N/A</v>
      </c>
      <c r="AB918" s="74">
        <f ca="1" t="shared" si="108"/>
        <v>0</v>
      </c>
      <c r="AC918" s="74" t="str">
        <f ca="1" t="shared" si="109"/>
        <v/>
      </c>
      <c r="AD918" s="74" t="str">
        <f ca="1" t="shared" si="110"/>
        <v/>
      </c>
    </row>
    <row r="919" s="74" customFormat="1" ht="20.15" customHeight="1" spans="1:30">
      <c r="A919" s="97"/>
      <c r="B919" s="95" t="str">
        <f ca="1">IF(LEN(A919)=0,"",INDEX('Smelter Look-up'!$A:$A,MATCH($A919,'Smelter Look-up'!$E:$E,0)))</f>
        <v/>
      </c>
      <c r="C919" s="95" t="str">
        <f ca="1">IF(LEN(A919)=0,"",INDEX('Smelter Look-up'!$C:$C,MATCH($A919,'Smelter Look-up'!$E:$E,0)))</f>
        <v/>
      </c>
      <c r="D919" s="95"/>
      <c r="E919" s="95" t="str">
        <f ca="1">IF(ISERROR($Y919),"",OFFSET('Smelter Look-up'!$D$4,$Y919-4,0)&amp;"")</f>
        <v/>
      </c>
      <c r="F919" s="95" t="str">
        <f ca="1">IF(ISERROR($Y919),"",OFFSET('Smelter Look-up'!$E$4,$Y919-4,0))</f>
        <v/>
      </c>
      <c r="G919" s="95" t="str">
        <f ca="1">IF(C919="Smelter not listed","Enter smelter details",IF(ISERROR($Y919),"",OFFSET('Smelter Look-up'!$F$4,$Y919-4,0)))</f>
        <v/>
      </c>
      <c r="H919" s="154" t="str">
        <f ca="1">IF(ISERROR($Y919),"",OFFSET('Smelter Look-up'!$G$4,$Y919-4,0))</f>
        <v/>
      </c>
      <c r="I919" s="96" t="str">
        <f ca="1">IF(ISERROR($Y919),"",OFFSET('Smelter Look-up'!$H$4,$Y919-4,0))</f>
        <v/>
      </c>
      <c r="J919" s="96" t="str">
        <f ca="1">IF(ISERROR($Y919),"",OFFSET('Smelter Look-up'!$I$4,$Y919-4,0))</f>
        <v/>
      </c>
      <c r="K919" s="97"/>
      <c r="L919" s="97"/>
      <c r="M919" s="97"/>
      <c r="N919" s="97"/>
      <c r="O919" s="97"/>
      <c r="P919" s="97"/>
      <c r="Q919" s="98"/>
      <c r="R919" s="140" t="str">
        <f ca="1">IF(ISERROR($Y919),"",OFFSET('Smelter Look-up'!$C$4,$Y919-4,0)&amp;"")</f>
        <v/>
      </c>
      <c r="S919" s="98" t="str">
        <f ca="1" t="shared" si="104"/>
        <v/>
      </c>
      <c r="T919" s="98" t="str">
        <f ca="1">IF(B919="","",IF(ISERROR(MATCH($J919,SorP!B:B,0)),"",INDIRECT("'SorP'!$A$"&amp;MATCH($S919&amp;$J919,SorP!C:C,0))))</f>
        <v/>
      </c>
      <c r="U919" s="99"/>
      <c r="V919" s="74" t="str">
        <f ca="1" t="shared" si="105"/>
        <v/>
      </c>
      <c r="W919" s="74" t="b">
        <f ca="1" t="shared" si="106"/>
        <v>0</v>
      </c>
      <c r="X919" s="74" t="str">
        <f ca="1" t="shared" si="107"/>
        <v>+</v>
      </c>
      <c r="Y919" s="74" t="e">
        <f ca="1">IF(C919="",NA(),MATCH($B919&amp;$C919,'Smelter Look-up'!$J:$J,0))</f>
        <v>#N/A</v>
      </c>
      <c r="AB919" s="74">
        <f ca="1" t="shared" si="108"/>
        <v>0</v>
      </c>
      <c r="AC919" s="74" t="str">
        <f ca="1" t="shared" si="109"/>
        <v/>
      </c>
      <c r="AD919" s="74" t="str">
        <f ca="1" t="shared" si="110"/>
        <v/>
      </c>
    </row>
    <row r="920" s="74" customFormat="1" ht="20.15" customHeight="1" spans="1:30">
      <c r="A920" s="97"/>
      <c r="B920" s="95" t="str">
        <f ca="1">IF(LEN(A920)=0,"",INDEX('Smelter Look-up'!$A:$A,MATCH($A920,'Smelter Look-up'!$E:$E,0)))</f>
        <v/>
      </c>
      <c r="C920" s="95" t="str">
        <f ca="1">IF(LEN(A920)=0,"",INDEX('Smelter Look-up'!$C:$C,MATCH($A920,'Smelter Look-up'!$E:$E,0)))</f>
        <v/>
      </c>
      <c r="D920" s="95"/>
      <c r="E920" s="95" t="str">
        <f ca="1">IF(ISERROR($Y920),"",OFFSET('Smelter Look-up'!$D$4,$Y920-4,0)&amp;"")</f>
        <v/>
      </c>
      <c r="F920" s="95" t="str">
        <f ca="1">IF(ISERROR($Y920),"",OFFSET('Smelter Look-up'!$E$4,$Y920-4,0))</f>
        <v/>
      </c>
      <c r="G920" s="95" t="str">
        <f ca="1">IF(C920="Smelter not listed","Enter smelter details",IF(ISERROR($Y920),"",OFFSET('Smelter Look-up'!$F$4,$Y920-4,0)))</f>
        <v/>
      </c>
      <c r="H920" s="154" t="str">
        <f ca="1">IF(ISERROR($Y920),"",OFFSET('Smelter Look-up'!$G$4,$Y920-4,0))</f>
        <v/>
      </c>
      <c r="I920" s="96" t="str">
        <f ca="1">IF(ISERROR($Y920),"",OFFSET('Smelter Look-up'!$H$4,$Y920-4,0))</f>
        <v/>
      </c>
      <c r="J920" s="96" t="str">
        <f ca="1">IF(ISERROR($Y920),"",OFFSET('Smelter Look-up'!$I$4,$Y920-4,0))</f>
        <v/>
      </c>
      <c r="K920" s="97"/>
      <c r="L920" s="97"/>
      <c r="M920" s="97"/>
      <c r="N920" s="97"/>
      <c r="O920" s="97"/>
      <c r="P920" s="97"/>
      <c r="Q920" s="98"/>
      <c r="R920" s="140" t="str">
        <f ca="1">IF(ISERROR($Y920),"",OFFSET('Smelter Look-up'!$C$4,$Y920-4,0)&amp;"")</f>
        <v/>
      </c>
      <c r="S920" s="98" t="str">
        <f ca="1" t="shared" si="104"/>
        <v/>
      </c>
      <c r="T920" s="98" t="str">
        <f ca="1">IF(B920="","",IF(ISERROR(MATCH($J920,SorP!B:B,0)),"",INDIRECT("'SorP'!$A$"&amp;MATCH($S920&amp;$J920,SorP!C:C,0))))</f>
        <v/>
      </c>
      <c r="U920" s="99"/>
      <c r="V920" s="74" t="str">
        <f ca="1" t="shared" si="105"/>
        <v/>
      </c>
      <c r="W920" s="74" t="b">
        <f ca="1" t="shared" si="106"/>
        <v>0</v>
      </c>
      <c r="X920" s="74" t="str">
        <f ca="1" t="shared" si="107"/>
        <v>+</v>
      </c>
      <c r="Y920" s="74" t="e">
        <f ca="1">IF(C920="",NA(),MATCH($B920&amp;$C920,'Smelter Look-up'!$J:$J,0))</f>
        <v>#N/A</v>
      </c>
      <c r="AB920" s="74">
        <f ca="1" t="shared" si="108"/>
        <v>0</v>
      </c>
      <c r="AC920" s="74" t="str">
        <f ca="1" t="shared" si="109"/>
        <v/>
      </c>
      <c r="AD920" s="74" t="str">
        <f ca="1" t="shared" si="110"/>
        <v/>
      </c>
    </row>
    <row r="921" s="74" customFormat="1" ht="20.15" customHeight="1" spans="1:30">
      <c r="A921" s="97"/>
      <c r="B921" s="95" t="str">
        <f ca="1">IF(LEN(A921)=0,"",INDEX('Smelter Look-up'!$A:$A,MATCH($A921,'Smelter Look-up'!$E:$E,0)))</f>
        <v/>
      </c>
      <c r="C921" s="95" t="str">
        <f ca="1">IF(LEN(A921)=0,"",INDEX('Smelter Look-up'!$C:$C,MATCH($A921,'Smelter Look-up'!$E:$E,0)))</f>
        <v/>
      </c>
      <c r="D921" s="95"/>
      <c r="E921" s="95" t="str">
        <f ca="1">IF(ISERROR($Y921),"",OFFSET('Smelter Look-up'!$D$4,$Y921-4,0)&amp;"")</f>
        <v/>
      </c>
      <c r="F921" s="95" t="str">
        <f ca="1">IF(ISERROR($Y921),"",OFFSET('Smelter Look-up'!$E$4,$Y921-4,0))</f>
        <v/>
      </c>
      <c r="G921" s="95" t="str">
        <f ca="1">IF(C921="Smelter not listed","Enter smelter details",IF(ISERROR($Y921),"",OFFSET('Smelter Look-up'!$F$4,$Y921-4,0)))</f>
        <v/>
      </c>
      <c r="H921" s="154" t="str">
        <f ca="1">IF(ISERROR($Y921),"",OFFSET('Smelter Look-up'!$G$4,$Y921-4,0))</f>
        <v/>
      </c>
      <c r="I921" s="96" t="str">
        <f ca="1">IF(ISERROR($Y921),"",OFFSET('Smelter Look-up'!$H$4,$Y921-4,0))</f>
        <v/>
      </c>
      <c r="J921" s="96" t="str">
        <f ca="1">IF(ISERROR($Y921),"",OFFSET('Smelter Look-up'!$I$4,$Y921-4,0))</f>
        <v/>
      </c>
      <c r="K921" s="97"/>
      <c r="L921" s="97"/>
      <c r="M921" s="97"/>
      <c r="N921" s="97"/>
      <c r="O921" s="97"/>
      <c r="P921" s="97"/>
      <c r="Q921" s="98"/>
      <c r="R921" s="140" t="str">
        <f ca="1">IF(ISERROR($Y921),"",OFFSET('Smelter Look-up'!$C$4,$Y921-4,0)&amp;"")</f>
        <v/>
      </c>
      <c r="S921" s="98" t="str">
        <f ca="1" t="shared" si="104"/>
        <v/>
      </c>
      <c r="T921" s="98" t="str">
        <f ca="1">IF(B921="","",IF(ISERROR(MATCH($J921,SorP!B:B,0)),"",INDIRECT("'SorP'!$A$"&amp;MATCH($S921&amp;$J921,SorP!C:C,0))))</f>
        <v/>
      </c>
      <c r="U921" s="99"/>
      <c r="V921" s="74" t="str">
        <f ca="1" t="shared" si="105"/>
        <v/>
      </c>
      <c r="W921" s="74" t="b">
        <f ca="1" t="shared" si="106"/>
        <v>0</v>
      </c>
      <c r="X921" s="74" t="str">
        <f ca="1" t="shared" si="107"/>
        <v>+</v>
      </c>
      <c r="Y921" s="74" t="e">
        <f ca="1">IF(C921="",NA(),MATCH($B921&amp;$C921,'Smelter Look-up'!$J:$J,0))</f>
        <v>#N/A</v>
      </c>
      <c r="AB921" s="74">
        <f ca="1" t="shared" si="108"/>
        <v>0</v>
      </c>
      <c r="AC921" s="74" t="str">
        <f ca="1" t="shared" si="109"/>
        <v/>
      </c>
      <c r="AD921" s="74" t="str">
        <f ca="1" t="shared" si="110"/>
        <v/>
      </c>
    </row>
    <row r="922" s="74" customFormat="1" ht="20.15" customHeight="1" spans="1:30">
      <c r="A922" s="97"/>
      <c r="B922" s="95" t="str">
        <f ca="1">IF(LEN(A922)=0,"",INDEX('Smelter Look-up'!$A:$A,MATCH($A922,'Smelter Look-up'!$E:$E,0)))</f>
        <v/>
      </c>
      <c r="C922" s="95" t="str">
        <f ca="1">IF(LEN(A922)=0,"",INDEX('Smelter Look-up'!$C:$C,MATCH($A922,'Smelter Look-up'!$E:$E,0)))</f>
        <v/>
      </c>
      <c r="D922" s="95"/>
      <c r="E922" s="95" t="str">
        <f ca="1">IF(ISERROR($Y922),"",OFFSET('Smelter Look-up'!$D$4,$Y922-4,0)&amp;"")</f>
        <v/>
      </c>
      <c r="F922" s="95" t="str">
        <f ca="1">IF(ISERROR($Y922),"",OFFSET('Smelter Look-up'!$E$4,$Y922-4,0))</f>
        <v/>
      </c>
      <c r="G922" s="95" t="str">
        <f ca="1">IF(C922="Smelter not listed","Enter smelter details",IF(ISERROR($Y922),"",OFFSET('Smelter Look-up'!$F$4,$Y922-4,0)))</f>
        <v/>
      </c>
      <c r="H922" s="154" t="str">
        <f ca="1">IF(ISERROR($Y922),"",OFFSET('Smelter Look-up'!$G$4,$Y922-4,0))</f>
        <v/>
      </c>
      <c r="I922" s="96" t="str">
        <f ca="1">IF(ISERROR($Y922),"",OFFSET('Smelter Look-up'!$H$4,$Y922-4,0))</f>
        <v/>
      </c>
      <c r="J922" s="96" t="str">
        <f ca="1">IF(ISERROR($Y922),"",OFFSET('Smelter Look-up'!$I$4,$Y922-4,0))</f>
        <v/>
      </c>
      <c r="K922" s="97"/>
      <c r="L922" s="97"/>
      <c r="M922" s="97"/>
      <c r="N922" s="97"/>
      <c r="O922" s="97"/>
      <c r="P922" s="97"/>
      <c r="Q922" s="98"/>
      <c r="R922" s="140" t="str">
        <f ca="1">IF(ISERROR($Y922),"",OFFSET('Smelter Look-up'!$C$4,$Y922-4,0)&amp;"")</f>
        <v/>
      </c>
      <c r="S922" s="98" t="str">
        <f ca="1" t="shared" si="104"/>
        <v/>
      </c>
      <c r="T922" s="98" t="str">
        <f ca="1">IF(B922="","",IF(ISERROR(MATCH($J922,SorP!B:B,0)),"",INDIRECT("'SorP'!$A$"&amp;MATCH($S922&amp;$J922,SorP!C:C,0))))</f>
        <v/>
      </c>
      <c r="U922" s="99"/>
      <c r="V922" s="74" t="str">
        <f ca="1" t="shared" si="105"/>
        <v/>
      </c>
      <c r="W922" s="74" t="b">
        <f ca="1" t="shared" si="106"/>
        <v>0</v>
      </c>
      <c r="X922" s="74" t="str">
        <f ca="1" t="shared" si="107"/>
        <v>+</v>
      </c>
      <c r="Y922" s="74" t="e">
        <f ca="1">IF(C922="",NA(),MATCH($B922&amp;$C922,'Smelter Look-up'!$J:$J,0))</f>
        <v>#N/A</v>
      </c>
      <c r="AB922" s="74">
        <f ca="1" t="shared" si="108"/>
        <v>0</v>
      </c>
      <c r="AC922" s="74" t="str">
        <f ca="1" t="shared" si="109"/>
        <v/>
      </c>
      <c r="AD922" s="74" t="str">
        <f ca="1" t="shared" si="110"/>
        <v/>
      </c>
    </row>
    <row r="923" s="74" customFormat="1" ht="20.15" customHeight="1" spans="1:30">
      <c r="A923" s="97"/>
      <c r="B923" s="95" t="str">
        <f ca="1">IF(LEN(A923)=0,"",INDEX('Smelter Look-up'!$A:$A,MATCH($A923,'Smelter Look-up'!$E:$E,0)))</f>
        <v/>
      </c>
      <c r="C923" s="95" t="str">
        <f ca="1">IF(LEN(A923)=0,"",INDEX('Smelter Look-up'!$C:$C,MATCH($A923,'Smelter Look-up'!$E:$E,0)))</f>
        <v/>
      </c>
      <c r="D923" s="95"/>
      <c r="E923" s="95" t="str">
        <f ca="1">IF(ISERROR($Y923),"",OFFSET('Smelter Look-up'!$D$4,$Y923-4,0)&amp;"")</f>
        <v/>
      </c>
      <c r="F923" s="95" t="str">
        <f ca="1">IF(ISERROR($Y923),"",OFFSET('Smelter Look-up'!$E$4,$Y923-4,0))</f>
        <v/>
      </c>
      <c r="G923" s="95" t="str">
        <f ca="1">IF(C923="Smelter not listed","Enter smelter details",IF(ISERROR($Y923),"",OFFSET('Smelter Look-up'!$F$4,$Y923-4,0)))</f>
        <v/>
      </c>
      <c r="H923" s="154" t="str">
        <f ca="1">IF(ISERROR($Y923),"",OFFSET('Smelter Look-up'!$G$4,$Y923-4,0))</f>
        <v/>
      </c>
      <c r="I923" s="96" t="str">
        <f ca="1">IF(ISERROR($Y923),"",OFFSET('Smelter Look-up'!$H$4,$Y923-4,0))</f>
        <v/>
      </c>
      <c r="J923" s="96" t="str">
        <f ca="1">IF(ISERROR($Y923),"",OFFSET('Smelter Look-up'!$I$4,$Y923-4,0))</f>
        <v/>
      </c>
      <c r="K923" s="97"/>
      <c r="L923" s="97"/>
      <c r="M923" s="97"/>
      <c r="N923" s="97"/>
      <c r="O923" s="97"/>
      <c r="P923" s="97"/>
      <c r="Q923" s="98"/>
      <c r="R923" s="140" t="str">
        <f ca="1">IF(ISERROR($Y923),"",OFFSET('Smelter Look-up'!$C$4,$Y923-4,0)&amp;"")</f>
        <v/>
      </c>
      <c r="S923" s="98" t="str">
        <f ca="1" t="shared" si="104"/>
        <v/>
      </c>
      <c r="T923" s="98" t="str">
        <f ca="1">IF(B923="","",IF(ISERROR(MATCH($J923,SorP!B:B,0)),"",INDIRECT("'SorP'!$A$"&amp;MATCH($S923&amp;$J923,SorP!C:C,0))))</f>
        <v/>
      </c>
      <c r="U923" s="99"/>
      <c r="V923" s="74" t="str">
        <f ca="1" t="shared" si="105"/>
        <v/>
      </c>
      <c r="W923" s="74" t="b">
        <f ca="1" t="shared" si="106"/>
        <v>0</v>
      </c>
      <c r="X923" s="74" t="str">
        <f ca="1" t="shared" si="107"/>
        <v>+</v>
      </c>
      <c r="Y923" s="74" t="e">
        <f ca="1">IF(C923="",NA(),MATCH($B923&amp;$C923,'Smelter Look-up'!$J:$J,0))</f>
        <v>#N/A</v>
      </c>
      <c r="AB923" s="74">
        <f ca="1" t="shared" si="108"/>
        <v>0</v>
      </c>
      <c r="AC923" s="74" t="str">
        <f ca="1" t="shared" si="109"/>
        <v/>
      </c>
      <c r="AD923" s="74" t="str">
        <f ca="1" t="shared" si="110"/>
        <v/>
      </c>
    </row>
    <row r="924" s="74" customFormat="1" ht="20.15" customHeight="1" spans="1:30">
      <c r="A924" s="97"/>
      <c r="B924" s="95" t="str">
        <f ca="1">IF(LEN(A924)=0,"",INDEX('Smelter Look-up'!$A:$A,MATCH($A924,'Smelter Look-up'!$E:$E,0)))</f>
        <v/>
      </c>
      <c r="C924" s="95" t="str">
        <f ca="1">IF(LEN(A924)=0,"",INDEX('Smelter Look-up'!$C:$C,MATCH($A924,'Smelter Look-up'!$E:$E,0)))</f>
        <v/>
      </c>
      <c r="D924" s="95"/>
      <c r="E924" s="95" t="str">
        <f ca="1">IF(ISERROR($Y924),"",OFFSET('Smelter Look-up'!$D$4,$Y924-4,0)&amp;"")</f>
        <v/>
      </c>
      <c r="F924" s="95" t="str">
        <f ca="1">IF(ISERROR($Y924),"",OFFSET('Smelter Look-up'!$E$4,$Y924-4,0))</f>
        <v/>
      </c>
      <c r="G924" s="95" t="str">
        <f ca="1">IF(C924="Smelter not listed","Enter smelter details",IF(ISERROR($Y924),"",OFFSET('Smelter Look-up'!$F$4,$Y924-4,0)))</f>
        <v/>
      </c>
      <c r="H924" s="154" t="str">
        <f ca="1">IF(ISERROR($Y924),"",OFFSET('Smelter Look-up'!$G$4,$Y924-4,0))</f>
        <v/>
      </c>
      <c r="I924" s="96" t="str">
        <f ca="1">IF(ISERROR($Y924),"",OFFSET('Smelter Look-up'!$H$4,$Y924-4,0))</f>
        <v/>
      </c>
      <c r="J924" s="96" t="str">
        <f ca="1">IF(ISERROR($Y924),"",OFFSET('Smelter Look-up'!$I$4,$Y924-4,0))</f>
        <v/>
      </c>
      <c r="K924" s="97"/>
      <c r="L924" s="97"/>
      <c r="M924" s="97"/>
      <c r="N924" s="97"/>
      <c r="O924" s="97"/>
      <c r="P924" s="97"/>
      <c r="Q924" s="98"/>
      <c r="R924" s="140" t="str">
        <f ca="1">IF(ISERROR($Y924),"",OFFSET('Smelter Look-up'!$C$4,$Y924-4,0)&amp;"")</f>
        <v/>
      </c>
      <c r="S924" s="98" t="str">
        <f ca="1" t="shared" si="104"/>
        <v/>
      </c>
      <c r="T924" s="98" t="str">
        <f ca="1">IF(B924="","",IF(ISERROR(MATCH($J924,SorP!B:B,0)),"",INDIRECT("'SorP'!$A$"&amp;MATCH($S924&amp;$J924,SorP!C:C,0))))</f>
        <v/>
      </c>
      <c r="U924" s="99"/>
      <c r="V924" s="74" t="str">
        <f ca="1" t="shared" si="105"/>
        <v/>
      </c>
      <c r="W924" s="74" t="b">
        <f ca="1" t="shared" si="106"/>
        <v>0</v>
      </c>
      <c r="X924" s="74" t="str">
        <f ca="1" t="shared" si="107"/>
        <v>+</v>
      </c>
      <c r="Y924" s="74" t="e">
        <f ca="1">IF(C924="",NA(),MATCH($B924&amp;$C924,'Smelter Look-up'!$J:$J,0))</f>
        <v>#N/A</v>
      </c>
      <c r="AB924" s="74">
        <f ca="1" t="shared" si="108"/>
        <v>0</v>
      </c>
      <c r="AC924" s="74" t="str">
        <f ca="1" t="shared" si="109"/>
        <v/>
      </c>
      <c r="AD924" s="74" t="str">
        <f ca="1" t="shared" si="110"/>
        <v/>
      </c>
    </row>
    <row r="925" s="74" customFormat="1" ht="20.15" customHeight="1" spans="1:30">
      <c r="A925" s="97"/>
      <c r="B925" s="95" t="str">
        <f ca="1">IF(LEN(A925)=0,"",INDEX('Smelter Look-up'!$A:$A,MATCH($A925,'Smelter Look-up'!$E:$E,0)))</f>
        <v/>
      </c>
      <c r="C925" s="95" t="str">
        <f ca="1">IF(LEN(A925)=0,"",INDEX('Smelter Look-up'!$C:$C,MATCH($A925,'Smelter Look-up'!$E:$E,0)))</f>
        <v/>
      </c>
      <c r="D925" s="95"/>
      <c r="E925" s="95" t="str">
        <f ca="1">IF(ISERROR($Y925),"",OFFSET('Smelter Look-up'!$D$4,$Y925-4,0)&amp;"")</f>
        <v/>
      </c>
      <c r="F925" s="95" t="str">
        <f ca="1">IF(ISERROR($Y925),"",OFFSET('Smelter Look-up'!$E$4,$Y925-4,0))</f>
        <v/>
      </c>
      <c r="G925" s="95" t="str">
        <f ca="1">IF(C925="Smelter not listed","Enter smelter details",IF(ISERROR($Y925),"",OFFSET('Smelter Look-up'!$F$4,$Y925-4,0)))</f>
        <v/>
      </c>
      <c r="H925" s="154" t="str">
        <f ca="1">IF(ISERROR($Y925),"",OFFSET('Smelter Look-up'!$G$4,$Y925-4,0))</f>
        <v/>
      </c>
      <c r="I925" s="96" t="str">
        <f ca="1">IF(ISERROR($Y925),"",OFFSET('Smelter Look-up'!$H$4,$Y925-4,0))</f>
        <v/>
      </c>
      <c r="J925" s="96" t="str">
        <f ca="1">IF(ISERROR($Y925),"",OFFSET('Smelter Look-up'!$I$4,$Y925-4,0))</f>
        <v/>
      </c>
      <c r="K925" s="97"/>
      <c r="L925" s="97"/>
      <c r="M925" s="97"/>
      <c r="N925" s="97"/>
      <c r="O925" s="97"/>
      <c r="P925" s="97"/>
      <c r="Q925" s="98"/>
      <c r="R925" s="140" t="str">
        <f ca="1">IF(ISERROR($Y925),"",OFFSET('Smelter Look-up'!$C$4,$Y925-4,0)&amp;"")</f>
        <v/>
      </c>
      <c r="S925" s="98" t="str">
        <f ca="1" t="shared" si="104"/>
        <v/>
      </c>
      <c r="T925" s="98" t="str">
        <f ca="1">IF(B925="","",IF(ISERROR(MATCH($J925,SorP!B:B,0)),"",INDIRECT("'SorP'!$A$"&amp;MATCH($S925&amp;$J925,SorP!C:C,0))))</f>
        <v/>
      </c>
      <c r="U925" s="99"/>
      <c r="V925" s="74" t="str">
        <f ca="1" t="shared" si="105"/>
        <v/>
      </c>
      <c r="W925" s="74" t="b">
        <f ca="1" t="shared" si="106"/>
        <v>0</v>
      </c>
      <c r="X925" s="74" t="str">
        <f ca="1" t="shared" si="107"/>
        <v>+</v>
      </c>
      <c r="Y925" s="74" t="e">
        <f ca="1">IF(C925="",NA(),MATCH($B925&amp;$C925,'Smelter Look-up'!$J:$J,0))</f>
        <v>#N/A</v>
      </c>
      <c r="AB925" s="74">
        <f ca="1" t="shared" si="108"/>
        <v>0</v>
      </c>
      <c r="AC925" s="74" t="str">
        <f ca="1" t="shared" si="109"/>
        <v/>
      </c>
      <c r="AD925" s="74" t="str">
        <f ca="1" t="shared" si="110"/>
        <v/>
      </c>
    </row>
    <row r="926" s="74" customFormat="1" ht="20.15" customHeight="1" spans="1:30">
      <c r="A926" s="97"/>
      <c r="B926" s="95" t="str">
        <f ca="1">IF(LEN(A926)=0,"",INDEX('Smelter Look-up'!$A:$A,MATCH($A926,'Smelter Look-up'!$E:$E,0)))</f>
        <v/>
      </c>
      <c r="C926" s="95" t="str">
        <f ca="1">IF(LEN(A926)=0,"",INDEX('Smelter Look-up'!$C:$C,MATCH($A926,'Smelter Look-up'!$E:$E,0)))</f>
        <v/>
      </c>
      <c r="D926" s="95"/>
      <c r="E926" s="95" t="str">
        <f ca="1">IF(ISERROR($Y926),"",OFFSET('Smelter Look-up'!$D$4,$Y926-4,0)&amp;"")</f>
        <v/>
      </c>
      <c r="F926" s="95" t="str">
        <f ca="1">IF(ISERROR($Y926),"",OFFSET('Smelter Look-up'!$E$4,$Y926-4,0))</f>
        <v/>
      </c>
      <c r="G926" s="95" t="str">
        <f ca="1">IF(C926="Smelter not listed","Enter smelter details",IF(ISERROR($Y926),"",OFFSET('Smelter Look-up'!$F$4,$Y926-4,0)))</f>
        <v/>
      </c>
      <c r="H926" s="154" t="str">
        <f ca="1">IF(ISERROR($Y926),"",OFFSET('Smelter Look-up'!$G$4,$Y926-4,0))</f>
        <v/>
      </c>
      <c r="I926" s="96" t="str">
        <f ca="1">IF(ISERROR($Y926),"",OFFSET('Smelter Look-up'!$H$4,$Y926-4,0))</f>
        <v/>
      </c>
      <c r="J926" s="96" t="str">
        <f ca="1">IF(ISERROR($Y926),"",OFFSET('Smelter Look-up'!$I$4,$Y926-4,0))</f>
        <v/>
      </c>
      <c r="K926" s="97"/>
      <c r="L926" s="97"/>
      <c r="M926" s="97"/>
      <c r="N926" s="97"/>
      <c r="O926" s="97"/>
      <c r="P926" s="97"/>
      <c r="Q926" s="98"/>
      <c r="R926" s="140" t="str">
        <f ca="1">IF(ISERROR($Y926),"",OFFSET('Smelter Look-up'!$C$4,$Y926-4,0)&amp;"")</f>
        <v/>
      </c>
      <c r="S926" s="98" t="str">
        <f ca="1" t="shared" si="104"/>
        <v/>
      </c>
      <c r="T926" s="98" t="str">
        <f ca="1">IF(B926="","",IF(ISERROR(MATCH($J926,SorP!B:B,0)),"",INDIRECT("'SorP'!$A$"&amp;MATCH($S926&amp;$J926,SorP!C:C,0))))</f>
        <v/>
      </c>
      <c r="U926" s="99"/>
      <c r="V926" s="74" t="str">
        <f ca="1" t="shared" si="105"/>
        <v/>
      </c>
      <c r="W926" s="74" t="b">
        <f ca="1" t="shared" si="106"/>
        <v>0</v>
      </c>
      <c r="X926" s="74" t="str">
        <f ca="1" t="shared" si="107"/>
        <v>+</v>
      </c>
      <c r="Y926" s="74" t="e">
        <f ca="1">IF(C926="",NA(),MATCH($B926&amp;$C926,'Smelter Look-up'!$J:$J,0))</f>
        <v>#N/A</v>
      </c>
      <c r="AB926" s="74">
        <f ca="1" t="shared" si="108"/>
        <v>0</v>
      </c>
      <c r="AC926" s="74" t="str">
        <f ca="1" t="shared" si="109"/>
        <v/>
      </c>
      <c r="AD926" s="74" t="str">
        <f ca="1" t="shared" si="110"/>
        <v/>
      </c>
    </row>
    <row r="927" s="74" customFormat="1" ht="20.15" customHeight="1" spans="1:30">
      <c r="A927" s="97"/>
      <c r="B927" s="95" t="str">
        <f ca="1">IF(LEN(A927)=0,"",INDEX('Smelter Look-up'!$A:$A,MATCH($A927,'Smelter Look-up'!$E:$E,0)))</f>
        <v/>
      </c>
      <c r="C927" s="95" t="str">
        <f ca="1">IF(LEN(A927)=0,"",INDEX('Smelter Look-up'!$C:$C,MATCH($A927,'Smelter Look-up'!$E:$E,0)))</f>
        <v/>
      </c>
      <c r="D927" s="95"/>
      <c r="E927" s="95" t="str">
        <f ca="1">IF(ISERROR($Y927),"",OFFSET('Smelter Look-up'!$D$4,$Y927-4,0)&amp;"")</f>
        <v/>
      </c>
      <c r="F927" s="95" t="str">
        <f ca="1">IF(ISERROR($Y927),"",OFFSET('Smelter Look-up'!$E$4,$Y927-4,0))</f>
        <v/>
      </c>
      <c r="G927" s="95" t="str">
        <f ca="1">IF(C927="Smelter not listed","Enter smelter details",IF(ISERROR($Y927),"",OFFSET('Smelter Look-up'!$F$4,$Y927-4,0)))</f>
        <v/>
      </c>
      <c r="H927" s="154" t="str">
        <f ca="1">IF(ISERROR($Y927),"",OFFSET('Smelter Look-up'!$G$4,$Y927-4,0))</f>
        <v/>
      </c>
      <c r="I927" s="96" t="str">
        <f ca="1">IF(ISERROR($Y927),"",OFFSET('Smelter Look-up'!$H$4,$Y927-4,0))</f>
        <v/>
      </c>
      <c r="J927" s="96" t="str">
        <f ca="1">IF(ISERROR($Y927),"",OFFSET('Smelter Look-up'!$I$4,$Y927-4,0))</f>
        <v/>
      </c>
      <c r="K927" s="97"/>
      <c r="L927" s="97"/>
      <c r="M927" s="97"/>
      <c r="N927" s="97"/>
      <c r="O927" s="97"/>
      <c r="P927" s="97"/>
      <c r="Q927" s="98"/>
      <c r="R927" s="140" t="str">
        <f ca="1">IF(ISERROR($Y927),"",OFFSET('Smelter Look-up'!$C$4,$Y927-4,0)&amp;"")</f>
        <v/>
      </c>
      <c r="S927" s="98" t="str">
        <f ca="1" t="shared" si="104"/>
        <v/>
      </c>
      <c r="T927" s="98" t="str">
        <f ca="1">IF(B927="","",IF(ISERROR(MATCH($J927,SorP!B:B,0)),"",INDIRECT("'SorP'!$A$"&amp;MATCH($S927&amp;$J927,SorP!C:C,0))))</f>
        <v/>
      </c>
      <c r="U927" s="99"/>
      <c r="V927" s="74" t="str">
        <f ca="1" t="shared" si="105"/>
        <v/>
      </c>
      <c r="W927" s="74" t="b">
        <f ca="1" t="shared" si="106"/>
        <v>0</v>
      </c>
      <c r="X927" s="74" t="str">
        <f ca="1" t="shared" si="107"/>
        <v>+</v>
      </c>
      <c r="Y927" s="74" t="e">
        <f ca="1">IF(C927="",NA(),MATCH($B927&amp;$C927,'Smelter Look-up'!$J:$J,0))</f>
        <v>#N/A</v>
      </c>
      <c r="AB927" s="74">
        <f ca="1" t="shared" si="108"/>
        <v>0</v>
      </c>
      <c r="AC927" s="74" t="str">
        <f ca="1" t="shared" si="109"/>
        <v/>
      </c>
      <c r="AD927" s="74" t="str">
        <f ca="1" t="shared" si="110"/>
        <v/>
      </c>
    </row>
    <row r="928" s="74" customFormat="1" ht="20.15" customHeight="1" spans="1:30">
      <c r="A928" s="97"/>
      <c r="B928" s="95" t="str">
        <f ca="1">IF(LEN(A928)=0,"",INDEX('Smelter Look-up'!$A:$A,MATCH($A928,'Smelter Look-up'!$E:$E,0)))</f>
        <v/>
      </c>
      <c r="C928" s="95" t="str">
        <f ca="1">IF(LEN(A928)=0,"",INDEX('Smelter Look-up'!$C:$C,MATCH($A928,'Smelter Look-up'!$E:$E,0)))</f>
        <v/>
      </c>
      <c r="D928" s="95"/>
      <c r="E928" s="95" t="str">
        <f ca="1">IF(ISERROR($Y928),"",OFFSET('Smelter Look-up'!$D$4,$Y928-4,0)&amp;"")</f>
        <v/>
      </c>
      <c r="F928" s="95" t="str">
        <f ca="1">IF(ISERROR($Y928),"",OFFSET('Smelter Look-up'!$E$4,$Y928-4,0))</f>
        <v/>
      </c>
      <c r="G928" s="95" t="str">
        <f ca="1">IF(C928="Smelter not listed","Enter smelter details",IF(ISERROR($Y928),"",OFFSET('Smelter Look-up'!$F$4,$Y928-4,0)))</f>
        <v/>
      </c>
      <c r="H928" s="154" t="str">
        <f ca="1">IF(ISERROR($Y928),"",OFFSET('Smelter Look-up'!$G$4,$Y928-4,0))</f>
        <v/>
      </c>
      <c r="I928" s="96" t="str">
        <f ca="1">IF(ISERROR($Y928),"",OFFSET('Smelter Look-up'!$H$4,$Y928-4,0))</f>
        <v/>
      </c>
      <c r="J928" s="96" t="str">
        <f ca="1">IF(ISERROR($Y928),"",OFFSET('Smelter Look-up'!$I$4,$Y928-4,0))</f>
        <v/>
      </c>
      <c r="K928" s="97"/>
      <c r="L928" s="97"/>
      <c r="M928" s="97"/>
      <c r="N928" s="97"/>
      <c r="O928" s="97"/>
      <c r="P928" s="97"/>
      <c r="Q928" s="98"/>
      <c r="R928" s="140" t="str">
        <f ca="1">IF(ISERROR($Y928),"",OFFSET('Smelter Look-up'!$C$4,$Y928-4,0)&amp;"")</f>
        <v/>
      </c>
      <c r="S928" s="98" t="str">
        <f ca="1" t="shared" si="104"/>
        <v/>
      </c>
      <c r="T928" s="98" t="str">
        <f ca="1">IF(B928="","",IF(ISERROR(MATCH($J928,SorP!B:B,0)),"",INDIRECT("'SorP'!$A$"&amp;MATCH($S928&amp;$J928,SorP!C:C,0))))</f>
        <v/>
      </c>
      <c r="U928" s="99"/>
      <c r="V928" s="74" t="str">
        <f ca="1" t="shared" si="105"/>
        <v/>
      </c>
      <c r="W928" s="74" t="b">
        <f ca="1" t="shared" si="106"/>
        <v>0</v>
      </c>
      <c r="X928" s="74" t="str">
        <f ca="1" t="shared" si="107"/>
        <v>+</v>
      </c>
      <c r="Y928" s="74" t="e">
        <f ca="1">IF(C928="",NA(),MATCH($B928&amp;$C928,'Smelter Look-up'!$J:$J,0))</f>
        <v>#N/A</v>
      </c>
      <c r="AB928" s="74">
        <f ca="1" t="shared" si="108"/>
        <v>0</v>
      </c>
      <c r="AC928" s="74" t="str">
        <f ca="1" t="shared" si="109"/>
        <v/>
      </c>
      <c r="AD928" s="74" t="str">
        <f ca="1" t="shared" si="110"/>
        <v/>
      </c>
    </row>
    <row r="929" s="74" customFormat="1" ht="20.15" customHeight="1" spans="1:30">
      <c r="A929" s="97"/>
      <c r="B929" s="95" t="str">
        <f ca="1">IF(LEN(A929)=0,"",INDEX('Smelter Look-up'!$A:$A,MATCH($A929,'Smelter Look-up'!$E:$E,0)))</f>
        <v/>
      </c>
      <c r="C929" s="95" t="str">
        <f ca="1">IF(LEN(A929)=0,"",INDEX('Smelter Look-up'!$C:$C,MATCH($A929,'Smelter Look-up'!$E:$E,0)))</f>
        <v/>
      </c>
      <c r="D929" s="95"/>
      <c r="E929" s="95" t="str">
        <f ca="1">IF(ISERROR($Y929),"",OFFSET('Smelter Look-up'!$D$4,$Y929-4,0)&amp;"")</f>
        <v/>
      </c>
      <c r="F929" s="95" t="str">
        <f ca="1">IF(ISERROR($Y929),"",OFFSET('Smelter Look-up'!$E$4,$Y929-4,0))</f>
        <v/>
      </c>
      <c r="G929" s="95" t="str">
        <f ca="1">IF(C929="Smelter not listed","Enter smelter details",IF(ISERROR($Y929),"",OFFSET('Smelter Look-up'!$F$4,$Y929-4,0)))</f>
        <v/>
      </c>
      <c r="H929" s="154" t="str">
        <f ca="1">IF(ISERROR($Y929),"",OFFSET('Smelter Look-up'!$G$4,$Y929-4,0))</f>
        <v/>
      </c>
      <c r="I929" s="96" t="str">
        <f ca="1">IF(ISERROR($Y929),"",OFFSET('Smelter Look-up'!$H$4,$Y929-4,0))</f>
        <v/>
      </c>
      <c r="J929" s="96" t="str">
        <f ca="1">IF(ISERROR($Y929),"",OFFSET('Smelter Look-up'!$I$4,$Y929-4,0))</f>
        <v/>
      </c>
      <c r="K929" s="97"/>
      <c r="L929" s="97"/>
      <c r="M929" s="97"/>
      <c r="N929" s="97"/>
      <c r="O929" s="97"/>
      <c r="P929" s="97"/>
      <c r="Q929" s="98"/>
      <c r="R929" s="140" t="str">
        <f ca="1">IF(ISERROR($Y929),"",OFFSET('Smelter Look-up'!$C$4,$Y929-4,0)&amp;"")</f>
        <v/>
      </c>
      <c r="S929" s="98" t="str">
        <f ca="1" t="shared" si="104"/>
        <v/>
      </c>
      <c r="T929" s="98" t="str">
        <f ca="1">IF(B929="","",IF(ISERROR(MATCH($J929,SorP!B:B,0)),"",INDIRECT("'SorP'!$A$"&amp;MATCH($S929&amp;$J929,SorP!C:C,0))))</f>
        <v/>
      </c>
      <c r="U929" s="99"/>
      <c r="V929" s="74" t="str">
        <f ca="1" t="shared" si="105"/>
        <v/>
      </c>
      <c r="W929" s="74" t="b">
        <f ca="1" t="shared" si="106"/>
        <v>0</v>
      </c>
      <c r="X929" s="74" t="str">
        <f ca="1" t="shared" si="107"/>
        <v>+</v>
      </c>
      <c r="Y929" s="74" t="e">
        <f ca="1">IF(C929="",NA(),MATCH($B929&amp;$C929,'Smelter Look-up'!$J:$J,0))</f>
        <v>#N/A</v>
      </c>
      <c r="AB929" s="74">
        <f ca="1" t="shared" si="108"/>
        <v>0</v>
      </c>
      <c r="AC929" s="74" t="str">
        <f ca="1" t="shared" si="109"/>
        <v/>
      </c>
      <c r="AD929" s="74" t="str">
        <f ca="1" t="shared" si="110"/>
        <v/>
      </c>
    </row>
    <row r="930" s="74" customFormat="1" ht="20.15" customHeight="1" spans="1:30">
      <c r="A930" s="97"/>
      <c r="B930" s="95" t="str">
        <f ca="1">IF(LEN(A930)=0,"",INDEX('Smelter Look-up'!$A:$A,MATCH($A930,'Smelter Look-up'!$E:$E,0)))</f>
        <v/>
      </c>
      <c r="C930" s="95" t="str">
        <f ca="1">IF(LEN(A930)=0,"",INDEX('Smelter Look-up'!$C:$C,MATCH($A930,'Smelter Look-up'!$E:$E,0)))</f>
        <v/>
      </c>
      <c r="D930" s="95"/>
      <c r="E930" s="95" t="str">
        <f ca="1">IF(ISERROR($Y930),"",OFFSET('Smelter Look-up'!$D$4,$Y930-4,0)&amp;"")</f>
        <v/>
      </c>
      <c r="F930" s="95" t="str">
        <f ca="1">IF(ISERROR($Y930),"",OFFSET('Smelter Look-up'!$E$4,$Y930-4,0))</f>
        <v/>
      </c>
      <c r="G930" s="95" t="str">
        <f ca="1">IF(C930="Smelter not listed","Enter smelter details",IF(ISERROR($Y930),"",OFFSET('Smelter Look-up'!$F$4,$Y930-4,0)))</f>
        <v/>
      </c>
      <c r="H930" s="154" t="str">
        <f ca="1">IF(ISERROR($Y930),"",OFFSET('Smelter Look-up'!$G$4,$Y930-4,0))</f>
        <v/>
      </c>
      <c r="I930" s="96" t="str">
        <f ca="1">IF(ISERROR($Y930),"",OFFSET('Smelter Look-up'!$H$4,$Y930-4,0))</f>
        <v/>
      </c>
      <c r="J930" s="96" t="str">
        <f ca="1">IF(ISERROR($Y930),"",OFFSET('Smelter Look-up'!$I$4,$Y930-4,0))</f>
        <v/>
      </c>
      <c r="K930" s="97"/>
      <c r="L930" s="97"/>
      <c r="M930" s="97"/>
      <c r="N930" s="97"/>
      <c r="O930" s="97"/>
      <c r="P930" s="97"/>
      <c r="Q930" s="98"/>
      <c r="R930" s="140" t="str">
        <f ca="1">IF(ISERROR($Y930),"",OFFSET('Smelter Look-up'!$C$4,$Y930-4,0)&amp;"")</f>
        <v/>
      </c>
      <c r="S930" s="98" t="str">
        <f ca="1" t="shared" si="104"/>
        <v/>
      </c>
      <c r="T930" s="98" t="str">
        <f ca="1">IF(B930="","",IF(ISERROR(MATCH($J930,SorP!B:B,0)),"",INDIRECT("'SorP'!$A$"&amp;MATCH($S930&amp;$J930,SorP!C:C,0))))</f>
        <v/>
      </c>
      <c r="U930" s="99"/>
      <c r="V930" s="74" t="str">
        <f ca="1" t="shared" si="105"/>
        <v/>
      </c>
      <c r="W930" s="74" t="b">
        <f ca="1" t="shared" si="106"/>
        <v>0</v>
      </c>
      <c r="X930" s="74" t="str">
        <f ca="1" t="shared" si="107"/>
        <v>+</v>
      </c>
      <c r="Y930" s="74" t="e">
        <f ca="1">IF(C930="",NA(),MATCH($B930&amp;$C930,'Smelter Look-up'!$J:$J,0))</f>
        <v>#N/A</v>
      </c>
      <c r="AB930" s="74">
        <f ca="1" t="shared" si="108"/>
        <v>0</v>
      </c>
      <c r="AC930" s="74" t="str">
        <f ca="1" t="shared" si="109"/>
        <v/>
      </c>
      <c r="AD930" s="74" t="str">
        <f ca="1" t="shared" si="110"/>
        <v/>
      </c>
    </row>
    <row r="931" s="74" customFormat="1" ht="20.15" customHeight="1" spans="1:30">
      <c r="A931" s="97"/>
      <c r="B931" s="95" t="str">
        <f ca="1">IF(LEN(A931)=0,"",INDEX('Smelter Look-up'!$A:$A,MATCH($A931,'Smelter Look-up'!$E:$E,0)))</f>
        <v/>
      </c>
      <c r="C931" s="95" t="str">
        <f ca="1">IF(LEN(A931)=0,"",INDEX('Smelter Look-up'!$C:$C,MATCH($A931,'Smelter Look-up'!$E:$E,0)))</f>
        <v/>
      </c>
      <c r="D931" s="95"/>
      <c r="E931" s="95" t="str">
        <f ca="1">IF(ISERROR($Y931),"",OFFSET('Smelter Look-up'!$D$4,$Y931-4,0)&amp;"")</f>
        <v/>
      </c>
      <c r="F931" s="95" t="str">
        <f ca="1">IF(ISERROR($Y931),"",OFFSET('Smelter Look-up'!$E$4,$Y931-4,0))</f>
        <v/>
      </c>
      <c r="G931" s="95" t="str">
        <f ca="1">IF(C931="Smelter not listed","Enter smelter details",IF(ISERROR($Y931),"",OFFSET('Smelter Look-up'!$F$4,$Y931-4,0)))</f>
        <v/>
      </c>
      <c r="H931" s="154" t="str">
        <f ca="1">IF(ISERROR($Y931),"",OFFSET('Smelter Look-up'!$G$4,$Y931-4,0))</f>
        <v/>
      </c>
      <c r="I931" s="96" t="str">
        <f ca="1">IF(ISERROR($Y931),"",OFFSET('Smelter Look-up'!$H$4,$Y931-4,0))</f>
        <v/>
      </c>
      <c r="J931" s="96" t="str">
        <f ca="1">IF(ISERROR($Y931),"",OFFSET('Smelter Look-up'!$I$4,$Y931-4,0))</f>
        <v/>
      </c>
      <c r="K931" s="97"/>
      <c r="L931" s="97"/>
      <c r="M931" s="97"/>
      <c r="N931" s="97"/>
      <c r="O931" s="97"/>
      <c r="P931" s="97"/>
      <c r="Q931" s="98"/>
      <c r="R931" s="140" t="str">
        <f ca="1">IF(ISERROR($Y931),"",OFFSET('Smelter Look-up'!$C$4,$Y931-4,0)&amp;"")</f>
        <v/>
      </c>
      <c r="S931" s="98" t="str">
        <f ca="1" t="shared" si="104"/>
        <v/>
      </c>
      <c r="T931" s="98" t="str">
        <f ca="1">IF(B931="","",IF(ISERROR(MATCH($J931,SorP!B:B,0)),"",INDIRECT("'SorP'!$A$"&amp;MATCH($S931&amp;$J931,SorP!C:C,0))))</f>
        <v/>
      </c>
      <c r="U931" s="99"/>
      <c r="V931" s="74" t="str">
        <f ca="1" t="shared" si="105"/>
        <v/>
      </c>
      <c r="W931" s="74" t="b">
        <f ca="1" t="shared" si="106"/>
        <v>0</v>
      </c>
      <c r="X931" s="74" t="str">
        <f ca="1" t="shared" si="107"/>
        <v>+</v>
      </c>
      <c r="Y931" s="74" t="e">
        <f ca="1">IF(C931="",NA(),MATCH($B931&amp;$C931,'Smelter Look-up'!$J:$J,0))</f>
        <v>#N/A</v>
      </c>
      <c r="AB931" s="74">
        <f ca="1" t="shared" si="108"/>
        <v>0</v>
      </c>
      <c r="AC931" s="74" t="str">
        <f ca="1" t="shared" si="109"/>
        <v/>
      </c>
      <c r="AD931" s="74" t="str">
        <f ca="1" t="shared" si="110"/>
        <v/>
      </c>
    </row>
    <row r="932" s="74" customFormat="1" ht="20.15" customHeight="1" spans="1:30">
      <c r="A932" s="97"/>
      <c r="B932" s="95" t="str">
        <f ca="1">IF(LEN(A932)=0,"",INDEX('Smelter Look-up'!$A:$A,MATCH($A932,'Smelter Look-up'!$E:$E,0)))</f>
        <v/>
      </c>
      <c r="C932" s="95" t="str">
        <f ca="1">IF(LEN(A932)=0,"",INDEX('Smelter Look-up'!$C:$C,MATCH($A932,'Smelter Look-up'!$E:$E,0)))</f>
        <v/>
      </c>
      <c r="D932" s="95"/>
      <c r="E932" s="95" t="str">
        <f ca="1">IF(ISERROR($Y932),"",OFFSET('Smelter Look-up'!$D$4,$Y932-4,0)&amp;"")</f>
        <v/>
      </c>
      <c r="F932" s="95" t="str">
        <f ca="1">IF(ISERROR($Y932),"",OFFSET('Smelter Look-up'!$E$4,$Y932-4,0))</f>
        <v/>
      </c>
      <c r="G932" s="95" t="str">
        <f ca="1">IF(C932="Smelter not listed","Enter smelter details",IF(ISERROR($Y932),"",OFFSET('Smelter Look-up'!$F$4,$Y932-4,0)))</f>
        <v/>
      </c>
      <c r="H932" s="154" t="str">
        <f ca="1">IF(ISERROR($Y932),"",OFFSET('Smelter Look-up'!$G$4,$Y932-4,0))</f>
        <v/>
      </c>
      <c r="I932" s="96" t="str">
        <f ca="1">IF(ISERROR($Y932),"",OFFSET('Smelter Look-up'!$H$4,$Y932-4,0))</f>
        <v/>
      </c>
      <c r="J932" s="96" t="str">
        <f ca="1">IF(ISERROR($Y932),"",OFFSET('Smelter Look-up'!$I$4,$Y932-4,0))</f>
        <v/>
      </c>
      <c r="K932" s="97"/>
      <c r="L932" s="97"/>
      <c r="M932" s="97"/>
      <c r="N932" s="97"/>
      <c r="O932" s="97"/>
      <c r="P932" s="97"/>
      <c r="Q932" s="98"/>
      <c r="R932" s="140" t="str">
        <f ca="1">IF(ISERROR($Y932),"",OFFSET('Smelter Look-up'!$C$4,$Y932-4,0)&amp;"")</f>
        <v/>
      </c>
      <c r="S932" s="98" t="str">
        <f ca="1" t="shared" si="104"/>
        <v/>
      </c>
      <c r="T932" s="98" t="str">
        <f ca="1">IF(B932="","",IF(ISERROR(MATCH($J932,SorP!B:B,0)),"",INDIRECT("'SorP'!$A$"&amp;MATCH($S932&amp;$J932,SorP!C:C,0))))</f>
        <v/>
      </c>
      <c r="U932" s="99"/>
      <c r="V932" s="74" t="str">
        <f ca="1" t="shared" si="105"/>
        <v/>
      </c>
      <c r="W932" s="74" t="b">
        <f ca="1" t="shared" si="106"/>
        <v>0</v>
      </c>
      <c r="X932" s="74" t="str">
        <f ca="1" t="shared" si="107"/>
        <v>+</v>
      </c>
      <c r="Y932" s="74" t="e">
        <f ca="1">IF(C932="",NA(),MATCH($B932&amp;$C932,'Smelter Look-up'!$J:$J,0))</f>
        <v>#N/A</v>
      </c>
      <c r="AB932" s="74">
        <f ca="1" t="shared" si="108"/>
        <v>0</v>
      </c>
      <c r="AC932" s="74" t="str">
        <f ca="1" t="shared" si="109"/>
        <v/>
      </c>
      <c r="AD932" s="74" t="str">
        <f ca="1" t="shared" si="110"/>
        <v/>
      </c>
    </row>
    <row r="933" s="74" customFormat="1" ht="20.15" customHeight="1" spans="1:30">
      <c r="A933" s="97"/>
      <c r="B933" s="95" t="str">
        <f ca="1">IF(LEN(A933)=0,"",INDEX('Smelter Look-up'!$A:$A,MATCH($A933,'Smelter Look-up'!$E:$E,0)))</f>
        <v/>
      </c>
      <c r="C933" s="95" t="str">
        <f ca="1">IF(LEN(A933)=0,"",INDEX('Smelter Look-up'!$C:$C,MATCH($A933,'Smelter Look-up'!$E:$E,0)))</f>
        <v/>
      </c>
      <c r="D933" s="95"/>
      <c r="E933" s="95" t="str">
        <f ca="1">IF(ISERROR($Y933),"",OFFSET('Smelter Look-up'!$D$4,$Y933-4,0)&amp;"")</f>
        <v/>
      </c>
      <c r="F933" s="95" t="str">
        <f ca="1">IF(ISERROR($Y933),"",OFFSET('Smelter Look-up'!$E$4,$Y933-4,0))</f>
        <v/>
      </c>
      <c r="G933" s="95" t="str">
        <f ca="1">IF(C933="Smelter not listed","Enter smelter details",IF(ISERROR($Y933),"",OFFSET('Smelter Look-up'!$F$4,$Y933-4,0)))</f>
        <v/>
      </c>
      <c r="H933" s="154" t="str">
        <f ca="1">IF(ISERROR($Y933),"",OFFSET('Smelter Look-up'!$G$4,$Y933-4,0))</f>
        <v/>
      </c>
      <c r="I933" s="96" t="str">
        <f ca="1">IF(ISERROR($Y933),"",OFFSET('Smelter Look-up'!$H$4,$Y933-4,0))</f>
        <v/>
      </c>
      <c r="J933" s="96" t="str">
        <f ca="1">IF(ISERROR($Y933),"",OFFSET('Smelter Look-up'!$I$4,$Y933-4,0))</f>
        <v/>
      </c>
      <c r="K933" s="97"/>
      <c r="L933" s="97"/>
      <c r="M933" s="97"/>
      <c r="N933" s="97"/>
      <c r="O933" s="97"/>
      <c r="P933" s="97"/>
      <c r="Q933" s="98"/>
      <c r="R933" s="140" t="str">
        <f ca="1">IF(ISERROR($Y933),"",OFFSET('Smelter Look-up'!$C$4,$Y933-4,0)&amp;"")</f>
        <v/>
      </c>
      <c r="S933" s="98" t="str">
        <f ca="1" t="shared" si="104"/>
        <v/>
      </c>
      <c r="T933" s="98" t="str">
        <f ca="1">IF(B933="","",IF(ISERROR(MATCH($J933,SorP!B:B,0)),"",INDIRECT("'SorP'!$A$"&amp;MATCH($S933&amp;$J933,SorP!C:C,0))))</f>
        <v/>
      </c>
      <c r="U933" s="99"/>
      <c r="V933" s="74" t="str">
        <f ca="1" t="shared" si="105"/>
        <v/>
      </c>
      <c r="W933" s="74" t="b">
        <f ca="1" t="shared" si="106"/>
        <v>0</v>
      </c>
      <c r="X933" s="74" t="str">
        <f ca="1" t="shared" si="107"/>
        <v>+</v>
      </c>
      <c r="Y933" s="74" t="e">
        <f ca="1">IF(C933="",NA(),MATCH($B933&amp;$C933,'Smelter Look-up'!$J:$J,0))</f>
        <v>#N/A</v>
      </c>
      <c r="AB933" s="74">
        <f ca="1" t="shared" si="108"/>
        <v>0</v>
      </c>
      <c r="AC933" s="74" t="str">
        <f ca="1" t="shared" si="109"/>
        <v/>
      </c>
      <c r="AD933" s="74" t="str">
        <f ca="1" t="shared" si="110"/>
        <v/>
      </c>
    </row>
    <row r="934" s="74" customFormat="1" ht="20.15" customHeight="1" spans="1:30">
      <c r="A934" s="97"/>
      <c r="B934" s="95" t="str">
        <f ca="1">IF(LEN(A934)=0,"",INDEX('Smelter Look-up'!$A:$A,MATCH($A934,'Smelter Look-up'!$E:$E,0)))</f>
        <v/>
      </c>
      <c r="C934" s="95" t="str">
        <f ca="1">IF(LEN(A934)=0,"",INDEX('Smelter Look-up'!$C:$C,MATCH($A934,'Smelter Look-up'!$E:$E,0)))</f>
        <v/>
      </c>
      <c r="D934" s="95"/>
      <c r="E934" s="95" t="str">
        <f ca="1">IF(ISERROR($Y934),"",OFFSET('Smelter Look-up'!$D$4,$Y934-4,0)&amp;"")</f>
        <v/>
      </c>
      <c r="F934" s="95" t="str">
        <f ca="1">IF(ISERROR($Y934),"",OFFSET('Smelter Look-up'!$E$4,$Y934-4,0))</f>
        <v/>
      </c>
      <c r="G934" s="95" t="str">
        <f ca="1">IF(C934="Smelter not listed","Enter smelter details",IF(ISERROR($Y934),"",OFFSET('Smelter Look-up'!$F$4,$Y934-4,0)))</f>
        <v/>
      </c>
      <c r="H934" s="154" t="str">
        <f ca="1">IF(ISERROR($Y934),"",OFFSET('Smelter Look-up'!$G$4,$Y934-4,0))</f>
        <v/>
      </c>
      <c r="I934" s="96" t="str">
        <f ca="1">IF(ISERROR($Y934),"",OFFSET('Smelter Look-up'!$H$4,$Y934-4,0))</f>
        <v/>
      </c>
      <c r="J934" s="96" t="str">
        <f ca="1">IF(ISERROR($Y934),"",OFFSET('Smelter Look-up'!$I$4,$Y934-4,0))</f>
        <v/>
      </c>
      <c r="K934" s="97"/>
      <c r="L934" s="97"/>
      <c r="M934" s="97"/>
      <c r="N934" s="97"/>
      <c r="O934" s="97"/>
      <c r="P934" s="97"/>
      <c r="Q934" s="98"/>
      <c r="R934" s="140" t="str">
        <f ca="1">IF(ISERROR($Y934),"",OFFSET('Smelter Look-up'!$C$4,$Y934-4,0)&amp;"")</f>
        <v/>
      </c>
      <c r="S934" s="98" t="str">
        <f ca="1" t="shared" si="104"/>
        <v/>
      </c>
      <c r="T934" s="98" t="str">
        <f ca="1">IF(B934="","",IF(ISERROR(MATCH($J934,SorP!B:B,0)),"",INDIRECT("'SorP'!$A$"&amp;MATCH($S934&amp;$J934,SorP!C:C,0))))</f>
        <v/>
      </c>
      <c r="U934" s="99"/>
      <c r="V934" s="74" t="str">
        <f ca="1" t="shared" si="105"/>
        <v/>
      </c>
      <c r="W934" s="74" t="b">
        <f ca="1" t="shared" si="106"/>
        <v>0</v>
      </c>
      <c r="X934" s="74" t="str">
        <f ca="1" t="shared" si="107"/>
        <v>+</v>
      </c>
      <c r="Y934" s="74" t="e">
        <f ca="1">IF(C934="",NA(),MATCH($B934&amp;$C934,'Smelter Look-up'!$J:$J,0))</f>
        <v>#N/A</v>
      </c>
      <c r="AB934" s="74">
        <f ca="1" t="shared" si="108"/>
        <v>0</v>
      </c>
      <c r="AC934" s="74" t="str">
        <f ca="1" t="shared" si="109"/>
        <v/>
      </c>
      <c r="AD934" s="74" t="str">
        <f ca="1" t="shared" si="110"/>
        <v/>
      </c>
    </row>
    <row r="935" s="74" customFormat="1" ht="20.15" customHeight="1" spans="1:30">
      <c r="A935" s="97"/>
      <c r="B935" s="95" t="str">
        <f ca="1">IF(LEN(A935)=0,"",INDEX('Smelter Look-up'!$A:$A,MATCH($A935,'Smelter Look-up'!$E:$E,0)))</f>
        <v/>
      </c>
      <c r="C935" s="95" t="str">
        <f ca="1">IF(LEN(A935)=0,"",INDEX('Smelter Look-up'!$C:$C,MATCH($A935,'Smelter Look-up'!$E:$E,0)))</f>
        <v/>
      </c>
      <c r="D935" s="95"/>
      <c r="E935" s="95" t="str">
        <f ca="1">IF(ISERROR($Y935),"",OFFSET('Smelter Look-up'!$D$4,$Y935-4,0)&amp;"")</f>
        <v/>
      </c>
      <c r="F935" s="95" t="str">
        <f ca="1">IF(ISERROR($Y935),"",OFFSET('Smelter Look-up'!$E$4,$Y935-4,0))</f>
        <v/>
      </c>
      <c r="G935" s="95" t="str">
        <f ca="1">IF(C935="Smelter not listed","Enter smelter details",IF(ISERROR($Y935),"",OFFSET('Smelter Look-up'!$F$4,$Y935-4,0)))</f>
        <v/>
      </c>
      <c r="H935" s="154" t="str">
        <f ca="1">IF(ISERROR($Y935),"",OFFSET('Smelter Look-up'!$G$4,$Y935-4,0))</f>
        <v/>
      </c>
      <c r="I935" s="96" t="str">
        <f ca="1">IF(ISERROR($Y935),"",OFFSET('Smelter Look-up'!$H$4,$Y935-4,0))</f>
        <v/>
      </c>
      <c r="J935" s="96" t="str">
        <f ca="1">IF(ISERROR($Y935),"",OFFSET('Smelter Look-up'!$I$4,$Y935-4,0))</f>
        <v/>
      </c>
      <c r="K935" s="97"/>
      <c r="L935" s="97"/>
      <c r="M935" s="97"/>
      <c r="N935" s="97"/>
      <c r="O935" s="97"/>
      <c r="P935" s="97"/>
      <c r="Q935" s="98"/>
      <c r="R935" s="140" t="str">
        <f ca="1">IF(ISERROR($Y935),"",OFFSET('Smelter Look-up'!$C$4,$Y935-4,0)&amp;"")</f>
        <v/>
      </c>
      <c r="S935" s="98" t="str">
        <f ca="1" t="shared" si="104"/>
        <v/>
      </c>
      <c r="T935" s="98" t="str">
        <f ca="1">IF(B935="","",IF(ISERROR(MATCH($J935,SorP!B:B,0)),"",INDIRECT("'SorP'!$A$"&amp;MATCH($S935&amp;$J935,SorP!C:C,0))))</f>
        <v/>
      </c>
      <c r="U935" s="99"/>
      <c r="V935" s="74" t="str">
        <f ca="1" t="shared" si="105"/>
        <v/>
      </c>
      <c r="W935" s="74" t="b">
        <f ca="1" t="shared" si="106"/>
        <v>0</v>
      </c>
      <c r="X935" s="74" t="str">
        <f ca="1" t="shared" si="107"/>
        <v>+</v>
      </c>
      <c r="Y935" s="74" t="e">
        <f ca="1">IF(C935="",NA(),MATCH($B935&amp;$C935,'Smelter Look-up'!$J:$J,0))</f>
        <v>#N/A</v>
      </c>
      <c r="AB935" s="74">
        <f ca="1" t="shared" si="108"/>
        <v>0</v>
      </c>
      <c r="AC935" s="74" t="str">
        <f ca="1" t="shared" si="109"/>
        <v/>
      </c>
      <c r="AD935" s="74" t="str">
        <f ca="1" t="shared" si="110"/>
        <v/>
      </c>
    </row>
    <row r="936" s="74" customFormat="1" ht="20.15" customHeight="1" spans="1:30">
      <c r="A936" s="97"/>
      <c r="B936" s="95" t="str">
        <f ca="1">IF(LEN(A936)=0,"",INDEX('Smelter Look-up'!$A:$A,MATCH($A936,'Smelter Look-up'!$E:$E,0)))</f>
        <v/>
      </c>
      <c r="C936" s="95" t="str">
        <f ca="1">IF(LEN(A936)=0,"",INDEX('Smelter Look-up'!$C:$C,MATCH($A936,'Smelter Look-up'!$E:$E,0)))</f>
        <v/>
      </c>
      <c r="D936" s="95"/>
      <c r="E936" s="95" t="str">
        <f ca="1">IF(ISERROR($Y936),"",OFFSET('Smelter Look-up'!$D$4,$Y936-4,0)&amp;"")</f>
        <v/>
      </c>
      <c r="F936" s="95" t="str">
        <f ca="1">IF(ISERROR($Y936),"",OFFSET('Smelter Look-up'!$E$4,$Y936-4,0))</f>
        <v/>
      </c>
      <c r="G936" s="95" t="str">
        <f ca="1">IF(C936="Smelter not listed","Enter smelter details",IF(ISERROR($Y936),"",OFFSET('Smelter Look-up'!$F$4,$Y936-4,0)))</f>
        <v/>
      </c>
      <c r="H936" s="154" t="str">
        <f ca="1">IF(ISERROR($Y936),"",OFFSET('Smelter Look-up'!$G$4,$Y936-4,0))</f>
        <v/>
      </c>
      <c r="I936" s="96" t="str">
        <f ca="1">IF(ISERROR($Y936),"",OFFSET('Smelter Look-up'!$H$4,$Y936-4,0))</f>
        <v/>
      </c>
      <c r="J936" s="96" t="str">
        <f ca="1">IF(ISERROR($Y936),"",OFFSET('Smelter Look-up'!$I$4,$Y936-4,0))</f>
        <v/>
      </c>
      <c r="K936" s="97"/>
      <c r="L936" s="97"/>
      <c r="M936" s="97"/>
      <c r="N936" s="97"/>
      <c r="O936" s="97"/>
      <c r="P936" s="97"/>
      <c r="Q936" s="98"/>
      <c r="R936" s="140" t="str">
        <f ca="1">IF(ISERROR($Y936),"",OFFSET('Smelter Look-up'!$C$4,$Y936-4,0)&amp;"")</f>
        <v/>
      </c>
      <c r="S936" s="98" t="str">
        <f ca="1" t="shared" si="104"/>
        <v/>
      </c>
      <c r="T936" s="98" t="str">
        <f ca="1">IF(B936="","",IF(ISERROR(MATCH($J936,SorP!B:B,0)),"",INDIRECT("'SorP'!$A$"&amp;MATCH($S936&amp;$J936,SorP!C:C,0))))</f>
        <v/>
      </c>
      <c r="U936" s="99"/>
      <c r="V936" s="74" t="str">
        <f ca="1" t="shared" si="105"/>
        <v/>
      </c>
      <c r="W936" s="74" t="b">
        <f ca="1" t="shared" si="106"/>
        <v>0</v>
      </c>
      <c r="X936" s="74" t="str">
        <f ca="1" t="shared" si="107"/>
        <v>+</v>
      </c>
      <c r="Y936" s="74" t="e">
        <f ca="1">IF(C936="",NA(),MATCH($B936&amp;$C936,'Smelter Look-up'!$J:$J,0))</f>
        <v>#N/A</v>
      </c>
      <c r="AB936" s="74">
        <f ca="1" t="shared" si="108"/>
        <v>0</v>
      </c>
      <c r="AC936" s="74" t="str">
        <f ca="1" t="shared" si="109"/>
        <v/>
      </c>
      <c r="AD936" s="74" t="str">
        <f ca="1" t="shared" si="110"/>
        <v/>
      </c>
    </row>
    <row r="937" s="74" customFormat="1" ht="20.15" customHeight="1" spans="1:30">
      <c r="A937" s="97"/>
      <c r="B937" s="95" t="str">
        <f ca="1">IF(LEN(A937)=0,"",INDEX('Smelter Look-up'!$A:$A,MATCH($A937,'Smelter Look-up'!$E:$E,0)))</f>
        <v/>
      </c>
      <c r="C937" s="95" t="str">
        <f ca="1">IF(LEN(A937)=0,"",INDEX('Smelter Look-up'!$C:$C,MATCH($A937,'Smelter Look-up'!$E:$E,0)))</f>
        <v/>
      </c>
      <c r="D937" s="95"/>
      <c r="E937" s="95" t="str">
        <f ca="1">IF(ISERROR($Y937),"",OFFSET('Smelter Look-up'!$D$4,$Y937-4,0)&amp;"")</f>
        <v/>
      </c>
      <c r="F937" s="95" t="str">
        <f ca="1">IF(ISERROR($Y937),"",OFFSET('Smelter Look-up'!$E$4,$Y937-4,0))</f>
        <v/>
      </c>
      <c r="G937" s="95" t="str">
        <f ca="1">IF(C937="Smelter not listed","Enter smelter details",IF(ISERROR($Y937),"",OFFSET('Smelter Look-up'!$F$4,$Y937-4,0)))</f>
        <v/>
      </c>
      <c r="H937" s="154" t="str">
        <f ca="1">IF(ISERROR($Y937),"",OFFSET('Smelter Look-up'!$G$4,$Y937-4,0))</f>
        <v/>
      </c>
      <c r="I937" s="96" t="str">
        <f ca="1">IF(ISERROR($Y937),"",OFFSET('Smelter Look-up'!$H$4,$Y937-4,0))</f>
        <v/>
      </c>
      <c r="J937" s="96" t="str">
        <f ca="1">IF(ISERROR($Y937),"",OFFSET('Smelter Look-up'!$I$4,$Y937-4,0))</f>
        <v/>
      </c>
      <c r="K937" s="97"/>
      <c r="L937" s="97"/>
      <c r="M937" s="97"/>
      <c r="N937" s="97"/>
      <c r="O937" s="97"/>
      <c r="P937" s="97"/>
      <c r="Q937" s="98"/>
      <c r="R937" s="140" t="str">
        <f ca="1">IF(ISERROR($Y937),"",OFFSET('Smelter Look-up'!$C$4,$Y937-4,0)&amp;"")</f>
        <v/>
      </c>
      <c r="S937" s="98" t="str">
        <f ca="1" t="shared" si="104"/>
        <v/>
      </c>
      <c r="T937" s="98" t="str">
        <f ca="1">IF(B937="","",IF(ISERROR(MATCH($J937,SorP!B:B,0)),"",INDIRECT("'SorP'!$A$"&amp;MATCH($S937&amp;$J937,SorP!C:C,0))))</f>
        <v/>
      </c>
      <c r="U937" s="99"/>
      <c r="V937" s="74" t="str">
        <f ca="1" t="shared" si="105"/>
        <v/>
      </c>
      <c r="W937" s="74" t="b">
        <f ca="1" t="shared" si="106"/>
        <v>0</v>
      </c>
      <c r="X937" s="74" t="str">
        <f ca="1" t="shared" si="107"/>
        <v>+</v>
      </c>
      <c r="Y937" s="74" t="e">
        <f ca="1">IF(C937="",NA(),MATCH($B937&amp;$C937,'Smelter Look-up'!$J:$J,0))</f>
        <v>#N/A</v>
      </c>
      <c r="AB937" s="74">
        <f ca="1" t="shared" si="108"/>
        <v>0</v>
      </c>
      <c r="AC937" s="74" t="str">
        <f ca="1" t="shared" si="109"/>
        <v/>
      </c>
      <c r="AD937" s="74" t="str">
        <f ca="1" t="shared" si="110"/>
        <v/>
      </c>
    </row>
    <row r="938" s="74" customFormat="1" ht="20.15" customHeight="1" spans="1:30">
      <c r="A938" s="97"/>
      <c r="B938" s="95" t="str">
        <f ca="1">IF(LEN(A938)=0,"",INDEX('Smelter Look-up'!$A:$A,MATCH($A938,'Smelter Look-up'!$E:$E,0)))</f>
        <v/>
      </c>
      <c r="C938" s="95" t="str">
        <f ca="1">IF(LEN(A938)=0,"",INDEX('Smelter Look-up'!$C:$C,MATCH($A938,'Smelter Look-up'!$E:$E,0)))</f>
        <v/>
      </c>
      <c r="D938" s="95"/>
      <c r="E938" s="95" t="str">
        <f ca="1">IF(ISERROR($Y938),"",OFFSET('Smelter Look-up'!$D$4,$Y938-4,0)&amp;"")</f>
        <v/>
      </c>
      <c r="F938" s="95" t="str">
        <f ca="1">IF(ISERROR($Y938),"",OFFSET('Smelter Look-up'!$E$4,$Y938-4,0))</f>
        <v/>
      </c>
      <c r="G938" s="95" t="str">
        <f ca="1">IF(C938="Smelter not listed","Enter smelter details",IF(ISERROR($Y938),"",OFFSET('Smelter Look-up'!$F$4,$Y938-4,0)))</f>
        <v/>
      </c>
      <c r="H938" s="154" t="str">
        <f ca="1">IF(ISERROR($Y938),"",OFFSET('Smelter Look-up'!$G$4,$Y938-4,0))</f>
        <v/>
      </c>
      <c r="I938" s="96" t="str">
        <f ca="1">IF(ISERROR($Y938),"",OFFSET('Smelter Look-up'!$H$4,$Y938-4,0))</f>
        <v/>
      </c>
      <c r="J938" s="96" t="str">
        <f ca="1">IF(ISERROR($Y938),"",OFFSET('Smelter Look-up'!$I$4,$Y938-4,0))</f>
        <v/>
      </c>
      <c r="K938" s="97"/>
      <c r="L938" s="97"/>
      <c r="M938" s="97"/>
      <c r="N938" s="97"/>
      <c r="O938" s="97"/>
      <c r="P938" s="97"/>
      <c r="Q938" s="98"/>
      <c r="R938" s="140" t="str">
        <f ca="1">IF(ISERROR($Y938),"",OFFSET('Smelter Look-up'!$C$4,$Y938-4,0)&amp;"")</f>
        <v/>
      </c>
      <c r="S938" s="98" t="str">
        <f ca="1" t="shared" si="104"/>
        <v/>
      </c>
      <c r="T938" s="98" t="str">
        <f ca="1">IF(B938="","",IF(ISERROR(MATCH($J938,SorP!B:B,0)),"",INDIRECT("'SorP'!$A$"&amp;MATCH($S938&amp;$J938,SorP!C:C,0))))</f>
        <v/>
      </c>
      <c r="U938" s="99"/>
      <c r="V938" s="74" t="str">
        <f ca="1" t="shared" si="105"/>
        <v/>
      </c>
      <c r="W938" s="74" t="b">
        <f ca="1" t="shared" si="106"/>
        <v>0</v>
      </c>
      <c r="X938" s="74" t="str">
        <f ca="1" t="shared" si="107"/>
        <v>+</v>
      </c>
      <c r="Y938" s="74" t="e">
        <f ca="1">IF(C938="",NA(),MATCH($B938&amp;$C938,'Smelter Look-up'!$J:$J,0))</f>
        <v>#N/A</v>
      </c>
      <c r="AB938" s="74">
        <f ca="1" t="shared" si="108"/>
        <v>0</v>
      </c>
      <c r="AC938" s="74" t="str">
        <f ca="1" t="shared" si="109"/>
        <v/>
      </c>
      <c r="AD938" s="74" t="str">
        <f ca="1" t="shared" si="110"/>
        <v/>
      </c>
    </row>
    <row r="939" s="74" customFormat="1" ht="20.15" customHeight="1" spans="1:30">
      <c r="A939" s="97"/>
      <c r="B939" s="95" t="str">
        <f ca="1">IF(LEN(A939)=0,"",INDEX('Smelter Look-up'!$A:$A,MATCH($A939,'Smelter Look-up'!$E:$E,0)))</f>
        <v/>
      </c>
      <c r="C939" s="95" t="str">
        <f ca="1">IF(LEN(A939)=0,"",INDEX('Smelter Look-up'!$C:$C,MATCH($A939,'Smelter Look-up'!$E:$E,0)))</f>
        <v/>
      </c>
      <c r="D939" s="95"/>
      <c r="E939" s="95" t="str">
        <f ca="1">IF(ISERROR($Y939),"",OFFSET('Smelter Look-up'!$D$4,$Y939-4,0)&amp;"")</f>
        <v/>
      </c>
      <c r="F939" s="95" t="str">
        <f ca="1">IF(ISERROR($Y939),"",OFFSET('Smelter Look-up'!$E$4,$Y939-4,0))</f>
        <v/>
      </c>
      <c r="G939" s="95" t="str">
        <f ca="1">IF(C939="Smelter not listed","Enter smelter details",IF(ISERROR($Y939),"",OFFSET('Smelter Look-up'!$F$4,$Y939-4,0)))</f>
        <v/>
      </c>
      <c r="H939" s="154" t="str">
        <f ca="1">IF(ISERROR($Y939),"",OFFSET('Smelter Look-up'!$G$4,$Y939-4,0))</f>
        <v/>
      </c>
      <c r="I939" s="96" t="str">
        <f ca="1">IF(ISERROR($Y939),"",OFFSET('Smelter Look-up'!$H$4,$Y939-4,0))</f>
        <v/>
      </c>
      <c r="J939" s="96" t="str">
        <f ca="1">IF(ISERROR($Y939),"",OFFSET('Smelter Look-up'!$I$4,$Y939-4,0))</f>
        <v/>
      </c>
      <c r="K939" s="97"/>
      <c r="L939" s="97"/>
      <c r="M939" s="97"/>
      <c r="N939" s="97"/>
      <c r="O939" s="97"/>
      <c r="P939" s="97"/>
      <c r="Q939" s="98"/>
      <c r="R939" s="140" t="str">
        <f ca="1">IF(ISERROR($Y939),"",OFFSET('Smelter Look-up'!$C$4,$Y939-4,0)&amp;"")</f>
        <v/>
      </c>
      <c r="S939" s="98" t="str">
        <f ca="1" t="shared" si="104"/>
        <v/>
      </c>
      <c r="T939" s="98" t="str">
        <f ca="1">IF(B939="","",IF(ISERROR(MATCH($J939,SorP!B:B,0)),"",INDIRECT("'SorP'!$A$"&amp;MATCH($S939&amp;$J939,SorP!C:C,0))))</f>
        <v/>
      </c>
      <c r="U939" s="99"/>
      <c r="V939" s="74" t="str">
        <f ca="1" t="shared" si="105"/>
        <v/>
      </c>
      <c r="W939" s="74" t="b">
        <f ca="1" t="shared" si="106"/>
        <v>0</v>
      </c>
      <c r="X939" s="74" t="str">
        <f ca="1" t="shared" si="107"/>
        <v>+</v>
      </c>
      <c r="Y939" s="74" t="e">
        <f ca="1">IF(C939="",NA(),MATCH($B939&amp;$C939,'Smelter Look-up'!$J:$J,0))</f>
        <v>#N/A</v>
      </c>
      <c r="AB939" s="74">
        <f ca="1" t="shared" si="108"/>
        <v>0</v>
      </c>
      <c r="AC939" s="74" t="str">
        <f ca="1" t="shared" si="109"/>
        <v/>
      </c>
      <c r="AD939" s="74" t="str">
        <f ca="1" t="shared" si="110"/>
        <v/>
      </c>
    </row>
    <row r="940" s="74" customFormat="1" ht="20.15" customHeight="1" spans="1:30">
      <c r="A940" s="97"/>
      <c r="B940" s="95" t="str">
        <f ca="1">IF(LEN(A940)=0,"",INDEX('Smelter Look-up'!$A:$A,MATCH($A940,'Smelter Look-up'!$E:$E,0)))</f>
        <v/>
      </c>
      <c r="C940" s="95" t="str">
        <f ca="1">IF(LEN(A940)=0,"",INDEX('Smelter Look-up'!$C:$C,MATCH($A940,'Smelter Look-up'!$E:$E,0)))</f>
        <v/>
      </c>
      <c r="D940" s="95"/>
      <c r="E940" s="95" t="str">
        <f ca="1">IF(ISERROR($Y940),"",OFFSET('Smelter Look-up'!$D$4,$Y940-4,0)&amp;"")</f>
        <v/>
      </c>
      <c r="F940" s="95" t="str">
        <f ca="1">IF(ISERROR($Y940),"",OFFSET('Smelter Look-up'!$E$4,$Y940-4,0))</f>
        <v/>
      </c>
      <c r="G940" s="95" t="str">
        <f ca="1">IF(C940="Smelter not listed","Enter smelter details",IF(ISERROR($Y940),"",OFFSET('Smelter Look-up'!$F$4,$Y940-4,0)))</f>
        <v/>
      </c>
      <c r="H940" s="154" t="str">
        <f ca="1">IF(ISERROR($Y940),"",OFFSET('Smelter Look-up'!$G$4,$Y940-4,0))</f>
        <v/>
      </c>
      <c r="I940" s="96" t="str">
        <f ca="1">IF(ISERROR($Y940),"",OFFSET('Smelter Look-up'!$H$4,$Y940-4,0))</f>
        <v/>
      </c>
      <c r="J940" s="96" t="str">
        <f ca="1">IF(ISERROR($Y940),"",OFFSET('Smelter Look-up'!$I$4,$Y940-4,0))</f>
        <v/>
      </c>
      <c r="K940" s="97"/>
      <c r="L940" s="97"/>
      <c r="M940" s="97"/>
      <c r="N940" s="97"/>
      <c r="O940" s="97"/>
      <c r="P940" s="97"/>
      <c r="Q940" s="98"/>
      <c r="R940" s="140" t="str">
        <f ca="1">IF(ISERROR($Y940),"",OFFSET('Smelter Look-up'!$C$4,$Y940-4,0)&amp;"")</f>
        <v/>
      </c>
      <c r="S940" s="98" t="str">
        <f ca="1" t="shared" si="104"/>
        <v/>
      </c>
      <c r="T940" s="98" t="str">
        <f ca="1">IF(B940="","",IF(ISERROR(MATCH($J940,SorP!B:B,0)),"",INDIRECT("'SorP'!$A$"&amp;MATCH($S940&amp;$J940,SorP!C:C,0))))</f>
        <v/>
      </c>
      <c r="U940" s="99"/>
      <c r="V940" s="74" t="str">
        <f ca="1" t="shared" si="105"/>
        <v/>
      </c>
      <c r="W940" s="74" t="b">
        <f ca="1" t="shared" si="106"/>
        <v>0</v>
      </c>
      <c r="X940" s="74" t="str">
        <f ca="1" t="shared" si="107"/>
        <v>+</v>
      </c>
      <c r="Y940" s="74" t="e">
        <f ca="1">IF(C940="",NA(),MATCH($B940&amp;$C940,'Smelter Look-up'!$J:$J,0))</f>
        <v>#N/A</v>
      </c>
      <c r="AB940" s="74">
        <f ca="1" t="shared" si="108"/>
        <v>0</v>
      </c>
      <c r="AC940" s="74" t="str">
        <f ca="1" t="shared" si="109"/>
        <v/>
      </c>
      <c r="AD940" s="74" t="str">
        <f ca="1" t="shared" si="110"/>
        <v/>
      </c>
    </row>
    <row r="941" s="74" customFormat="1" ht="20.15" customHeight="1" spans="1:30">
      <c r="A941" s="97"/>
      <c r="B941" s="95" t="str">
        <f ca="1">IF(LEN(A941)=0,"",INDEX('Smelter Look-up'!$A:$A,MATCH($A941,'Smelter Look-up'!$E:$E,0)))</f>
        <v/>
      </c>
      <c r="C941" s="95" t="str">
        <f ca="1">IF(LEN(A941)=0,"",INDEX('Smelter Look-up'!$C:$C,MATCH($A941,'Smelter Look-up'!$E:$E,0)))</f>
        <v/>
      </c>
      <c r="D941" s="95"/>
      <c r="E941" s="95" t="str">
        <f ca="1">IF(ISERROR($Y941),"",OFFSET('Smelter Look-up'!$D$4,$Y941-4,0)&amp;"")</f>
        <v/>
      </c>
      <c r="F941" s="95" t="str">
        <f ca="1">IF(ISERROR($Y941),"",OFFSET('Smelter Look-up'!$E$4,$Y941-4,0))</f>
        <v/>
      </c>
      <c r="G941" s="95" t="str">
        <f ca="1">IF(C941="Smelter not listed","Enter smelter details",IF(ISERROR($Y941),"",OFFSET('Smelter Look-up'!$F$4,$Y941-4,0)))</f>
        <v/>
      </c>
      <c r="H941" s="154" t="str">
        <f ca="1">IF(ISERROR($Y941),"",OFFSET('Smelter Look-up'!$G$4,$Y941-4,0))</f>
        <v/>
      </c>
      <c r="I941" s="96" t="str">
        <f ca="1">IF(ISERROR($Y941),"",OFFSET('Smelter Look-up'!$H$4,$Y941-4,0))</f>
        <v/>
      </c>
      <c r="J941" s="96" t="str">
        <f ca="1">IF(ISERROR($Y941),"",OFFSET('Smelter Look-up'!$I$4,$Y941-4,0))</f>
        <v/>
      </c>
      <c r="K941" s="97"/>
      <c r="L941" s="97"/>
      <c r="M941" s="97"/>
      <c r="N941" s="97"/>
      <c r="O941" s="97"/>
      <c r="P941" s="97"/>
      <c r="Q941" s="98"/>
      <c r="R941" s="140" t="str">
        <f ca="1">IF(ISERROR($Y941),"",OFFSET('Smelter Look-up'!$C$4,$Y941-4,0)&amp;"")</f>
        <v/>
      </c>
      <c r="S941" s="98" t="str">
        <f ca="1" t="shared" si="104"/>
        <v/>
      </c>
      <c r="T941" s="98" t="str">
        <f ca="1">IF(B941="","",IF(ISERROR(MATCH($J941,SorP!B:B,0)),"",INDIRECT("'SorP'!$A$"&amp;MATCH($S941&amp;$J941,SorP!C:C,0))))</f>
        <v/>
      </c>
      <c r="U941" s="99"/>
      <c r="V941" s="74" t="str">
        <f ca="1" t="shared" si="105"/>
        <v/>
      </c>
      <c r="W941" s="74" t="b">
        <f ca="1" t="shared" si="106"/>
        <v>0</v>
      </c>
      <c r="X941" s="74" t="str">
        <f ca="1" t="shared" si="107"/>
        <v>+</v>
      </c>
      <c r="Y941" s="74" t="e">
        <f ca="1">IF(C941="",NA(),MATCH($B941&amp;$C941,'Smelter Look-up'!$J:$J,0))</f>
        <v>#N/A</v>
      </c>
      <c r="AB941" s="74">
        <f ca="1" t="shared" si="108"/>
        <v>0</v>
      </c>
      <c r="AC941" s="74" t="str">
        <f ca="1" t="shared" si="109"/>
        <v/>
      </c>
      <c r="AD941" s="74" t="str">
        <f ca="1" t="shared" si="110"/>
        <v/>
      </c>
    </row>
    <row r="942" s="74" customFormat="1" ht="20.15" customHeight="1" spans="1:30">
      <c r="A942" s="97"/>
      <c r="B942" s="95" t="str">
        <f ca="1">IF(LEN(A942)=0,"",INDEX('Smelter Look-up'!$A:$A,MATCH($A942,'Smelter Look-up'!$E:$E,0)))</f>
        <v/>
      </c>
      <c r="C942" s="95" t="str">
        <f ca="1">IF(LEN(A942)=0,"",INDEX('Smelter Look-up'!$C:$C,MATCH($A942,'Smelter Look-up'!$E:$E,0)))</f>
        <v/>
      </c>
      <c r="D942" s="95"/>
      <c r="E942" s="95" t="str">
        <f ca="1">IF(ISERROR($Y942),"",OFFSET('Smelter Look-up'!$D$4,$Y942-4,0)&amp;"")</f>
        <v/>
      </c>
      <c r="F942" s="95" t="str">
        <f ca="1">IF(ISERROR($Y942),"",OFFSET('Smelter Look-up'!$E$4,$Y942-4,0))</f>
        <v/>
      </c>
      <c r="G942" s="95" t="str">
        <f ca="1">IF(C942="Smelter not listed","Enter smelter details",IF(ISERROR($Y942),"",OFFSET('Smelter Look-up'!$F$4,$Y942-4,0)))</f>
        <v/>
      </c>
      <c r="H942" s="154" t="str">
        <f ca="1">IF(ISERROR($Y942),"",OFFSET('Smelter Look-up'!$G$4,$Y942-4,0))</f>
        <v/>
      </c>
      <c r="I942" s="96" t="str">
        <f ca="1">IF(ISERROR($Y942),"",OFFSET('Smelter Look-up'!$H$4,$Y942-4,0))</f>
        <v/>
      </c>
      <c r="J942" s="96" t="str">
        <f ca="1">IF(ISERROR($Y942),"",OFFSET('Smelter Look-up'!$I$4,$Y942-4,0))</f>
        <v/>
      </c>
      <c r="K942" s="97"/>
      <c r="L942" s="97"/>
      <c r="M942" s="97"/>
      <c r="N942" s="97"/>
      <c r="O942" s="97"/>
      <c r="P942" s="97"/>
      <c r="Q942" s="98"/>
      <c r="R942" s="140" t="str">
        <f ca="1">IF(ISERROR($Y942),"",OFFSET('Smelter Look-up'!$C$4,$Y942-4,0)&amp;"")</f>
        <v/>
      </c>
      <c r="S942" s="98" t="str">
        <f ca="1" t="shared" si="104"/>
        <v/>
      </c>
      <c r="T942" s="98" t="str">
        <f ca="1">IF(B942="","",IF(ISERROR(MATCH($J942,SorP!B:B,0)),"",INDIRECT("'SorP'!$A$"&amp;MATCH($S942&amp;$J942,SorP!C:C,0))))</f>
        <v/>
      </c>
      <c r="U942" s="99"/>
      <c r="V942" s="74" t="str">
        <f ca="1" t="shared" si="105"/>
        <v/>
      </c>
      <c r="W942" s="74" t="b">
        <f ca="1" t="shared" si="106"/>
        <v>0</v>
      </c>
      <c r="X942" s="74" t="str">
        <f ca="1" t="shared" si="107"/>
        <v>+</v>
      </c>
      <c r="Y942" s="74" t="e">
        <f ca="1">IF(C942="",NA(),MATCH($B942&amp;$C942,'Smelter Look-up'!$J:$J,0))</f>
        <v>#N/A</v>
      </c>
      <c r="AB942" s="74">
        <f ca="1" t="shared" si="108"/>
        <v>0</v>
      </c>
      <c r="AC942" s="74" t="str">
        <f ca="1" t="shared" si="109"/>
        <v/>
      </c>
      <c r="AD942" s="74" t="str">
        <f ca="1" t="shared" si="110"/>
        <v/>
      </c>
    </row>
    <row r="943" s="74" customFormat="1" ht="20.15" customHeight="1" spans="1:30">
      <c r="A943" s="97"/>
      <c r="B943" s="95" t="str">
        <f ca="1">IF(LEN(A943)=0,"",INDEX('Smelter Look-up'!$A:$A,MATCH($A943,'Smelter Look-up'!$E:$E,0)))</f>
        <v/>
      </c>
      <c r="C943" s="95" t="str">
        <f ca="1">IF(LEN(A943)=0,"",INDEX('Smelter Look-up'!$C:$C,MATCH($A943,'Smelter Look-up'!$E:$E,0)))</f>
        <v/>
      </c>
      <c r="D943" s="95"/>
      <c r="E943" s="95" t="str">
        <f ca="1">IF(ISERROR($Y943),"",OFFSET('Smelter Look-up'!$D$4,$Y943-4,0)&amp;"")</f>
        <v/>
      </c>
      <c r="F943" s="95" t="str">
        <f ca="1">IF(ISERROR($Y943),"",OFFSET('Smelter Look-up'!$E$4,$Y943-4,0))</f>
        <v/>
      </c>
      <c r="G943" s="95" t="str">
        <f ca="1">IF(C943="Smelter not listed","Enter smelter details",IF(ISERROR($Y943),"",OFFSET('Smelter Look-up'!$F$4,$Y943-4,0)))</f>
        <v/>
      </c>
      <c r="H943" s="154" t="str">
        <f ca="1">IF(ISERROR($Y943),"",OFFSET('Smelter Look-up'!$G$4,$Y943-4,0))</f>
        <v/>
      </c>
      <c r="I943" s="96" t="str">
        <f ca="1">IF(ISERROR($Y943),"",OFFSET('Smelter Look-up'!$H$4,$Y943-4,0))</f>
        <v/>
      </c>
      <c r="J943" s="96" t="str">
        <f ca="1">IF(ISERROR($Y943),"",OFFSET('Smelter Look-up'!$I$4,$Y943-4,0))</f>
        <v/>
      </c>
      <c r="K943" s="97"/>
      <c r="L943" s="97"/>
      <c r="M943" s="97"/>
      <c r="N943" s="97"/>
      <c r="O943" s="97"/>
      <c r="P943" s="97"/>
      <c r="Q943" s="98"/>
      <c r="R943" s="140" t="str">
        <f ca="1">IF(ISERROR($Y943),"",OFFSET('Smelter Look-up'!$C$4,$Y943-4,0)&amp;"")</f>
        <v/>
      </c>
      <c r="S943" s="98" t="str">
        <f ca="1" t="shared" si="104"/>
        <v/>
      </c>
      <c r="T943" s="98" t="str">
        <f ca="1">IF(B943="","",IF(ISERROR(MATCH($J943,SorP!B:B,0)),"",INDIRECT("'SorP'!$A$"&amp;MATCH($S943&amp;$J943,SorP!C:C,0))))</f>
        <v/>
      </c>
      <c r="U943" s="99"/>
      <c r="V943" s="74" t="str">
        <f ca="1" t="shared" si="105"/>
        <v/>
      </c>
      <c r="W943" s="74" t="b">
        <f ca="1" t="shared" si="106"/>
        <v>0</v>
      </c>
      <c r="X943" s="74" t="str">
        <f ca="1" t="shared" si="107"/>
        <v>+</v>
      </c>
      <c r="Y943" s="74" t="e">
        <f ca="1">IF(C943="",NA(),MATCH($B943&amp;$C943,'Smelter Look-up'!$J:$J,0))</f>
        <v>#N/A</v>
      </c>
      <c r="AB943" s="74">
        <f ca="1" t="shared" si="108"/>
        <v>0</v>
      </c>
      <c r="AC943" s="74" t="str">
        <f ca="1" t="shared" si="109"/>
        <v/>
      </c>
      <c r="AD943" s="74" t="str">
        <f ca="1" t="shared" si="110"/>
        <v/>
      </c>
    </row>
    <row r="944" s="74" customFormat="1" ht="20.15" customHeight="1" spans="1:30">
      <c r="A944" s="97"/>
      <c r="B944" s="95" t="str">
        <f ca="1">IF(LEN(A944)=0,"",INDEX('Smelter Look-up'!$A:$A,MATCH($A944,'Smelter Look-up'!$E:$E,0)))</f>
        <v/>
      </c>
      <c r="C944" s="95" t="str">
        <f ca="1">IF(LEN(A944)=0,"",INDEX('Smelter Look-up'!$C:$C,MATCH($A944,'Smelter Look-up'!$E:$E,0)))</f>
        <v/>
      </c>
      <c r="D944" s="95"/>
      <c r="E944" s="95" t="str">
        <f ca="1">IF(ISERROR($Y944),"",OFFSET('Smelter Look-up'!$D$4,$Y944-4,0)&amp;"")</f>
        <v/>
      </c>
      <c r="F944" s="95" t="str">
        <f ca="1">IF(ISERROR($Y944),"",OFFSET('Smelter Look-up'!$E$4,$Y944-4,0))</f>
        <v/>
      </c>
      <c r="G944" s="95" t="str">
        <f ca="1">IF(C944="Smelter not listed","Enter smelter details",IF(ISERROR($Y944),"",OFFSET('Smelter Look-up'!$F$4,$Y944-4,0)))</f>
        <v/>
      </c>
      <c r="H944" s="154" t="str">
        <f ca="1">IF(ISERROR($Y944),"",OFFSET('Smelter Look-up'!$G$4,$Y944-4,0))</f>
        <v/>
      </c>
      <c r="I944" s="96" t="str">
        <f ca="1">IF(ISERROR($Y944),"",OFFSET('Smelter Look-up'!$H$4,$Y944-4,0))</f>
        <v/>
      </c>
      <c r="J944" s="96" t="str">
        <f ca="1">IF(ISERROR($Y944),"",OFFSET('Smelter Look-up'!$I$4,$Y944-4,0))</f>
        <v/>
      </c>
      <c r="K944" s="97"/>
      <c r="L944" s="97"/>
      <c r="M944" s="97"/>
      <c r="N944" s="97"/>
      <c r="O944" s="97"/>
      <c r="P944" s="97"/>
      <c r="Q944" s="98"/>
      <c r="R944" s="140" t="str">
        <f ca="1">IF(ISERROR($Y944),"",OFFSET('Smelter Look-up'!$C$4,$Y944-4,0)&amp;"")</f>
        <v/>
      </c>
      <c r="S944" s="98" t="str">
        <f ca="1" t="shared" ref="S944:S1007" si="111">IF(B944="","",IF(ISERROR(MATCH($E944,CL,0)),"Unknown",INDIRECT("'C'!$A$"&amp;MATCH($E944,CL,0)+1)))</f>
        <v/>
      </c>
      <c r="T944" s="98" t="str">
        <f ca="1">IF(B944="","",IF(ISERROR(MATCH($J944,SorP!B:B,0)),"",INDIRECT("'SorP'!$A$"&amp;MATCH($S944&amp;$J944,SorP!C:C,0))))</f>
        <v/>
      </c>
      <c r="U944" s="99"/>
      <c r="V944" s="74" t="str">
        <f ca="1" t="shared" ref="V944:V1007" si="112">B944&amp;C944</f>
        <v/>
      </c>
      <c r="W944" s="74" t="b">
        <f ca="1" t="shared" ref="W944:W1007" si="113">OR(ISBLANK(C944),ISBLANK(E944))</f>
        <v>0</v>
      </c>
      <c r="X944" s="74" t="str">
        <f ca="1" t="shared" ref="X944:X1007" si="114">IF(W944,"",B944&amp;"+")</f>
        <v>+</v>
      </c>
      <c r="Y944" s="74" t="e">
        <f ca="1">IF(C944="",NA(),MATCH($B944&amp;$C944,'Smelter Look-up'!$J:$J,0))</f>
        <v>#N/A</v>
      </c>
      <c r="AB944" s="74">
        <f ca="1" t="shared" si="108"/>
        <v>0</v>
      </c>
      <c r="AC944" s="74" t="str">
        <f ca="1" t="shared" si="109"/>
        <v/>
      </c>
      <c r="AD944" s="74" t="str">
        <f ca="1" t="shared" si="110"/>
        <v/>
      </c>
    </row>
    <row r="945" s="74" customFormat="1" ht="20.15" customHeight="1" spans="1:30">
      <c r="A945" s="97"/>
      <c r="B945" s="95" t="str">
        <f ca="1">IF(LEN(A945)=0,"",INDEX('Smelter Look-up'!$A:$A,MATCH($A945,'Smelter Look-up'!$E:$E,0)))</f>
        <v/>
      </c>
      <c r="C945" s="95" t="str">
        <f ca="1">IF(LEN(A945)=0,"",INDEX('Smelter Look-up'!$C:$C,MATCH($A945,'Smelter Look-up'!$E:$E,0)))</f>
        <v/>
      </c>
      <c r="D945" s="95"/>
      <c r="E945" s="95" t="str">
        <f ca="1">IF(ISERROR($Y945),"",OFFSET('Smelter Look-up'!$D$4,$Y945-4,0)&amp;"")</f>
        <v/>
      </c>
      <c r="F945" s="95" t="str">
        <f ca="1">IF(ISERROR($Y945),"",OFFSET('Smelter Look-up'!$E$4,$Y945-4,0))</f>
        <v/>
      </c>
      <c r="G945" s="95" t="str">
        <f ca="1">IF(C945="Smelter not listed","Enter smelter details",IF(ISERROR($Y945),"",OFFSET('Smelter Look-up'!$F$4,$Y945-4,0)))</f>
        <v/>
      </c>
      <c r="H945" s="154" t="str">
        <f ca="1">IF(ISERROR($Y945),"",OFFSET('Smelter Look-up'!$G$4,$Y945-4,0))</f>
        <v/>
      </c>
      <c r="I945" s="96" t="str">
        <f ca="1">IF(ISERROR($Y945),"",OFFSET('Smelter Look-up'!$H$4,$Y945-4,0))</f>
        <v/>
      </c>
      <c r="J945" s="96" t="str">
        <f ca="1">IF(ISERROR($Y945),"",OFFSET('Smelter Look-up'!$I$4,$Y945-4,0))</f>
        <v/>
      </c>
      <c r="K945" s="97"/>
      <c r="L945" s="97"/>
      <c r="M945" s="97"/>
      <c r="N945" s="97"/>
      <c r="O945" s="97"/>
      <c r="P945" s="97"/>
      <c r="Q945" s="98"/>
      <c r="R945" s="140" t="str">
        <f ca="1">IF(ISERROR($Y945),"",OFFSET('Smelter Look-up'!$C$4,$Y945-4,0)&amp;"")</f>
        <v/>
      </c>
      <c r="S945" s="98" t="str">
        <f ca="1" t="shared" si="111"/>
        <v/>
      </c>
      <c r="T945" s="98" t="str">
        <f ca="1">IF(B945="","",IF(ISERROR(MATCH($J945,SorP!B:B,0)),"",INDIRECT("'SorP'!$A$"&amp;MATCH($S945&amp;$J945,SorP!C:C,0))))</f>
        <v/>
      </c>
      <c r="U945" s="99"/>
      <c r="V945" s="74" t="str">
        <f ca="1" t="shared" si="112"/>
        <v/>
      </c>
      <c r="W945" s="74" t="b">
        <f ca="1" t="shared" si="113"/>
        <v>0</v>
      </c>
      <c r="X945" s="74" t="str">
        <f ca="1" t="shared" si="114"/>
        <v>+</v>
      </c>
      <c r="Y945" s="74" t="e">
        <f ca="1">IF(C945="",NA(),MATCH($B945&amp;$C945,'Smelter Look-up'!$J:$J,0))</f>
        <v>#N/A</v>
      </c>
      <c r="AB945" s="74">
        <f ca="1" t="shared" ref="AB945:AB1008" si="115">IF(AND(C945="Smelter not listed",OR(LEN(D945)=0,LEN(E945)=0)),1,0)</f>
        <v>0</v>
      </c>
      <c r="AC945" s="74" t="str">
        <f ca="1" t="shared" ref="AC945:AC1008" si="116">B945</f>
        <v/>
      </c>
      <c r="AD945" s="74" t="str">
        <f ca="1" t="shared" si="110"/>
        <v/>
      </c>
    </row>
    <row r="946" s="74" customFormat="1" ht="20.15" customHeight="1" spans="1:30">
      <c r="A946" s="97"/>
      <c r="B946" s="95" t="str">
        <f ca="1">IF(LEN(A946)=0,"",INDEX('Smelter Look-up'!$A:$A,MATCH($A946,'Smelter Look-up'!$E:$E,0)))</f>
        <v/>
      </c>
      <c r="C946" s="95" t="str">
        <f ca="1">IF(LEN(A946)=0,"",INDEX('Smelter Look-up'!$C:$C,MATCH($A946,'Smelter Look-up'!$E:$E,0)))</f>
        <v/>
      </c>
      <c r="D946" s="95"/>
      <c r="E946" s="95" t="str">
        <f ca="1">IF(ISERROR($Y946),"",OFFSET('Smelter Look-up'!$D$4,$Y946-4,0)&amp;"")</f>
        <v/>
      </c>
      <c r="F946" s="95" t="str">
        <f ca="1">IF(ISERROR($Y946),"",OFFSET('Smelter Look-up'!$E$4,$Y946-4,0))</f>
        <v/>
      </c>
      <c r="G946" s="95" t="str">
        <f ca="1">IF(C946="Smelter not listed","Enter smelter details",IF(ISERROR($Y946),"",OFFSET('Smelter Look-up'!$F$4,$Y946-4,0)))</f>
        <v/>
      </c>
      <c r="H946" s="154" t="str">
        <f ca="1">IF(ISERROR($Y946),"",OFFSET('Smelter Look-up'!$G$4,$Y946-4,0))</f>
        <v/>
      </c>
      <c r="I946" s="96" t="str">
        <f ca="1">IF(ISERROR($Y946),"",OFFSET('Smelter Look-up'!$H$4,$Y946-4,0))</f>
        <v/>
      </c>
      <c r="J946" s="96" t="str">
        <f ca="1">IF(ISERROR($Y946),"",OFFSET('Smelter Look-up'!$I$4,$Y946-4,0))</f>
        <v/>
      </c>
      <c r="K946" s="97"/>
      <c r="L946" s="97"/>
      <c r="M946" s="97"/>
      <c r="N946" s="97"/>
      <c r="O946" s="97"/>
      <c r="P946" s="97"/>
      <c r="Q946" s="98"/>
      <c r="R946" s="140" t="str">
        <f ca="1">IF(ISERROR($Y946),"",OFFSET('Smelter Look-up'!$C$4,$Y946-4,0)&amp;"")</f>
        <v/>
      </c>
      <c r="S946" s="98" t="str">
        <f ca="1" t="shared" si="111"/>
        <v/>
      </c>
      <c r="T946" s="98" t="str">
        <f ca="1">IF(B946="","",IF(ISERROR(MATCH($J946,SorP!B:B,0)),"",INDIRECT("'SorP'!$A$"&amp;MATCH($S946&amp;$J946,SorP!C:C,0))))</f>
        <v/>
      </c>
      <c r="U946" s="99"/>
      <c r="V946" s="74" t="str">
        <f ca="1" t="shared" si="112"/>
        <v/>
      </c>
      <c r="W946" s="74" t="b">
        <f ca="1" t="shared" si="113"/>
        <v>0</v>
      </c>
      <c r="X946" s="74" t="str">
        <f ca="1" t="shared" si="114"/>
        <v>+</v>
      </c>
      <c r="Y946" s="74" t="e">
        <f ca="1">IF(C946="",NA(),MATCH($B946&amp;$C946,'Smelter Look-up'!$J:$J,0))</f>
        <v>#N/A</v>
      </c>
      <c r="AB946" s="74">
        <f ca="1" t="shared" si="115"/>
        <v>0</v>
      </c>
      <c r="AC946" s="74" t="str">
        <f ca="1" t="shared" si="116"/>
        <v/>
      </c>
      <c r="AD946" s="74" t="str">
        <f ca="1" t="shared" si="110"/>
        <v/>
      </c>
    </row>
    <row r="947" s="74" customFormat="1" ht="20.15" customHeight="1" spans="1:30">
      <c r="A947" s="97"/>
      <c r="B947" s="95" t="str">
        <f ca="1">IF(LEN(A947)=0,"",INDEX('Smelter Look-up'!$A:$A,MATCH($A947,'Smelter Look-up'!$E:$E,0)))</f>
        <v/>
      </c>
      <c r="C947" s="95" t="str">
        <f ca="1">IF(LEN(A947)=0,"",INDEX('Smelter Look-up'!$C:$C,MATCH($A947,'Smelter Look-up'!$E:$E,0)))</f>
        <v/>
      </c>
      <c r="D947" s="95"/>
      <c r="E947" s="95" t="str">
        <f ca="1">IF(ISERROR($Y947),"",OFFSET('Smelter Look-up'!$D$4,$Y947-4,0)&amp;"")</f>
        <v/>
      </c>
      <c r="F947" s="95" t="str">
        <f ca="1">IF(ISERROR($Y947),"",OFFSET('Smelter Look-up'!$E$4,$Y947-4,0))</f>
        <v/>
      </c>
      <c r="G947" s="95" t="str">
        <f ca="1">IF(C947="Smelter not listed","Enter smelter details",IF(ISERROR($Y947),"",OFFSET('Smelter Look-up'!$F$4,$Y947-4,0)))</f>
        <v/>
      </c>
      <c r="H947" s="154" t="str">
        <f ca="1">IF(ISERROR($Y947),"",OFFSET('Smelter Look-up'!$G$4,$Y947-4,0))</f>
        <v/>
      </c>
      <c r="I947" s="96" t="str">
        <f ca="1">IF(ISERROR($Y947),"",OFFSET('Smelter Look-up'!$H$4,$Y947-4,0))</f>
        <v/>
      </c>
      <c r="J947" s="96" t="str">
        <f ca="1">IF(ISERROR($Y947),"",OFFSET('Smelter Look-up'!$I$4,$Y947-4,0))</f>
        <v/>
      </c>
      <c r="K947" s="97"/>
      <c r="L947" s="97"/>
      <c r="M947" s="97"/>
      <c r="N947" s="97"/>
      <c r="O947" s="97"/>
      <c r="P947" s="97"/>
      <c r="Q947" s="98"/>
      <c r="R947" s="140" t="str">
        <f ca="1">IF(ISERROR($Y947),"",OFFSET('Smelter Look-up'!$C$4,$Y947-4,0)&amp;"")</f>
        <v/>
      </c>
      <c r="S947" s="98" t="str">
        <f ca="1" t="shared" si="111"/>
        <v/>
      </c>
      <c r="T947" s="98" t="str">
        <f ca="1">IF(B947="","",IF(ISERROR(MATCH($J947,SorP!B:B,0)),"",INDIRECT("'SorP'!$A$"&amp;MATCH($S947&amp;$J947,SorP!C:C,0))))</f>
        <v/>
      </c>
      <c r="U947" s="99"/>
      <c r="V947" s="74" t="str">
        <f ca="1" t="shared" si="112"/>
        <v/>
      </c>
      <c r="W947" s="74" t="b">
        <f ca="1" t="shared" si="113"/>
        <v>0</v>
      </c>
      <c r="X947" s="74" t="str">
        <f ca="1" t="shared" si="114"/>
        <v>+</v>
      </c>
      <c r="Y947" s="74" t="e">
        <f ca="1">IF(C947="",NA(),MATCH($B947&amp;$C947,'Smelter Look-up'!$J:$J,0))</f>
        <v>#N/A</v>
      </c>
      <c r="AB947" s="74">
        <f ca="1" t="shared" si="115"/>
        <v>0</v>
      </c>
      <c r="AC947" s="74" t="str">
        <f ca="1" t="shared" si="116"/>
        <v/>
      </c>
      <c r="AD947" s="74" t="str">
        <f ca="1" t="shared" si="110"/>
        <v/>
      </c>
    </row>
    <row r="948" s="74" customFormat="1" ht="20.15" customHeight="1" spans="1:30">
      <c r="A948" s="97"/>
      <c r="B948" s="95" t="str">
        <f ca="1">IF(LEN(A948)=0,"",INDEX('Smelter Look-up'!$A:$A,MATCH($A948,'Smelter Look-up'!$E:$E,0)))</f>
        <v/>
      </c>
      <c r="C948" s="95" t="str">
        <f ca="1">IF(LEN(A948)=0,"",INDEX('Smelter Look-up'!$C:$C,MATCH($A948,'Smelter Look-up'!$E:$E,0)))</f>
        <v/>
      </c>
      <c r="D948" s="95"/>
      <c r="E948" s="95" t="str">
        <f ca="1">IF(ISERROR($Y948),"",OFFSET('Smelter Look-up'!$D$4,$Y948-4,0)&amp;"")</f>
        <v/>
      </c>
      <c r="F948" s="95" t="str">
        <f ca="1">IF(ISERROR($Y948),"",OFFSET('Smelter Look-up'!$E$4,$Y948-4,0))</f>
        <v/>
      </c>
      <c r="G948" s="95" t="str">
        <f ca="1">IF(C948="Smelter not listed","Enter smelter details",IF(ISERROR($Y948),"",OFFSET('Smelter Look-up'!$F$4,$Y948-4,0)))</f>
        <v/>
      </c>
      <c r="H948" s="154" t="str">
        <f ca="1">IF(ISERROR($Y948),"",OFFSET('Smelter Look-up'!$G$4,$Y948-4,0))</f>
        <v/>
      </c>
      <c r="I948" s="96" t="str">
        <f ca="1">IF(ISERROR($Y948),"",OFFSET('Smelter Look-up'!$H$4,$Y948-4,0))</f>
        <v/>
      </c>
      <c r="J948" s="96" t="str">
        <f ca="1">IF(ISERROR($Y948),"",OFFSET('Smelter Look-up'!$I$4,$Y948-4,0))</f>
        <v/>
      </c>
      <c r="K948" s="97"/>
      <c r="L948" s="97"/>
      <c r="M948" s="97"/>
      <c r="N948" s="97"/>
      <c r="O948" s="97"/>
      <c r="P948" s="97"/>
      <c r="Q948" s="98"/>
      <c r="R948" s="140" t="str">
        <f ca="1">IF(ISERROR($Y948),"",OFFSET('Smelter Look-up'!$C$4,$Y948-4,0)&amp;"")</f>
        <v/>
      </c>
      <c r="S948" s="98" t="str">
        <f ca="1" t="shared" si="111"/>
        <v/>
      </c>
      <c r="T948" s="98" t="str">
        <f ca="1">IF(B948="","",IF(ISERROR(MATCH($J948,SorP!B:B,0)),"",INDIRECT("'SorP'!$A$"&amp;MATCH($S948&amp;$J948,SorP!C:C,0))))</f>
        <v/>
      </c>
      <c r="U948" s="99"/>
      <c r="V948" s="74" t="str">
        <f ca="1" t="shared" si="112"/>
        <v/>
      </c>
      <c r="W948" s="74" t="b">
        <f ca="1" t="shared" si="113"/>
        <v>0</v>
      </c>
      <c r="X948" s="74" t="str">
        <f ca="1" t="shared" si="114"/>
        <v>+</v>
      </c>
      <c r="Y948" s="74" t="e">
        <f ca="1">IF(C948="",NA(),MATCH($B948&amp;$C948,'Smelter Look-up'!$J:$J,0))</f>
        <v>#N/A</v>
      </c>
      <c r="AB948" s="74">
        <f ca="1" t="shared" si="115"/>
        <v>0</v>
      </c>
      <c r="AC948" s="74" t="str">
        <f ca="1" t="shared" si="116"/>
        <v/>
      </c>
      <c r="AD948" s="74" t="str">
        <f ca="1" t="shared" si="110"/>
        <v/>
      </c>
    </row>
    <row r="949" s="74" customFormat="1" ht="20.15" customHeight="1" spans="1:30">
      <c r="A949" s="97"/>
      <c r="B949" s="95" t="str">
        <f ca="1">IF(LEN(A949)=0,"",INDEX('Smelter Look-up'!$A:$A,MATCH($A949,'Smelter Look-up'!$E:$E,0)))</f>
        <v/>
      </c>
      <c r="C949" s="95" t="str">
        <f ca="1">IF(LEN(A949)=0,"",INDEX('Smelter Look-up'!$C:$C,MATCH($A949,'Smelter Look-up'!$E:$E,0)))</f>
        <v/>
      </c>
      <c r="D949" s="95"/>
      <c r="E949" s="95" t="str">
        <f ca="1">IF(ISERROR($Y949),"",OFFSET('Smelter Look-up'!$D$4,$Y949-4,0)&amp;"")</f>
        <v/>
      </c>
      <c r="F949" s="95" t="str">
        <f ca="1">IF(ISERROR($Y949),"",OFFSET('Smelter Look-up'!$E$4,$Y949-4,0))</f>
        <v/>
      </c>
      <c r="G949" s="95" t="str">
        <f ca="1">IF(C949="Smelter not listed","Enter smelter details",IF(ISERROR($Y949),"",OFFSET('Smelter Look-up'!$F$4,$Y949-4,0)))</f>
        <v/>
      </c>
      <c r="H949" s="154" t="str">
        <f ca="1">IF(ISERROR($Y949),"",OFFSET('Smelter Look-up'!$G$4,$Y949-4,0))</f>
        <v/>
      </c>
      <c r="I949" s="96" t="str">
        <f ca="1">IF(ISERROR($Y949),"",OFFSET('Smelter Look-up'!$H$4,$Y949-4,0))</f>
        <v/>
      </c>
      <c r="J949" s="96" t="str">
        <f ca="1">IF(ISERROR($Y949),"",OFFSET('Smelter Look-up'!$I$4,$Y949-4,0))</f>
        <v/>
      </c>
      <c r="K949" s="97"/>
      <c r="L949" s="97"/>
      <c r="M949" s="97"/>
      <c r="N949" s="97"/>
      <c r="O949" s="97"/>
      <c r="P949" s="97"/>
      <c r="Q949" s="98"/>
      <c r="R949" s="140" t="str">
        <f ca="1">IF(ISERROR($Y949),"",OFFSET('Smelter Look-up'!$C$4,$Y949-4,0)&amp;"")</f>
        <v/>
      </c>
      <c r="S949" s="98" t="str">
        <f ca="1" t="shared" si="111"/>
        <v/>
      </c>
      <c r="T949" s="98" t="str">
        <f ca="1">IF(B949="","",IF(ISERROR(MATCH($J949,SorP!B:B,0)),"",INDIRECT("'SorP'!$A$"&amp;MATCH($S949&amp;$J949,SorP!C:C,0))))</f>
        <v/>
      </c>
      <c r="U949" s="99"/>
      <c r="V949" s="74" t="str">
        <f ca="1" t="shared" si="112"/>
        <v/>
      </c>
      <c r="W949" s="74" t="b">
        <f ca="1" t="shared" si="113"/>
        <v>0</v>
      </c>
      <c r="X949" s="74" t="str">
        <f ca="1" t="shared" si="114"/>
        <v>+</v>
      </c>
      <c r="Y949" s="74" t="e">
        <f ca="1">IF(C949="",NA(),MATCH($B949&amp;$C949,'Smelter Look-up'!$J:$J,0))</f>
        <v>#N/A</v>
      </c>
      <c r="AB949" s="74">
        <f ca="1" t="shared" si="115"/>
        <v>0</v>
      </c>
      <c r="AC949" s="74" t="str">
        <f ca="1" t="shared" si="116"/>
        <v/>
      </c>
      <c r="AD949" s="74" t="str">
        <f ca="1" t="shared" si="110"/>
        <v/>
      </c>
    </row>
    <row r="950" s="74" customFormat="1" ht="20.15" customHeight="1" spans="1:30">
      <c r="A950" s="97"/>
      <c r="B950" s="95" t="str">
        <f ca="1">IF(LEN(A950)=0,"",INDEX('Smelter Look-up'!$A:$A,MATCH($A950,'Smelter Look-up'!$E:$E,0)))</f>
        <v/>
      </c>
      <c r="C950" s="95" t="str">
        <f ca="1">IF(LEN(A950)=0,"",INDEX('Smelter Look-up'!$C:$C,MATCH($A950,'Smelter Look-up'!$E:$E,0)))</f>
        <v/>
      </c>
      <c r="D950" s="95"/>
      <c r="E950" s="95" t="str">
        <f ca="1">IF(ISERROR($Y950),"",OFFSET('Smelter Look-up'!$D$4,$Y950-4,0)&amp;"")</f>
        <v/>
      </c>
      <c r="F950" s="95" t="str">
        <f ca="1">IF(ISERROR($Y950),"",OFFSET('Smelter Look-up'!$E$4,$Y950-4,0))</f>
        <v/>
      </c>
      <c r="G950" s="95" t="str">
        <f ca="1">IF(C950="Smelter not listed","Enter smelter details",IF(ISERROR($Y950),"",OFFSET('Smelter Look-up'!$F$4,$Y950-4,0)))</f>
        <v/>
      </c>
      <c r="H950" s="154" t="str">
        <f ca="1">IF(ISERROR($Y950),"",OFFSET('Smelter Look-up'!$G$4,$Y950-4,0))</f>
        <v/>
      </c>
      <c r="I950" s="96" t="str">
        <f ca="1">IF(ISERROR($Y950),"",OFFSET('Smelter Look-up'!$H$4,$Y950-4,0))</f>
        <v/>
      </c>
      <c r="J950" s="96" t="str">
        <f ca="1">IF(ISERROR($Y950),"",OFFSET('Smelter Look-up'!$I$4,$Y950-4,0))</f>
        <v/>
      </c>
      <c r="K950" s="97"/>
      <c r="L950" s="97"/>
      <c r="M950" s="97"/>
      <c r="N950" s="97"/>
      <c r="O950" s="97"/>
      <c r="P950" s="97"/>
      <c r="Q950" s="98"/>
      <c r="R950" s="140" t="str">
        <f ca="1">IF(ISERROR($Y950),"",OFFSET('Smelter Look-up'!$C$4,$Y950-4,0)&amp;"")</f>
        <v/>
      </c>
      <c r="S950" s="98" t="str">
        <f ca="1" t="shared" si="111"/>
        <v/>
      </c>
      <c r="T950" s="98" t="str">
        <f ca="1">IF(B950="","",IF(ISERROR(MATCH($J950,SorP!B:B,0)),"",INDIRECT("'SorP'!$A$"&amp;MATCH($S950&amp;$J950,SorP!C:C,0))))</f>
        <v/>
      </c>
      <c r="U950" s="99"/>
      <c r="V950" s="74" t="str">
        <f ca="1" t="shared" si="112"/>
        <v/>
      </c>
      <c r="W950" s="74" t="b">
        <f ca="1" t="shared" si="113"/>
        <v>0</v>
      </c>
      <c r="X950" s="74" t="str">
        <f ca="1" t="shared" si="114"/>
        <v>+</v>
      </c>
      <c r="Y950" s="74" t="e">
        <f ca="1">IF(C950="",NA(),MATCH($B950&amp;$C950,'Smelter Look-up'!$J:$J,0))</f>
        <v>#N/A</v>
      </c>
      <c r="AB950" s="74">
        <f ca="1" t="shared" si="115"/>
        <v>0</v>
      </c>
      <c r="AC950" s="74" t="str">
        <f ca="1" t="shared" si="116"/>
        <v/>
      </c>
      <c r="AD950" s="74" t="str">
        <f ca="1" t="shared" si="110"/>
        <v/>
      </c>
    </row>
    <row r="951" s="74" customFormat="1" ht="20.15" customHeight="1" spans="1:30">
      <c r="A951" s="97"/>
      <c r="B951" s="95" t="str">
        <f ca="1">IF(LEN(A951)=0,"",INDEX('Smelter Look-up'!$A:$A,MATCH($A951,'Smelter Look-up'!$E:$E,0)))</f>
        <v/>
      </c>
      <c r="C951" s="95" t="str">
        <f ca="1">IF(LEN(A951)=0,"",INDEX('Smelter Look-up'!$C:$C,MATCH($A951,'Smelter Look-up'!$E:$E,0)))</f>
        <v/>
      </c>
      <c r="D951" s="95"/>
      <c r="E951" s="95" t="str">
        <f ca="1">IF(ISERROR($Y951),"",OFFSET('Smelter Look-up'!$D$4,$Y951-4,0)&amp;"")</f>
        <v/>
      </c>
      <c r="F951" s="95" t="str">
        <f ca="1">IF(ISERROR($Y951),"",OFFSET('Smelter Look-up'!$E$4,$Y951-4,0))</f>
        <v/>
      </c>
      <c r="G951" s="95" t="str">
        <f ca="1">IF(C951="Smelter not listed","Enter smelter details",IF(ISERROR($Y951),"",OFFSET('Smelter Look-up'!$F$4,$Y951-4,0)))</f>
        <v/>
      </c>
      <c r="H951" s="154" t="str">
        <f ca="1">IF(ISERROR($Y951),"",OFFSET('Smelter Look-up'!$G$4,$Y951-4,0))</f>
        <v/>
      </c>
      <c r="I951" s="96" t="str">
        <f ca="1">IF(ISERROR($Y951),"",OFFSET('Smelter Look-up'!$H$4,$Y951-4,0))</f>
        <v/>
      </c>
      <c r="J951" s="96" t="str">
        <f ca="1">IF(ISERROR($Y951),"",OFFSET('Smelter Look-up'!$I$4,$Y951-4,0))</f>
        <v/>
      </c>
      <c r="K951" s="97"/>
      <c r="L951" s="97"/>
      <c r="M951" s="97"/>
      <c r="N951" s="97"/>
      <c r="O951" s="97"/>
      <c r="P951" s="97"/>
      <c r="Q951" s="98"/>
      <c r="R951" s="140" t="str">
        <f ca="1">IF(ISERROR($Y951),"",OFFSET('Smelter Look-up'!$C$4,$Y951-4,0)&amp;"")</f>
        <v/>
      </c>
      <c r="S951" s="98" t="str">
        <f ca="1" t="shared" si="111"/>
        <v/>
      </c>
      <c r="T951" s="98" t="str">
        <f ca="1">IF(B951="","",IF(ISERROR(MATCH($J951,SorP!B:B,0)),"",INDIRECT("'SorP'!$A$"&amp;MATCH($S951&amp;$J951,SorP!C:C,0))))</f>
        <v/>
      </c>
      <c r="U951" s="99"/>
      <c r="V951" s="74" t="str">
        <f ca="1" t="shared" si="112"/>
        <v/>
      </c>
      <c r="W951" s="74" t="b">
        <f ca="1" t="shared" si="113"/>
        <v>0</v>
      </c>
      <c r="X951" s="74" t="str">
        <f ca="1" t="shared" si="114"/>
        <v>+</v>
      </c>
      <c r="Y951" s="74" t="e">
        <f ca="1">IF(C951="",NA(),MATCH($B951&amp;$C951,'Smelter Look-up'!$J:$J,0))</f>
        <v>#N/A</v>
      </c>
      <c r="AB951" s="74">
        <f ca="1" t="shared" si="115"/>
        <v>0</v>
      </c>
      <c r="AC951" s="74" t="str">
        <f ca="1" t="shared" si="116"/>
        <v/>
      </c>
      <c r="AD951" s="74" t="str">
        <f ca="1" t="shared" ref="AD951:AD1014" si="117">IF(C951="Smelter not listed",D951,IF(C951="Smelter not yet identified","",C951))</f>
        <v/>
      </c>
    </row>
    <row r="952" s="74" customFormat="1" ht="20.15" customHeight="1" spans="1:30">
      <c r="A952" s="97"/>
      <c r="B952" s="95" t="str">
        <f ca="1">IF(LEN(A952)=0,"",INDEX('Smelter Look-up'!$A:$A,MATCH($A952,'Smelter Look-up'!$E:$E,0)))</f>
        <v/>
      </c>
      <c r="C952" s="95" t="str">
        <f ca="1">IF(LEN(A952)=0,"",INDEX('Smelter Look-up'!$C:$C,MATCH($A952,'Smelter Look-up'!$E:$E,0)))</f>
        <v/>
      </c>
      <c r="D952" s="95"/>
      <c r="E952" s="95" t="str">
        <f ca="1">IF(ISERROR($Y952),"",OFFSET('Smelter Look-up'!$D$4,$Y952-4,0)&amp;"")</f>
        <v/>
      </c>
      <c r="F952" s="95" t="str">
        <f ca="1">IF(ISERROR($Y952),"",OFFSET('Smelter Look-up'!$E$4,$Y952-4,0))</f>
        <v/>
      </c>
      <c r="G952" s="95" t="str">
        <f ca="1">IF(C952="Smelter not listed","Enter smelter details",IF(ISERROR($Y952),"",OFFSET('Smelter Look-up'!$F$4,$Y952-4,0)))</f>
        <v/>
      </c>
      <c r="H952" s="154" t="str">
        <f ca="1">IF(ISERROR($Y952),"",OFFSET('Smelter Look-up'!$G$4,$Y952-4,0))</f>
        <v/>
      </c>
      <c r="I952" s="96" t="str">
        <f ca="1">IF(ISERROR($Y952),"",OFFSET('Smelter Look-up'!$H$4,$Y952-4,0))</f>
        <v/>
      </c>
      <c r="J952" s="96" t="str">
        <f ca="1">IF(ISERROR($Y952),"",OFFSET('Smelter Look-up'!$I$4,$Y952-4,0))</f>
        <v/>
      </c>
      <c r="K952" s="97"/>
      <c r="L952" s="97"/>
      <c r="M952" s="97"/>
      <c r="N952" s="97"/>
      <c r="O952" s="97"/>
      <c r="P952" s="97"/>
      <c r="Q952" s="98"/>
      <c r="R952" s="140" t="str">
        <f ca="1">IF(ISERROR($Y952),"",OFFSET('Smelter Look-up'!$C$4,$Y952-4,0)&amp;"")</f>
        <v/>
      </c>
      <c r="S952" s="98" t="str">
        <f ca="1" t="shared" si="111"/>
        <v/>
      </c>
      <c r="T952" s="98" t="str">
        <f ca="1">IF(B952="","",IF(ISERROR(MATCH($J952,SorP!B:B,0)),"",INDIRECT("'SorP'!$A$"&amp;MATCH($S952&amp;$J952,SorP!C:C,0))))</f>
        <v/>
      </c>
      <c r="U952" s="99"/>
      <c r="V952" s="74" t="str">
        <f ca="1" t="shared" si="112"/>
        <v/>
      </c>
      <c r="W952" s="74" t="b">
        <f ca="1" t="shared" si="113"/>
        <v>0</v>
      </c>
      <c r="X952" s="74" t="str">
        <f ca="1" t="shared" si="114"/>
        <v>+</v>
      </c>
      <c r="Y952" s="74" t="e">
        <f ca="1">IF(C952="",NA(),MATCH($B952&amp;$C952,'Smelter Look-up'!$J:$J,0))</f>
        <v>#N/A</v>
      </c>
      <c r="AB952" s="74">
        <f ca="1" t="shared" si="115"/>
        <v>0</v>
      </c>
      <c r="AC952" s="74" t="str">
        <f ca="1" t="shared" si="116"/>
        <v/>
      </c>
      <c r="AD952" s="74" t="str">
        <f ca="1" t="shared" si="117"/>
        <v/>
      </c>
    </row>
    <row r="953" s="74" customFormat="1" ht="20.15" customHeight="1" spans="1:30">
      <c r="A953" s="97"/>
      <c r="B953" s="95" t="str">
        <f ca="1">IF(LEN(A953)=0,"",INDEX('Smelter Look-up'!$A:$A,MATCH($A953,'Smelter Look-up'!$E:$E,0)))</f>
        <v/>
      </c>
      <c r="C953" s="95" t="str">
        <f ca="1">IF(LEN(A953)=0,"",INDEX('Smelter Look-up'!$C:$C,MATCH($A953,'Smelter Look-up'!$E:$E,0)))</f>
        <v/>
      </c>
      <c r="D953" s="95"/>
      <c r="E953" s="95" t="str">
        <f ca="1">IF(ISERROR($Y953),"",OFFSET('Smelter Look-up'!$D$4,$Y953-4,0)&amp;"")</f>
        <v/>
      </c>
      <c r="F953" s="95" t="str">
        <f ca="1">IF(ISERROR($Y953),"",OFFSET('Smelter Look-up'!$E$4,$Y953-4,0))</f>
        <v/>
      </c>
      <c r="G953" s="95" t="str">
        <f ca="1">IF(C953="Smelter not listed","Enter smelter details",IF(ISERROR($Y953),"",OFFSET('Smelter Look-up'!$F$4,$Y953-4,0)))</f>
        <v/>
      </c>
      <c r="H953" s="154" t="str">
        <f ca="1">IF(ISERROR($Y953),"",OFFSET('Smelter Look-up'!$G$4,$Y953-4,0))</f>
        <v/>
      </c>
      <c r="I953" s="96" t="str">
        <f ca="1">IF(ISERROR($Y953),"",OFFSET('Smelter Look-up'!$H$4,$Y953-4,0))</f>
        <v/>
      </c>
      <c r="J953" s="96" t="str">
        <f ca="1">IF(ISERROR($Y953),"",OFFSET('Smelter Look-up'!$I$4,$Y953-4,0))</f>
        <v/>
      </c>
      <c r="K953" s="97"/>
      <c r="L953" s="97"/>
      <c r="M953" s="97"/>
      <c r="N953" s="97"/>
      <c r="O953" s="97"/>
      <c r="P953" s="97"/>
      <c r="Q953" s="98"/>
      <c r="R953" s="140" t="str">
        <f ca="1">IF(ISERROR($Y953),"",OFFSET('Smelter Look-up'!$C$4,$Y953-4,0)&amp;"")</f>
        <v/>
      </c>
      <c r="S953" s="98" t="str">
        <f ca="1" t="shared" si="111"/>
        <v/>
      </c>
      <c r="T953" s="98" t="str">
        <f ca="1">IF(B953="","",IF(ISERROR(MATCH($J953,SorP!B:B,0)),"",INDIRECT("'SorP'!$A$"&amp;MATCH($S953&amp;$J953,SorP!C:C,0))))</f>
        <v/>
      </c>
      <c r="U953" s="99"/>
      <c r="V953" s="74" t="str">
        <f ca="1" t="shared" si="112"/>
        <v/>
      </c>
      <c r="W953" s="74" t="b">
        <f ca="1" t="shared" si="113"/>
        <v>0</v>
      </c>
      <c r="X953" s="74" t="str">
        <f ca="1" t="shared" si="114"/>
        <v>+</v>
      </c>
      <c r="Y953" s="74" t="e">
        <f ca="1">IF(C953="",NA(),MATCH($B953&amp;$C953,'Smelter Look-up'!$J:$J,0))</f>
        <v>#N/A</v>
      </c>
      <c r="AB953" s="74">
        <f ca="1" t="shared" si="115"/>
        <v>0</v>
      </c>
      <c r="AC953" s="74" t="str">
        <f ca="1" t="shared" si="116"/>
        <v/>
      </c>
      <c r="AD953" s="74" t="str">
        <f ca="1" t="shared" si="117"/>
        <v/>
      </c>
    </row>
    <row r="954" s="74" customFormat="1" ht="20.15" customHeight="1" spans="1:30">
      <c r="A954" s="97"/>
      <c r="B954" s="95" t="str">
        <f ca="1">IF(LEN(A954)=0,"",INDEX('Smelter Look-up'!$A:$A,MATCH($A954,'Smelter Look-up'!$E:$E,0)))</f>
        <v/>
      </c>
      <c r="C954" s="95" t="str">
        <f ca="1">IF(LEN(A954)=0,"",INDEX('Smelter Look-up'!$C:$C,MATCH($A954,'Smelter Look-up'!$E:$E,0)))</f>
        <v/>
      </c>
      <c r="D954" s="95"/>
      <c r="E954" s="95" t="str">
        <f ca="1">IF(ISERROR($Y954),"",OFFSET('Smelter Look-up'!$D$4,$Y954-4,0)&amp;"")</f>
        <v/>
      </c>
      <c r="F954" s="95" t="str">
        <f ca="1">IF(ISERROR($Y954),"",OFFSET('Smelter Look-up'!$E$4,$Y954-4,0))</f>
        <v/>
      </c>
      <c r="G954" s="95" t="str">
        <f ca="1">IF(C954="Smelter not listed","Enter smelter details",IF(ISERROR($Y954),"",OFFSET('Smelter Look-up'!$F$4,$Y954-4,0)))</f>
        <v/>
      </c>
      <c r="H954" s="154" t="str">
        <f ca="1">IF(ISERROR($Y954),"",OFFSET('Smelter Look-up'!$G$4,$Y954-4,0))</f>
        <v/>
      </c>
      <c r="I954" s="96" t="str">
        <f ca="1">IF(ISERROR($Y954),"",OFFSET('Smelter Look-up'!$H$4,$Y954-4,0))</f>
        <v/>
      </c>
      <c r="J954" s="96" t="str">
        <f ca="1">IF(ISERROR($Y954),"",OFFSET('Smelter Look-up'!$I$4,$Y954-4,0))</f>
        <v/>
      </c>
      <c r="K954" s="97"/>
      <c r="L954" s="97"/>
      <c r="M954" s="97"/>
      <c r="N954" s="97"/>
      <c r="O954" s="97"/>
      <c r="P954" s="97"/>
      <c r="Q954" s="98"/>
      <c r="R954" s="140" t="str">
        <f ca="1">IF(ISERROR($Y954),"",OFFSET('Smelter Look-up'!$C$4,$Y954-4,0)&amp;"")</f>
        <v/>
      </c>
      <c r="S954" s="98" t="str">
        <f ca="1" t="shared" si="111"/>
        <v/>
      </c>
      <c r="T954" s="98" t="str">
        <f ca="1">IF(B954="","",IF(ISERROR(MATCH($J954,SorP!B:B,0)),"",INDIRECT("'SorP'!$A$"&amp;MATCH($S954&amp;$J954,SorP!C:C,0))))</f>
        <v/>
      </c>
      <c r="U954" s="99"/>
      <c r="V954" s="74" t="str">
        <f ca="1" t="shared" si="112"/>
        <v/>
      </c>
      <c r="W954" s="74" t="b">
        <f ca="1" t="shared" si="113"/>
        <v>0</v>
      </c>
      <c r="X954" s="74" t="str">
        <f ca="1" t="shared" si="114"/>
        <v>+</v>
      </c>
      <c r="Y954" s="74" t="e">
        <f ca="1">IF(C954="",NA(),MATCH($B954&amp;$C954,'Smelter Look-up'!$J:$J,0))</f>
        <v>#N/A</v>
      </c>
      <c r="AB954" s="74">
        <f ca="1" t="shared" si="115"/>
        <v>0</v>
      </c>
      <c r="AC954" s="74" t="str">
        <f ca="1" t="shared" si="116"/>
        <v/>
      </c>
      <c r="AD954" s="74" t="str">
        <f ca="1" t="shared" si="117"/>
        <v/>
      </c>
    </row>
    <row r="955" s="74" customFormat="1" ht="20.15" customHeight="1" spans="1:30">
      <c r="A955" s="97"/>
      <c r="B955" s="95" t="str">
        <f ca="1">IF(LEN(A955)=0,"",INDEX('Smelter Look-up'!$A:$A,MATCH($A955,'Smelter Look-up'!$E:$E,0)))</f>
        <v/>
      </c>
      <c r="C955" s="95" t="str">
        <f ca="1">IF(LEN(A955)=0,"",INDEX('Smelter Look-up'!$C:$C,MATCH($A955,'Smelter Look-up'!$E:$E,0)))</f>
        <v/>
      </c>
      <c r="D955" s="95"/>
      <c r="E955" s="95" t="str">
        <f ca="1">IF(ISERROR($Y955),"",OFFSET('Smelter Look-up'!$D$4,$Y955-4,0)&amp;"")</f>
        <v/>
      </c>
      <c r="F955" s="95" t="str">
        <f ca="1">IF(ISERROR($Y955),"",OFFSET('Smelter Look-up'!$E$4,$Y955-4,0))</f>
        <v/>
      </c>
      <c r="G955" s="95" t="str">
        <f ca="1">IF(C955="Smelter not listed","Enter smelter details",IF(ISERROR($Y955),"",OFFSET('Smelter Look-up'!$F$4,$Y955-4,0)))</f>
        <v/>
      </c>
      <c r="H955" s="154" t="str">
        <f ca="1">IF(ISERROR($Y955),"",OFFSET('Smelter Look-up'!$G$4,$Y955-4,0))</f>
        <v/>
      </c>
      <c r="I955" s="96" t="str">
        <f ca="1">IF(ISERROR($Y955),"",OFFSET('Smelter Look-up'!$H$4,$Y955-4,0))</f>
        <v/>
      </c>
      <c r="J955" s="96" t="str">
        <f ca="1">IF(ISERROR($Y955),"",OFFSET('Smelter Look-up'!$I$4,$Y955-4,0))</f>
        <v/>
      </c>
      <c r="K955" s="97"/>
      <c r="L955" s="97"/>
      <c r="M955" s="97"/>
      <c r="N955" s="97"/>
      <c r="O955" s="97"/>
      <c r="P955" s="97"/>
      <c r="Q955" s="98"/>
      <c r="R955" s="140" t="str">
        <f ca="1">IF(ISERROR($Y955),"",OFFSET('Smelter Look-up'!$C$4,$Y955-4,0)&amp;"")</f>
        <v/>
      </c>
      <c r="S955" s="98" t="str">
        <f ca="1" t="shared" si="111"/>
        <v/>
      </c>
      <c r="T955" s="98" t="str">
        <f ca="1">IF(B955="","",IF(ISERROR(MATCH($J955,SorP!B:B,0)),"",INDIRECT("'SorP'!$A$"&amp;MATCH($S955&amp;$J955,SorP!C:C,0))))</f>
        <v/>
      </c>
      <c r="U955" s="99"/>
      <c r="V955" s="74" t="str">
        <f ca="1" t="shared" si="112"/>
        <v/>
      </c>
      <c r="W955" s="74" t="b">
        <f ca="1" t="shared" si="113"/>
        <v>0</v>
      </c>
      <c r="X955" s="74" t="str">
        <f ca="1" t="shared" si="114"/>
        <v>+</v>
      </c>
      <c r="Y955" s="74" t="e">
        <f ca="1">IF(C955="",NA(),MATCH($B955&amp;$C955,'Smelter Look-up'!$J:$J,0))</f>
        <v>#N/A</v>
      </c>
      <c r="AB955" s="74">
        <f ca="1" t="shared" si="115"/>
        <v>0</v>
      </c>
      <c r="AC955" s="74" t="str">
        <f ca="1" t="shared" si="116"/>
        <v/>
      </c>
      <c r="AD955" s="74" t="str">
        <f ca="1" t="shared" si="117"/>
        <v/>
      </c>
    </row>
    <row r="956" s="74" customFormat="1" ht="20.15" customHeight="1" spans="1:30">
      <c r="A956" s="97"/>
      <c r="B956" s="95" t="str">
        <f ca="1">IF(LEN(A956)=0,"",INDEX('Smelter Look-up'!$A:$A,MATCH($A956,'Smelter Look-up'!$E:$E,0)))</f>
        <v/>
      </c>
      <c r="C956" s="95" t="str">
        <f ca="1">IF(LEN(A956)=0,"",INDEX('Smelter Look-up'!$C:$C,MATCH($A956,'Smelter Look-up'!$E:$E,0)))</f>
        <v/>
      </c>
      <c r="D956" s="95"/>
      <c r="E956" s="95" t="str">
        <f ca="1">IF(ISERROR($Y956),"",OFFSET('Smelter Look-up'!$D$4,$Y956-4,0)&amp;"")</f>
        <v/>
      </c>
      <c r="F956" s="95" t="str">
        <f ca="1">IF(ISERROR($Y956),"",OFFSET('Smelter Look-up'!$E$4,$Y956-4,0))</f>
        <v/>
      </c>
      <c r="G956" s="95" t="str">
        <f ca="1">IF(C956="Smelter not listed","Enter smelter details",IF(ISERROR($Y956),"",OFFSET('Smelter Look-up'!$F$4,$Y956-4,0)))</f>
        <v/>
      </c>
      <c r="H956" s="154" t="str">
        <f ca="1">IF(ISERROR($Y956),"",OFFSET('Smelter Look-up'!$G$4,$Y956-4,0))</f>
        <v/>
      </c>
      <c r="I956" s="96" t="str">
        <f ca="1">IF(ISERROR($Y956),"",OFFSET('Smelter Look-up'!$H$4,$Y956-4,0))</f>
        <v/>
      </c>
      <c r="J956" s="96" t="str">
        <f ca="1">IF(ISERROR($Y956),"",OFFSET('Smelter Look-up'!$I$4,$Y956-4,0))</f>
        <v/>
      </c>
      <c r="K956" s="97"/>
      <c r="L956" s="97"/>
      <c r="M956" s="97"/>
      <c r="N956" s="97"/>
      <c r="O956" s="97"/>
      <c r="P956" s="97"/>
      <c r="Q956" s="98"/>
      <c r="R956" s="140" t="str">
        <f ca="1">IF(ISERROR($Y956),"",OFFSET('Smelter Look-up'!$C$4,$Y956-4,0)&amp;"")</f>
        <v/>
      </c>
      <c r="S956" s="98" t="str">
        <f ca="1" t="shared" si="111"/>
        <v/>
      </c>
      <c r="T956" s="98" t="str">
        <f ca="1">IF(B956="","",IF(ISERROR(MATCH($J956,SorP!B:B,0)),"",INDIRECT("'SorP'!$A$"&amp;MATCH($S956&amp;$J956,SorP!C:C,0))))</f>
        <v/>
      </c>
      <c r="U956" s="99"/>
      <c r="V956" s="74" t="str">
        <f ca="1" t="shared" si="112"/>
        <v/>
      </c>
      <c r="W956" s="74" t="b">
        <f ca="1" t="shared" si="113"/>
        <v>0</v>
      </c>
      <c r="X956" s="74" t="str">
        <f ca="1" t="shared" si="114"/>
        <v>+</v>
      </c>
      <c r="Y956" s="74" t="e">
        <f ca="1">IF(C956="",NA(),MATCH($B956&amp;$C956,'Smelter Look-up'!$J:$J,0))</f>
        <v>#N/A</v>
      </c>
      <c r="AB956" s="74">
        <f ca="1" t="shared" si="115"/>
        <v>0</v>
      </c>
      <c r="AC956" s="74" t="str">
        <f ca="1" t="shared" si="116"/>
        <v/>
      </c>
      <c r="AD956" s="74" t="str">
        <f ca="1" t="shared" si="117"/>
        <v/>
      </c>
    </row>
    <row r="957" s="74" customFormat="1" ht="20.15" customHeight="1" spans="1:30">
      <c r="A957" s="97"/>
      <c r="B957" s="95" t="str">
        <f ca="1">IF(LEN(A957)=0,"",INDEX('Smelter Look-up'!$A:$A,MATCH($A957,'Smelter Look-up'!$E:$E,0)))</f>
        <v/>
      </c>
      <c r="C957" s="95" t="str">
        <f ca="1">IF(LEN(A957)=0,"",INDEX('Smelter Look-up'!$C:$C,MATCH($A957,'Smelter Look-up'!$E:$E,0)))</f>
        <v/>
      </c>
      <c r="D957" s="95"/>
      <c r="E957" s="95" t="str">
        <f ca="1">IF(ISERROR($Y957),"",OFFSET('Smelter Look-up'!$D$4,$Y957-4,0)&amp;"")</f>
        <v/>
      </c>
      <c r="F957" s="95" t="str">
        <f ca="1">IF(ISERROR($Y957),"",OFFSET('Smelter Look-up'!$E$4,$Y957-4,0))</f>
        <v/>
      </c>
      <c r="G957" s="95" t="str">
        <f ca="1">IF(C957="Smelter not listed","Enter smelter details",IF(ISERROR($Y957),"",OFFSET('Smelter Look-up'!$F$4,$Y957-4,0)))</f>
        <v/>
      </c>
      <c r="H957" s="154" t="str">
        <f ca="1">IF(ISERROR($Y957),"",OFFSET('Smelter Look-up'!$G$4,$Y957-4,0))</f>
        <v/>
      </c>
      <c r="I957" s="96" t="str">
        <f ca="1">IF(ISERROR($Y957),"",OFFSET('Smelter Look-up'!$H$4,$Y957-4,0))</f>
        <v/>
      </c>
      <c r="J957" s="96" t="str">
        <f ca="1">IF(ISERROR($Y957),"",OFFSET('Smelter Look-up'!$I$4,$Y957-4,0))</f>
        <v/>
      </c>
      <c r="K957" s="97"/>
      <c r="L957" s="97"/>
      <c r="M957" s="97"/>
      <c r="N957" s="97"/>
      <c r="O957" s="97"/>
      <c r="P957" s="97"/>
      <c r="Q957" s="98"/>
      <c r="R957" s="140" t="str">
        <f ca="1">IF(ISERROR($Y957),"",OFFSET('Smelter Look-up'!$C$4,$Y957-4,0)&amp;"")</f>
        <v/>
      </c>
      <c r="S957" s="98" t="str">
        <f ca="1" t="shared" si="111"/>
        <v/>
      </c>
      <c r="T957" s="98" t="str">
        <f ca="1">IF(B957="","",IF(ISERROR(MATCH($J957,SorP!B:B,0)),"",INDIRECT("'SorP'!$A$"&amp;MATCH($S957&amp;$J957,SorP!C:C,0))))</f>
        <v/>
      </c>
      <c r="U957" s="99"/>
      <c r="V957" s="74" t="str">
        <f ca="1" t="shared" si="112"/>
        <v/>
      </c>
      <c r="W957" s="74" t="b">
        <f ca="1" t="shared" si="113"/>
        <v>0</v>
      </c>
      <c r="X957" s="74" t="str">
        <f ca="1" t="shared" si="114"/>
        <v>+</v>
      </c>
      <c r="Y957" s="74" t="e">
        <f ca="1">IF(C957="",NA(),MATCH($B957&amp;$C957,'Smelter Look-up'!$J:$J,0))</f>
        <v>#N/A</v>
      </c>
      <c r="AB957" s="74">
        <f ca="1" t="shared" si="115"/>
        <v>0</v>
      </c>
      <c r="AC957" s="74" t="str">
        <f ca="1" t="shared" si="116"/>
        <v/>
      </c>
      <c r="AD957" s="74" t="str">
        <f ca="1" t="shared" si="117"/>
        <v/>
      </c>
    </row>
    <row r="958" s="74" customFormat="1" ht="20.15" customHeight="1" spans="1:30">
      <c r="A958" s="97"/>
      <c r="B958" s="95" t="str">
        <f ca="1">IF(LEN(A958)=0,"",INDEX('Smelter Look-up'!$A:$A,MATCH($A958,'Smelter Look-up'!$E:$E,0)))</f>
        <v/>
      </c>
      <c r="C958" s="95" t="str">
        <f ca="1">IF(LEN(A958)=0,"",INDEX('Smelter Look-up'!$C:$C,MATCH($A958,'Smelter Look-up'!$E:$E,0)))</f>
        <v/>
      </c>
      <c r="D958" s="95"/>
      <c r="E958" s="95" t="str">
        <f ca="1">IF(ISERROR($Y958),"",OFFSET('Smelter Look-up'!$D$4,$Y958-4,0)&amp;"")</f>
        <v/>
      </c>
      <c r="F958" s="95" t="str">
        <f ca="1">IF(ISERROR($Y958),"",OFFSET('Smelter Look-up'!$E$4,$Y958-4,0))</f>
        <v/>
      </c>
      <c r="G958" s="95" t="str">
        <f ca="1">IF(C958="Smelter not listed","Enter smelter details",IF(ISERROR($Y958),"",OFFSET('Smelter Look-up'!$F$4,$Y958-4,0)))</f>
        <v/>
      </c>
      <c r="H958" s="154" t="str">
        <f ca="1">IF(ISERROR($Y958),"",OFFSET('Smelter Look-up'!$G$4,$Y958-4,0))</f>
        <v/>
      </c>
      <c r="I958" s="96" t="str">
        <f ca="1">IF(ISERROR($Y958),"",OFFSET('Smelter Look-up'!$H$4,$Y958-4,0))</f>
        <v/>
      </c>
      <c r="J958" s="96" t="str">
        <f ca="1">IF(ISERROR($Y958),"",OFFSET('Smelter Look-up'!$I$4,$Y958-4,0))</f>
        <v/>
      </c>
      <c r="K958" s="97"/>
      <c r="L958" s="97"/>
      <c r="M958" s="97"/>
      <c r="N958" s="97"/>
      <c r="O958" s="97"/>
      <c r="P958" s="97"/>
      <c r="Q958" s="98"/>
      <c r="R958" s="140" t="str">
        <f ca="1">IF(ISERROR($Y958),"",OFFSET('Smelter Look-up'!$C$4,$Y958-4,0)&amp;"")</f>
        <v/>
      </c>
      <c r="S958" s="98" t="str">
        <f ca="1" t="shared" si="111"/>
        <v/>
      </c>
      <c r="T958" s="98" t="str">
        <f ca="1">IF(B958="","",IF(ISERROR(MATCH($J958,SorP!B:B,0)),"",INDIRECT("'SorP'!$A$"&amp;MATCH($S958&amp;$J958,SorP!C:C,0))))</f>
        <v/>
      </c>
      <c r="U958" s="99"/>
      <c r="V958" s="74" t="str">
        <f ca="1" t="shared" si="112"/>
        <v/>
      </c>
      <c r="W958" s="74" t="b">
        <f ca="1" t="shared" si="113"/>
        <v>0</v>
      </c>
      <c r="X958" s="74" t="str">
        <f ca="1" t="shared" si="114"/>
        <v>+</v>
      </c>
      <c r="Y958" s="74" t="e">
        <f ca="1">IF(C958="",NA(),MATCH($B958&amp;$C958,'Smelter Look-up'!$J:$J,0))</f>
        <v>#N/A</v>
      </c>
      <c r="AB958" s="74">
        <f ca="1" t="shared" si="115"/>
        <v>0</v>
      </c>
      <c r="AC958" s="74" t="str">
        <f ca="1" t="shared" si="116"/>
        <v/>
      </c>
      <c r="AD958" s="74" t="str">
        <f ca="1" t="shared" si="117"/>
        <v/>
      </c>
    </row>
    <row r="959" s="74" customFormat="1" ht="20.15" customHeight="1" spans="1:30">
      <c r="A959" s="97"/>
      <c r="B959" s="95" t="str">
        <f ca="1">IF(LEN(A959)=0,"",INDEX('Smelter Look-up'!$A:$A,MATCH($A959,'Smelter Look-up'!$E:$E,0)))</f>
        <v/>
      </c>
      <c r="C959" s="95" t="str">
        <f ca="1">IF(LEN(A959)=0,"",INDEX('Smelter Look-up'!$C:$C,MATCH($A959,'Smelter Look-up'!$E:$E,0)))</f>
        <v/>
      </c>
      <c r="D959" s="95"/>
      <c r="E959" s="95" t="str">
        <f ca="1">IF(ISERROR($Y959),"",OFFSET('Smelter Look-up'!$D$4,$Y959-4,0)&amp;"")</f>
        <v/>
      </c>
      <c r="F959" s="95" t="str">
        <f ca="1">IF(ISERROR($Y959),"",OFFSET('Smelter Look-up'!$E$4,$Y959-4,0))</f>
        <v/>
      </c>
      <c r="G959" s="95" t="str">
        <f ca="1">IF(C959="Smelter not listed","Enter smelter details",IF(ISERROR($Y959),"",OFFSET('Smelter Look-up'!$F$4,$Y959-4,0)))</f>
        <v/>
      </c>
      <c r="H959" s="154" t="str">
        <f ca="1">IF(ISERROR($Y959),"",OFFSET('Smelter Look-up'!$G$4,$Y959-4,0))</f>
        <v/>
      </c>
      <c r="I959" s="96" t="str">
        <f ca="1">IF(ISERROR($Y959),"",OFFSET('Smelter Look-up'!$H$4,$Y959-4,0))</f>
        <v/>
      </c>
      <c r="J959" s="96" t="str">
        <f ca="1">IF(ISERROR($Y959),"",OFFSET('Smelter Look-up'!$I$4,$Y959-4,0))</f>
        <v/>
      </c>
      <c r="K959" s="97"/>
      <c r="L959" s="97"/>
      <c r="M959" s="97"/>
      <c r="N959" s="97"/>
      <c r="O959" s="97"/>
      <c r="P959" s="97"/>
      <c r="Q959" s="98"/>
      <c r="R959" s="140" t="str">
        <f ca="1">IF(ISERROR($Y959),"",OFFSET('Smelter Look-up'!$C$4,$Y959-4,0)&amp;"")</f>
        <v/>
      </c>
      <c r="S959" s="98" t="str">
        <f ca="1" t="shared" si="111"/>
        <v/>
      </c>
      <c r="T959" s="98" t="str">
        <f ca="1">IF(B959="","",IF(ISERROR(MATCH($J959,SorP!B:B,0)),"",INDIRECT("'SorP'!$A$"&amp;MATCH($S959&amp;$J959,SorP!C:C,0))))</f>
        <v/>
      </c>
      <c r="U959" s="99"/>
      <c r="V959" s="74" t="str">
        <f ca="1" t="shared" si="112"/>
        <v/>
      </c>
      <c r="W959" s="74" t="b">
        <f ca="1" t="shared" si="113"/>
        <v>0</v>
      </c>
      <c r="X959" s="74" t="str">
        <f ca="1" t="shared" si="114"/>
        <v>+</v>
      </c>
      <c r="Y959" s="74" t="e">
        <f ca="1">IF(C959="",NA(),MATCH($B959&amp;$C959,'Smelter Look-up'!$J:$J,0))</f>
        <v>#N/A</v>
      </c>
      <c r="AB959" s="74">
        <f ca="1" t="shared" si="115"/>
        <v>0</v>
      </c>
      <c r="AC959" s="74" t="str">
        <f ca="1" t="shared" si="116"/>
        <v/>
      </c>
      <c r="AD959" s="74" t="str">
        <f ca="1" t="shared" si="117"/>
        <v/>
      </c>
    </row>
    <row r="960" s="74" customFormat="1" ht="20.15" customHeight="1" spans="1:30">
      <c r="A960" s="97"/>
      <c r="B960" s="95" t="str">
        <f ca="1">IF(LEN(A960)=0,"",INDEX('Smelter Look-up'!$A:$A,MATCH($A960,'Smelter Look-up'!$E:$E,0)))</f>
        <v/>
      </c>
      <c r="C960" s="95" t="str">
        <f ca="1">IF(LEN(A960)=0,"",INDEX('Smelter Look-up'!$C:$C,MATCH($A960,'Smelter Look-up'!$E:$E,0)))</f>
        <v/>
      </c>
      <c r="D960" s="95"/>
      <c r="E960" s="95" t="str">
        <f ca="1">IF(ISERROR($Y960),"",OFFSET('Smelter Look-up'!$D$4,$Y960-4,0)&amp;"")</f>
        <v/>
      </c>
      <c r="F960" s="95" t="str">
        <f ca="1">IF(ISERROR($Y960),"",OFFSET('Smelter Look-up'!$E$4,$Y960-4,0))</f>
        <v/>
      </c>
      <c r="G960" s="95" t="str">
        <f ca="1">IF(C960="Smelter not listed","Enter smelter details",IF(ISERROR($Y960),"",OFFSET('Smelter Look-up'!$F$4,$Y960-4,0)))</f>
        <v/>
      </c>
      <c r="H960" s="154" t="str">
        <f ca="1">IF(ISERROR($Y960),"",OFFSET('Smelter Look-up'!$G$4,$Y960-4,0))</f>
        <v/>
      </c>
      <c r="I960" s="96" t="str">
        <f ca="1">IF(ISERROR($Y960),"",OFFSET('Smelter Look-up'!$H$4,$Y960-4,0))</f>
        <v/>
      </c>
      <c r="J960" s="96" t="str">
        <f ca="1">IF(ISERROR($Y960),"",OFFSET('Smelter Look-up'!$I$4,$Y960-4,0))</f>
        <v/>
      </c>
      <c r="K960" s="97"/>
      <c r="L960" s="97"/>
      <c r="M960" s="97"/>
      <c r="N960" s="97"/>
      <c r="O960" s="97"/>
      <c r="P960" s="97"/>
      <c r="Q960" s="98"/>
      <c r="R960" s="140" t="str">
        <f ca="1">IF(ISERROR($Y960),"",OFFSET('Smelter Look-up'!$C$4,$Y960-4,0)&amp;"")</f>
        <v/>
      </c>
      <c r="S960" s="98" t="str">
        <f ca="1" t="shared" si="111"/>
        <v/>
      </c>
      <c r="T960" s="98" t="str">
        <f ca="1">IF(B960="","",IF(ISERROR(MATCH($J960,SorP!B:B,0)),"",INDIRECT("'SorP'!$A$"&amp;MATCH($S960&amp;$J960,SorP!C:C,0))))</f>
        <v/>
      </c>
      <c r="U960" s="99"/>
      <c r="V960" s="74" t="str">
        <f ca="1" t="shared" si="112"/>
        <v/>
      </c>
      <c r="W960" s="74" t="b">
        <f ca="1" t="shared" si="113"/>
        <v>0</v>
      </c>
      <c r="X960" s="74" t="str">
        <f ca="1" t="shared" si="114"/>
        <v>+</v>
      </c>
      <c r="Y960" s="74" t="e">
        <f ca="1">IF(C960="",NA(),MATCH($B960&amp;$C960,'Smelter Look-up'!$J:$J,0))</f>
        <v>#N/A</v>
      </c>
      <c r="AB960" s="74">
        <f ca="1" t="shared" si="115"/>
        <v>0</v>
      </c>
      <c r="AC960" s="74" t="str">
        <f ca="1" t="shared" si="116"/>
        <v/>
      </c>
      <c r="AD960" s="74" t="str">
        <f ca="1" t="shared" si="117"/>
        <v/>
      </c>
    </row>
    <row r="961" s="74" customFormat="1" ht="20.15" customHeight="1" spans="1:30">
      <c r="A961" s="97"/>
      <c r="B961" s="95" t="str">
        <f ca="1">IF(LEN(A961)=0,"",INDEX('Smelter Look-up'!$A:$A,MATCH($A961,'Smelter Look-up'!$E:$E,0)))</f>
        <v/>
      </c>
      <c r="C961" s="95" t="str">
        <f ca="1">IF(LEN(A961)=0,"",INDEX('Smelter Look-up'!$C:$C,MATCH($A961,'Smelter Look-up'!$E:$E,0)))</f>
        <v/>
      </c>
      <c r="D961" s="95"/>
      <c r="E961" s="95" t="str">
        <f ca="1">IF(ISERROR($Y961),"",OFFSET('Smelter Look-up'!$D$4,$Y961-4,0)&amp;"")</f>
        <v/>
      </c>
      <c r="F961" s="95" t="str">
        <f ca="1">IF(ISERROR($Y961),"",OFFSET('Smelter Look-up'!$E$4,$Y961-4,0))</f>
        <v/>
      </c>
      <c r="G961" s="95" t="str">
        <f ca="1">IF(C961="Smelter not listed","Enter smelter details",IF(ISERROR($Y961),"",OFFSET('Smelter Look-up'!$F$4,$Y961-4,0)))</f>
        <v/>
      </c>
      <c r="H961" s="154" t="str">
        <f ca="1">IF(ISERROR($Y961),"",OFFSET('Smelter Look-up'!$G$4,$Y961-4,0))</f>
        <v/>
      </c>
      <c r="I961" s="96" t="str">
        <f ca="1">IF(ISERROR($Y961),"",OFFSET('Smelter Look-up'!$H$4,$Y961-4,0))</f>
        <v/>
      </c>
      <c r="J961" s="96" t="str">
        <f ca="1">IF(ISERROR($Y961),"",OFFSET('Smelter Look-up'!$I$4,$Y961-4,0))</f>
        <v/>
      </c>
      <c r="K961" s="97"/>
      <c r="L961" s="97"/>
      <c r="M961" s="97"/>
      <c r="N961" s="97"/>
      <c r="O961" s="97"/>
      <c r="P961" s="97"/>
      <c r="Q961" s="98"/>
      <c r="R961" s="140" t="str">
        <f ca="1">IF(ISERROR($Y961),"",OFFSET('Smelter Look-up'!$C$4,$Y961-4,0)&amp;"")</f>
        <v/>
      </c>
      <c r="S961" s="98" t="str">
        <f ca="1" t="shared" si="111"/>
        <v/>
      </c>
      <c r="T961" s="98" t="str">
        <f ca="1">IF(B961="","",IF(ISERROR(MATCH($J961,SorP!B:B,0)),"",INDIRECT("'SorP'!$A$"&amp;MATCH($S961&amp;$J961,SorP!C:C,0))))</f>
        <v/>
      </c>
      <c r="U961" s="99"/>
      <c r="V961" s="74" t="str">
        <f ca="1" t="shared" si="112"/>
        <v/>
      </c>
      <c r="W961" s="74" t="b">
        <f ca="1" t="shared" si="113"/>
        <v>0</v>
      </c>
      <c r="X961" s="74" t="str">
        <f ca="1" t="shared" si="114"/>
        <v>+</v>
      </c>
      <c r="Y961" s="74" t="e">
        <f ca="1">IF(C961="",NA(),MATCH($B961&amp;$C961,'Smelter Look-up'!$J:$J,0))</f>
        <v>#N/A</v>
      </c>
      <c r="AB961" s="74">
        <f ca="1" t="shared" si="115"/>
        <v>0</v>
      </c>
      <c r="AC961" s="74" t="str">
        <f ca="1" t="shared" si="116"/>
        <v/>
      </c>
      <c r="AD961" s="74" t="str">
        <f ca="1" t="shared" si="117"/>
        <v/>
      </c>
    </row>
    <row r="962" s="74" customFormat="1" ht="20.15" customHeight="1" spans="1:30">
      <c r="A962" s="97"/>
      <c r="B962" s="95" t="str">
        <f ca="1">IF(LEN(A962)=0,"",INDEX('Smelter Look-up'!$A:$A,MATCH($A962,'Smelter Look-up'!$E:$E,0)))</f>
        <v/>
      </c>
      <c r="C962" s="95" t="str">
        <f ca="1">IF(LEN(A962)=0,"",INDEX('Smelter Look-up'!$C:$C,MATCH($A962,'Smelter Look-up'!$E:$E,0)))</f>
        <v/>
      </c>
      <c r="D962" s="95"/>
      <c r="E962" s="95" t="str">
        <f ca="1">IF(ISERROR($Y962),"",OFFSET('Smelter Look-up'!$D$4,$Y962-4,0)&amp;"")</f>
        <v/>
      </c>
      <c r="F962" s="95" t="str">
        <f ca="1">IF(ISERROR($Y962),"",OFFSET('Smelter Look-up'!$E$4,$Y962-4,0))</f>
        <v/>
      </c>
      <c r="G962" s="95" t="str">
        <f ca="1">IF(C962="Smelter not listed","Enter smelter details",IF(ISERROR($Y962),"",OFFSET('Smelter Look-up'!$F$4,$Y962-4,0)))</f>
        <v/>
      </c>
      <c r="H962" s="154" t="str">
        <f ca="1">IF(ISERROR($Y962),"",OFFSET('Smelter Look-up'!$G$4,$Y962-4,0))</f>
        <v/>
      </c>
      <c r="I962" s="96" t="str">
        <f ca="1">IF(ISERROR($Y962),"",OFFSET('Smelter Look-up'!$H$4,$Y962-4,0))</f>
        <v/>
      </c>
      <c r="J962" s="96" t="str">
        <f ca="1">IF(ISERROR($Y962),"",OFFSET('Smelter Look-up'!$I$4,$Y962-4,0))</f>
        <v/>
      </c>
      <c r="K962" s="97"/>
      <c r="L962" s="97"/>
      <c r="M962" s="97"/>
      <c r="N962" s="97"/>
      <c r="O962" s="97"/>
      <c r="P962" s="97"/>
      <c r="Q962" s="98"/>
      <c r="R962" s="140" t="str">
        <f ca="1">IF(ISERROR($Y962),"",OFFSET('Smelter Look-up'!$C$4,$Y962-4,0)&amp;"")</f>
        <v/>
      </c>
      <c r="S962" s="98" t="str">
        <f ca="1" t="shared" si="111"/>
        <v/>
      </c>
      <c r="T962" s="98" t="str">
        <f ca="1">IF(B962="","",IF(ISERROR(MATCH($J962,SorP!B:B,0)),"",INDIRECT("'SorP'!$A$"&amp;MATCH($S962&amp;$J962,SorP!C:C,0))))</f>
        <v/>
      </c>
      <c r="U962" s="99"/>
      <c r="V962" s="74" t="str">
        <f ca="1" t="shared" si="112"/>
        <v/>
      </c>
      <c r="W962" s="74" t="b">
        <f ca="1" t="shared" si="113"/>
        <v>0</v>
      </c>
      <c r="X962" s="74" t="str">
        <f ca="1" t="shared" si="114"/>
        <v>+</v>
      </c>
      <c r="Y962" s="74" t="e">
        <f ca="1">IF(C962="",NA(),MATCH($B962&amp;$C962,'Smelter Look-up'!$J:$J,0))</f>
        <v>#N/A</v>
      </c>
      <c r="AB962" s="74">
        <f ca="1" t="shared" si="115"/>
        <v>0</v>
      </c>
      <c r="AC962" s="74" t="str">
        <f ca="1" t="shared" si="116"/>
        <v/>
      </c>
      <c r="AD962" s="74" t="str">
        <f ca="1" t="shared" si="117"/>
        <v/>
      </c>
    </row>
    <row r="963" s="74" customFormat="1" ht="20.15" customHeight="1" spans="1:30">
      <c r="A963" s="97"/>
      <c r="B963" s="95" t="str">
        <f ca="1">IF(LEN(A963)=0,"",INDEX('Smelter Look-up'!$A:$A,MATCH($A963,'Smelter Look-up'!$E:$E,0)))</f>
        <v/>
      </c>
      <c r="C963" s="95" t="str">
        <f ca="1">IF(LEN(A963)=0,"",INDEX('Smelter Look-up'!$C:$C,MATCH($A963,'Smelter Look-up'!$E:$E,0)))</f>
        <v/>
      </c>
      <c r="D963" s="95"/>
      <c r="E963" s="95" t="str">
        <f ca="1">IF(ISERROR($Y963),"",OFFSET('Smelter Look-up'!$D$4,$Y963-4,0)&amp;"")</f>
        <v/>
      </c>
      <c r="F963" s="95" t="str">
        <f ca="1">IF(ISERROR($Y963),"",OFFSET('Smelter Look-up'!$E$4,$Y963-4,0))</f>
        <v/>
      </c>
      <c r="G963" s="95" t="str">
        <f ca="1">IF(C963="Smelter not listed","Enter smelter details",IF(ISERROR($Y963),"",OFFSET('Smelter Look-up'!$F$4,$Y963-4,0)))</f>
        <v/>
      </c>
      <c r="H963" s="154" t="str">
        <f ca="1">IF(ISERROR($Y963),"",OFFSET('Smelter Look-up'!$G$4,$Y963-4,0))</f>
        <v/>
      </c>
      <c r="I963" s="96" t="str">
        <f ca="1">IF(ISERROR($Y963),"",OFFSET('Smelter Look-up'!$H$4,$Y963-4,0))</f>
        <v/>
      </c>
      <c r="J963" s="96" t="str">
        <f ca="1">IF(ISERROR($Y963),"",OFFSET('Smelter Look-up'!$I$4,$Y963-4,0))</f>
        <v/>
      </c>
      <c r="K963" s="97"/>
      <c r="L963" s="97"/>
      <c r="M963" s="97"/>
      <c r="N963" s="97"/>
      <c r="O963" s="97"/>
      <c r="P963" s="97"/>
      <c r="Q963" s="98"/>
      <c r="R963" s="140" t="str">
        <f ca="1">IF(ISERROR($Y963),"",OFFSET('Smelter Look-up'!$C$4,$Y963-4,0)&amp;"")</f>
        <v/>
      </c>
      <c r="S963" s="98" t="str">
        <f ca="1" t="shared" si="111"/>
        <v/>
      </c>
      <c r="T963" s="98" t="str">
        <f ca="1">IF(B963="","",IF(ISERROR(MATCH($J963,SorP!B:B,0)),"",INDIRECT("'SorP'!$A$"&amp;MATCH($S963&amp;$J963,SorP!C:C,0))))</f>
        <v/>
      </c>
      <c r="U963" s="99"/>
      <c r="V963" s="74" t="str">
        <f ca="1" t="shared" si="112"/>
        <v/>
      </c>
      <c r="W963" s="74" t="b">
        <f ca="1" t="shared" si="113"/>
        <v>0</v>
      </c>
      <c r="X963" s="74" t="str">
        <f ca="1" t="shared" si="114"/>
        <v>+</v>
      </c>
      <c r="Y963" s="74" t="e">
        <f ca="1">IF(C963="",NA(),MATCH($B963&amp;$C963,'Smelter Look-up'!$J:$J,0))</f>
        <v>#N/A</v>
      </c>
      <c r="AB963" s="74">
        <f ca="1" t="shared" si="115"/>
        <v>0</v>
      </c>
      <c r="AC963" s="74" t="str">
        <f ca="1" t="shared" si="116"/>
        <v/>
      </c>
      <c r="AD963" s="74" t="str">
        <f ca="1" t="shared" si="117"/>
        <v/>
      </c>
    </row>
    <row r="964" s="74" customFormat="1" ht="20.15" customHeight="1" spans="1:30">
      <c r="A964" s="97"/>
      <c r="B964" s="95" t="str">
        <f ca="1">IF(LEN(A964)=0,"",INDEX('Smelter Look-up'!$A:$A,MATCH($A964,'Smelter Look-up'!$E:$E,0)))</f>
        <v/>
      </c>
      <c r="C964" s="95" t="str">
        <f ca="1">IF(LEN(A964)=0,"",INDEX('Smelter Look-up'!$C:$C,MATCH($A964,'Smelter Look-up'!$E:$E,0)))</f>
        <v/>
      </c>
      <c r="D964" s="95"/>
      <c r="E964" s="95" t="str">
        <f ca="1">IF(ISERROR($Y964),"",OFFSET('Smelter Look-up'!$D$4,$Y964-4,0)&amp;"")</f>
        <v/>
      </c>
      <c r="F964" s="95" t="str">
        <f ca="1">IF(ISERROR($Y964),"",OFFSET('Smelter Look-up'!$E$4,$Y964-4,0))</f>
        <v/>
      </c>
      <c r="G964" s="95" t="str">
        <f ca="1">IF(C964="Smelter not listed","Enter smelter details",IF(ISERROR($Y964),"",OFFSET('Smelter Look-up'!$F$4,$Y964-4,0)))</f>
        <v/>
      </c>
      <c r="H964" s="154" t="str">
        <f ca="1">IF(ISERROR($Y964),"",OFFSET('Smelter Look-up'!$G$4,$Y964-4,0))</f>
        <v/>
      </c>
      <c r="I964" s="96" t="str">
        <f ca="1">IF(ISERROR($Y964),"",OFFSET('Smelter Look-up'!$H$4,$Y964-4,0))</f>
        <v/>
      </c>
      <c r="J964" s="96" t="str">
        <f ca="1">IF(ISERROR($Y964),"",OFFSET('Smelter Look-up'!$I$4,$Y964-4,0))</f>
        <v/>
      </c>
      <c r="K964" s="97"/>
      <c r="L964" s="97"/>
      <c r="M964" s="97"/>
      <c r="N964" s="97"/>
      <c r="O964" s="97"/>
      <c r="P964" s="97"/>
      <c r="Q964" s="98"/>
      <c r="R964" s="140" t="str">
        <f ca="1">IF(ISERROR($Y964),"",OFFSET('Smelter Look-up'!$C$4,$Y964-4,0)&amp;"")</f>
        <v/>
      </c>
      <c r="S964" s="98" t="str">
        <f ca="1" t="shared" si="111"/>
        <v/>
      </c>
      <c r="T964" s="98" t="str">
        <f ca="1">IF(B964="","",IF(ISERROR(MATCH($J964,SorP!B:B,0)),"",INDIRECT("'SorP'!$A$"&amp;MATCH($S964&amp;$J964,SorP!C:C,0))))</f>
        <v/>
      </c>
      <c r="U964" s="99"/>
      <c r="V964" s="74" t="str">
        <f ca="1" t="shared" si="112"/>
        <v/>
      </c>
      <c r="W964" s="74" t="b">
        <f ca="1" t="shared" si="113"/>
        <v>0</v>
      </c>
      <c r="X964" s="74" t="str">
        <f ca="1" t="shared" si="114"/>
        <v>+</v>
      </c>
      <c r="Y964" s="74" t="e">
        <f ca="1">IF(C964="",NA(),MATCH($B964&amp;$C964,'Smelter Look-up'!$J:$J,0))</f>
        <v>#N/A</v>
      </c>
      <c r="AB964" s="74">
        <f ca="1" t="shared" si="115"/>
        <v>0</v>
      </c>
      <c r="AC964" s="74" t="str">
        <f ca="1" t="shared" si="116"/>
        <v/>
      </c>
      <c r="AD964" s="74" t="str">
        <f ca="1" t="shared" si="117"/>
        <v/>
      </c>
    </row>
    <row r="965" s="74" customFormat="1" ht="20.15" customHeight="1" spans="1:30">
      <c r="A965" s="97"/>
      <c r="B965" s="95" t="str">
        <f ca="1">IF(LEN(A965)=0,"",INDEX('Smelter Look-up'!$A:$A,MATCH($A965,'Smelter Look-up'!$E:$E,0)))</f>
        <v/>
      </c>
      <c r="C965" s="95" t="str">
        <f ca="1">IF(LEN(A965)=0,"",INDEX('Smelter Look-up'!$C:$C,MATCH($A965,'Smelter Look-up'!$E:$E,0)))</f>
        <v/>
      </c>
      <c r="D965" s="95"/>
      <c r="E965" s="95" t="str">
        <f ca="1">IF(ISERROR($Y965),"",OFFSET('Smelter Look-up'!$D$4,$Y965-4,0)&amp;"")</f>
        <v/>
      </c>
      <c r="F965" s="95" t="str">
        <f ca="1">IF(ISERROR($Y965),"",OFFSET('Smelter Look-up'!$E$4,$Y965-4,0))</f>
        <v/>
      </c>
      <c r="G965" s="95" t="str">
        <f ca="1">IF(C965="Smelter not listed","Enter smelter details",IF(ISERROR($Y965),"",OFFSET('Smelter Look-up'!$F$4,$Y965-4,0)))</f>
        <v/>
      </c>
      <c r="H965" s="154" t="str">
        <f ca="1">IF(ISERROR($Y965),"",OFFSET('Smelter Look-up'!$G$4,$Y965-4,0))</f>
        <v/>
      </c>
      <c r="I965" s="96" t="str">
        <f ca="1">IF(ISERROR($Y965),"",OFFSET('Smelter Look-up'!$H$4,$Y965-4,0))</f>
        <v/>
      </c>
      <c r="J965" s="96" t="str">
        <f ca="1">IF(ISERROR($Y965),"",OFFSET('Smelter Look-up'!$I$4,$Y965-4,0))</f>
        <v/>
      </c>
      <c r="K965" s="97"/>
      <c r="L965" s="97"/>
      <c r="M965" s="97"/>
      <c r="N965" s="97"/>
      <c r="O965" s="97"/>
      <c r="P965" s="97"/>
      <c r="Q965" s="98"/>
      <c r="R965" s="140" t="str">
        <f ca="1">IF(ISERROR($Y965),"",OFFSET('Smelter Look-up'!$C$4,$Y965-4,0)&amp;"")</f>
        <v/>
      </c>
      <c r="S965" s="98" t="str">
        <f ca="1" t="shared" si="111"/>
        <v/>
      </c>
      <c r="T965" s="98" t="str">
        <f ca="1">IF(B965="","",IF(ISERROR(MATCH($J965,SorP!B:B,0)),"",INDIRECT("'SorP'!$A$"&amp;MATCH($S965&amp;$J965,SorP!C:C,0))))</f>
        <v/>
      </c>
      <c r="U965" s="99"/>
      <c r="V965" s="74" t="str">
        <f ca="1" t="shared" si="112"/>
        <v/>
      </c>
      <c r="W965" s="74" t="b">
        <f ca="1" t="shared" si="113"/>
        <v>0</v>
      </c>
      <c r="X965" s="74" t="str">
        <f ca="1" t="shared" si="114"/>
        <v>+</v>
      </c>
      <c r="Y965" s="74" t="e">
        <f ca="1">IF(C965="",NA(),MATCH($B965&amp;$C965,'Smelter Look-up'!$J:$J,0))</f>
        <v>#N/A</v>
      </c>
      <c r="AB965" s="74">
        <f ca="1" t="shared" si="115"/>
        <v>0</v>
      </c>
      <c r="AC965" s="74" t="str">
        <f ca="1" t="shared" si="116"/>
        <v/>
      </c>
      <c r="AD965" s="74" t="str">
        <f ca="1" t="shared" si="117"/>
        <v/>
      </c>
    </row>
    <row r="966" s="74" customFormat="1" ht="20.15" customHeight="1" spans="1:30">
      <c r="A966" s="97"/>
      <c r="B966" s="95" t="str">
        <f ca="1">IF(LEN(A966)=0,"",INDEX('Smelter Look-up'!$A:$A,MATCH($A966,'Smelter Look-up'!$E:$E,0)))</f>
        <v/>
      </c>
      <c r="C966" s="95" t="str">
        <f ca="1">IF(LEN(A966)=0,"",INDEX('Smelter Look-up'!$C:$C,MATCH($A966,'Smelter Look-up'!$E:$E,0)))</f>
        <v/>
      </c>
      <c r="D966" s="95"/>
      <c r="E966" s="95" t="str">
        <f ca="1">IF(ISERROR($Y966),"",OFFSET('Smelter Look-up'!$D$4,$Y966-4,0)&amp;"")</f>
        <v/>
      </c>
      <c r="F966" s="95" t="str">
        <f ca="1">IF(ISERROR($Y966),"",OFFSET('Smelter Look-up'!$E$4,$Y966-4,0))</f>
        <v/>
      </c>
      <c r="G966" s="95" t="str">
        <f ca="1">IF(C966="Smelter not listed","Enter smelter details",IF(ISERROR($Y966),"",OFFSET('Smelter Look-up'!$F$4,$Y966-4,0)))</f>
        <v/>
      </c>
      <c r="H966" s="154" t="str">
        <f ca="1">IF(ISERROR($Y966),"",OFFSET('Smelter Look-up'!$G$4,$Y966-4,0))</f>
        <v/>
      </c>
      <c r="I966" s="96" t="str">
        <f ca="1">IF(ISERROR($Y966),"",OFFSET('Smelter Look-up'!$H$4,$Y966-4,0))</f>
        <v/>
      </c>
      <c r="J966" s="96" t="str">
        <f ca="1">IF(ISERROR($Y966),"",OFFSET('Smelter Look-up'!$I$4,$Y966-4,0))</f>
        <v/>
      </c>
      <c r="K966" s="97"/>
      <c r="L966" s="97"/>
      <c r="M966" s="97"/>
      <c r="N966" s="97"/>
      <c r="O966" s="97"/>
      <c r="P966" s="97"/>
      <c r="Q966" s="98"/>
      <c r="R966" s="140" t="str">
        <f ca="1">IF(ISERROR($Y966),"",OFFSET('Smelter Look-up'!$C$4,$Y966-4,0)&amp;"")</f>
        <v/>
      </c>
      <c r="S966" s="98" t="str">
        <f ca="1" t="shared" si="111"/>
        <v/>
      </c>
      <c r="T966" s="98" t="str">
        <f ca="1">IF(B966="","",IF(ISERROR(MATCH($J966,SorP!B:B,0)),"",INDIRECT("'SorP'!$A$"&amp;MATCH($S966&amp;$J966,SorP!C:C,0))))</f>
        <v/>
      </c>
      <c r="U966" s="99"/>
      <c r="V966" s="74" t="str">
        <f ca="1" t="shared" si="112"/>
        <v/>
      </c>
      <c r="W966" s="74" t="b">
        <f ca="1" t="shared" si="113"/>
        <v>0</v>
      </c>
      <c r="X966" s="74" t="str">
        <f ca="1" t="shared" si="114"/>
        <v>+</v>
      </c>
      <c r="Y966" s="74" t="e">
        <f ca="1">IF(C966="",NA(),MATCH($B966&amp;$C966,'Smelter Look-up'!$J:$J,0))</f>
        <v>#N/A</v>
      </c>
      <c r="AB966" s="74">
        <f ca="1" t="shared" si="115"/>
        <v>0</v>
      </c>
      <c r="AC966" s="74" t="str">
        <f ca="1" t="shared" si="116"/>
        <v/>
      </c>
      <c r="AD966" s="74" t="str">
        <f ca="1" t="shared" si="117"/>
        <v/>
      </c>
    </row>
    <row r="967" s="74" customFormat="1" ht="20.15" customHeight="1" spans="1:30">
      <c r="A967" s="97"/>
      <c r="B967" s="95" t="str">
        <f ca="1">IF(LEN(A967)=0,"",INDEX('Smelter Look-up'!$A:$A,MATCH($A967,'Smelter Look-up'!$E:$E,0)))</f>
        <v/>
      </c>
      <c r="C967" s="95" t="str">
        <f ca="1">IF(LEN(A967)=0,"",INDEX('Smelter Look-up'!$C:$C,MATCH($A967,'Smelter Look-up'!$E:$E,0)))</f>
        <v/>
      </c>
      <c r="D967" s="95"/>
      <c r="E967" s="95" t="str">
        <f ca="1">IF(ISERROR($Y967),"",OFFSET('Smelter Look-up'!$D$4,$Y967-4,0)&amp;"")</f>
        <v/>
      </c>
      <c r="F967" s="95" t="str">
        <f ca="1">IF(ISERROR($Y967),"",OFFSET('Smelter Look-up'!$E$4,$Y967-4,0))</f>
        <v/>
      </c>
      <c r="G967" s="95" t="str">
        <f ca="1">IF(C967="Smelter not listed","Enter smelter details",IF(ISERROR($Y967),"",OFFSET('Smelter Look-up'!$F$4,$Y967-4,0)))</f>
        <v/>
      </c>
      <c r="H967" s="154" t="str">
        <f ca="1">IF(ISERROR($Y967),"",OFFSET('Smelter Look-up'!$G$4,$Y967-4,0))</f>
        <v/>
      </c>
      <c r="I967" s="96" t="str">
        <f ca="1">IF(ISERROR($Y967),"",OFFSET('Smelter Look-up'!$H$4,$Y967-4,0))</f>
        <v/>
      </c>
      <c r="J967" s="96" t="str">
        <f ca="1">IF(ISERROR($Y967),"",OFFSET('Smelter Look-up'!$I$4,$Y967-4,0))</f>
        <v/>
      </c>
      <c r="K967" s="97"/>
      <c r="L967" s="97"/>
      <c r="M967" s="97"/>
      <c r="N967" s="97"/>
      <c r="O967" s="97"/>
      <c r="P967" s="97"/>
      <c r="Q967" s="98"/>
      <c r="R967" s="140" t="str">
        <f ca="1">IF(ISERROR($Y967),"",OFFSET('Smelter Look-up'!$C$4,$Y967-4,0)&amp;"")</f>
        <v/>
      </c>
      <c r="S967" s="98" t="str">
        <f ca="1" t="shared" si="111"/>
        <v/>
      </c>
      <c r="T967" s="98" t="str">
        <f ca="1">IF(B967="","",IF(ISERROR(MATCH($J967,SorP!B:B,0)),"",INDIRECT("'SorP'!$A$"&amp;MATCH($S967&amp;$J967,SorP!C:C,0))))</f>
        <v/>
      </c>
      <c r="U967" s="99"/>
      <c r="V967" s="74" t="str">
        <f ca="1" t="shared" si="112"/>
        <v/>
      </c>
      <c r="W967" s="74" t="b">
        <f ca="1" t="shared" si="113"/>
        <v>0</v>
      </c>
      <c r="X967" s="74" t="str">
        <f ca="1" t="shared" si="114"/>
        <v>+</v>
      </c>
      <c r="Y967" s="74" t="e">
        <f ca="1">IF(C967="",NA(),MATCH($B967&amp;$C967,'Smelter Look-up'!$J:$J,0))</f>
        <v>#N/A</v>
      </c>
      <c r="AB967" s="74">
        <f ca="1" t="shared" si="115"/>
        <v>0</v>
      </c>
      <c r="AC967" s="74" t="str">
        <f ca="1" t="shared" si="116"/>
        <v/>
      </c>
      <c r="AD967" s="74" t="str">
        <f ca="1" t="shared" si="117"/>
        <v/>
      </c>
    </row>
    <row r="968" s="74" customFormat="1" ht="20.15" customHeight="1" spans="1:30">
      <c r="A968" s="97"/>
      <c r="B968" s="95" t="str">
        <f ca="1">IF(LEN(A968)=0,"",INDEX('Smelter Look-up'!$A:$A,MATCH($A968,'Smelter Look-up'!$E:$E,0)))</f>
        <v/>
      </c>
      <c r="C968" s="95" t="str">
        <f ca="1">IF(LEN(A968)=0,"",INDEX('Smelter Look-up'!$C:$C,MATCH($A968,'Smelter Look-up'!$E:$E,0)))</f>
        <v/>
      </c>
      <c r="D968" s="95"/>
      <c r="E968" s="95" t="str">
        <f ca="1">IF(ISERROR($Y968),"",OFFSET('Smelter Look-up'!$D$4,$Y968-4,0)&amp;"")</f>
        <v/>
      </c>
      <c r="F968" s="95" t="str">
        <f ca="1">IF(ISERROR($Y968),"",OFFSET('Smelter Look-up'!$E$4,$Y968-4,0))</f>
        <v/>
      </c>
      <c r="G968" s="95" t="str">
        <f ca="1">IF(C968="Smelter not listed","Enter smelter details",IF(ISERROR($Y968),"",OFFSET('Smelter Look-up'!$F$4,$Y968-4,0)))</f>
        <v/>
      </c>
      <c r="H968" s="154" t="str">
        <f ca="1">IF(ISERROR($Y968),"",OFFSET('Smelter Look-up'!$G$4,$Y968-4,0))</f>
        <v/>
      </c>
      <c r="I968" s="96" t="str">
        <f ca="1">IF(ISERROR($Y968),"",OFFSET('Smelter Look-up'!$H$4,$Y968-4,0))</f>
        <v/>
      </c>
      <c r="J968" s="96" t="str">
        <f ca="1">IF(ISERROR($Y968),"",OFFSET('Smelter Look-up'!$I$4,$Y968-4,0))</f>
        <v/>
      </c>
      <c r="K968" s="97"/>
      <c r="L968" s="97"/>
      <c r="M968" s="97"/>
      <c r="N968" s="97"/>
      <c r="O968" s="97"/>
      <c r="P968" s="97"/>
      <c r="Q968" s="98"/>
      <c r="R968" s="140" t="str">
        <f ca="1">IF(ISERROR($Y968),"",OFFSET('Smelter Look-up'!$C$4,$Y968-4,0)&amp;"")</f>
        <v/>
      </c>
      <c r="S968" s="98" t="str">
        <f ca="1" t="shared" si="111"/>
        <v/>
      </c>
      <c r="T968" s="98" t="str">
        <f ca="1">IF(B968="","",IF(ISERROR(MATCH($J968,SorP!B:B,0)),"",INDIRECT("'SorP'!$A$"&amp;MATCH($S968&amp;$J968,SorP!C:C,0))))</f>
        <v/>
      </c>
      <c r="U968" s="99"/>
      <c r="V968" s="74" t="str">
        <f ca="1" t="shared" si="112"/>
        <v/>
      </c>
      <c r="W968" s="74" t="b">
        <f ca="1" t="shared" si="113"/>
        <v>0</v>
      </c>
      <c r="X968" s="74" t="str">
        <f ca="1" t="shared" si="114"/>
        <v>+</v>
      </c>
      <c r="Y968" s="74" t="e">
        <f ca="1">IF(C968="",NA(),MATCH($B968&amp;$C968,'Smelter Look-up'!$J:$J,0))</f>
        <v>#N/A</v>
      </c>
      <c r="AB968" s="74">
        <f ca="1" t="shared" si="115"/>
        <v>0</v>
      </c>
      <c r="AC968" s="74" t="str">
        <f ca="1" t="shared" si="116"/>
        <v/>
      </c>
      <c r="AD968" s="74" t="str">
        <f ca="1" t="shared" si="117"/>
        <v/>
      </c>
    </row>
    <row r="969" s="74" customFormat="1" ht="20.15" customHeight="1" spans="1:30">
      <c r="A969" s="97"/>
      <c r="B969" s="95" t="str">
        <f ca="1">IF(LEN(A969)=0,"",INDEX('Smelter Look-up'!$A:$A,MATCH($A969,'Smelter Look-up'!$E:$E,0)))</f>
        <v/>
      </c>
      <c r="C969" s="95" t="str">
        <f ca="1">IF(LEN(A969)=0,"",INDEX('Smelter Look-up'!$C:$C,MATCH($A969,'Smelter Look-up'!$E:$E,0)))</f>
        <v/>
      </c>
      <c r="D969" s="95"/>
      <c r="E969" s="95" t="str">
        <f ca="1">IF(ISERROR($Y969),"",OFFSET('Smelter Look-up'!$D$4,$Y969-4,0)&amp;"")</f>
        <v/>
      </c>
      <c r="F969" s="95" t="str">
        <f ca="1">IF(ISERROR($Y969),"",OFFSET('Smelter Look-up'!$E$4,$Y969-4,0))</f>
        <v/>
      </c>
      <c r="G969" s="95" t="str">
        <f ca="1">IF(C969="Smelter not listed","Enter smelter details",IF(ISERROR($Y969),"",OFFSET('Smelter Look-up'!$F$4,$Y969-4,0)))</f>
        <v/>
      </c>
      <c r="H969" s="154" t="str">
        <f ca="1">IF(ISERROR($Y969),"",OFFSET('Smelter Look-up'!$G$4,$Y969-4,0))</f>
        <v/>
      </c>
      <c r="I969" s="96" t="str">
        <f ca="1">IF(ISERROR($Y969),"",OFFSET('Smelter Look-up'!$H$4,$Y969-4,0))</f>
        <v/>
      </c>
      <c r="J969" s="96" t="str">
        <f ca="1">IF(ISERROR($Y969),"",OFFSET('Smelter Look-up'!$I$4,$Y969-4,0))</f>
        <v/>
      </c>
      <c r="K969" s="97"/>
      <c r="L969" s="97"/>
      <c r="M969" s="97"/>
      <c r="N969" s="97"/>
      <c r="O969" s="97"/>
      <c r="P969" s="97"/>
      <c r="Q969" s="98"/>
      <c r="R969" s="140" t="str">
        <f ca="1">IF(ISERROR($Y969),"",OFFSET('Smelter Look-up'!$C$4,$Y969-4,0)&amp;"")</f>
        <v/>
      </c>
      <c r="S969" s="98" t="str">
        <f ca="1" t="shared" si="111"/>
        <v/>
      </c>
      <c r="T969" s="98" t="str">
        <f ca="1">IF(B969="","",IF(ISERROR(MATCH($J969,SorP!B:B,0)),"",INDIRECT("'SorP'!$A$"&amp;MATCH($S969&amp;$J969,SorP!C:C,0))))</f>
        <v/>
      </c>
      <c r="U969" s="99"/>
      <c r="V969" s="74" t="str">
        <f ca="1" t="shared" si="112"/>
        <v/>
      </c>
      <c r="W969" s="74" t="b">
        <f ca="1" t="shared" si="113"/>
        <v>0</v>
      </c>
      <c r="X969" s="74" t="str">
        <f ca="1" t="shared" si="114"/>
        <v>+</v>
      </c>
      <c r="Y969" s="74" t="e">
        <f ca="1">IF(C969="",NA(),MATCH($B969&amp;$C969,'Smelter Look-up'!$J:$J,0))</f>
        <v>#N/A</v>
      </c>
      <c r="AB969" s="74">
        <f ca="1" t="shared" si="115"/>
        <v>0</v>
      </c>
      <c r="AC969" s="74" t="str">
        <f ca="1" t="shared" si="116"/>
        <v/>
      </c>
      <c r="AD969" s="74" t="str">
        <f ca="1" t="shared" si="117"/>
        <v/>
      </c>
    </row>
    <row r="970" s="74" customFormat="1" ht="20.15" customHeight="1" spans="1:30">
      <c r="A970" s="97"/>
      <c r="B970" s="95" t="str">
        <f ca="1">IF(LEN(A970)=0,"",INDEX('Smelter Look-up'!$A:$A,MATCH($A970,'Smelter Look-up'!$E:$E,0)))</f>
        <v/>
      </c>
      <c r="C970" s="95" t="str">
        <f ca="1">IF(LEN(A970)=0,"",INDEX('Smelter Look-up'!$C:$C,MATCH($A970,'Smelter Look-up'!$E:$E,0)))</f>
        <v/>
      </c>
      <c r="D970" s="95"/>
      <c r="E970" s="95" t="str">
        <f ca="1">IF(ISERROR($Y970),"",OFFSET('Smelter Look-up'!$D$4,$Y970-4,0)&amp;"")</f>
        <v/>
      </c>
      <c r="F970" s="95" t="str">
        <f ca="1">IF(ISERROR($Y970),"",OFFSET('Smelter Look-up'!$E$4,$Y970-4,0))</f>
        <v/>
      </c>
      <c r="G970" s="95" t="str">
        <f ca="1">IF(C970="Smelter not listed","Enter smelter details",IF(ISERROR($Y970),"",OFFSET('Smelter Look-up'!$F$4,$Y970-4,0)))</f>
        <v/>
      </c>
      <c r="H970" s="154" t="str">
        <f ca="1">IF(ISERROR($Y970),"",OFFSET('Smelter Look-up'!$G$4,$Y970-4,0))</f>
        <v/>
      </c>
      <c r="I970" s="96" t="str">
        <f ca="1">IF(ISERROR($Y970),"",OFFSET('Smelter Look-up'!$H$4,$Y970-4,0))</f>
        <v/>
      </c>
      <c r="J970" s="96" t="str">
        <f ca="1">IF(ISERROR($Y970),"",OFFSET('Smelter Look-up'!$I$4,$Y970-4,0))</f>
        <v/>
      </c>
      <c r="K970" s="97"/>
      <c r="L970" s="97"/>
      <c r="M970" s="97"/>
      <c r="N970" s="97"/>
      <c r="O970" s="97"/>
      <c r="P970" s="97"/>
      <c r="Q970" s="98"/>
      <c r="R970" s="140" t="str">
        <f ca="1">IF(ISERROR($Y970),"",OFFSET('Smelter Look-up'!$C$4,$Y970-4,0)&amp;"")</f>
        <v/>
      </c>
      <c r="S970" s="98" t="str">
        <f ca="1" t="shared" si="111"/>
        <v/>
      </c>
      <c r="T970" s="98" t="str">
        <f ca="1">IF(B970="","",IF(ISERROR(MATCH($J970,SorP!B:B,0)),"",INDIRECT("'SorP'!$A$"&amp;MATCH($S970&amp;$J970,SorP!C:C,0))))</f>
        <v/>
      </c>
      <c r="U970" s="99"/>
      <c r="V970" s="74" t="str">
        <f ca="1" t="shared" si="112"/>
        <v/>
      </c>
      <c r="W970" s="74" t="b">
        <f ca="1" t="shared" si="113"/>
        <v>0</v>
      </c>
      <c r="X970" s="74" t="str">
        <f ca="1" t="shared" si="114"/>
        <v>+</v>
      </c>
      <c r="Y970" s="74" t="e">
        <f ca="1">IF(C970="",NA(),MATCH($B970&amp;$C970,'Smelter Look-up'!$J:$J,0))</f>
        <v>#N/A</v>
      </c>
      <c r="AB970" s="74">
        <f ca="1" t="shared" si="115"/>
        <v>0</v>
      </c>
      <c r="AC970" s="74" t="str">
        <f ca="1" t="shared" si="116"/>
        <v/>
      </c>
      <c r="AD970" s="74" t="str">
        <f ca="1" t="shared" si="117"/>
        <v/>
      </c>
    </row>
    <row r="971" s="74" customFormat="1" ht="20.15" customHeight="1" spans="1:30">
      <c r="A971" s="97"/>
      <c r="B971" s="95" t="str">
        <f ca="1">IF(LEN(A971)=0,"",INDEX('Smelter Look-up'!$A:$A,MATCH($A971,'Smelter Look-up'!$E:$E,0)))</f>
        <v/>
      </c>
      <c r="C971" s="95" t="str">
        <f ca="1">IF(LEN(A971)=0,"",INDEX('Smelter Look-up'!$C:$C,MATCH($A971,'Smelter Look-up'!$E:$E,0)))</f>
        <v/>
      </c>
      <c r="D971" s="95"/>
      <c r="E971" s="95" t="str">
        <f ca="1">IF(ISERROR($Y971),"",OFFSET('Smelter Look-up'!$D$4,$Y971-4,0)&amp;"")</f>
        <v/>
      </c>
      <c r="F971" s="95" t="str">
        <f ca="1">IF(ISERROR($Y971),"",OFFSET('Smelter Look-up'!$E$4,$Y971-4,0))</f>
        <v/>
      </c>
      <c r="G971" s="95" t="str">
        <f ca="1">IF(C971="Smelter not listed","Enter smelter details",IF(ISERROR($Y971),"",OFFSET('Smelter Look-up'!$F$4,$Y971-4,0)))</f>
        <v/>
      </c>
      <c r="H971" s="154" t="str">
        <f ca="1">IF(ISERROR($Y971),"",OFFSET('Smelter Look-up'!$G$4,$Y971-4,0))</f>
        <v/>
      </c>
      <c r="I971" s="96" t="str">
        <f ca="1">IF(ISERROR($Y971),"",OFFSET('Smelter Look-up'!$H$4,$Y971-4,0))</f>
        <v/>
      </c>
      <c r="J971" s="96" t="str">
        <f ca="1">IF(ISERROR($Y971),"",OFFSET('Smelter Look-up'!$I$4,$Y971-4,0))</f>
        <v/>
      </c>
      <c r="K971" s="97"/>
      <c r="L971" s="97"/>
      <c r="M971" s="97"/>
      <c r="N971" s="97"/>
      <c r="O971" s="97"/>
      <c r="P971" s="97"/>
      <c r="Q971" s="98"/>
      <c r="R971" s="140" t="str">
        <f ca="1">IF(ISERROR($Y971),"",OFFSET('Smelter Look-up'!$C$4,$Y971-4,0)&amp;"")</f>
        <v/>
      </c>
      <c r="S971" s="98" t="str">
        <f ca="1" t="shared" si="111"/>
        <v/>
      </c>
      <c r="T971" s="98" t="str">
        <f ca="1">IF(B971="","",IF(ISERROR(MATCH($J971,SorP!B:B,0)),"",INDIRECT("'SorP'!$A$"&amp;MATCH($S971&amp;$J971,SorP!C:C,0))))</f>
        <v/>
      </c>
      <c r="U971" s="99"/>
      <c r="V971" s="74" t="str">
        <f ca="1" t="shared" si="112"/>
        <v/>
      </c>
      <c r="W971" s="74" t="b">
        <f ca="1" t="shared" si="113"/>
        <v>0</v>
      </c>
      <c r="X971" s="74" t="str">
        <f ca="1" t="shared" si="114"/>
        <v>+</v>
      </c>
      <c r="Y971" s="74" t="e">
        <f ca="1">IF(C971="",NA(),MATCH($B971&amp;$C971,'Smelter Look-up'!$J:$J,0))</f>
        <v>#N/A</v>
      </c>
      <c r="AB971" s="74">
        <f ca="1" t="shared" si="115"/>
        <v>0</v>
      </c>
      <c r="AC971" s="74" t="str">
        <f ca="1" t="shared" si="116"/>
        <v/>
      </c>
      <c r="AD971" s="74" t="str">
        <f ca="1" t="shared" si="117"/>
        <v/>
      </c>
    </row>
    <row r="972" s="74" customFormat="1" ht="20.15" customHeight="1" spans="1:30">
      <c r="A972" s="97"/>
      <c r="B972" s="95" t="str">
        <f ca="1">IF(LEN(A972)=0,"",INDEX('Smelter Look-up'!$A:$A,MATCH($A972,'Smelter Look-up'!$E:$E,0)))</f>
        <v/>
      </c>
      <c r="C972" s="95" t="str">
        <f ca="1">IF(LEN(A972)=0,"",INDEX('Smelter Look-up'!$C:$C,MATCH($A972,'Smelter Look-up'!$E:$E,0)))</f>
        <v/>
      </c>
      <c r="D972" s="95"/>
      <c r="E972" s="95" t="str">
        <f ca="1">IF(ISERROR($Y972),"",OFFSET('Smelter Look-up'!$D$4,$Y972-4,0)&amp;"")</f>
        <v/>
      </c>
      <c r="F972" s="95" t="str">
        <f ca="1">IF(ISERROR($Y972),"",OFFSET('Smelter Look-up'!$E$4,$Y972-4,0))</f>
        <v/>
      </c>
      <c r="G972" s="95" t="str">
        <f ca="1">IF(C972="Smelter not listed","Enter smelter details",IF(ISERROR($Y972),"",OFFSET('Smelter Look-up'!$F$4,$Y972-4,0)))</f>
        <v/>
      </c>
      <c r="H972" s="154" t="str">
        <f ca="1">IF(ISERROR($Y972),"",OFFSET('Smelter Look-up'!$G$4,$Y972-4,0))</f>
        <v/>
      </c>
      <c r="I972" s="96" t="str">
        <f ca="1">IF(ISERROR($Y972),"",OFFSET('Smelter Look-up'!$H$4,$Y972-4,0))</f>
        <v/>
      </c>
      <c r="J972" s="96" t="str">
        <f ca="1">IF(ISERROR($Y972),"",OFFSET('Smelter Look-up'!$I$4,$Y972-4,0))</f>
        <v/>
      </c>
      <c r="K972" s="97"/>
      <c r="L972" s="97"/>
      <c r="M972" s="97"/>
      <c r="N972" s="97"/>
      <c r="O972" s="97"/>
      <c r="P972" s="97"/>
      <c r="Q972" s="98"/>
      <c r="R972" s="140" t="str">
        <f ca="1">IF(ISERROR($Y972),"",OFFSET('Smelter Look-up'!$C$4,$Y972-4,0)&amp;"")</f>
        <v/>
      </c>
      <c r="S972" s="98" t="str">
        <f ca="1" t="shared" si="111"/>
        <v/>
      </c>
      <c r="T972" s="98" t="str">
        <f ca="1">IF(B972="","",IF(ISERROR(MATCH($J972,SorP!B:B,0)),"",INDIRECT("'SorP'!$A$"&amp;MATCH($S972&amp;$J972,SorP!C:C,0))))</f>
        <v/>
      </c>
      <c r="U972" s="99"/>
      <c r="V972" s="74" t="str">
        <f ca="1" t="shared" si="112"/>
        <v/>
      </c>
      <c r="W972" s="74" t="b">
        <f ca="1" t="shared" si="113"/>
        <v>0</v>
      </c>
      <c r="X972" s="74" t="str">
        <f ca="1" t="shared" si="114"/>
        <v>+</v>
      </c>
      <c r="Y972" s="74" t="e">
        <f ca="1">IF(C972="",NA(),MATCH($B972&amp;$C972,'Smelter Look-up'!$J:$J,0))</f>
        <v>#N/A</v>
      </c>
      <c r="AB972" s="74">
        <f ca="1" t="shared" si="115"/>
        <v>0</v>
      </c>
      <c r="AC972" s="74" t="str">
        <f ca="1" t="shared" si="116"/>
        <v/>
      </c>
      <c r="AD972" s="74" t="str">
        <f ca="1" t="shared" si="117"/>
        <v/>
      </c>
    </row>
    <row r="973" s="74" customFormat="1" ht="20.15" customHeight="1" spans="1:30">
      <c r="A973" s="97"/>
      <c r="B973" s="95" t="str">
        <f ca="1">IF(LEN(A973)=0,"",INDEX('Smelter Look-up'!$A:$A,MATCH($A973,'Smelter Look-up'!$E:$E,0)))</f>
        <v/>
      </c>
      <c r="C973" s="95" t="str">
        <f ca="1">IF(LEN(A973)=0,"",INDEX('Smelter Look-up'!$C:$C,MATCH($A973,'Smelter Look-up'!$E:$E,0)))</f>
        <v/>
      </c>
      <c r="D973" s="95"/>
      <c r="E973" s="95" t="str">
        <f ca="1">IF(ISERROR($Y973),"",OFFSET('Smelter Look-up'!$D$4,$Y973-4,0)&amp;"")</f>
        <v/>
      </c>
      <c r="F973" s="95" t="str">
        <f ca="1">IF(ISERROR($Y973),"",OFFSET('Smelter Look-up'!$E$4,$Y973-4,0))</f>
        <v/>
      </c>
      <c r="G973" s="95" t="str">
        <f ca="1">IF(C973="Smelter not listed","Enter smelter details",IF(ISERROR($Y973),"",OFFSET('Smelter Look-up'!$F$4,$Y973-4,0)))</f>
        <v/>
      </c>
      <c r="H973" s="154" t="str">
        <f ca="1">IF(ISERROR($Y973),"",OFFSET('Smelter Look-up'!$G$4,$Y973-4,0))</f>
        <v/>
      </c>
      <c r="I973" s="96" t="str">
        <f ca="1">IF(ISERROR($Y973),"",OFFSET('Smelter Look-up'!$H$4,$Y973-4,0))</f>
        <v/>
      </c>
      <c r="J973" s="96" t="str">
        <f ca="1">IF(ISERROR($Y973),"",OFFSET('Smelter Look-up'!$I$4,$Y973-4,0))</f>
        <v/>
      </c>
      <c r="K973" s="97"/>
      <c r="L973" s="97"/>
      <c r="M973" s="97"/>
      <c r="N973" s="97"/>
      <c r="O973" s="97"/>
      <c r="P973" s="97"/>
      <c r="Q973" s="98"/>
      <c r="R973" s="140" t="str">
        <f ca="1">IF(ISERROR($Y973),"",OFFSET('Smelter Look-up'!$C$4,$Y973-4,0)&amp;"")</f>
        <v/>
      </c>
      <c r="S973" s="98" t="str">
        <f ca="1" t="shared" si="111"/>
        <v/>
      </c>
      <c r="T973" s="98" t="str">
        <f ca="1">IF(B973="","",IF(ISERROR(MATCH($J973,SorP!B:B,0)),"",INDIRECT("'SorP'!$A$"&amp;MATCH($S973&amp;$J973,SorP!C:C,0))))</f>
        <v/>
      </c>
      <c r="U973" s="99"/>
      <c r="V973" s="74" t="str">
        <f ca="1" t="shared" si="112"/>
        <v/>
      </c>
      <c r="W973" s="74" t="b">
        <f ca="1" t="shared" si="113"/>
        <v>0</v>
      </c>
      <c r="X973" s="74" t="str">
        <f ca="1" t="shared" si="114"/>
        <v>+</v>
      </c>
      <c r="Y973" s="74" t="e">
        <f ca="1">IF(C973="",NA(),MATCH($B973&amp;$C973,'Smelter Look-up'!$J:$J,0))</f>
        <v>#N/A</v>
      </c>
      <c r="AB973" s="74">
        <f ca="1" t="shared" si="115"/>
        <v>0</v>
      </c>
      <c r="AC973" s="74" t="str">
        <f ca="1" t="shared" si="116"/>
        <v/>
      </c>
      <c r="AD973" s="74" t="str">
        <f ca="1" t="shared" si="117"/>
        <v/>
      </c>
    </row>
    <row r="974" s="74" customFormat="1" ht="20.15" customHeight="1" spans="1:30">
      <c r="A974" s="97"/>
      <c r="B974" s="95" t="str">
        <f ca="1">IF(LEN(A974)=0,"",INDEX('Smelter Look-up'!$A:$A,MATCH($A974,'Smelter Look-up'!$E:$E,0)))</f>
        <v/>
      </c>
      <c r="C974" s="95" t="str">
        <f ca="1">IF(LEN(A974)=0,"",INDEX('Smelter Look-up'!$C:$C,MATCH($A974,'Smelter Look-up'!$E:$E,0)))</f>
        <v/>
      </c>
      <c r="D974" s="95"/>
      <c r="E974" s="95" t="str">
        <f ca="1">IF(ISERROR($Y974),"",OFFSET('Smelter Look-up'!$D$4,$Y974-4,0)&amp;"")</f>
        <v/>
      </c>
      <c r="F974" s="95" t="str">
        <f ca="1">IF(ISERROR($Y974),"",OFFSET('Smelter Look-up'!$E$4,$Y974-4,0))</f>
        <v/>
      </c>
      <c r="G974" s="95" t="str">
        <f ca="1">IF(C974="Smelter not listed","Enter smelter details",IF(ISERROR($Y974),"",OFFSET('Smelter Look-up'!$F$4,$Y974-4,0)))</f>
        <v/>
      </c>
      <c r="H974" s="154" t="str">
        <f ca="1">IF(ISERROR($Y974),"",OFFSET('Smelter Look-up'!$G$4,$Y974-4,0))</f>
        <v/>
      </c>
      <c r="I974" s="96" t="str">
        <f ca="1">IF(ISERROR($Y974),"",OFFSET('Smelter Look-up'!$H$4,$Y974-4,0))</f>
        <v/>
      </c>
      <c r="J974" s="96" t="str">
        <f ca="1">IF(ISERROR($Y974),"",OFFSET('Smelter Look-up'!$I$4,$Y974-4,0))</f>
        <v/>
      </c>
      <c r="K974" s="97"/>
      <c r="L974" s="97"/>
      <c r="M974" s="97"/>
      <c r="N974" s="97"/>
      <c r="O974" s="97"/>
      <c r="P974" s="97"/>
      <c r="Q974" s="98"/>
      <c r="R974" s="140" t="str">
        <f ca="1">IF(ISERROR($Y974),"",OFFSET('Smelter Look-up'!$C$4,$Y974-4,0)&amp;"")</f>
        <v/>
      </c>
      <c r="S974" s="98" t="str">
        <f ca="1" t="shared" si="111"/>
        <v/>
      </c>
      <c r="T974" s="98" t="str">
        <f ca="1">IF(B974="","",IF(ISERROR(MATCH($J974,SorP!B:B,0)),"",INDIRECT("'SorP'!$A$"&amp;MATCH($S974&amp;$J974,SorP!C:C,0))))</f>
        <v/>
      </c>
      <c r="U974" s="99"/>
      <c r="V974" s="74" t="str">
        <f ca="1" t="shared" si="112"/>
        <v/>
      </c>
      <c r="W974" s="74" t="b">
        <f ca="1" t="shared" si="113"/>
        <v>0</v>
      </c>
      <c r="X974" s="74" t="str">
        <f ca="1" t="shared" si="114"/>
        <v>+</v>
      </c>
      <c r="Y974" s="74" t="e">
        <f ca="1">IF(C974="",NA(),MATCH($B974&amp;$C974,'Smelter Look-up'!$J:$J,0))</f>
        <v>#N/A</v>
      </c>
      <c r="AB974" s="74">
        <f ca="1" t="shared" si="115"/>
        <v>0</v>
      </c>
      <c r="AC974" s="74" t="str">
        <f ca="1" t="shared" si="116"/>
        <v/>
      </c>
      <c r="AD974" s="74" t="str">
        <f ca="1" t="shared" si="117"/>
        <v/>
      </c>
    </row>
    <row r="975" s="74" customFormat="1" ht="20.15" customHeight="1" spans="1:30">
      <c r="A975" s="97"/>
      <c r="B975" s="95" t="str">
        <f ca="1">IF(LEN(A975)=0,"",INDEX('Smelter Look-up'!$A:$A,MATCH($A975,'Smelter Look-up'!$E:$E,0)))</f>
        <v/>
      </c>
      <c r="C975" s="95" t="str">
        <f ca="1">IF(LEN(A975)=0,"",INDEX('Smelter Look-up'!$C:$C,MATCH($A975,'Smelter Look-up'!$E:$E,0)))</f>
        <v/>
      </c>
      <c r="D975" s="95"/>
      <c r="E975" s="95" t="str">
        <f ca="1">IF(ISERROR($Y975),"",OFFSET('Smelter Look-up'!$D$4,$Y975-4,0)&amp;"")</f>
        <v/>
      </c>
      <c r="F975" s="95" t="str">
        <f ca="1">IF(ISERROR($Y975),"",OFFSET('Smelter Look-up'!$E$4,$Y975-4,0))</f>
        <v/>
      </c>
      <c r="G975" s="95" t="str">
        <f ca="1">IF(C975="Smelter not listed","Enter smelter details",IF(ISERROR($Y975),"",OFFSET('Smelter Look-up'!$F$4,$Y975-4,0)))</f>
        <v/>
      </c>
      <c r="H975" s="154" t="str">
        <f ca="1">IF(ISERROR($Y975),"",OFFSET('Smelter Look-up'!$G$4,$Y975-4,0))</f>
        <v/>
      </c>
      <c r="I975" s="96" t="str">
        <f ca="1">IF(ISERROR($Y975),"",OFFSET('Smelter Look-up'!$H$4,$Y975-4,0))</f>
        <v/>
      </c>
      <c r="J975" s="96" t="str">
        <f ca="1">IF(ISERROR($Y975),"",OFFSET('Smelter Look-up'!$I$4,$Y975-4,0))</f>
        <v/>
      </c>
      <c r="K975" s="97"/>
      <c r="L975" s="97"/>
      <c r="M975" s="97"/>
      <c r="N975" s="97"/>
      <c r="O975" s="97"/>
      <c r="P975" s="97"/>
      <c r="Q975" s="98"/>
      <c r="R975" s="140" t="str">
        <f ca="1">IF(ISERROR($Y975),"",OFFSET('Smelter Look-up'!$C$4,$Y975-4,0)&amp;"")</f>
        <v/>
      </c>
      <c r="S975" s="98" t="str">
        <f ca="1" t="shared" si="111"/>
        <v/>
      </c>
      <c r="T975" s="98" t="str">
        <f ca="1">IF(B975="","",IF(ISERROR(MATCH($J975,SorP!B:B,0)),"",INDIRECT("'SorP'!$A$"&amp;MATCH($S975&amp;$J975,SorP!C:C,0))))</f>
        <v/>
      </c>
      <c r="U975" s="99"/>
      <c r="V975" s="74" t="str">
        <f ca="1" t="shared" si="112"/>
        <v/>
      </c>
      <c r="W975" s="74" t="b">
        <f ca="1" t="shared" si="113"/>
        <v>0</v>
      </c>
      <c r="X975" s="74" t="str">
        <f ca="1" t="shared" si="114"/>
        <v>+</v>
      </c>
      <c r="Y975" s="74" t="e">
        <f ca="1">IF(C975="",NA(),MATCH($B975&amp;$C975,'Smelter Look-up'!$J:$J,0))</f>
        <v>#N/A</v>
      </c>
      <c r="AB975" s="74">
        <f ca="1" t="shared" si="115"/>
        <v>0</v>
      </c>
      <c r="AC975" s="74" t="str">
        <f ca="1" t="shared" si="116"/>
        <v/>
      </c>
      <c r="AD975" s="74" t="str">
        <f ca="1" t="shared" si="117"/>
        <v/>
      </c>
    </row>
    <row r="976" s="74" customFormat="1" ht="20.15" customHeight="1" spans="1:30">
      <c r="A976" s="97"/>
      <c r="B976" s="95" t="str">
        <f ca="1">IF(LEN(A976)=0,"",INDEX('Smelter Look-up'!$A:$A,MATCH($A976,'Smelter Look-up'!$E:$E,0)))</f>
        <v/>
      </c>
      <c r="C976" s="95" t="str">
        <f ca="1">IF(LEN(A976)=0,"",INDEX('Smelter Look-up'!$C:$C,MATCH($A976,'Smelter Look-up'!$E:$E,0)))</f>
        <v/>
      </c>
      <c r="D976" s="95"/>
      <c r="E976" s="95" t="str">
        <f ca="1">IF(ISERROR($Y976),"",OFFSET('Smelter Look-up'!$D$4,$Y976-4,0)&amp;"")</f>
        <v/>
      </c>
      <c r="F976" s="95" t="str">
        <f ca="1">IF(ISERROR($Y976),"",OFFSET('Smelter Look-up'!$E$4,$Y976-4,0))</f>
        <v/>
      </c>
      <c r="G976" s="95" t="str">
        <f ca="1">IF(C976="Smelter not listed","Enter smelter details",IF(ISERROR($Y976),"",OFFSET('Smelter Look-up'!$F$4,$Y976-4,0)))</f>
        <v/>
      </c>
      <c r="H976" s="154" t="str">
        <f ca="1">IF(ISERROR($Y976),"",OFFSET('Smelter Look-up'!$G$4,$Y976-4,0))</f>
        <v/>
      </c>
      <c r="I976" s="96" t="str">
        <f ca="1">IF(ISERROR($Y976),"",OFFSET('Smelter Look-up'!$H$4,$Y976-4,0))</f>
        <v/>
      </c>
      <c r="J976" s="96" t="str">
        <f ca="1">IF(ISERROR($Y976),"",OFFSET('Smelter Look-up'!$I$4,$Y976-4,0))</f>
        <v/>
      </c>
      <c r="K976" s="97"/>
      <c r="L976" s="97"/>
      <c r="M976" s="97"/>
      <c r="N976" s="97"/>
      <c r="O976" s="97"/>
      <c r="P976" s="97"/>
      <c r="Q976" s="98"/>
      <c r="R976" s="140" t="str">
        <f ca="1">IF(ISERROR($Y976),"",OFFSET('Smelter Look-up'!$C$4,$Y976-4,0)&amp;"")</f>
        <v/>
      </c>
      <c r="S976" s="98" t="str">
        <f ca="1" t="shared" si="111"/>
        <v/>
      </c>
      <c r="T976" s="98" t="str">
        <f ca="1">IF(B976="","",IF(ISERROR(MATCH($J976,SorP!B:B,0)),"",INDIRECT("'SorP'!$A$"&amp;MATCH($S976&amp;$J976,SorP!C:C,0))))</f>
        <v/>
      </c>
      <c r="U976" s="99"/>
      <c r="V976" s="74" t="str">
        <f ca="1" t="shared" si="112"/>
        <v/>
      </c>
      <c r="W976" s="74" t="b">
        <f ca="1" t="shared" si="113"/>
        <v>0</v>
      </c>
      <c r="X976" s="74" t="str">
        <f ca="1" t="shared" si="114"/>
        <v>+</v>
      </c>
      <c r="Y976" s="74" t="e">
        <f ca="1">IF(C976="",NA(),MATCH($B976&amp;$C976,'Smelter Look-up'!$J:$J,0))</f>
        <v>#N/A</v>
      </c>
      <c r="AB976" s="74">
        <f ca="1" t="shared" si="115"/>
        <v>0</v>
      </c>
      <c r="AC976" s="74" t="str">
        <f ca="1" t="shared" si="116"/>
        <v/>
      </c>
      <c r="AD976" s="74" t="str">
        <f ca="1" t="shared" si="117"/>
        <v/>
      </c>
    </row>
    <row r="977" s="74" customFormat="1" ht="20.15" customHeight="1" spans="1:30">
      <c r="A977" s="97"/>
      <c r="B977" s="95" t="str">
        <f ca="1">IF(LEN(A977)=0,"",INDEX('Smelter Look-up'!$A:$A,MATCH($A977,'Smelter Look-up'!$E:$E,0)))</f>
        <v/>
      </c>
      <c r="C977" s="95" t="str">
        <f ca="1">IF(LEN(A977)=0,"",INDEX('Smelter Look-up'!$C:$C,MATCH($A977,'Smelter Look-up'!$E:$E,0)))</f>
        <v/>
      </c>
      <c r="D977" s="95"/>
      <c r="E977" s="95" t="str">
        <f ca="1">IF(ISERROR($Y977),"",OFFSET('Smelter Look-up'!$D$4,$Y977-4,0)&amp;"")</f>
        <v/>
      </c>
      <c r="F977" s="95" t="str">
        <f ca="1">IF(ISERROR($Y977),"",OFFSET('Smelter Look-up'!$E$4,$Y977-4,0))</f>
        <v/>
      </c>
      <c r="G977" s="95" t="str">
        <f ca="1">IF(C977="Smelter not listed","Enter smelter details",IF(ISERROR($Y977),"",OFFSET('Smelter Look-up'!$F$4,$Y977-4,0)))</f>
        <v/>
      </c>
      <c r="H977" s="154" t="str">
        <f ca="1">IF(ISERROR($Y977),"",OFFSET('Smelter Look-up'!$G$4,$Y977-4,0))</f>
        <v/>
      </c>
      <c r="I977" s="96" t="str">
        <f ca="1">IF(ISERROR($Y977),"",OFFSET('Smelter Look-up'!$H$4,$Y977-4,0))</f>
        <v/>
      </c>
      <c r="J977" s="96" t="str">
        <f ca="1">IF(ISERROR($Y977),"",OFFSET('Smelter Look-up'!$I$4,$Y977-4,0))</f>
        <v/>
      </c>
      <c r="K977" s="97"/>
      <c r="L977" s="97"/>
      <c r="M977" s="97"/>
      <c r="N977" s="97"/>
      <c r="O977" s="97"/>
      <c r="P977" s="97"/>
      <c r="Q977" s="98"/>
      <c r="R977" s="140" t="str">
        <f ca="1">IF(ISERROR($Y977),"",OFFSET('Smelter Look-up'!$C$4,$Y977-4,0)&amp;"")</f>
        <v/>
      </c>
      <c r="S977" s="98" t="str">
        <f ca="1" t="shared" si="111"/>
        <v/>
      </c>
      <c r="T977" s="98" t="str">
        <f ca="1">IF(B977="","",IF(ISERROR(MATCH($J977,SorP!B:B,0)),"",INDIRECT("'SorP'!$A$"&amp;MATCH($S977&amp;$J977,SorP!C:C,0))))</f>
        <v/>
      </c>
      <c r="U977" s="99"/>
      <c r="V977" s="74" t="str">
        <f ca="1" t="shared" si="112"/>
        <v/>
      </c>
      <c r="W977" s="74" t="b">
        <f ca="1" t="shared" si="113"/>
        <v>0</v>
      </c>
      <c r="X977" s="74" t="str">
        <f ca="1" t="shared" si="114"/>
        <v>+</v>
      </c>
      <c r="Y977" s="74" t="e">
        <f ca="1">IF(C977="",NA(),MATCH($B977&amp;$C977,'Smelter Look-up'!$J:$J,0))</f>
        <v>#N/A</v>
      </c>
      <c r="AB977" s="74">
        <f ca="1" t="shared" si="115"/>
        <v>0</v>
      </c>
      <c r="AC977" s="74" t="str">
        <f ca="1" t="shared" si="116"/>
        <v/>
      </c>
      <c r="AD977" s="74" t="str">
        <f ca="1" t="shared" si="117"/>
        <v/>
      </c>
    </row>
    <row r="978" s="74" customFormat="1" ht="20.15" customHeight="1" spans="1:30">
      <c r="A978" s="97"/>
      <c r="B978" s="95" t="str">
        <f ca="1">IF(LEN(A978)=0,"",INDEX('Smelter Look-up'!$A:$A,MATCH($A978,'Smelter Look-up'!$E:$E,0)))</f>
        <v/>
      </c>
      <c r="C978" s="95" t="str">
        <f ca="1">IF(LEN(A978)=0,"",INDEX('Smelter Look-up'!$C:$C,MATCH($A978,'Smelter Look-up'!$E:$E,0)))</f>
        <v/>
      </c>
      <c r="D978" s="95"/>
      <c r="E978" s="95" t="str">
        <f ca="1">IF(ISERROR($Y978),"",OFFSET('Smelter Look-up'!$D$4,$Y978-4,0)&amp;"")</f>
        <v/>
      </c>
      <c r="F978" s="95" t="str">
        <f ca="1">IF(ISERROR($Y978),"",OFFSET('Smelter Look-up'!$E$4,$Y978-4,0))</f>
        <v/>
      </c>
      <c r="G978" s="95" t="str">
        <f ca="1">IF(C978="Smelter not listed","Enter smelter details",IF(ISERROR($Y978),"",OFFSET('Smelter Look-up'!$F$4,$Y978-4,0)))</f>
        <v/>
      </c>
      <c r="H978" s="154" t="str">
        <f ca="1">IF(ISERROR($Y978),"",OFFSET('Smelter Look-up'!$G$4,$Y978-4,0))</f>
        <v/>
      </c>
      <c r="I978" s="96" t="str">
        <f ca="1">IF(ISERROR($Y978),"",OFFSET('Smelter Look-up'!$H$4,$Y978-4,0))</f>
        <v/>
      </c>
      <c r="J978" s="96" t="str">
        <f ca="1">IF(ISERROR($Y978),"",OFFSET('Smelter Look-up'!$I$4,$Y978-4,0))</f>
        <v/>
      </c>
      <c r="K978" s="97"/>
      <c r="L978" s="97"/>
      <c r="M978" s="97"/>
      <c r="N978" s="97"/>
      <c r="O978" s="97"/>
      <c r="P978" s="97"/>
      <c r="Q978" s="98"/>
      <c r="R978" s="140" t="str">
        <f ca="1">IF(ISERROR($Y978),"",OFFSET('Smelter Look-up'!$C$4,$Y978-4,0)&amp;"")</f>
        <v/>
      </c>
      <c r="S978" s="98" t="str">
        <f ca="1" t="shared" si="111"/>
        <v/>
      </c>
      <c r="T978" s="98" t="str">
        <f ca="1">IF(B978="","",IF(ISERROR(MATCH($J978,SorP!B:B,0)),"",INDIRECT("'SorP'!$A$"&amp;MATCH($S978&amp;$J978,SorP!C:C,0))))</f>
        <v/>
      </c>
      <c r="U978" s="99"/>
      <c r="V978" s="74" t="str">
        <f ca="1" t="shared" si="112"/>
        <v/>
      </c>
      <c r="W978" s="74" t="b">
        <f ca="1" t="shared" si="113"/>
        <v>0</v>
      </c>
      <c r="X978" s="74" t="str">
        <f ca="1" t="shared" si="114"/>
        <v>+</v>
      </c>
      <c r="Y978" s="74" t="e">
        <f ca="1">IF(C978="",NA(),MATCH($B978&amp;$C978,'Smelter Look-up'!$J:$J,0))</f>
        <v>#N/A</v>
      </c>
      <c r="AB978" s="74">
        <f ca="1" t="shared" si="115"/>
        <v>0</v>
      </c>
      <c r="AC978" s="74" t="str">
        <f ca="1" t="shared" si="116"/>
        <v/>
      </c>
      <c r="AD978" s="74" t="str">
        <f ca="1" t="shared" si="117"/>
        <v/>
      </c>
    </row>
    <row r="979" s="74" customFormat="1" ht="20.15" customHeight="1" spans="1:30">
      <c r="A979" s="97"/>
      <c r="B979" s="95" t="str">
        <f ca="1">IF(LEN(A979)=0,"",INDEX('Smelter Look-up'!$A:$A,MATCH($A979,'Smelter Look-up'!$E:$E,0)))</f>
        <v/>
      </c>
      <c r="C979" s="95" t="str">
        <f ca="1">IF(LEN(A979)=0,"",INDEX('Smelter Look-up'!$C:$C,MATCH($A979,'Smelter Look-up'!$E:$E,0)))</f>
        <v/>
      </c>
      <c r="D979" s="95"/>
      <c r="E979" s="95" t="str">
        <f ca="1">IF(ISERROR($Y979),"",OFFSET('Smelter Look-up'!$D$4,$Y979-4,0)&amp;"")</f>
        <v/>
      </c>
      <c r="F979" s="95" t="str">
        <f ca="1">IF(ISERROR($Y979),"",OFFSET('Smelter Look-up'!$E$4,$Y979-4,0))</f>
        <v/>
      </c>
      <c r="G979" s="95" t="str">
        <f ca="1">IF(C979="Smelter not listed","Enter smelter details",IF(ISERROR($Y979),"",OFFSET('Smelter Look-up'!$F$4,$Y979-4,0)))</f>
        <v/>
      </c>
      <c r="H979" s="154" t="str">
        <f ca="1">IF(ISERROR($Y979),"",OFFSET('Smelter Look-up'!$G$4,$Y979-4,0))</f>
        <v/>
      </c>
      <c r="I979" s="96" t="str">
        <f ca="1">IF(ISERROR($Y979),"",OFFSET('Smelter Look-up'!$H$4,$Y979-4,0))</f>
        <v/>
      </c>
      <c r="J979" s="96" t="str">
        <f ca="1">IF(ISERROR($Y979),"",OFFSET('Smelter Look-up'!$I$4,$Y979-4,0))</f>
        <v/>
      </c>
      <c r="K979" s="97"/>
      <c r="L979" s="97"/>
      <c r="M979" s="97"/>
      <c r="N979" s="97"/>
      <c r="O979" s="97"/>
      <c r="P979" s="97"/>
      <c r="Q979" s="98"/>
      <c r="R979" s="140" t="str">
        <f ca="1">IF(ISERROR($Y979),"",OFFSET('Smelter Look-up'!$C$4,$Y979-4,0)&amp;"")</f>
        <v/>
      </c>
      <c r="S979" s="98" t="str">
        <f ca="1" t="shared" si="111"/>
        <v/>
      </c>
      <c r="T979" s="98" t="str">
        <f ca="1">IF(B979="","",IF(ISERROR(MATCH($J979,SorP!B:B,0)),"",INDIRECT("'SorP'!$A$"&amp;MATCH($S979&amp;$J979,SorP!C:C,0))))</f>
        <v/>
      </c>
      <c r="U979" s="99"/>
      <c r="V979" s="74" t="str">
        <f ca="1" t="shared" si="112"/>
        <v/>
      </c>
      <c r="W979" s="74" t="b">
        <f ca="1" t="shared" si="113"/>
        <v>0</v>
      </c>
      <c r="X979" s="74" t="str">
        <f ca="1" t="shared" si="114"/>
        <v>+</v>
      </c>
      <c r="Y979" s="74" t="e">
        <f ca="1">IF(C979="",NA(),MATCH($B979&amp;$C979,'Smelter Look-up'!$J:$J,0))</f>
        <v>#N/A</v>
      </c>
      <c r="AB979" s="74">
        <f ca="1" t="shared" si="115"/>
        <v>0</v>
      </c>
      <c r="AC979" s="74" t="str">
        <f ca="1" t="shared" si="116"/>
        <v/>
      </c>
      <c r="AD979" s="74" t="str">
        <f ca="1" t="shared" si="117"/>
        <v/>
      </c>
    </row>
    <row r="980" s="74" customFormat="1" ht="20.15" customHeight="1" spans="1:30">
      <c r="A980" s="97"/>
      <c r="B980" s="95" t="str">
        <f ca="1">IF(LEN(A980)=0,"",INDEX('Smelter Look-up'!$A:$A,MATCH($A980,'Smelter Look-up'!$E:$E,0)))</f>
        <v/>
      </c>
      <c r="C980" s="95" t="str">
        <f ca="1">IF(LEN(A980)=0,"",INDEX('Smelter Look-up'!$C:$C,MATCH($A980,'Smelter Look-up'!$E:$E,0)))</f>
        <v/>
      </c>
      <c r="D980" s="95"/>
      <c r="E980" s="95" t="str">
        <f ca="1">IF(ISERROR($Y980),"",OFFSET('Smelter Look-up'!$D$4,$Y980-4,0)&amp;"")</f>
        <v/>
      </c>
      <c r="F980" s="95" t="str">
        <f ca="1">IF(ISERROR($Y980),"",OFFSET('Smelter Look-up'!$E$4,$Y980-4,0))</f>
        <v/>
      </c>
      <c r="G980" s="95" t="str">
        <f ca="1">IF(C980="Smelter not listed","Enter smelter details",IF(ISERROR($Y980),"",OFFSET('Smelter Look-up'!$F$4,$Y980-4,0)))</f>
        <v/>
      </c>
      <c r="H980" s="154" t="str">
        <f ca="1">IF(ISERROR($Y980),"",OFFSET('Smelter Look-up'!$G$4,$Y980-4,0))</f>
        <v/>
      </c>
      <c r="I980" s="96" t="str">
        <f ca="1">IF(ISERROR($Y980),"",OFFSET('Smelter Look-up'!$H$4,$Y980-4,0))</f>
        <v/>
      </c>
      <c r="J980" s="96" t="str">
        <f ca="1">IF(ISERROR($Y980),"",OFFSET('Smelter Look-up'!$I$4,$Y980-4,0))</f>
        <v/>
      </c>
      <c r="K980" s="97"/>
      <c r="L980" s="97"/>
      <c r="M980" s="97"/>
      <c r="N980" s="97"/>
      <c r="O980" s="97"/>
      <c r="P980" s="97"/>
      <c r="Q980" s="98"/>
      <c r="R980" s="140" t="str">
        <f ca="1">IF(ISERROR($Y980),"",OFFSET('Smelter Look-up'!$C$4,$Y980-4,0)&amp;"")</f>
        <v/>
      </c>
      <c r="S980" s="98" t="str">
        <f ca="1" t="shared" si="111"/>
        <v/>
      </c>
      <c r="T980" s="98" t="str">
        <f ca="1">IF(B980="","",IF(ISERROR(MATCH($J980,SorP!B:B,0)),"",INDIRECT("'SorP'!$A$"&amp;MATCH($S980&amp;$J980,SorP!C:C,0))))</f>
        <v/>
      </c>
      <c r="U980" s="99"/>
      <c r="V980" s="74" t="str">
        <f ca="1" t="shared" si="112"/>
        <v/>
      </c>
      <c r="W980" s="74" t="b">
        <f ca="1" t="shared" si="113"/>
        <v>0</v>
      </c>
      <c r="X980" s="74" t="str">
        <f ca="1" t="shared" si="114"/>
        <v>+</v>
      </c>
      <c r="Y980" s="74" t="e">
        <f ca="1">IF(C980="",NA(),MATCH($B980&amp;$C980,'Smelter Look-up'!$J:$J,0))</f>
        <v>#N/A</v>
      </c>
      <c r="AB980" s="74">
        <f ca="1" t="shared" si="115"/>
        <v>0</v>
      </c>
      <c r="AC980" s="74" t="str">
        <f ca="1" t="shared" si="116"/>
        <v/>
      </c>
      <c r="AD980" s="74" t="str">
        <f ca="1" t="shared" si="117"/>
        <v/>
      </c>
    </row>
    <row r="981" s="74" customFormat="1" ht="20.15" customHeight="1" spans="1:30">
      <c r="A981" s="97"/>
      <c r="B981" s="95" t="str">
        <f ca="1">IF(LEN(A981)=0,"",INDEX('Smelter Look-up'!$A:$A,MATCH($A981,'Smelter Look-up'!$E:$E,0)))</f>
        <v/>
      </c>
      <c r="C981" s="95" t="str">
        <f ca="1">IF(LEN(A981)=0,"",INDEX('Smelter Look-up'!$C:$C,MATCH($A981,'Smelter Look-up'!$E:$E,0)))</f>
        <v/>
      </c>
      <c r="D981" s="95"/>
      <c r="E981" s="95" t="str">
        <f ca="1">IF(ISERROR($Y981),"",OFFSET('Smelter Look-up'!$D$4,$Y981-4,0)&amp;"")</f>
        <v/>
      </c>
      <c r="F981" s="95" t="str">
        <f ca="1">IF(ISERROR($Y981),"",OFFSET('Smelter Look-up'!$E$4,$Y981-4,0))</f>
        <v/>
      </c>
      <c r="G981" s="95" t="str">
        <f ca="1">IF(C981="Smelter not listed","Enter smelter details",IF(ISERROR($Y981),"",OFFSET('Smelter Look-up'!$F$4,$Y981-4,0)))</f>
        <v/>
      </c>
      <c r="H981" s="154" t="str">
        <f ca="1">IF(ISERROR($Y981),"",OFFSET('Smelter Look-up'!$G$4,$Y981-4,0))</f>
        <v/>
      </c>
      <c r="I981" s="96" t="str">
        <f ca="1">IF(ISERROR($Y981),"",OFFSET('Smelter Look-up'!$H$4,$Y981-4,0))</f>
        <v/>
      </c>
      <c r="J981" s="96" t="str">
        <f ca="1">IF(ISERROR($Y981),"",OFFSET('Smelter Look-up'!$I$4,$Y981-4,0))</f>
        <v/>
      </c>
      <c r="K981" s="97"/>
      <c r="L981" s="97"/>
      <c r="M981" s="97"/>
      <c r="N981" s="97"/>
      <c r="O981" s="97"/>
      <c r="P981" s="97"/>
      <c r="Q981" s="98"/>
      <c r="R981" s="140" t="str">
        <f ca="1">IF(ISERROR($Y981),"",OFFSET('Smelter Look-up'!$C$4,$Y981-4,0)&amp;"")</f>
        <v/>
      </c>
      <c r="S981" s="98" t="str">
        <f ca="1" t="shared" si="111"/>
        <v/>
      </c>
      <c r="T981" s="98" t="str">
        <f ca="1">IF(B981="","",IF(ISERROR(MATCH($J981,SorP!B:B,0)),"",INDIRECT("'SorP'!$A$"&amp;MATCH($S981&amp;$J981,SorP!C:C,0))))</f>
        <v/>
      </c>
      <c r="U981" s="99"/>
      <c r="V981" s="74" t="str">
        <f ca="1" t="shared" si="112"/>
        <v/>
      </c>
      <c r="W981" s="74" t="b">
        <f ca="1" t="shared" si="113"/>
        <v>0</v>
      </c>
      <c r="X981" s="74" t="str">
        <f ca="1" t="shared" si="114"/>
        <v>+</v>
      </c>
      <c r="Y981" s="74" t="e">
        <f ca="1">IF(C981="",NA(),MATCH($B981&amp;$C981,'Smelter Look-up'!$J:$J,0))</f>
        <v>#N/A</v>
      </c>
      <c r="AB981" s="74">
        <f ca="1" t="shared" si="115"/>
        <v>0</v>
      </c>
      <c r="AC981" s="74" t="str">
        <f ca="1" t="shared" si="116"/>
        <v/>
      </c>
      <c r="AD981" s="74" t="str">
        <f ca="1" t="shared" si="117"/>
        <v/>
      </c>
    </row>
    <row r="982" s="74" customFormat="1" ht="20.15" customHeight="1" spans="1:30">
      <c r="A982" s="97"/>
      <c r="B982" s="95" t="str">
        <f ca="1">IF(LEN(A982)=0,"",INDEX('Smelter Look-up'!$A:$A,MATCH($A982,'Smelter Look-up'!$E:$E,0)))</f>
        <v/>
      </c>
      <c r="C982" s="95" t="str">
        <f ca="1">IF(LEN(A982)=0,"",INDEX('Smelter Look-up'!$C:$C,MATCH($A982,'Smelter Look-up'!$E:$E,0)))</f>
        <v/>
      </c>
      <c r="D982" s="95"/>
      <c r="E982" s="95" t="str">
        <f ca="1">IF(ISERROR($Y982),"",OFFSET('Smelter Look-up'!$D$4,$Y982-4,0)&amp;"")</f>
        <v/>
      </c>
      <c r="F982" s="95" t="str">
        <f ca="1">IF(ISERROR($Y982),"",OFFSET('Smelter Look-up'!$E$4,$Y982-4,0))</f>
        <v/>
      </c>
      <c r="G982" s="95" t="str">
        <f ca="1">IF(C982="Smelter not listed","Enter smelter details",IF(ISERROR($Y982),"",OFFSET('Smelter Look-up'!$F$4,$Y982-4,0)))</f>
        <v/>
      </c>
      <c r="H982" s="154" t="str">
        <f ca="1">IF(ISERROR($Y982),"",OFFSET('Smelter Look-up'!$G$4,$Y982-4,0))</f>
        <v/>
      </c>
      <c r="I982" s="96" t="str">
        <f ca="1">IF(ISERROR($Y982),"",OFFSET('Smelter Look-up'!$H$4,$Y982-4,0))</f>
        <v/>
      </c>
      <c r="J982" s="96" t="str">
        <f ca="1">IF(ISERROR($Y982),"",OFFSET('Smelter Look-up'!$I$4,$Y982-4,0))</f>
        <v/>
      </c>
      <c r="K982" s="97"/>
      <c r="L982" s="97"/>
      <c r="M982" s="97"/>
      <c r="N982" s="97"/>
      <c r="O982" s="97"/>
      <c r="P982" s="97"/>
      <c r="Q982" s="98"/>
      <c r="R982" s="140" t="str">
        <f ca="1">IF(ISERROR($Y982),"",OFFSET('Smelter Look-up'!$C$4,$Y982-4,0)&amp;"")</f>
        <v/>
      </c>
      <c r="S982" s="98" t="str">
        <f ca="1" t="shared" si="111"/>
        <v/>
      </c>
      <c r="T982" s="98" t="str">
        <f ca="1">IF(B982="","",IF(ISERROR(MATCH($J982,SorP!B:B,0)),"",INDIRECT("'SorP'!$A$"&amp;MATCH($S982&amp;$J982,SorP!C:C,0))))</f>
        <v/>
      </c>
      <c r="U982" s="99"/>
      <c r="V982" s="74" t="str">
        <f ca="1" t="shared" si="112"/>
        <v/>
      </c>
      <c r="W982" s="74" t="b">
        <f ca="1" t="shared" si="113"/>
        <v>0</v>
      </c>
      <c r="X982" s="74" t="str">
        <f ca="1" t="shared" si="114"/>
        <v>+</v>
      </c>
      <c r="Y982" s="74" t="e">
        <f ca="1">IF(C982="",NA(),MATCH($B982&amp;$C982,'Smelter Look-up'!$J:$J,0))</f>
        <v>#N/A</v>
      </c>
      <c r="AB982" s="74">
        <f ca="1" t="shared" si="115"/>
        <v>0</v>
      </c>
      <c r="AC982" s="74" t="str">
        <f ca="1" t="shared" si="116"/>
        <v/>
      </c>
      <c r="AD982" s="74" t="str">
        <f ca="1" t="shared" si="117"/>
        <v/>
      </c>
    </row>
    <row r="983" s="74" customFormat="1" ht="20.15" customHeight="1" spans="1:30">
      <c r="A983" s="97"/>
      <c r="B983" s="95" t="str">
        <f ca="1">IF(LEN(A983)=0,"",INDEX('Smelter Look-up'!$A:$A,MATCH($A983,'Smelter Look-up'!$E:$E,0)))</f>
        <v/>
      </c>
      <c r="C983" s="95" t="str">
        <f ca="1">IF(LEN(A983)=0,"",INDEX('Smelter Look-up'!$C:$C,MATCH($A983,'Smelter Look-up'!$E:$E,0)))</f>
        <v/>
      </c>
      <c r="D983" s="95"/>
      <c r="E983" s="95" t="str">
        <f ca="1">IF(ISERROR($Y983),"",OFFSET('Smelter Look-up'!$D$4,$Y983-4,0)&amp;"")</f>
        <v/>
      </c>
      <c r="F983" s="95" t="str">
        <f ca="1">IF(ISERROR($Y983),"",OFFSET('Smelter Look-up'!$E$4,$Y983-4,0))</f>
        <v/>
      </c>
      <c r="G983" s="95" t="str">
        <f ca="1">IF(C983="Smelter not listed","Enter smelter details",IF(ISERROR($Y983),"",OFFSET('Smelter Look-up'!$F$4,$Y983-4,0)))</f>
        <v/>
      </c>
      <c r="H983" s="154" t="str">
        <f ca="1">IF(ISERROR($Y983),"",OFFSET('Smelter Look-up'!$G$4,$Y983-4,0))</f>
        <v/>
      </c>
      <c r="I983" s="96" t="str">
        <f ca="1">IF(ISERROR($Y983),"",OFFSET('Smelter Look-up'!$H$4,$Y983-4,0))</f>
        <v/>
      </c>
      <c r="J983" s="96" t="str">
        <f ca="1">IF(ISERROR($Y983),"",OFFSET('Smelter Look-up'!$I$4,$Y983-4,0))</f>
        <v/>
      </c>
      <c r="K983" s="97"/>
      <c r="L983" s="97"/>
      <c r="M983" s="97"/>
      <c r="N983" s="97"/>
      <c r="O983" s="97"/>
      <c r="P983" s="97"/>
      <c r="Q983" s="98"/>
      <c r="R983" s="140" t="str">
        <f ca="1">IF(ISERROR($Y983),"",OFFSET('Smelter Look-up'!$C$4,$Y983-4,0)&amp;"")</f>
        <v/>
      </c>
      <c r="S983" s="98" t="str">
        <f ca="1" t="shared" si="111"/>
        <v/>
      </c>
      <c r="T983" s="98" t="str">
        <f ca="1">IF(B983="","",IF(ISERROR(MATCH($J983,SorP!B:B,0)),"",INDIRECT("'SorP'!$A$"&amp;MATCH($S983&amp;$J983,SorP!C:C,0))))</f>
        <v/>
      </c>
      <c r="U983" s="99"/>
      <c r="V983" s="74" t="str">
        <f ca="1" t="shared" si="112"/>
        <v/>
      </c>
      <c r="W983" s="74" t="b">
        <f ca="1" t="shared" si="113"/>
        <v>0</v>
      </c>
      <c r="X983" s="74" t="str">
        <f ca="1" t="shared" si="114"/>
        <v>+</v>
      </c>
      <c r="Y983" s="74" t="e">
        <f ca="1">IF(C983="",NA(),MATCH($B983&amp;$C983,'Smelter Look-up'!$J:$J,0))</f>
        <v>#N/A</v>
      </c>
      <c r="AB983" s="74">
        <f ca="1" t="shared" si="115"/>
        <v>0</v>
      </c>
      <c r="AC983" s="74" t="str">
        <f ca="1" t="shared" si="116"/>
        <v/>
      </c>
      <c r="AD983" s="74" t="str">
        <f ca="1" t="shared" si="117"/>
        <v/>
      </c>
    </row>
    <row r="984" s="74" customFormat="1" ht="20.15" customHeight="1" spans="1:30">
      <c r="A984" s="97"/>
      <c r="B984" s="95" t="str">
        <f ca="1">IF(LEN(A984)=0,"",INDEX('Smelter Look-up'!$A:$A,MATCH($A984,'Smelter Look-up'!$E:$E,0)))</f>
        <v/>
      </c>
      <c r="C984" s="95" t="str">
        <f ca="1">IF(LEN(A984)=0,"",INDEX('Smelter Look-up'!$C:$C,MATCH($A984,'Smelter Look-up'!$E:$E,0)))</f>
        <v/>
      </c>
      <c r="D984" s="95"/>
      <c r="E984" s="95" t="str">
        <f ca="1">IF(ISERROR($Y984),"",OFFSET('Smelter Look-up'!$D$4,$Y984-4,0)&amp;"")</f>
        <v/>
      </c>
      <c r="F984" s="95" t="str">
        <f ca="1">IF(ISERROR($Y984),"",OFFSET('Smelter Look-up'!$E$4,$Y984-4,0))</f>
        <v/>
      </c>
      <c r="G984" s="95" t="str">
        <f ca="1">IF(C984="Smelter not listed","Enter smelter details",IF(ISERROR($Y984),"",OFFSET('Smelter Look-up'!$F$4,$Y984-4,0)))</f>
        <v/>
      </c>
      <c r="H984" s="154" t="str">
        <f ca="1">IF(ISERROR($Y984),"",OFFSET('Smelter Look-up'!$G$4,$Y984-4,0))</f>
        <v/>
      </c>
      <c r="I984" s="96" t="str">
        <f ca="1">IF(ISERROR($Y984),"",OFFSET('Smelter Look-up'!$H$4,$Y984-4,0))</f>
        <v/>
      </c>
      <c r="J984" s="96" t="str">
        <f ca="1">IF(ISERROR($Y984),"",OFFSET('Smelter Look-up'!$I$4,$Y984-4,0))</f>
        <v/>
      </c>
      <c r="K984" s="97"/>
      <c r="L984" s="97"/>
      <c r="M984" s="97"/>
      <c r="N984" s="97"/>
      <c r="O984" s="97"/>
      <c r="P984" s="97"/>
      <c r="Q984" s="98"/>
      <c r="R984" s="140" t="str">
        <f ca="1">IF(ISERROR($Y984),"",OFFSET('Smelter Look-up'!$C$4,$Y984-4,0)&amp;"")</f>
        <v/>
      </c>
      <c r="S984" s="98" t="str">
        <f ca="1" t="shared" si="111"/>
        <v/>
      </c>
      <c r="T984" s="98" t="str">
        <f ca="1">IF(B984="","",IF(ISERROR(MATCH($J984,SorP!B:B,0)),"",INDIRECT("'SorP'!$A$"&amp;MATCH($S984&amp;$J984,SorP!C:C,0))))</f>
        <v/>
      </c>
      <c r="U984" s="99"/>
      <c r="V984" s="74" t="str">
        <f ca="1" t="shared" si="112"/>
        <v/>
      </c>
      <c r="W984" s="74" t="b">
        <f ca="1" t="shared" si="113"/>
        <v>0</v>
      </c>
      <c r="X984" s="74" t="str">
        <f ca="1" t="shared" si="114"/>
        <v>+</v>
      </c>
      <c r="Y984" s="74" t="e">
        <f ca="1">IF(C984="",NA(),MATCH($B984&amp;$C984,'Smelter Look-up'!$J:$J,0))</f>
        <v>#N/A</v>
      </c>
      <c r="AB984" s="74">
        <f ca="1" t="shared" si="115"/>
        <v>0</v>
      </c>
      <c r="AC984" s="74" t="str">
        <f ca="1" t="shared" si="116"/>
        <v/>
      </c>
      <c r="AD984" s="74" t="str">
        <f ca="1" t="shared" si="117"/>
        <v/>
      </c>
    </row>
    <row r="985" s="74" customFormat="1" ht="20.15" customHeight="1" spans="1:30">
      <c r="A985" s="97"/>
      <c r="B985" s="95" t="str">
        <f ca="1">IF(LEN(A985)=0,"",INDEX('Smelter Look-up'!$A:$A,MATCH($A985,'Smelter Look-up'!$E:$E,0)))</f>
        <v/>
      </c>
      <c r="C985" s="95" t="str">
        <f ca="1">IF(LEN(A985)=0,"",INDEX('Smelter Look-up'!$C:$C,MATCH($A985,'Smelter Look-up'!$E:$E,0)))</f>
        <v/>
      </c>
      <c r="D985" s="95"/>
      <c r="E985" s="95" t="str">
        <f ca="1">IF(ISERROR($Y985),"",OFFSET('Smelter Look-up'!$D$4,$Y985-4,0)&amp;"")</f>
        <v/>
      </c>
      <c r="F985" s="95" t="str">
        <f ca="1">IF(ISERROR($Y985),"",OFFSET('Smelter Look-up'!$E$4,$Y985-4,0))</f>
        <v/>
      </c>
      <c r="G985" s="95" t="str">
        <f ca="1">IF(C985="Smelter not listed","Enter smelter details",IF(ISERROR($Y985),"",OFFSET('Smelter Look-up'!$F$4,$Y985-4,0)))</f>
        <v/>
      </c>
      <c r="H985" s="154" t="str">
        <f ca="1">IF(ISERROR($Y985),"",OFFSET('Smelter Look-up'!$G$4,$Y985-4,0))</f>
        <v/>
      </c>
      <c r="I985" s="96" t="str">
        <f ca="1">IF(ISERROR($Y985),"",OFFSET('Smelter Look-up'!$H$4,$Y985-4,0))</f>
        <v/>
      </c>
      <c r="J985" s="96" t="str">
        <f ca="1">IF(ISERROR($Y985),"",OFFSET('Smelter Look-up'!$I$4,$Y985-4,0))</f>
        <v/>
      </c>
      <c r="K985" s="97"/>
      <c r="L985" s="97"/>
      <c r="M985" s="97"/>
      <c r="N985" s="97"/>
      <c r="O985" s="97"/>
      <c r="P985" s="97"/>
      <c r="Q985" s="98"/>
      <c r="R985" s="140" t="str">
        <f ca="1">IF(ISERROR($Y985),"",OFFSET('Smelter Look-up'!$C$4,$Y985-4,0)&amp;"")</f>
        <v/>
      </c>
      <c r="S985" s="98" t="str">
        <f ca="1" t="shared" si="111"/>
        <v/>
      </c>
      <c r="T985" s="98" t="str">
        <f ca="1">IF(B985="","",IF(ISERROR(MATCH($J985,SorP!B:B,0)),"",INDIRECT("'SorP'!$A$"&amp;MATCH($S985&amp;$J985,SorP!C:C,0))))</f>
        <v/>
      </c>
      <c r="U985" s="99"/>
      <c r="V985" s="74" t="str">
        <f ca="1" t="shared" si="112"/>
        <v/>
      </c>
      <c r="W985" s="74" t="b">
        <f ca="1" t="shared" si="113"/>
        <v>0</v>
      </c>
      <c r="X985" s="74" t="str">
        <f ca="1" t="shared" si="114"/>
        <v>+</v>
      </c>
      <c r="Y985" s="74" t="e">
        <f ca="1">IF(C985="",NA(),MATCH($B985&amp;$C985,'Smelter Look-up'!$J:$J,0))</f>
        <v>#N/A</v>
      </c>
      <c r="AB985" s="74">
        <f ca="1" t="shared" si="115"/>
        <v>0</v>
      </c>
      <c r="AC985" s="74" t="str">
        <f ca="1" t="shared" si="116"/>
        <v/>
      </c>
      <c r="AD985" s="74" t="str">
        <f ca="1" t="shared" si="117"/>
        <v/>
      </c>
    </row>
    <row r="986" s="74" customFormat="1" ht="20.15" customHeight="1" spans="1:30">
      <c r="A986" s="97"/>
      <c r="B986" s="95" t="str">
        <f ca="1">IF(LEN(A986)=0,"",INDEX('Smelter Look-up'!$A:$A,MATCH($A986,'Smelter Look-up'!$E:$E,0)))</f>
        <v/>
      </c>
      <c r="C986" s="95" t="str">
        <f ca="1">IF(LEN(A986)=0,"",INDEX('Smelter Look-up'!$C:$C,MATCH($A986,'Smelter Look-up'!$E:$E,0)))</f>
        <v/>
      </c>
      <c r="D986" s="95"/>
      <c r="E986" s="95" t="str">
        <f ca="1">IF(ISERROR($Y986),"",OFFSET('Smelter Look-up'!$D$4,$Y986-4,0)&amp;"")</f>
        <v/>
      </c>
      <c r="F986" s="95" t="str">
        <f ca="1">IF(ISERROR($Y986),"",OFFSET('Smelter Look-up'!$E$4,$Y986-4,0))</f>
        <v/>
      </c>
      <c r="G986" s="95" t="str">
        <f ca="1">IF(C986="Smelter not listed","Enter smelter details",IF(ISERROR($Y986),"",OFFSET('Smelter Look-up'!$F$4,$Y986-4,0)))</f>
        <v/>
      </c>
      <c r="H986" s="154" t="str">
        <f ca="1">IF(ISERROR($Y986),"",OFFSET('Smelter Look-up'!$G$4,$Y986-4,0))</f>
        <v/>
      </c>
      <c r="I986" s="96" t="str">
        <f ca="1">IF(ISERROR($Y986),"",OFFSET('Smelter Look-up'!$H$4,$Y986-4,0))</f>
        <v/>
      </c>
      <c r="J986" s="96" t="str">
        <f ca="1">IF(ISERROR($Y986),"",OFFSET('Smelter Look-up'!$I$4,$Y986-4,0))</f>
        <v/>
      </c>
      <c r="K986" s="97"/>
      <c r="L986" s="97"/>
      <c r="M986" s="97"/>
      <c r="N986" s="97"/>
      <c r="O986" s="97"/>
      <c r="P986" s="97"/>
      <c r="Q986" s="98"/>
      <c r="R986" s="140" t="str">
        <f ca="1">IF(ISERROR($Y986),"",OFFSET('Smelter Look-up'!$C$4,$Y986-4,0)&amp;"")</f>
        <v/>
      </c>
      <c r="S986" s="98" t="str">
        <f ca="1" t="shared" si="111"/>
        <v/>
      </c>
      <c r="T986" s="98" t="str">
        <f ca="1">IF(B986="","",IF(ISERROR(MATCH($J986,SorP!B:B,0)),"",INDIRECT("'SorP'!$A$"&amp;MATCH($S986&amp;$J986,SorP!C:C,0))))</f>
        <v/>
      </c>
      <c r="U986" s="99"/>
      <c r="V986" s="74" t="str">
        <f ca="1" t="shared" si="112"/>
        <v/>
      </c>
      <c r="W986" s="74" t="b">
        <f ca="1" t="shared" si="113"/>
        <v>0</v>
      </c>
      <c r="X986" s="74" t="str">
        <f ca="1" t="shared" si="114"/>
        <v>+</v>
      </c>
      <c r="Y986" s="74" t="e">
        <f ca="1">IF(C986="",NA(),MATCH($B986&amp;$C986,'Smelter Look-up'!$J:$J,0))</f>
        <v>#N/A</v>
      </c>
      <c r="AB986" s="74">
        <f ca="1" t="shared" si="115"/>
        <v>0</v>
      </c>
      <c r="AC986" s="74" t="str">
        <f ca="1" t="shared" si="116"/>
        <v/>
      </c>
      <c r="AD986" s="74" t="str">
        <f ca="1" t="shared" si="117"/>
        <v/>
      </c>
    </row>
    <row r="987" s="74" customFormat="1" ht="20.15" customHeight="1" spans="1:30">
      <c r="A987" s="97"/>
      <c r="B987" s="95" t="str">
        <f ca="1">IF(LEN(A987)=0,"",INDEX('Smelter Look-up'!$A:$A,MATCH($A987,'Smelter Look-up'!$E:$E,0)))</f>
        <v/>
      </c>
      <c r="C987" s="95" t="str">
        <f ca="1">IF(LEN(A987)=0,"",INDEX('Smelter Look-up'!$C:$C,MATCH($A987,'Smelter Look-up'!$E:$E,0)))</f>
        <v/>
      </c>
      <c r="D987" s="95"/>
      <c r="E987" s="95" t="str">
        <f ca="1">IF(ISERROR($Y987),"",OFFSET('Smelter Look-up'!$D$4,$Y987-4,0)&amp;"")</f>
        <v/>
      </c>
      <c r="F987" s="95" t="str">
        <f ca="1">IF(ISERROR($Y987),"",OFFSET('Smelter Look-up'!$E$4,$Y987-4,0))</f>
        <v/>
      </c>
      <c r="G987" s="95" t="str">
        <f ca="1">IF(C987="Smelter not listed","Enter smelter details",IF(ISERROR($Y987),"",OFFSET('Smelter Look-up'!$F$4,$Y987-4,0)))</f>
        <v/>
      </c>
      <c r="H987" s="154" t="str">
        <f ca="1">IF(ISERROR($Y987),"",OFFSET('Smelter Look-up'!$G$4,$Y987-4,0))</f>
        <v/>
      </c>
      <c r="I987" s="96" t="str">
        <f ca="1">IF(ISERROR($Y987),"",OFFSET('Smelter Look-up'!$H$4,$Y987-4,0))</f>
        <v/>
      </c>
      <c r="J987" s="96" t="str">
        <f ca="1">IF(ISERROR($Y987),"",OFFSET('Smelter Look-up'!$I$4,$Y987-4,0))</f>
        <v/>
      </c>
      <c r="K987" s="97"/>
      <c r="L987" s="97"/>
      <c r="M987" s="97"/>
      <c r="N987" s="97"/>
      <c r="O987" s="97"/>
      <c r="P987" s="97"/>
      <c r="Q987" s="98"/>
      <c r="R987" s="140" t="str">
        <f ca="1">IF(ISERROR($Y987),"",OFFSET('Smelter Look-up'!$C$4,$Y987-4,0)&amp;"")</f>
        <v/>
      </c>
      <c r="S987" s="98" t="str">
        <f ca="1" t="shared" si="111"/>
        <v/>
      </c>
      <c r="T987" s="98" t="str">
        <f ca="1">IF(B987="","",IF(ISERROR(MATCH($J987,SorP!B:B,0)),"",INDIRECT("'SorP'!$A$"&amp;MATCH($S987&amp;$J987,SorP!C:C,0))))</f>
        <v/>
      </c>
      <c r="U987" s="99"/>
      <c r="V987" s="74" t="str">
        <f ca="1" t="shared" si="112"/>
        <v/>
      </c>
      <c r="W987" s="74" t="b">
        <f ca="1" t="shared" si="113"/>
        <v>0</v>
      </c>
      <c r="X987" s="74" t="str">
        <f ca="1" t="shared" si="114"/>
        <v>+</v>
      </c>
      <c r="Y987" s="74" t="e">
        <f ca="1">IF(C987="",NA(),MATCH($B987&amp;$C987,'Smelter Look-up'!$J:$J,0))</f>
        <v>#N/A</v>
      </c>
      <c r="AB987" s="74">
        <f ca="1" t="shared" si="115"/>
        <v>0</v>
      </c>
      <c r="AC987" s="74" t="str">
        <f ca="1" t="shared" si="116"/>
        <v/>
      </c>
      <c r="AD987" s="74" t="str">
        <f ca="1" t="shared" si="117"/>
        <v/>
      </c>
    </row>
    <row r="988" s="74" customFormat="1" ht="20.15" customHeight="1" spans="1:30">
      <c r="A988" s="97"/>
      <c r="B988" s="95" t="str">
        <f ca="1">IF(LEN(A988)=0,"",INDEX('Smelter Look-up'!$A:$A,MATCH($A988,'Smelter Look-up'!$E:$E,0)))</f>
        <v/>
      </c>
      <c r="C988" s="95" t="str">
        <f ca="1">IF(LEN(A988)=0,"",INDEX('Smelter Look-up'!$C:$C,MATCH($A988,'Smelter Look-up'!$E:$E,0)))</f>
        <v/>
      </c>
      <c r="D988" s="95"/>
      <c r="E988" s="95" t="str">
        <f ca="1">IF(ISERROR($Y988),"",OFFSET('Smelter Look-up'!$D$4,$Y988-4,0)&amp;"")</f>
        <v/>
      </c>
      <c r="F988" s="95" t="str">
        <f ca="1">IF(ISERROR($Y988),"",OFFSET('Smelter Look-up'!$E$4,$Y988-4,0))</f>
        <v/>
      </c>
      <c r="G988" s="95" t="str">
        <f ca="1">IF(C988="Smelter not listed","Enter smelter details",IF(ISERROR($Y988),"",OFFSET('Smelter Look-up'!$F$4,$Y988-4,0)))</f>
        <v/>
      </c>
      <c r="H988" s="154" t="str">
        <f ca="1">IF(ISERROR($Y988),"",OFFSET('Smelter Look-up'!$G$4,$Y988-4,0))</f>
        <v/>
      </c>
      <c r="I988" s="96" t="str">
        <f ca="1">IF(ISERROR($Y988),"",OFFSET('Smelter Look-up'!$H$4,$Y988-4,0))</f>
        <v/>
      </c>
      <c r="J988" s="96" t="str">
        <f ca="1">IF(ISERROR($Y988),"",OFFSET('Smelter Look-up'!$I$4,$Y988-4,0))</f>
        <v/>
      </c>
      <c r="K988" s="97"/>
      <c r="L988" s="97"/>
      <c r="M988" s="97"/>
      <c r="N988" s="97"/>
      <c r="O988" s="97"/>
      <c r="P988" s="97"/>
      <c r="Q988" s="98"/>
      <c r="R988" s="140" t="str">
        <f ca="1">IF(ISERROR($Y988),"",OFFSET('Smelter Look-up'!$C$4,$Y988-4,0)&amp;"")</f>
        <v/>
      </c>
      <c r="S988" s="98" t="str">
        <f ca="1" t="shared" si="111"/>
        <v/>
      </c>
      <c r="T988" s="98" t="str">
        <f ca="1">IF(B988="","",IF(ISERROR(MATCH($J988,SorP!B:B,0)),"",INDIRECT("'SorP'!$A$"&amp;MATCH($S988&amp;$J988,SorP!C:C,0))))</f>
        <v/>
      </c>
      <c r="U988" s="99"/>
      <c r="V988" s="74" t="str">
        <f ca="1" t="shared" si="112"/>
        <v/>
      </c>
      <c r="W988" s="74" t="b">
        <f ca="1" t="shared" si="113"/>
        <v>0</v>
      </c>
      <c r="X988" s="74" t="str">
        <f ca="1" t="shared" si="114"/>
        <v>+</v>
      </c>
      <c r="Y988" s="74" t="e">
        <f ca="1">IF(C988="",NA(),MATCH($B988&amp;$C988,'Smelter Look-up'!$J:$J,0))</f>
        <v>#N/A</v>
      </c>
      <c r="AB988" s="74">
        <f ca="1" t="shared" si="115"/>
        <v>0</v>
      </c>
      <c r="AC988" s="74" t="str">
        <f ca="1" t="shared" si="116"/>
        <v/>
      </c>
      <c r="AD988" s="74" t="str">
        <f ca="1" t="shared" si="117"/>
        <v/>
      </c>
    </row>
    <row r="989" s="74" customFormat="1" ht="20.15" customHeight="1" spans="1:30">
      <c r="A989" s="97"/>
      <c r="B989" s="95" t="str">
        <f ca="1">IF(LEN(A989)=0,"",INDEX('Smelter Look-up'!$A:$A,MATCH($A989,'Smelter Look-up'!$E:$E,0)))</f>
        <v/>
      </c>
      <c r="C989" s="95" t="str">
        <f ca="1">IF(LEN(A989)=0,"",INDEX('Smelter Look-up'!$C:$C,MATCH($A989,'Smelter Look-up'!$E:$E,0)))</f>
        <v/>
      </c>
      <c r="D989" s="95"/>
      <c r="E989" s="95" t="str">
        <f ca="1">IF(ISERROR($Y989),"",OFFSET('Smelter Look-up'!$D$4,$Y989-4,0)&amp;"")</f>
        <v/>
      </c>
      <c r="F989" s="95" t="str">
        <f ca="1">IF(ISERROR($Y989),"",OFFSET('Smelter Look-up'!$E$4,$Y989-4,0))</f>
        <v/>
      </c>
      <c r="G989" s="95" t="str">
        <f ca="1">IF(C989="Smelter not listed","Enter smelter details",IF(ISERROR($Y989),"",OFFSET('Smelter Look-up'!$F$4,$Y989-4,0)))</f>
        <v/>
      </c>
      <c r="H989" s="154" t="str">
        <f ca="1">IF(ISERROR($Y989),"",OFFSET('Smelter Look-up'!$G$4,$Y989-4,0))</f>
        <v/>
      </c>
      <c r="I989" s="96" t="str">
        <f ca="1">IF(ISERROR($Y989),"",OFFSET('Smelter Look-up'!$H$4,$Y989-4,0))</f>
        <v/>
      </c>
      <c r="J989" s="96" t="str">
        <f ca="1">IF(ISERROR($Y989),"",OFFSET('Smelter Look-up'!$I$4,$Y989-4,0))</f>
        <v/>
      </c>
      <c r="K989" s="97"/>
      <c r="L989" s="97"/>
      <c r="M989" s="97"/>
      <c r="N989" s="97"/>
      <c r="O989" s="97"/>
      <c r="P989" s="97"/>
      <c r="Q989" s="98"/>
      <c r="R989" s="140" t="str">
        <f ca="1">IF(ISERROR($Y989),"",OFFSET('Smelter Look-up'!$C$4,$Y989-4,0)&amp;"")</f>
        <v/>
      </c>
      <c r="S989" s="98" t="str">
        <f ca="1" t="shared" si="111"/>
        <v/>
      </c>
      <c r="T989" s="98" t="str">
        <f ca="1">IF(B989="","",IF(ISERROR(MATCH($J989,SorP!B:B,0)),"",INDIRECT("'SorP'!$A$"&amp;MATCH($S989&amp;$J989,SorP!C:C,0))))</f>
        <v/>
      </c>
      <c r="U989" s="99"/>
      <c r="V989" s="74" t="str">
        <f ca="1" t="shared" si="112"/>
        <v/>
      </c>
      <c r="W989" s="74" t="b">
        <f ca="1" t="shared" si="113"/>
        <v>0</v>
      </c>
      <c r="X989" s="74" t="str">
        <f ca="1" t="shared" si="114"/>
        <v>+</v>
      </c>
      <c r="Y989" s="74" t="e">
        <f ca="1">IF(C989="",NA(),MATCH($B989&amp;$C989,'Smelter Look-up'!$J:$J,0))</f>
        <v>#N/A</v>
      </c>
      <c r="AB989" s="74">
        <f ca="1" t="shared" si="115"/>
        <v>0</v>
      </c>
      <c r="AC989" s="74" t="str">
        <f ca="1" t="shared" si="116"/>
        <v/>
      </c>
      <c r="AD989" s="74" t="str">
        <f ca="1" t="shared" si="117"/>
        <v/>
      </c>
    </row>
    <row r="990" s="74" customFormat="1" ht="20.15" customHeight="1" spans="1:30">
      <c r="A990" s="97"/>
      <c r="B990" s="95" t="str">
        <f ca="1">IF(LEN(A990)=0,"",INDEX('Smelter Look-up'!$A:$A,MATCH($A990,'Smelter Look-up'!$E:$E,0)))</f>
        <v/>
      </c>
      <c r="C990" s="95" t="str">
        <f ca="1">IF(LEN(A990)=0,"",INDEX('Smelter Look-up'!$C:$C,MATCH($A990,'Smelter Look-up'!$E:$E,0)))</f>
        <v/>
      </c>
      <c r="D990" s="95"/>
      <c r="E990" s="95" t="str">
        <f ca="1">IF(ISERROR($Y990),"",OFFSET('Smelter Look-up'!$D$4,$Y990-4,0)&amp;"")</f>
        <v/>
      </c>
      <c r="F990" s="95" t="str">
        <f ca="1">IF(ISERROR($Y990),"",OFFSET('Smelter Look-up'!$E$4,$Y990-4,0))</f>
        <v/>
      </c>
      <c r="G990" s="95" t="str">
        <f ca="1">IF(C990="Smelter not listed","Enter smelter details",IF(ISERROR($Y990),"",OFFSET('Smelter Look-up'!$F$4,$Y990-4,0)))</f>
        <v/>
      </c>
      <c r="H990" s="154" t="str">
        <f ca="1">IF(ISERROR($Y990),"",OFFSET('Smelter Look-up'!$G$4,$Y990-4,0))</f>
        <v/>
      </c>
      <c r="I990" s="96" t="str">
        <f ca="1">IF(ISERROR($Y990),"",OFFSET('Smelter Look-up'!$H$4,$Y990-4,0))</f>
        <v/>
      </c>
      <c r="J990" s="96" t="str">
        <f ca="1">IF(ISERROR($Y990),"",OFFSET('Smelter Look-up'!$I$4,$Y990-4,0))</f>
        <v/>
      </c>
      <c r="K990" s="97"/>
      <c r="L990" s="97"/>
      <c r="M990" s="97"/>
      <c r="N990" s="97"/>
      <c r="O990" s="97"/>
      <c r="P990" s="97"/>
      <c r="Q990" s="98"/>
      <c r="R990" s="140" t="str">
        <f ca="1">IF(ISERROR($Y990),"",OFFSET('Smelter Look-up'!$C$4,$Y990-4,0)&amp;"")</f>
        <v/>
      </c>
      <c r="S990" s="98" t="str">
        <f ca="1" t="shared" si="111"/>
        <v/>
      </c>
      <c r="T990" s="98" t="str">
        <f ca="1">IF(B990="","",IF(ISERROR(MATCH($J990,SorP!B:B,0)),"",INDIRECT("'SorP'!$A$"&amp;MATCH($S990&amp;$J990,SorP!C:C,0))))</f>
        <v/>
      </c>
      <c r="U990" s="99"/>
      <c r="V990" s="74" t="str">
        <f ca="1" t="shared" si="112"/>
        <v/>
      </c>
      <c r="W990" s="74" t="b">
        <f ca="1" t="shared" si="113"/>
        <v>0</v>
      </c>
      <c r="X990" s="74" t="str">
        <f ca="1" t="shared" si="114"/>
        <v>+</v>
      </c>
      <c r="Y990" s="74" t="e">
        <f ca="1">IF(C990="",NA(),MATCH($B990&amp;$C990,'Smelter Look-up'!$J:$J,0))</f>
        <v>#N/A</v>
      </c>
      <c r="AB990" s="74">
        <f ca="1" t="shared" si="115"/>
        <v>0</v>
      </c>
      <c r="AC990" s="74" t="str">
        <f ca="1" t="shared" si="116"/>
        <v/>
      </c>
      <c r="AD990" s="74" t="str">
        <f ca="1" t="shared" si="117"/>
        <v/>
      </c>
    </row>
    <row r="991" s="74" customFormat="1" ht="20.15" customHeight="1" spans="1:30">
      <c r="A991" s="97"/>
      <c r="B991" s="95" t="str">
        <f ca="1">IF(LEN(A991)=0,"",INDEX('Smelter Look-up'!$A:$A,MATCH($A991,'Smelter Look-up'!$E:$E,0)))</f>
        <v/>
      </c>
      <c r="C991" s="95" t="str">
        <f ca="1">IF(LEN(A991)=0,"",INDEX('Smelter Look-up'!$C:$C,MATCH($A991,'Smelter Look-up'!$E:$E,0)))</f>
        <v/>
      </c>
      <c r="D991" s="95"/>
      <c r="E991" s="95" t="str">
        <f ca="1">IF(ISERROR($Y991),"",OFFSET('Smelter Look-up'!$D$4,$Y991-4,0)&amp;"")</f>
        <v/>
      </c>
      <c r="F991" s="95" t="str">
        <f ca="1">IF(ISERROR($Y991),"",OFFSET('Smelter Look-up'!$E$4,$Y991-4,0))</f>
        <v/>
      </c>
      <c r="G991" s="95" t="str">
        <f ca="1">IF(C991="Smelter not listed","Enter smelter details",IF(ISERROR($Y991),"",OFFSET('Smelter Look-up'!$F$4,$Y991-4,0)))</f>
        <v/>
      </c>
      <c r="H991" s="154" t="str">
        <f ca="1">IF(ISERROR($Y991),"",OFFSET('Smelter Look-up'!$G$4,$Y991-4,0))</f>
        <v/>
      </c>
      <c r="I991" s="96" t="str">
        <f ca="1">IF(ISERROR($Y991),"",OFFSET('Smelter Look-up'!$H$4,$Y991-4,0))</f>
        <v/>
      </c>
      <c r="J991" s="96" t="str">
        <f ca="1">IF(ISERROR($Y991),"",OFFSET('Smelter Look-up'!$I$4,$Y991-4,0))</f>
        <v/>
      </c>
      <c r="K991" s="97"/>
      <c r="L991" s="97"/>
      <c r="M991" s="97"/>
      <c r="N991" s="97"/>
      <c r="O991" s="97"/>
      <c r="P991" s="97"/>
      <c r="Q991" s="98"/>
      <c r="R991" s="140" t="str">
        <f ca="1">IF(ISERROR($Y991),"",OFFSET('Smelter Look-up'!$C$4,$Y991-4,0)&amp;"")</f>
        <v/>
      </c>
      <c r="S991" s="98" t="str">
        <f ca="1" t="shared" si="111"/>
        <v/>
      </c>
      <c r="T991" s="98" t="str">
        <f ca="1">IF(B991="","",IF(ISERROR(MATCH($J991,SorP!B:B,0)),"",INDIRECT("'SorP'!$A$"&amp;MATCH($S991&amp;$J991,SorP!C:C,0))))</f>
        <v/>
      </c>
      <c r="U991" s="99"/>
      <c r="V991" s="74" t="str">
        <f ca="1" t="shared" si="112"/>
        <v/>
      </c>
      <c r="W991" s="74" t="b">
        <f ca="1" t="shared" si="113"/>
        <v>0</v>
      </c>
      <c r="X991" s="74" t="str">
        <f ca="1" t="shared" si="114"/>
        <v>+</v>
      </c>
      <c r="Y991" s="74" t="e">
        <f ca="1">IF(C991="",NA(),MATCH($B991&amp;$C991,'Smelter Look-up'!$J:$J,0))</f>
        <v>#N/A</v>
      </c>
      <c r="AB991" s="74">
        <f ca="1" t="shared" si="115"/>
        <v>0</v>
      </c>
      <c r="AC991" s="74" t="str">
        <f ca="1" t="shared" si="116"/>
        <v/>
      </c>
      <c r="AD991" s="74" t="str">
        <f ca="1" t="shared" si="117"/>
        <v/>
      </c>
    </row>
    <row r="992" s="74" customFormat="1" ht="20.15" customHeight="1" spans="1:30">
      <c r="A992" s="97"/>
      <c r="B992" s="95" t="str">
        <f ca="1">IF(LEN(A992)=0,"",INDEX('Smelter Look-up'!$A:$A,MATCH($A992,'Smelter Look-up'!$E:$E,0)))</f>
        <v/>
      </c>
      <c r="C992" s="95" t="str">
        <f ca="1">IF(LEN(A992)=0,"",INDEX('Smelter Look-up'!$C:$C,MATCH($A992,'Smelter Look-up'!$E:$E,0)))</f>
        <v/>
      </c>
      <c r="D992" s="95"/>
      <c r="E992" s="95" t="str">
        <f ca="1">IF(ISERROR($Y992),"",OFFSET('Smelter Look-up'!$D$4,$Y992-4,0)&amp;"")</f>
        <v/>
      </c>
      <c r="F992" s="95" t="str">
        <f ca="1">IF(ISERROR($Y992),"",OFFSET('Smelter Look-up'!$E$4,$Y992-4,0))</f>
        <v/>
      </c>
      <c r="G992" s="95" t="str">
        <f ca="1">IF(C992="Smelter not listed","Enter smelter details",IF(ISERROR($Y992),"",OFFSET('Smelter Look-up'!$F$4,$Y992-4,0)))</f>
        <v/>
      </c>
      <c r="H992" s="154" t="str">
        <f ca="1">IF(ISERROR($Y992),"",OFFSET('Smelter Look-up'!$G$4,$Y992-4,0))</f>
        <v/>
      </c>
      <c r="I992" s="96" t="str">
        <f ca="1">IF(ISERROR($Y992),"",OFFSET('Smelter Look-up'!$H$4,$Y992-4,0))</f>
        <v/>
      </c>
      <c r="J992" s="96" t="str">
        <f ca="1">IF(ISERROR($Y992),"",OFFSET('Smelter Look-up'!$I$4,$Y992-4,0))</f>
        <v/>
      </c>
      <c r="K992" s="97"/>
      <c r="L992" s="97"/>
      <c r="M992" s="97"/>
      <c r="N992" s="97"/>
      <c r="O992" s="97"/>
      <c r="P992" s="97"/>
      <c r="Q992" s="98"/>
      <c r="R992" s="140" t="str">
        <f ca="1">IF(ISERROR($Y992),"",OFFSET('Smelter Look-up'!$C$4,$Y992-4,0)&amp;"")</f>
        <v/>
      </c>
      <c r="S992" s="98" t="str">
        <f ca="1" t="shared" si="111"/>
        <v/>
      </c>
      <c r="T992" s="98" t="str">
        <f ca="1">IF(B992="","",IF(ISERROR(MATCH($J992,SorP!B:B,0)),"",INDIRECT("'SorP'!$A$"&amp;MATCH($S992&amp;$J992,SorP!C:C,0))))</f>
        <v/>
      </c>
      <c r="U992" s="99"/>
      <c r="V992" s="74" t="str">
        <f ca="1" t="shared" si="112"/>
        <v/>
      </c>
      <c r="W992" s="74" t="b">
        <f ca="1" t="shared" si="113"/>
        <v>0</v>
      </c>
      <c r="X992" s="74" t="str">
        <f ca="1" t="shared" si="114"/>
        <v>+</v>
      </c>
      <c r="Y992" s="74" t="e">
        <f ca="1">IF(C992="",NA(),MATCH($B992&amp;$C992,'Smelter Look-up'!$J:$J,0))</f>
        <v>#N/A</v>
      </c>
      <c r="AB992" s="74">
        <f ca="1" t="shared" si="115"/>
        <v>0</v>
      </c>
      <c r="AC992" s="74" t="str">
        <f ca="1" t="shared" si="116"/>
        <v/>
      </c>
      <c r="AD992" s="74" t="str">
        <f ca="1" t="shared" si="117"/>
        <v/>
      </c>
    </row>
    <row r="993" s="74" customFormat="1" ht="20.15" customHeight="1" spans="1:30">
      <c r="A993" s="97"/>
      <c r="B993" s="95" t="str">
        <f ca="1">IF(LEN(A993)=0,"",INDEX('Smelter Look-up'!$A:$A,MATCH($A993,'Smelter Look-up'!$E:$E,0)))</f>
        <v/>
      </c>
      <c r="C993" s="95" t="str">
        <f ca="1">IF(LEN(A993)=0,"",INDEX('Smelter Look-up'!$C:$C,MATCH($A993,'Smelter Look-up'!$E:$E,0)))</f>
        <v/>
      </c>
      <c r="D993" s="95"/>
      <c r="E993" s="95" t="str">
        <f ca="1">IF(ISERROR($Y993),"",OFFSET('Smelter Look-up'!$D$4,$Y993-4,0)&amp;"")</f>
        <v/>
      </c>
      <c r="F993" s="95" t="str">
        <f ca="1">IF(ISERROR($Y993),"",OFFSET('Smelter Look-up'!$E$4,$Y993-4,0))</f>
        <v/>
      </c>
      <c r="G993" s="95" t="str">
        <f ca="1">IF(C993="Smelter not listed","Enter smelter details",IF(ISERROR($Y993),"",OFFSET('Smelter Look-up'!$F$4,$Y993-4,0)))</f>
        <v/>
      </c>
      <c r="H993" s="154" t="str">
        <f ca="1">IF(ISERROR($Y993),"",OFFSET('Smelter Look-up'!$G$4,$Y993-4,0))</f>
        <v/>
      </c>
      <c r="I993" s="96" t="str">
        <f ca="1">IF(ISERROR($Y993),"",OFFSET('Smelter Look-up'!$H$4,$Y993-4,0))</f>
        <v/>
      </c>
      <c r="J993" s="96" t="str">
        <f ca="1">IF(ISERROR($Y993),"",OFFSET('Smelter Look-up'!$I$4,$Y993-4,0))</f>
        <v/>
      </c>
      <c r="K993" s="97"/>
      <c r="L993" s="97"/>
      <c r="M993" s="97"/>
      <c r="N993" s="97"/>
      <c r="O993" s="97"/>
      <c r="P993" s="97"/>
      <c r="Q993" s="98"/>
      <c r="R993" s="140" t="str">
        <f ca="1">IF(ISERROR($Y993),"",OFFSET('Smelter Look-up'!$C$4,$Y993-4,0)&amp;"")</f>
        <v/>
      </c>
      <c r="S993" s="98" t="str">
        <f ca="1" t="shared" si="111"/>
        <v/>
      </c>
      <c r="T993" s="98" t="str">
        <f ca="1">IF(B993="","",IF(ISERROR(MATCH($J993,SorP!B:B,0)),"",INDIRECT("'SorP'!$A$"&amp;MATCH($S993&amp;$J993,SorP!C:C,0))))</f>
        <v/>
      </c>
      <c r="U993" s="99"/>
      <c r="V993" s="74" t="str">
        <f ca="1" t="shared" si="112"/>
        <v/>
      </c>
      <c r="W993" s="74" t="b">
        <f ca="1" t="shared" si="113"/>
        <v>0</v>
      </c>
      <c r="X993" s="74" t="str">
        <f ca="1" t="shared" si="114"/>
        <v>+</v>
      </c>
      <c r="Y993" s="74" t="e">
        <f ca="1">IF(C993="",NA(),MATCH($B993&amp;$C993,'Smelter Look-up'!$J:$J,0))</f>
        <v>#N/A</v>
      </c>
      <c r="AB993" s="74">
        <f ca="1" t="shared" si="115"/>
        <v>0</v>
      </c>
      <c r="AC993" s="74" t="str">
        <f ca="1" t="shared" si="116"/>
        <v/>
      </c>
      <c r="AD993" s="74" t="str">
        <f ca="1" t="shared" si="117"/>
        <v/>
      </c>
    </row>
    <row r="994" s="74" customFormat="1" ht="20.15" customHeight="1" spans="1:30">
      <c r="A994" s="97"/>
      <c r="B994" s="95" t="str">
        <f ca="1">IF(LEN(A994)=0,"",INDEX('Smelter Look-up'!$A:$A,MATCH($A994,'Smelter Look-up'!$E:$E,0)))</f>
        <v/>
      </c>
      <c r="C994" s="95" t="str">
        <f ca="1">IF(LEN(A994)=0,"",INDEX('Smelter Look-up'!$C:$C,MATCH($A994,'Smelter Look-up'!$E:$E,0)))</f>
        <v/>
      </c>
      <c r="D994" s="95"/>
      <c r="E994" s="95" t="str">
        <f ca="1">IF(ISERROR($Y994),"",OFFSET('Smelter Look-up'!$D$4,$Y994-4,0)&amp;"")</f>
        <v/>
      </c>
      <c r="F994" s="95" t="str">
        <f ca="1">IF(ISERROR($Y994),"",OFFSET('Smelter Look-up'!$E$4,$Y994-4,0))</f>
        <v/>
      </c>
      <c r="G994" s="95" t="str">
        <f ca="1">IF(C994="Smelter not listed","Enter smelter details",IF(ISERROR($Y994),"",OFFSET('Smelter Look-up'!$F$4,$Y994-4,0)))</f>
        <v/>
      </c>
      <c r="H994" s="154" t="str">
        <f ca="1">IF(ISERROR($Y994),"",OFFSET('Smelter Look-up'!$G$4,$Y994-4,0))</f>
        <v/>
      </c>
      <c r="I994" s="96" t="str">
        <f ca="1">IF(ISERROR($Y994),"",OFFSET('Smelter Look-up'!$H$4,$Y994-4,0))</f>
        <v/>
      </c>
      <c r="J994" s="96" t="str">
        <f ca="1">IF(ISERROR($Y994),"",OFFSET('Smelter Look-up'!$I$4,$Y994-4,0))</f>
        <v/>
      </c>
      <c r="K994" s="97"/>
      <c r="L994" s="97"/>
      <c r="M994" s="97"/>
      <c r="N994" s="97"/>
      <c r="O994" s="97"/>
      <c r="P994" s="97"/>
      <c r="Q994" s="98"/>
      <c r="R994" s="140" t="str">
        <f ca="1">IF(ISERROR($Y994),"",OFFSET('Smelter Look-up'!$C$4,$Y994-4,0)&amp;"")</f>
        <v/>
      </c>
      <c r="S994" s="98" t="str">
        <f ca="1" t="shared" si="111"/>
        <v/>
      </c>
      <c r="T994" s="98" t="str">
        <f ca="1">IF(B994="","",IF(ISERROR(MATCH($J994,SorP!B:B,0)),"",INDIRECT("'SorP'!$A$"&amp;MATCH($S994&amp;$J994,SorP!C:C,0))))</f>
        <v/>
      </c>
      <c r="U994" s="99"/>
      <c r="V994" s="74" t="str">
        <f ca="1" t="shared" si="112"/>
        <v/>
      </c>
      <c r="W994" s="74" t="b">
        <f ca="1" t="shared" si="113"/>
        <v>0</v>
      </c>
      <c r="X994" s="74" t="str">
        <f ca="1" t="shared" si="114"/>
        <v>+</v>
      </c>
      <c r="Y994" s="74" t="e">
        <f ca="1">IF(C994="",NA(),MATCH($B994&amp;$C994,'Smelter Look-up'!$J:$J,0))</f>
        <v>#N/A</v>
      </c>
      <c r="AB994" s="74">
        <f ca="1" t="shared" si="115"/>
        <v>0</v>
      </c>
      <c r="AC994" s="74" t="str">
        <f ca="1" t="shared" si="116"/>
        <v/>
      </c>
      <c r="AD994" s="74" t="str">
        <f ca="1" t="shared" si="117"/>
        <v/>
      </c>
    </row>
    <row r="995" s="74" customFormat="1" ht="20.15" customHeight="1" spans="1:30">
      <c r="A995" s="97"/>
      <c r="B995" s="95" t="str">
        <f ca="1">IF(LEN(A995)=0,"",INDEX('Smelter Look-up'!$A:$A,MATCH($A995,'Smelter Look-up'!$E:$E,0)))</f>
        <v/>
      </c>
      <c r="C995" s="95" t="str">
        <f ca="1">IF(LEN(A995)=0,"",INDEX('Smelter Look-up'!$C:$C,MATCH($A995,'Smelter Look-up'!$E:$E,0)))</f>
        <v/>
      </c>
      <c r="D995" s="95"/>
      <c r="E995" s="95" t="str">
        <f ca="1">IF(ISERROR($Y995),"",OFFSET('Smelter Look-up'!$D$4,$Y995-4,0)&amp;"")</f>
        <v/>
      </c>
      <c r="F995" s="95" t="str">
        <f ca="1">IF(ISERROR($Y995),"",OFFSET('Smelter Look-up'!$E$4,$Y995-4,0))</f>
        <v/>
      </c>
      <c r="G995" s="95" t="str">
        <f ca="1">IF(C995="Smelter not listed","Enter smelter details",IF(ISERROR($Y995),"",OFFSET('Smelter Look-up'!$F$4,$Y995-4,0)))</f>
        <v/>
      </c>
      <c r="H995" s="154" t="str">
        <f ca="1">IF(ISERROR($Y995),"",OFFSET('Smelter Look-up'!$G$4,$Y995-4,0))</f>
        <v/>
      </c>
      <c r="I995" s="96" t="str">
        <f ca="1">IF(ISERROR($Y995),"",OFFSET('Smelter Look-up'!$H$4,$Y995-4,0))</f>
        <v/>
      </c>
      <c r="J995" s="96" t="str">
        <f ca="1">IF(ISERROR($Y995),"",OFFSET('Smelter Look-up'!$I$4,$Y995-4,0))</f>
        <v/>
      </c>
      <c r="K995" s="97"/>
      <c r="L995" s="97"/>
      <c r="M995" s="97"/>
      <c r="N995" s="97"/>
      <c r="O995" s="97"/>
      <c r="P995" s="97"/>
      <c r="Q995" s="98"/>
      <c r="R995" s="140" t="str">
        <f ca="1">IF(ISERROR($Y995),"",OFFSET('Smelter Look-up'!$C$4,$Y995-4,0)&amp;"")</f>
        <v/>
      </c>
      <c r="S995" s="98" t="str">
        <f ca="1" t="shared" si="111"/>
        <v/>
      </c>
      <c r="T995" s="98" t="str">
        <f ca="1">IF(B995="","",IF(ISERROR(MATCH($J995,SorP!B:B,0)),"",INDIRECT("'SorP'!$A$"&amp;MATCH($S995&amp;$J995,SorP!C:C,0))))</f>
        <v/>
      </c>
      <c r="U995" s="99"/>
      <c r="V995" s="74" t="str">
        <f ca="1" t="shared" si="112"/>
        <v/>
      </c>
      <c r="W995" s="74" t="b">
        <f ca="1" t="shared" si="113"/>
        <v>0</v>
      </c>
      <c r="X995" s="74" t="str">
        <f ca="1" t="shared" si="114"/>
        <v>+</v>
      </c>
      <c r="Y995" s="74" t="e">
        <f ca="1">IF(C995="",NA(),MATCH($B995&amp;$C995,'Smelter Look-up'!$J:$J,0))</f>
        <v>#N/A</v>
      </c>
      <c r="AB995" s="74">
        <f ca="1" t="shared" si="115"/>
        <v>0</v>
      </c>
      <c r="AC995" s="74" t="str">
        <f ca="1" t="shared" si="116"/>
        <v/>
      </c>
      <c r="AD995" s="74" t="str">
        <f ca="1" t="shared" si="117"/>
        <v/>
      </c>
    </row>
    <row r="996" s="74" customFormat="1" ht="20.15" customHeight="1" spans="1:30">
      <c r="A996" s="97"/>
      <c r="B996" s="95" t="str">
        <f ca="1">IF(LEN(A996)=0,"",INDEX('Smelter Look-up'!$A:$A,MATCH($A996,'Smelter Look-up'!$E:$E,0)))</f>
        <v/>
      </c>
      <c r="C996" s="95" t="str">
        <f ca="1">IF(LEN(A996)=0,"",INDEX('Smelter Look-up'!$C:$C,MATCH($A996,'Smelter Look-up'!$E:$E,0)))</f>
        <v/>
      </c>
      <c r="D996" s="95"/>
      <c r="E996" s="95" t="str">
        <f ca="1">IF(ISERROR($Y996),"",OFFSET('Smelter Look-up'!$D$4,$Y996-4,0)&amp;"")</f>
        <v/>
      </c>
      <c r="F996" s="95" t="str">
        <f ca="1">IF(ISERROR($Y996),"",OFFSET('Smelter Look-up'!$E$4,$Y996-4,0))</f>
        <v/>
      </c>
      <c r="G996" s="95" t="str">
        <f ca="1">IF(C996="Smelter not listed","Enter smelter details",IF(ISERROR($Y996),"",OFFSET('Smelter Look-up'!$F$4,$Y996-4,0)))</f>
        <v/>
      </c>
      <c r="H996" s="154" t="str">
        <f ca="1">IF(ISERROR($Y996),"",OFFSET('Smelter Look-up'!$G$4,$Y996-4,0))</f>
        <v/>
      </c>
      <c r="I996" s="96" t="str">
        <f ca="1">IF(ISERROR($Y996),"",OFFSET('Smelter Look-up'!$H$4,$Y996-4,0))</f>
        <v/>
      </c>
      <c r="J996" s="96" t="str">
        <f ca="1">IF(ISERROR($Y996),"",OFFSET('Smelter Look-up'!$I$4,$Y996-4,0))</f>
        <v/>
      </c>
      <c r="K996" s="97"/>
      <c r="L996" s="97"/>
      <c r="M996" s="97"/>
      <c r="N996" s="97"/>
      <c r="O996" s="97"/>
      <c r="P996" s="97"/>
      <c r="Q996" s="98"/>
      <c r="R996" s="140" t="str">
        <f ca="1">IF(ISERROR($Y996),"",OFFSET('Smelter Look-up'!$C$4,$Y996-4,0)&amp;"")</f>
        <v/>
      </c>
      <c r="S996" s="98" t="str">
        <f ca="1" t="shared" si="111"/>
        <v/>
      </c>
      <c r="T996" s="98" t="str">
        <f ca="1">IF(B996="","",IF(ISERROR(MATCH($J996,SorP!B:B,0)),"",INDIRECT("'SorP'!$A$"&amp;MATCH($S996&amp;$J996,SorP!C:C,0))))</f>
        <v/>
      </c>
      <c r="U996" s="99"/>
      <c r="V996" s="74" t="str">
        <f ca="1" t="shared" si="112"/>
        <v/>
      </c>
      <c r="W996" s="74" t="b">
        <f ca="1" t="shared" si="113"/>
        <v>0</v>
      </c>
      <c r="X996" s="74" t="str">
        <f ca="1" t="shared" si="114"/>
        <v>+</v>
      </c>
      <c r="Y996" s="74" t="e">
        <f ca="1">IF(C996="",NA(),MATCH($B996&amp;$C996,'Smelter Look-up'!$J:$J,0))</f>
        <v>#N/A</v>
      </c>
      <c r="AB996" s="74">
        <f ca="1" t="shared" si="115"/>
        <v>0</v>
      </c>
      <c r="AC996" s="74" t="str">
        <f ca="1" t="shared" si="116"/>
        <v/>
      </c>
      <c r="AD996" s="74" t="str">
        <f ca="1" t="shared" si="117"/>
        <v/>
      </c>
    </row>
    <row r="997" s="74" customFormat="1" ht="20.15" customHeight="1" spans="1:30">
      <c r="A997" s="97"/>
      <c r="B997" s="95" t="str">
        <f ca="1">IF(LEN(A997)=0,"",INDEX('Smelter Look-up'!$A:$A,MATCH($A997,'Smelter Look-up'!$E:$E,0)))</f>
        <v/>
      </c>
      <c r="C997" s="95" t="str">
        <f ca="1">IF(LEN(A997)=0,"",INDEX('Smelter Look-up'!$C:$C,MATCH($A997,'Smelter Look-up'!$E:$E,0)))</f>
        <v/>
      </c>
      <c r="D997" s="95"/>
      <c r="E997" s="95" t="str">
        <f ca="1">IF(ISERROR($Y997),"",OFFSET('Smelter Look-up'!$D$4,$Y997-4,0)&amp;"")</f>
        <v/>
      </c>
      <c r="F997" s="95" t="str">
        <f ca="1">IF(ISERROR($Y997),"",OFFSET('Smelter Look-up'!$E$4,$Y997-4,0))</f>
        <v/>
      </c>
      <c r="G997" s="95" t="str">
        <f ca="1">IF(C997="Smelter not listed","Enter smelter details",IF(ISERROR($Y997),"",OFFSET('Smelter Look-up'!$F$4,$Y997-4,0)))</f>
        <v/>
      </c>
      <c r="H997" s="154" t="str">
        <f ca="1">IF(ISERROR($Y997),"",OFFSET('Smelter Look-up'!$G$4,$Y997-4,0))</f>
        <v/>
      </c>
      <c r="I997" s="96" t="str">
        <f ca="1">IF(ISERROR($Y997),"",OFFSET('Smelter Look-up'!$H$4,$Y997-4,0))</f>
        <v/>
      </c>
      <c r="J997" s="96" t="str">
        <f ca="1">IF(ISERROR($Y997),"",OFFSET('Smelter Look-up'!$I$4,$Y997-4,0))</f>
        <v/>
      </c>
      <c r="K997" s="97"/>
      <c r="L997" s="97"/>
      <c r="M997" s="97"/>
      <c r="N997" s="97"/>
      <c r="O997" s="97"/>
      <c r="P997" s="97"/>
      <c r="Q997" s="98"/>
      <c r="R997" s="140" t="str">
        <f ca="1">IF(ISERROR($Y997),"",OFFSET('Smelter Look-up'!$C$4,$Y997-4,0)&amp;"")</f>
        <v/>
      </c>
      <c r="S997" s="98" t="str">
        <f ca="1" t="shared" si="111"/>
        <v/>
      </c>
      <c r="T997" s="98" t="str">
        <f ca="1">IF(B997="","",IF(ISERROR(MATCH($J997,SorP!B:B,0)),"",INDIRECT("'SorP'!$A$"&amp;MATCH($S997&amp;$J997,SorP!C:C,0))))</f>
        <v/>
      </c>
      <c r="U997" s="99"/>
      <c r="V997" s="74" t="str">
        <f ca="1" t="shared" si="112"/>
        <v/>
      </c>
      <c r="W997" s="74" t="b">
        <f ca="1" t="shared" si="113"/>
        <v>0</v>
      </c>
      <c r="X997" s="74" t="str">
        <f ca="1" t="shared" si="114"/>
        <v>+</v>
      </c>
      <c r="Y997" s="74" t="e">
        <f ca="1">IF(C997="",NA(),MATCH($B997&amp;$C997,'Smelter Look-up'!$J:$J,0))</f>
        <v>#N/A</v>
      </c>
      <c r="AB997" s="74">
        <f ca="1" t="shared" si="115"/>
        <v>0</v>
      </c>
      <c r="AC997" s="74" t="str">
        <f ca="1" t="shared" si="116"/>
        <v/>
      </c>
      <c r="AD997" s="74" t="str">
        <f ca="1" t="shared" si="117"/>
        <v/>
      </c>
    </row>
    <row r="998" s="74" customFormat="1" ht="20.15" customHeight="1" spans="1:30">
      <c r="A998" s="97"/>
      <c r="B998" s="95" t="str">
        <f ca="1">IF(LEN(A998)=0,"",INDEX('Smelter Look-up'!$A:$A,MATCH($A998,'Smelter Look-up'!$E:$E,0)))</f>
        <v/>
      </c>
      <c r="C998" s="95" t="str">
        <f ca="1">IF(LEN(A998)=0,"",INDEX('Smelter Look-up'!$C:$C,MATCH($A998,'Smelter Look-up'!$E:$E,0)))</f>
        <v/>
      </c>
      <c r="D998" s="95"/>
      <c r="E998" s="95" t="str">
        <f ca="1">IF(ISERROR($Y998),"",OFFSET('Smelter Look-up'!$D$4,$Y998-4,0)&amp;"")</f>
        <v/>
      </c>
      <c r="F998" s="95" t="str">
        <f ca="1">IF(ISERROR($Y998),"",OFFSET('Smelter Look-up'!$E$4,$Y998-4,0))</f>
        <v/>
      </c>
      <c r="G998" s="95" t="str">
        <f ca="1">IF(C998="Smelter not listed","Enter smelter details",IF(ISERROR($Y998),"",OFFSET('Smelter Look-up'!$F$4,$Y998-4,0)))</f>
        <v/>
      </c>
      <c r="H998" s="154" t="str">
        <f ca="1">IF(ISERROR($Y998),"",OFFSET('Smelter Look-up'!$G$4,$Y998-4,0))</f>
        <v/>
      </c>
      <c r="I998" s="96" t="str">
        <f ca="1">IF(ISERROR($Y998),"",OFFSET('Smelter Look-up'!$H$4,$Y998-4,0))</f>
        <v/>
      </c>
      <c r="J998" s="96" t="str">
        <f ca="1">IF(ISERROR($Y998),"",OFFSET('Smelter Look-up'!$I$4,$Y998-4,0))</f>
        <v/>
      </c>
      <c r="K998" s="97"/>
      <c r="L998" s="97"/>
      <c r="M998" s="97"/>
      <c r="N998" s="97"/>
      <c r="O998" s="97"/>
      <c r="P998" s="97"/>
      <c r="Q998" s="98"/>
      <c r="R998" s="140" t="str">
        <f ca="1">IF(ISERROR($Y998),"",OFFSET('Smelter Look-up'!$C$4,$Y998-4,0)&amp;"")</f>
        <v/>
      </c>
      <c r="S998" s="98" t="str">
        <f ca="1" t="shared" si="111"/>
        <v/>
      </c>
      <c r="T998" s="98" t="str">
        <f ca="1">IF(B998="","",IF(ISERROR(MATCH($J998,SorP!B:B,0)),"",INDIRECT("'SorP'!$A$"&amp;MATCH($S998&amp;$J998,SorP!C:C,0))))</f>
        <v/>
      </c>
      <c r="U998" s="99"/>
      <c r="V998" s="74" t="str">
        <f ca="1" t="shared" si="112"/>
        <v/>
      </c>
      <c r="W998" s="74" t="b">
        <f ca="1" t="shared" si="113"/>
        <v>0</v>
      </c>
      <c r="X998" s="74" t="str">
        <f ca="1" t="shared" si="114"/>
        <v>+</v>
      </c>
      <c r="Y998" s="74" t="e">
        <f ca="1">IF(C998="",NA(),MATCH($B998&amp;$C998,'Smelter Look-up'!$J:$J,0))</f>
        <v>#N/A</v>
      </c>
      <c r="AB998" s="74">
        <f ca="1" t="shared" si="115"/>
        <v>0</v>
      </c>
      <c r="AC998" s="74" t="str">
        <f ca="1" t="shared" si="116"/>
        <v/>
      </c>
      <c r="AD998" s="74" t="str">
        <f ca="1" t="shared" si="117"/>
        <v/>
      </c>
    </row>
    <row r="999" s="74" customFormat="1" ht="20.15" customHeight="1" spans="1:30">
      <c r="A999" s="97"/>
      <c r="B999" s="95" t="str">
        <f ca="1">IF(LEN(A999)=0,"",INDEX('Smelter Look-up'!$A:$A,MATCH($A999,'Smelter Look-up'!$E:$E,0)))</f>
        <v/>
      </c>
      <c r="C999" s="95" t="str">
        <f ca="1">IF(LEN(A999)=0,"",INDEX('Smelter Look-up'!$C:$C,MATCH($A999,'Smelter Look-up'!$E:$E,0)))</f>
        <v/>
      </c>
      <c r="D999" s="95"/>
      <c r="E999" s="95" t="str">
        <f ca="1">IF(ISERROR($Y999),"",OFFSET('Smelter Look-up'!$D$4,$Y999-4,0)&amp;"")</f>
        <v/>
      </c>
      <c r="F999" s="95" t="str">
        <f ca="1">IF(ISERROR($Y999),"",OFFSET('Smelter Look-up'!$E$4,$Y999-4,0))</f>
        <v/>
      </c>
      <c r="G999" s="95" t="str">
        <f ca="1">IF(C999="Smelter not listed","Enter smelter details",IF(ISERROR($Y999),"",OFFSET('Smelter Look-up'!$F$4,$Y999-4,0)))</f>
        <v/>
      </c>
      <c r="H999" s="154" t="str">
        <f ca="1">IF(ISERROR($Y999),"",OFFSET('Smelter Look-up'!$G$4,$Y999-4,0))</f>
        <v/>
      </c>
      <c r="I999" s="96" t="str">
        <f ca="1">IF(ISERROR($Y999),"",OFFSET('Smelter Look-up'!$H$4,$Y999-4,0))</f>
        <v/>
      </c>
      <c r="J999" s="96" t="str">
        <f ca="1">IF(ISERROR($Y999),"",OFFSET('Smelter Look-up'!$I$4,$Y999-4,0))</f>
        <v/>
      </c>
      <c r="K999" s="97"/>
      <c r="L999" s="97"/>
      <c r="M999" s="97"/>
      <c r="N999" s="97"/>
      <c r="O999" s="97"/>
      <c r="P999" s="97"/>
      <c r="Q999" s="98"/>
      <c r="R999" s="140" t="str">
        <f ca="1">IF(ISERROR($Y999),"",OFFSET('Smelter Look-up'!$C$4,$Y999-4,0)&amp;"")</f>
        <v/>
      </c>
      <c r="S999" s="98" t="str">
        <f ca="1" t="shared" si="111"/>
        <v/>
      </c>
      <c r="T999" s="98" t="str">
        <f ca="1">IF(B999="","",IF(ISERROR(MATCH($J999,SorP!B:B,0)),"",INDIRECT("'SorP'!$A$"&amp;MATCH($S999&amp;$J999,SorP!C:C,0))))</f>
        <v/>
      </c>
      <c r="U999" s="99"/>
      <c r="V999" s="74" t="str">
        <f ca="1" t="shared" si="112"/>
        <v/>
      </c>
      <c r="W999" s="74" t="b">
        <f ca="1" t="shared" si="113"/>
        <v>0</v>
      </c>
      <c r="X999" s="74" t="str">
        <f ca="1" t="shared" si="114"/>
        <v>+</v>
      </c>
      <c r="Y999" s="74" t="e">
        <f ca="1">IF(C999="",NA(),MATCH($B999&amp;$C999,'Smelter Look-up'!$J:$J,0))</f>
        <v>#N/A</v>
      </c>
      <c r="AB999" s="74">
        <f ca="1" t="shared" si="115"/>
        <v>0</v>
      </c>
      <c r="AC999" s="74" t="str">
        <f ca="1" t="shared" si="116"/>
        <v/>
      </c>
      <c r="AD999" s="74" t="str">
        <f ca="1" t="shared" si="117"/>
        <v/>
      </c>
    </row>
    <row r="1000" s="74" customFormat="1" ht="20.15" customHeight="1" spans="1:30">
      <c r="A1000" s="97"/>
      <c r="B1000" s="95" t="str">
        <f ca="1">IF(LEN(A1000)=0,"",INDEX('Smelter Look-up'!$A:$A,MATCH($A1000,'Smelter Look-up'!$E:$E,0)))</f>
        <v/>
      </c>
      <c r="C1000" s="95" t="str">
        <f ca="1">IF(LEN(A1000)=0,"",INDEX('Smelter Look-up'!$C:$C,MATCH($A1000,'Smelter Look-up'!$E:$E,0)))</f>
        <v/>
      </c>
      <c r="D1000" s="95"/>
      <c r="E1000" s="95" t="str">
        <f ca="1">IF(ISERROR($Y1000),"",OFFSET('Smelter Look-up'!$D$4,$Y1000-4,0)&amp;"")</f>
        <v/>
      </c>
      <c r="F1000" s="95" t="str">
        <f ca="1">IF(ISERROR($Y1000),"",OFFSET('Smelter Look-up'!$E$4,$Y1000-4,0))</f>
        <v/>
      </c>
      <c r="G1000" s="95" t="str">
        <f ca="1">IF(C1000="Smelter not listed","Enter smelter details",IF(ISERROR($Y1000),"",OFFSET('Smelter Look-up'!$F$4,$Y1000-4,0)))</f>
        <v/>
      </c>
      <c r="H1000" s="154" t="str">
        <f ca="1">IF(ISERROR($Y1000),"",OFFSET('Smelter Look-up'!$G$4,$Y1000-4,0))</f>
        <v/>
      </c>
      <c r="I1000" s="96" t="str">
        <f ca="1">IF(ISERROR($Y1000),"",OFFSET('Smelter Look-up'!$H$4,$Y1000-4,0))</f>
        <v/>
      </c>
      <c r="J1000" s="96" t="str">
        <f ca="1">IF(ISERROR($Y1000),"",OFFSET('Smelter Look-up'!$I$4,$Y1000-4,0))</f>
        <v/>
      </c>
      <c r="K1000" s="97"/>
      <c r="L1000" s="97"/>
      <c r="M1000" s="97"/>
      <c r="N1000" s="97"/>
      <c r="O1000" s="97"/>
      <c r="P1000" s="97"/>
      <c r="Q1000" s="98"/>
      <c r="R1000" s="140" t="str">
        <f ca="1">IF(ISERROR($Y1000),"",OFFSET('Smelter Look-up'!$C$4,$Y1000-4,0)&amp;"")</f>
        <v/>
      </c>
      <c r="S1000" s="98" t="str">
        <f ca="1" t="shared" si="111"/>
        <v/>
      </c>
      <c r="T1000" s="98" t="str">
        <f ca="1">IF(B1000="","",IF(ISERROR(MATCH($J1000,SorP!B:B,0)),"",INDIRECT("'SorP'!$A$"&amp;MATCH($S1000&amp;$J1000,SorP!C:C,0))))</f>
        <v/>
      </c>
      <c r="U1000" s="99"/>
      <c r="V1000" s="74" t="str">
        <f ca="1" t="shared" si="112"/>
        <v/>
      </c>
      <c r="W1000" s="74" t="b">
        <f ca="1" t="shared" si="113"/>
        <v>0</v>
      </c>
      <c r="X1000" s="74" t="str">
        <f ca="1" t="shared" si="114"/>
        <v>+</v>
      </c>
      <c r="Y1000" s="74" t="e">
        <f ca="1">IF(C1000="",NA(),MATCH($B1000&amp;$C1000,'Smelter Look-up'!$J:$J,0))</f>
        <v>#N/A</v>
      </c>
      <c r="AB1000" s="74">
        <f ca="1" t="shared" si="115"/>
        <v>0</v>
      </c>
      <c r="AC1000" s="74" t="str">
        <f ca="1" t="shared" si="116"/>
        <v/>
      </c>
      <c r="AD1000" s="74" t="str">
        <f ca="1" t="shared" si="117"/>
        <v/>
      </c>
    </row>
    <row r="1001" s="74" customFormat="1" ht="20.15" customHeight="1" spans="1:30">
      <c r="A1001" s="97"/>
      <c r="B1001" s="95" t="str">
        <f ca="1">IF(LEN(A1001)=0,"",INDEX('Smelter Look-up'!$A:$A,MATCH($A1001,'Smelter Look-up'!$E:$E,0)))</f>
        <v/>
      </c>
      <c r="C1001" s="95" t="str">
        <f ca="1">IF(LEN(A1001)=0,"",INDEX('Smelter Look-up'!$C:$C,MATCH($A1001,'Smelter Look-up'!$E:$E,0)))</f>
        <v/>
      </c>
      <c r="D1001" s="95"/>
      <c r="E1001" s="95" t="str">
        <f ca="1">IF(ISERROR($Y1001),"",OFFSET('Smelter Look-up'!$D$4,$Y1001-4,0)&amp;"")</f>
        <v/>
      </c>
      <c r="F1001" s="95" t="str">
        <f ca="1">IF(ISERROR($Y1001),"",OFFSET('Smelter Look-up'!$E$4,$Y1001-4,0))</f>
        <v/>
      </c>
      <c r="G1001" s="95" t="str">
        <f ca="1">IF(C1001="Smelter not listed","Enter smelter details",IF(ISERROR($Y1001),"",OFFSET('Smelter Look-up'!$F$4,$Y1001-4,0)))</f>
        <v/>
      </c>
      <c r="H1001" s="154" t="str">
        <f ca="1">IF(ISERROR($Y1001),"",OFFSET('Smelter Look-up'!$G$4,$Y1001-4,0))</f>
        <v/>
      </c>
      <c r="I1001" s="96" t="str">
        <f ca="1">IF(ISERROR($Y1001),"",OFFSET('Smelter Look-up'!$H$4,$Y1001-4,0))</f>
        <v/>
      </c>
      <c r="J1001" s="96" t="str">
        <f ca="1">IF(ISERROR($Y1001),"",OFFSET('Smelter Look-up'!$I$4,$Y1001-4,0))</f>
        <v/>
      </c>
      <c r="K1001" s="97"/>
      <c r="L1001" s="97"/>
      <c r="M1001" s="97"/>
      <c r="N1001" s="97"/>
      <c r="O1001" s="97"/>
      <c r="P1001" s="97"/>
      <c r="Q1001" s="98"/>
      <c r="R1001" s="140" t="str">
        <f ca="1">IF(ISERROR($Y1001),"",OFFSET('Smelter Look-up'!$C$4,$Y1001-4,0)&amp;"")</f>
        <v/>
      </c>
      <c r="S1001" s="98" t="str">
        <f ca="1" t="shared" si="111"/>
        <v/>
      </c>
      <c r="T1001" s="98" t="str">
        <f ca="1">IF(B1001="","",IF(ISERROR(MATCH($J1001,SorP!B:B,0)),"",INDIRECT("'SorP'!$A$"&amp;MATCH($S1001&amp;$J1001,SorP!C:C,0))))</f>
        <v/>
      </c>
      <c r="U1001" s="99"/>
      <c r="V1001" s="74" t="str">
        <f ca="1" t="shared" si="112"/>
        <v/>
      </c>
      <c r="W1001" s="74" t="b">
        <f ca="1" t="shared" si="113"/>
        <v>0</v>
      </c>
      <c r="X1001" s="74" t="str">
        <f ca="1" t="shared" si="114"/>
        <v>+</v>
      </c>
      <c r="Y1001" s="74" t="e">
        <f ca="1">IF(C1001="",NA(),MATCH($B1001&amp;$C1001,'Smelter Look-up'!$J:$J,0))</f>
        <v>#N/A</v>
      </c>
      <c r="AB1001" s="74">
        <f ca="1" t="shared" si="115"/>
        <v>0</v>
      </c>
      <c r="AC1001" s="74" t="str">
        <f ca="1" t="shared" si="116"/>
        <v/>
      </c>
      <c r="AD1001" s="74" t="str">
        <f ca="1" t="shared" si="117"/>
        <v/>
      </c>
    </row>
    <row r="1002" s="74" customFormat="1" ht="20.15" customHeight="1" spans="1:30">
      <c r="A1002" s="97"/>
      <c r="B1002" s="95" t="str">
        <f ca="1">IF(LEN(A1002)=0,"",INDEX('Smelter Look-up'!$A:$A,MATCH($A1002,'Smelter Look-up'!$E:$E,0)))</f>
        <v/>
      </c>
      <c r="C1002" s="95" t="str">
        <f ca="1">IF(LEN(A1002)=0,"",INDEX('Smelter Look-up'!$C:$C,MATCH($A1002,'Smelter Look-up'!$E:$E,0)))</f>
        <v/>
      </c>
      <c r="D1002" s="95"/>
      <c r="E1002" s="95" t="str">
        <f ca="1">IF(ISERROR($Y1002),"",OFFSET('Smelter Look-up'!$D$4,$Y1002-4,0)&amp;"")</f>
        <v/>
      </c>
      <c r="F1002" s="95" t="str">
        <f ca="1">IF(ISERROR($Y1002),"",OFFSET('Smelter Look-up'!$E$4,$Y1002-4,0))</f>
        <v/>
      </c>
      <c r="G1002" s="95" t="str">
        <f ca="1">IF(C1002="Smelter not listed","Enter smelter details",IF(ISERROR($Y1002),"",OFFSET('Smelter Look-up'!$F$4,$Y1002-4,0)))</f>
        <v/>
      </c>
      <c r="H1002" s="154" t="str">
        <f ca="1">IF(ISERROR($Y1002),"",OFFSET('Smelter Look-up'!$G$4,$Y1002-4,0))</f>
        <v/>
      </c>
      <c r="I1002" s="96" t="str">
        <f ca="1">IF(ISERROR($Y1002),"",OFFSET('Smelter Look-up'!$H$4,$Y1002-4,0))</f>
        <v/>
      </c>
      <c r="J1002" s="96" t="str">
        <f ca="1">IF(ISERROR($Y1002),"",OFFSET('Smelter Look-up'!$I$4,$Y1002-4,0))</f>
        <v/>
      </c>
      <c r="K1002" s="97"/>
      <c r="L1002" s="97"/>
      <c r="M1002" s="97"/>
      <c r="N1002" s="97"/>
      <c r="O1002" s="97"/>
      <c r="P1002" s="97"/>
      <c r="Q1002" s="98"/>
      <c r="R1002" s="140" t="str">
        <f ca="1">IF(ISERROR($Y1002),"",OFFSET('Smelter Look-up'!$C$4,$Y1002-4,0)&amp;"")</f>
        <v/>
      </c>
      <c r="S1002" s="98" t="str">
        <f ca="1" t="shared" si="111"/>
        <v/>
      </c>
      <c r="T1002" s="98" t="str">
        <f ca="1">IF(B1002="","",IF(ISERROR(MATCH($J1002,SorP!B:B,0)),"",INDIRECT("'SorP'!$A$"&amp;MATCH($S1002&amp;$J1002,SorP!C:C,0))))</f>
        <v/>
      </c>
      <c r="U1002" s="99"/>
      <c r="V1002" s="74" t="str">
        <f ca="1" t="shared" si="112"/>
        <v/>
      </c>
      <c r="W1002" s="74" t="b">
        <f ca="1" t="shared" si="113"/>
        <v>0</v>
      </c>
      <c r="X1002" s="74" t="str">
        <f ca="1" t="shared" si="114"/>
        <v>+</v>
      </c>
      <c r="Y1002" s="74" t="e">
        <f ca="1">IF(C1002="",NA(),MATCH($B1002&amp;$C1002,'Smelter Look-up'!$J:$J,0))</f>
        <v>#N/A</v>
      </c>
      <c r="AB1002" s="74">
        <f ca="1" t="shared" si="115"/>
        <v>0</v>
      </c>
      <c r="AC1002" s="74" t="str">
        <f ca="1" t="shared" si="116"/>
        <v/>
      </c>
      <c r="AD1002" s="74" t="str">
        <f ca="1" t="shared" si="117"/>
        <v/>
      </c>
    </row>
    <row r="1003" s="74" customFormat="1" ht="20.15" customHeight="1" spans="1:30">
      <c r="A1003" s="97"/>
      <c r="B1003" s="95" t="str">
        <f ca="1">IF(LEN(A1003)=0,"",INDEX('Smelter Look-up'!$A:$A,MATCH($A1003,'Smelter Look-up'!$E:$E,0)))</f>
        <v/>
      </c>
      <c r="C1003" s="95" t="str">
        <f ca="1">IF(LEN(A1003)=0,"",INDEX('Smelter Look-up'!$C:$C,MATCH($A1003,'Smelter Look-up'!$E:$E,0)))</f>
        <v/>
      </c>
      <c r="D1003" s="95"/>
      <c r="E1003" s="95" t="str">
        <f ca="1">IF(ISERROR($Y1003),"",OFFSET('Smelter Look-up'!$D$4,$Y1003-4,0)&amp;"")</f>
        <v/>
      </c>
      <c r="F1003" s="95" t="str">
        <f ca="1">IF(ISERROR($Y1003),"",OFFSET('Smelter Look-up'!$E$4,$Y1003-4,0))</f>
        <v/>
      </c>
      <c r="G1003" s="95" t="str">
        <f ca="1">IF(C1003="Smelter not listed","Enter smelter details",IF(ISERROR($Y1003),"",OFFSET('Smelter Look-up'!$F$4,$Y1003-4,0)))</f>
        <v/>
      </c>
      <c r="H1003" s="154" t="str">
        <f ca="1">IF(ISERROR($Y1003),"",OFFSET('Smelter Look-up'!$G$4,$Y1003-4,0))</f>
        <v/>
      </c>
      <c r="I1003" s="96" t="str">
        <f ca="1">IF(ISERROR($Y1003),"",OFFSET('Smelter Look-up'!$H$4,$Y1003-4,0))</f>
        <v/>
      </c>
      <c r="J1003" s="96" t="str">
        <f ca="1">IF(ISERROR($Y1003),"",OFFSET('Smelter Look-up'!$I$4,$Y1003-4,0))</f>
        <v/>
      </c>
      <c r="K1003" s="97"/>
      <c r="L1003" s="97"/>
      <c r="M1003" s="97"/>
      <c r="N1003" s="97"/>
      <c r="O1003" s="97"/>
      <c r="P1003" s="97"/>
      <c r="Q1003" s="98"/>
      <c r="R1003" s="140" t="str">
        <f ca="1">IF(ISERROR($Y1003),"",OFFSET('Smelter Look-up'!$C$4,$Y1003-4,0)&amp;"")</f>
        <v/>
      </c>
      <c r="S1003" s="98" t="str">
        <f ca="1" t="shared" si="111"/>
        <v/>
      </c>
      <c r="T1003" s="98" t="str">
        <f ca="1">IF(B1003="","",IF(ISERROR(MATCH($J1003,SorP!B:B,0)),"",INDIRECT("'SorP'!$A$"&amp;MATCH($S1003&amp;$J1003,SorP!C:C,0))))</f>
        <v/>
      </c>
      <c r="U1003" s="99"/>
      <c r="V1003" s="74" t="str">
        <f ca="1" t="shared" si="112"/>
        <v/>
      </c>
      <c r="W1003" s="74" t="b">
        <f ca="1" t="shared" si="113"/>
        <v>0</v>
      </c>
      <c r="X1003" s="74" t="str">
        <f ca="1" t="shared" si="114"/>
        <v>+</v>
      </c>
      <c r="Y1003" s="74" t="e">
        <f ca="1">IF(C1003="",NA(),MATCH($B1003&amp;$C1003,'Smelter Look-up'!$J:$J,0))</f>
        <v>#N/A</v>
      </c>
      <c r="AB1003" s="74">
        <f ca="1" t="shared" si="115"/>
        <v>0</v>
      </c>
      <c r="AC1003" s="74" t="str">
        <f ca="1" t="shared" si="116"/>
        <v/>
      </c>
      <c r="AD1003" s="74" t="str">
        <f ca="1" t="shared" si="117"/>
        <v/>
      </c>
    </row>
    <row r="1004" s="74" customFormat="1" ht="20.15" customHeight="1" spans="1:30">
      <c r="A1004" s="97"/>
      <c r="B1004" s="95" t="str">
        <f ca="1">IF(LEN(A1004)=0,"",INDEX('Smelter Look-up'!$A:$A,MATCH($A1004,'Smelter Look-up'!$E:$E,0)))</f>
        <v/>
      </c>
      <c r="C1004" s="95" t="str">
        <f ca="1">IF(LEN(A1004)=0,"",INDEX('Smelter Look-up'!$C:$C,MATCH($A1004,'Smelter Look-up'!$E:$E,0)))</f>
        <v/>
      </c>
      <c r="D1004" s="95"/>
      <c r="E1004" s="95" t="str">
        <f ca="1">IF(ISERROR($Y1004),"",OFFSET('Smelter Look-up'!$D$4,$Y1004-4,0)&amp;"")</f>
        <v/>
      </c>
      <c r="F1004" s="95" t="str">
        <f ca="1">IF(ISERROR($Y1004),"",OFFSET('Smelter Look-up'!$E$4,$Y1004-4,0))</f>
        <v/>
      </c>
      <c r="G1004" s="95" t="str">
        <f ca="1">IF(C1004="Smelter not listed","Enter smelter details",IF(ISERROR($Y1004),"",OFFSET('Smelter Look-up'!$F$4,$Y1004-4,0)))</f>
        <v/>
      </c>
      <c r="H1004" s="154" t="str">
        <f ca="1">IF(ISERROR($Y1004),"",OFFSET('Smelter Look-up'!$G$4,$Y1004-4,0))</f>
        <v/>
      </c>
      <c r="I1004" s="96" t="str">
        <f ca="1">IF(ISERROR($Y1004),"",OFFSET('Smelter Look-up'!$H$4,$Y1004-4,0))</f>
        <v/>
      </c>
      <c r="J1004" s="96" t="str">
        <f ca="1">IF(ISERROR($Y1004),"",OFFSET('Smelter Look-up'!$I$4,$Y1004-4,0))</f>
        <v/>
      </c>
      <c r="K1004" s="97"/>
      <c r="L1004" s="97"/>
      <c r="M1004" s="97"/>
      <c r="N1004" s="97"/>
      <c r="O1004" s="97"/>
      <c r="P1004" s="97"/>
      <c r="Q1004" s="98"/>
      <c r="R1004" s="140" t="str">
        <f ca="1">IF(ISERROR($Y1004),"",OFFSET('Smelter Look-up'!$C$4,$Y1004-4,0)&amp;"")</f>
        <v/>
      </c>
      <c r="S1004" s="98" t="str">
        <f ca="1" t="shared" si="111"/>
        <v/>
      </c>
      <c r="T1004" s="98" t="str">
        <f ca="1">IF(B1004="","",IF(ISERROR(MATCH($J1004,SorP!B:B,0)),"",INDIRECT("'SorP'!$A$"&amp;MATCH($S1004&amp;$J1004,SorP!C:C,0))))</f>
        <v/>
      </c>
      <c r="U1004" s="99"/>
      <c r="V1004" s="74" t="str">
        <f ca="1" t="shared" si="112"/>
        <v/>
      </c>
      <c r="W1004" s="74" t="b">
        <f ca="1" t="shared" si="113"/>
        <v>0</v>
      </c>
      <c r="X1004" s="74" t="str">
        <f ca="1" t="shared" si="114"/>
        <v>+</v>
      </c>
      <c r="Y1004" s="74" t="e">
        <f ca="1">IF(C1004="",NA(),MATCH($B1004&amp;$C1004,'Smelter Look-up'!$J:$J,0))</f>
        <v>#N/A</v>
      </c>
      <c r="AB1004" s="74">
        <f ca="1" t="shared" si="115"/>
        <v>0</v>
      </c>
      <c r="AC1004" s="74" t="str">
        <f ca="1" t="shared" si="116"/>
        <v/>
      </c>
      <c r="AD1004" s="74" t="str">
        <f ca="1" t="shared" si="117"/>
        <v/>
      </c>
    </row>
    <row r="1005" s="74" customFormat="1" ht="20.15" customHeight="1" spans="1:30">
      <c r="A1005" s="97"/>
      <c r="B1005" s="95" t="str">
        <f ca="1">IF(LEN(A1005)=0,"",INDEX('Smelter Look-up'!$A:$A,MATCH($A1005,'Smelter Look-up'!$E:$E,0)))</f>
        <v/>
      </c>
      <c r="C1005" s="95" t="str">
        <f ca="1">IF(LEN(A1005)=0,"",INDEX('Smelter Look-up'!$C:$C,MATCH($A1005,'Smelter Look-up'!$E:$E,0)))</f>
        <v/>
      </c>
      <c r="D1005" s="95"/>
      <c r="E1005" s="95" t="str">
        <f ca="1">IF(ISERROR($Y1005),"",OFFSET('Smelter Look-up'!$D$4,$Y1005-4,0)&amp;"")</f>
        <v/>
      </c>
      <c r="F1005" s="95" t="str">
        <f ca="1">IF(ISERROR($Y1005),"",OFFSET('Smelter Look-up'!$E$4,$Y1005-4,0))</f>
        <v/>
      </c>
      <c r="G1005" s="95" t="str">
        <f ca="1">IF(C1005="Smelter not listed","Enter smelter details",IF(ISERROR($Y1005),"",OFFSET('Smelter Look-up'!$F$4,$Y1005-4,0)))</f>
        <v/>
      </c>
      <c r="H1005" s="154" t="str">
        <f ca="1">IF(ISERROR($Y1005),"",OFFSET('Smelter Look-up'!$G$4,$Y1005-4,0))</f>
        <v/>
      </c>
      <c r="I1005" s="96" t="str">
        <f ca="1">IF(ISERROR($Y1005),"",OFFSET('Smelter Look-up'!$H$4,$Y1005-4,0))</f>
        <v/>
      </c>
      <c r="J1005" s="96" t="str">
        <f ca="1">IF(ISERROR($Y1005),"",OFFSET('Smelter Look-up'!$I$4,$Y1005-4,0))</f>
        <v/>
      </c>
      <c r="K1005" s="97"/>
      <c r="L1005" s="97"/>
      <c r="M1005" s="97"/>
      <c r="N1005" s="97"/>
      <c r="O1005" s="97"/>
      <c r="P1005" s="97"/>
      <c r="Q1005" s="98"/>
      <c r="R1005" s="140" t="str">
        <f ca="1">IF(ISERROR($Y1005),"",OFFSET('Smelter Look-up'!$C$4,$Y1005-4,0)&amp;"")</f>
        <v/>
      </c>
      <c r="S1005" s="98" t="str">
        <f ca="1" t="shared" si="111"/>
        <v/>
      </c>
      <c r="T1005" s="98" t="str">
        <f ca="1">IF(B1005="","",IF(ISERROR(MATCH($J1005,SorP!B:B,0)),"",INDIRECT("'SorP'!$A$"&amp;MATCH($S1005&amp;$J1005,SorP!C:C,0))))</f>
        <v/>
      </c>
      <c r="U1005" s="99"/>
      <c r="V1005" s="74" t="str">
        <f ca="1" t="shared" si="112"/>
        <v/>
      </c>
      <c r="W1005" s="74" t="b">
        <f ca="1" t="shared" si="113"/>
        <v>0</v>
      </c>
      <c r="X1005" s="74" t="str">
        <f ca="1" t="shared" si="114"/>
        <v>+</v>
      </c>
      <c r="Y1005" s="74" t="e">
        <f ca="1">IF(C1005="",NA(),MATCH($B1005&amp;$C1005,'Smelter Look-up'!$J:$J,0))</f>
        <v>#N/A</v>
      </c>
      <c r="AB1005" s="74">
        <f ca="1" t="shared" si="115"/>
        <v>0</v>
      </c>
      <c r="AC1005" s="74" t="str">
        <f ca="1" t="shared" si="116"/>
        <v/>
      </c>
      <c r="AD1005" s="74" t="str">
        <f ca="1" t="shared" si="117"/>
        <v/>
      </c>
    </row>
    <row r="1006" s="74" customFormat="1" ht="20.15" customHeight="1" spans="1:30">
      <c r="A1006" s="97"/>
      <c r="B1006" s="95" t="str">
        <f ca="1">IF(LEN(A1006)=0,"",INDEX('Smelter Look-up'!$A:$A,MATCH($A1006,'Smelter Look-up'!$E:$E,0)))</f>
        <v/>
      </c>
      <c r="C1006" s="95" t="str">
        <f ca="1">IF(LEN(A1006)=0,"",INDEX('Smelter Look-up'!$C:$C,MATCH($A1006,'Smelter Look-up'!$E:$E,0)))</f>
        <v/>
      </c>
      <c r="D1006" s="95"/>
      <c r="E1006" s="95" t="str">
        <f ca="1">IF(ISERROR($Y1006),"",OFFSET('Smelter Look-up'!$D$4,$Y1006-4,0)&amp;"")</f>
        <v/>
      </c>
      <c r="F1006" s="95" t="str">
        <f ca="1">IF(ISERROR($Y1006),"",OFFSET('Smelter Look-up'!$E$4,$Y1006-4,0))</f>
        <v/>
      </c>
      <c r="G1006" s="95" t="str">
        <f ca="1">IF(C1006="Smelter not listed","Enter smelter details",IF(ISERROR($Y1006),"",OFFSET('Smelter Look-up'!$F$4,$Y1006-4,0)))</f>
        <v/>
      </c>
      <c r="H1006" s="154" t="str">
        <f ca="1">IF(ISERROR($Y1006),"",OFFSET('Smelter Look-up'!$G$4,$Y1006-4,0))</f>
        <v/>
      </c>
      <c r="I1006" s="96" t="str">
        <f ca="1">IF(ISERROR($Y1006),"",OFFSET('Smelter Look-up'!$H$4,$Y1006-4,0))</f>
        <v/>
      </c>
      <c r="J1006" s="96" t="str">
        <f ca="1">IF(ISERROR($Y1006),"",OFFSET('Smelter Look-up'!$I$4,$Y1006-4,0))</f>
        <v/>
      </c>
      <c r="K1006" s="97"/>
      <c r="L1006" s="97"/>
      <c r="M1006" s="97"/>
      <c r="N1006" s="97"/>
      <c r="O1006" s="97"/>
      <c r="P1006" s="97"/>
      <c r="Q1006" s="98"/>
      <c r="R1006" s="140" t="str">
        <f ca="1">IF(ISERROR($Y1006),"",OFFSET('Smelter Look-up'!$C$4,$Y1006-4,0)&amp;"")</f>
        <v/>
      </c>
      <c r="S1006" s="98" t="str">
        <f ca="1" t="shared" si="111"/>
        <v/>
      </c>
      <c r="T1006" s="98" t="str">
        <f ca="1">IF(B1006="","",IF(ISERROR(MATCH($J1006,SorP!B:B,0)),"",INDIRECT("'SorP'!$A$"&amp;MATCH($S1006&amp;$J1006,SorP!C:C,0))))</f>
        <v/>
      </c>
      <c r="U1006" s="99"/>
      <c r="V1006" s="74" t="str">
        <f ca="1" t="shared" si="112"/>
        <v/>
      </c>
      <c r="W1006" s="74" t="b">
        <f ca="1" t="shared" si="113"/>
        <v>0</v>
      </c>
      <c r="X1006" s="74" t="str">
        <f ca="1" t="shared" si="114"/>
        <v>+</v>
      </c>
      <c r="Y1006" s="74" t="e">
        <f ca="1">IF(C1006="",NA(),MATCH($B1006&amp;$C1006,'Smelter Look-up'!$J:$J,0))</f>
        <v>#N/A</v>
      </c>
      <c r="AB1006" s="74">
        <f ca="1" t="shared" si="115"/>
        <v>0</v>
      </c>
      <c r="AC1006" s="74" t="str">
        <f ca="1" t="shared" si="116"/>
        <v/>
      </c>
      <c r="AD1006" s="74" t="str">
        <f ca="1" t="shared" si="117"/>
        <v/>
      </c>
    </row>
    <row r="1007" s="74" customFormat="1" ht="20.15" customHeight="1" spans="1:30">
      <c r="A1007" s="97"/>
      <c r="B1007" s="95" t="str">
        <f ca="1">IF(LEN(A1007)=0,"",INDEX('Smelter Look-up'!$A:$A,MATCH($A1007,'Smelter Look-up'!$E:$E,0)))</f>
        <v/>
      </c>
      <c r="C1007" s="95" t="str">
        <f ca="1">IF(LEN(A1007)=0,"",INDEX('Smelter Look-up'!$C:$C,MATCH($A1007,'Smelter Look-up'!$E:$E,0)))</f>
        <v/>
      </c>
      <c r="D1007" s="95"/>
      <c r="E1007" s="95" t="str">
        <f ca="1">IF(ISERROR($Y1007),"",OFFSET('Smelter Look-up'!$D$4,$Y1007-4,0)&amp;"")</f>
        <v/>
      </c>
      <c r="F1007" s="95" t="str">
        <f ca="1">IF(ISERROR($Y1007),"",OFFSET('Smelter Look-up'!$E$4,$Y1007-4,0))</f>
        <v/>
      </c>
      <c r="G1007" s="95" t="str">
        <f ca="1">IF(C1007="Smelter not listed","Enter smelter details",IF(ISERROR($Y1007),"",OFFSET('Smelter Look-up'!$F$4,$Y1007-4,0)))</f>
        <v/>
      </c>
      <c r="H1007" s="154" t="str">
        <f ca="1">IF(ISERROR($Y1007),"",OFFSET('Smelter Look-up'!$G$4,$Y1007-4,0))</f>
        <v/>
      </c>
      <c r="I1007" s="96" t="str">
        <f ca="1">IF(ISERROR($Y1007),"",OFFSET('Smelter Look-up'!$H$4,$Y1007-4,0))</f>
        <v/>
      </c>
      <c r="J1007" s="96" t="str">
        <f ca="1">IF(ISERROR($Y1007),"",OFFSET('Smelter Look-up'!$I$4,$Y1007-4,0))</f>
        <v/>
      </c>
      <c r="K1007" s="97"/>
      <c r="L1007" s="97"/>
      <c r="M1007" s="97"/>
      <c r="N1007" s="97"/>
      <c r="O1007" s="97"/>
      <c r="P1007" s="97"/>
      <c r="Q1007" s="98"/>
      <c r="R1007" s="140" t="str">
        <f ca="1">IF(ISERROR($Y1007),"",OFFSET('Smelter Look-up'!$C$4,$Y1007-4,0)&amp;"")</f>
        <v/>
      </c>
      <c r="S1007" s="98" t="str">
        <f ca="1" t="shared" si="111"/>
        <v/>
      </c>
      <c r="T1007" s="98" t="str">
        <f ca="1">IF(B1007="","",IF(ISERROR(MATCH($J1007,SorP!B:B,0)),"",INDIRECT("'SorP'!$A$"&amp;MATCH($S1007&amp;$J1007,SorP!C:C,0))))</f>
        <v/>
      </c>
      <c r="U1007" s="99"/>
      <c r="V1007" s="74" t="str">
        <f ca="1" t="shared" si="112"/>
        <v/>
      </c>
      <c r="W1007" s="74" t="b">
        <f ca="1" t="shared" si="113"/>
        <v>0</v>
      </c>
      <c r="X1007" s="74" t="str">
        <f ca="1" t="shared" si="114"/>
        <v>+</v>
      </c>
      <c r="Y1007" s="74" t="e">
        <f ca="1">IF(C1007="",NA(),MATCH($B1007&amp;$C1007,'Smelter Look-up'!$J:$J,0))</f>
        <v>#N/A</v>
      </c>
      <c r="AB1007" s="74">
        <f ca="1" t="shared" si="115"/>
        <v>0</v>
      </c>
      <c r="AC1007" s="74" t="str">
        <f ca="1" t="shared" si="116"/>
        <v/>
      </c>
      <c r="AD1007" s="74" t="str">
        <f ca="1" t="shared" si="117"/>
        <v/>
      </c>
    </row>
    <row r="1008" s="74" customFormat="1" ht="20.15" customHeight="1" spans="1:30">
      <c r="A1008" s="97"/>
      <c r="B1008" s="95" t="str">
        <f ca="1">IF(LEN(A1008)=0,"",INDEX('Smelter Look-up'!$A:$A,MATCH($A1008,'Smelter Look-up'!$E:$E,0)))</f>
        <v/>
      </c>
      <c r="C1008" s="95" t="str">
        <f ca="1">IF(LEN(A1008)=0,"",INDEX('Smelter Look-up'!$C:$C,MATCH($A1008,'Smelter Look-up'!$E:$E,0)))</f>
        <v/>
      </c>
      <c r="D1008" s="95"/>
      <c r="E1008" s="95" t="str">
        <f ca="1">IF(ISERROR($Y1008),"",OFFSET('Smelter Look-up'!$D$4,$Y1008-4,0)&amp;"")</f>
        <v/>
      </c>
      <c r="F1008" s="95" t="str">
        <f ca="1">IF(ISERROR($Y1008),"",OFFSET('Smelter Look-up'!$E$4,$Y1008-4,0))</f>
        <v/>
      </c>
      <c r="G1008" s="95" t="str">
        <f ca="1">IF(C1008="Smelter not listed","Enter smelter details",IF(ISERROR($Y1008),"",OFFSET('Smelter Look-up'!$F$4,$Y1008-4,0)))</f>
        <v/>
      </c>
      <c r="H1008" s="154" t="str">
        <f ca="1">IF(ISERROR($Y1008),"",OFFSET('Smelter Look-up'!$G$4,$Y1008-4,0))</f>
        <v/>
      </c>
      <c r="I1008" s="96" t="str">
        <f ca="1">IF(ISERROR($Y1008),"",OFFSET('Smelter Look-up'!$H$4,$Y1008-4,0))</f>
        <v/>
      </c>
      <c r="J1008" s="96" t="str">
        <f ca="1">IF(ISERROR($Y1008),"",OFFSET('Smelter Look-up'!$I$4,$Y1008-4,0))</f>
        <v/>
      </c>
      <c r="K1008" s="97"/>
      <c r="L1008" s="97"/>
      <c r="M1008" s="97"/>
      <c r="N1008" s="97"/>
      <c r="O1008" s="97"/>
      <c r="P1008" s="97"/>
      <c r="Q1008" s="98"/>
      <c r="R1008" s="140" t="str">
        <f ca="1">IF(ISERROR($Y1008),"",OFFSET('Smelter Look-up'!$C$4,$Y1008-4,0)&amp;"")</f>
        <v/>
      </c>
      <c r="S1008" s="98" t="str">
        <f ca="1" t="shared" ref="S1008:S1071" si="118">IF(B1008="","",IF(ISERROR(MATCH($E1008,CL,0)),"Unknown",INDIRECT("'C'!$A$"&amp;MATCH($E1008,CL,0)+1)))</f>
        <v/>
      </c>
      <c r="T1008" s="98" t="str">
        <f ca="1">IF(B1008="","",IF(ISERROR(MATCH($J1008,SorP!B:B,0)),"",INDIRECT("'SorP'!$A$"&amp;MATCH($S1008&amp;$J1008,SorP!C:C,0))))</f>
        <v/>
      </c>
      <c r="U1008" s="99"/>
      <c r="V1008" s="74" t="str">
        <f ca="1" t="shared" ref="V1008:V1071" si="119">B1008&amp;C1008</f>
        <v/>
      </c>
      <c r="W1008" s="74" t="b">
        <f ca="1" t="shared" ref="W1008:W1071" si="120">OR(ISBLANK(C1008),ISBLANK(E1008))</f>
        <v>0</v>
      </c>
      <c r="X1008" s="74" t="str">
        <f ca="1" t="shared" ref="X1008:X1071" si="121">IF(W1008,"",B1008&amp;"+")</f>
        <v>+</v>
      </c>
      <c r="Y1008" s="74" t="e">
        <f ca="1">IF(C1008="",NA(),MATCH($B1008&amp;$C1008,'Smelter Look-up'!$J:$J,0))</f>
        <v>#N/A</v>
      </c>
      <c r="AB1008" s="74">
        <f ca="1" t="shared" si="115"/>
        <v>0</v>
      </c>
      <c r="AC1008" s="74" t="str">
        <f ca="1" t="shared" si="116"/>
        <v/>
      </c>
      <c r="AD1008" s="74" t="str">
        <f ca="1" t="shared" si="117"/>
        <v/>
      </c>
    </row>
    <row r="1009" s="74" customFormat="1" ht="20.15" customHeight="1" spans="1:30">
      <c r="A1009" s="97"/>
      <c r="B1009" s="95" t="str">
        <f ca="1">IF(LEN(A1009)=0,"",INDEX('Smelter Look-up'!$A:$A,MATCH($A1009,'Smelter Look-up'!$E:$E,0)))</f>
        <v/>
      </c>
      <c r="C1009" s="95" t="str">
        <f ca="1">IF(LEN(A1009)=0,"",INDEX('Smelter Look-up'!$C:$C,MATCH($A1009,'Smelter Look-up'!$E:$E,0)))</f>
        <v/>
      </c>
      <c r="D1009" s="95"/>
      <c r="E1009" s="95" t="str">
        <f ca="1">IF(ISERROR($Y1009),"",OFFSET('Smelter Look-up'!$D$4,$Y1009-4,0)&amp;"")</f>
        <v/>
      </c>
      <c r="F1009" s="95" t="str">
        <f ca="1">IF(ISERROR($Y1009),"",OFFSET('Smelter Look-up'!$E$4,$Y1009-4,0))</f>
        <v/>
      </c>
      <c r="G1009" s="95" t="str">
        <f ca="1">IF(C1009="Smelter not listed","Enter smelter details",IF(ISERROR($Y1009),"",OFFSET('Smelter Look-up'!$F$4,$Y1009-4,0)))</f>
        <v/>
      </c>
      <c r="H1009" s="154" t="str">
        <f ca="1">IF(ISERROR($Y1009),"",OFFSET('Smelter Look-up'!$G$4,$Y1009-4,0))</f>
        <v/>
      </c>
      <c r="I1009" s="96" t="str">
        <f ca="1">IF(ISERROR($Y1009),"",OFFSET('Smelter Look-up'!$H$4,$Y1009-4,0))</f>
        <v/>
      </c>
      <c r="J1009" s="96" t="str">
        <f ca="1">IF(ISERROR($Y1009),"",OFFSET('Smelter Look-up'!$I$4,$Y1009-4,0))</f>
        <v/>
      </c>
      <c r="K1009" s="97"/>
      <c r="L1009" s="97"/>
      <c r="M1009" s="97"/>
      <c r="N1009" s="97"/>
      <c r="O1009" s="97"/>
      <c r="P1009" s="97"/>
      <c r="Q1009" s="98"/>
      <c r="R1009" s="140" t="str">
        <f ca="1">IF(ISERROR($Y1009),"",OFFSET('Smelter Look-up'!$C$4,$Y1009-4,0)&amp;"")</f>
        <v/>
      </c>
      <c r="S1009" s="98" t="str">
        <f ca="1" t="shared" si="118"/>
        <v/>
      </c>
      <c r="T1009" s="98" t="str">
        <f ca="1">IF(B1009="","",IF(ISERROR(MATCH($J1009,SorP!B:B,0)),"",INDIRECT("'SorP'!$A$"&amp;MATCH($S1009&amp;$J1009,SorP!C:C,0))))</f>
        <v/>
      </c>
      <c r="U1009" s="99"/>
      <c r="V1009" s="74" t="str">
        <f ca="1" t="shared" si="119"/>
        <v/>
      </c>
      <c r="W1009" s="74" t="b">
        <f ca="1" t="shared" si="120"/>
        <v>0</v>
      </c>
      <c r="X1009" s="74" t="str">
        <f ca="1" t="shared" si="121"/>
        <v>+</v>
      </c>
      <c r="Y1009" s="74" t="e">
        <f ca="1">IF(C1009="",NA(),MATCH($B1009&amp;$C1009,'Smelter Look-up'!$J:$J,0))</f>
        <v>#N/A</v>
      </c>
      <c r="AB1009" s="74">
        <f ca="1" t="shared" ref="AB1009:AB1072" si="122">IF(AND(C1009="Smelter not listed",OR(LEN(D1009)=0,LEN(E1009)=0)),1,0)</f>
        <v>0</v>
      </c>
      <c r="AC1009" s="74" t="str">
        <f ca="1" t="shared" ref="AC1009:AC1072" si="123">B1009</f>
        <v/>
      </c>
      <c r="AD1009" s="74" t="str">
        <f ca="1" t="shared" si="117"/>
        <v/>
      </c>
    </row>
    <row r="1010" s="74" customFormat="1" ht="20.15" customHeight="1" spans="1:30">
      <c r="A1010" s="97"/>
      <c r="B1010" s="95" t="str">
        <f ca="1">IF(LEN(A1010)=0,"",INDEX('Smelter Look-up'!$A:$A,MATCH($A1010,'Smelter Look-up'!$E:$E,0)))</f>
        <v/>
      </c>
      <c r="C1010" s="95" t="str">
        <f ca="1">IF(LEN(A1010)=0,"",INDEX('Smelter Look-up'!$C:$C,MATCH($A1010,'Smelter Look-up'!$E:$E,0)))</f>
        <v/>
      </c>
      <c r="D1010" s="95"/>
      <c r="E1010" s="95" t="str">
        <f ca="1">IF(ISERROR($Y1010),"",OFFSET('Smelter Look-up'!$D$4,$Y1010-4,0)&amp;"")</f>
        <v/>
      </c>
      <c r="F1010" s="95" t="str">
        <f ca="1">IF(ISERROR($Y1010),"",OFFSET('Smelter Look-up'!$E$4,$Y1010-4,0))</f>
        <v/>
      </c>
      <c r="G1010" s="95" t="str">
        <f ca="1">IF(C1010="Smelter not listed","Enter smelter details",IF(ISERROR($Y1010),"",OFFSET('Smelter Look-up'!$F$4,$Y1010-4,0)))</f>
        <v/>
      </c>
      <c r="H1010" s="154" t="str">
        <f ca="1">IF(ISERROR($Y1010),"",OFFSET('Smelter Look-up'!$G$4,$Y1010-4,0))</f>
        <v/>
      </c>
      <c r="I1010" s="96" t="str">
        <f ca="1">IF(ISERROR($Y1010),"",OFFSET('Smelter Look-up'!$H$4,$Y1010-4,0))</f>
        <v/>
      </c>
      <c r="J1010" s="96" t="str">
        <f ca="1">IF(ISERROR($Y1010),"",OFFSET('Smelter Look-up'!$I$4,$Y1010-4,0))</f>
        <v/>
      </c>
      <c r="K1010" s="97"/>
      <c r="L1010" s="97"/>
      <c r="M1010" s="97"/>
      <c r="N1010" s="97"/>
      <c r="O1010" s="97"/>
      <c r="P1010" s="97"/>
      <c r="Q1010" s="98"/>
      <c r="R1010" s="140" t="str">
        <f ca="1">IF(ISERROR($Y1010),"",OFFSET('Smelter Look-up'!$C$4,$Y1010-4,0)&amp;"")</f>
        <v/>
      </c>
      <c r="S1010" s="98" t="str">
        <f ca="1" t="shared" si="118"/>
        <v/>
      </c>
      <c r="T1010" s="98" t="str">
        <f ca="1">IF(B1010="","",IF(ISERROR(MATCH($J1010,SorP!B:B,0)),"",INDIRECT("'SorP'!$A$"&amp;MATCH($S1010&amp;$J1010,SorP!C:C,0))))</f>
        <v/>
      </c>
      <c r="U1010" s="99"/>
      <c r="V1010" s="74" t="str">
        <f ca="1" t="shared" si="119"/>
        <v/>
      </c>
      <c r="W1010" s="74" t="b">
        <f ca="1" t="shared" si="120"/>
        <v>0</v>
      </c>
      <c r="X1010" s="74" t="str">
        <f ca="1" t="shared" si="121"/>
        <v>+</v>
      </c>
      <c r="Y1010" s="74" t="e">
        <f ca="1">IF(C1010="",NA(),MATCH($B1010&amp;$C1010,'Smelter Look-up'!$J:$J,0))</f>
        <v>#N/A</v>
      </c>
      <c r="AB1010" s="74">
        <f ca="1" t="shared" si="122"/>
        <v>0</v>
      </c>
      <c r="AC1010" s="74" t="str">
        <f ca="1" t="shared" si="123"/>
        <v/>
      </c>
      <c r="AD1010" s="74" t="str">
        <f ca="1" t="shared" si="117"/>
        <v/>
      </c>
    </row>
    <row r="1011" s="74" customFormat="1" ht="20.15" customHeight="1" spans="1:30">
      <c r="A1011" s="97"/>
      <c r="B1011" s="95" t="str">
        <f ca="1">IF(LEN(A1011)=0,"",INDEX('Smelter Look-up'!$A:$A,MATCH($A1011,'Smelter Look-up'!$E:$E,0)))</f>
        <v/>
      </c>
      <c r="C1011" s="95" t="str">
        <f ca="1">IF(LEN(A1011)=0,"",INDEX('Smelter Look-up'!$C:$C,MATCH($A1011,'Smelter Look-up'!$E:$E,0)))</f>
        <v/>
      </c>
      <c r="D1011" s="95"/>
      <c r="E1011" s="95" t="str">
        <f ca="1">IF(ISERROR($Y1011),"",OFFSET('Smelter Look-up'!$D$4,$Y1011-4,0)&amp;"")</f>
        <v/>
      </c>
      <c r="F1011" s="95" t="str">
        <f ca="1">IF(ISERROR($Y1011),"",OFFSET('Smelter Look-up'!$E$4,$Y1011-4,0))</f>
        <v/>
      </c>
      <c r="G1011" s="95" t="str">
        <f ca="1">IF(C1011="Smelter not listed","Enter smelter details",IF(ISERROR($Y1011),"",OFFSET('Smelter Look-up'!$F$4,$Y1011-4,0)))</f>
        <v/>
      </c>
      <c r="H1011" s="154" t="str">
        <f ca="1">IF(ISERROR($Y1011),"",OFFSET('Smelter Look-up'!$G$4,$Y1011-4,0))</f>
        <v/>
      </c>
      <c r="I1011" s="96" t="str">
        <f ca="1">IF(ISERROR($Y1011),"",OFFSET('Smelter Look-up'!$H$4,$Y1011-4,0))</f>
        <v/>
      </c>
      <c r="J1011" s="96" t="str">
        <f ca="1">IF(ISERROR($Y1011),"",OFFSET('Smelter Look-up'!$I$4,$Y1011-4,0))</f>
        <v/>
      </c>
      <c r="K1011" s="97"/>
      <c r="L1011" s="97"/>
      <c r="M1011" s="97"/>
      <c r="N1011" s="97"/>
      <c r="O1011" s="97"/>
      <c r="P1011" s="97"/>
      <c r="Q1011" s="98"/>
      <c r="R1011" s="140" t="str">
        <f ca="1">IF(ISERROR($Y1011),"",OFFSET('Smelter Look-up'!$C$4,$Y1011-4,0)&amp;"")</f>
        <v/>
      </c>
      <c r="S1011" s="98" t="str">
        <f ca="1" t="shared" si="118"/>
        <v/>
      </c>
      <c r="T1011" s="98" t="str">
        <f ca="1">IF(B1011="","",IF(ISERROR(MATCH($J1011,SorP!B:B,0)),"",INDIRECT("'SorP'!$A$"&amp;MATCH($S1011&amp;$J1011,SorP!C:C,0))))</f>
        <v/>
      </c>
      <c r="U1011" s="99"/>
      <c r="V1011" s="74" t="str">
        <f ca="1" t="shared" si="119"/>
        <v/>
      </c>
      <c r="W1011" s="74" t="b">
        <f ca="1" t="shared" si="120"/>
        <v>0</v>
      </c>
      <c r="X1011" s="74" t="str">
        <f ca="1" t="shared" si="121"/>
        <v>+</v>
      </c>
      <c r="Y1011" s="74" t="e">
        <f ca="1">IF(C1011="",NA(),MATCH($B1011&amp;$C1011,'Smelter Look-up'!$J:$J,0))</f>
        <v>#N/A</v>
      </c>
      <c r="AB1011" s="74">
        <f ca="1" t="shared" si="122"/>
        <v>0</v>
      </c>
      <c r="AC1011" s="74" t="str">
        <f ca="1" t="shared" si="123"/>
        <v/>
      </c>
      <c r="AD1011" s="74" t="str">
        <f ca="1" t="shared" si="117"/>
        <v/>
      </c>
    </row>
    <row r="1012" s="74" customFormat="1" ht="20.15" customHeight="1" spans="1:30">
      <c r="A1012" s="97"/>
      <c r="B1012" s="95" t="str">
        <f ca="1">IF(LEN(A1012)=0,"",INDEX('Smelter Look-up'!$A:$A,MATCH($A1012,'Smelter Look-up'!$E:$E,0)))</f>
        <v/>
      </c>
      <c r="C1012" s="95" t="str">
        <f ca="1">IF(LEN(A1012)=0,"",INDEX('Smelter Look-up'!$C:$C,MATCH($A1012,'Smelter Look-up'!$E:$E,0)))</f>
        <v/>
      </c>
      <c r="D1012" s="95"/>
      <c r="E1012" s="95" t="str">
        <f ca="1">IF(ISERROR($Y1012),"",OFFSET('Smelter Look-up'!$D$4,$Y1012-4,0)&amp;"")</f>
        <v/>
      </c>
      <c r="F1012" s="95" t="str">
        <f ca="1">IF(ISERROR($Y1012),"",OFFSET('Smelter Look-up'!$E$4,$Y1012-4,0))</f>
        <v/>
      </c>
      <c r="G1012" s="95" t="str">
        <f ca="1">IF(C1012="Smelter not listed","Enter smelter details",IF(ISERROR($Y1012),"",OFFSET('Smelter Look-up'!$F$4,$Y1012-4,0)))</f>
        <v/>
      </c>
      <c r="H1012" s="154" t="str">
        <f ca="1">IF(ISERROR($Y1012),"",OFFSET('Smelter Look-up'!$G$4,$Y1012-4,0))</f>
        <v/>
      </c>
      <c r="I1012" s="96" t="str">
        <f ca="1">IF(ISERROR($Y1012),"",OFFSET('Smelter Look-up'!$H$4,$Y1012-4,0))</f>
        <v/>
      </c>
      <c r="J1012" s="96" t="str">
        <f ca="1">IF(ISERROR($Y1012),"",OFFSET('Smelter Look-up'!$I$4,$Y1012-4,0))</f>
        <v/>
      </c>
      <c r="K1012" s="97"/>
      <c r="L1012" s="97"/>
      <c r="M1012" s="97"/>
      <c r="N1012" s="97"/>
      <c r="O1012" s="97"/>
      <c r="P1012" s="97"/>
      <c r="Q1012" s="98"/>
      <c r="R1012" s="140" t="str">
        <f ca="1">IF(ISERROR($Y1012),"",OFFSET('Smelter Look-up'!$C$4,$Y1012-4,0)&amp;"")</f>
        <v/>
      </c>
      <c r="S1012" s="98" t="str">
        <f ca="1" t="shared" si="118"/>
        <v/>
      </c>
      <c r="T1012" s="98" t="str">
        <f ca="1">IF(B1012="","",IF(ISERROR(MATCH($J1012,SorP!B:B,0)),"",INDIRECT("'SorP'!$A$"&amp;MATCH($S1012&amp;$J1012,SorP!C:C,0))))</f>
        <v/>
      </c>
      <c r="U1012" s="99"/>
      <c r="V1012" s="74" t="str">
        <f ca="1" t="shared" si="119"/>
        <v/>
      </c>
      <c r="W1012" s="74" t="b">
        <f ca="1" t="shared" si="120"/>
        <v>0</v>
      </c>
      <c r="X1012" s="74" t="str">
        <f ca="1" t="shared" si="121"/>
        <v>+</v>
      </c>
      <c r="Y1012" s="74" t="e">
        <f ca="1">IF(C1012="",NA(),MATCH($B1012&amp;$C1012,'Smelter Look-up'!$J:$J,0))</f>
        <v>#N/A</v>
      </c>
      <c r="AB1012" s="74">
        <f ca="1" t="shared" si="122"/>
        <v>0</v>
      </c>
      <c r="AC1012" s="74" t="str">
        <f ca="1" t="shared" si="123"/>
        <v/>
      </c>
      <c r="AD1012" s="74" t="str">
        <f ca="1" t="shared" si="117"/>
        <v/>
      </c>
    </row>
    <row r="1013" s="74" customFormat="1" ht="20.15" customHeight="1" spans="1:30">
      <c r="A1013" s="97"/>
      <c r="B1013" s="95" t="str">
        <f ca="1">IF(LEN(A1013)=0,"",INDEX('Smelter Look-up'!$A:$A,MATCH($A1013,'Smelter Look-up'!$E:$E,0)))</f>
        <v/>
      </c>
      <c r="C1013" s="95" t="str">
        <f ca="1">IF(LEN(A1013)=0,"",INDEX('Smelter Look-up'!$C:$C,MATCH($A1013,'Smelter Look-up'!$E:$E,0)))</f>
        <v/>
      </c>
      <c r="D1013" s="95"/>
      <c r="E1013" s="95" t="str">
        <f ca="1">IF(ISERROR($Y1013),"",OFFSET('Smelter Look-up'!$D$4,$Y1013-4,0)&amp;"")</f>
        <v/>
      </c>
      <c r="F1013" s="95" t="str">
        <f ca="1">IF(ISERROR($Y1013),"",OFFSET('Smelter Look-up'!$E$4,$Y1013-4,0))</f>
        <v/>
      </c>
      <c r="G1013" s="95" t="str">
        <f ca="1">IF(C1013="Smelter not listed","Enter smelter details",IF(ISERROR($Y1013),"",OFFSET('Smelter Look-up'!$F$4,$Y1013-4,0)))</f>
        <v/>
      </c>
      <c r="H1013" s="154" t="str">
        <f ca="1">IF(ISERROR($Y1013),"",OFFSET('Smelter Look-up'!$G$4,$Y1013-4,0))</f>
        <v/>
      </c>
      <c r="I1013" s="96" t="str">
        <f ca="1">IF(ISERROR($Y1013),"",OFFSET('Smelter Look-up'!$H$4,$Y1013-4,0))</f>
        <v/>
      </c>
      <c r="J1013" s="96" t="str">
        <f ca="1">IF(ISERROR($Y1013),"",OFFSET('Smelter Look-up'!$I$4,$Y1013-4,0))</f>
        <v/>
      </c>
      <c r="K1013" s="97"/>
      <c r="L1013" s="97"/>
      <c r="M1013" s="97"/>
      <c r="N1013" s="97"/>
      <c r="O1013" s="97"/>
      <c r="P1013" s="97"/>
      <c r="Q1013" s="98"/>
      <c r="R1013" s="140" t="str">
        <f ca="1">IF(ISERROR($Y1013),"",OFFSET('Smelter Look-up'!$C$4,$Y1013-4,0)&amp;"")</f>
        <v/>
      </c>
      <c r="S1013" s="98" t="str">
        <f ca="1" t="shared" si="118"/>
        <v/>
      </c>
      <c r="T1013" s="98" t="str">
        <f ca="1">IF(B1013="","",IF(ISERROR(MATCH($J1013,SorP!B:B,0)),"",INDIRECT("'SorP'!$A$"&amp;MATCH($S1013&amp;$J1013,SorP!C:C,0))))</f>
        <v/>
      </c>
      <c r="U1013" s="99"/>
      <c r="V1013" s="74" t="str">
        <f ca="1" t="shared" si="119"/>
        <v/>
      </c>
      <c r="W1013" s="74" t="b">
        <f ca="1" t="shared" si="120"/>
        <v>0</v>
      </c>
      <c r="X1013" s="74" t="str">
        <f ca="1" t="shared" si="121"/>
        <v>+</v>
      </c>
      <c r="Y1013" s="74" t="e">
        <f ca="1">IF(C1013="",NA(),MATCH($B1013&amp;$C1013,'Smelter Look-up'!$J:$J,0))</f>
        <v>#N/A</v>
      </c>
      <c r="AB1013" s="74">
        <f ca="1" t="shared" si="122"/>
        <v>0</v>
      </c>
      <c r="AC1013" s="74" t="str">
        <f ca="1" t="shared" si="123"/>
        <v/>
      </c>
      <c r="AD1013" s="74" t="str">
        <f ca="1" t="shared" si="117"/>
        <v/>
      </c>
    </row>
    <row r="1014" s="74" customFormat="1" ht="20.15" customHeight="1" spans="1:30">
      <c r="A1014" s="97"/>
      <c r="B1014" s="95" t="str">
        <f ca="1">IF(LEN(A1014)=0,"",INDEX('Smelter Look-up'!$A:$A,MATCH($A1014,'Smelter Look-up'!$E:$E,0)))</f>
        <v/>
      </c>
      <c r="C1014" s="95" t="str">
        <f ca="1">IF(LEN(A1014)=0,"",INDEX('Smelter Look-up'!$C:$C,MATCH($A1014,'Smelter Look-up'!$E:$E,0)))</f>
        <v/>
      </c>
      <c r="D1014" s="95"/>
      <c r="E1014" s="95" t="str">
        <f ca="1">IF(ISERROR($Y1014),"",OFFSET('Smelter Look-up'!$D$4,$Y1014-4,0)&amp;"")</f>
        <v/>
      </c>
      <c r="F1014" s="95" t="str">
        <f ca="1">IF(ISERROR($Y1014),"",OFFSET('Smelter Look-up'!$E$4,$Y1014-4,0))</f>
        <v/>
      </c>
      <c r="G1014" s="95" t="str">
        <f ca="1">IF(C1014="Smelter not listed","Enter smelter details",IF(ISERROR($Y1014),"",OFFSET('Smelter Look-up'!$F$4,$Y1014-4,0)))</f>
        <v/>
      </c>
      <c r="H1014" s="154" t="str">
        <f ca="1">IF(ISERROR($Y1014),"",OFFSET('Smelter Look-up'!$G$4,$Y1014-4,0))</f>
        <v/>
      </c>
      <c r="I1014" s="96" t="str">
        <f ca="1">IF(ISERROR($Y1014),"",OFFSET('Smelter Look-up'!$H$4,$Y1014-4,0))</f>
        <v/>
      </c>
      <c r="J1014" s="96" t="str">
        <f ca="1">IF(ISERROR($Y1014),"",OFFSET('Smelter Look-up'!$I$4,$Y1014-4,0))</f>
        <v/>
      </c>
      <c r="K1014" s="97"/>
      <c r="L1014" s="97"/>
      <c r="M1014" s="97"/>
      <c r="N1014" s="97"/>
      <c r="O1014" s="97"/>
      <c r="P1014" s="97"/>
      <c r="Q1014" s="98"/>
      <c r="R1014" s="140" t="str">
        <f ca="1">IF(ISERROR($Y1014),"",OFFSET('Smelter Look-up'!$C$4,$Y1014-4,0)&amp;"")</f>
        <v/>
      </c>
      <c r="S1014" s="98" t="str">
        <f ca="1" t="shared" si="118"/>
        <v/>
      </c>
      <c r="T1014" s="98" t="str">
        <f ca="1">IF(B1014="","",IF(ISERROR(MATCH($J1014,SorP!B:B,0)),"",INDIRECT("'SorP'!$A$"&amp;MATCH($S1014&amp;$J1014,SorP!C:C,0))))</f>
        <v/>
      </c>
      <c r="U1014" s="99"/>
      <c r="V1014" s="74" t="str">
        <f ca="1" t="shared" si="119"/>
        <v/>
      </c>
      <c r="W1014" s="74" t="b">
        <f ca="1" t="shared" si="120"/>
        <v>0</v>
      </c>
      <c r="X1014" s="74" t="str">
        <f ca="1" t="shared" si="121"/>
        <v>+</v>
      </c>
      <c r="Y1014" s="74" t="e">
        <f ca="1">IF(C1014="",NA(),MATCH($B1014&amp;$C1014,'Smelter Look-up'!$J:$J,0))</f>
        <v>#N/A</v>
      </c>
      <c r="AB1014" s="74">
        <f ca="1" t="shared" si="122"/>
        <v>0</v>
      </c>
      <c r="AC1014" s="74" t="str">
        <f ca="1" t="shared" si="123"/>
        <v/>
      </c>
      <c r="AD1014" s="74" t="str">
        <f ca="1" t="shared" si="117"/>
        <v/>
      </c>
    </row>
    <row r="1015" s="74" customFormat="1" ht="20.15" customHeight="1" spans="1:30">
      <c r="A1015" s="97"/>
      <c r="B1015" s="95" t="str">
        <f ca="1">IF(LEN(A1015)=0,"",INDEX('Smelter Look-up'!$A:$A,MATCH($A1015,'Smelter Look-up'!$E:$E,0)))</f>
        <v/>
      </c>
      <c r="C1015" s="95" t="str">
        <f ca="1">IF(LEN(A1015)=0,"",INDEX('Smelter Look-up'!$C:$C,MATCH($A1015,'Smelter Look-up'!$E:$E,0)))</f>
        <v/>
      </c>
      <c r="D1015" s="95"/>
      <c r="E1015" s="95" t="str">
        <f ca="1">IF(ISERROR($Y1015),"",OFFSET('Smelter Look-up'!$D$4,$Y1015-4,0)&amp;"")</f>
        <v/>
      </c>
      <c r="F1015" s="95" t="str">
        <f ca="1">IF(ISERROR($Y1015),"",OFFSET('Smelter Look-up'!$E$4,$Y1015-4,0))</f>
        <v/>
      </c>
      <c r="G1015" s="95" t="str">
        <f ca="1">IF(C1015="Smelter not listed","Enter smelter details",IF(ISERROR($Y1015),"",OFFSET('Smelter Look-up'!$F$4,$Y1015-4,0)))</f>
        <v/>
      </c>
      <c r="H1015" s="154" t="str">
        <f ca="1">IF(ISERROR($Y1015),"",OFFSET('Smelter Look-up'!$G$4,$Y1015-4,0))</f>
        <v/>
      </c>
      <c r="I1015" s="96" t="str">
        <f ca="1">IF(ISERROR($Y1015),"",OFFSET('Smelter Look-up'!$H$4,$Y1015-4,0))</f>
        <v/>
      </c>
      <c r="J1015" s="96" t="str">
        <f ca="1">IF(ISERROR($Y1015),"",OFFSET('Smelter Look-up'!$I$4,$Y1015-4,0))</f>
        <v/>
      </c>
      <c r="K1015" s="97"/>
      <c r="L1015" s="97"/>
      <c r="M1015" s="97"/>
      <c r="N1015" s="97"/>
      <c r="O1015" s="97"/>
      <c r="P1015" s="97"/>
      <c r="Q1015" s="98"/>
      <c r="R1015" s="140" t="str">
        <f ca="1">IF(ISERROR($Y1015),"",OFFSET('Smelter Look-up'!$C$4,$Y1015-4,0)&amp;"")</f>
        <v/>
      </c>
      <c r="S1015" s="98" t="str">
        <f ca="1" t="shared" si="118"/>
        <v/>
      </c>
      <c r="T1015" s="98" t="str">
        <f ca="1">IF(B1015="","",IF(ISERROR(MATCH($J1015,SorP!B:B,0)),"",INDIRECT("'SorP'!$A$"&amp;MATCH($S1015&amp;$J1015,SorP!C:C,0))))</f>
        <v/>
      </c>
      <c r="U1015" s="99"/>
      <c r="V1015" s="74" t="str">
        <f ca="1" t="shared" si="119"/>
        <v/>
      </c>
      <c r="W1015" s="74" t="b">
        <f ca="1" t="shared" si="120"/>
        <v>0</v>
      </c>
      <c r="X1015" s="74" t="str">
        <f ca="1" t="shared" si="121"/>
        <v>+</v>
      </c>
      <c r="Y1015" s="74" t="e">
        <f ca="1">IF(C1015="",NA(),MATCH($B1015&amp;$C1015,'Smelter Look-up'!$J:$J,0))</f>
        <v>#N/A</v>
      </c>
      <c r="AB1015" s="74">
        <f ca="1" t="shared" si="122"/>
        <v>0</v>
      </c>
      <c r="AC1015" s="74" t="str">
        <f ca="1" t="shared" si="123"/>
        <v/>
      </c>
      <c r="AD1015" s="74" t="str">
        <f ca="1" t="shared" ref="AD1015:AD1078" si="124">IF(C1015="Smelter not listed",D1015,IF(C1015="Smelter not yet identified","",C1015))</f>
        <v/>
      </c>
    </row>
    <row r="1016" s="74" customFormat="1" ht="20.15" customHeight="1" spans="1:30">
      <c r="A1016" s="97"/>
      <c r="B1016" s="95" t="str">
        <f ca="1">IF(LEN(A1016)=0,"",INDEX('Smelter Look-up'!$A:$A,MATCH($A1016,'Smelter Look-up'!$E:$E,0)))</f>
        <v/>
      </c>
      <c r="C1016" s="95" t="str">
        <f ca="1">IF(LEN(A1016)=0,"",INDEX('Smelter Look-up'!$C:$C,MATCH($A1016,'Smelter Look-up'!$E:$E,0)))</f>
        <v/>
      </c>
      <c r="D1016" s="95"/>
      <c r="E1016" s="95" t="str">
        <f ca="1">IF(ISERROR($Y1016),"",OFFSET('Smelter Look-up'!$D$4,$Y1016-4,0)&amp;"")</f>
        <v/>
      </c>
      <c r="F1016" s="95" t="str">
        <f ca="1">IF(ISERROR($Y1016),"",OFFSET('Smelter Look-up'!$E$4,$Y1016-4,0))</f>
        <v/>
      </c>
      <c r="G1016" s="95" t="str">
        <f ca="1">IF(C1016="Smelter not listed","Enter smelter details",IF(ISERROR($Y1016),"",OFFSET('Smelter Look-up'!$F$4,$Y1016-4,0)))</f>
        <v/>
      </c>
      <c r="H1016" s="154" t="str">
        <f ca="1">IF(ISERROR($Y1016),"",OFFSET('Smelter Look-up'!$G$4,$Y1016-4,0))</f>
        <v/>
      </c>
      <c r="I1016" s="96" t="str">
        <f ca="1">IF(ISERROR($Y1016),"",OFFSET('Smelter Look-up'!$H$4,$Y1016-4,0))</f>
        <v/>
      </c>
      <c r="J1016" s="96" t="str">
        <f ca="1">IF(ISERROR($Y1016),"",OFFSET('Smelter Look-up'!$I$4,$Y1016-4,0))</f>
        <v/>
      </c>
      <c r="K1016" s="97"/>
      <c r="L1016" s="97"/>
      <c r="M1016" s="97"/>
      <c r="N1016" s="97"/>
      <c r="O1016" s="97"/>
      <c r="P1016" s="97"/>
      <c r="Q1016" s="98"/>
      <c r="R1016" s="140" t="str">
        <f ca="1">IF(ISERROR($Y1016),"",OFFSET('Smelter Look-up'!$C$4,$Y1016-4,0)&amp;"")</f>
        <v/>
      </c>
      <c r="S1016" s="98" t="str">
        <f ca="1" t="shared" si="118"/>
        <v/>
      </c>
      <c r="T1016" s="98" t="str">
        <f ca="1">IF(B1016="","",IF(ISERROR(MATCH($J1016,SorP!B:B,0)),"",INDIRECT("'SorP'!$A$"&amp;MATCH($S1016&amp;$J1016,SorP!C:C,0))))</f>
        <v/>
      </c>
      <c r="U1016" s="99"/>
      <c r="V1016" s="74" t="str">
        <f ca="1" t="shared" si="119"/>
        <v/>
      </c>
      <c r="W1016" s="74" t="b">
        <f ca="1" t="shared" si="120"/>
        <v>0</v>
      </c>
      <c r="X1016" s="74" t="str">
        <f ca="1" t="shared" si="121"/>
        <v>+</v>
      </c>
      <c r="Y1016" s="74" t="e">
        <f ca="1">IF(C1016="",NA(),MATCH($B1016&amp;$C1016,'Smelter Look-up'!$J:$J,0))</f>
        <v>#N/A</v>
      </c>
      <c r="AB1016" s="74">
        <f ca="1" t="shared" si="122"/>
        <v>0</v>
      </c>
      <c r="AC1016" s="74" t="str">
        <f ca="1" t="shared" si="123"/>
        <v/>
      </c>
      <c r="AD1016" s="74" t="str">
        <f ca="1" t="shared" si="124"/>
        <v/>
      </c>
    </row>
    <row r="1017" s="74" customFormat="1" ht="20.15" customHeight="1" spans="1:30">
      <c r="A1017" s="97"/>
      <c r="B1017" s="95" t="str">
        <f ca="1">IF(LEN(A1017)=0,"",INDEX('Smelter Look-up'!$A:$A,MATCH($A1017,'Smelter Look-up'!$E:$E,0)))</f>
        <v/>
      </c>
      <c r="C1017" s="95" t="str">
        <f ca="1">IF(LEN(A1017)=0,"",INDEX('Smelter Look-up'!$C:$C,MATCH($A1017,'Smelter Look-up'!$E:$E,0)))</f>
        <v/>
      </c>
      <c r="D1017" s="95"/>
      <c r="E1017" s="95" t="str">
        <f ca="1">IF(ISERROR($Y1017),"",OFFSET('Smelter Look-up'!$D$4,$Y1017-4,0)&amp;"")</f>
        <v/>
      </c>
      <c r="F1017" s="95" t="str">
        <f ca="1">IF(ISERROR($Y1017),"",OFFSET('Smelter Look-up'!$E$4,$Y1017-4,0))</f>
        <v/>
      </c>
      <c r="G1017" s="95" t="str">
        <f ca="1">IF(C1017="Smelter not listed","Enter smelter details",IF(ISERROR($Y1017),"",OFFSET('Smelter Look-up'!$F$4,$Y1017-4,0)))</f>
        <v/>
      </c>
      <c r="H1017" s="154" t="str">
        <f ca="1">IF(ISERROR($Y1017),"",OFFSET('Smelter Look-up'!$G$4,$Y1017-4,0))</f>
        <v/>
      </c>
      <c r="I1017" s="96" t="str">
        <f ca="1">IF(ISERROR($Y1017),"",OFFSET('Smelter Look-up'!$H$4,$Y1017-4,0))</f>
        <v/>
      </c>
      <c r="J1017" s="96" t="str">
        <f ca="1">IF(ISERROR($Y1017),"",OFFSET('Smelter Look-up'!$I$4,$Y1017-4,0))</f>
        <v/>
      </c>
      <c r="K1017" s="97"/>
      <c r="L1017" s="97"/>
      <c r="M1017" s="97"/>
      <c r="N1017" s="97"/>
      <c r="O1017" s="97"/>
      <c r="P1017" s="97"/>
      <c r="Q1017" s="98"/>
      <c r="R1017" s="140" t="str">
        <f ca="1">IF(ISERROR($Y1017),"",OFFSET('Smelter Look-up'!$C$4,$Y1017-4,0)&amp;"")</f>
        <v/>
      </c>
      <c r="S1017" s="98" t="str">
        <f ca="1" t="shared" si="118"/>
        <v/>
      </c>
      <c r="T1017" s="98" t="str">
        <f ca="1">IF(B1017="","",IF(ISERROR(MATCH($J1017,SorP!B:B,0)),"",INDIRECT("'SorP'!$A$"&amp;MATCH($S1017&amp;$J1017,SorP!C:C,0))))</f>
        <v/>
      </c>
      <c r="U1017" s="99"/>
      <c r="V1017" s="74" t="str">
        <f ca="1" t="shared" si="119"/>
        <v/>
      </c>
      <c r="W1017" s="74" t="b">
        <f ca="1" t="shared" si="120"/>
        <v>0</v>
      </c>
      <c r="X1017" s="74" t="str">
        <f ca="1" t="shared" si="121"/>
        <v>+</v>
      </c>
      <c r="Y1017" s="74" t="e">
        <f ca="1">IF(C1017="",NA(),MATCH($B1017&amp;$C1017,'Smelter Look-up'!$J:$J,0))</f>
        <v>#N/A</v>
      </c>
      <c r="AB1017" s="74">
        <f ca="1" t="shared" si="122"/>
        <v>0</v>
      </c>
      <c r="AC1017" s="74" t="str">
        <f ca="1" t="shared" si="123"/>
        <v/>
      </c>
      <c r="AD1017" s="74" t="str">
        <f ca="1" t="shared" si="124"/>
        <v/>
      </c>
    </row>
    <row r="1018" s="74" customFormat="1" ht="20.15" customHeight="1" spans="1:30">
      <c r="A1018" s="97"/>
      <c r="B1018" s="95" t="str">
        <f ca="1">IF(LEN(A1018)=0,"",INDEX('Smelter Look-up'!$A:$A,MATCH($A1018,'Smelter Look-up'!$E:$E,0)))</f>
        <v/>
      </c>
      <c r="C1018" s="95" t="str">
        <f ca="1">IF(LEN(A1018)=0,"",INDEX('Smelter Look-up'!$C:$C,MATCH($A1018,'Smelter Look-up'!$E:$E,0)))</f>
        <v/>
      </c>
      <c r="D1018" s="95"/>
      <c r="E1018" s="95" t="str">
        <f ca="1">IF(ISERROR($Y1018),"",OFFSET('Smelter Look-up'!$D$4,$Y1018-4,0)&amp;"")</f>
        <v/>
      </c>
      <c r="F1018" s="95" t="str">
        <f ca="1">IF(ISERROR($Y1018),"",OFFSET('Smelter Look-up'!$E$4,$Y1018-4,0))</f>
        <v/>
      </c>
      <c r="G1018" s="95" t="str">
        <f ca="1">IF(C1018="Smelter not listed","Enter smelter details",IF(ISERROR($Y1018),"",OFFSET('Smelter Look-up'!$F$4,$Y1018-4,0)))</f>
        <v/>
      </c>
      <c r="H1018" s="154" t="str">
        <f ca="1">IF(ISERROR($Y1018),"",OFFSET('Smelter Look-up'!$G$4,$Y1018-4,0))</f>
        <v/>
      </c>
      <c r="I1018" s="96" t="str">
        <f ca="1">IF(ISERROR($Y1018),"",OFFSET('Smelter Look-up'!$H$4,$Y1018-4,0))</f>
        <v/>
      </c>
      <c r="J1018" s="96" t="str">
        <f ca="1">IF(ISERROR($Y1018),"",OFFSET('Smelter Look-up'!$I$4,$Y1018-4,0))</f>
        <v/>
      </c>
      <c r="K1018" s="97"/>
      <c r="L1018" s="97"/>
      <c r="M1018" s="97"/>
      <c r="N1018" s="97"/>
      <c r="O1018" s="97"/>
      <c r="P1018" s="97"/>
      <c r="Q1018" s="98"/>
      <c r="R1018" s="140" t="str">
        <f ca="1">IF(ISERROR($Y1018),"",OFFSET('Smelter Look-up'!$C$4,$Y1018-4,0)&amp;"")</f>
        <v/>
      </c>
      <c r="S1018" s="98" t="str">
        <f ca="1" t="shared" si="118"/>
        <v/>
      </c>
      <c r="T1018" s="98" t="str">
        <f ca="1">IF(B1018="","",IF(ISERROR(MATCH($J1018,SorP!B:B,0)),"",INDIRECT("'SorP'!$A$"&amp;MATCH($S1018&amp;$J1018,SorP!C:C,0))))</f>
        <v/>
      </c>
      <c r="U1018" s="99"/>
      <c r="V1018" s="74" t="str">
        <f ca="1" t="shared" si="119"/>
        <v/>
      </c>
      <c r="W1018" s="74" t="b">
        <f ca="1" t="shared" si="120"/>
        <v>0</v>
      </c>
      <c r="X1018" s="74" t="str">
        <f ca="1" t="shared" si="121"/>
        <v>+</v>
      </c>
      <c r="Y1018" s="74" t="e">
        <f ca="1">IF(C1018="",NA(),MATCH($B1018&amp;$C1018,'Smelter Look-up'!$J:$J,0))</f>
        <v>#N/A</v>
      </c>
      <c r="AB1018" s="74">
        <f ca="1" t="shared" si="122"/>
        <v>0</v>
      </c>
      <c r="AC1018" s="74" t="str">
        <f ca="1" t="shared" si="123"/>
        <v/>
      </c>
      <c r="AD1018" s="74" t="str">
        <f ca="1" t="shared" si="124"/>
        <v/>
      </c>
    </row>
    <row r="1019" s="74" customFormat="1" ht="20.15" customHeight="1" spans="1:30">
      <c r="A1019" s="97"/>
      <c r="B1019" s="95" t="str">
        <f ca="1">IF(LEN(A1019)=0,"",INDEX('Smelter Look-up'!$A:$A,MATCH($A1019,'Smelter Look-up'!$E:$E,0)))</f>
        <v/>
      </c>
      <c r="C1019" s="95" t="str">
        <f ca="1">IF(LEN(A1019)=0,"",INDEX('Smelter Look-up'!$C:$C,MATCH($A1019,'Smelter Look-up'!$E:$E,0)))</f>
        <v/>
      </c>
      <c r="D1019" s="95"/>
      <c r="E1019" s="95" t="str">
        <f ca="1">IF(ISERROR($Y1019),"",OFFSET('Smelter Look-up'!$D$4,$Y1019-4,0)&amp;"")</f>
        <v/>
      </c>
      <c r="F1019" s="95" t="str">
        <f ca="1">IF(ISERROR($Y1019),"",OFFSET('Smelter Look-up'!$E$4,$Y1019-4,0))</f>
        <v/>
      </c>
      <c r="G1019" s="95" t="str">
        <f ca="1">IF(C1019="Smelter not listed","Enter smelter details",IF(ISERROR($Y1019),"",OFFSET('Smelter Look-up'!$F$4,$Y1019-4,0)))</f>
        <v/>
      </c>
      <c r="H1019" s="154" t="str">
        <f ca="1">IF(ISERROR($Y1019),"",OFFSET('Smelter Look-up'!$G$4,$Y1019-4,0))</f>
        <v/>
      </c>
      <c r="I1019" s="96" t="str">
        <f ca="1">IF(ISERROR($Y1019),"",OFFSET('Smelter Look-up'!$H$4,$Y1019-4,0))</f>
        <v/>
      </c>
      <c r="J1019" s="96" t="str">
        <f ca="1">IF(ISERROR($Y1019),"",OFFSET('Smelter Look-up'!$I$4,$Y1019-4,0))</f>
        <v/>
      </c>
      <c r="K1019" s="97"/>
      <c r="L1019" s="97"/>
      <c r="M1019" s="97"/>
      <c r="N1019" s="97"/>
      <c r="O1019" s="97"/>
      <c r="P1019" s="97"/>
      <c r="Q1019" s="98"/>
      <c r="R1019" s="140" t="str">
        <f ca="1">IF(ISERROR($Y1019),"",OFFSET('Smelter Look-up'!$C$4,$Y1019-4,0)&amp;"")</f>
        <v/>
      </c>
      <c r="S1019" s="98" t="str">
        <f ca="1" t="shared" si="118"/>
        <v/>
      </c>
      <c r="T1019" s="98" t="str">
        <f ca="1">IF(B1019="","",IF(ISERROR(MATCH($J1019,SorP!B:B,0)),"",INDIRECT("'SorP'!$A$"&amp;MATCH($S1019&amp;$J1019,SorP!C:C,0))))</f>
        <v/>
      </c>
      <c r="U1019" s="99"/>
      <c r="V1019" s="74" t="str">
        <f ca="1" t="shared" si="119"/>
        <v/>
      </c>
      <c r="W1019" s="74" t="b">
        <f ca="1" t="shared" si="120"/>
        <v>0</v>
      </c>
      <c r="X1019" s="74" t="str">
        <f ca="1" t="shared" si="121"/>
        <v>+</v>
      </c>
      <c r="Y1019" s="74" t="e">
        <f ca="1">IF(C1019="",NA(),MATCH($B1019&amp;$C1019,'Smelter Look-up'!$J:$J,0))</f>
        <v>#N/A</v>
      </c>
      <c r="AB1019" s="74">
        <f ca="1" t="shared" si="122"/>
        <v>0</v>
      </c>
      <c r="AC1019" s="74" t="str">
        <f ca="1" t="shared" si="123"/>
        <v/>
      </c>
      <c r="AD1019" s="74" t="str">
        <f ca="1" t="shared" si="124"/>
        <v/>
      </c>
    </row>
    <row r="1020" s="74" customFormat="1" ht="20.15" customHeight="1" spans="1:30">
      <c r="A1020" s="97"/>
      <c r="B1020" s="95" t="str">
        <f ca="1">IF(LEN(A1020)=0,"",INDEX('Smelter Look-up'!$A:$A,MATCH($A1020,'Smelter Look-up'!$E:$E,0)))</f>
        <v/>
      </c>
      <c r="C1020" s="95" t="str">
        <f ca="1">IF(LEN(A1020)=0,"",INDEX('Smelter Look-up'!$C:$C,MATCH($A1020,'Smelter Look-up'!$E:$E,0)))</f>
        <v/>
      </c>
      <c r="D1020" s="95"/>
      <c r="E1020" s="95" t="str">
        <f ca="1">IF(ISERROR($Y1020),"",OFFSET('Smelter Look-up'!$D$4,$Y1020-4,0)&amp;"")</f>
        <v/>
      </c>
      <c r="F1020" s="95" t="str">
        <f ca="1">IF(ISERROR($Y1020),"",OFFSET('Smelter Look-up'!$E$4,$Y1020-4,0))</f>
        <v/>
      </c>
      <c r="G1020" s="95" t="str">
        <f ca="1">IF(C1020="Smelter not listed","Enter smelter details",IF(ISERROR($Y1020),"",OFFSET('Smelter Look-up'!$F$4,$Y1020-4,0)))</f>
        <v/>
      </c>
      <c r="H1020" s="154" t="str">
        <f ca="1">IF(ISERROR($Y1020),"",OFFSET('Smelter Look-up'!$G$4,$Y1020-4,0))</f>
        <v/>
      </c>
      <c r="I1020" s="96" t="str">
        <f ca="1">IF(ISERROR($Y1020),"",OFFSET('Smelter Look-up'!$H$4,$Y1020-4,0))</f>
        <v/>
      </c>
      <c r="J1020" s="96" t="str">
        <f ca="1">IF(ISERROR($Y1020),"",OFFSET('Smelter Look-up'!$I$4,$Y1020-4,0))</f>
        <v/>
      </c>
      <c r="K1020" s="97"/>
      <c r="L1020" s="97"/>
      <c r="M1020" s="97"/>
      <c r="N1020" s="97"/>
      <c r="O1020" s="97"/>
      <c r="P1020" s="97"/>
      <c r="Q1020" s="98"/>
      <c r="R1020" s="140" t="str">
        <f ca="1">IF(ISERROR($Y1020),"",OFFSET('Smelter Look-up'!$C$4,$Y1020-4,0)&amp;"")</f>
        <v/>
      </c>
      <c r="S1020" s="98" t="str">
        <f ca="1" t="shared" si="118"/>
        <v/>
      </c>
      <c r="T1020" s="98" t="str">
        <f ca="1">IF(B1020="","",IF(ISERROR(MATCH($J1020,SorP!B:B,0)),"",INDIRECT("'SorP'!$A$"&amp;MATCH($S1020&amp;$J1020,SorP!C:C,0))))</f>
        <v/>
      </c>
      <c r="U1020" s="99"/>
      <c r="V1020" s="74" t="str">
        <f ca="1" t="shared" si="119"/>
        <v/>
      </c>
      <c r="W1020" s="74" t="b">
        <f ca="1" t="shared" si="120"/>
        <v>0</v>
      </c>
      <c r="X1020" s="74" t="str">
        <f ca="1" t="shared" si="121"/>
        <v>+</v>
      </c>
      <c r="Y1020" s="74" t="e">
        <f ca="1">IF(C1020="",NA(),MATCH($B1020&amp;$C1020,'Smelter Look-up'!$J:$J,0))</f>
        <v>#N/A</v>
      </c>
      <c r="AB1020" s="74">
        <f ca="1" t="shared" si="122"/>
        <v>0</v>
      </c>
      <c r="AC1020" s="74" t="str">
        <f ca="1" t="shared" si="123"/>
        <v/>
      </c>
      <c r="AD1020" s="74" t="str">
        <f ca="1" t="shared" si="124"/>
        <v/>
      </c>
    </row>
    <row r="1021" s="74" customFormat="1" ht="20.15" customHeight="1" spans="1:30">
      <c r="A1021" s="97"/>
      <c r="B1021" s="95" t="str">
        <f ca="1">IF(LEN(A1021)=0,"",INDEX('Smelter Look-up'!$A:$A,MATCH($A1021,'Smelter Look-up'!$E:$E,0)))</f>
        <v/>
      </c>
      <c r="C1021" s="95" t="str">
        <f ca="1">IF(LEN(A1021)=0,"",INDEX('Smelter Look-up'!$C:$C,MATCH($A1021,'Smelter Look-up'!$E:$E,0)))</f>
        <v/>
      </c>
      <c r="D1021" s="95"/>
      <c r="E1021" s="95" t="str">
        <f ca="1">IF(ISERROR($Y1021),"",OFFSET('Smelter Look-up'!$D$4,$Y1021-4,0)&amp;"")</f>
        <v/>
      </c>
      <c r="F1021" s="95" t="str">
        <f ca="1">IF(ISERROR($Y1021),"",OFFSET('Smelter Look-up'!$E$4,$Y1021-4,0))</f>
        <v/>
      </c>
      <c r="G1021" s="95" t="str">
        <f ca="1">IF(C1021="Smelter not listed","Enter smelter details",IF(ISERROR($Y1021),"",OFFSET('Smelter Look-up'!$F$4,$Y1021-4,0)))</f>
        <v/>
      </c>
      <c r="H1021" s="154" t="str">
        <f ca="1">IF(ISERROR($Y1021),"",OFFSET('Smelter Look-up'!$G$4,$Y1021-4,0))</f>
        <v/>
      </c>
      <c r="I1021" s="96" t="str">
        <f ca="1">IF(ISERROR($Y1021),"",OFFSET('Smelter Look-up'!$H$4,$Y1021-4,0))</f>
        <v/>
      </c>
      <c r="J1021" s="96" t="str">
        <f ca="1">IF(ISERROR($Y1021),"",OFFSET('Smelter Look-up'!$I$4,$Y1021-4,0))</f>
        <v/>
      </c>
      <c r="K1021" s="97"/>
      <c r="L1021" s="97"/>
      <c r="M1021" s="97"/>
      <c r="N1021" s="97"/>
      <c r="O1021" s="97"/>
      <c r="P1021" s="97"/>
      <c r="Q1021" s="98"/>
      <c r="R1021" s="140" t="str">
        <f ca="1">IF(ISERROR($Y1021),"",OFFSET('Smelter Look-up'!$C$4,$Y1021-4,0)&amp;"")</f>
        <v/>
      </c>
      <c r="S1021" s="98" t="str">
        <f ca="1" t="shared" si="118"/>
        <v/>
      </c>
      <c r="T1021" s="98" t="str">
        <f ca="1">IF(B1021="","",IF(ISERROR(MATCH($J1021,SorP!B:B,0)),"",INDIRECT("'SorP'!$A$"&amp;MATCH($S1021&amp;$J1021,SorP!C:C,0))))</f>
        <v/>
      </c>
      <c r="U1021" s="99"/>
      <c r="V1021" s="74" t="str">
        <f ca="1" t="shared" si="119"/>
        <v/>
      </c>
      <c r="W1021" s="74" t="b">
        <f ca="1" t="shared" si="120"/>
        <v>0</v>
      </c>
      <c r="X1021" s="74" t="str">
        <f ca="1" t="shared" si="121"/>
        <v>+</v>
      </c>
      <c r="Y1021" s="74" t="e">
        <f ca="1">IF(C1021="",NA(),MATCH($B1021&amp;$C1021,'Smelter Look-up'!$J:$J,0))</f>
        <v>#N/A</v>
      </c>
      <c r="AB1021" s="74">
        <f ca="1" t="shared" si="122"/>
        <v>0</v>
      </c>
      <c r="AC1021" s="74" t="str">
        <f ca="1" t="shared" si="123"/>
        <v/>
      </c>
      <c r="AD1021" s="74" t="str">
        <f ca="1" t="shared" si="124"/>
        <v/>
      </c>
    </row>
    <row r="1022" s="74" customFormat="1" ht="20.15" customHeight="1" spans="1:30">
      <c r="A1022" s="97"/>
      <c r="B1022" s="95" t="str">
        <f ca="1">IF(LEN(A1022)=0,"",INDEX('Smelter Look-up'!$A:$A,MATCH($A1022,'Smelter Look-up'!$E:$E,0)))</f>
        <v/>
      </c>
      <c r="C1022" s="95" t="str">
        <f ca="1">IF(LEN(A1022)=0,"",INDEX('Smelter Look-up'!$C:$C,MATCH($A1022,'Smelter Look-up'!$E:$E,0)))</f>
        <v/>
      </c>
      <c r="D1022" s="95"/>
      <c r="E1022" s="95" t="str">
        <f ca="1">IF(ISERROR($Y1022),"",OFFSET('Smelter Look-up'!$D$4,$Y1022-4,0)&amp;"")</f>
        <v/>
      </c>
      <c r="F1022" s="95" t="str">
        <f ca="1">IF(ISERROR($Y1022),"",OFFSET('Smelter Look-up'!$E$4,$Y1022-4,0))</f>
        <v/>
      </c>
      <c r="G1022" s="95" t="str">
        <f ca="1">IF(C1022="Smelter not listed","Enter smelter details",IF(ISERROR($Y1022),"",OFFSET('Smelter Look-up'!$F$4,$Y1022-4,0)))</f>
        <v/>
      </c>
      <c r="H1022" s="154" t="str">
        <f ca="1">IF(ISERROR($Y1022),"",OFFSET('Smelter Look-up'!$G$4,$Y1022-4,0))</f>
        <v/>
      </c>
      <c r="I1022" s="96" t="str">
        <f ca="1">IF(ISERROR($Y1022),"",OFFSET('Smelter Look-up'!$H$4,$Y1022-4,0))</f>
        <v/>
      </c>
      <c r="J1022" s="96" t="str">
        <f ca="1">IF(ISERROR($Y1022),"",OFFSET('Smelter Look-up'!$I$4,$Y1022-4,0))</f>
        <v/>
      </c>
      <c r="K1022" s="97"/>
      <c r="L1022" s="97"/>
      <c r="M1022" s="97"/>
      <c r="N1022" s="97"/>
      <c r="O1022" s="97"/>
      <c r="P1022" s="97"/>
      <c r="Q1022" s="98"/>
      <c r="R1022" s="140" t="str">
        <f ca="1">IF(ISERROR($Y1022),"",OFFSET('Smelter Look-up'!$C$4,$Y1022-4,0)&amp;"")</f>
        <v/>
      </c>
      <c r="S1022" s="98" t="str">
        <f ca="1" t="shared" si="118"/>
        <v/>
      </c>
      <c r="T1022" s="98" t="str">
        <f ca="1">IF(B1022="","",IF(ISERROR(MATCH($J1022,SorP!B:B,0)),"",INDIRECT("'SorP'!$A$"&amp;MATCH($S1022&amp;$J1022,SorP!C:C,0))))</f>
        <v/>
      </c>
      <c r="U1022" s="99"/>
      <c r="V1022" s="74" t="str">
        <f ca="1" t="shared" si="119"/>
        <v/>
      </c>
      <c r="W1022" s="74" t="b">
        <f ca="1" t="shared" si="120"/>
        <v>0</v>
      </c>
      <c r="X1022" s="74" t="str">
        <f ca="1" t="shared" si="121"/>
        <v>+</v>
      </c>
      <c r="Y1022" s="74" t="e">
        <f ca="1">IF(C1022="",NA(),MATCH($B1022&amp;$C1022,'Smelter Look-up'!$J:$J,0))</f>
        <v>#N/A</v>
      </c>
      <c r="AB1022" s="74">
        <f ca="1" t="shared" si="122"/>
        <v>0</v>
      </c>
      <c r="AC1022" s="74" t="str">
        <f ca="1" t="shared" si="123"/>
        <v/>
      </c>
      <c r="AD1022" s="74" t="str">
        <f ca="1" t="shared" si="124"/>
        <v/>
      </c>
    </row>
    <row r="1023" s="74" customFormat="1" ht="20.15" customHeight="1" spans="1:30">
      <c r="A1023" s="97"/>
      <c r="B1023" s="95" t="str">
        <f ca="1">IF(LEN(A1023)=0,"",INDEX('Smelter Look-up'!$A:$A,MATCH($A1023,'Smelter Look-up'!$E:$E,0)))</f>
        <v/>
      </c>
      <c r="C1023" s="95" t="str">
        <f ca="1">IF(LEN(A1023)=0,"",INDEX('Smelter Look-up'!$C:$C,MATCH($A1023,'Smelter Look-up'!$E:$E,0)))</f>
        <v/>
      </c>
      <c r="D1023" s="95"/>
      <c r="E1023" s="95" t="str">
        <f ca="1">IF(ISERROR($Y1023),"",OFFSET('Smelter Look-up'!$D$4,$Y1023-4,0)&amp;"")</f>
        <v/>
      </c>
      <c r="F1023" s="95" t="str">
        <f ca="1">IF(ISERROR($Y1023),"",OFFSET('Smelter Look-up'!$E$4,$Y1023-4,0))</f>
        <v/>
      </c>
      <c r="G1023" s="95" t="str">
        <f ca="1">IF(C1023="Smelter not listed","Enter smelter details",IF(ISERROR($Y1023),"",OFFSET('Smelter Look-up'!$F$4,$Y1023-4,0)))</f>
        <v/>
      </c>
      <c r="H1023" s="154" t="str">
        <f ca="1">IF(ISERROR($Y1023),"",OFFSET('Smelter Look-up'!$G$4,$Y1023-4,0))</f>
        <v/>
      </c>
      <c r="I1023" s="96" t="str">
        <f ca="1">IF(ISERROR($Y1023),"",OFFSET('Smelter Look-up'!$H$4,$Y1023-4,0))</f>
        <v/>
      </c>
      <c r="J1023" s="96" t="str">
        <f ca="1">IF(ISERROR($Y1023),"",OFFSET('Smelter Look-up'!$I$4,$Y1023-4,0))</f>
        <v/>
      </c>
      <c r="K1023" s="97"/>
      <c r="L1023" s="97"/>
      <c r="M1023" s="97"/>
      <c r="N1023" s="97"/>
      <c r="O1023" s="97"/>
      <c r="P1023" s="97"/>
      <c r="Q1023" s="98"/>
      <c r="R1023" s="140" t="str">
        <f ca="1">IF(ISERROR($Y1023),"",OFFSET('Smelter Look-up'!$C$4,$Y1023-4,0)&amp;"")</f>
        <v/>
      </c>
      <c r="S1023" s="98" t="str">
        <f ca="1" t="shared" si="118"/>
        <v/>
      </c>
      <c r="T1023" s="98" t="str">
        <f ca="1">IF(B1023="","",IF(ISERROR(MATCH($J1023,SorP!B:B,0)),"",INDIRECT("'SorP'!$A$"&amp;MATCH($S1023&amp;$J1023,SorP!C:C,0))))</f>
        <v/>
      </c>
      <c r="U1023" s="99"/>
      <c r="V1023" s="74" t="str">
        <f ca="1" t="shared" si="119"/>
        <v/>
      </c>
      <c r="W1023" s="74" t="b">
        <f ca="1" t="shared" si="120"/>
        <v>0</v>
      </c>
      <c r="X1023" s="74" t="str">
        <f ca="1" t="shared" si="121"/>
        <v>+</v>
      </c>
      <c r="Y1023" s="74" t="e">
        <f ca="1">IF(C1023="",NA(),MATCH($B1023&amp;$C1023,'Smelter Look-up'!$J:$J,0))</f>
        <v>#N/A</v>
      </c>
      <c r="AB1023" s="74">
        <f ca="1" t="shared" si="122"/>
        <v>0</v>
      </c>
      <c r="AC1023" s="74" t="str">
        <f ca="1" t="shared" si="123"/>
        <v/>
      </c>
      <c r="AD1023" s="74" t="str">
        <f ca="1" t="shared" si="124"/>
        <v/>
      </c>
    </row>
    <row r="1024" s="74" customFormat="1" ht="20.15" customHeight="1" spans="1:30">
      <c r="A1024" s="97"/>
      <c r="B1024" s="95" t="str">
        <f ca="1">IF(LEN(A1024)=0,"",INDEX('Smelter Look-up'!$A:$A,MATCH($A1024,'Smelter Look-up'!$E:$E,0)))</f>
        <v/>
      </c>
      <c r="C1024" s="95" t="str">
        <f ca="1">IF(LEN(A1024)=0,"",INDEX('Smelter Look-up'!$C:$C,MATCH($A1024,'Smelter Look-up'!$E:$E,0)))</f>
        <v/>
      </c>
      <c r="D1024" s="95"/>
      <c r="E1024" s="95" t="str">
        <f ca="1">IF(ISERROR($Y1024),"",OFFSET('Smelter Look-up'!$D$4,$Y1024-4,0)&amp;"")</f>
        <v/>
      </c>
      <c r="F1024" s="95" t="str">
        <f ca="1">IF(ISERROR($Y1024),"",OFFSET('Smelter Look-up'!$E$4,$Y1024-4,0))</f>
        <v/>
      </c>
      <c r="G1024" s="95" t="str">
        <f ca="1">IF(C1024="Smelter not listed","Enter smelter details",IF(ISERROR($Y1024),"",OFFSET('Smelter Look-up'!$F$4,$Y1024-4,0)))</f>
        <v/>
      </c>
      <c r="H1024" s="154" t="str">
        <f ca="1">IF(ISERROR($Y1024),"",OFFSET('Smelter Look-up'!$G$4,$Y1024-4,0))</f>
        <v/>
      </c>
      <c r="I1024" s="96" t="str">
        <f ca="1">IF(ISERROR($Y1024),"",OFFSET('Smelter Look-up'!$H$4,$Y1024-4,0))</f>
        <v/>
      </c>
      <c r="J1024" s="96" t="str">
        <f ca="1">IF(ISERROR($Y1024),"",OFFSET('Smelter Look-up'!$I$4,$Y1024-4,0))</f>
        <v/>
      </c>
      <c r="K1024" s="97"/>
      <c r="L1024" s="97"/>
      <c r="M1024" s="97"/>
      <c r="N1024" s="97"/>
      <c r="O1024" s="97"/>
      <c r="P1024" s="97"/>
      <c r="Q1024" s="98"/>
      <c r="R1024" s="140" t="str">
        <f ca="1">IF(ISERROR($Y1024),"",OFFSET('Smelter Look-up'!$C$4,$Y1024-4,0)&amp;"")</f>
        <v/>
      </c>
      <c r="S1024" s="98" t="str">
        <f ca="1" t="shared" si="118"/>
        <v/>
      </c>
      <c r="T1024" s="98" t="str">
        <f ca="1">IF(B1024="","",IF(ISERROR(MATCH($J1024,SorP!B:B,0)),"",INDIRECT("'SorP'!$A$"&amp;MATCH($S1024&amp;$J1024,SorP!C:C,0))))</f>
        <v/>
      </c>
      <c r="U1024" s="99"/>
      <c r="V1024" s="74" t="str">
        <f ca="1" t="shared" si="119"/>
        <v/>
      </c>
      <c r="W1024" s="74" t="b">
        <f ca="1" t="shared" si="120"/>
        <v>0</v>
      </c>
      <c r="X1024" s="74" t="str">
        <f ca="1" t="shared" si="121"/>
        <v>+</v>
      </c>
      <c r="Y1024" s="74" t="e">
        <f ca="1">IF(C1024="",NA(),MATCH($B1024&amp;$C1024,'Smelter Look-up'!$J:$J,0))</f>
        <v>#N/A</v>
      </c>
      <c r="AB1024" s="74">
        <f ca="1" t="shared" si="122"/>
        <v>0</v>
      </c>
      <c r="AC1024" s="74" t="str">
        <f ca="1" t="shared" si="123"/>
        <v/>
      </c>
      <c r="AD1024" s="74" t="str">
        <f ca="1" t="shared" si="124"/>
        <v/>
      </c>
    </row>
    <row r="1025" s="74" customFormat="1" ht="20.15" customHeight="1" spans="1:30">
      <c r="A1025" s="97"/>
      <c r="B1025" s="95" t="str">
        <f ca="1">IF(LEN(A1025)=0,"",INDEX('Smelter Look-up'!$A:$A,MATCH($A1025,'Smelter Look-up'!$E:$E,0)))</f>
        <v/>
      </c>
      <c r="C1025" s="95" t="str">
        <f ca="1">IF(LEN(A1025)=0,"",INDEX('Smelter Look-up'!$C:$C,MATCH($A1025,'Smelter Look-up'!$E:$E,0)))</f>
        <v/>
      </c>
      <c r="D1025" s="95"/>
      <c r="E1025" s="95" t="str">
        <f ca="1">IF(ISERROR($Y1025),"",OFFSET('Smelter Look-up'!$D$4,$Y1025-4,0)&amp;"")</f>
        <v/>
      </c>
      <c r="F1025" s="95" t="str">
        <f ca="1">IF(ISERROR($Y1025),"",OFFSET('Smelter Look-up'!$E$4,$Y1025-4,0))</f>
        <v/>
      </c>
      <c r="G1025" s="95" t="str">
        <f ca="1">IF(C1025="Smelter not listed","Enter smelter details",IF(ISERROR($Y1025),"",OFFSET('Smelter Look-up'!$F$4,$Y1025-4,0)))</f>
        <v/>
      </c>
      <c r="H1025" s="154" t="str">
        <f ca="1">IF(ISERROR($Y1025),"",OFFSET('Smelter Look-up'!$G$4,$Y1025-4,0))</f>
        <v/>
      </c>
      <c r="I1025" s="96" t="str">
        <f ca="1">IF(ISERROR($Y1025),"",OFFSET('Smelter Look-up'!$H$4,$Y1025-4,0))</f>
        <v/>
      </c>
      <c r="J1025" s="96" t="str">
        <f ca="1">IF(ISERROR($Y1025),"",OFFSET('Smelter Look-up'!$I$4,$Y1025-4,0))</f>
        <v/>
      </c>
      <c r="K1025" s="97"/>
      <c r="L1025" s="97"/>
      <c r="M1025" s="97"/>
      <c r="N1025" s="97"/>
      <c r="O1025" s="97"/>
      <c r="P1025" s="97"/>
      <c r="Q1025" s="98"/>
      <c r="R1025" s="140" t="str">
        <f ca="1">IF(ISERROR($Y1025),"",OFFSET('Smelter Look-up'!$C$4,$Y1025-4,0)&amp;"")</f>
        <v/>
      </c>
      <c r="S1025" s="98" t="str">
        <f ca="1" t="shared" si="118"/>
        <v/>
      </c>
      <c r="T1025" s="98" t="str">
        <f ca="1">IF(B1025="","",IF(ISERROR(MATCH($J1025,SorP!B:B,0)),"",INDIRECT("'SorP'!$A$"&amp;MATCH($S1025&amp;$J1025,SorP!C:C,0))))</f>
        <v/>
      </c>
      <c r="U1025" s="99"/>
      <c r="V1025" s="74" t="str">
        <f ca="1" t="shared" si="119"/>
        <v/>
      </c>
      <c r="W1025" s="74" t="b">
        <f ca="1" t="shared" si="120"/>
        <v>0</v>
      </c>
      <c r="X1025" s="74" t="str">
        <f ca="1" t="shared" si="121"/>
        <v>+</v>
      </c>
      <c r="Y1025" s="74" t="e">
        <f ca="1">IF(C1025="",NA(),MATCH($B1025&amp;$C1025,'Smelter Look-up'!$J:$J,0))</f>
        <v>#N/A</v>
      </c>
      <c r="AB1025" s="74">
        <f ca="1" t="shared" si="122"/>
        <v>0</v>
      </c>
      <c r="AC1025" s="74" t="str">
        <f ca="1" t="shared" si="123"/>
        <v/>
      </c>
      <c r="AD1025" s="74" t="str">
        <f ca="1" t="shared" si="124"/>
        <v/>
      </c>
    </row>
    <row r="1026" s="74" customFormat="1" ht="20.15" customHeight="1" spans="1:30">
      <c r="A1026" s="97"/>
      <c r="B1026" s="95" t="str">
        <f ca="1">IF(LEN(A1026)=0,"",INDEX('Smelter Look-up'!$A:$A,MATCH($A1026,'Smelter Look-up'!$E:$E,0)))</f>
        <v/>
      </c>
      <c r="C1026" s="95" t="str">
        <f ca="1">IF(LEN(A1026)=0,"",INDEX('Smelter Look-up'!$C:$C,MATCH($A1026,'Smelter Look-up'!$E:$E,0)))</f>
        <v/>
      </c>
      <c r="D1026" s="95"/>
      <c r="E1026" s="95" t="str">
        <f ca="1">IF(ISERROR($Y1026),"",OFFSET('Smelter Look-up'!$D$4,$Y1026-4,0)&amp;"")</f>
        <v/>
      </c>
      <c r="F1026" s="95" t="str">
        <f ca="1">IF(ISERROR($Y1026),"",OFFSET('Smelter Look-up'!$E$4,$Y1026-4,0))</f>
        <v/>
      </c>
      <c r="G1026" s="95" t="str">
        <f ca="1">IF(C1026="Smelter not listed","Enter smelter details",IF(ISERROR($Y1026),"",OFFSET('Smelter Look-up'!$F$4,$Y1026-4,0)))</f>
        <v/>
      </c>
      <c r="H1026" s="154" t="str">
        <f ca="1">IF(ISERROR($Y1026),"",OFFSET('Smelter Look-up'!$G$4,$Y1026-4,0))</f>
        <v/>
      </c>
      <c r="I1026" s="96" t="str">
        <f ca="1">IF(ISERROR($Y1026),"",OFFSET('Smelter Look-up'!$H$4,$Y1026-4,0))</f>
        <v/>
      </c>
      <c r="J1026" s="96" t="str">
        <f ca="1">IF(ISERROR($Y1026),"",OFFSET('Smelter Look-up'!$I$4,$Y1026-4,0))</f>
        <v/>
      </c>
      <c r="K1026" s="97"/>
      <c r="L1026" s="97"/>
      <c r="M1026" s="97"/>
      <c r="N1026" s="97"/>
      <c r="O1026" s="97"/>
      <c r="P1026" s="97"/>
      <c r="Q1026" s="98"/>
      <c r="R1026" s="140" t="str">
        <f ca="1">IF(ISERROR($Y1026),"",OFFSET('Smelter Look-up'!$C$4,$Y1026-4,0)&amp;"")</f>
        <v/>
      </c>
      <c r="S1026" s="98" t="str">
        <f ca="1" t="shared" si="118"/>
        <v/>
      </c>
      <c r="T1026" s="98" t="str">
        <f ca="1">IF(B1026="","",IF(ISERROR(MATCH($J1026,SorP!B:B,0)),"",INDIRECT("'SorP'!$A$"&amp;MATCH($S1026&amp;$J1026,SorP!C:C,0))))</f>
        <v/>
      </c>
      <c r="U1026" s="99"/>
      <c r="V1026" s="74" t="str">
        <f ca="1" t="shared" si="119"/>
        <v/>
      </c>
      <c r="W1026" s="74" t="b">
        <f ca="1" t="shared" si="120"/>
        <v>0</v>
      </c>
      <c r="X1026" s="74" t="str">
        <f ca="1" t="shared" si="121"/>
        <v>+</v>
      </c>
      <c r="Y1026" s="74" t="e">
        <f ca="1">IF(C1026="",NA(),MATCH($B1026&amp;$C1026,'Smelter Look-up'!$J:$J,0))</f>
        <v>#N/A</v>
      </c>
      <c r="AB1026" s="74">
        <f ca="1" t="shared" si="122"/>
        <v>0</v>
      </c>
      <c r="AC1026" s="74" t="str">
        <f ca="1" t="shared" si="123"/>
        <v/>
      </c>
      <c r="AD1026" s="74" t="str">
        <f ca="1" t="shared" si="124"/>
        <v/>
      </c>
    </row>
    <row r="1027" s="74" customFormat="1" ht="20.15" customHeight="1" spans="1:30">
      <c r="A1027" s="97"/>
      <c r="B1027" s="95" t="str">
        <f ca="1">IF(LEN(A1027)=0,"",INDEX('Smelter Look-up'!$A:$A,MATCH($A1027,'Smelter Look-up'!$E:$E,0)))</f>
        <v/>
      </c>
      <c r="C1027" s="95" t="str">
        <f ca="1">IF(LEN(A1027)=0,"",INDEX('Smelter Look-up'!$C:$C,MATCH($A1027,'Smelter Look-up'!$E:$E,0)))</f>
        <v/>
      </c>
      <c r="D1027" s="95"/>
      <c r="E1027" s="95" t="str">
        <f ca="1">IF(ISERROR($Y1027),"",OFFSET('Smelter Look-up'!$D$4,$Y1027-4,0)&amp;"")</f>
        <v/>
      </c>
      <c r="F1027" s="95" t="str">
        <f ca="1">IF(ISERROR($Y1027),"",OFFSET('Smelter Look-up'!$E$4,$Y1027-4,0))</f>
        <v/>
      </c>
      <c r="G1027" s="95" t="str">
        <f ca="1">IF(C1027="Smelter not listed","Enter smelter details",IF(ISERROR($Y1027),"",OFFSET('Smelter Look-up'!$F$4,$Y1027-4,0)))</f>
        <v/>
      </c>
      <c r="H1027" s="154" t="str">
        <f ca="1">IF(ISERROR($Y1027),"",OFFSET('Smelter Look-up'!$G$4,$Y1027-4,0))</f>
        <v/>
      </c>
      <c r="I1027" s="96" t="str">
        <f ca="1">IF(ISERROR($Y1027),"",OFFSET('Smelter Look-up'!$H$4,$Y1027-4,0))</f>
        <v/>
      </c>
      <c r="J1027" s="96" t="str">
        <f ca="1">IF(ISERROR($Y1027),"",OFFSET('Smelter Look-up'!$I$4,$Y1027-4,0))</f>
        <v/>
      </c>
      <c r="K1027" s="97"/>
      <c r="L1027" s="97"/>
      <c r="M1027" s="97"/>
      <c r="N1027" s="97"/>
      <c r="O1027" s="97"/>
      <c r="P1027" s="97"/>
      <c r="Q1027" s="98"/>
      <c r="R1027" s="140" t="str">
        <f ca="1">IF(ISERROR($Y1027),"",OFFSET('Smelter Look-up'!$C$4,$Y1027-4,0)&amp;"")</f>
        <v/>
      </c>
      <c r="S1027" s="98" t="str">
        <f ca="1" t="shared" si="118"/>
        <v/>
      </c>
      <c r="T1027" s="98" t="str">
        <f ca="1">IF(B1027="","",IF(ISERROR(MATCH($J1027,SorP!B:B,0)),"",INDIRECT("'SorP'!$A$"&amp;MATCH($S1027&amp;$J1027,SorP!C:C,0))))</f>
        <v/>
      </c>
      <c r="U1027" s="99"/>
      <c r="V1027" s="74" t="str">
        <f ca="1" t="shared" si="119"/>
        <v/>
      </c>
      <c r="W1027" s="74" t="b">
        <f ca="1" t="shared" si="120"/>
        <v>0</v>
      </c>
      <c r="X1027" s="74" t="str">
        <f ca="1" t="shared" si="121"/>
        <v>+</v>
      </c>
      <c r="Y1027" s="74" t="e">
        <f ca="1">IF(C1027="",NA(),MATCH($B1027&amp;$C1027,'Smelter Look-up'!$J:$J,0))</f>
        <v>#N/A</v>
      </c>
      <c r="AB1027" s="74">
        <f ca="1" t="shared" si="122"/>
        <v>0</v>
      </c>
      <c r="AC1027" s="74" t="str">
        <f ca="1" t="shared" si="123"/>
        <v/>
      </c>
      <c r="AD1027" s="74" t="str">
        <f ca="1" t="shared" si="124"/>
        <v/>
      </c>
    </row>
    <row r="1028" s="74" customFormat="1" ht="20.15" customHeight="1" spans="1:30">
      <c r="A1028" s="97"/>
      <c r="B1028" s="95" t="str">
        <f ca="1">IF(LEN(A1028)=0,"",INDEX('Smelter Look-up'!$A:$A,MATCH($A1028,'Smelter Look-up'!$E:$E,0)))</f>
        <v/>
      </c>
      <c r="C1028" s="95" t="str">
        <f ca="1">IF(LEN(A1028)=0,"",INDEX('Smelter Look-up'!$C:$C,MATCH($A1028,'Smelter Look-up'!$E:$E,0)))</f>
        <v/>
      </c>
      <c r="D1028" s="95"/>
      <c r="E1028" s="95" t="str">
        <f ca="1">IF(ISERROR($Y1028),"",OFFSET('Smelter Look-up'!$D$4,$Y1028-4,0)&amp;"")</f>
        <v/>
      </c>
      <c r="F1028" s="95" t="str">
        <f ca="1">IF(ISERROR($Y1028),"",OFFSET('Smelter Look-up'!$E$4,$Y1028-4,0))</f>
        <v/>
      </c>
      <c r="G1028" s="95" t="str">
        <f ca="1">IF(C1028="Smelter not listed","Enter smelter details",IF(ISERROR($Y1028),"",OFFSET('Smelter Look-up'!$F$4,$Y1028-4,0)))</f>
        <v/>
      </c>
      <c r="H1028" s="154" t="str">
        <f ca="1">IF(ISERROR($Y1028),"",OFFSET('Smelter Look-up'!$G$4,$Y1028-4,0))</f>
        <v/>
      </c>
      <c r="I1028" s="96" t="str">
        <f ca="1">IF(ISERROR($Y1028),"",OFFSET('Smelter Look-up'!$H$4,$Y1028-4,0))</f>
        <v/>
      </c>
      <c r="J1028" s="96" t="str">
        <f ca="1">IF(ISERROR($Y1028),"",OFFSET('Smelter Look-up'!$I$4,$Y1028-4,0))</f>
        <v/>
      </c>
      <c r="K1028" s="97"/>
      <c r="L1028" s="97"/>
      <c r="M1028" s="97"/>
      <c r="N1028" s="97"/>
      <c r="O1028" s="97"/>
      <c r="P1028" s="97"/>
      <c r="Q1028" s="98"/>
      <c r="R1028" s="140" t="str">
        <f ca="1">IF(ISERROR($Y1028),"",OFFSET('Smelter Look-up'!$C$4,$Y1028-4,0)&amp;"")</f>
        <v/>
      </c>
      <c r="S1028" s="98" t="str">
        <f ca="1" t="shared" si="118"/>
        <v/>
      </c>
      <c r="T1028" s="98" t="str">
        <f ca="1">IF(B1028="","",IF(ISERROR(MATCH($J1028,SorP!B:B,0)),"",INDIRECT("'SorP'!$A$"&amp;MATCH($S1028&amp;$J1028,SorP!C:C,0))))</f>
        <v/>
      </c>
      <c r="U1028" s="99"/>
      <c r="V1028" s="74" t="str">
        <f ca="1" t="shared" si="119"/>
        <v/>
      </c>
      <c r="W1028" s="74" t="b">
        <f ca="1" t="shared" si="120"/>
        <v>0</v>
      </c>
      <c r="X1028" s="74" t="str">
        <f ca="1" t="shared" si="121"/>
        <v>+</v>
      </c>
      <c r="Y1028" s="74" t="e">
        <f ca="1">IF(C1028="",NA(),MATCH($B1028&amp;$C1028,'Smelter Look-up'!$J:$J,0))</f>
        <v>#N/A</v>
      </c>
      <c r="AB1028" s="74">
        <f ca="1" t="shared" si="122"/>
        <v>0</v>
      </c>
      <c r="AC1028" s="74" t="str">
        <f ca="1" t="shared" si="123"/>
        <v/>
      </c>
      <c r="AD1028" s="74" t="str">
        <f ca="1" t="shared" si="124"/>
        <v/>
      </c>
    </row>
    <row r="1029" s="74" customFormat="1" ht="20.15" customHeight="1" spans="1:30">
      <c r="A1029" s="97"/>
      <c r="B1029" s="95" t="str">
        <f ca="1">IF(LEN(A1029)=0,"",INDEX('Smelter Look-up'!$A:$A,MATCH($A1029,'Smelter Look-up'!$E:$E,0)))</f>
        <v/>
      </c>
      <c r="C1029" s="95" t="str">
        <f ca="1">IF(LEN(A1029)=0,"",INDEX('Smelter Look-up'!$C:$C,MATCH($A1029,'Smelter Look-up'!$E:$E,0)))</f>
        <v/>
      </c>
      <c r="D1029" s="95"/>
      <c r="E1029" s="95" t="str">
        <f ca="1">IF(ISERROR($Y1029),"",OFFSET('Smelter Look-up'!$D$4,$Y1029-4,0)&amp;"")</f>
        <v/>
      </c>
      <c r="F1029" s="95" t="str">
        <f ca="1">IF(ISERROR($Y1029),"",OFFSET('Smelter Look-up'!$E$4,$Y1029-4,0))</f>
        <v/>
      </c>
      <c r="G1029" s="95" t="str">
        <f ca="1">IF(C1029="Smelter not listed","Enter smelter details",IF(ISERROR($Y1029),"",OFFSET('Smelter Look-up'!$F$4,$Y1029-4,0)))</f>
        <v/>
      </c>
      <c r="H1029" s="154" t="str">
        <f ca="1">IF(ISERROR($Y1029),"",OFFSET('Smelter Look-up'!$G$4,$Y1029-4,0))</f>
        <v/>
      </c>
      <c r="I1029" s="96" t="str">
        <f ca="1">IF(ISERROR($Y1029),"",OFFSET('Smelter Look-up'!$H$4,$Y1029-4,0))</f>
        <v/>
      </c>
      <c r="J1029" s="96" t="str">
        <f ca="1">IF(ISERROR($Y1029),"",OFFSET('Smelter Look-up'!$I$4,$Y1029-4,0))</f>
        <v/>
      </c>
      <c r="K1029" s="97"/>
      <c r="L1029" s="97"/>
      <c r="M1029" s="97"/>
      <c r="N1029" s="97"/>
      <c r="O1029" s="97"/>
      <c r="P1029" s="97"/>
      <c r="Q1029" s="98"/>
      <c r="R1029" s="140" t="str">
        <f ca="1">IF(ISERROR($Y1029),"",OFFSET('Smelter Look-up'!$C$4,$Y1029-4,0)&amp;"")</f>
        <v/>
      </c>
      <c r="S1029" s="98" t="str">
        <f ca="1" t="shared" si="118"/>
        <v/>
      </c>
      <c r="T1029" s="98" t="str">
        <f ca="1">IF(B1029="","",IF(ISERROR(MATCH($J1029,SorP!B:B,0)),"",INDIRECT("'SorP'!$A$"&amp;MATCH($S1029&amp;$J1029,SorP!C:C,0))))</f>
        <v/>
      </c>
      <c r="U1029" s="99"/>
      <c r="V1029" s="74" t="str">
        <f ca="1" t="shared" si="119"/>
        <v/>
      </c>
      <c r="W1029" s="74" t="b">
        <f ca="1" t="shared" si="120"/>
        <v>0</v>
      </c>
      <c r="X1029" s="74" t="str">
        <f ca="1" t="shared" si="121"/>
        <v>+</v>
      </c>
      <c r="Y1029" s="74" t="e">
        <f ca="1">IF(C1029="",NA(),MATCH($B1029&amp;$C1029,'Smelter Look-up'!$J:$J,0))</f>
        <v>#N/A</v>
      </c>
      <c r="AB1029" s="74">
        <f ca="1" t="shared" si="122"/>
        <v>0</v>
      </c>
      <c r="AC1029" s="74" t="str">
        <f ca="1" t="shared" si="123"/>
        <v/>
      </c>
      <c r="AD1029" s="74" t="str">
        <f ca="1" t="shared" si="124"/>
        <v/>
      </c>
    </row>
    <row r="1030" s="74" customFormat="1" ht="20.15" customHeight="1" spans="1:30">
      <c r="A1030" s="97"/>
      <c r="B1030" s="95" t="str">
        <f ca="1">IF(LEN(A1030)=0,"",INDEX('Smelter Look-up'!$A:$A,MATCH($A1030,'Smelter Look-up'!$E:$E,0)))</f>
        <v/>
      </c>
      <c r="C1030" s="95" t="str">
        <f ca="1">IF(LEN(A1030)=0,"",INDEX('Smelter Look-up'!$C:$C,MATCH($A1030,'Smelter Look-up'!$E:$E,0)))</f>
        <v/>
      </c>
      <c r="D1030" s="95"/>
      <c r="E1030" s="95" t="str">
        <f ca="1">IF(ISERROR($Y1030),"",OFFSET('Smelter Look-up'!$D$4,$Y1030-4,0)&amp;"")</f>
        <v/>
      </c>
      <c r="F1030" s="95" t="str">
        <f ca="1">IF(ISERROR($Y1030),"",OFFSET('Smelter Look-up'!$E$4,$Y1030-4,0))</f>
        <v/>
      </c>
      <c r="G1030" s="95" t="str">
        <f ca="1">IF(C1030="Smelter not listed","Enter smelter details",IF(ISERROR($Y1030),"",OFFSET('Smelter Look-up'!$F$4,$Y1030-4,0)))</f>
        <v/>
      </c>
      <c r="H1030" s="154" t="str">
        <f ca="1">IF(ISERROR($Y1030),"",OFFSET('Smelter Look-up'!$G$4,$Y1030-4,0))</f>
        <v/>
      </c>
      <c r="I1030" s="96" t="str">
        <f ca="1">IF(ISERROR($Y1030),"",OFFSET('Smelter Look-up'!$H$4,$Y1030-4,0))</f>
        <v/>
      </c>
      <c r="J1030" s="96" t="str">
        <f ca="1">IF(ISERROR($Y1030),"",OFFSET('Smelter Look-up'!$I$4,$Y1030-4,0))</f>
        <v/>
      </c>
      <c r="K1030" s="97"/>
      <c r="L1030" s="97"/>
      <c r="M1030" s="97"/>
      <c r="N1030" s="97"/>
      <c r="O1030" s="97"/>
      <c r="P1030" s="97"/>
      <c r="Q1030" s="98"/>
      <c r="R1030" s="140" t="str">
        <f ca="1">IF(ISERROR($Y1030),"",OFFSET('Smelter Look-up'!$C$4,$Y1030-4,0)&amp;"")</f>
        <v/>
      </c>
      <c r="S1030" s="98" t="str">
        <f ca="1" t="shared" si="118"/>
        <v/>
      </c>
      <c r="T1030" s="98" t="str">
        <f ca="1">IF(B1030="","",IF(ISERROR(MATCH($J1030,SorP!B:B,0)),"",INDIRECT("'SorP'!$A$"&amp;MATCH($S1030&amp;$J1030,SorP!C:C,0))))</f>
        <v/>
      </c>
      <c r="U1030" s="99"/>
      <c r="V1030" s="74" t="str">
        <f ca="1" t="shared" si="119"/>
        <v/>
      </c>
      <c r="W1030" s="74" t="b">
        <f ca="1" t="shared" si="120"/>
        <v>0</v>
      </c>
      <c r="X1030" s="74" t="str">
        <f ca="1" t="shared" si="121"/>
        <v>+</v>
      </c>
      <c r="Y1030" s="74" t="e">
        <f ca="1">IF(C1030="",NA(),MATCH($B1030&amp;$C1030,'Smelter Look-up'!$J:$J,0))</f>
        <v>#N/A</v>
      </c>
      <c r="AB1030" s="74">
        <f ca="1" t="shared" si="122"/>
        <v>0</v>
      </c>
      <c r="AC1030" s="74" t="str">
        <f ca="1" t="shared" si="123"/>
        <v/>
      </c>
      <c r="AD1030" s="74" t="str">
        <f ca="1" t="shared" si="124"/>
        <v/>
      </c>
    </row>
    <row r="1031" s="74" customFormat="1" ht="20.15" customHeight="1" spans="1:30">
      <c r="A1031" s="97"/>
      <c r="B1031" s="95" t="str">
        <f ca="1">IF(LEN(A1031)=0,"",INDEX('Smelter Look-up'!$A:$A,MATCH($A1031,'Smelter Look-up'!$E:$E,0)))</f>
        <v/>
      </c>
      <c r="C1031" s="95" t="str">
        <f ca="1">IF(LEN(A1031)=0,"",INDEX('Smelter Look-up'!$C:$C,MATCH($A1031,'Smelter Look-up'!$E:$E,0)))</f>
        <v/>
      </c>
      <c r="D1031" s="95"/>
      <c r="E1031" s="95" t="str">
        <f ca="1">IF(ISERROR($Y1031),"",OFFSET('Smelter Look-up'!$D$4,$Y1031-4,0)&amp;"")</f>
        <v/>
      </c>
      <c r="F1031" s="95" t="str">
        <f ca="1">IF(ISERROR($Y1031),"",OFFSET('Smelter Look-up'!$E$4,$Y1031-4,0))</f>
        <v/>
      </c>
      <c r="G1031" s="95" t="str">
        <f ca="1">IF(C1031="Smelter not listed","Enter smelter details",IF(ISERROR($Y1031),"",OFFSET('Smelter Look-up'!$F$4,$Y1031-4,0)))</f>
        <v/>
      </c>
      <c r="H1031" s="154" t="str">
        <f ca="1">IF(ISERROR($Y1031),"",OFFSET('Smelter Look-up'!$G$4,$Y1031-4,0))</f>
        <v/>
      </c>
      <c r="I1031" s="96" t="str">
        <f ca="1">IF(ISERROR($Y1031),"",OFFSET('Smelter Look-up'!$H$4,$Y1031-4,0))</f>
        <v/>
      </c>
      <c r="J1031" s="96" t="str">
        <f ca="1">IF(ISERROR($Y1031),"",OFFSET('Smelter Look-up'!$I$4,$Y1031-4,0))</f>
        <v/>
      </c>
      <c r="K1031" s="97"/>
      <c r="L1031" s="97"/>
      <c r="M1031" s="97"/>
      <c r="N1031" s="97"/>
      <c r="O1031" s="97"/>
      <c r="P1031" s="97"/>
      <c r="Q1031" s="98"/>
      <c r="R1031" s="140" t="str">
        <f ca="1">IF(ISERROR($Y1031),"",OFFSET('Smelter Look-up'!$C$4,$Y1031-4,0)&amp;"")</f>
        <v/>
      </c>
      <c r="S1031" s="98" t="str">
        <f ca="1" t="shared" si="118"/>
        <v/>
      </c>
      <c r="T1031" s="98" t="str">
        <f ca="1">IF(B1031="","",IF(ISERROR(MATCH($J1031,SorP!B:B,0)),"",INDIRECT("'SorP'!$A$"&amp;MATCH($S1031&amp;$J1031,SorP!C:C,0))))</f>
        <v/>
      </c>
      <c r="U1031" s="99"/>
      <c r="V1031" s="74" t="str">
        <f ca="1" t="shared" si="119"/>
        <v/>
      </c>
      <c r="W1031" s="74" t="b">
        <f ca="1" t="shared" si="120"/>
        <v>0</v>
      </c>
      <c r="X1031" s="74" t="str">
        <f ca="1" t="shared" si="121"/>
        <v>+</v>
      </c>
      <c r="Y1031" s="74" t="e">
        <f ca="1">IF(C1031="",NA(),MATCH($B1031&amp;$C1031,'Smelter Look-up'!$J:$J,0))</f>
        <v>#N/A</v>
      </c>
      <c r="AB1031" s="74">
        <f ca="1" t="shared" si="122"/>
        <v>0</v>
      </c>
      <c r="AC1031" s="74" t="str">
        <f ca="1" t="shared" si="123"/>
        <v/>
      </c>
      <c r="AD1031" s="74" t="str">
        <f ca="1" t="shared" si="124"/>
        <v/>
      </c>
    </row>
    <row r="1032" s="74" customFormat="1" ht="20.15" customHeight="1" spans="1:30">
      <c r="A1032" s="97"/>
      <c r="B1032" s="95" t="str">
        <f ca="1">IF(LEN(A1032)=0,"",INDEX('Smelter Look-up'!$A:$A,MATCH($A1032,'Smelter Look-up'!$E:$E,0)))</f>
        <v/>
      </c>
      <c r="C1032" s="95" t="str">
        <f ca="1">IF(LEN(A1032)=0,"",INDEX('Smelter Look-up'!$C:$C,MATCH($A1032,'Smelter Look-up'!$E:$E,0)))</f>
        <v/>
      </c>
      <c r="D1032" s="95"/>
      <c r="E1032" s="95" t="str">
        <f ca="1">IF(ISERROR($Y1032),"",OFFSET('Smelter Look-up'!$D$4,$Y1032-4,0)&amp;"")</f>
        <v/>
      </c>
      <c r="F1032" s="95" t="str">
        <f ca="1">IF(ISERROR($Y1032),"",OFFSET('Smelter Look-up'!$E$4,$Y1032-4,0))</f>
        <v/>
      </c>
      <c r="G1032" s="95" t="str">
        <f ca="1">IF(C1032="Smelter not listed","Enter smelter details",IF(ISERROR($Y1032),"",OFFSET('Smelter Look-up'!$F$4,$Y1032-4,0)))</f>
        <v/>
      </c>
      <c r="H1032" s="154" t="str">
        <f ca="1">IF(ISERROR($Y1032),"",OFFSET('Smelter Look-up'!$G$4,$Y1032-4,0))</f>
        <v/>
      </c>
      <c r="I1032" s="96" t="str">
        <f ca="1">IF(ISERROR($Y1032),"",OFFSET('Smelter Look-up'!$H$4,$Y1032-4,0))</f>
        <v/>
      </c>
      <c r="J1032" s="96" t="str">
        <f ca="1">IF(ISERROR($Y1032),"",OFFSET('Smelter Look-up'!$I$4,$Y1032-4,0))</f>
        <v/>
      </c>
      <c r="K1032" s="97"/>
      <c r="L1032" s="97"/>
      <c r="M1032" s="97"/>
      <c r="N1032" s="97"/>
      <c r="O1032" s="97"/>
      <c r="P1032" s="97"/>
      <c r="Q1032" s="98"/>
      <c r="R1032" s="140" t="str">
        <f ca="1">IF(ISERROR($Y1032),"",OFFSET('Smelter Look-up'!$C$4,$Y1032-4,0)&amp;"")</f>
        <v/>
      </c>
      <c r="S1032" s="98" t="str">
        <f ca="1" t="shared" si="118"/>
        <v/>
      </c>
      <c r="T1032" s="98" t="str">
        <f ca="1">IF(B1032="","",IF(ISERROR(MATCH($J1032,SorP!B:B,0)),"",INDIRECT("'SorP'!$A$"&amp;MATCH($S1032&amp;$J1032,SorP!C:C,0))))</f>
        <v/>
      </c>
      <c r="U1032" s="99"/>
      <c r="V1032" s="74" t="str">
        <f ca="1" t="shared" si="119"/>
        <v/>
      </c>
      <c r="W1032" s="74" t="b">
        <f ca="1" t="shared" si="120"/>
        <v>0</v>
      </c>
      <c r="X1032" s="74" t="str">
        <f ca="1" t="shared" si="121"/>
        <v>+</v>
      </c>
      <c r="Y1032" s="74" t="e">
        <f ca="1">IF(C1032="",NA(),MATCH($B1032&amp;$C1032,'Smelter Look-up'!$J:$J,0))</f>
        <v>#N/A</v>
      </c>
      <c r="AB1032" s="74">
        <f ca="1" t="shared" si="122"/>
        <v>0</v>
      </c>
      <c r="AC1032" s="74" t="str">
        <f ca="1" t="shared" si="123"/>
        <v/>
      </c>
      <c r="AD1032" s="74" t="str">
        <f ca="1" t="shared" si="124"/>
        <v/>
      </c>
    </row>
    <row r="1033" s="74" customFormat="1" ht="20.15" customHeight="1" spans="1:30">
      <c r="A1033" s="97"/>
      <c r="B1033" s="95" t="str">
        <f ca="1">IF(LEN(A1033)=0,"",INDEX('Smelter Look-up'!$A:$A,MATCH($A1033,'Smelter Look-up'!$E:$E,0)))</f>
        <v/>
      </c>
      <c r="C1033" s="95" t="str">
        <f ca="1">IF(LEN(A1033)=0,"",INDEX('Smelter Look-up'!$C:$C,MATCH($A1033,'Smelter Look-up'!$E:$E,0)))</f>
        <v/>
      </c>
      <c r="D1033" s="95"/>
      <c r="E1033" s="95" t="str">
        <f ca="1">IF(ISERROR($Y1033),"",OFFSET('Smelter Look-up'!$D$4,$Y1033-4,0)&amp;"")</f>
        <v/>
      </c>
      <c r="F1033" s="95" t="str">
        <f ca="1">IF(ISERROR($Y1033),"",OFFSET('Smelter Look-up'!$E$4,$Y1033-4,0))</f>
        <v/>
      </c>
      <c r="G1033" s="95" t="str">
        <f ca="1">IF(C1033="Smelter not listed","Enter smelter details",IF(ISERROR($Y1033),"",OFFSET('Smelter Look-up'!$F$4,$Y1033-4,0)))</f>
        <v/>
      </c>
      <c r="H1033" s="154" t="str">
        <f ca="1">IF(ISERROR($Y1033),"",OFFSET('Smelter Look-up'!$G$4,$Y1033-4,0))</f>
        <v/>
      </c>
      <c r="I1033" s="96" t="str">
        <f ca="1">IF(ISERROR($Y1033),"",OFFSET('Smelter Look-up'!$H$4,$Y1033-4,0))</f>
        <v/>
      </c>
      <c r="J1033" s="96" t="str">
        <f ca="1">IF(ISERROR($Y1033),"",OFFSET('Smelter Look-up'!$I$4,$Y1033-4,0))</f>
        <v/>
      </c>
      <c r="K1033" s="97"/>
      <c r="L1033" s="97"/>
      <c r="M1033" s="97"/>
      <c r="N1033" s="97"/>
      <c r="O1033" s="97"/>
      <c r="P1033" s="97"/>
      <c r="Q1033" s="98"/>
      <c r="R1033" s="140" t="str">
        <f ca="1">IF(ISERROR($Y1033),"",OFFSET('Smelter Look-up'!$C$4,$Y1033-4,0)&amp;"")</f>
        <v/>
      </c>
      <c r="S1033" s="98" t="str">
        <f ca="1" t="shared" si="118"/>
        <v/>
      </c>
      <c r="T1033" s="98" t="str">
        <f ca="1">IF(B1033="","",IF(ISERROR(MATCH($J1033,SorP!B:B,0)),"",INDIRECT("'SorP'!$A$"&amp;MATCH($S1033&amp;$J1033,SorP!C:C,0))))</f>
        <v/>
      </c>
      <c r="U1033" s="99"/>
      <c r="V1033" s="74" t="str">
        <f ca="1" t="shared" si="119"/>
        <v/>
      </c>
      <c r="W1033" s="74" t="b">
        <f ca="1" t="shared" si="120"/>
        <v>0</v>
      </c>
      <c r="X1033" s="74" t="str">
        <f ca="1" t="shared" si="121"/>
        <v>+</v>
      </c>
      <c r="Y1033" s="74" t="e">
        <f ca="1">IF(C1033="",NA(),MATCH($B1033&amp;$C1033,'Smelter Look-up'!$J:$J,0))</f>
        <v>#N/A</v>
      </c>
      <c r="AB1033" s="74">
        <f ca="1" t="shared" si="122"/>
        <v>0</v>
      </c>
      <c r="AC1033" s="74" t="str">
        <f ca="1" t="shared" si="123"/>
        <v/>
      </c>
      <c r="AD1033" s="74" t="str">
        <f ca="1" t="shared" si="124"/>
        <v/>
      </c>
    </row>
    <row r="1034" s="74" customFormat="1" ht="20.15" customHeight="1" spans="1:30">
      <c r="A1034" s="97"/>
      <c r="B1034" s="95" t="str">
        <f ca="1">IF(LEN(A1034)=0,"",INDEX('Smelter Look-up'!$A:$A,MATCH($A1034,'Smelter Look-up'!$E:$E,0)))</f>
        <v/>
      </c>
      <c r="C1034" s="95" t="str">
        <f ca="1">IF(LEN(A1034)=0,"",INDEX('Smelter Look-up'!$C:$C,MATCH($A1034,'Smelter Look-up'!$E:$E,0)))</f>
        <v/>
      </c>
      <c r="D1034" s="95"/>
      <c r="E1034" s="95" t="str">
        <f ca="1">IF(ISERROR($Y1034),"",OFFSET('Smelter Look-up'!$D$4,$Y1034-4,0)&amp;"")</f>
        <v/>
      </c>
      <c r="F1034" s="95" t="str">
        <f ca="1">IF(ISERROR($Y1034),"",OFFSET('Smelter Look-up'!$E$4,$Y1034-4,0))</f>
        <v/>
      </c>
      <c r="G1034" s="95" t="str">
        <f ca="1">IF(C1034="Smelter not listed","Enter smelter details",IF(ISERROR($Y1034),"",OFFSET('Smelter Look-up'!$F$4,$Y1034-4,0)))</f>
        <v/>
      </c>
      <c r="H1034" s="154" t="str">
        <f ca="1">IF(ISERROR($Y1034),"",OFFSET('Smelter Look-up'!$G$4,$Y1034-4,0))</f>
        <v/>
      </c>
      <c r="I1034" s="96" t="str">
        <f ca="1">IF(ISERROR($Y1034),"",OFFSET('Smelter Look-up'!$H$4,$Y1034-4,0))</f>
        <v/>
      </c>
      <c r="J1034" s="96" t="str">
        <f ca="1">IF(ISERROR($Y1034),"",OFFSET('Smelter Look-up'!$I$4,$Y1034-4,0))</f>
        <v/>
      </c>
      <c r="K1034" s="97"/>
      <c r="L1034" s="97"/>
      <c r="M1034" s="97"/>
      <c r="N1034" s="97"/>
      <c r="O1034" s="97"/>
      <c r="P1034" s="97"/>
      <c r="Q1034" s="98"/>
      <c r="R1034" s="140" t="str">
        <f ca="1">IF(ISERROR($Y1034),"",OFFSET('Smelter Look-up'!$C$4,$Y1034-4,0)&amp;"")</f>
        <v/>
      </c>
      <c r="S1034" s="98" t="str">
        <f ca="1" t="shared" si="118"/>
        <v/>
      </c>
      <c r="T1034" s="98" t="str">
        <f ca="1">IF(B1034="","",IF(ISERROR(MATCH($J1034,SorP!B:B,0)),"",INDIRECT("'SorP'!$A$"&amp;MATCH($S1034&amp;$J1034,SorP!C:C,0))))</f>
        <v/>
      </c>
      <c r="U1034" s="99"/>
      <c r="V1034" s="74" t="str">
        <f ca="1" t="shared" si="119"/>
        <v/>
      </c>
      <c r="W1034" s="74" t="b">
        <f ca="1" t="shared" si="120"/>
        <v>0</v>
      </c>
      <c r="X1034" s="74" t="str">
        <f ca="1" t="shared" si="121"/>
        <v>+</v>
      </c>
      <c r="Y1034" s="74" t="e">
        <f ca="1">IF(C1034="",NA(),MATCH($B1034&amp;$C1034,'Smelter Look-up'!$J:$J,0))</f>
        <v>#N/A</v>
      </c>
      <c r="AB1034" s="74">
        <f ca="1" t="shared" si="122"/>
        <v>0</v>
      </c>
      <c r="AC1034" s="74" t="str">
        <f ca="1" t="shared" si="123"/>
        <v/>
      </c>
      <c r="AD1034" s="74" t="str">
        <f ca="1" t="shared" si="124"/>
        <v/>
      </c>
    </row>
    <row r="1035" s="74" customFormat="1" ht="20.15" customHeight="1" spans="1:30">
      <c r="A1035" s="97"/>
      <c r="B1035" s="95" t="str">
        <f ca="1">IF(LEN(A1035)=0,"",INDEX('Smelter Look-up'!$A:$A,MATCH($A1035,'Smelter Look-up'!$E:$E,0)))</f>
        <v/>
      </c>
      <c r="C1035" s="95" t="str">
        <f ca="1">IF(LEN(A1035)=0,"",INDEX('Smelter Look-up'!$C:$C,MATCH($A1035,'Smelter Look-up'!$E:$E,0)))</f>
        <v/>
      </c>
      <c r="D1035" s="95"/>
      <c r="E1035" s="95" t="str">
        <f ca="1">IF(ISERROR($Y1035),"",OFFSET('Smelter Look-up'!$D$4,$Y1035-4,0)&amp;"")</f>
        <v/>
      </c>
      <c r="F1035" s="95" t="str">
        <f ca="1">IF(ISERROR($Y1035),"",OFFSET('Smelter Look-up'!$E$4,$Y1035-4,0))</f>
        <v/>
      </c>
      <c r="G1035" s="95" t="str">
        <f ca="1">IF(C1035="Smelter not listed","Enter smelter details",IF(ISERROR($Y1035),"",OFFSET('Smelter Look-up'!$F$4,$Y1035-4,0)))</f>
        <v/>
      </c>
      <c r="H1035" s="154" t="str">
        <f ca="1">IF(ISERROR($Y1035),"",OFFSET('Smelter Look-up'!$G$4,$Y1035-4,0))</f>
        <v/>
      </c>
      <c r="I1035" s="96" t="str">
        <f ca="1">IF(ISERROR($Y1035),"",OFFSET('Smelter Look-up'!$H$4,$Y1035-4,0))</f>
        <v/>
      </c>
      <c r="J1035" s="96" t="str">
        <f ca="1">IF(ISERROR($Y1035),"",OFFSET('Smelter Look-up'!$I$4,$Y1035-4,0))</f>
        <v/>
      </c>
      <c r="K1035" s="97"/>
      <c r="L1035" s="97"/>
      <c r="M1035" s="97"/>
      <c r="N1035" s="97"/>
      <c r="O1035" s="97"/>
      <c r="P1035" s="97"/>
      <c r="Q1035" s="98"/>
      <c r="R1035" s="140" t="str">
        <f ca="1">IF(ISERROR($Y1035),"",OFFSET('Smelter Look-up'!$C$4,$Y1035-4,0)&amp;"")</f>
        <v/>
      </c>
      <c r="S1035" s="98" t="str">
        <f ca="1" t="shared" si="118"/>
        <v/>
      </c>
      <c r="T1035" s="98" t="str">
        <f ca="1">IF(B1035="","",IF(ISERROR(MATCH($J1035,SorP!B:B,0)),"",INDIRECT("'SorP'!$A$"&amp;MATCH($S1035&amp;$J1035,SorP!C:C,0))))</f>
        <v/>
      </c>
      <c r="U1035" s="99"/>
      <c r="V1035" s="74" t="str">
        <f ca="1" t="shared" si="119"/>
        <v/>
      </c>
      <c r="W1035" s="74" t="b">
        <f ca="1" t="shared" si="120"/>
        <v>0</v>
      </c>
      <c r="X1035" s="74" t="str">
        <f ca="1" t="shared" si="121"/>
        <v>+</v>
      </c>
      <c r="Y1035" s="74" t="e">
        <f ca="1">IF(C1035="",NA(),MATCH($B1035&amp;$C1035,'Smelter Look-up'!$J:$J,0))</f>
        <v>#N/A</v>
      </c>
      <c r="AB1035" s="74">
        <f ca="1" t="shared" si="122"/>
        <v>0</v>
      </c>
      <c r="AC1035" s="74" t="str">
        <f ca="1" t="shared" si="123"/>
        <v/>
      </c>
      <c r="AD1035" s="74" t="str">
        <f ca="1" t="shared" si="124"/>
        <v/>
      </c>
    </row>
    <row r="1036" s="74" customFormat="1" ht="20.15" customHeight="1" spans="1:30">
      <c r="A1036" s="97"/>
      <c r="B1036" s="95" t="str">
        <f ca="1">IF(LEN(A1036)=0,"",INDEX('Smelter Look-up'!$A:$A,MATCH($A1036,'Smelter Look-up'!$E:$E,0)))</f>
        <v/>
      </c>
      <c r="C1036" s="95" t="str">
        <f ca="1">IF(LEN(A1036)=0,"",INDEX('Smelter Look-up'!$C:$C,MATCH($A1036,'Smelter Look-up'!$E:$E,0)))</f>
        <v/>
      </c>
      <c r="D1036" s="95"/>
      <c r="E1036" s="95" t="str">
        <f ca="1">IF(ISERROR($Y1036),"",OFFSET('Smelter Look-up'!$D$4,$Y1036-4,0)&amp;"")</f>
        <v/>
      </c>
      <c r="F1036" s="95" t="str">
        <f ca="1">IF(ISERROR($Y1036),"",OFFSET('Smelter Look-up'!$E$4,$Y1036-4,0))</f>
        <v/>
      </c>
      <c r="G1036" s="95" t="str">
        <f ca="1">IF(C1036="Smelter not listed","Enter smelter details",IF(ISERROR($Y1036),"",OFFSET('Smelter Look-up'!$F$4,$Y1036-4,0)))</f>
        <v/>
      </c>
      <c r="H1036" s="154" t="str">
        <f ca="1">IF(ISERROR($Y1036),"",OFFSET('Smelter Look-up'!$G$4,$Y1036-4,0))</f>
        <v/>
      </c>
      <c r="I1036" s="96" t="str">
        <f ca="1">IF(ISERROR($Y1036),"",OFFSET('Smelter Look-up'!$H$4,$Y1036-4,0))</f>
        <v/>
      </c>
      <c r="J1036" s="96" t="str">
        <f ca="1">IF(ISERROR($Y1036),"",OFFSET('Smelter Look-up'!$I$4,$Y1036-4,0))</f>
        <v/>
      </c>
      <c r="K1036" s="97"/>
      <c r="L1036" s="97"/>
      <c r="M1036" s="97"/>
      <c r="N1036" s="97"/>
      <c r="O1036" s="97"/>
      <c r="P1036" s="97"/>
      <c r="Q1036" s="98"/>
      <c r="R1036" s="140" t="str">
        <f ca="1">IF(ISERROR($Y1036),"",OFFSET('Smelter Look-up'!$C$4,$Y1036-4,0)&amp;"")</f>
        <v/>
      </c>
      <c r="S1036" s="98" t="str">
        <f ca="1" t="shared" si="118"/>
        <v/>
      </c>
      <c r="T1036" s="98" t="str">
        <f ca="1">IF(B1036="","",IF(ISERROR(MATCH($J1036,SorP!B:B,0)),"",INDIRECT("'SorP'!$A$"&amp;MATCH($S1036&amp;$J1036,SorP!C:C,0))))</f>
        <v/>
      </c>
      <c r="U1036" s="99"/>
      <c r="V1036" s="74" t="str">
        <f ca="1" t="shared" si="119"/>
        <v/>
      </c>
      <c r="W1036" s="74" t="b">
        <f ca="1" t="shared" si="120"/>
        <v>0</v>
      </c>
      <c r="X1036" s="74" t="str">
        <f ca="1" t="shared" si="121"/>
        <v>+</v>
      </c>
      <c r="Y1036" s="74" t="e">
        <f ca="1">IF(C1036="",NA(),MATCH($B1036&amp;$C1036,'Smelter Look-up'!$J:$J,0))</f>
        <v>#N/A</v>
      </c>
      <c r="AB1036" s="74">
        <f ca="1" t="shared" si="122"/>
        <v>0</v>
      </c>
      <c r="AC1036" s="74" t="str">
        <f ca="1" t="shared" si="123"/>
        <v/>
      </c>
      <c r="AD1036" s="74" t="str">
        <f ca="1" t="shared" si="124"/>
        <v/>
      </c>
    </row>
    <row r="1037" s="74" customFormat="1" ht="20.15" customHeight="1" spans="1:30">
      <c r="A1037" s="97"/>
      <c r="B1037" s="95" t="str">
        <f ca="1">IF(LEN(A1037)=0,"",INDEX('Smelter Look-up'!$A:$A,MATCH($A1037,'Smelter Look-up'!$E:$E,0)))</f>
        <v/>
      </c>
      <c r="C1037" s="95" t="str">
        <f ca="1">IF(LEN(A1037)=0,"",INDEX('Smelter Look-up'!$C:$C,MATCH($A1037,'Smelter Look-up'!$E:$E,0)))</f>
        <v/>
      </c>
      <c r="D1037" s="95"/>
      <c r="E1037" s="95" t="str">
        <f ca="1">IF(ISERROR($Y1037),"",OFFSET('Smelter Look-up'!$D$4,$Y1037-4,0)&amp;"")</f>
        <v/>
      </c>
      <c r="F1037" s="95" t="str">
        <f ca="1">IF(ISERROR($Y1037),"",OFFSET('Smelter Look-up'!$E$4,$Y1037-4,0))</f>
        <v/>
      </c>
      <c r="G1037" s="95" t="str">
        <f ca="1">IF(C1037="Smelter not listed","Enter smelter details",IF(ISERROR($Y1037),"",OFFSET('Smelter Look-up'!$F$4,$Y1037-4,0)))</f>
        <v/>
      </c>
      <c r="H1037" s="154" t="str">
        <f ca="1">IF(ISERROR($Y1037),"",OFFSET('Smelter Look-up'!$G$4,$Y1037-4,0))</f>
        <v/>
      </c>
      <c r="I1037" s="96" t="str">
        <f ca="1">IF(ISERROR($Y1037),"",OFFSET('Smelter Look-up'!$H$4,$Y1037-4,0))</f>
        <v/>
      </c>
      <c r="J1037" s="96" t="str">
        <f ca="1">IF(ISERROR($Y1037),"",OFFSET('Smelter Look-up'!$I$4,$Y1037-4,0))</f>
        <v/>
      </c>
      <c r="K1037" s="97"/>
      <c r="L1037" s="97"/>
      <c r="M1037" s="97"/>
      <c r="N1037" s="97"/>
      <c r="O1037" s="97"/>
      <c r="P1037" s="97"/>
      <c r="Q1037" s="98"/>
      <c r="R1037" s="140" t="str">
        <f ca="1">IF(ISERROR($Y1037),"",OFFSET('Smelter Look-up'!$C$4,$Y1037-4,0)&amp;"")</f>
        <v/>
      </c>
      <c r="S1037" s="98" t="str">
        <f ca="1" t="shared" si="118"/>
        <v/>
      </c>
      <c r="T1037" s="98" t="str">
        <f ca="1">IF(B1037="","",IF(ISERROR(MATCH($J1037,SorP!B:B,0)),"",INDIRECT("'SorP'!$A$"&amp;MATCH($S1037&amp;$J1037,SorP!C:C,0))))</f>
        <v/>
      </c>
      <c r="U1037" s="99"/>
      <c r="V1037" s="74" t="str">
        <f ca="1" t="shared" si="119"/>
        <v/>
      </c>
      <c r="W1037" s="74" t="b">
        <f ca="1" t="shared" si="120"/>
        <v>0</v>
      </c>
      <c r="X1037" s="74" t="str">
        <f ca="1" t="shared" si="121"/>
        <v>+</v>
      </c>
      <c r="Y1037" s="74" t="e">
        <f ca="1">IF(C1037="",NA(),MATCH($B1037&amp;$C1037,'Smelter Look-up'!$J:$J,0))</f>
        <v>#N/A</v>
      </c>
      <c r="AB1037" s="74">
        <f ca="1" t="shared" si="122"/>
        <v>0</v>
      </c>
      <c r="AC1037" s="74" t="str">
        <f ca="1" t="shared" si="123"/>
        <v/>
      </c>
      <c r="AD1037" s="74" t="str">
        <f ca="1" t="shared" si="124"/>
        <v/>
      </c>
    </row>
    <row r="1038" s="74" customFormat="1" ht="20.15" customHeight="1" spans="1:30">
      <c r="A1038" s="97"/>
      <c r="B1038" s="95" t="str">
        <f ca="1">IF(LEN(A1038)=0,"",INDEX('Smelter Look-up'!$A:$A,MATCH($A1038,'Smelter Look-up'!$E:$E,0)))</f>
        <v/>
      </c>
      <c r="C1038" s="95" t="str">
        <f ca="1">IF(LEN(A1038)=0,"",INDEX('Smelter Look-up'!$C:$C,MATCH($A1038,'Smelter Look-up'!$E:$E,0)))</f>
        <v/>
      </c>
      <c r="D1038" s="95"/>
      <c r="E1038" s="95" t="str">
        <f ca="1">IF(ISERROR($Y1038),"",OFFSET('Smelter Look-up'!$D$4,$Y1038-4,0)&amp;"")</f>
        <v/>
      </c>
      <c r="F1038" s="95" t="str">
        <f ca="1">IF(ISERROR($Y1038),"",OFFSET('Smelter Look-up'!$E$4,$Y1038-4,0))</f>
        <v/>
      </c>
      <c r="G1038" s="95" t="str">
        <f ca="1">IF(C1038="Smelter not listed","Enter smelter details",IF(ISERROR($Y1038),"",OFFSET('Smelter Look-up'!$F$4,$Y1038-4,0)))</f>
        <v/>
      </c>
      <c r="H1038" s="154" t="str">
        <f ca="1">IF(ISERROR($Y1038),"",OFFSET('Smelter Look-up'!$G$4,$Y1038-4,0))</f>
        <v/>
      </c>
      <c r="I1038" s="96" t="str">
        <f ca="1">IF(ISERROR($Y1038),"",OFFSET('Smelter Look-up'!$H$4,$Y1038-4,0))</f>
        <v/>
      </c>
      <c r="J1038" s="96" t="str">
        <f ca="1">IF(ISERROR($Y1038),"",OFFSET('Smelter Look-up'!$I$4,$Y1038-4,0))</f>
        <v/>
      </c>
      <c r="K1038" s="97"/>
      <c r="L1038" s="97"/>
      <c r="M1038" s="97"/>
      <c r="N1038" s="97"/>
      <c r="O1038" s="97"/>
      <c r="P1038" s="97"/>
      <c r="Q1038" s="98"/>
      <c r="R1038" s="140" t="str">
        <f ca="1">IF(ISERROR($Y1038),"",OFFSET('Smelter Look-up'!$C$4,$Y1038-4,0)&amp;"")</f>
        <v/>
      </c>
      <c r="S1038" s="98" t="str">
        <f ca="1" t="shared" si="118"/>
        <v/>
      </c>
      <c r="T1038" s="98" t="str">
        <f ca="1">IF(B1038="","",IF(ISERROR(MATCH($J1038,SorP!B:B,0)),"",INDIRECT("'SorP'!$A$"&amp;MATCH($S1038&amp;$J1038,SorP!C:C,0))))</f>
        <v/>
      </c>
      <c r="U1038" s="99"/>
      <c r="V1038" s="74" t="str">
        <f ca="1" t="shared" si="119"/>
        <v/>
      </c>
      <c r="W1038" s="74" t="b">
        <f ca="1" t="shared" si="120"/>
        <v>0</v>
      </c>
      <c r="X1038" s="74" t="str">
        <f ca="1" t="shared" si="121"/>
        <v>+</v>
      </c>
      <c r="Y1038" s="74" t="e">
        <f ca="1">IF(C1038="",NA(),MATCH($B1038&amp;$C1038,'Smelter Look-up'!$J:$J,0))</f>
        <v>#N/A</v>
      </c>
      <c r="AB1038" s="74">
        <f ca="1" t="shared" si="122"/>
        <v>0</v>
      </c>
      <c r="AC1038" s="74" t="str">
        <f ca="1" t="shared" si="123"/>
        <v/>
      </c>
      <c r="AD1038" s="74" t="str">
        <f ca="1" t="shared" si="124"/>
        <v/>
      </c>
    </row>
    <row r="1039" s="74" customFormat="1" ht="20.15" customHeight="1" spans="1:30">
      <c r="A1039" s="97"/>
      <c r="B1039" s="95" t="str">
        <f ca="1">IF(LEN(A1039)=0,"",INDEX('Smelter Look-up'!$A:$A,MATCH($A1039,'Smelter Look-up'!$E:$E,0)))</f>
        <v/>
      </c>
      <c r="C1039" s="95" t="str">
        <f ca="1">IF(LEN(A1039)=0,"",INDEX('Smelter Look-up'!$C:$C,MATCH($A1039,'Smelter Look-up'!$E:$E,0)))</f>
        <v/>
      </c>
      <c r="D1039" s="95"/>
      <c r="E1039" s="95" t="str">
        <f ca="1">IF(ISERROR($Y1039),"",OFFSET('Smelter Look-up'!$D$4,$Y1039-4,0)&amp;"")</f>
        <v/>
      </c>
      <c r="F1039" s="95" t="str">
        <f ca="1">IF(ISERROR($Y1039),"",OFFSET('Smelter Look-up'!$E$4,$Y1039-4,0))</f>
        <v/>
      </c>
      <c r="G1039" s="95" t="str">
        <f ca="1">IF(C1039="Smelter not listed","Enter smelter details",IF(ISERROR($Y1039),"",OFFSET('Smelter Look-up'!$F$4,$Y1039-4,0)))</f>
        <v/>
      </c>
      <c r="H1039" s="154" t="str">
        <f ca="1">IF(ISERROR($Y1039),"",OFFSET('Smelter Look-up'!$G$4,$Y1039-4,0))</f>
        <v/>
      </c>
      <c r="I1039" s="96" t="str">
        <f ca="1">IF(ISERROR($Y1039),"",OFFSET('Smelter Look-up'!$H$4,$Y1039-4,0))</f>
        <v/>
      </c>
      <c r="J1039" s="96" t="str">
        <f ca="1">IF(ISERROR($Y1039),"",OFFSET('Smelter Look-up'!$I$4,$Y1039-4,0))</f>
        <v/>
      </c>
      <c r="K1039" s="97"/>
      <c r="L1039" s="97"/>
      <c r="M1039" s="97"/>
      <c r="N1039" s="97"/>
      <c r="O1039" s="97"/>
      <c r="P1039" s="97"/>
      <c r="Q1039" s="98"/>
      <c r="R1039" s="140" t="str">
        <f ca="1">IF(ISERROR($Y1039),"",OFFSET('Smelter Look-up'!$C$4,$Y1039-4,0)&amp;"")</f>
        <v/>
      </c>
      <c r="S1039" s="98" t="str">
        <f ca="1" t="shared" si="118"/>
        <v/>
      </c>
      <c r="T1039" s="98" t="str">
        <f ca="1">IF(B1039="","",IF(ISERROR(MATCH($J1039,SorP!B:B,0)),"",INDIRECT("'SorP'!$A$"&amp;MATCH($S1039&amp;$J1039,SorP!C:C,0))))</f>
        <v/>
      </c>
      <c r="U1039" s="99"/>
      <c r="V1039" s="74" t="str">
        <f ca="1" t="shared" si="119"/>
        <v/>
      </c>
      <c r="W1039" s="74" t="b">
        <f ca="1" t="shared" si="120"/>
        <v>0</v>
      </c>
      <c r="X1039" s="74" t="str">
        <f ca="1" t="shared" si="121"/>
        <v>+</v>
      </c>
      <c r="Y1039" s="74" t="e">
        <f ca="1">IF(C1039="",NA(),MATCH($B1039&amp;$C1039,'Smelter Look-up'!$J:$J,0))</f>
        <v>#N/A</v>
      </c>
      <c r="AB1039" s="74">
        <f ca="1" t="shared" si="122"/>
        <v>0</v>
      </c>
      <c r="AC1039" s="74" t="str">
        <f ca="1" t="shared" si="123"/>
        <v/>
      </c>
      <c r="AD1039" s="74" t="str">
        <f ca="1" t="shared" si="124"/>
        <v/>
      </c>
    </row>
    <row r="1040" s="74" customFormat="1" ht="20.15" customHeight="1" spans="1:30">
      <c r="A1040" s="97"/>
      <c r="B1040" s="95" t="str">
        <f ca="1">IF(LEN(A1040)=0,"",INDEX('Smelter Look-up'!$A:$A,MATCH($A1040,'Smelter Look-up'!$E:$E,0)))</f>
        <v/>
      </c>
      <c r="C1040" s="95" t="str">
        <f ca="1">IF(LEN(A1040)=0,"",INDEX('Smelter Look-up'!$C:$C,MATCH($A1040,'Smelter Look-up'!$E:$E,0)))</f>
        <v/>
      </c>
      <c r="D1040" s="95"/>
      <c r="E1040" s="95" t="str">
        <f ca="1">IF(ISERROR($Y1040),"",OFFSET('Smelter Look-up'!$D$4,$Y1040-4,0)&amp;"")</f>
        <v/>
      </c>
      <c r="F1040" s="95" t="str">
        <f ca="1">IF(ISERROR($Y1040),"",OFFSET('Smelter Look-up'!$E$4,$Y1040-4,0))</f>
        <v/>
      </c>
      <c r="G1040" s="95" t="str">
        <f ca="1">IF(C1040="Smelter not listed","Enter smelter details",IF(ISERROR($Y1040),"",OFFSET('Smelter Look-up'!$F$4,$Y1040-4,0)))</f>
        <v/>
      </c>
      <c r="H1040" s="154" t="str">
        <f ca="1">IF(ISERROR($Y1040),"",OFFSET('Smelter Look-up'!$G$4,$Y1040-4,0))</f>
        <v/>
      </c>
      <c r="I1040" s="96" t="str">
        <f ca="1">IF(ISERROR($Y1040),"",OFFSET('Smelter Look-up'!$H$4,$Y1040-4,0))</f>
        <v/>
      </c>
      <c r="J1040" s="96" t="str">
        <f ca="1">IF(ISERROR($Y1040),"",OFFSET('Smelter Look-up'!$I$4,$Y1040-4,0))</f>
        <v/>
      </c>
      <c r="K1040" s="97"/>
      <c r="L1040" s="97"/>
      <c r="M1040" s="97"/>
      <c r="N1040" s="97"/>
      <c r="O1040" s="97"/>
      <c r="P1040" s="97"/>
      <c r="Q1040" s="98"/>
      <c r="R1040" s="140" t="str">
        <f ca="1">IF(ISERROR($Y1040),"",OFFSET('Smelter Look-up'!$C$4,$Y1040-4,0)&amp;"")</f>
        <v/>
      </c>
      <c r="S1040" s="98" t="str">
        <f ca="1" t="shared" si="118"/>
        <v/>
      </c>
      <c r="T1040" s="98" t="str">
        <f ca="1">IF(B1040="","",IF(ISERROR(MATCH($J1040,SorP!B:B,0)),"",INDIRECT("'SorP'!$A$"&amp;MATCH($S1040&amp;$J1040,SorP!C:C,0))))</f>
        <v/>
      </c>
      <c r="U1040" s="99"/>
      <c r="V1040" s="74" t="str">
        <f ca="1" t="shared" si="119"/>
        <v/>
      </c>
      <c r="W1040" s="74" t="b">
        <f ca="1" t="shared" si="120"/>
        <v>0</v>
      </c>
      <c r="X1040" s="74" t="str">
        <f ca="1" t="shared" si="121"/>
        <v>+</v>
      </c>
      <c r="Y1040" s="74" t="e">
        <f ca="1">IF(C1040="",NA(),MATCH($B1040&amp;$C1040,'Smelter Look-up'!$J:$J,0))</f>
        <v>#N/A</v>
      </c>
      <c r="AB1040" s="74">
        <f ca="1" t="shared" si="122"/>
        <v>0</v>
      </c>
      <c r="AC1040" s="74" t="str">
        <f ca="1" t="shared" si="123"/>
        <v/>
      </c>
      <c r="AD1040" s="74" t="str">
        <f ca="1" t="shared" si="124"/>
        <v/>
      </c>
    </row>
    <row r="1041" s="74" customFormat="1" ht="20.15" customHeight="1" spans="1:30">
      <c r="A1041" s="97"/>
      <c r="B1041" s="95" t="str">
        <f ca="1">IF(LEN(A1041)=0,"",INDEX('Smelter Look-up'!$A:$A,MATCH($A1041,'Smelter Look-up'!$E:$E,0)))</f>
        <v/>
      </c>
      <c r="C1041" s="95" t="str">
        <f ca="1">IF(LEN(A1041)=0,"",INDEX('Smelter Look-up'!$C:$C,MATCH($A1041,'Smelter Look-up'!$E:$E,0)))</f>
        <v/>
      </c>
      <c r="D1041" s="95"/>
      <c r="E1041" s="95" t="str">
        <f ca="1">IF(ISERROR($Y1041),"",OFFSET('Smelter Look-up'!$D$4,$Y1041-4,0)&amp;"")</f>
        <v/>
      </c>
      <c r="F1041" s="95" t="str">
        <f ca="1">IF(ISERROR($Y1041),"",OFFSET('Smelter Look-up'!$E$4,$Y1041-4,0))</f>
        <v/>
      </c>
      <c r="G1041" s="95" t="str">
        <f ca="1">IF(C1041="Smelter not listed","Enter smelter details",IF(ISERROR($Y1041),"",OFFSET('Smelter Look-up'!$F$4,$Y1041-4,0)))</f>
        <v/>
      </c>
      <c r="H1041" s="154" t="str">
        <f ca="1">IF(ISERROR($Y1041),"",OFFSET('Smelter Look-up'!$G$4,$Y1041-4,0))</f>
        <v/>
      </c>
      <c r="I1041" s="96" t="str">
        <f ca="1">IF(ISERROR($Y1041),"",OFFSET('Smelter Look-up'!$H$4,$Y1041-4,0))</f>
        <v/>
      </c>
      <c r="J1041" s="96" t="str">
        <f ca="1">IF(ISERROR($Y1041),"",OFFSET('Smelter Look-up'!$I$4,$Y1041-4,0))</f>
        <v/>
      </c>
      <c r="K1041" s="97"/>
      <c r="L1041" s="97"/>
      <c r="M1041" s="97"/>
      <c r="N1041" s="97"/>
      <c r="O1041" s="97"/>
      <c r="P1041" s="97"/>
      <c r="Q1041" s="98"/>
      <c r="R1041" s="140" t="str">
        <f ca="1">IF(ISERROR($Y1041),"",OFFSET('Smelter Look-up'!$C$4,$Y1041-4,0)&amp;"")</f>
        <v/>
      </c>
      <c r="S1041" s="98" t="str">
        <f ca="1" t="shared" si="118"/>
        <v/>
      </c>
      <c r="T1041" s="98" t="str">
        <f ca="1">IF(B1041="","",IF(ISERROR(MATCH($J1041,SorP!B:B,0)),"",INDIRECT("'SorP'!$A$"&amp;MATCH($S1041&amp;$J1041,SorP!C:C,0))))</f>
        <v/>
      </c>
      <c r="U1041" s="99"/>
      <c r="V1041" s="74" t="str">
        <f ca="1" t="shared" si="119"/>
        <v/>
      </c>
      <c r="W1041" s="74" t="b">
        <f ca="1" t="shared" si="120"/>
        <v>0</v>
      </c>
      <c r="X1041" s="74" t="str">
        <f ca="1" t="shared" si="121"/>
        <v>+</v>
      </c>
      <c r="Y1041" s="74" t="e">
        <f ca="1">IF(C1041="",NA(),MATCH($B1041&amp;$C1041,'Smelter Look-up'!$J:$J,0))</f>
        <v>#N/A</v>
      </c>
      <c r="AB1041" s="74">
        <f ca="1" t="shared" si="122"/>
        <v>0</v>
      </c>
      <c r="AC1041" s="74" t="str">
        <f ca="1" t="shared" si="123"/>
        <v/>
      </c>
      <c r="AD1041" s="74" t="str">
        <f ca="1" t="shared" si="124"/>
        <v/>
      </c>
    </row>
    <row r="1042" s="74" customFormat="1" ht="20.15" customHeight="1" spans="1:30">
      <c r="A1042" s="97"/>
      <c r="B1042" s="95" t="str">
        <f ca="1">IF(LEN(A1042)=0,"",INDEX('Smelter Look-up'!$A:$A,MATCH($A1042,'Smelter Look-up'!$E:$E,0)))</f>
        <v/>
      </c>
      <c r="C1042" s="95" t="str">
        <f ca="1">IF(LEN(A1042)=0,"",INDEX('Smelter Look-up'!$C:$C,MATCH($A1042,'Smelter Look-up'!$E:$E,0)))</f>
        <v/>
      </c>
      <c r="D1042" s="95"/>
      <c r="E1042" s="95" t="str">
        <f ca="1">IF(ISERROR($Y1042),"",OFFSET('Smelter Look-up'!$D$4,$Y1042-4,0)&amp;"")</f>
        <v/>
      </c>
      <c r="F1042" s="95" t="str">
        <f ca="1">IF(ISERROR($Y1042),"",OFFSET('Smelter Look-up'!$E$4,$Y1042-4,0))</f>
        <v/>
      </c>
      <c r="G1042" s="95" t="str">
        <f ca="1">IF(C1042="Smelter not listed","Enter smelter details",IF(ISERROR($Y1042),"",OFFSET('Smelter Look-up'!$F$4,$Y1042-4,0)))</f>
        <v/>
      </c>
      <c r="H1042" s="154" t="str">
        <f ca="1">IF(ISERROR($Y1042),"",OFFSET('Smelter Look-up'!$G$4,$Y1042-4,0))</f>
        <v/>
      </c>
      <c r="I1042" s="96" t="str">
        <f ca="1">IF(ISERROR($Y1042),"",OFFSET('Smelter Look-up'!$H$4,$Y1042-4,0))</f>
        <v/>
      </c>
      <c r="J1042" s="96" t="str">
        <f ca="1">IF(ISERROR($Y1042),"",OFFSET('Smelter Look-up'!$I$4,$Y1042-4,0))</f>
        <v/>
      </c>
      <c r="K1042" s="97"/>
      <c r="L1042" s="97"/>
      <c r="M1042" s="97"/>
      <c r="N1042" s="97"/>
      <c r="O1042" s="97"/>
      <c r="P1042" s="97"/>
      <c r="Q1042" s="98"/>
      <c r="R1042" s="140" t="str">
        <f ca="1">IF(ISERROR($Y1042),"",OFFSET('Smelter Look-up'!$C$4,$Y1042-4,0)&amp;"")</f>
        <v/>
      </c>
      <c r="S1042" s="98" t="str">
        <f ca="1" t="shared" si="118"/>
        <v/>
      </c>
      <c r="T1042" s="98" t="str">
        <f ca="1">IF(B1042="","",IF(ISERROR(MATCH($J1042,SorP!B:B,0)),"",INDIRECT("'SorP'!$A$"&amp;MATCH($S1042&amp;$J1042,SorP!C:C,0))))</f>
        <v/>
      </c>
      <c r="U1042" s="99"/>
      <c r="V1042" s="74" t="str">
        <f ca="1" t="shared" si="119"/>
        <v/>
      </c>
      <c r="W1042" s="74" t="b">
        <f ca="1" t="shared" si="120"/>
        <v>0</v>
      </c>
      <c r="X1042" s="74" t="str">
        <f ca="1" t="shared" si="121"/>
        <v>+</v>
      </c>
      <c r="Y1042" s="74" t="e">
        <f ca="1">IF(C1042="",NA(),MATCH($B1042&amp;$C1042,'Smelter Look-up'!$J:$J,0))</f>
        <v>#N/A</v>
      </c>
      <c r="AB1042" s="74">
        <f ca="1" t="shared" si="122"/>
        <v>0</v>
      </c>
      <c r="AC1042" s="74" t="str">
        <f ca="1" t="shared" si="123"/>
        <v/>
      </c>
      <c r="AD1042" s="74" t="str">
        <f ca="1" t="shared" si="124"/>
        <v/>
      </c>
    </row>
    <row r="1043" s="74" customFormat="1" ht="20.15" customHeight="1" spans="1:30">
      <c r="A1043" s="97"/>
      <c r="B1043" s="95" t="str">
        <f ca="1">IF(LEN(A1043)=0,"",INDEX('Smelter Look-up'!$A:$A,MATCH($A1043,'Smelter Look-up'!$E:$E,0)))</f>
        <v/>
      </c>
      <c r="C1043" s="95" t="str">
        <f ca="1">IF(LEN(A1043)=0,"",INDEX('Smelter Look-up'!$C:$C,MATCH($A1043,'Smelter Look-up'!$E:$E,0)))</f>
        <v/>
      </c>
      <c r="D1043" s="95"/>
      <c r="E1043" s="95" t="str">
        <f ca="1">IF(ISERROR($Y1043),"",OFFSET('Smelter Look-up'!$D$4,$Y1043-4,0)&amp;"")</f>
        <v/>
      </c>
      <c r="F1043" s="95" t="str">
        <f ca="1">IF(ISERROR($Y1043),"",OFFSET('Smelter Look-up'!$E$4,$Y1043-4,0))</f>
        <v/>
      </c>
      <c r="G1043" s="95" t="str">
        <f ca="1">IF(C1043="Smelter not listed","Enter smelter details",IF(ISERROR($Y1043),"",OFFSET('Smelter Look-up'!$F$4,$Y1043-4,0)))</f>
        <v/>
      </c>
      <c r="H1043" s="154" t="str">
        <f ca="1">IF(ISERROR($Y1043),"",OFFSET('Smelter Look-up'!$G$4,$Y1043-4,0))</f>
        <v/>
      </c>
      <c r="I1043" s="96" t="str">
        <f ca="1">IF(ISERROR($Y1043),"",OFFSET('Smelter Look-up'!$H$4,$Y1043-4,0))</f>
        <v/>
      </c>
      <c r="J1043" s="96" t="str">
        <f ca="1">IF(ISERROR($Y1043),"",OFFSET('Smelter Look-up'!$I$4,$Y1043-4,0))</f>
        <v/>
      </c>
      <c r="K1043" s="97"/>
      <c r="L1043" s="97"/>
      <c r="M1043" s="97"/>
      <c r="N1043" s="97"/>
      <c r="O1043" s="97"/>
      <c r="P1043" s="97"/>
      <c r="Q1043" s="98"/>
      <c r="R1043" s="140" t="str">
        <f ca="1">IF(ISERROR($Y1043),"",OFFSET('Smelter Look-up'!$C$4,$Y1043-4,0)&amp;"")</f>
        <v/>
      </c>
      <c r="S1043" s="98" t="str">
        <f ca="1" t="shared" si="118"/>
        <v/>
      </c>
      <c r="T1043" s="98" t="str">
        <f ca="1">IF(B1043="","",IF(ISERROR(MATCH($J1043,SorP!B:B,0)),"",INDIRECT("'SorP'!$A$"&amp;MATCH($S1043&amp;$J1043,SorP!C:C,0))))</f>
        <v/>
      </c>
      <c r="U1043" s="99"/>
      <c r="V1043" s="74" t="str">
        <f ca="1" t="shared" si="119"/>
        <v/>
      </c>
      <c r="W1043" s="74" t="b">
        <f ca="1" t="shared" si="120"/>
        <v>0</v>
      </c>
      <c r="X1043" s="74" t="str">
        <f ca="1" t="shared" si="121"/>
        <v>+</v>
      </c>
      <c r="Y1043" s="74" t="e">
        <f ca="1">IF(C1043="",NA(),MATCH($B1043&amp;$C1043,'Smelter Look-up'!$J:$J,0))</f>
        <v>#N/A</v>
      </c>
      <c r="AB1043" s="74">
        <f ca="1" t="shared" si="122"/>
        <v>0</v>
      </c>
      <c r="AC1043" s="74" t="str">
        <f ca="1" t="shared" si="123"/>
        <v/>
      </c>
      <c r="AD1043" s="74" t="str">
        <f ca="1" t="shared" si="124"/>
        <v/>
      </c>
    </row>
    <row r="1044" s="74" customFormat="1" ht="20.15" customHeight="1" spans="1:30">
      <c r="A1044" s="97"/>
      <c r="B1044" s="95" t="str">
        <f ca="1">IF(LEN(A1044)=0,"",INDEX('Smelter Look-up'!$A:$A,MATCH($A1044,'Smelter Look-up'!$E:$E,0)))</f>
        <v/>
      </c>
      <c r="C1044" s="95" t="str">
        <f ca="1">IF(LEN(A1044)=0,"",INDEX('Smelter Look-up'!$C:$C,MATCH($A1044,'Smelter Look-up'!$E:$E,0)))</f>
        <v/>
      </c>
      <c r="D1044" s="95"/>
      <c r="E1044" s="95" t="str">
        <f ca="1">IF(ISERROR($Y1044),"",OFFSET('Smelter Look-up'!$D$4,$Y1044-4,0)&amp;"")</f>
        <v/>
      </c>
      <c r="F1044" s="95" t="str">
        <f ca="1">IF(ISERROR($Y1044),"",OFFSET('Smelter Look-up'!$E$4,$Y1044-4,0))</f>
        <v/>
      </c>
      <c r="G1044" s="95" t="str">
        <f ca="1">IF(C1044="Smelter not listed","Enter smelter details",IF(ISERROR($Y1044),"",OFFSET('Smelter Look-up'!$F$4,$Y1044-4,0)))</f>
        <v/>
      </c>
      <c r="H1044" s="154" t="str">
        <f ca="1">IF(ISERROR($Y1044),"",OFFSET('Smelter Look-up'!$G$4,$Y1044-4,0))</f>
        <v/>
      </c>
      <c r="I1044" s="96" t="str">
        <f ca="1">IF(ISERROR($Y1044),"",OFFSET('Smelter Look-up'!$H$4,$Y1044-4,0))</f>
        <v/>
      </c>
      <c r="J1044" s="96" t="str">
        <f ca="1">IF(ISERROR($Y1044),"",OFFSET('Smelter Look-up'!$I$4,$Y1044-4,0))</f>
        <v/>
      </c>
      <c r="K1044" s="97"/>
      <c r="L1044" s="97"/>
      <c r="M1044" s="97"/>
      <c r="N1044" s="97"/>
      <c r="O1044" s="97"/>
      <c r="P1044" s="97"/>
      <c r="Q1044" s="98"/>
      <c r="R1044" s="140" t="str">
        <f ca="1">IF(ISERROR($Y1044),"",OFFSET('Smelter Look-up'!$C$4,$Y1044-4,0)&amp;"")</f>
        <v/>
      </c>
      <c r="S1044" s="98" t="str">
        <f ca="1" t="shared" si="118"/>
        <v/>
      </c>
      <c r="T1044" s="98" t="str">
        <f ca="1">IF(B1044="","",IF(ISERROR(MATCH($J1044,SorP!B:B,0)),"",INDIRECT("'SorP'!$A$"&amp;MATCH($S1044&amp;$J1044,SorP!C:C,0))))</f>
        <v/>
      </c>
      <c r="U1044" s="99"/>
      <c r="V1044" s="74" t="str">
        <f ca="1" t="shared" si="119"/>
        <v/>
      </c>
      <c r="W1044" s="74" t="b">
        <f ca="1" t="shared" si="120"/>
        <v>0</v>
      </c>
      <c r="X1044" s="74" t="str">
        <f ca="1" t="shared" si="121"/>
        <v>+</v>
      </c>
      <c r="Y1044" s="74" t="e">
        <f ca="1">IF(C1044="",NA(),MATCH($B1044&amp;$C1044,'Smelter Look-up'!$J:$J,0))</f>
        <v>#N/A</v>
      </c>
      <c r="AB1044" s="74">
        <f ca="1" t="shared" si="122"/>
        <v>0</v>
      </c>
      <c r="AC1044" s="74" t="str">
        <f ca="1" t="shared" si="123"/>
        <v/>
      </c>
      <c r="AD1044" s="74" t="str">
        <f ca="1" t="shared" si="124"/>
        <v/>
      </c>
    </row>
    <row r="1045" s="74" customFormat="1" ht="20.15" customHeight="1" spans="1:30">
      <c r="A1045" s="97"/>
      <c r="B1045" s="95" t="str">
        <f ca="1">IF(LEN(A1045)=0,"",INDEX('Smelter Look-up'!$A:$A,MATCH($A1045,'Smelter Look-up'!$E:$E,0)))</f>
        <v/>
      </c>
      <c r="C1045" s="95" t="str">
        <f ca="1">IF(LEN(A1045)=0,"",INDEX('Smelter Look-up'!$C:$C,MATCH($A1045,'Smelter Look-up'!$E:$E,0)))</f>
        <v/>
      </c>
      <c r="D1045" s="95"/>
      <c r="E1045" s="95" t="str">
        <f ca="1">IF(ISERROR($Y1045),"",OFFSET('Smelter Look-up'!$D$4,$Y1045-4,0)&amp;"")</f>
        <v/>
      </c>
      <c r="F1045" s="95" t="str">
        <f ca="1">IF(ISERROR($Y1045),"",OFFSET('Smelter Look-up'!$E$4,$Y1045-4,0))</f>
        <v/>
      </c>
      <c r="G1045" s="95" t="str">
        <f ca="1">IF(C1045="Smelter not listed","Enter smelter details",IF(ISERROR($Y1045),"",OFFSET('Smelter Look-up'!$F$4,$Y1045-4,0)))</f>
        <v/>
      </c>
      <c r="H1045" s="154" t="str">
        <f ca="1">IF(ISERROR($Y1045),"",OFFSET('Smelter Look-up'!$G$4,$Y1045-4,0))</f>
        <v/>
      </c>
      <c r="I1045" s="96" t="str">
        <f ca="1">IF(ISERROR($Y1045),"",OFFSET('Smelter Look-up'!$H$4,$Y1045-4,0))</f>
        <v/>
      </c>
      <c r="J1045" s="96" t="str">
        <f ca="1">IF(ISERROR($Y1045),"",OFFSET('Smelter Look-up'!$I$4,$Y1045-4,0))</f>
        <v/>
      </c>
      <c r="K1045" s="97"/>
      <c r="L1045" s="97"/>
      <c r="M1045" s="97"/>
      <c r="N1045" s="97"/>
      <c r="O1045" s="97"/>
      <c r="P1045" s="97"/>
      <c r="Q1045" s="98"/>
      <c r="R1045" s="140" t="str">
        <f ca="1">IF(ISERROR($Y1045),"",OFFSET('Smelter Look-up'!$C$4,$Y1045-4,0)&amp;"")</f>
        <v/>
      </c>
      <c r="S1045" s="98" t="str">
        <f ca="1" t="shared" si="118"/>
        <v/>
      </c>
      <c r="T1045" s="98" t="str">
        <f ca="1">IF(B1045="","",IF(ISERROR(MATCH($J1045,SorP!B:B,0)),"",INDIRECT("'SorP'!$A$"&amp;MATCH($S1045&amp;$J1045,SorP!C:C,0))))</f>
        <v/>
      </c>
      <c r="U1045" s="99"/>
      <c r="V1045" s="74" t="str">
        <f ca="1" t="shared" si="119"/>
        <v/>
      </c>
      <c r="W1045" s="74" t="b">
        <f ca="1" t="shared" si="120"/>
        <v>0</v>
      </c>
      <c r="X1045" s="74" t="str">
        <f ca="1" t="shared" si="121"/>
        <v>+</v>
      </c>
      <c r="Y1045" s="74" t="e">
        <f ca="1">IF(C1045="",NA(),MATCH($B1045&amp;$C1045,'Smelter Look-up'!$J:$J,0))</f>
        <v>#N/A</v>
      </c>
      <c r="AB1045" s="74">
        <f ca="1" t="shared" si="122"/>
        <v>0</v>
      </c>
      <c r="AC1045" s="74" t="str">
        <f ca="1" t="shared" si="123"/>
        <v/>
      </c>
      <c r="AD1045" s="74" t="str">
        <f ca="1" t="shared" si="124"/>
        <v/>
      </c>
    </row>
    <row r="1046" s="74" customFormat="1" ht="20.15" customHeight="1" spans="1:30">
      <c r="A1046" s="97"/>
      <c r="B1046" s="95" t="str">
        <f ca="1">IF(LEN(A1046)=0,"",INDEX('Smelter Look-up'!$A:$A,MATCH($A1046,'Smelter Look-up'!$E:$E,0)))</f>
        <v/>
      </c>
      <c r="C1046" s="95" t="str">
        <f ca="1">IF(LEN(A1046)=0,"",INDEX('Smelter Look-up'!$C:$C,MATCH($A1046,'Smelter Look-up'!$E:$E,0)))</f>
        <v/>
      </c>
      <c r="D1046" s="95"/>
      <c r="E1046" s="95" t="str">
        <f ca="1">IF(ISERROR($Y1046),"",OFFSET('Smelter Look-up'!$D$4,$Y1046-4,0)&amp;"")</f>
        <v/>
      </c>
      <c r="F1046" s="95" t="str">
        <f ca="1">IF(ISERROR($Y1046),"",OFFSET('Smelter Look-up'!$E$4,$Y1046-4,0))</f>
        <v/>
      </c>
      <c r="G1046" s="95" t="str">
        <f ca="1">IF(C1046="Smelter not listed","Enter smelter details",IF(ISERROR($Y1046),"",OFFSET('Smelter Look-up'!$F$4,$Y1046-4,0)))</f>
        <v/>
      </c>
      <c r="H1046" s="154" t="str">
        <f ca="1">IF(ISERROR($Y1046),"",OFFSET('Smelter Look-up'!$G$4,$Y1046-4,0))</f>
        <v/>
      </c>
      <c r="I1046" s="96" t="str">
        <f ca="1">IF(ISERROR($Y1046),"",OFFSET('Smelter Look-up'!$H$4,$Y1046-4,0))</f>
        <v/>
      </c>
      <c r="J1046" s="96" t="str">
        <f ca="1">IF(ISERROR($Y1046),"",OFFSET('Smelter Look-up'!$I$4,$Y1046-4,0))</f>
        <v/>
      </c>
      <c r="K1046" s="97"/>
      <c r="L1046" s="97"/>
      <c r="M1046" s="97"/>
      <c r="N1046" s="97"/>
      <c r="O1046" s="97"/>
      <c r="P1046" s="97"/>
      <c r="Q1046" s="98"/>
      <c r="R1046" s="140" t="str">
        <f ca="1">IF(ISERROR($Y1046),"",OFFSET('Smelter Look-up'!$C$4,$Y1046-4,0)&amp;"")</f>
        <v/>
      </c>
      <c r="S1046" s="98" t="str">
        <f ca="1" t="shared" si="118"/>
        <v/>
      </c>
      <c r="T1046" s="98" t="str">
        <f ca="1">IF(B1046="","",IF(ISERROR(MATCH($J1046,SorP!B:B,0)),"",INDIRECT("'SorP'!$A$"&amp;MATCH($S1046&amp;$J1046,SorP!C:C,0))))</f>
        <v/>
      </c>
      <c r="U1046" s="99"/>
      <c r="V1046" s="74" t="str">
        <f ca="1" t="shared" si="119"/>
        <v/>
      </c>
      <c r="W1046" s="74" t="b">
        <f ca="1" t="shared" si="120"/>
        <v>0</v>
      </c>
      <c r="X1046" s="74" t="str">
        <f ca="1" t="shared" si="121"/>
        <v>+</v>
      </c>
      <c r="Y1046" s="74" t="e">
        <f ca="1">IF(C1046="",NA(),MATCH($B1046&amp;$C1046,'Smelter Look-up'!$J:$J,0))</f>
        <v>#N/A</v>
      </c>
      <c r="AB1046" s="74">
        <f ca="1" t="shared" si="122"/>
        <v>0</v>
      </c>
      <c r="AC1046" s="74" t="str">
        <f ca="1" t="shared" si="123"/>
        <v/>
      </c>
      <c r="AD1046" s="74" t="str">
        <f ca="1" t="shared" si="124"/>
        <v/>
      </c>
    </row>
    <row r="1047" s="74" customFormat="1" ht="20.15" customHeight="1" spans="1:30">
      <c r="A1047" s="97"/>
      <c r="B1047" s="95" t="str">
        <f ca="1">IF(LEN(A1047)=0,"",INDEX('Smelter Look-up'!$A:$A,MATCH($A1047,'Smelter Look-up'!$E:$E,0)))</f>
        <v/>
      </c>
      <c r="C1047" s="95" t="str">
        <f ca="1">IF(LEN(A1047)=0,"",INDEX('Smelter Look-up'!$C:$C,MATCH($A1047,'Smelter Look-up'!$E:$E,0)))</f>
        <v/>
      </c>
      <c r="D1047" s="95"/>
      <c r="E1047" s="95" t="str">
        <f ca="1">IF(ISERROR($Y1047),"",OFFSET('Smelter Look-up'!$D$4,$Y1047-4,0)&amp;"")</f>
        <v/>
      </c>
      <c r="F1047" s="95" t="str">
        <f ca="1">IF(ISERROR($Y1047),"",OFFSET('Smelter Look-up'!$E$4,$Y1047-4,0))</f>
        <v/>
      </c>
      <c r="G1047" s="95" t="str">
        <f ca="1">IF(C1047="Smelter not listed","Enter smelter details",IF(ISERROR($Y1047),"",OFFSET('Smelter Look-up'!$F$4,$Y1047-4,0)))</f>
        <v/>
      </c>
      <c r="H1047" s="154" t="str">
        <f ca="1">IF(ISERROR($Y1047),"",OFFSET('Smelter Look-up'!$G$4,$Y1047-4,0))</f>
        <v/>
      </c>
      <c r="I1047" s="96" t="str">
        <f ca="1">IF(ISERROR($Y1047),"",OFFSET('Smelter Look-up'!$H$4,$Y1047-4,0))</f>
        <v/>
      </c>
      <c r="J1047" s="96" t="str">
        <f ca="1">IF(ISERROR($Y1047),"",OFFSET('Smelter Look-up'!$I$4,$Y1047-4,0))</f>
        <v/>
      </c>
      <c r="K1047" s="97"/>
      <c r="L1047" s="97"/>
      <c r="M1047" s="97"/>
      <c r="N1047" s="97"/>
      <c r="O1047" s="97"/>
      <c r="P1047" s="97"/>
      <c r="Q1047" s="98"/>
      <c r="R1047" s="140" t="str">
        <f ca="1">IF(ISERROR($Y1047),"",OFFSET('Smelter Look-up'!$C$4,$Y1047-4,0)&amp;"")</f>
        <v/>
      </c>
      <c r="S1047" s="98" t="str">
        <f ca="1" t="shared" si="118"/>
        <v/>
      </c>
      <c r="T1047" s="98" t="str">
        <f ca="1">IF(B1047="","",IF(ISERROR(MATCH($J1047,SorP!B:B,0)),"",INDIRECT("'SorP'!$A$"&amp;MATCH($S1047&amp;$J1047,SorP!C:C,0))))</f>
        <v/>
      </c>
      <c r="U1047" s="99"/>
      <c r="V1047" s="74" t="str">
        <f ca="1" t="shared" si="119"/>
        <v/>
      </c>
      <c r="W1047" s="74" t="b">
        <f ca="1" t="shared" si="120"/>
        <v>0</v>
      </c>
      <c r="X1047" s="74" t="str">
        <f ca="1" t="shared" si="121"/>
        <v>+</v>
      </c>
      <c r="Y1047" s="74" t="e">
        <f ca="1">IF(C1047="",NA(),MATCH($B1047&amp;$C1047,'Smelter Look-up'!$J:$J,0))</f>
        <v>#N/A</v>
      </c>
      <c r="AB1047" s="74">
        <f ca="1" t="shared" si="122"/>
        <v>0</v>
      </c>
      <c r="AC1047" s="74" t="str">
        <f ca="1" t="shared" si="123"/>
        <v/>
      </c>
      <c r="AD1047" s="74" t="str">
        <f ca="1" t="shared" si="124"/>
        <v/>
      </c>
    </row>
    <row r="1048" s="74" customFormat="1" ht="20.15" customHeight="1" spans="1:30">
      <c r="A1048" s="97"/>
      <c r="B1048" s="95" t="str">
        <f ca="1">IF(LEN(A1048)=0,"",INDEX('Smelter Look-up'!$A:$A,MATCH($A1048,'Smelter Look-up'!$E:$E,0)))</f>
        <v/>
      </c>
      <c r="C1048" s="95" t="str">
        <f ca="1">IF(LEN(A1048)=0,"",INDEX('Smelter Look-up'!$C:$C,MATCH($A1048,'Smelter Look-up'!$E:$E,0)))</f>
        <v/>
      </c>
      <c r="D1048" s="95"/>
      <c r="E1048" s="95" t="str">
        <f ca="1">IF(ISERROR($Y1048),"",OFFSET('Smelter Look-up'!$D$4,$Y1048-4,0)&amp;"")</f>
        <v/>
      </c>
      <c r="F1048" s="95" t="str">
        <f ca="1">IF(ISERROR($Y1048),"",OFFSET('Smelter Look-up'!$E$4,$Y1048-4,0))</f>
        <v/>
      </c>
      <c r="G1048" s="95" t="str">
        <f ca="1">IF(C1048="Smelter not listed","Enter smelter details",IF(ISERROR($Y1048),"",OFFSET('Smelter Look-up'!$F$4,$Y1048-4,0)))</f>
        <v/>
      </c>
      <c r="H1048" s="154" t="str">
        <f ca="1">IF(ISERROR($Y1048),"",OFFSET('Smelter Look-up'!$G$4,$Y1048-4,0))</f>
        <v/>
      </c>
      <c r="I1048" s="96" t="str">
        <f ca="1">IF(ISERROR($Y1048),"",OFFSET('Smelter Look-up'!$H$4,$Y1048-4,0))</f>
        <v/>
      </c>
      <c r="J1048" s="96" t="str">
        <f ca="1">IF(ISERROR($Y1048),"",OFFSET('Smelter Look-up'!$I$4,$Y1048-4,0))</f>
        <v/>
      </c>
      <c r="K1048" s="97"/>
      <c r="L1048" s="97"/>
      <c r="M1048" s="97"/>
      <c r="N1048" s="97"/>
      <c r="O1048" s="97"/>
      <c r="P1048" s="97"/>
      <c r="Q1048" s="98"/>
      <c r="R1048" s="140" t="str">
        <f ca="1">IF(ISERROR($Y1048),"",OFFSET('Smelter Look-up'!$C$4,$Y1048-4,0)&amp;"")</f>
        <v/>
      </c>
      <c r="S1048" s="98" t="str">
        <f ca="1" t="shared" si="118"/>
        <v/>
      </c>
      <c r="T1048" s="98" t="str">
        <f ca="1">IF(B1048="","",IF(ISERROR(MATCH($J1048,SorP!B:B,0)),"",INDIRECT("'SorP'!$A$"&amp;MATCH($S1048&amp;$J1048,SorP!C:C,0))))</f>
        <v/>
      </c>
      <c r="U1048" s="99"/>
      <c r="V1048" s="74" t="str">
        <f ca="1" t="shared" si="119"/>
        <v/>
      </c>
      <c r="W1048" s="74" t="b">
        <f ca="1" t="shared" si="120"/>
        <v>0</v>
      </c>
      <c r="X1048" s="74" t="str">
        <f ca="1" t="shared" si="121"/>
        <v>+</v>
      </c>
      <c r="Y1048" s="74" t="e">
        <f ca="1">IF(C1048="",NA(),MATCH($B1048&amp;$C1048,'Smelter Look-up'!$J:$J,0))</f>
        <v>#N/A</v>
      </c>
      <c r="AB1048" s="74">
        <f ca="1" t="shared" si="122"/>
        <v>0</v>
      </c>
      <c r="AC1048" s="74" t="str">
        <f ca="1" t="shared" si="123"/>
        <v/>
      </c>
      <c r="AD1048" s="74" t="str">
        <f ca="1" t="shared" si="124"/>
        <v/>
      </c>
    </row>
    <row r="1049" s="74" customFormat="1" ht="20.15" customHeight="1" spans="1:30">
      <c r="A1049" s="97"/>
      <c r="B1049" s="95" t="str">
        <f ca="1">IF(LEN(A1049)=0,"",INDEX('Smelter Look-up'!$A:$A,MATCH($A1049,'Smelter Look-up'!$E:$E,0)))</f>
        <v/>
      </c>
      <c r="C1049" s="95" t="str">
        <f ca="1">IF(LEN(A1049)=0,"",INDEX('Smelter Look-up'!$C:$C,MATCH($A1049,'Smelter Look-up'!$E:$E,0)))</f>
        <v/>
      </c>
      <c r="D1049" s="95"/>
      <c r="E1049" s="95" t="str">
        <f ca="1">IF(ISERROR($Y1049),"",OFFSET('Smelter Look-up'!$D$4,$Y1049-4,0)&amp;"")</f>
        <v/>
      </c>
      <c r="F1049" s="95" t="str">
        <f ca="1">IF(ISERROR($Y1049),"",OFFSET('Smelter Look-up'!$E$4,$Y1049-4,0))</f>
        <v/>
      </c>
      <c r="G1049" s="95" t="str">
        <f ca="1">IF(C1049="Smelter not listed","Enter smelter details",IF(ISERROR($Y1049),"",OFFSET('Smelter Look-up'!$F$4,$Y1049-4,0)))</f>
        <v/>
      </c>
      <c r="H1049" s="154" t="str">
        <f ca="1">IF(ISERROR($Y1049),"",OFFSET('Smelter Look-up'!$G$4,$Y1049-4,0))</f>
        <v/>
      </c>
      <c r="I1049" s="96" t="str">
        <f ca="1">IF(ISERROR($Y1049),"",OFFSET('Smelter Look-up'!$H$4,$Y1049-4,0))</f>
        <v/>
      </c>
      <c r="J1049" s="96" t="str">
        <f ca="1">IF(ISERROR($Y1049),"",OFFSET('Smelter Look-up'!$I$4,$Y1049-4,0))</f>
        <v/>
      </c>
      <c r="K1049" s="97"/>
      <c r="L1049" s="97"/>
      <c r="M1049" s="97"/>
      <c r="N1049" s="97"/>
      <c r="O1049" s="97"/>
      <c r="P1049" s="97"/>
      <c r="Q1049" s="98"/>
      <c r="R1049" s="140" t="str">
        <f ca="1">IF(ISERROR($Y1049),"",OFFSET('Smelter Look-up'!$C$4,$Y1049-4,0)&amp;"")</f>
        <v/>
      </c>
      <c r="S1049" s="98" t="str">
        <f ca="1" t="shared" si="118"/>
        <v/>
      </c>
      <c r="T1049" s="98" t="str">
        <f ca="1">IF(B1049="","",IF(ISERROR(MATCH($J1049,SorP!B:B,0)),"",INDIRECT("'SorP'!$A$"&amp;MATCH($S1049&amp;$J1049,SorP!C:C,0))))</f>
        <v/>
      </c>
      <c r="U1049" s="99"/>
      <c r="V1049" s="74" t="str">
        <f ca="1" t="shared" si="119"/>
        <v/>
      </c>
      <c r="W1049" s="74" t="b">
        <f ca="1" t="shared" si="120"/>
        <v>0</v>
      </c>
      <c r="X1049" s="74" t="str">
        <f ca="1" t="shared" si="121"/>
        <v>+</v>
      </c>
      <c r="Y1049" s="74" t="e">
        <f ca="1">IF(C1049="",NA(),MATCH($B1049&amp;$C1049,'Smelter Look-up'!$J:$J,0))</f>
        <v>#N/A</v>
      </c>
      <c r="AB1049" s="74">
        <f ca="1" t="shared" si="122"/>
        <v>0</v>
      </c>
      <c r="AC1049" s="74" t="str">
        <f ca="1" t="shared" si="123"/>
        <v/>
      </c>
      <c r="AD1049" s="74" t="str">
        <f ca="1" t="shared" si="124"/>
        <v/>
      </c>
    </row>
    <row r="1050" s="74" customFormat="1" ht="20.15" customHeight="1" spans="1:30">
      <c r="A1050" s="97"/>
      <c r="B1050" s="95" t="str">
        <f ca="1">IF(LEN(A1050)=0,"",INDEX('Smelter Look-up'!$A:$A,MATCH($A1050,'Smelter Look-up'!$E:$E,0)))</f>
        <v/>
      </c>
      <c r="C1050" s="95" t="str">
        <f ca="1">IF(LEN(A1050)=0,"",INDEX('Smelter Look-up'!$C:$C,MATCH($A1050,'Smelter Look-up'!$E:$E,0)))</f>
        <v/>
      </c>
      <c r="D1050" s="95"/>
      <c r="E1050" s="95" t="str">
        <f ca="1">IF(ISERROR($Y1050),"",OFFSET('Smelter Look-up'!$D$4,$Y1050-4,0)&amp;"")</f>
        <v/>
      </c>
      <c r="F1050" s="95" t="str">
        <f ca="1">IF(ISERROR($Y1050),"",OFFSET('Smelter Look-up'!$E$4,$Y1050-4,0))</f>
        <v/>
      </c>
      <c r="G1050" s="95" t="str">
        <f ca="1">IF(C1050="Smelter not listed","Enter smelter details",IF(ISERROR($Y1050),"",OFFSET('Smelter Look-up'!$F$4,$Y1050-4,0)))</f>
        <v/>
      </c>
      <c r="H1050" s="154" t="str">
        <f ca="1">IF(ISERROR($Y1050),"",OFFSET('Smelter Look-up'!$G$4,$Y1050-4,0))</f>
        <v/>
      </c>
      <c r="I1050" s="96" t="str">
        <f ca="1">IF(ISERROR($Y1050),"",OFFSET('Smelter Look-up'!$H$4,$Y1050-4,0))</f>
        <v/>
      </c>
      <c r="J1050" s="96" t="str">
        <f ca="1">IF(ISERROR($Y1050),"",OFFSET('Smelter Look-up'!$I$4,$Y1050-4,0))</f>
        <v/>
      </c>
      <c r="K1050" s="97"/>
      <c r="L1050" s="97"/>
      <c r="M1050" s="97"/>
      <c r="N1050" s="97"/>
      <c r="O1050" s="97"/>
      <c r="P1050" s="97"/>
      <c r="Q1050" s="98"/>
      <c r="R1050" s="140" t="str">
        <f ca="1">IF(ISERROR($Y1050),"",OFFSET('Smelter Look-up'!$C$4,$Y1050-4,0)&amp;"")</f>
        <v/>
      </c>
      <c r="S1050" s="98" t="str">
        <f ca="1" t="shared" si="118"/>
        <v/>
      </c>
      <c r="T1050" s="98" t="str">
        <f ca="1">IF(B1050="","",IF(ISERROR(MATCH($J1050,SorP!B:B,0)),"",INDIRECT("'SorP'!$A$"&amp;MATCH($S1050&amp;$J1050,SorP!C:C,0))))</f>
        <v/>
      </c>
      <c r="U1050" s="99"/>
      <c r="V1050" s="74" t="str">
        <f ca="1" t="shared" si="119"/>
        <v/>
      </c>
      <c r="W1050" s="74" t="b">
        <f ca="1" t="shared" si="120"/>
        <v>0</v>
      </c>
      <c r="X1050" s="74" t="str">
        <f ca="1" t="shared" si="121"/>
        <v>+</v>
      </c>
      <c r="Y1050" s="74" t="e">
        <f ca="1">IF(C1050="",NA(),MATCH($B1050&amp;$C1050,'Smelter Look-up'!$J:$J,0))</f>
        <v>#N/A</v>
      </c>
      <c r="AB1050" s="74">
        <f ca="1" t="shared" si="122"/>
        <v>0</v>
      </c>
      <c r="AC1050" s="74" t="str">
        <f ca="1" t="shared" si="123"/>
        <v/>
      </c>
      <c r="AD1050" s="74" t="str">
        <f ca="1" t="shared" si="124"/>
        <v/>
      </c>
    </row>
    <row r="1051" s="74" customFormat="1" ht="20.15" customHeight="1" spans="1:30">
      <c r="A1051" s="97"/>
      <c r="B1051" s="95" t="str">
        <f ca="1">IF(LEN(A1051)=0,"",INDEX('Smelter Look-up'!$A:$A,MATCH($A1051,'Smelter Look-up'!$E:$E,0)))</f>
        <v/>
      </c>
      <c r="C1051" s="95" t="str">
        <f ca="1">IF(LEN(A1051)=0,"",INDEX('Smelter Look-up'!$C:$C,MATCH($A1051,'Smelter Look-up'!$E:$E,0)))</f>
        <v/>
      </c>
      <c r="D1051" s="95"/>
      <c r="E1051" s="95" t="str">
        <f ca="1">IF(ISERROR($Y1051),"",OFFSET('Smelter Look-up'!$D$4,$Y1051-4,0)&amp;"")</f>
        <v/>
      </c>
      <c r="F1051" s="95" t="str">
        <f ca="1">IF(ISERROR($Y1051),"",OFFSET('Smelter Look-up'!$E$4,$Y1051-4,0))</f>
        <v/>
      </c>
      <c r="G1051" s="95" t="str">
        <f ca="1">IF(C1051="Smelter not listed","Enter smelter details",IF(ISERROR($Y1051),"",OFFSET('Smelter Look-up'!$F$4,$Y1051-4,0)))</f>
        <v/>
      </c>
      <c r="H1051" s="154" t="str">
        <f ca="1">IF(ISERROR($Y1051),"",OFFSET('Smelter Look-up'!$G$4,$Y1051-4,0))</f>
        <v/>
      </c>
      <c r="I1051" s="96" t="str">
        <f ca="1">IF(ISERROR($Y1051),"",OFFSET('Smelter Look-up'!$H$4,$Y1051-4,0))</f>
        <v/>
      </c>
      <c r="J1051" s="96" t="str">
        <f ca="1">IF(ISERROR($Y1051),"",OFFSET('Smelter Look-up'!$I$4,$Y1051-4,0))</f>
        <v/>
      </c>
      <c r="K1051" s="97"/>
      <c r="L1051" s="97"/>
      <c r="M1051" s="97"/>
      <c r="N1051" s="97"/>
      <c r="O1051" s="97"/>
      <c r="P1051" s="97"/>
      <c r="Q1051" s="98"/>
      <c r="R1051" s="140" t="str">
        <f ca="1">IF(ISERROR($Y1051),"",OFFSET('Smelter Look-up'!$C$4,$Y1051-4,0)&amp;"")</f>
        <v/>
      </c>
      <c r="S1051" s="98" t="str">
        <f ca="1" t="shared" si="118"/>
        <v/>
      </c>
      <c r="T1051" s="98" t="str">
        <f ca="1">IF(B1051="","",IF(ISERROR(MATCH($J1051,SorP!B:B,0)),"",INDIRECT("'SorP'!$A$"&amp;MATCH($S1051&amp;$J1051,SorP!C:C,0))))</f>
        <v/>
      </c>
      <c r="U1051" s="99"/>
      <c r="V1051" s="74" t="str">
        <f ca="1" t="shared" si="119"/>
        <v/>
      </c>
      <c r="W1051" s="74" t="b">
        <f ca="1" t="shared" si="120"/>
        <v>0</v>
      </c>
      <c r="X1051" s="74" t="str">
        <f ca="1" t="shared" si="121"/>
        <v>+</v>
      </c>
      <c r="Y1051" s="74" t="e">
        <f ca="1">IF(C1051="",NA(),MATCH($B1051&amp;$C1051,'Smelter Look-up'!$J:$J,0))</f>
        <v>#N/A</v>
      </c>
      <c r="AB1051" s="74">
        <f ca="1" t="shared" si="122"/>
        <v>0</v>
      </c>
      <c r="AC1051" s="74" t="str">
        <f ca="1" t="shared" si="123"/>
        <v/>
      </c>
      <c r="AD1051" s="74" t="str">
        <f ca="1" t="shared" si="124"/>
        <v/>
      </c>
    </row>
    <row r="1052" s="74" customFormat="1" ht="20.15" customHeight="1" spans="1:30">
      <c r="A1052" s="97"/>
      <c r="B1052" s="95" t="str">
        <f ca="1">IF(LEN(A1052)=0,"",INDEX('Smelter Look-up'!$A:$A,MATCH($A1052,'Smelter Look-up'!$E:$E,0)))</f>
        <v/>
      </c>
      <c r="C1052" s="95" t="str">
        <f ca="1">IF(LEN(A1052)=0,"",INDEX('Smelter Look-up'!$C:$C,MATCH($A1052,'Smelter Look-up'!$E:$E,0)))</f>
        <v/>
      </c>
      <c r="D1052" s="95"/>
      <c r="E1052" s="95" t="str">
        <f ca="1">IF(ISERROR($Y1052),"",OFFSET('Smelter Look-up'!$D$4,$Y1052-4,0)&amp;"")</f>
        <v/>
      </c>
      <c r="F1052" s="95" t="str">
        <f ca="1">IF(ISERROR($Y1052),"",OFFSET('Smelter Look-up'!$E$4,$Y1052-4,0))</f>
        <v/>
      </c>
      <c r="G1052" s="95" t="str">
        <f ca="1">IF(C1052="Smelter not listed","Enter smelter details",IF(ISERROR($Y1052),"",OFFSET('Smelter Look-up'!$F$4,$Y1052-4,0)))</f>
        <v/>
      </c>
      <c r="H1052" s="154" t="str">
        <f ca="1">IF(ISERROR($Y1052),"",OFFSET('Smelter Look-up'!$G$4,$Y1052-4,0))</f>
        <v/>
      </c>
      <c r="I1052" s="96" t="str">
        <f ca="1">IF(ISERROR($Y1052),"",OFFSET('Smelter Look-up'!$H$4,$Y1052-4,0))</f>
        <v/>
      </c>
      <c r="J1052" s="96" t="str">
        <f ca="1">IF(ISERROR($Y1052),"",OFFSET('Smelter Look-up'!$I$4,$Y1052-4,0))</f>
        <v/>
      </c>
      <c r="K1052" s="97"/>
      <c r="L1052" s="97"/>
      <c r="M1052" s="97"/>
      <c r="N1052" s="97"/>
      <c r="O1052" s="97"/>
      <c r="P1052" s="97"/>
      <c r="Q1052" s="98"/>
      <c r="R1052" s="140" t="str">
        <f ca="1">IF(ISERROR($Y1052),"",OFFSET('Smelter Look-up'!$C$4,$Y1052-4,0)&amp;"")</f>
        <v/>
      </c>
      <c r="S1052" s="98" t="str">
        <f ca="1" t="shared" si="118"/>
        <v/>
      </c>
      <c r="T1052" s="98" t="str">
        <f ca="1">IF(B1052="","",IF(ISERROR(MATCH($J1052,SorP!B:B,0)),"",INDIRECT("'SorP'!$A$"&amp;MATCH($S1052&amp;$J1052,SorP!C:C,0))))</f>
        <v/>
      </c>
      <c r="U1052" s="99"/>
      <c r="V1052" s="74" t="str">
        <f ca="1" t="shared" si="119"/>
        <v/>
      </c>
      <c r="W1052" s="74" t="b">
        <f ca="1" t="shared" si="120"/>
        <v>0</v>
      </c>
      <c r="X1052" s="74" t="str">
        <f ca="1" t="shared" si="121"/>
        <v>+</v>
      </c>
      <c r="Y1052" s="74" t="e">
        <f ca="1">IF(C1052="",NA(),MATCH($B1052&amp;$C1052,'Smelter Look-up'!$J:$J,0))</f>
        <v>#N/A</v>
      </c>
      <c r="AB1052" s="74">
        <f ca="1" t="shared" si="122"/>
        <v>0</v>
      </c>
      <c r="AC1052" s="74" t="str">
        <f ca="1" t="shared" si="123"/>
        <v/>
      </c>
      <c r="AD1052" s="74" t="str">
        <f ca="1" t="shared" si="124"/>
        <v/>
      </c>
    </row>
    <row r="1053" s="74" customFormat="1" ht="20.15" customHeight="1" spans="1:30">
      <c r="A1053" s="97"/>
      <c r="B1053" s="95" t="str">
        <f ca="1">IF(LEN(A1053)=0,"",INDEX('Smelter Look-up'!$A:$A,MATCH($A1053,'Smelter Look-up'!$E:$E,0)))</f>
        <v/>
      </c>
      <c r="C1053" s="95" t="str">
        <f ca="1">IF(LEN(A1053)=0,"",INDEX('Smelter Look-up'!$C:$C,MATCH($A1053,'Smelter Look-up'!$E:$E,0)))</f>
        <v/>
      </c>
      <c r="D1053" s="95"/>
      <c r="E1053" s="95" t="str">
        <f ca="1">IF(ISERROR($Y1053),"",OFFSET('Smelter Look-up'!$D$4,$Y1053-4,0)&amp;"")</f>
        <v/>
      </c>
      <c r="F1053" s="95" t="str">
        <f ca="1">IF(ISERROR($Y1053),"",OFFSET('Smelter Look-up'!$E$4,$Y1053-4,0))</f>
        <v/>
      </c>
      <c r="G1053" s="95" t="str">
        <f ca="1">IF(C1053="Smelter not listed","Enter smelter details",IF(ISERROR($Y1053),"",OFFSET('Smelter Look-up'!$F$4,$Y1053-4,0)))</f>
        <v/>
      </c>
      <c r="H1053" s="154" t="str">
        <f ca="1">IF(ISERROR($Y1053),"",OFFSET('Smelter Look-up'!$G$4,$Y1053-4,0))</f>
        <v/>
      </c>
      <c r="I1053" s="96" t="str">
        <f ca="1">IF(ISERROR($Y1053),"",OFFSET('Smelter Look-up'!$H$4,$Y1053-4,0))</f>
        <v/>
      </c>
      <c r="J1053" s="96" t="str">
        <f ca="1">IF(ISERROR($Y1053),"",OFFSET('Smelter Look-up'!$I$4,$Y1053-4,0))</f>
        <v/>
      </c>
      <c r="K1053" s="97"/>
      <c r="L1053" s="97"/>
      <c r="M1053" s="97"/>
      <c r="N1053" s="97"/>
      <c r="O1053" s="97"/>
      <c r="P1053" s="97"/>
      <c r="Q1053" s="98"/>
      <c r="R1053" s="140" t="str">
        <f ca="1">IF(ISERROR($Y1053),"",OFFSET('Smelter Look-up'!$C$4,$Y1053-4,0)&amp;"")</f>
        <v/>
      </c>
      <c r="S1053" s="98" t="str">
        <f ca="1" t="shared" si="118"/>
        <v/>
      </c>
      <c r="T1053" s="98" t="str">
        <f ca="1">IF(B1053="","",IF(ISERROR(MATCH($J1053,SorP!B:B,0)),"",INDIRECT("'SorP'!$A$"&amp;MATCH($S1053&amp;$J1053,SorP!C:C,0))))</f>
        <v/>
      </c>
      <c r="U1053" s="99"/>
      <c r="V1053" s="74" t="str">
        <f ca="1" t="shared" si="119"/>
        <v/>
      </c>
      <c r="W1053" s="74" t="b">
        <f ca="1" t="shared" si="120"/>
        <v>0</v>
      </c>
      <c r="X1053" s="74" t="str">
        <f ca="1" t="shared" si="121"/>
        <v>+</v>
      </c>
      <c r="Y1053" s="74" t="e">
        <f ca="1">IF(C1053="",NA(),MATCH($B1053&amp;$C1053,'Smelter Look-up'!$J:$J,0))</f>
        <v>#N/A</v>
      </c>
      <c r="AB1053" s="74">
        <f ca="1" t="shared" si="122"/>
        <v>0</v>
      </c>
      <c r="AC1053" s="74" t="str">
        <f ca="1" t="shared" si="123"/>
        <v/>
      </c>
      <c r="AD1053" s="74" t="str">
        <f ca="1" t="shared" si="124"/>
        <v/>
      </c>
    </row>
    <row r="1054" s="74" customFormat="1" ht="20.15" customHeight="1" spans="1:30">
      <c r="A1054" s="97"/>
      <c r="B1054" s="95" t="str">
        <f ca="1">IF(LEN(A1054)=0,"",INDEX('Smelter Look-up'!$A:$A,MATCH($A1054,'Smelter Look-up'!$E:$E,0)))</f>
        <v/>
      </c>
      <c r="C1054" s="95" t="str">
        <f ca="1">IF(LEN(A1054)=0,"",INDEX('Smelter Look-up'!$C:$C,MATCH($A1054,'Smelter Look-up'!$E:$E,0)))</f>
        <v/>
      </c>
      <c r="D1054" s="95"/>
      <c r="E1054" s="95" t="str">
        <f ca="1">IF(ISERROR($Y1054),"",OFFSET('Smelter Look-up'!$D$4,$Y1054-4,0)&amp;"")</f>
        <v/>
      </c>
      <c r="F1054" s="95" t="str">
        <f ca="1">IF(ISERROR($Y1054),"",OFFSET('Smelter Look-up'!$E$4,$Y1054-4,0))</f>
        <v/>
      </c>
      <c r="G1054" s="95" t="str">
        <f ca="1">IF(C1054="Smelter not listed","Enter smelter details",IF(ISERROR($Y1054),"",OFFSET('Smelter Look-up'!$F$4,$Y1054-4,0)))</f>
        <v/>
      </c>
      <c r="H1054" s="154" t="str">
        <f ca="1">IF(ISERROR($Y1054),"",OFFSET('Smelter Look-up'!$G$4,$Y1054-4,0))</f>
        <v/>
      </c>
      <c r="I1054" s="96" t="str">
        <f ca="1">IF(ISERROR($Y1054),"",OFFSET('Smelter Look-up'!$H$4,$Y1054-4,0))</f>
        <v/>
      </c>
      <c r="J1054" s="96" t="str">
        <f ca="1">IF(ISERROR($Y1054),"",OFFSET('Smelter Look-up'!$I$4,$Y1054-4,0))</f>
        <v/>
      </c>
      <c r="K1054" s="97"/>
      <c r="L1054" s="97"/>
      <c r="M1054" s="97"/>
      <c r="N1054" s="97"/>
      <c r="O1054" s="97"/>
      <c r="P1054" s="97"/>
      <c r="Q1054" s="98"/>
      <c r="R1054" s="140" t="str">
        <f ca="1">IF(ISERROR($Y1054),"",OFFSET('Smelter Look-up'!$C$4,$Y1054-4,0)&amp;"")</f>
        <v/>
      </c>
      <c r="S1054" s="98" t="str">
        <f ca="1" t="shared" si="118"/>
        <v/>
      </c>
      <c r="T1054" s="98" t="str">
        <f ca="1">IF(B1054="","",IF(ISERROR(MATCH($J1054,SorP!B:B,0)),"",INDIRECT("'SorP'!$A$"&amp;MATCH($S1054&amp;$J1054,SorP!C:C,0))))</f>
        <v/>
      </c>
      <c r="U1054" s="99"/>
      <c r="V1054" s="74" t="str">
        <f ca="1" t="shared" si="119"/>
        <v/>
      </c>
      <c r="W1054" s="74" t="b">
        <f ca="1" t="shared" si="120"/>
        <v>0</v>
      </c>
      <c r="X1054" s="74" t="str">
        <f ca="1" t="shared" si="121"/>
        <v>+</v>
      </c>
      <c r="Y1054" s="74" t="e">
        <f ca="1">IF(C1054="",NA(),MATCH($B1054&amp;$C1054,'Smelter Look-up'!$J:$J,0))</f>
        <v>#N/A</v>
      </c>
      <c r="AB1054" s="74">
        <f ca="1" t="shared" si="122"/>
        <v>0</v>
      </c>
      <c r="AC1054" s="74" t="str">
        <f ca="1" t="shared" si="123"/>
        <v/>
      </c>
      <c r="AD1054" s="74" t="str">
        <f ca="1" t="shared" si="124"/>
        <v/>
      </c>
    </row>
    <row r="1055" s="74" customFormat="1" ht="20.15" customHeight="1" spans="1:30">
      <c r="A1055" s="97"/>
      <c r="B1055" s="95" t="str">
        <f ca="1">IF(LEN(A1055)=0,"",INDEX('Smelter Look-up'!$A:$A,MATCH($A1055,'Smelter Look-up'!$E:$E,0)))</f>
        <v/>
      </c>
      <c r="C1055" s="95" t="str">
        <f ca="1">IF(LEN(A1055)=0,"",INDEX('Smelter Look-up'!$C:$C,MATCH($A1055,'Smelter Look-up'!$E:$E,0)))</f>
        <v/>
      </c>
      <c r="D1055" s="95"/>
      <c r="E1055" s="95" t="str">
        <f ca="1">IF(ISERROR($Y1055),"",OFFSET('Smelter Look-up'!$D$4,$Y1055-4,0)&amp;"")</f>
        <v/>
      </c>
      <c r="F1055" s="95" t="str">
        <f ca="1">IF(ISERROR($Y1055),"",OFFSET('Smelter Look-up'!$E$4,$Y1055-4,0))</f>
        <v/>
      </c>
      <c r="G1055" s="95" t="str">
        <f ca="1">IF(C1055="Smelter not listed","Enter smelter details",IF(ISERROR($Y1055),"",OFFSET('Smelter Look-up'!$F$4,$Y1055-4,0)))</f>
        <v/>
      </c>
      <c r="H1055" s="154" t="str">
        <f ca="1">IF(ISERROR($Y1055),"",OFFSET('Smelter Look-up'!$G$4,$Y1055-4,0))</f>
        <v/>
      </c>
      <c r="I1055" s="96" t="str">
        <f ca="1">IF(ISERROR($Y1055),"",OFFSET('Smelter Look-up'!$H$4,$Y1055-4,0))</f>
        <v/>
      </c>
      <c r="J1055" s="96" t="str">
        <f ca="1">IF(ISERROR($Y1055),"",OFFSET('Smelter Look-up'!$I$4,$Y1055-4,0))</f>
        <v/>
      </c>
      <c r="K1055" s="97"/>
      <c r="L1055" s="97"/>
      <c r="M1055" s="97"/>
      <c r="N1055" s="97"/>
      <c r="O1055" s="97"/>
      <c r="P1055" s="97"/>
      <c r="Q1055" s="98"/>
      <c r="R1055" s="140" t="str">
        <f ca="1">IF(ISERROR($Y1055),"",OFFSET('Smelter Look-up'!$C$4,$Y1055-4,0)&amp;"")</f>
        <v/>
      </c>
      <c r="S1055" s="98" t="str">
        <f ca="1" t="shared" si="118"/>
        <v/>
      </c>
      <c r="T1055" s="98" t="str">
        <f ca="1">IF(B1055="","",IF(ISERROR(MATCH($J1055,SorP!B:B,0)),"",INDIRECT("'SorP'!$A$"&amp;MATCH($S1055&amp;$J1055,SorP!C:C,0))))</f>
        <v/>
      </c>
      <c r="U1055" s="99"/>
      <c r="V1055" s="74" t="str">
        <f ca="1" t="shared" si="119"/>
        <v/>
      </c>
      <c r="W1055" s="74" t="b">
        <f ca="1" t="shared" si="120"/>
        <v>0</v>
      </c>
      <c r="X1055" s="74" t="str">
        <f ca="1" t="shared" si="121"/>
        <v>+</v>
      </c>
      <c r="Y1055" s="74" t="e">
        <f ca="1">IF(C1055="",NA(),MATCH($B1055&amp;$C1055,'Smelter Look-up'!$J:$J,0))</f>
        <v>#N/A</v>
      </c>
      <c r="AB1055" s="74">
        <f ca="1" t="shared" si="122"/>
        <v>0</v>
      </c>
      <c r="AC1055" s="74" t="str">
        <f ca="1" t="shared" si="123"/>
        <v/>
      </c>
      <c r="AD1055" s="74" t="str">
        <f ca="1" t="shared" si="124"/>
        <v/>
      </c>
    </row>
    <row r="1056" s="74" customFormat="1" ht="20.15" customHeight="1" spans="1:30">
      <c r="A1056" s="97"/>
      <c r="B1056" s="95" t="str">
        <f ca="1">IF(LEN(A1056)=0,"",INDEX('Smelter Look-up'!$A:$A,MATCH($A1056,'Smelter Look-up'!$E:$E,0)))</f>
        <v/>
      </c>
      <c r="C1056" s="95" t="str">
        <f ca="1">IF(LEN(A1056)=0,"",INDEX('Smelter Look-up'!$C:$C,MATCH($A1056,'Smelter Look-up'!$E:$E,0)))</f>
        <v/>
      </c>
      <c r="D1056" s="95"/>
      <c r="E1056" s="95" t="str">
        <f ca="1">IF(ISERROR($Y1056),"",OFFSET('Smelter Look-up'!$D$4,$Y1056-4,0)&amp;"")</f>
        <v/>
      </c>
      <c r="F1056" s="95" t="str">
        <f ca="1">IF(ISERROR($Y1056),"",OFFSET('Smelter Look-up'!$E$4,$Y1056-4,0))</f>
        <v/>
      </c>
      <c r="G1056" s="95" t="str">
        <f ca="1">IF(C1056="Smelter not listed","Enter smelter details",IF(ISERROR($Y1056),"",OFFSET('Smelter Look-up'!$F$4,$Y1056-4,0)))</f>
        <v/>
      </c>
      <c r="H1056" s="154" t="str">
        <f ca="1">IF(ISERROR($Y1056),"",OFFSET('Smelter Look-up'!$G$4,$Y1056-4,0))</f>
        <v/>
      </c>
      <c r="I1056" s="96" t="str">
        <f ca="1">IF(ISERROR($Y1056),"",OFFSET('Smelter Look-up'!$H$4,$Y1056-4,0))</f>
        <v/>
      </c>
      <c r="J1056" s="96" t="str">
        <f ca="1">IF(ISERROR($Y1056),"",OFFSET('Smelter Look-up'!$I$4,$Y1056-4,0))</f>
        <v/>
      </c>
      <c r="K1056" s="97"/>
      <c r="L1056" s="97"/>
      <c r="M1056" s="97"/>
      <c r="N1056" s="97"/>
      <c r="O1056" s="97"/>
      <c r="P1056" s="97"/>
      <c r="Q1056" s="98"/>
      <c r="R1056" s="140" t="str">
        <f ca="1">IF(ISERROR($Y1056),"",OFFSET('Smelter Look-up'!$C$4,$Y1056-4,0)&amp;"")</f>
        <v/>
      </c>
      <c r="S1056" s="98" t="str">
        <f ca="1" t="shared" si="118"/>
        <v/>
      </c>
      <c r="T1056" s="98" t="str">
        <f ca="1">IF(B1056="","",IF(ISERROR(MATCH($J1056,SorP!B:B,0)),"",INDIRECT("'SorP'!$A$"&amp;MATCH($S1056&amp;$J1056,SorP!C:C,0))))</f>
        <v/>
      </c>
      <c r="U1056" s="99"/>
      <c r="V1056" s="74" t="str">
        <f ca="1" t="shared" si="119"/>
        <v/>
      </c>
      <c r="W1056" s="74" t="b">
        <f ca="1" t="shared" si="120"/>
        <v>0</v>
      </c>
      <c r="X1056" s="74" t="str">
        <f ca="1" t="shared" si="121"/>
        <v>+</v>
      </c>
      <c r="Y1056" s="74" t="e">
        <f ca="1">IF(C1056="",NA(),MATCH($B1056&amp;$C1056,'Smelter Look-up'!$J:$J,0))</f>
        <v>#N/A</v>
      </c>
      <c r="AB1056" s="74">
        <f ca="1" t="shared" si="122"/>
        <v>0</v>
      </c>
      <c r="AC1056" s="74" t="str">
        <f ca="1" t="shared" si="123"/>
        <v/>
      </c>
      <c r="AD1056" s="74" t="str">
        <f ca="1" t="shared" si="124"/>
        <v/>
      </c>
    </row>
    <row r="1057" s="74" customFormat="1" ht="20.15" customHeight="1" spans="1:30">
      <c r="A1057" s="97"/>
      <c r="B1057" s="95" t="str">
        <f ca="1">IF(LEN(A1057)=0,"",INDEX('Smelter Look-up'!$A:$A,MATCH($A1057,'Smelter Look-up'!$E:$E,0)))</f>
        <v/>
      </c>
      <c r="C1057" s="95" t="str">
        <f ca="1">IF(LEN(A1057)=0,"",INDEX('Smelter Look-up'!$C:$C,MATCH($A1057,'Smelter Look-up'!$E:$E,0)))</f>
        <v/>
      </c>
      <c r="D1057" s="95"/>
      <c r="E1057" s="95" t="str">
        <f ca="1">IF(ISERROR($Y1057),"",OFFSET('Smelter Look-up'!$D$4,$Y1057-4,0)&amp;"")</f>
        <v/>
      </c>
      <c r="F1057" s="95" t="str">
        <f ca="1">IF(ISERROR($Y1057),"",OFFSET('Smelter Look-up'!$E$4,$Y1057-4,0))</f>
        <v/>
      </c>
      <c r="G1057" s="95" t="str">
        <f ca="1">IF(C1057="Smelter not listed","Enter smelter details",IF(ISERROR($Y1057),"",OFFSET('Smelter Look-up'!$F$4,$Y1057-4,0)))</f>
        <v/>
      </c>
      <c r="H1057" s="154" t="str">
        <f ca="1">IF(ISERROR($Y1057),"",OFFSET('Smelter Look-up'!$G$4,$Y1057-4,0))</f>
        <v/>
      </c>
      <c r="I1057" s="96" t="str">
        <f ca="1">IF(ISERROR($Y1057),"",OFFSET('Smelter Look-up'!$H$4,$Y1057-4,0))</f>
        <v/>
      </c>
      <c r="J1057" s="96" t="str">
        <f ca="1">IF(ISERROR($Y1057),"",OFFSET('Smelter Look-up'!$I$4,$Y1057-4,0))</f>
        <v/>
      </c>
      <c r="K1057" s="97"/>
      <c r="L1057" s="97"/>
      <c r="M1057" s="97"/>
      <c r="N1057" s="97"/>
      <c r="O1057" s="97"/>
      <c r="P1057" s="97"/>
      <c r="Q1057" s="98"/>
      <c r="R1057" s="140" t="str">
        <f ca="1">IF(ISERROR($Y1057),"",OFFSET('Smelter Look-up'!$C$4,$Y1057-4,0)&amp;"")</f>
        <v/>
      </c>
      <c r="S1057" s="98" t="str">
        <f ca="1" t="shared" si="118"/>
        <v/>
      </c>
      <c r="T1057" s="98" t="str">
        <f ca="1">IF(B1057="","",IF(ISERROR(MATCH($J1057,SorP!B:B,0)),"",INDIRECT("'SorP'!$A$"&amp;MATCH($S1057&amp;$J1057,SorP!C:C,0))))</f>
        <v/>
      </c>
      <c r="U1057" s="99"/>
      <c r="V1057" s="74" t="str">
        <f ca="1" t="shared" si="119"/>
        <v/>
      </c>
      <c r="W1057" s="74" t="b">
        <f ca="1" t="shared" si="120"/>
        <v>0</v>
      </c>
      <c r="X1057" s="74" t="str">
        <f ca="1" t="shared" si="121"/>
        <v>+</v>
      </c>
      <c r="Y1057" s="74" t="e">
        <f ca="1">IF(C1057="",NA(),MATCH($B1057&amp;$C1057,'Smelter Look-up'!$J:$J,0))</f>
        <v>#N/A</v>
      </c>
      <c r="AB1057" s="74">
        <f ca="1" t="shared" si="122"/>
        <v>0</v>
      </c>
      <c r="AC1057" s="74" t="str">
        <f ca="1" t="shared" si="123"/>
        <v/>
      </c>
      <c r="AD1057" s="74" t="str">
        <f ca="1" t="shared" si="124"/>
        <v/>
      </c>
    </row>
    <row r="1058" s="74" customFormat="1" ht="20.15" customHeight="1" spans="1:30">
      <c r="A1058" s="97"/>
      <c r="B1058" s="95" t="str">
        <f ca="1">IF(LEN(A1058)=0,"",INDEX('Smelter Look-up'!$A:$A,MATCH($A1058,'Smelter Look-up'!$E:$E,0)))</f>
        <v/>
      </c>
      <c r="C1058" s="95" t="str">
        <f ca="1">IF(LEN(A1058)=0,"",INDEX('Smelter Look-up'!$C:$C,MATCH($A1058,'Smelter Look-up'!$E:$E,0)))</f>
        <v/>
      </c>
      <c r="D1058" s="95"/>
      <c r="E1058" s="95" t="str">
        <f ca="1">IF(ISERROR($Y1058),"",OFFSET('Smelter Look-up'!$D$4,$Y1058-4,0)&amp;"")</f>
        <v/>
      </c>
      <c r="F1058" s="95" t="str">
        <f ca="1">IF(ISERROR($Y1058),"",OFFSET('Smelter Look-up'!$E$4,$Y1058-4,0))</f>
        <v/>
      </c>
      <c r="G1058" s="95" t="str">
        <f ca="1">IF(C1058="Smelter not listed","Enter smelter details",IF(ISERROR($Y1058),"",OFFSET('Smelter Look-up'!$F$4,$Y1058-4,0)))</f>
        <v/>
      </c>
      <c r="H1058" s="154" t="str">
        <f ca="1">IF(ISERROR($Y1058),"",OFFSET('Smelter Look-up'!$G$4,$Y1058-4,0))</f>
        <v/>
      </c>
      <c r="I1058" s="96" t="str">
        <f ca="1">IF(ISERROR($Y1058),"",OFFSET('Smelter Look-up'!$H$4,$Y1058-4,0))</f>
        <v/>
      </c>
      <c r="J1058" s="96" t="str">
        <f ca="1">IF(ISERROR($Y1058),"",OFFSET('Smelter Look-up'!$I$4,$Y1058-4,0))</f>
        <v/>
      </c>
      <c r="K1058" s="97"/>
      <c r="L1058" s="97"/>
      <c r="M1058" s="97"/>
      <c r="N1058" s="97"/>
      <c r="O1058" s="97"/>
      <c r="P1058" s="97"/>
      <c r="Q1058" s="98"/>
      <c r="R1058" s="140" t="str">
        <f ca="1">IF(ISERROR($Y1058),"",OFFSET('Smelter Look-up'!$C$4,$Y1058-4,0)&amp;"")</f>
        <v/>
      </c>
      <c r="S1058" s="98" t="str">
        <f ca="1" t="shared" si="118"/>
        <v/>
      </c>
      <c r="T1058" s="98" t="str">
        <f ca="1">IF(B1058="","",IF(ISERROR(MATCH($J1058,SorP!B:B,0)),"",INDIRECT("'SorP'!$A$"&amp;MATCH($S1058&amp;$J1058,SorP!C:C,0))))</f>
        <v/>
      </c>
      <c r="U1058" s="99"/>
      <c r="V1058" s="74" t="str">
        <f ca="1" t="shared" si="119"/>
        <v/>
      </c>
      <c r="W1058" s="74" t="b">
        <f ca="1" t="shared" si="120"/>
        <v>0</v>
      </c>
      <c r="X1058" s="74" t="str">
        <f ca="1" t="shared" si="121"/>
        <v>+</v>
      </c>
      <c r="Y1058" s="74" t="e">
        <f ca="1">IF(C1058="",NA(),MATCH($B1058&amp;$C1058,'Smelter Look-up'!$J:$J,0))</f>
        <v>#N/A</v>
      </c>
      <c r="AB1058" s="74">
        <f ca="1" t="shared" si="122"/>
        <v>0</v>
      </c>
      <c r="AC1058" s="74" t="str">
        <f ca="1" t="shared" si="123"/>
        <v/>
      </c>
      <c r="AD1058" s="74" t="str">
        <f ca="1" t="shared" si="124"/>
        <v/>
      </c>
    </row>
    <row r="1059" s="74" customFormat="1" ht="20.15" customHeight="1" spans="1:30">
      <c r="A1059" s="97"/>
      <c r="B1059" s="95" t="str">
        <f ca="1">IF(LEN(A1059)=0,"",INDEX('Smelter Look-up'!$A:$A,MATCH($A1059,'Smelter Look-up'!$E:$E,0)))</f>
        <v/>
      </c>
      <c r="C1059" s="95" t="str">
        <f ca="1">IF(LEN(A1059)=0,"",INDEX('Smelter Look-up'!$C:$C,MATCH($A1059,'Smelter Look-up'!$E:$E,0)))</f>
        <v/>
      </c>
      <c r="D1059" s="95"/>
      <c r="E1059" s="95" t="str">
        <f ca="1">IF(ISERROR($Y1059),"",OFFSET('Smelter Look-up'!$D$4,$Y1059-4,0)&amp;"")</f>
        <v/>
      </c>
      <c r="F1059" s="95" t="str">
        <f ca="1">IF(ISERROR($Y1059),"",OFFSET('Smelter Look-up'!$E$4,$Y1059-4,0))</f>
        <v/>
      </c>
      <c r="G1059" s="95" t="str">
        <f ca="1">IF(C1059="Smelter not listed","Enter smelter details",IF(ISERROR($Y1059),"",OFFSET('Smelter Look-up'!$F$4,$Y1059-4,0)))</f>
        <v/>
      </c>
      <c r="H1059" s="154" t="str">
        <f ca="1">IF(ISERROR($Y1059),"",OFFSET('Smelter Look-up'!$G$4,$Y1059-4,0))</f>
        <v/>
      </c>
      <c r="I1059" s="96" t="str">
        <f ca="1">IF(ISERROR($Y1059),"",OFFSET('Smelter Look-up'!$H$4,$Y1059-4,0))</f>
        <v/>
      </c>
      <c r="J1059" s="96" t="str">
        <f ca="1">IF(ISERROR($Y1059),"",OFFSET('Smelter Look-up'!$I$4,$Y1059-4,0))</f>
        <v/>
      </c>
      <c r="K1059" s="97"/>
      <c r="L1059" s="97"/>
      <c r="M1059" s="97"/>
      <c r="N1059" s="97"/>
      <c r="O1059" s="97"/>
      <c r="P1059" s="97"/>
      <c r="Q1059" s="98"/>
      <c r="R1059" s="140" t="str">
        <f ca="1">IF(ISERROR($Y1059),"",OFFSET('Smelter Look-up'!$C$4,$Y1059-4,0)&amp;"")</f>
        <v/>
      </c>
      <c r="S1059" s="98" t="str">
        <f ca="1" t="shared" si="118"/>
        <v/>
      </c>
      <c r="T1059" s="98" t="str">
        <f ca="1">IF(B1059="","",IF(ISERROR(MATCH($J1059,SorP!B:B,0)),"",INDIRECT("'SorP'!$A$"&amp;MATCH($S1059&amp;$J1059,SorP!C:C,0))))</f>
        <v/>
      </c>
      <c r="U1059" s="99"/>
      <c r="V1059" s="74" t="str">
        <f ca="1" t="shared" si="119"/>
        <v/>
      </c>
      <c r="W1059" s="74" t="b">
        <f ca="1" t="shared" si="120"/>
        <v>0</v>
      </c>
      <c r="X1059" s="74" t="str">
        <f ca="1" t="shared" si="121"/>
        <v>+</v>
      </c>
      <c r="Y1059" s="74" t="e">
        <f ca="1">IF(C1059="",NA(),MATCH($B1059&amp;$C1059,'Smelter Look-up'!$J:$J,0))</f>
        <v>#N/A</v>
      </c>
      <c r="AB1059" s="74">
        <f ca="1" t="shared" si="122"/>
        <v>0</v>
      </c>
      <c r="AC1059" s="74" t="str">
        <f ca="1" t="shared" si="123"/>
        <v/>
      </c>
      <c r="AD1059" s="74" t="str">
        <f ca="1" t="shared" si="124"/>
        <v/>
      </c>
    </row>
    <row r="1060" s="74" customFormat="1" ht="20.15" customHeight="1" spans="1:30">
      <c r="A1060" s="97"/>
      <c r="B1060" s="95" t="str">
        <f ca="1">IF(LEN(A1060)=0,"",INDEX('Smelter Look-up'!$A:$A,MATCH($A1060,'Smelter Look-up'!$E:$E,0)))</f>
        <v/>
      </c>
      <c r="C1060" s="95" t="str">
        <f ca="1">IF(LEN(A1060)=0,"",INDEX('Smelter Look-up'!$C:$C,MATCH($A1060,'Smelter Look-up'!$E:$E,0)))</f>
        <v/>
      </c>
      <c r="D1060" s="95"/>
      <c r="E1060" s="95" t="str">
        <f ca="1">IF(ISERROR($Y1060),"",OFFSET('Smelter Look-up'!$D$4,$Y1060-4,0)&amp;"")</f>
        <v/>
      </c>
      <c r="F1060" s="95" t="str">
        <f ca="1">IF(ISERROR($Y1060),"",OFFSET('Smelter Look-up'!$E$4,$Y1060-4,0))</f>
        <v/>
      </c>
      <c r="G1060" s="95" t="str">
        <f ca="1">IF(C1060="Smelter not listed","Enter smelter details",IF(ISERROR($Y1060),"",OFFSET('Smelter Look-up'!$F$4,$Y1060-4,0)))</f>
        <v/>
      </c>
      <c r="H1060" s="154" t="str">
        <f ca="1">IF(ISERROR($Y1060),"",OFFSET('Smelter Look-up'!$G$4,$Y1060-4,0))</f>
        <v/>
      </c>
      <c r="I1060" s="96" t="str">
        <f ca="1">IF(ISERROR($Y1060),"",OFFSET('Smelter Look-up'!$H$4,$Y1060-4,0))</f>
        <v/>
      </c>
      <c r="J1060" s="96" t="str">
        <f ca="1">IF(ISERROR($Y1060),"",OFFSET('Smelter Look-up'!$I$4,$Y1060-4,0))</f>
        <v/>
      </c>
      <c r="K1060" s="97"/>
      <c r="L1060" s="97"/>
      <c r="M1060" s="97"/>
      <c r="N1060" s="97"/>
      <c r="O1060" s="97"/>
      <c r="P1060" s="97"/>
      <c r="Q1060" s="98"/>
      <c r="R1060" s="140" t="str">
        <f ca="1">IF(ISERROR($Y1060),"",OFFSET('Smelter Look-up'!$C$4,$Y1060-4,0)&amp;"")</f>
        <v/>
      </c>
      <c r="S1060" s="98" t="str">
        <f ca="1" t="shared" si="118"/>
        <v/>
      </c>
      <c r="T1060" s="98" t="str">
        <f ca="1">IF(B1060="","",IF(ISERROR(MATCH($J1060,SorP!B:B,0)),"",INDIRECT("'SorP'!$A$"&amp;MATCH($S1060&amp;$J1060,SorP!C:C,0))))</f>
        <v/>
      </c>
      <c r="U1060" s="99"/>
      <c r="V1060" s="74" t="str">
        <f ca="1" t="shared" si="119"/>
        <v/>
      </c>
      <c r="W1060" s="74" t="b">
        <f ca="1" t="shared" si="120"/>
        <v>0</v>
      </c>
      <c r="X1060" s="74" t="str">
        <f ca="1" t="shared" si="121"/>
        <v>+</v>
      </c>
      <c r="Y1060" s="74" t="e">
        <f ca="1">IF(C1060="",NA(),MATCH($B1060&amp;$C1060,'Smelter Look-up'!$J:$J,0))</f>
        <v>#N/A</v>
      </c>
      <c r="AB1060" s="74">
        <f ca="1" t="shared" si="122"/>
        <v>0</v>
      </c>
      <c r="AC1060" s="74" t="str">
        <f ca="1" t="shared" si="123"/>
        <v/>
      </c>
      <c r="AD1060" s="74" t="str">
        <f ca="1" t="shared" si="124"/>
        <v/>
      </c>
    </row>
    <row r="1061" s="74" customFormat="1" ht="20.15" customHeight="1" spans="1:30">
      <c r="A1061" s="97"/>
      <c r="B1061" s="95" t="str">
        <f ca="1">IF(LEN(A1061)=0,"",INDEX('Smelter Look-up'!$A:$A,MATCH($A1061,'Smelter Look-up'!$E:$E,0)))</f>
        <v/>
      </c>
      <c r="C1061" s="95" t="str">
        <f ca="1">IF(LEN(A1061)=0,"",INDEX('Smelter Look-up'!$C:$C,MATCH($A1061,'Smelter Look-up'!$E:$E,0)))</f>
        <v/>
      </c>
      <c r="D1061" s="95"/>
      <c r="E1061" s="95" t="str">
        <f ca="1">IF(ISERROR($Y1061),"",OFFSET('Smelter Look-up'!$D$4,$Y1061-4,0)&amp;"")</f>
        <v/>
      </c>
      <c r="F1061" s="95" t="str">
        <f ca="1">IF(ISERROR($Y1061),"",OFFSET('Smelter Look-up'!$E$4,$Y1061-4,0))</f>
        <v/>
      </c>
      <c r="G1061" s="95" t="str">
        <f ca="1">IF(C1061="Smelter not listed","Enter smelter details",IF(ISERROR($Y1061),"",OFFSET('Smelter Look-up'!$F$4,$Y1061-4,0)))</f>
        <v/>
      </c>
      <c r="H1061" s="154" t="str">
        <f ca="1">IF(ISERROR($Y1061),"",OFFSET('Smelter Look-up'!$G$4,$Y1061-4,0))</f>
        <v/>
      </c>
      <c r="I1061" s="96" t="str">
        <f ca="1">IF(ISERROR($Y1061),"",OFFSET('Smelter Look-up'!$H$4,$Y1061-4,0))</f>
        <v/>
      </c>
      <c r="J1061" s="96" t="str">
        <f ca="1">IF(ISERROR($Y1061),"",OFFSET('Smelter Look-up'!$I$4,$Y1061-4,0))</f>
        <v/>
      </c>
      <c r="K1061" s="97"/>
      <c r="L1061" s="97"/>
      <c r="M1061" s="97"/>
      <c r="N1061" s="97"/>
      <c r="O1061" s="97"/>
      <c r="P1061" s="97"/>
      <c r="Q1061" s="98"/>
      <c r="R1061" s="140" t="str">
        <f ca="1">IF(ISERROR($Y1061),"",OFFSET('Smelter Look-up'!$C$4,$Y1061-4,0)&amp;"")</f>
        <v/>
      </c>
      <c r="S1061" s="98" t="str">
        <f ca="1" t="shared" si="118"/>
        <v/>
      </c>
      <c r="T1061" s="98" t="str">
        <f ca="1">IF(B1061="","",IF(ISERROR(MATCH($J1061,SorP!B:B,0)),"",INDIRECT("'SorP'!$A$"&amp;MATCH($S1061&amp;$J1061,SorP!C:C,0))))</f>
        <v/>
      </c>
      <c r="U1061" s="99"/>
      <c r="V1061" s="74" t="str">
        <f ca="1" t="shared" si="119"/>
        <v/>
      </c>
      <c r="W1061" s="74" t="b">
        <f ca="1" t="shared" si="120"/>
        <v>0</v>
      </c>
      <c r="X1061" s="74" t="str">
        <f ca="1" t="shared" si="121"/>
        <v>+</v>
      </c>
      <c r="Y1061" s="74" t="e">
        <f ca="1">IF(C1061="",NA(),MATCH($B1061&amp;$C1061,'Smelter Look-up'!$J:$J,0))</f>
        <v>#N/A</v>
      </c>
      <c r="AB1061" s="74">
        <f ca="1" t="shared" si="122"/>
        <v>0</v>
      </c>
      <c r="AC1061" s="74" t="str">
        <f ca="1" t="shared" si="123"/>
        <v/>
      </c>
      <c r="AD1061" s="74" t="str">
        <f ca="1" t="shared" si="124"/>
        <v/>
      </c>
    </row>
    <row r="1062" s="74" customFormat="1" ht="20.15" customHeight="1" spans="1:30">
      <c r="A1062" s="97"/>
      <c r="B1062" s="95" t="str">
        <f ca="1">IF(LEN(A1062)=0,"",INDEX('Smelter Look-up'!$A:$A,MATCH($A1062,'Smelter Look-up'!$E:$E,0)))</f>
        <v/>
      </c>
      <c r="C1062" s="95" t="str">
        <f ca="1">IF(LEN(A1062)=0,"",INDEX('Smelter Look-up'!$C:$C,MATCH($A1062,'Smelter Look-up'!$E:$E,0)))</f>
        <v/>
      </c>
      <c r="D1062" s="95"/>
      <c r="E1062" s="95" t="str">
        <f ca="1">IF(ISERROR($Y1062),"",OFFSET('Smelter Look-up'!$D$4,$Y1062-4,0)&amp;"")</f>
        <v/>
      </c>
      <c r="F1062" s="95" t="str">
        <f ca="1">IF(ISERROR($Y1062),"",OFFSET('Smelter Look-up'!$E$4,$Y1062-4,0))</f>
        <v/>
      </c>
      <c r="G1062" s="95" t="str">
        <f ca="1">IF(C1062="Smelter not listed","Enter smelter details",IF(ISERROR($Y1062),"",OFFSET('Smelter Look-up'!$F$4,$Y1062-4,0)))</f>
        <v/>
      </c>
      <c r="H1062" s="154" t="str">
        <f ca="1">IF(ISERROR($Y1062),"",OFFSET('Smelter Look-up'!$G$4,$Y1062-4,0))</f>
        <v/>
      </c>
      <c r="I1062" s="96" t="str">
        <f ca="1">IF(ISERROR($Y1062),"",OFFSET('Smelter Look-up'!$H$4,$Y1062-4,0))</f>
        <v/>
      </c>
      <c r="J1062" s="96" t="str">
        <f ca="1">IF(ISERROR($Y1062),"",OFFSET('Smelter Look-up'!$I$4,$Y1062-4,0))</f>
        <v/>
      </c>
      <c r="K1062" s="97"/>
      <c r="L1062" s="97"/>
      <c r="M1062" s="97"/>
      <c r="N1062" s="97"/>
      <c r="O1062" s="97"/>
      <c r="P1062" s="97"/>
      <c r="Q1062" s="98"/>
      <c r="R1062" s="140" t="str">
        <f ca="1">IF(ISERROR($Y1062),"",OFFSET('Smelter Look-up'!$C$4,$Y1062-4,0)&amp;"")</f>
        <v/>
      </c>
      <c r="S1062" s="98" t="str">
        <f ca="1" t="shared" si="118"/>
        <v/>
      </c>
      <c r="T1062" s="98" t="str">
        <f ca="1">IF(B1062="","",IF(ISERROR(MATCH($J1062,SorP!B:B,0)),"",INDIRECT("'SorP'!$A$"&amp;MATCH($S1062&amp;$J1062,SorP!C:C,0))))</f>
        <v/>
      </c>
      <c r="U1062" s="99"/>
      <c r="V1062" s="74" t="str">
        <f ca="1" t="shared" si="119"/>
        <v/>
      </c>
      <c r="W1062" s="74" t="b">
        <f ca="1" t="shared" si="120"/>
        <v>0</v>
      </c>
      <c r="X1062" s="74" t="str">
        <f ca="1" t="shared" si="121"/>
        <v>+</v>
      </c>
      <c r="Y1062" s="74" t="e">
        <f ca="1">IF(C1062="",NA(),MATCH($B1062&amp;$C1062,'Smelter Look-up'!$J:$J,0))</f>
        <v>#N/A</v>
      </c>
      <c r="AB1062" s="74">
        <f ca="1" t="shared" si="122"/>
        <v>0</v>
      </c>
      <c r="AC1062" s="74" t="str">
        <f ca="1" t="shared" si="123"/>
        <v/>
      </c>
      <c r="AD1062" s="74" t="str">
        <f ca="1" t="shared" si="124"/>
        <v/>
      </c>
    </row>
    <row r="1063" s="74" customFormat="1" ht="20.15" customHeight="1" spans="1:30">
      <c r="A1063" s="97"/>
      <c r="B1063" s="95" t="str">
        <f ca="1">IF(LEN(A1063)=0,"",INDEX('Smelter Look-up'!$A:$A,MATCH($A1063,'Smelter Look-up'!$E:$E,0)))</f>
        <v/>
      </c>
      <c r="C1063" s="95" t="str">
        <f ca="1">IF(LEN(A1063)=0,"",INDEX('Smelter Look-up'!$C:$C,MATCH($A1063,'Smelter Look-up'!$E:$E,0)))</f>
        <v/>
      </c>
      <c r="D1063" s="95"/>
      <c r="E1063" s="95" t="str">
        <f ca="1">IF(ISERROR($Y1063),"",OFFSET('Smelter Look-up'!$D$4,$Y1063-4,0)&amp;"")</f>
        <v/>
      </c>
      <c r="F1063" s="95" t="str">
        <f ca="1">IF(ISERROR($Y1063),"",OFFSET('Smelter Look-up'!$E$4,$Y1063-4,0))</f>
        <v/>
      </c>
      <c r="G1063" s="95" t="str">
        <f ca="1">IF(C1063="Smelter not listed","Enter smelter details",IF(ISERROR($Y1063),"",OFFSET('Smelter Look-up'!$F$4,$Y1063-4,0)))</f>
        <v/>
      </c>
      <c r="H1063" s="154" t="str">
        <f ca="1">IF(ISERROR($Y1063),"",OFFSET('Smelter Look-up'!$G$4,$Y1063-4,0))</f>
        <v/>
      </c>
      <c r="I1063" s="96" t="str">
        <f ca="1">IF(ISERROR($Y1063),"",OFFSET('Smelter Look-up'!$H$4,$Y1063-4,0))</f>
        <v/>
      </c>
      <c r="J1063" s="96" t="str">
        <f ca="1">IF(ISERROR($Y1063),"",OFFSET('Smelter Look-up'!$I$4,$Y1063-4,0))</f>
        <v/>
      </c>
      <c r="K1063" s="97"/>
      <c r="L1063" s="97"/>
      <c r="M1063" s="97"/>
      <c r="N1063" s="97"/>
      <c r="O1063" s="97"/>
      <c r="P1063" s="97"/>
      <c r="Q1063" s="98"/>
      <c r="R1063" s="140" t="str">
        <f ca="1">IF(ISERROR($Y1063),"",OFFSET('Smelter Look-up'!$C$4,$Y1063-4,0)&amp;"")</f>
        <v/>
      </c>
      <c r="S1063" s="98" t="str">
        <f ca="1" t="shared" si="118"/>
        <v/>
      </c>
      <c r="T1063" s="98" t="str">
        <f ca="1">IF(B1063="","",IF(ISERROR(MATCH($J1063,SorP!B:B,0)),"",INDIRECT("'SorP'!$A$"&amp;MATCH($S1063&amp;$J1063,SorP!C:C,0))))</f>
        <v/>
      </c>
      <c r="U1063" s="99"/>
      <c r="V1063" s="74" t="str">
        <f ca="1" t="shared" si="119"/>
        <v/>
      </c>
      <c r="W1063" s="74" t="b">
        <f ca="1" t="shared" si="120"/>
        <v>0</v>
      </c>
      <c r="X1063" s="74" t="str">
        <f ca="1" t="shared" si="121"/>
        <v>+</v>
      </c>
      <c r="Y1063" s="74" t="e">
        <f ca="1">IF(C1063="",NA(),MATCH($B1063&amp;$C1063,'Smelter Look-up'!$J:$J,0))</f>
        <v>#N/A</v>
      </c>
      <c r="AB1063" s="74">
        <f ca="1" t="shared" si="122"/>
        <v>0</v>
      </c>
      <c r="AC1063" s="74" t="str">
        <f ca="1" t="shared" si="123"/>
        <v/>
      </c>
      <c r="AD1063" s="74" t="str">
        <f ca="1" t="shared" si="124"/>
        <v/>
      </c>
    </row>
    <row r="1064" s="74" customFormat="1" ht="20.15" customHeight="1" spans="1:30">
      <c r="A1064" s="97"/>
      <c r="B1064" s="95" t="str">
        <f ca="1">IF(LEN(A1064)=0,"",INDEX('Smelter Look-up'!$A:$A,MATCH($A1064,'Smelter Look-up'!$E:$E,0)))</f>
        <v/>
      </c>
      <c r="C1064" s="95" t="str">
        <f ca="1">IF(LEN(A1064)=0,"",INDEX('Smelter Look-up'!$C:$C,MATCH($A1064,'Smelter Look-up'!$E:$E,0)))</f>
        <v/>
      </c>
      <c r="D1064" s="95"/>
      <c r="E1064" s="95" t="str">
        <f ca="1">IF(ISERROR($Y1064),"",OFFSET('Smelter Look-up'!$D$4,$Y1064-4,0)&amp;"")</f>
        <v/>
      </c>
      <c r="F1064" s="95" t="str">
        <f ca="1">IF(ISERROR($Y1064),"",OFFSET('Smelter Look-up'!$E$4,$Y1064-4,0))</f>
        <v/>
      </c>
      <c r="G1064" s="95" t="str">
        <f ca="1">IF(C1064="Smelter not listed","Enter smelter details",IF(ISERROR($Y1064),"",OFFSET('Smelter Look-up'!$F$4,$Y1064-4,0)))</f>
        <v/>
      </c>
      <c r="H1064" s="154" t="str">
        <f ca="1">IF(ISERROR($Y1064),"",OFFSET('Smelter Look-up'!$G$4,$Y1064-4,0))</f>
        <v/>
      </c>
      <c r="I1064" s="96" t="str">
        <f ca="1">IF(ISERROR($Y1064),"",OFFSET('Smelter Look-up'!$H$4,$Y1064-4,0))</f>
        <v/>
      </c>
      <c r="J1064" s="96" t="str">
        <f ca="1">IF(ISERROR($Y1064),"",OFFSET('Smelter Look-up'!$I$4,$Y1064-4,0))</f>
        <v/>
      </c>
      <c r="K1064" s="97"/>
      <c r="L1064" s="97"/>
      <c r="M1064" s="97"/>
      <c r="N1064" s="97"/>
      <c r="O1064" s="97"/>
      <c r="P1064" s="97"/>
      <c r="Q1064" s="98"/>
      <c r="R1064" s="140" t="str">
        <f ca="1">IF(ISERROR($Y1064),"",OFFSET('Smelter Look-up'!$C$4,$Y1064-4,0)&amp;"")</f>
        <v/>
      </c>
      <c r="S1064" s="98" t="str">
        <f ca="1" t="shared" si="118"/>
        <v/>
      </c>
      <c r="T1064" s="98" t="str">
        <f ca="1">IF(B1064="","",IF(ISERROR(MATCH($J1064,SorP!B:B,0)),"",INDIRECT("'SorP'!$A$"&amp;MATCH($S1064&amp;$J1064,SorP!C:C,0))))</f>
        <v/>
      </c>
      <c r="U1064" s="99"/>
      <c r="V1064" s="74" t="str">
        <f ca="1" t="shared" si="119"/>
        <v/>
      </c>
      <c r="W1064" s="74" t="b">
        <f ca="1" t="shared" si="120"/>
        <v>0</v>
      </c>
      <c r="X1064" s="74" t="str">
        <f ca="1" t="shared" si="121"/>
        <v>+</v>
      </c>
      <c r="Y1064" s="74" t="e">
        <f ca="1">IF(C1064="",NA(),MATCH($B1064&amp;$C1064,'Smelter Look-up'!$J:$J,0))</f>
        <v>#N/A</v>
      </c>
      <c r="AB1064" s="74">
        <f ca="1" t="shared" si="122"/>
        <v>0</v>
      </c>
      <c r="AC1064" s="74" t="str">
        <f ca="1" t="shared" si="123"/>
        <v/>
      </c>
      <c r="AD1064" s="74" t="str">
        <f ca="1" t="shared" si="124"/>
        <v/>
      </c>
    </row>
    <row r="1065" s="74" customFormat="1" ht="20.15" customHeight="1" spans="1:30">
      <c r="A1065" s="97"/>
      <c r="B1065" s="95" t="str">
        <f ca="1">IF(LEN(A1065)=0,"",INDEX('Smelter Look-up'!$A:$A,MATCH($A1065,'Smelter Look-up'!$E:$E,0)))</f>
        <v/>
      </c>
      <c r="C1065" s="95" t="str">
        <f ca="1">IF(LEN(A1065)=0,"",INDEX('Smelter Look-up'!$C:$C,MATCH($A1065,'Smelter Look-up'!$E:$E,0)))</f>
        <v/>
      </c>
      <c r="D1065" s="95"/>
      <c r="E1065" s="95" t="str">
        <f ca="1">IF(ISERROR($Y1065),"",OFFSET('Smelter Look-up'!$D$4,$Y1065-4,0)&amp;"")</f>
        <v/>
      </c>
      <c r="F1065" s="95" t="str">
        <f ca="1">IF(ISERROR($Y1065),"",OFFSET('Smelter Look-up'!$E$4,$Y1065-4,0))</f>
        <v/>
      </c>
      <c r="G1065" s="95" t="str">
        <f ca="1">IF(C1065="Smelter not listed","Enter smelter details",IF(ISERROR($Y1065),"",OFFSET('Smelter Look-up'!$F$4,$Y1065-4,0)))</f>
        <v/>
      </c>
      <c r="H1065" s="154" t="str">
        <f ca="1">IF(ISERROR($Y1065),"",OFFSET('Smelter Look-up'!$G$4,$Y1065-4,0))</f>
        <v/>
      </c>
      <c r="I1065" s="96" t="str">
        <f ca="1">IF(ISERROR($Y1065),"",OFFSET('Smelter Look-up'!$H$4,$Y1065-4,0))</f>
        <v/>
      </c>
      <c r="J1065" s="96" t="str">
        <f ca="1">IF(ISERROR($Y1065),"",OFFSET('Smelter Look-up'!$I$4,$Y1065-4,0))</f>
        <v/>
      </c>
      <c r="K1065" s="97"/>
      <c r="L1065" s="97"/>
      <c r="M1065" s="97"/>
      <c r="N1065" s="97"/>
      <c r="O1065" s="97"/>
      <c r="P1065" s="97"/>
      <c r="Q1065" s="98"/>
      <c r="R1065" s="140" t="str">
        <f ca="1">IF(ISERROR($Y1065),"",OFFSET('Smelter Look-up'!$C$4,$Y1065-4,0)&amp;"")</f>
        <v/>
      </c>
      <c r="S1065" s="98" t="str">
        <f ca="1" t="shared" si="118"/>
        <v/>
      </c>
      <c r="T1065" s="98" t="str">
        <f ca="1">IF(B1065="","",IF(ISERROR(MATCH($J1065,SorP!B:B,0)),"",INDIRECT("'SorP'!$A$"&amp;MATCH($S1065&amp;$J1065,SorP!C:C,0))))</f>
        <v/>
      </c>
      <c r="U1065" s="99"/>
      <c r="V1065" s="74" t="str">
        <f ca="1" t="shared" si="119"/>
        <v/>
      </c>
      <c r="W1065" s="74" t="b">
        <f ca="1" t="shared" si="120"/>
        <v>0</v>
      </c>
      <c r="X1065" s="74" t="str">
        <f ca="1" t="shared" si="121"/>
        <v>+</v>
      </c>
      <c r="Y1065" s="74" t="e">
        <f ca="1">IF(C1065="",NA(),MATCH($B1065&amp;$C1065,'Smelter Look-up'!$J:$J,0))</f>
        <v>#N/A</v>
      </c>
      <c r="AB1065" s="74">
        <f ca="1" t="shared" si="122"/>
        <v>0</v>
      </c>
      <c r="AC1065" s="74" t="str">
        <f ca="1" t="shared" si="123"/>
        <v/>
      </c>
      <c r="AD1065" s="74" t="str">
        <f ca="1" t="shared" si="124"/>
        <v/>
      </c>
    </row>
    <row r="1066" s="74" customFormat="1" ht="20.15" customHeight="1" spans="1:30">
      <c r="A1066" s="97"/>
      <c r="B1066" s="95" t="str">
        <f ca="1">IF(LEN(A1066)=0,"",INDEX('Smelter Look-up'!$A:$A,MATCH($A1066,'Smelter Look-up'!$E:$E,0)))</f>
        <v/>
      </c>
      <c r="C1066" s="95" t="str">
        <f ca="1">IF(LEN(A1066)=0,"",INDEX('Smelter Look-up'!$C:$C,MATCH($A1066,'Smelter Look-up'!$E:$E,0)))</f>
        <v/>
      </c>
      <c r="D1066" s="95"/>
      <c r="E1066" s="95" t="str">
        <f ca="1">IF(ISERROR($Y1066),"",OFFSET('Smelter Look-up'!$D$4,$Y1066-4,0)&amp;"")</f>
        <v/>
      </c>
      <c r="F1066" s="95" t="str">
        <f ca="1">IF(ISERROR($Y1066),"",OFFSET('Smelter Look-up'!$E$4,$Y1066-4,0))</f>
        <v/>
      </c>
      <c r="G1066" s="95" t="str">
        <f ca="1">IF(C1066="Smelter not listed","Enter smelter details",IF(ISERROR($Y1066),"",OFFSET('Smelter Look-up'!$F$4,$Y1066-4,0)))</f>
        <v/>
      </c>
      <c r="H1066" s="154" t="str">
        <f ca="1">IF(ISERROR($Y1066),"",OFFSET('Smelter Look-up'!$G$4,$Y1066-4,0))</f>
        <v/>
      </c>
      <c r="I1066" s="96" t="str">
        <f ca="1">IF(ISERROR($Y1066),"",OFFSET('Smelter Look-up'!$H$4,$Y1066-4,0))</f>
        <v/>
      </c>
      <c r="J1066" s="96" t="str">
        <f ca="1">IF(ISERROR($Y1066),"",OFFSET('Smelter Look-up'!$I$4,$Y1066-4,0))</f>
        <v/>
      </c>
      <c r="K1066" s="97"/>
      <c r="L1066" s="97"/>
      <c r="M1066" s="97"/>
      <c r="N1066" s="97"/>
      <c r="O1066" s="97"/>
      <c r="P1066" s="97"/>
      <c r="Q1066" s="98"/>
      <c r="R1066" s="140" t="str">
        <f ca="1">IF(ISERROR($Y1066),"",OFFSET('Smelter Look-up'!$C$4,$Y1066-4,0)&amp;"")</f>
        <v/>
      </c>
      <c r="S1066" s="98" t="str">
        <f ca="1" t="shared" si="118"/>
        <v/>
      </c>
      <c r="T1066" s="98" t="str">
        <f ca="1">IF(B1066="","",IF(ISERROR(MATCH($J1066,SorP!B:B,0)),"",INDIRECT("'SorP'!$A$"&amp;MATCH($S1066&amp;$J1066,SorP!C:C,0))))</f>
        <v/>
      </c>
      <c r="U1066" s="99"/>
      <c r="V1066" s="74" t="str">
        <f ca="1" t="shared" si="119"/>
        <v/>
      </c>
      <c r="W1066" s="74" t="b">
        <f ca="1" t="shared" si="120"/>
        <v>0</v>
      </c>
      <c r="X1066" s="74" t="str">
        <f ca="1" t="shared" si="121"/>
        <v>+</v>
      </c>
      <c r="Y1066" s="74" t="e">
        <f ca="1">IF(C1066="",NA(),MATCH($B1066&amp;$C1066,'Smelter Look-up'!$J:$J,0))</f>
        <v>#N/A</v>
      </c>
      <c r="AB1066" s="74">
        <f ca="1" t="shared" si="122"/>
        <v>0</v>
      </c>
      <c r="AC1066" s="74" t="str">
        <f ca="1" t="shared" si="123"/>
        <v/>
      </c>
      <c r="AD1066" s="74" t="str">
        <f ca="1" t="shared" si="124"/>
        <v/>
      </c>
    </row>
    <row r="1067" s="74" customFormat="1" ht="20.15" customHeight="1" spans="1:30">
      <c r="A1067" s="97"/>
      <c r="B1067" s="95" t="str">
        <f ca="1">IF(LEN(A1067)=0,"",INDEX('Smelter Look-up'!$A:$A,MATCH($A1067,'Smelter Look-up'!$E:$E,0)))</f>
        <v/>
      </c>
      <c r="C1067" s="95" t="str">
        <f ca="1">IF(LEN(A1067)=0,"",INDEX('Smelter Look-up'!$C:$C,MATCH($A1067,'Smelter Look-up'!$E:$E,0)))</f>
        <v/>
      </c>
      <c r="D1067" s="95"/>
      <c r="E1067" s="95" t="str">
        <f ca="1">IF(ISERROR($Y1067),"",OFFSET('Smelter Look-up'!$D$4,$Y1067-4,0)&amp;"")</f>
        <v/>
      </c>
      <c r="F1067" s="95" t="str">
        <f ca="1">IF(ISERROR($Y1067),"",OFFSET('Smelter Look-up'!$E$4,$Y1067-4,0))</f>
        <v/>
      </c>
      <c r="G1067" s="95" t="str">
        <f ca="1">IF(C1067="Smelter not listed","Enter smelter details",IF(ISERROR($Y1067),"",OFFSET('Smelter Look-up'!$F$4,$Y1067-4,0)))</f>
        <v/>
      </c>
      <c r="H1067" s="154" t="str">
        <f ca="1">IF(ISERROR($Y1067),"",OFFSET('Smelter Look-up'!$G$4,$Y1067-4,0))</f>
        <v/>
      </c>
      <c r="I1067" s="96" t="str">
        <f ca="1">IF(ISERROR($Y1067),"",OFFSET('Smelter Look-up'!$H$4,$Y1067-4,0))</f>
        <v/>
      </c>
      <c r="J1067" s="96" t="str">
        <f ca="1">IF(ISERROR($Y1067),"",OFFSET('Smelter Look-up'!$I$4,$Y1067-4,0))</f>
        <v/>
      </c>
      <c r="K1067" s="97"/>
      <c r="L1067" s="97"/>
      <c r="M1067" s="97"/>
      <c r="N1067" s="97"/>
      <c r="O1067" s="97"/>
      <c r="P1067" s="97"/>
      <c r="Q1067" s="98"/>
      <c r="R1067" s="140" t="str">
        <f ca="1">IF(ISERROR($Y1067),"",OFFSET('Smelter Look-up'!$C$4,$Y1067-4,0)&amp;"")</f>
        <v/>
      </c>
      <c r="S1067" s="98" t="str">
        <f ca="1" t="shared" si="118"/>
        <v/>
      </c>
      <c r="T1067" s="98" t="str">
        <f ca="1">IF(B1067="","",IF(ISERROR(MATCH($J1067,SorP!B:B,0)),"",INDIRECT("'SorP'!$A$"&amp;MATCH($S1067&amp;$J1067,SorP!C:C,0))))</f>
        <v/>
      </c>
      <c r="U1067" s="99"/>
      <c r="V1067" s="74" t="str">
        <f ca="1" t="shared" si="119"/>
        <v/>
      </c>
      <c r="W1067" s="74" t="b">
        <f ca="1" t="shared" si="120"/>
        <v>0</v>
      </c>
      <c r="X1067" s="74" t="str">
        <f ca="1" t="shared" si="121"/>
        <v>+</v>
      </c>
      <c r="Y1067" s="74" t="e">
        <f ca="1">IF(C1067="",NA(),MATCH($B1067&amp;$C1067,'Smelter Look-up'!$J:$J,0))</f>
        <v>#N/A</v>
      </c>
      <c r="AB1067" s="74">
        <f ca="1" t="shared" si="122"/>
        <v>0</v>
      </c>
      <c r="AC1067" s="74" t="str">
        <f ca="1" t="shared" si="123"/>
        <v/>
      </c>
      <c r="AD1067" s="74" t="str">
        <f ca="1" t="shared" si="124"/>
        <v/>
      </c>
    </row>
    <row r="1068" s="74" customFormat="1" ht="20.15" customHeight="1" spans="1:30">
      <c r="A1068" s="97"/>
      <c r="B1068" s="95" t="str">
        <f ca="1">IF(LEN(A1068)=0,"",INDEX('Smelter Look-up'!$A:$A,MATCH($A1068,'Smelter Look-up'!$E:$E,0)))</f>
        <v/>
      </c>
      <c r="C1068" s="95" t="str">
        <f ca="1">IF(LEN(A1068)=0,"",INDEX('Smelter Look-up'!$C:$C,MATCH($A1068,'Smelter Look-up'!$E:$E,0)))</f>
        <v/>
      </c>
      <c r="D1068" s="95"/>
      <c r="E1068" s="95" t="str">
        <f ca="1">IF(ISERROR($Y1068),"",OFFSET('Smelter Look-up'!$D$4,$Y1068-4,0)&amp;"")</f>
        <v/>
      </c>
      <c r="F1068" s="95" t="str">
        <f ca="1">IF(ISERROR($Y1068),"",OFFSET('Smelter Look-up'!$E$4,$Y1068-4,0))</f>
        <v/>
      </c>
      <c r="G1068" s="95" t="str">
        <f ca="1">IF(C1068="Smelter not listed","Enter smelter details",IF(ISERROR($Y1068),"",OFFSET('Smelter Look-up'!$F$4,$Y1068-4,0)))</f>
        <v/>
      </c>
      <c r="H1068" s="154" t="str">
        <f ca="1">IF(ISERROR($Y1068),"",OFFSET('Smelter Look-up'!$G$4,$Y1068-4,0))</f>
        <v/>
      </c>
      <c r="I1068" s="96" t="str">
        <f ca="1">IF(ISERROR($Y1068),"",OFFSET('Smelter Look-up'!$H$4,$Y1068-4,0))</f>
        <v/>
      </c>
      <c r="J1068" s="96" t="str">
        <f ca="1">IF(ISERROR($Y1068),"",OFFSET('Smelter Look-up'!$I$4,$Y1068-4,0))</f>
        <v/>
      </c>
      <c r="K1068" s="97"/>
      <c r="L1068" s="97"/>
      <c r="M1068" s="97"/>
      <c r="N1068" s="97"/>
      <c r="O1068" s="97"/>
      <c r="P1068" s="97"/>
      <c r="Q1068" s="98"/>
      <c r="R1068" s="140" t="str">
        <f ca="1">IF(ISERROR($Y1068),"",OFFSET('Smelter Look-up'!$C$4,$Y1068-4,0)&amp;"")</f>
        <v/>
      </c>
      <c r="S1068" s="98" t="str">
        <f ca="1" t="shared" si="118"/>
        <v/>
      </c>
      <c r="T1068" s="98" t="str">
        <f ca="1">IF(B1068="","",IF(ISERROR(MATCH($J1068,SorP!B:B,0)),"",INDIRECT("'SorP'!$A$"&amp;MATCH($S1068&amp;$J1068,SorP!C:C,0))))</f>
        <v/>
      </c>
      <c r="U1068" s="99"/>
      <c r="V1068" s="74" t="str">
        <f ca="1" t="shared" si="119"/>
        <v/>
      </c>
      <c r="W1068" s="74" t="b">
        <f ca="1" t="shared" si="120"/>
        <v>0</v>
      </c>
      <c r="X1068" s="74" t="str">
        <f ca="1" t="shared" si="121"/>
        <v>+</v>
      </c>
      <c r="Y1068" s="74" t="e">
        <f ca="1">IF(C1068="",NA(),MATCH($B1068&amp;$C1068,'Smelter Look-up'!$J:$J,0))</f>
        <v>#N/A</v>
      </c>
      <c r="AB1068" s="74">
        <f ca="1" t="shared" si="122"/>
        <v>0</v>
      </c>
      <c r="AC1068" s="74" t="str">
        <f ca="1" t="shared" si="123"/>
        <v/>
      </c>
      <c r="AD1068" s="74" t="str">
        <f ca="1" t="shared" si="124"/>
        <v/>
      </c>
    </row>
    <row r="1069" s="74" customFormat="1" ht="20.15" customHeight="1" spans="1:30">
      <c r="A1069" s="97"/>
      <c r="B1069" s="95" t="str">
        <f ca="1">IF(LEN(A1069)=0,"",INDEX('Smelter Look-up'!$A:$A,MATCH($A1069,'Smelter Look-up'!$E:$E,0)))</f>
        <v/>
      </c>
      <c r="C1069" s="95" t="str">
        <f ca="1">IF(LEN(A1069)=0,"",INDEX('Smelter Look-up'!$C:$C,MATCH($A1069,'Smelter Look-up'!$E:$E,0)))</f>
        <v/>
      </c>
      <c r="D1069" s="95"/>
      <c r="E1069" s="95" t="str">
        <f ca="1">IF(ISERROR($Y1069),"",OFFSET('Smelter Look-up'!$D$4,$Y1069-4,0)&amp;"")</f>
        <v/>
      </c>
      <c r="F1069" s="95" t="str">
        <f ca="1">IF(ISERROR($Y1069),"",OFFSET('Smelter Look-up'!$E$4,$Y1069-4,0))</f>
        <v/>
      </c>
      <c r="G1069" s="95" t="str">
        <f ca="1">IF(C1069="Smelter not listed","Enter smelter details",IF(ISERROR($Y1069),"",OFFSET('Smelter Look-up'!$F$4,$Y1069-4,0)))</f>
        <v/>
      </c>
      <c r="H1069" s="154" t="str">
        <f ca="1">IF(ISERROR($Y1069),"",OFFSET('Smelter Look-up'!$G$4,$Y1069-4,0))</f>
        <v/>
      </c>
      <c r="I1069" s="96" t="str">
        <f ca="1">IF(ISERROR($Y1069),"",OFFSET('Smelter Look-up'!$H$4,$Y1069-4,0))</f>
        <v/>
      </c>
      <c r="J1069" s="96" t="str">
        <f ca="1">IF(ISERROR($Y1069),"",OFFSET('Smelter Look-up'!$I$4,$Y1069-4,0))</f>
        <v/>
      </c>
      <c r="K1069" s="97"/>
      <c r="L1069" s="97"/>
      <c r="M1069" s="97"/>
      <c r="N1069" s="97"/>
      <c r="O1069" s="97"/>
      <c r="P1069" s="97"/>
      <c r="Q1069" s="98"/>
      <c r="R1069" s="140" t="str">
        <f ca="1">IF(ISERROR($Y1069),"",OFFSET('Smelter Look-up'!$C$4,$Y1069-4,0)&amp;"")</f>
        <v/>
      </c>
      <c r="S1069" s="98" t="str">
        <f ca="1" t="shared" si="118"/>
        <v/>
      </c>
      <c r="T1069" s="98" t="str">
        <f ca="1">IF(B1069="","",IF(ISERROR(MATCH($J1069,SorP!B:B,0)),"",INDIRECT("'SorP'!$A$"&amp;MATCH($S1069&amp;$J1069,SorP!C:C,0))))</f>
        <v/>
      </c>
      <c r="U1069" s="99"/>
      <c r="V1069" s="74" t="str">
        <f ca="1" t="shared" si="119"/>
        <v/>
      </c>
      <c r="W1069" s="74" t="b">
        <f ca="1" t="shared" si="120"/>
        <v>0</v>
      </c>
      <c r="X1069" s="74" t="str">
        <f ca="1" t="shared" si="121"/>
        <v>+</v>
      </c>
      <c r="Y1069" s="74" t="e">
        <f ca="1">IF(C1069="",NA(),MATCH($B1069&amp;$C1069,'Smelter Look-up'!$J:$J,0))</f>
        <v>#N/A</v>
      </c>
      <c r="AB1069" s="74">
        <f ca="1" t="shared" si="122"/>
        <v>0</v>
      </c>
      <c r="AC1069" s="74" t="str">
        <f ca="1" t="shared" si="123"/>
        <v/>
      </c>
      <c r="AD1069" s="74" t="str">
        <f ca="1" t="shared" si="124"/>
        <v/>
      </c>
    </row>
    <row r="1070" s="74" customFormat="1" ht="20.15" customHeight="1" spans="1:30">
      <c r="A1070" s="97"/>
      <c r="B1070" s="95" t="str">
        <f ca="1">IF(LEN(A1070)=0,"",INDEX('Smelter Look-up'!$A:$A,MATCH($A1070,'Smelter Look-up'!$E:$E,0)))</f>
        <v/>
      </c>
      <c r="C1070" s="95" t="str">
        <f ca="1">IF(LEN(A1070)=0,"",INDEX('Smelter Look-up'!$C:$C,MATCH($A1070,'Smelter Look-up'!$E:$E,0)))</f>
        <v/>
      </c>
      <c r="D1070" s="95"/>
      <c r="E1070" s="95" t="str">
        <f ca="1">IF(ISERROR($Y1070),"",OFFSET('Smelter Look-up'!$D$4,$Y1070-4,0)&amp;"")</f>
        <v/>
      </c>
      <c r="F1070" s="95" t="str">
        <f ca="1">IF(ISERROR($Y1070),"",OFFSET('Smelter Look-up'!$E$4,$Y1070-4,0))</f>
        <v/>
      </c>
      <c r="G1070" s="95" t="str">
        <f ca="1">IF(C1070="Smelter not listed","Enter smelter details",IF(ISERROR($Y1070),"",OFFSET('Smelter Look-up'!$F$4,$Y1070-4,0)))</f>
        <v/>
      </c>
      <c r="H1070" s="154" t="str">
        <f ca="1">IF(ISERROR($Y1070),"",OFFSET('Smelter Look-up'!$G$4,$Y1070-4,0))</f>
        <v/>
      </c>
      <c r="I1070" s="96" t="str">
        <f ca="1">IF(ISERROR($Y1070),"",OFFSET('Smelter Look-up'!$H$4,$Y1070-4,0))</f>
        <v/>
      </c>
      <c r="J1070" s="96" t="str">
        <f ca="1">IF(ISERROR($Y1070),"",OFFSET('Smelter Look-up'!$I$4,$Y1070-4,0))</f>
        <v/>
      </c>
      <c r="K1070" s="97"/>
      <c r="L1070" s="97"/>
      <c r="M1070" s="97"/>
      <c r="N1070" s="97"/>
      <c r="O1070" s="97"/>
      <c r="P1070" s="97"/>
      <c r="Q1070" s="98"/>
      <c r="R1070" s="140" t="str">
        <f ca="1">IF(ISERROR($Y1070),"",OFFSET('Smelter Look-up'!$C$4,$Y1070-4,0)&amp;"")</f>
        <v/>
      </c>
      <c r="S1070" s="98" t="str">
        <f ca="1" t="shared" si="118"/>
        <v/>
      </c>
      <c r="T1070" s="98" t="str">
        <f ca="1">IF(B1070="","",IF(ISERROR(MATCH($J1070,SorP!B:B,0)),"",INDIRECT("'SorP'!$A$"&amp;MATCH($S1070&amp;$J1070,SorP!C:C,0))))</f>
        <v/>
      </c>
      <c r="U1070" s="99"/>
      <c r="V1070" s="74" t="str">
        <f ca="1" t="shared" si="119"/>
        <v/>
      </c>
      <c r="W1070" s="74" t="b">
        <f ca="1" t="shared" si="120"/>
        <v>0</v>
      </c>
      <c r="X1070" s="74" t="str">
        <f ca="1" t="shared" si="121"/>
        <v>+</v>
      </c>
      <c r="Y1070" s="74" t="e">
        <f ca="1">IF(C1070="",NA(),MATCH($B1070&amp;$C1070,'Smelter Look-up'!$J:$J,0))</f>
        <v>#N/A</v>
      </c>
      <c r="AB1070" s="74">
        <f ca="1" t="shared" si="122"/>
        <v>0</v>
      </c>
      <c r="AC1070" s="74" t="str">
        <f ca="1" t="shared" si="123"/>
        <v/>
      </c>
      <c r="AD1070" s="74" t="str">
        <f ca="1" t="shared" si="124"/>
        <v/>
      </c>
    </row>
    <row r="1071" s="74" customFormat="1" ht="20.15" customHeight="1" spans="1:30">
      <c r="A1071" s="97"/>
      <c r="B1071" s="95" t="str">
        <f ca="1">IF(LEN(A1071)=0,"",INDEX('Smelter Look-up'!$A:$A,MATCH($A1071,'Smelter Look-up'!$E:$E,0)))</f>
        <v/>
      </c>
      <c r="C1071" s="95" t="str">
        <f ca="1">IF(LEN(A1071)=0,"",INDEX('Smelter Look-up'!$C:$C,MATCH($A1071,'Smelter Look-up'!$E:$E,0)))</f>
        <v/>
      </c>
      <c r="D1071" s="95"/>
      <c r="E1071" s="95" t="str">
        <f ca="1">IF(ISERROR($Y1071),"",OFFSET('Smelter Look-up'!$D$4,$Y1071-4,0)&amp;"")</f>
        <v/>
      </c>
      <c r="F1071" s="95" t="str">
        <f ca="1">IF(ISERROR($Y1071),"",OFFSET('Smelter Look-up'!$E$4,$Y1071-4,0))</f>
        <v/>
      </c>
      <c r="G1071" s="95" t="str">
        <f ca="1">IF(C1071="Smelter not listed","Enter smelter details",IF(ISERROR($Y1071),"",OFFSET('Smelter Look-up'!$F$4,$Y1071-4,0)))</f>
        <v/>
      </c>
      <c r="H1071" s="154" t="str">
        <f ca="1">IF(ISERROR($Y1071),"",OFFSET('Smelter Look-up'!$G$4,$Y1071-4,0))</f>
        <v/>
      </c>
      <c r="I1071" s="96" t="str">
        <f ca="1">IF(ISERROR($Y1071),"",OFFSET('Smelter Look-up'!$H$4,$Y1071-4,0))</f>
        <v/>
      </c>
      <c r="J1071" s="96" t="str">
        <f ca="1">IF(ISERROR($Y1071),"",OFFSET('Smelter Look-up'!$I$4,$Y1071-4,0))</f>
        <v/>
      </c>
      <c r="K1071" s="97"/>
      <c r="L1071" s="97"/>
      <c r="M1071" s="97"/>
      <c r="N1071" s="97"/>
      <c r="O1071" s="97"/>
      <c r="P1071" s="97"/>
      <c r="Q1071" s="98"/>
      <c r="R1071" s="140" t="str">
        <f ca="1">IF(ISERROR($Y1071),"",OFFSET('Smelter Look-up'!$C$4,$Y1071-4,0)&amp;"")</f>
        <v/>
      </c>
      <c r="S1071" s="98" t="str">
        <f ca="1" t="shared" si="118"/>
        <v/>
      </c>
      <c r="T1071" s="98" t="str">
        <f ca="1">IF(B1071="","",IF(ISERROR(MATCH($J1071,SorP!B:B,0)),"",INDIRECT("'SorP'!$A$"&amp;MATCH($S1071&amp;$J1071,SorP!C:C,0))))</f>
        <v/>
      </c>
      <c r="U1071" s="99"/>
      <c r="V1071" s="74" t="str">
        <f ca="1" t="shared" si="119"/>
        <v/>
      </c>
      <c r="W1071" s="74" t="b">
        <f ca="1" t="shared" si="120"/>
        <v>0</v>
      </c>
      <c r="X1071" s="74" t="str">
        <f ca="1" t="shared" si="121"/>
        <v>+</v>
      </c>
      <c r="Y1071" s="74" t="e">
        <f ca="1">IF(C1071="",NA(),MATCH($B1071&amp;$C1071,'Smelter Look-up'!$J:$J,0))</f>
        <v>#N/A</v>
      </c>
      <c r="AB1071" s="74">
        <f ca="1" t="shared" si="122"/>
        <v>0</v>
      </c>
      <c r="AC1071" s="74" t="str">
        <f ca="1" t="shared" si="123"/>
        <v/>
      </c>
      <c r="AD1071" s="74" t="str">
        <f ca="1" t="shared" si="124"/>
        <v/>
      </c>
    </row>
    <row r="1072" s="74" customFormat="1" ht="20.15" customHeight="1" spans="1:30">
      <c r="A1072" s="97"/>
      <c r="B1072" s="95" t="str">
        <f ca="1">IF(LEN(A1072)=0,"",INDEX('Smelter Look-up'!$A:$A,MATCH($A1072,'Smelter Look-up'!$E:$E,0)))</f>
        <v/>
      </c>
      <c r="C1072" s="95" t="str">
        <f ca="1">IF(LEN(A1072)=0,"",INDEX('Smelter Look-up'!$C:$C,MATCH($A1072,'Smelter Look-up'!$E:$E,0)))</f>
        <v/>
      </c>
      <c r="D1072" s="95"/>
      <c r="E1072" s="95" t="str">
        <f ca="1">IF(ISERROR($Y1072),"",OFFSET('Smelter Look-up'!$D$4,$Y1072-4,0)&amp;"")</f>
        <v/>
      </c>
      <c r="F1072" s="95" t="str">
        <f ca="1">IF(ISERROR($Y1072),"",OFFSET('Smelter Look-up'!$E$4,$Y1072-4,0))</f>
        <v/>
      </c>
      <c r="G1072" s="95" t="str">
        <f ca="1">IF(C1072="Smelter not listed","Enter smelter details",IF(ISERROR($Y1072),"",OFFSET('Smelter Look-up'!$F$4,$Y1072-4,0)))</f>
        <v/>
      </c>
      <c r="H1072" s="154" t="str">
        <f ca="1">IF(ISERROR($Y1072),"",OFFSET('Smelter Look-up'!$G$4,$Y1072-4,0))</f>
        <v/>
      </c>
      <c r="I1072" s="96" t="str">
        <f ca="1">IF(ISERROR($Y1072),"",OFFSET('Smelter Look-up'!$H$4,$Y1072-4,0))</f>
        <v/>
      </c>
      <c r="J1072" s="96" t="str">
        <f ca="1">IF(ISERROR($Y1072),"",OFFSET('Smelter Look-up'!$I$4,$Y1072-4,0))</f>
        <v/>
      </c>
      <c r="K1072" s="97"/>
      <c r="L1072" s="97"/>
      <c r="M1072" s="97"/>
      <c r="N1072" s="97"/>
      <c r="O1072" s="97"/>
      <c r="P1072" s="97"/>
      <c r="Q1072" s="98"/>
      <c r="R1072" s="140" t="str">
        <f ca="1">IF(ISERROR($Y1072),"",OFFSET('Smelter Look-up'!$C$4,$Y1072-4,0)&amp;"")</f>
        <v/>
      </c>
      <c r="S1072" s="98" t="str">
        <f ca="1" t="shared" ref="S1072:S1135" si="125">IF(B1072="","",IF(ISERROR(MATCH($E1072,CL,0)),"Unknown",INDIRECT("'C'!$A$"&amp;MATCH($E1072,CL,0)+1)))</f>
        <v/>
      </c>
      <c r="T1072" s="98" t="str">
        <f ca="1">IF(B1072="","",IF(ISERROR(MATCH($J1072,SorP!B:B,0)),"",INDIRECT("'SorP'!$A$"&amp;MATCH($S1072&amp;$J1072,SorP!C:C,0))))</f>
        <v/>
      </c>
      <c r="U1072" s="99"/>
      <c r="V1072" s="74" t="str">
        <f ca="1" t="shared" ref="V1072:V1135" si="126">B1072&amp;C1072</f>
        <v/>
      </c>
      <c r="W1072" s="74" t="b">
        <f ca="1" t="shared" ref="W1072:W1135" si="127">OR(ISBLANK(C1072),ISBLANK(E1072))</f>
        <v>0</v>
      </c>
      <c r="X1072" s="74" t="str">
        <f ca="1" t="shared" ref="X1072:X1135" si="128">IF(W1072,"",B1072&amp;"+")</f>
        <v>+</v>
      </c>
      <c r="Y1072" s="74" t="e">
        <f ca="1">IF(C1072="",NA(),MATCH($B1072&amp;$C1072,'Smelter Look-up'!$J:$J,0))</f>
        <v>#N/A</v>
      </c>
      <c r="AB1072" s="74">
        <f ca="1" t="shared" si="122"/>
        <v>0</v>
      </c>
      <c r="AC1072" s="74" t="str">
        <f ca="1" t="shared" si="123"/>
        <v/>
      </c>
      <c r="AD1072" s="74" t="str">
        <f ca="1" t="shared" si="124"/>
        <v/>
      </c>
    </row>
    <row r="1073" s="74" customFormat="1" ht="20.15" customHeight="1" spans="1:30">
      <c r="A1073" s="97"/>
      <c r="B1073" s="95" t="str">
        <f ca="1">IF(LEN(A1073)=0,"",INDEX('Smelter Look-up'!$A:$A,MATCH($A1073,'Smelter Look-up'!$E:$E,0)))</f>
        <v/>
      </c>
      <c r="C1073" s="95" t="str">
        <f ca="1">IF(LEN(A1073)=0,"",INDEX('Smelter Look-up'!$C:$C,MATCH($A1073,'Smelter Look-up'!$E:$E,0)))</f>
        <v/>
      </c>
      <c r="D1073" s="95"/>
      <c r="E1073" s="95" t="str">
        <f ca="1">IF(ISERROR($Y1073),"",OFFSET('Smelter Look-up'!$D$4,$Y1073-4,0)&amp;"")</f>
        <v/>
      </c>
      <c r="F1073" s="95" t="str">
        <f ca="1">IF(ISERROR($Y1073),"",OFFSET('Smelter Look-up'!$E$4,$Y1073-4,0))</f>
        <v/>
      </c>
      <c r="G1073" s="95" t="str">
        <f ca="1">IF(C1073="Smelter not listed","Enter smelter details",IF(ISERROR($Y1073),"",OFFSET('Smelter Look-up'!$F$4,$Y1073-4,0)))</f>
        <v/>
      </c>
      <c r="H1073" s="154" t="str">
        <f ca="1">IF(ISERROR($Y1073),"",OFFSET('Smelter Look-up'!$G$4,$Y1073-4,0))</f>
        <v/>
      </c>
      <c r="I1073" s="96" t="str">
        <f ca="1">IF(ISERROR($Y1073),"",OFFSET('Smelter Look-up'!$H$4,$Y1073-4,0))</f>
        <v/>
      </c>
      <c r="J1073" s="96" t="str">
        <f ca="1">IF(ISERROR($Y1073),"",OFFSET('Smelter Look-up'!$I$4,$Y1073-4,0))</f>
        <v/>
      </c>
      <c r="K1073" s="97"/>
      <c r="L1073" s="97"/>
      <c r="M1073" s="97"/>
      <c r="N1073" s="97"/>
      <c r="O1073" s="97"/>
      <c r="P1073" s="97"/>
      <c r="Q1073" s="98"/>
      <c r="R1073" s="140" t="str">
        <f ca="1">IF(ISERROR($Y1073),"",OFFSET('Smelter Look-up'!$C$4,$Y1073-4,0)&amp;"")</f>
        <v/>
      </c>
      <c r="S1073" s="98" t="str">
        <f ca="1" t="shared" si="125"/>
        <v/>
      </c>
      <c r="T1073" s="98" t="str">
        <f ca="1">IF(B1073="","",IF(ISERROR(MATCH($J1073,SorP!B:B,0)),"",INDIRECT("'SorP'!$A$"&amp;MATCH($S1073&amp;$J1073,SorP!C:C,0))))</f>
        <v/>
      </c>
      <c r="U1073" s="99"/>
      <c r="V1073" s="74" t="str">
        <f ca="1" t="shared" si="126"/>
        <v/>
      </c>
      <c r="W1073" s="74" t="b">
        <f ca="1" t="shared" si="127"/>
        <v>0</v>
      </c>
      <c r="X1073" s="74" t="str">
        <f ca="1" t="shared" si="128"/>
        <v>+</v>
      </c>
      <c r="Y1073" s="74" t="e">
        <f ca="1">IF(C1073="",NA(),MATCH($B1073&amp;$C1073,'Smelter Look-up'!$J:$J,0))</f>
        <v>#N/A</v>
      </c>
      <c r="AB1073" s="74">
        <f ca="1" t="shared" ref="AB1073:AB1136" si="129">IF(AND(C1073="Smelter not listed",OR(LEN(D1073)=0,LEN(E1073)=0)),1,0)</f>
        <v>0</v>
      </c>
      <c r="AC1073" s="74" t="str">
        <f ca="1" t="shared" ref="AC1073:AC1136" si="130">B1073</f>
        <v/>
      </c>
      <c r="AD1073" s="74" t="str">
        <f ca="1" t="shared" si="124"/>
        <v/>
      </c>
    </row>
    <row r="1074" s="74" customFormat="1" ht="20.15" customHeight="1" spans="1:30">
      <c r="A1074" s="97"/>
      <c r="B1074" s="95" t="str">
        <f ca="1">IF(LEN(A1074)=0,"",INDEX('Smelter Look-up'!$A:$A,MATCH($A1074,'Smelter Look-up'!$E:$E,0)))</f>
        <v/>
      </c>
      <c r="C1074" s="95" t="str">
        <f ca="1">IF(LEN(A1074)=0,"",INDEX('Smelter Look-up'!$C:$C,MATCH($A1074,'Smelter Look-up'!$E:$E,0)))</f>
        <v/>
      </c>
      <c r="D1074" s="95"/>
      <c r="E1074" s="95" t="str">
        <f ca="1">IF(ISERROR($Y1074),"",OFFSET('Smelter Look-up'!$D$4,$Y1074-4,0)&amp;"")</f>
        <v/>
      </c>
      <c r="F1074" s="95" t="str">
        <f ca="1">IF(ISERROR($Y1074),"",OFFSET('Smelter Look-up'!$E$4,$Y1074-4,0))</f>
        <v/>
      </c>
      <c r="G1074" s="95" t="str">
        <f ca="1">IF(C1074="Smelter not listed","Enter smelter details",IF(ISERROR($Y1074),"",OFFSET('Smelter Look-up'!$F$4,$Y1074-4,0)))</f>
        <v/>
      </c>
      <c r="H1074" s="154" t="str">
        <f ca="1">IF(ISERROR($Y1074),"",OFFSET('Smelter Look-up'!$G$4,$Y1074-4,0))</f>
        <v/>
      </c>
      <c r="I1074" s="96" t="str">
        <f ca="1">IF(ISERROR($Y1074),"",OFFSET('Smelter Look-up'!$H$4,$Y1074-4,0))</f>
        <v/>
      </c>
      <c r="J1074" s="96" t="str">
        <f ca="1">IF(ISERROR($Y1074),"",OFFSET('Smelter Look-up'!$I$4,$Y1074-4,0))</f>
        <v/>
      </c>
      <c r="K1074" s="97"/>
      <c r="L1074" s="97"/>
      <c r="M1074" s="97"/>
      <c r="N1074" s="97"/>
      <c r="O1074" s="97"/>
      <c r="P1074" s="97"/>
      <c r="Q1074" s="98"/>
      <c r="R1074" s="140" t="str">
        <f ca="1">IF(ISERROR($Y1074),"",OFFSET('Smelter Look-up'!$C$4,$Y1074-4,0)&amp;"")</f>
        <v/>
      </c>
      <c r="S1074" s="98" t="str">
        <f ca="1" t="shared" si="125"/>
        <v/>
      </c>
      <c r="T1074" s="98" t="str">
        <f ca="1">IF(B1074="","",IF(ISERROR(MATCH($J1074,SorP!B:B,0)),"",INDIRECT("'SorP'!$A$"&amp;MATCH($S1074&amp;$J1074,SorP!C:C,0))))</f>
        <v/>
      </c>
      <c r="U1074" s="99"/>
      <c r="V1074" s="74" t="str">
        <f ca="1" t="shared" si="126"/>
        <v/>
      </c>
      <c r="W1074" s="74" t="b">
        <f ca="1" t="shared" si="127"/>
        <v>0</v>
      </c>
      <c r="X1074" s="74" t="str">
        <f ca="1" t="shared" si="128"/>
        <v>+</v>
      </c>
      <c r="Y1074" s="74" t="e">
        <f ca="1">IF(C1074="",NA(),MATCH($B1074&amp;$C1074,'Smelter Look-up'!$J:$J,0))</f>
        <v>#N/A</v>
      </c>
      <c r="AB1074" s="74">
        <f ca="1" t="shared" si="129"/>
        <v>0</v>
      </c>
      <c r="AC1074" s="74" t="str">
        <f ca="1" t="shared" si="130"/>
        <v/>
      </c>
      <c r="AD1074" s="74" t="str">
        <f ca="1" t="shared" si="124"/>
        <v/>
      </c>
    </row>
    <row r="1075" s="74" customFormat="1" ht="20.15" customHeight="1" spans="1:30">
      <c r="A1075" s="97"/>
      <c r="B1075" s="95" t="str">
        <f ca="1">IF(LEN(A1075)=0,"",INDEX('Smelter Look-up'!$A:$A,MATCH($A1075,'Smelter Look-up'!$E:$E,0)))</f>
        <v/>
      </c>
      <c r="C1075" s="95" t="str">
        <f ca="1">IF(LEN(A1075)=0,"",INDEX('Smelter Look-up'!$C:$C,MATCH($A1075,'Smelter Look-up'!$E:$E,0)))</f>
        <v/>
      </c>
      <c r="D1075" s="95"/>
      <c r="E1075" s="95" t="str">
        <f ca="1">IF(ISERROR($Y1075),"",OFFSET('Smelter Look-up'!$D$4,$Y1075-4,0)&amp;"")</f>
        <v/>
      </c>
      <c r="F1075" s="95" t="str">
        <f ca="1">IF(ISERROR($Y1075),"",OFFSET('Smelter Look-up'!$E$4,$Y1075-4,0))</f>
        <v/>
      </c>
      <c r="G1075" s="95" t="str">
        <f ca="1">IF(C1075="Smelter not listed","Enter smelter details",IF(ISERROR($Y1075),"",OFFSET('Smelter Look-up'!$F$4,$Y1075-4,0)))</f>
        <v/>
      </c>
      <c r="H1075" s="154" t="str">
        <f ca="1">IF(ISERROR($Y1075),"",OFFSET('Smelter Look-up'!$G$4,$Y1075-4,0))</f>
        <v/>
      </c>
      <c r="I1075" s="96" t="str">
        <f ca="1">IF(ISERROR($Y1075),"",OFFSET('Smelter Look-up'!$H$4,$Y1075-4,0))</f>
        <v/>
      </c>
      <c r="J1075" s="96" t="str">
        <f ca="1">IF(ISERROR($Y1075),"",OFFSET('Smelter Look-up'!$I$4,$Y1075-4,0))</f>
        <v/>
      </c>
      <c r="K1075" s="97"/>
      <c r="L1075" s="97"/>
      <c r="M1075" s="97"/>
      <c r="N1075" s="97"/>
      <c r="O1075" s="97"/>
      <c r="P1075" s="97"/>
      <c r="Q1075" s="98"/>
      <c r="R1075" s="140" t="str">
        <f ca="1">IF(ISERROR($Y1075),"",OFFSET('Smelter Look-up'!$C$4,$Y1075-4,0)&amp;"")</f>
        <v/>
      </c>
      <c r="S1075" s="98" t="str">
        <f ca="1" t="shared" si="125"/>
        <v/>
      </c>
      <c r="T1075" s="98" t="str">
        <f ca="1">IF(B1075="","",IF(ISERROR(MATCH($J1075,SorP!B:B,0)),"",INDIRECT("'SorP'!$A$"&amp;MATCH($S1075&amp;$J1075,SorP!C:C,0))))</f>
        <v/>
      </c>
      <c r="U1075" s="99"/>
      <c r="V1075" s="74" t="str">
        <f ca="1" t="shared" si="126"/>
        <v/>
      </c>
      <c r="W1075" s="74" t="b">
        <f ca="1" t="shared" si="127"/>
        <v>0</v>
      </c>
      <c r="X1075" s="74" t="str">
        <f ca="1" t="shared" si="128"/>
        <v>+</v>
      </c>
      <c r="Y1075" s="74" t="e">
        <f ca="1">IF(C1075="",NA(),MATCH($B1075&amp;$C1075,'Smelter Look-up'!$J:$J,0))</f>
        <v>#N/A</v>
      </c>
      <c r="AB1075" s="74">
        <f ca="1" t="shared" si="129"/>
        <v>0</v>
      </c>
      <c r="AC1075" s="74" t="str">
        <f ca="1" t="shared" si="130"/>
        <v/>
      </c>
      <c r="AD1075" s="74" t="str">
        <f ca="1" t="shared" si="124"/>
        <v/>
      </c>
    </row>
    <row r="1076" s="74" customFormat="1" ht="20.15" customHeight="1" spans="1:30">
      <c r="A1076" s="97"/>
      <c r="B1076" s="95" t="str">
        <f ca="1">IF(LEN(A1076)=0,"",INDEX('Smelter Look-up'!$A:$A,MATCH($A1076,'Smelter Look-up'!$E:$E,0)))</f>
        <v/>
      </c>
      <c r="C1076" s="95" t="str">
        <f ca="1">IF(LEN(A1076)=0,"",INDEX('Smelter Look-up'!$C:$C,MATCH($A1076,'Smelter Look-up'!$E:$E,0)))</f>
        <v/>
      </c>
      <c r="D1076" s="95"/>
      <c r="E1076" s="95" t="str">
        <f ca="1">IF(ISERROR($Y1076),"",OFFSET('Smelter Look-up'!$D$4,$Y1076-4,0)&amp;"")</f>
        <v/>
      </c>
      <c r="F1076" s="95" t="str">
        <f ca="1">IF(ISERROR($Y1076),"",OFFSET('Smelter Look-up'!$E$4,$Y1076-4,0))</f>
        <v/>
      </c>
      <c r="G1076" s="95" t="str">
        <f ca="1">IF(C1076="Smelter not listed","Enter smelter details",IF(ISERROR($Y1076),"",OFFSET('Smelter Look-up'!$F$4,$Y1076-4,0)))</f>
        <v/>
      </c>
      <c r="H1076" s="154" t="str">
        <f ca="1">IF(ISERROR($Y1076),"",OFFSET('Smelter Look-up'!$G$4,$Y1076-4,0))</f>
        <v/>
      </c>
      <c r="I1076" s="96" t="str">
        <f ca="1">IF(ISERROR($Y1076),"",OFFSET('Smelter Look-up'!$H$4,$Y1076-4,0))</f>
        <v/>
      </c>
      <c r="J1076" s="96" t="str">
        <f ca="1">IF(ISERROR($Y1076),"",OFFSET('Smelter Look-up'!$I$4,$Y1076-4,0))</f>
        <v/>
      </c>
      <c r="K1076" s="97"/>
      <c r="L1076" s="97"/>
      <c r="M1076" s="97"/>
      <c r="N1076" s="97"/>
      <c r="O1076" s="97"/>
      <c r="P1076" s="97"/>
      <c r="Q1076" s="98"/>
      <c r="R1076" s="140" t="str">
        <f ca="1">IF(ISERROR($Y1076),"",OFFSET('Smelter Look-up'!$C$4,$Y1076-4,0)&amp;"")</f>
        <v/>
      </c>
      <c r="S1076" s="98" t="str">
        <f ca="1" t="shared" si="125"/>
        <v/>
      </c>
      <c r="T1076" s="98" t="str">
        <f ca="1">IF(B1076="","",IF(ISERROR(MATCH($J1076,SorP!B:B,0)),"",INDIRECT("'SorP'!$A$"&amp;MATCH($S1076&amp;$J1076,SorP!C:C,0))))</f>
        <v/>
      </c>
      <c r="U1076" s="99"/>
      <c r="V1076" s="74" t="str">
        <f ca="1" t="shared" si="126"/>
        <v/>
      </c>
      <c r="W1076" s="74" t="b">
        <f ca="1" t="shared" si="127"/>
        <v>0</v>
      </c>
      <c r="X1076" s="74" t="str">
        <f ca="1" t="shared" si="128"/>
        <v>+</v>
      </c>
      <c r="Y1076" s="74" t="e">
        <f ca="1">IF(C1076="",NA(),MATCH($B1076&amp;$C1076,'Smelter Look-up'!$J:$J,0))</f>
        <v>#N/A</v>
      </c>
      <c r="AB1076" s="74">
        <f ca="1" t="shared" si="129"/>
        <v>0</v>
      </c>
      <c r="AC1076" s="74" t="str">
        <f ca="1" t="shared" si="130"/>
        <v/>
      </c>
      <c r="AD1076" s="74" t="str">
        <f ca="1" t="shared" si="124"/>
        <v/>
      </c>
    </row>
    <row r="1077" s="74" customFormat="1" ht="20.15" customHeight="1" spans="1:30">
      <c r="A1077" s="97"/>
      <c r="B1077" s="95" t="str">
        <f ca="1">IF(LEN(A1077)=0,"",INDEX('Smelter Look-up'!$A:$A,MATCH($A1077,'Smelter Look-up'!$E:$E,0)))</f>
        <v/>
      </c>
      <c r="C1077" s="95" t="str">
        <f ca="1">IF(LEN(A1077)=0,"",INDEX('Smelter Look-up'!$C:$C,MATCH($A1077,'Smelter Look-up'!$E:$E,0)))</f>
        <v/>
      </c>
      <c r="D1077" s="95"/>
      <c r="E1077" s="95" t="str">
        <f ca="1">IF(ISERROR($Y1077),"",OFFSET('Smelter Look-up'!$D$4,$Y1077-4,0)&amp;"")</f>
        <v/>
      </c>
      <c r="F1077" s="95" t="str">
        <f ca="1">IF(ISERROR($Y1077),"",OFFSET('Smelter Look-up'!$E$4,$Y1077-4,0))</f>
        <v/>
      </c>
      <c r="G1077" s="95" t="str">
        <f ca="1">IF(C1077="Smelter not listed","Enter smelter details",IF(ISERROR($Y1077),"",OFFSET('Smelter Look-up'!$F$4,$Y1077-4,0)))</f>
        <v/>
      </c>
      <c r="H1077" s="154" t="str">
        <f ca="1">IF(ISERROR($Y1077),"",OFFSET('Smelter Look-up'!$G$4,$Y1077-4,0))</f>
        <v/>
      </c>
      <c r="I1077" s="96" t="str">
        <f ca="1">IF(ISERROR($Y1077),"",OFFSET('Smelter Look-up'!$H$4,$Y1077-4,0))</f>
        <v/>
      </c>
      <c r="J1077" s="96" t="str">
        <f ca="1">IF(ISERROR($Y1077),"",OFFSET('Smelter Look-up'!$I$4,$Y1077-4,0))</f>
        <v/>
      </c>
      <c r="K1077" s="97"/>
      <c r="L1077" s="97"/>
      <c r="M1077" s="97"/>
      <c r="N1077" s="97"/>
      <c r="O1077" s="97"/>
      <c r="P1077" s="97"/>
      <c r="Q1077" s="98"/>
      <c r="R1077" s="140" t="str">
        <f ca="1">IF(ISERROR($Y1077),"",OFFSET('Smelter Look-up'!$C$4,$Y1077-4,0)&amp;"")</f>
        <v/>
      </c>
      <c r="S1077" s="98" t="str">
        <f ca="1" t="shared" si="125"/>
        <v/>
      </c>
      <c r="T1077" s="98" t="str">
        <f ca="1">IF(B1077="","",IF(ISERROR(MATCH($J1077,SorP!B:B,0)),"",INDIRECT("'SorP'!$A$"&amp;MATCH($S1077&amp;$J1077,SorP!C:C,0))))</f>
        <v/>
      </c>
      <c r="U1077" s="99"/>
      <c r="V1077" s="74" t="str">
        <f ca="1" t="shared" si="126"/>
        <v/>
      </c>
      <c r="W1077" s="74" t="b">
        <f ca="1" t="shared" si="127"/>
        <v>0</v>
      </c>
      <c r="X1077" s="74" t="str">
        <f ca="1" t="shared" si="128"/>
        <v>+</v>
      </c>
      <c r="Y1077" s="74" t="e">
        <f ca="1">IF(C1077="",NA(),MATCH($B1077&amp;$C1077,'Smelter Look-up'!$J:$J,0))</f>
        <v>#N/A</v>
      </c>
      <c r="AB1077" s="74">
        <f ca="1" t="shared" si="129"/>
        <v>0</v>
      </c>
      <c r="AC1077" s="74" t="str">
        <f ca="1" t="shared" si="130"/>
        <v/>
      </c>
      <c r="AD1077" s="74" t="str">
        <f ca="1" t="shared" si="124"/>
        <v/>
      </c>
    </row>
    <row r="1078" s="74" customFormat="1" ht="20.15" customHeight="1" spans="1:30">
      <c r="A1078" s="97"/>
      <c r="B1078" s="95" t="str">
        <f ca="1">IF(LEN(A1078)=0,"",INDEX('Smelter Look-up'!$A:$A,MATCH($A1078,'Smelter Look-up'!$E:$E,0)))</f>
        <v/>
      </c>
      <c r="C1078" s="95" t="str">
        <f ca="1">IF(LEN(A1078)=0,"",INDEX('Smelter Look-up'!$C:$C,MATCH($A1078,'Smelter Look-up'!$E:$E,0)))</f>
        <v/>
      </c>
      <c r="D1078" s="95"/>
      <c r="E1078" s="95" t="str">
        <f ca="1">IF(ISERROR($Y1078),"",OFFSET('Smelter Look-up'!$D$4,$Y1078-4,0)&amp;"")</f>
        <v/>
      </c>
      <c r="F1078" s="95" t="str">
        <f ca="1">IF(ISERROR($Y1078),"",OFFSET('Smelter Look-up'!$E$4,$Y1078-4,0))</f>
        <v/>
      </c>
      <c r="G1078" s="95" t="str">
        <f ca="1">IF(C1078="Smelter not listed","Enter smelter details",IF(ISERROR($Y1078),"",OFFSET('Smelter Look-up'!$F$4,$Y1078-4,0)))</f>
        <v/>
      </c>
      <c r="H1078" s="154" t="str">
        <f ca="1">IF(ISERROR($Y1078),"",OFFSET('Smelter Look-up'!$G$4,$Y1078-4,0))</f>
        <v/>
      </c>
      <c r="I1078" s="96" t="str">
        <f ca="1">IF(ISERROR($Y1078),"",OFFSET('Smelter Look-up'!$H$4,$Y1078-4,0))</f>
        <v/>
      </c>
      <c r="J1078" s="96" t="str">
        <f ca="1">IF(ISERROR($Y1078),"",OFFSET('Smelter Look-up'!$I$4,$Y1078-4,0))</f>
        <v/>
      </c>
      <c r="K1078" s="97"/>
      <c r="L1078" s="97"/>
      <c r="M1078" s="97"/>
      <c r="N1078" s="97"/>
      <c r="O1078" s="97"/>
      <c r="P1078" s="97"/>
      <c r="Q1078" s="98"/>
      <c r="R1078" s="140" t="str">
        <f ca="1">IF(ISERROR($Y1078),"",OFFSET('Smelter Look-up'!$C$4,$Y1078-4,0)&amp;"")</f>
        <v/>
      </c>
      <c r="S1078" s="98" t="str">
        <f ca="1" t="shared" si="125"/>
        <v/>
      </c>
      <c r="T1078" s="98" t="str">
        <f ca="1">IF(B1078="","",IF(ISERROR(MATCH($J1078,SorP!B:B,0)),"",INDIRECT("'SorP'!$A$"&amp;MATCH($S1078&amp;$J1078,SorP!C:C,0))))</f>
        <v/>
      </c>
      <c r="U1078" s="99"/>
      <c r="V1078" s="74" t="str">
        <f ca="1" t="shared" si="126"/>
        <v/>
      </c>
      <c r="W1078" s="74" t="b">
        <f ca="1" t="shared" si="127"/>
        <v>0</v>
      </c>
      <c r="X1078" s="74" t="str">
        <f ca="1" t="shared" si="128"/>
        <v>+</v>
      </c>
      <c r="Y1078" s="74" t="e">
        <f ca="1">IF(C1078="",NA(),MATCH($B1078&amp;$C1078,'Smelter Look-up'!$J:$J,0))</f>
        <v>#N/A</v>
      </c>
      <c r="AB1078" s="74">
        <f ca="1" t="shared" si="129"/>
        <v>0</v>
      </c>
      <c r="AC1078" s="74" t="str">
        <f ca="1" t="shared" si="130"/>
        <v/>
      </c>
      <c r="AD1078" s="74" t="str">
        <f ca="1" t="shared" si="124"/>
        <v/>
      </c>
    </row>
    <row r="1079" s="74" customFormat="1" ht="20.15" customHeight="1" spans="1:30">
      <c r="A1079" s="97"/>
      <c r="B1079" s="95" t="str">
        <f ca="1">IF(LEN(A1079)=0,"",INDEX('Smelter Look-up'!$A:$A,MATCH($A1079,'Smelter Look-up'!$E:$E,0)))</f>
        <v/>
      </c>
      <c r="C1079" s="95" t="str">
        <f ca="1">IF(LEN(A1079)=0,"",INDEX('Smelter Look-up'!$C:$C,MATCH($A1079,'Smelter Look-up'!$E:$E,0)))</f>
        <v/>
      </c>
      <c r="D1079" s="95"/>
      <c r="E1079" s="95" t="str">
        <f ca="1">IF(ISERROR($Y1079),"",OFFSET('Smelter Look-up'!$D$4,$Y1079-4,0)&amp;"")</f>
        <v/>
      </c>
      <c r="F1079" s="95" t="str">
        <f ca="1">IF(ISERROR($Y1079),"",OFFSET('Smelter Look-up'!$E$4,$Y1079-4,0))</f>
        <v/>
      </c>
      <c r="G1079" s="95" t="str">
        <f ca="1">IF(C1079="Smelter not listed","Enter smelter details",IF(ISERROR($Y1079),"",OFFSET('Smelter Look-up'!$F$4,$Y1079-4,0)))</f>
        <v/>
      </c>
      <c r="H1079" s="154" t="str">
        <f ca="1">IF(ISERROR($Y1079),"",OFFSET('Smelter Look-up'!$G$4,$Y1079-4,0))</f>
        <v/>
      </c>
      <c r="I1079" s="96" t="str">
        <f ca="1">IF(ISERROR($Y1079),"",OFFSET('Smelter Look-up'!$H$4,$Y1079-4,0))</f>
        <v/>
      </c>
      <c r="J1079" s="96" t="str">
        <f ca="1">IF(ISERROR($Y1079),"",OFFSET('Smelter Look-up'!$I$4,$Y1079-4,0))</f>
        <v/>
      </c>
      <c r="K1079" s="97"/>
      <c r="L1079" s="97"/>
      <c r="M1079" s="97"/>
      <c r="N1079" s="97"/>
      <c r="O1079" s="97"/>
      <c r="P1079" s="97"/>
      <c r="Q1079" s="98"/>
      <c r="R1079" s="140" t="str">
        <f ca="1">IF(ISERROR($Y1079),"",OFFSET('Smelter Look-up'!$C$4,$Y1079-4,0)&amp;"")</f>
        <v/>
      </c>
      <c r="S1079" s="98" t="str">
        <f ca="1" t="shared" si="125"/>
        <v/>
      </c>
      <c r="T1079" s="98" t="str">
        <f ca="1">IF(B1079="","",IF(ISERROR(MATCH($J1079,SorP!B:B,0)),"",INDIRECT("'SorP'!$A$"&amp;MATCH($S1079&amp;$J1079,SorP!C:C,0))))</f>
        <v/>
      </c>
      <c r="U1079" s="99"/>
      <c r="V1079" s="74" t="str">
        <f ca="1" t="shared" si="126"/>
        <v/>
      </c>
      <c r="W1079" s="74" t="b">
        <f ca="1" t="shared" si="127"/>
        <v>0</v>
      </c>
      <c r="X1079" s="74" t="str">
        <f ca="1" t="shared" si="128"/>
        <v>+</v>
      </c>
      <c r="Y1079" s="74" t="e">
        <f ca="1">IF(C1079="",NA(),MATCH($B1079&amp;$C1079,'Smelter Look-up'!$J:$J,0))</f>
        <v>#N/A</v>
      </c>
      <c r="AB1079" s="74">
        <f ca="1" t="shared" si="129"/>
        <v>0</v>
      </c>
      <c r="AC1079" s="74" t="str">
        <f ca="1" t="shared" si="130"/>
        <v/>
      </c>
      <c r="AD1079" s="74" t="str">
        <f ca="1" t="shared" ref="AD1079:AD1142" si="131">IF(C1079="Smelter not listed",D1079,IF(C1079="Smelter not yet identified","",C1079))</f>
        <v/>
      </c>
    </row>
    <row r="1080" s="74" customFormat="1" ht="20.15" customHeight="1" spans="1:30">
      <c r="A1080" s="97"/>
      <c r="B1080" s="95" t="str">
        <f ca="1">IF(LEN(A1080)=0,"",INDEX('Smelter Look-up'!$A:$A,MATCH($A1080,'Smelter Look-up'!$E:$E,0)))</f>
        <v/>
      </c>
      <c r="C1080" s="95" t="str">
        <f ca="1">IF(LEN(A1080)=0,"",INDEX('Smelter Look-up'!$C:$C,MATCH($A1080,'Smelter Look-up'!$E:$E,0)))</f>
        <v/>
      </c>
      <c r="D1080" s="95"/>
      <c r="E1080" s="95" t="str">
        <f ca="1">IF(ISERROR($Y1080),"",OFFSET('Smelter Look-up'!$D$4,$Y1080-4,0)&amp;"")</f>
        <v/>
      </c>
      <c r="F1080" s="95" t="str">
        <f ca="1">IF(ISERROR($Y1080),"",OFFSET('Smelter Look-up'!$E$4,$Y1080-4,0))</f>
        <v/>
      </c>
      <c r="G1080" s="95" t="str">
        <f ca="1">IF(C1080="Smelter not listed","Enter smelter details",IF(ISERROR($Y1080),"",OFFSET('Smelter Look-up'!$F$4,$Y1080-4,0)))</f>
        <v/>
      </c>
      <c r="H1080" s="154" t="str">
        <f ca="1">IF(ISERROR($Y1080),"",OFFSET('Smelter Look-up'!$G$4,$Y1080-4,0))</f>
        <v/>
      </c>
      <c r="I1080" s="96" t="str">
        <f ca="1">IF(ISERROR($Y1080),"",OFFSET('Smelter Look-up'!$H$4,$Y1080-4,0))</f>
        <v/>
      </c>
      <c r="J1080" s="96" t="str">
        <f ca="1">IF(ISERROR($Y1080),"",OFFSET('Smelter Look-up'!$I$4,$Y1080-4,0))</f>
        <v/>
      </c>
      <c r="K1080" s="97"/>
      <c r="L1080" s="97"/>
      <c r="M1080" s="97"/>
      <c r="N1080" s="97"/>
      <c r="O1080" s="97"/>
      <c r="P1080" s="97"/>
      <c r="Q1080" s="98"/>
      <c r="R1080" s="140" t="str">
        <f ca="1">IF(ISERROR($Y1080),"",OFFSET('Smelter Look-up'!$C$4,$Y1080-4,0)&amp;"")</f>
        <v/>
      </c>
      <c r="S1080" s="98" t="str">
        <f ca="1" t="shared" si="125"/>
        <v/>
      </c>
      <c r="T1080" s="98" t="str">
        <f ca="1">IF(B1080="","",IF(ISERROR(MATCH($J1080,SorP!B:B,0)),"",INDIRECT("'SorP'!$A$"&amp;MATCH($S1080&amp;$J1080,SorP!C:C,0))))</f>
        <v/>
      </c>
      <c r="U1080" s="99"/>
      <c r="V1080" s="74" t="str">
        <f ca="1" t="shared" si="126"/>
        <v/>
      </c>
      <c r="W1080" s="74" t="b">
        <f ca="1" t="shared" si="127"/>
        <v>0</v>
      </c>
      <c r="X1080" s="74" t="str">
        <f ca="1" t="shared" si="128"/>
        <v>+</v>
      </c>
      <c r="Y1080" s="74" t="e">
        <f ca="1">IF(C1080="",NA(),MATCH($B1080&amp;$C1080,'Smelter Look-up'!$J:$J,0))</f>
        <v>#N/A</v>
      </c>
      <c r="AB1080" s="74">
        <f ca="1" t="shared" si="129"/>
        <v>0</v>
      </c>
      <c r="AC1080" s="74" t="str">
        <f ca="1" t="shared" si="130"/>
        <v/>
      </c>
      <c r="AD1080" s="74" t="str">
        <f ca="1" t="shared" si="131"/>
        <v/>
      </c>
    </row>
    <row r="1081" s="74" customFormat="1" ht="20.15" customHeight="1" spans="1:30">
      <c r="A1081" s="97"/>
      <c r="B1081" s="95" t="str">
        <f ca="1">IF(LEN(A1081)=0,"",INDEX('Smelter Look-up'!$A:$A,MATCH($A1081,'Smelter Look-up'!$E:$E,0)))</f>
        <v/>
      </c>
      <c r="C1081" s="95" t="str">
        <f ca="1">IF(LEN(A1081)=0,"",INDEX('Smelter Look-up'!$C:$C,MATCH($A1081,'Smelter Look-up'!$E:$E,0)))</f>
        <v/>
      </c>
      <c r="D1081" s="95"/>
      <c r="E1081" s="95" t="str">
        <f ca="1">IF(ISERROR($Y1081),"",OFFSET('Smelter Look-up'!$D$4,$Y1081-4,0)&amp;"")</f>
        <v/>
      </c>
      <c r="F1081" s="95" t="str">
        <f ca="1">IF(ISERROR($Y1081),"",OFFSET('Smelter Look-up'!$E$4,$Y1081-4,0))</f>
        <v/>
      </c>
      <c r="G1081" s="95" t="str">
        <f ca="1">IF(C1081="Smelter not listed","Enter smelter details",IF(ISERROR($Y1081),"",OFFSET('Smelter Look-up'!$F$4,$Y1081-4,0)))</f>
        <v/>
      </c>
      <c r="H1081" s="154" t="str">
        <f ca="1">IF(ISERROR($Y1081),"",OFFSET('Smelter Look-up'!$G$4,$Y1081-4,0))</f>
        <v/>
      </c>
      <c r="I1081" s="96" t="str">
        <f ca="1">IF(ISERROR($Y1081),"",OFFSET('Smelter Look-up'!$H$4,$Y1081-4,0))</f>
        <v/>
      </c>
      <c r="J1081" s="96" t="str">
        <f ca="1">IF(ISERROR($Y1081),"",OFFSET('Smelter Look-up'!$I$4,$Y1081-4,0))</f>
        <v/>
      </c>
      <c r="K1081" s="97"/>
      <c r="L1081" s="97"/>
      <c r="M1081" s="97"/>
      <c r="N1081" s="97"/>
      <c r="O1081" s="97"/>
      <c r="P1081" s="97"/>
      <c r="Q1081" s="98"/>
      <c r="R1081" s="140" t="str">
        <f ca="1">IF(ISERROR($Y1081),"",OFFSET('Smelter Look-up'!$C$4,$Y1081-4,0)&amp;"")</f>
        <v/>
      </c>
      <c r="S1081" s="98" t="str">
        <f ca="1" t="shared" si="125"/>
        <v/>
      </c>
      <c r="T1081" s="98" t="str">
        <f ca="1">IF(B1081="","",IF(ISERROR(MATCH($J1081,SorP!B:B,0)),"",INDIRECT("'SorP'!$A$"&amp;MATCH($S1081&amp;$J1081,SorP!C:C,0))))</f>
        <v/>
      </c>
      <c r="U1081" s="99"/>
      <c r="V1081" s="74" t="str">
        <f ca="1" t="shared" si="126"/>
        <v/>
      </c>
      <c r="W1081" s="74" t="b">
        <f ca="1" t="shared" si="127"/>
        <v>0</v>
      </c>
      <c r="X1081" s="74" t="str">
        <f ca="1" t="shared" si="128"/>
        <v>+</v>
      </c>
      <c r="Y1081" s="74" t="e">
        <f ca="1">IF(C1081="",NA(),MATCH($B1081&amp;$C1081,'Smelter Look-up'!$J:$J,0))</f>
        <v>#N/A</v>
      </c>
      <c r="AB1081" s="74">
        <f ca="1" t="shared" si="129"/>
        <v>0</v>
      </c>
      <c r="AC1081" s="74" t="str">
        <f ca="1" t="shared" si="130"/>
        <v/>
      </c>
      <c r="AD1081" s="74" t="str">
        <f ca="1" t="shared" si="131"/>
        <v/>
      </c>
    </row>
    <row r="1082" s="74" customFormat="1" ht="20.15" customHeight="1" spans="1:30">
      <c r="A1082" s="97"/>
      <c r="B1082" s="95" t="str">
        <f ca="1">IF(LEN(A1082)=0,"",INDEX('Smelter Look-up'!$A:$A,MATCH($A1082,'Smelter Look-up'!$E:$E,0)))</f>
        <v/>
      </c>
      <c r="C1082" s="95" t="str">
        <f ca="1">IF(LEN(A1082)=0,"",INDEX('Smelter Look-up'!$C:$C,MATCH($A1082,'Smelter Look-up'!$E:$E,0)))</f>
        <v/>
      </c>
      <c r="D1082" s="95"/>
      <c r="E1082" s="95" t="str">
        <f ca="1">IF(ISERROR($Y1082),"",OFFSET('Smelter Look-up'!$D$4,$Y1082-4,0)&amp;"")</f>
        <v/>
      </c>
      <c r="F1082" s="95" t="str">
        <f ca="1">IF(ISERROR($Y1082),"",OFFSET('Smelter Look-up'!$E$4,$Y1082-4,0))</f>
        <v/>
      </c>
      <c r="G1082" s="95" t="str">
        <f ca="1">IF(C1082="Smelter not listed","Enter smelter details",IF(ISERROR($Y1082),"",OFFSET('Smelter Look-up'!$F$4,$Y1082-4,0)))</f>
        <v/>
      </c>
      <c r="H1082" s="154" t="str">
        <f ca="1">IF(ISERROR($Y1082),"",OFFSET('Smelter Look-up'!$G$4,$Y1082-4,0))</f>
        <v/>
      </c>
      <c r="I1082" s="96" t="str">
        <f ca="1">IF(ISERROR($Y1082),"",OFFSET('Smelter Look-up'!$H$4,$Y1082-4,0))</f>
        <v/>
      </c>
      <c r="J1082" s="96" t="str">
        <f ca="1">IF(ISERROR($Y1082),"",OFFSET('Smelter Look-up'!$I$4,$Y1082-4,0))</f>
        <v/>
      </c>
      <c r="K1082" s="97"/>
      <c r="L1082" s="97"/>
      <c r="M1082" s="97"/>
      <c r="N1082" s="97"/>
      <c r="O1082" s="97"/>
      <c r="P1082" s="97"/>
      <c r="Q1082" s="98"/>
      <c r="R1082" s="140" t="str">
        <f ca="1">IF(ISERROR($Y1082),"",OFFSET('Smelter Look-up'!$C$4,$Y1082-4,0)&amp;"")</f>
        <v/>
      </c>
      <c r="S1082" s="98" t="str">
        <f ca="1" t="shared" si="125"/>
        <v/>
      </c>
      <c r="T1082" s="98" t="str">
        <f ca="1">IF(B1082="","",IF(ISERROR(MATCH($J1082,SorP!B:B,0)),"",INDIRECT("'SorP'!$A$"&amp;MATCH($S1082&amp;$J1082,SorP!C:C,0))))</f>
        <v/>
      </c>
      <c r="U1082" s="99"/>
      <c r="V1082" s="74" t="str">
        <f ca="1" t="shared" si="126"/>
        <v/>
      </c>
      <c r="W1082" s="74" t="b">
        <f ca="1" t="shared" si="127"/>
        <v>0</v>
      </c>
      <c r="X1082" s="74" t="str">
        <f ca="1" t="shared" si="128"/>
        <v>+</v>
      </c>
      <c r="Y1082" s="74" t="e">
        <f ca="1">IF(C1082="",NA(),MATCH($B1082&amp;$C1082,'Smelter Look-up'!$J:$J,0))</f>
        <v>#N/A</v>
      </c>
      <c r="AB1082" s="74">
        <f ca="1" t="shared" si="129"/>
        <v>0</v>
      </c>
      <c r="AC1082" s="74" t="str">
        <f ca="1" t="shared" si="130"/>
        <v/>
      </c>
      <c r="AD1082" s="74" t="str">
        <f ca="1" t="shared" si="131"/>
        <v/>
      </c>
    </row>
    <row r="1083" s="74" customFormat="1" ht="20.15" customHeight="1" spans="1:30">
      <c r="A1083" s="97"/>
      <c r="B1083" s="95" t="str">
        <f ca="1">IF(LEN(A1083)=0,"",INDEX('Smelter Look-up'!$A:$A,MATCH($A1083,'Smelter Look-up'!$E:$E,0)))</f>
        <v/>
      </c>
      <c r="C1083" s="95" t="str">
        <f ca="1">IF(LEN(A1083)=0,"",INDEX('Smelter Look-up'!$C:$C,MATCH($A1083,'Smelter Look-up'!$E:$E,0)))</f>
        <v/>
      </c>
      <c r="D1083" s="95"/>
      <c r="E1083" s="95" t="str">
        <f ca="1">IF(ISERROR($Y1083),"",OFFSET('Smelter Look-up'!$D$4,$Y1083-4,0)&amp;"")</f>
        <v/>
      </c>
      <c r="F1083" s="95" t="str">
        <f ca="1">IF(ISERROR($Y1083),"",OFFSET('Smelter Look-up'!$E$4,$Y1083-4,0))</f>
        <v/>
      </c>
      <c r="G1083" s="95" t="str">
        <f ca="1">IF(C1083="Smelter not listed","Enter smelter details",IF(ISERROR($Y1083),"",OFFSET('Smelter Look-up'!$F$4,$Y1083-4,0)))</f>
        <v/>
      </c>
      <c r="H1083" s="154" t="str">
        <f ca="1">IF(ISERROR($Y1083),"",OFFSET('Smelter Look-up'!$G$4,$Y1083-4,0))</f>
        <v/>
      </c>
      <c r="I1083" s="96" t="str">
        <f ca="1">IF(ISERROR($Y1083),"",OFFSET('Smelter Look-up'!$H$4,$Y1083-4,0))</f>
        <v/>
      </c>
      <c r="J1083" s="96" t="str">
        <f ca="1">IF(ISERROR($Y1083),"",OFFSET('Smelter Look-up'!$I$4,$Y1083-4,0))</f>
        <v/>
      </c>
      <c r="K1083" s="97"/>
      <c r="L1083" s="97"/>
      <c r="M1083" s="97"/>
      <c r="N1083" s="97"/>
      <c r="O1083" s="97"/>
      <c r="P1083" s="97"/>
      <c r="Q1083" s="98"/>
      <c r="R1083" s="140" t="str">
        <f ca="1">IF(ISERROR($Y1083),"",OFFSET('Smelter Look-up'!$C$4,$Y1083-4,0)&amp;"")</f>
        <v/>
      </c>
      <c r="S1083" s="98" t="str">
        <f ca="1" t="shared" si="125"/>
        <v/>
      </c>
      <c r="T1083" s="98" t="str">
        <f ca="1">IF(B1083="","",IF(ISERROR(MATCH($J1083,SorP!B:B,0)),"",INDIRECT("'SorP'!$A$"&amp;MATCH($S1083&amp;$J1083,SorP!C:C,0))))</f>
        <v/>
      </c>
      <c r="U1083" s="99"/>
      <c r="V1083" s="74" t="str">
        <f ca="1" t="shared" si="126"/>
        <v/>
      </c>
      <c r="W1083" s="74" t="b">
        <f ca="1" t="shared" si="127"/>
        <v>0</v>
      </c>
      <c r="X1083" s="74" t="str">
        <f ca="1" t="shared" si="128"/>
        <v>+</v>
      </c>
      <c r="Y1083" s="74" t="e">
        <f ca="1">IF(C1083="",NA(),MATCH($B1083&amp;$C1083,'Smelter Look-up'!$J:$J,0))</f>
        <v>#N/A</v>
      </c>
      <c r="AB1083" s="74">
        <f ca="1" t="shared" si="129"/>
        <v>0</v>
      </c>
      <c r="AC1083" s="74" t="str">
        <f ca="1" t="shared" si="130"/>
        <v/>
      </c>
      <c r="AD1083" s="74" t="str">
        <f ca="1" t="shared" si="131"/>
        <v/>
      </c>
    </row>
    <row r="1084" s="74" customFormat="1" ht="20.15" customHeight="1" spans="1:30">
      <c r="A1084" s="97"/>
      <c r="B1084" s="95" t="str">
        <f ca="1">IF(LEN(A1084)=0,"",INDEX('Smelter Look-up'!$A:$A,MATCH($A1084,'Smelter Look-up'!$E:$E,0)))</f>
        <v/>
      </c>
      <c r="C1084" s="95" t="str">
        <f ca="1">IF(LEN(A1084)=0,"",INDEX('Smelter Look-up'!$C:$C,MATCH($A1084,'Smelter Look-up'!$E:$E,0)))</f>
        <v/>
      </c>
      <c r="D1084" s="95"/>
      <c r="E1084" s="95" t="str">
        <f ca="1">IF(ISERROR($Y1084),"",OFFSET('Smelter Look-up'!$D$4,$Y1084-4,0)&amp;"")</f>
        <v/>
      </c>
      <c r="F1084" s="95" t="str">
        <f ca="1">IF(ISERROR($Y1084),"",OFFSET('Smelter Look-up'!$E$4,$Y1084-4,0))</f>
        <v/>
      </c>
      <c r="G1084" s="95" t="str">
        <f ca="1">IF(C1084="Smelter not listed","Enter smelter details",IF(ISERROR($Y1084),"",OFFSET('Smelter Look-up'!$F$4,$Y1084-4,0)))</f>
        <v/>
      </c>
      <c r="H1084" s="154" t="str">
        <f ca="1">IF(ISERROR($Y1084),"",OFFSET('Smelter Look-up'!$G$4,$Y1084-4,0))</f>
        <v/>
      </c>
      <c r="I1084" s="96" t="str">
        <f ca="1">IF(ISERROR($Y1084),"",OFFSET('Smelter Look-up'!$H$4,$Y1084-4,0))</f>
        <v/>
      </c>
      <c r="J1084" s="96" t="str">
        <f ca="1">IF(ISERROR($Y1084),"",OFFSET('Smelter Look-up'!$I$4,$Y1084-4,0))</f>
        <v/>
      </c>
      <c r="K1084" s="97"/>
      <c r="L1084" s="97"/>
      <c r="M1084" s="97"/>
      <c r="N1084" s="97"/>
      <c r="O1084" s="97"/>
      <c r="P1084" s="97"/>
      <c r="Q1084" s="98"/>
      <c r="R1084" s="140" t="str">
        <f ca="1">IF(ISERROR($Y1084),"",OFFSET('Smelter Look-up'!$C$4,$Y1084-4,0)&amp;"")</f>
        <v/>
      </c>
      <c r="S1084" s="98" t="str">
        <f ca="1" t="shared" si="125"/>
        <v/>
      </c>
      <c r="T1084" s="98" t="str">
        <f ca="1">IF(B1084="","",IF(ISERROR(MATCH($J1084,SorP!B:B,0)),"",INDIRECT("'SorP'!$A$"&amp;MATCH($S1084&amp;$J1084,SorP!C:C,0))))</f>
        <v/>
      </c>
      <c r="U1084" s="99"/>
      <c r="V1084" s="74" t="str">
        <f ca="1" t="shared" si="126"/>
        <v/>
      </c>
      <c r="W1084" s="74" t="b">
        <f ca="1" t="shared" si="127"/>
        <v>0</v>
      </c>
      <c r="X1084" s="74" t="str">
        <f ca="1" t="shared" si="128"/>
        <v>+</v>
      </c>
      <c r="Y1084" s="74" t="e">
        <f ca="1">IF(C1084="",NA(),MATCH($B1084&amp;$C1084,'Smelter Look-up'!$J:$J,0))</f>
        <v>#N/A</v>
      </c>
      <c r="AB1084" s="74">
        <f ca="1" t="shared" si="129"/>
        <v>0</v>
      </c>
      <c r="AC1084" s="74" t="str">
        <f ca="1" t="shared" si="130"/>
        <v/>
      </c>
      <c r="AD1084" s="74" t="str">
        <f ca="1" t="shared" si="131"/>
        <v/>
      </c>
    </row>
    <row r="1085" s="74" customFormat="1" ht="20.15" customHeight="1" spans="1:30">
      <c r="A1085" s="97"/>
      <c r="B1085" s="95" t="str">
        <f ca="1">IF(LEN(A1085)=0,"",INDEX('Smelter Look-up'!$A:$A,MATCH($A1085,'Smelter Look-up'!$E:$E,0)))</f>
        <v/>
      </c>
      <c r="C1085" s="95" t="str">
        <f ca="1">IF(LEN(A1085)=0,"",INDEX('Smelter Look-up'!$C:$C,MATCH($A1085,'Smelter Look-up'!$E:$E,0)))</f>
        <v/>
      </c>
      <c r="D1085" s="95"/>
      <c r="E1085" s="95" t="str">
        <f ca="1">IF(ISERROR($Y1085),"",OFFSET('Smelter Look-up'!$D$4,$Y1085-4,0)&amp;"")</f>
        <v/>
      </c>
      <c r="F1085" s="95" t="str">
        <f ca="1">IF(ISERROR($Y1085),"",OFFSET('Smelter Look-up'!$E$4,$Y1085-4,0))</f>
        <v/>
      </c>
      <c r="G1085" s="95" t="str">
        <f ca="1">IF(C1085="Smelter not listed","Enter smelter details",IF(ISERROR($Y1085),"",OFFSET('Smelter Look-up'!$F$4,$Y1085-4,0)))</f>
        <v/>
      </c>
      <c r="H1085" s="154" t="str">
        <f ca="1">IF(ISERROR($Y1085),"",OFFSET('Smelter Look-up'!$G$4,$Y1085-4,0))</f>
        <v/>
      </c>
      <c r="I1085" s="96" t="str">
        <f ca="1">IF(ISERROR($Y1085),"",OFFSET('Smelter Look-up'!$H$4,$Y1085-4,0))</f>
        <v/>
      </c>
      <c r="J1085" s="96" t="str">
        <f ca="1">IF(ISERROR($Y1085),"",OFFSET('Smelter Look-up'!$I$4,$Y1085-4,0))</f>
        <v/>
      </c>
      <c r="K1085" s="97"/>
      <c r="L1085" s="97"/>
      <c r="M1085" s="97"/>
      <c r="N1085" s="97"/>
      <c r="O1085" s="97"/>
      <c r="P1085" s="97"/>
      <c r="Q1085" s="98"/>
      <c r="R1085" s="140" t="str">
        <f ca="1">IF(ISERROR($Y1085),"",OFFSET('Smelter Look-up'!$C$4,$Y1085-4,0)&amp;"")</f>
        <v/>
      </c>
      <c r="S1085" s="98" t="str">
        <f ca="1" t="shared" si="125"/>
        <v/>
      </c>
      <c r="T1085" s="98" t="str">
        <f ca="1">IF(B1085="","",IF(ISERROR(MATCH($J1085,SorP!B:B,0)),"",INDIRECT("'SorP'!$A$"&amp;MATCH($S1085&amp;$J1085,SorP!C:C,0))))</f>
        <v/>
      </c>
      <c r="U1085" s="99"/>
      <c r="V1085" s="74" t="str">
        <f ca="1" t="shared" si="126"/>
        <v/>
      </c>
      <c r="W1085" s="74" t="b">
        <f ca="1" t="shared" si="127"/>
        <v>0</v>
      </c>
      <c r="X1085" s="74" t="str">
        <f ca="1" t="shared" si="128"/>
        <v>+</v>
      </c>
      <c r="Y1085" s="74" t="e">
        <f ca="1">IF(C1085="",NA(),MATCH($B1085&amp;$C1085,'Smelter Look-up'!$J:$J,0))</f>
        <v>#N/A</v>
      </c>
      <c r="AB1085" s="74">
        <f ca="1" t="shared" si="129"/>
        <v>0</v>
      </c>
      <c r="AC1085" s="74" t="str">
        <f ca="1" t="shared" si="130"/>
        <v/>
      </c>
      <c r="AD1085" s="74" t="str">
        <f ca="1" t="shared" si="131"/>
        <v/>
      </c>
    </row>
    <row r="1086" s="74" customFormat="1" ht="20.15" customHeight="1" spans="1:30">
      <c r="A1086" s="97"/>
      <c r="B1086" s="95" t="str">
        <f ca="1">IF(LEN(A1086)=0,"",INDEX('Smelter Look-up'!$A:$A,MATCH($A1086,'Smelter Look-up'!$E:$E,0)))</f>
        <v/>
      </c>
      <c r="C1086" s="95" t="str">
        <f ca="1">IF(LEN(A1086)=0,"",INDEX('Smelter Look-up'!$C:$C,MATCH($A1086,'Smelter Look-up'!$E:$E,0)))</f>
        <v/>
      </c>
      <c r="D1086" s="95"/>
      <c r="E1086" s="95" t="str">
        <f ca="1">IF(ISERROR($Y1086),"",OFFSET('Smelter Look-up'!$D$4,$Y1086-4,0)&amp;"")</f>
        <v/>
      </c>
      <c r="F1086" s="95" t="str">
        <f ca="1">IF(ISERROR($Y1086),"",OFFSET('Smelter Look-up'!$E$4,$Y1086-4,0))</f>
        <v/>
      </c>
      <c r="G1086" s="95" t="str">
        <f ca="1">IF(C1086="Smelter not listed","Enter smelter details",IF(ISERROR($Y1086),"",OFFSET('Smelter Look-up'!$F$4,$Y1086-4,0)))</f>
        <v/>
      </c>
      <c r="H1086" s="154" t="str">
        <f ca="1">IF(ISERROR($Y1086),"",OFFSET('Smelter Look-up'!$G$4,$Y1086-4,0))</f>
        <v/>
      </c>
      <c r="I1086" s="96" t="str">
        <f ca="1">IF(ISERROR($Y1086),"",OFFSET('Smelter Look-up'!$H$4,$Y1086-4,0))</f>
        <v/>
      </c>
      <c r="J1086" s="96" t="str">
        <f ca="1">IF(ISERROR($Y1086),"",OFFSET('Smelter Look-up'!$I$4,$Y1086-4,0))</f>
        <v/>
      </c>
      <c r="K1086" s="97"/>
      <c r="L1086" s="97"/>
      <c r="M1086" s="97"/>
      <c r="N1086" s="97"/>
      <c r="O1086" s="97"/>
      <c r="P1086" s="97"/>
      <c r="Q1086" s="98"/>
      <c r="R1086" s="140" t="str">
        <f ca="1">IF(ISERROR($Y1086),"",OFFSET('Smelter Look-up'!$C$4,$Y1086-4,0)&amp;"")</f>
        <v/>
      </c>
      <c r="S1086" s="98" t="str">
        <f ca="1" t="shared" si="125"/>
        <v/>
      </c>
      <c r="T1086" s="98" t="str">
        <f ca="1">IF(B1086="","",IF(ISERROR(MATCH($J1086,SorP!B:B,0)),"",INDIRECT("'SorP'!$A$"&amp;MATCH($S1086&amp;$J1086,SorP!C:C,0))))</f>
        <v/>
      </c>
      <c r="U1086" s="99"/>
      <c r="V1086" s="74" t="str">
        <f ca="1" t="shared" si="126"/>
        <v/>
      </c>
      <c r="W1086" s="74" t="b">
        <f ca="1" t="shared" si="127"/>
        <v>0</v>
      </c>
      <c r="X1086" s="74" t="str">
        <f ca="1" t="shared" si="128"/>
        <v>+</v>
      </c>
      <c r="Y1086" s="74" t="e">
        <f ca="1">IF(C1086="",NA(),MATCH($B1086&amp;$C1086,'Smelter Look-up'!$J:$J,0))</f>
        <v>#N/A</v>
      </c>
      <c r="AB1086" s="74">
        <f ca="1" t="shared" si="129"/>
        <v>0</v>
      </c>
      <c r="AC1086" s="74" t="str">
        <f ca="1" t="shared" si="130"/>
        <v/>
      </c>
      <c r="AD1086" s="74" t="str">
        <f ca="1" t="shared" si="131"/>
        <v/>
      </c>
    </row>
    <row r="1087" s="74" customFormat="1" ht="20.15" customHeight="1" spans="1:30">
      <c r="A1087" s="97"/>
      <c r="B1087" s="95" t="str">
        <f ca="1">IF(LEN(A1087)=0,"",INDEX('Smelter Look-up'!$A:$A,MATCH($A1087,'Smelter Look-up'!$E:$E,0)))</f>
        <v/>
      </c>
      <c r="C1087" s="95" t="str">
        <f ca="1">IF(LEN(A1087)=0,"",INDEX('Smelter Look-up'!$C:$C,MATCH($A1087,'Smelter Look-up'!$E:$E,0)))</f>
        <v/>
      </c>
      <c r="D1087" s="95"/>
      <c r="E1087" s="95" t="str">
        <f ca="1">IF(ISERROR($Y1087),"",OFFSET('Smelter Look-up'!$D$4,$Y1087-4,0)&amp;"")</f>
        <v/>
      </c>
      <c r="F1087" s="95" t="str">
        <f ca="1">IF(ISERROR($Y1087),"",OFFSET('Smelter Look-up'!$E$4,$Y1087-4,0))</f>
        <v/>
      </c>
      <c r="G1087" s="95" t="str">
        <f ca="1">IF(C1087="Smelter not listed","Enter smelter details",IF(ISERROR($Y1087),"",OFFSET('Smelter Look-up'!$F$4,$Y1087-4,0)))</f>
        <v/>
      </c>
      <c r="H1087" s="154" t="str">
        <f ca="1">IF(ISERROR($Y1087),"",OFFSET('Smelter Look-up'!$G$4,$Y1087-4,0))</f>
        <v/>
      </c>
      <c r="I1087" s="96" t="str">
        <f ca="1">IF(ISERROR($Y1087),"",OFFSET('Smelter Look-up'!$H$4,$Y1087-4,0))</f>
        <v/>
      </c>
      <c r="J1087" s="96" t="str">
        <f ca="1">IF(ISERROR($Y1087),"",OFFSET('Smelter Look-up'!$I$4,$Y1087-4,0))</f>
        <v/>
      </c>
      <c r="K1087" s="97"/>
      <c r="L1087" s="97"/>
      <c r="M1087" s="97"/>
      <c r="N1087" s="97"/>
      <c r="O1087" s="97"/>
      <c r="P1087" s="97"/>
      <c r="Q1087" s="98"/>
      <c r="R1087" s="140" t="str">
        <f ca="1">IF(ISERROR($Y1087),"",OFFSET('Smelter Look-up'!$C$4,$Y1087-4,0)&amp;"")</f>
        <v/>
      </c>
      <c r="S1087" s="98" t="str">
        <f ca="1" t="shared" si="125"/>
        <v/>
      </c>
      <c r="T1087" s="98" t="str">
        <f ca="1">IF(B1087="","",IF(ISERROR(MATCH($J1087,SorP!B:B,0)),"",INDIRECT("'SorP'!$A$"&amp;MATCH($S1087&amp;$J1087,SorP!C:C,0))))</f>
        <v/>
      </c>
      <c r="U1087" s="99"/>
      <c r="V1087" s="74" t="str">
        <f ca="1" t="shared" si="126"/>
        <v/>
      </c>
      <c r="W1087" s="74" t="b">
        <f ca="1" t="shared" si="127"/>
        <v>0</v>
      </c>
      <c r="X1087" s="74" t="str">
        <f ca="1" t="shared" si="128"/>
        <v>+</v>
      </c>
      <c r="Y1087" s="74" t="e">
        <f ca="1">IF(C1087="",NA(),MATCH($B1087&amp;$C1087,'Smelter Look-up'!$J:$J,0))</f>
        <v>#N/A</v>
      </c>
      <c r="AB1087" s="74">
        <f ca="1" t="shared" si="129"/>
        <v>0</v>
      </c>
      <c r="AC1087" s="74" t="str">
        <f ca="1" t="shared" si="130"/>
        <v/>
      </c>
      <c r="AD1087" s="74" t="str">
        <f ca="1" t="shared" si="131"/>
        <v/>
      </c>
    </row>
    <row r="1088" s="74" customFormat="1" ht="20.15" customHeight="1" spans="1:30">
      <c r="A1088" s="97"/>
      <c r="B1088" s="95" t="str">
        <f ca="1">IF(LEN(A1088)=0,"",INDEX('Smelter Look-up'!$A:$A,MATCH($A1088,'Smelter Look-up'!$E:$E,0)))</f>
        <v/>
      </c>
      <c r="C1088" s="95" t="str">
        <f ca="1">IF(LEN(A1088)=0,"",INDEX('Smelter Look-up'!$C:$C,MATCH($A1088,'Smelter Look-up'!$E:$E,0)))</f>
        <v/>
      </c>
      <c r="D1088" s="95"/>
      <c r="E1088" s="95" t="str">
        <f ca="1">IF(ISERROR($Y1088),"",OFFSET('Smelter Look-up'!$D$4,$Y1088-4,0)&amp;"")</f>
        <v/>
      </c>
      <c r="F1088" s="95" t="str">
        <f ca="1">IF(ISERROR($Y1088),"",OFFSET('Smelter Look-up'!$E$4,$Y1088-4,0))</f>
        <v/>
      </c>
      <c r="G1088" s="95" t="str">
        <f ca="1">IF(C1088="Smelter not listed","Enter smelter details",IF(ISERROR($Y1088),"",OFFSET('Smelter Look-up'!$F$4,$Y1088-4,0)))</f>
        <v/>
      </c>
      <c r="H1088" s="154" t="str">
        <f ca="1">IF(ISERROR($Y1088),"",OFFSET('Smelter Look-up'!$G$4,$Y1088-4,0))</f>
        <v/>
      </c>
      <c r="I1088" s="96" t="str">
        <f ca="1">IF(ISERROR($Y1088),"",OFFSET('Smelter Look-up'!$H$4,$Y1088-4,0))</f>
        <v/>
      </c>
      <c r="J1088" s="96" t="str">
        <f ca="1">IF(ISERROR($Y1088),"",OFFSET('Smelter Look-up'!$I$4,$Y1088-4,0))</f>
        <v/>
      </c>
      <c r="K1088" s="97"/>
      <c r="L1088" s="97"/>
      <c r="M1088" s="97"/>
      <c r="N1088" s="97"/>
      <c r="O1088" s="97"/>
      <c r="P1088" s="97"/>
      <c r="Q1088" s="98"/>
      <c r="R1088" s="140" t="str">
        <f ca="1">IF(ISERROR($Y1088),"",OFFSET('Smelter Look-up'!$C$4,$Y1088-4,0)&amp;"")</f>
        <v/>
      </c>
      <c r="S1088" s="98" t="str">
        <f ca="1" t="shared" si="125"/>
        <v/>
      </c>
      <c r="T1088" s="98" t="str">
        <f ca="1">IF(B1088="","",IF(ISERROR(MATCH($J1088,SorP!B:B,0)),"",INDIRECT("'SorP'!$A$"&amp;MATCH($S1088&amp;$J1088,SorP!C:C,0))))</f>
        <v/>
      </c>
      <c r="U1088" s="99"/>
      <c r="V1088" s="74" t="str">
        <f ca="1" t="shared" si="126"/>
        <v/>
      </c>
      <c r="W1088" s="74" t="b">
        <f ca="1" t="shared" si="127"/>
        <v>0</v>
      </c>
      <c r="X1088" s="74" t="str">
        <f ca="1" t="shared" si="128"/>
        <v>+</v>
      </c>
      <c r="Y1088" s="74" t="e">
        <f ca="1">IF(C1088="",NA(),MATCH($B1088&amp;$C1088,'Smelter Look-up'!$J:$J,0))</f>
        <v>#N/A</v>
      </c>
      <c r="AB1088" s="74">
        <f ca="1" t="shared" si="129"/>
        <v>0</v>
      </c>
      <c r="AC1088" s="74" t="str">
        <f ca="1" t="shared" si="130"/>
        <v/>
      </c>
      <c r="AD1088" s="74" t="str">
        <f ca="1" t="shared" si="131"/>
        <v/>
      </c>
    </row>
    <row r="1089" s="74" customFormat="1" ht="20.15" customHeight="1" spans="1:30">
      <c r="A1089" s="97"/>
      <c r="B1089" s="95" t="str">
        <f ca="1">IF(LEN(A1089)=0,"",INDEX('Smelter Look-up'!$A:$A,MATCH($A1089,'Smelter Look-up'!$E:$E,0)))</f>
        <v/>
      </c>
      <c r="C1089" s="95" t="str">
        <f ca="1">IF(LEN(A1089)=0,"",INDEX('Smelter Look-up'!$C:$C,MATCH($A1089,'Smelter Look-up'!$E:$E,0)))</f>
        <v/>
      </c>
      <c r="D1089" s="95"/>
      <c r="E1089" s="95" t="str">
        <f ca="1">IF(ISERROR($Y1089),"",OFFSET('Smelter Look-up'!$D$4,$Y1089-4,0)&amp;"")</f>
        <v/>
      </c>
      <c r="F1089" s="95" t="str">
        <f ca="1">IF(ISERROR($Y1089),"",OFFSET('Smelter Look-up'!$E$4,$Y1089-4,0))</f>
        <v/>
      </c>
      <c r="G1089" s="95" t="str">
        <f ca="1">IF(C1089="Smelter not listed","Enter smelter details",IF(ISERROR($Y1089),"",OFFSET('Smelter Look-up'!$F$4,$Y1089-4,0)))</f>
        <v/>
      </c>
      <c r="H1089" s="154" t="str">
        <f ca="1">IF(ISERROR($Y1089),"",OFFSET('Smelter Look-up'!$G$4,$Y1089-4,0))</f>
        <v/>
      </c>
      <c r="I1089" s="96" t="str">
        <f ca="1">IF(ISERROR($Y1089),"",OFFSET('Smelter Look-up'!$H$4,$Y1089-4,0))</f>
        <v/>
      </c>
      <c r="J1089" s="96" t="str">
        <f ca="1">IF(ISERROR($Y1089),"",OFFSET('Smelter Look-up'!$I$4,$Y1089-4,0))</f>
        <v/>
      </c>
      <c r="K1089" s="97"/>
      <c r="L1089" s="97"/>
      <c r="M1089" s="97"/>
      <c r="N1089" s="97"/>
      <c r="O1089" s="97"/>
      <c r="P1089" s="97"/>
      <c r="Q1089" s="98"/>
      <c r="R1089" s="140" t="str">
        <f ca="1">IF(ISERROR($Y1089),"",OFFSET('Smelter Look-up'!$C$4,$Y1089-4,0)&amp;"")</f>
        <v/>
      </c>
      <c r="S1089" s="98" t="str">
        <f ca="1" t="shared" si="125"/>
        <v/>
      </c>
      <c r="T1089" s="98" t="str">
        <f ca="1">IF(B1089="","",IF(ISERROR(MATCH($J1089,SorP!B:B,0)),"",INDIRECT("'SorP'!$A$"&amp;MATCH($S1089&amp;$J1089,SorP!C:C,0))))</f>
        <v/>
      </c>
      <c r="U1089" s="99"/>
      <c r="V1089" s="74" t="str">
        <f ca="1" t="shared" si="126"/>
        <v/>
      </c>
      <c r="W1089" s="74" t="b">
        <f ca="1" t="shared" si="127"/>
        <v>0</v>
      </c>
      <c r="X1089" s="74" t="str">
        <f ca="1" t="shared" si="128"/>
        <v>+</v>
      </c>
      <c r="Y1089" s="74" t="e">
        <f ca="1">IF(C1089="",NA(),MATCH($B1089&amp;$C1089,'Smelter Look-up'!$J:$J,0))</f>
        <v>#N/A</v>
      </c>
      <c r="AB1089" s="74">
        <f ca="1" t="shared" si="129"/>
        <v>0</v>
      </c>
      <c r="AC1089" s="74" t="str">
        <f ca="1" t="shared" si="130"/>
        <v/>
      </c>
      <c r="AD1089" s="74" t="str">
        <f ca="1" t="shared" si="131"/>
        <v/>
      </c>
    </row>
    <row r="1090" s="74" customFormat="1" ht="20.15" customHeight="1" spans="1:30">
      <c r="A1090" s="97"/>
      <c r="B1090" s="95" t="str">
        <f ca="1">IF(LEN(A1090)=0,"",INDEX('Smelter Look-up'!$A:$A,MATCH($A1090,'Smelter Look-up'!$E:$E,0)))</f>
        <v/>
      </c>
      <c r="C1090" s="95" t="str">
        <f ca="1">IF(LEN(A1090)=0,"",INDEX('Smelter Look-up'!$C:$C,MATCH($A1090,'Smelter Look-up'!$E:$E,0)))</f>
        <v/>
      </c>
      <c r="D1090" s="95"/>
      <c r="E1090" s="95" t="str">
        <f ca="1">IF(ISERROR($Y1090),"",OFFSET('Smelter Look-up'!$D$4,$Y1090-4,0)&amp;"")</f>
        <v/>
      </c>
      <c r="F1090" s="95" t="str">
        <f ca="1">IF(ISERROR($Y1090),"",OFFSET('Smelter Look-up'!$E$4,$Y1090-4,0))</f>
        <v/>
      </c>
      <c r="G1090" s="95" t="str">
        <f ca="1">IF(C1090="Smelter not listed","Enter smelter details",IF(ISERROR($Y1090),"",OFFSET('Smelter Look-up'!$F$4,$Y1090-4,0)))</f>
        <v/>
      </c>
      <c r="H1090" s="154" t="str">
        <f ca="1">IF(ISERROR($Y1090),"",OFFSET('Smelter Look-up'!$G$4,$Y1090-4,0))</f>
        <v/>
      </c>
      <c r="I1090" s="96" t="str">
        <f ca="1">IF(ISERROR($Y1090),"",OFFSET('Smelter Look-up'!$H$4,$Y1090-4,0))</f>
        <v/>
      </c>
      <c r="J1090" s="96" t="str">
        <f ca="1">IF(ISERROR($Y1090),"",OFFSET('Smelter Look-up'!$I$4,$Y1090-4,0))</f>
        <v/>
      </c>
      <c r="K1090" s="97"/>
      <c r="L1090" s="97"/>
      <c r="M1090" s="97"/>
      <c r="N1090" s="97"/>
      <c r="O1090" s="97"/>
      <c r="P1090" s="97"/>
      <c r="Q1090" s="98"/>
      <c r="R1090" s="140" t="str">
        <f ca="1">IF(ISERROR($Y1090),"",OFFSET('Smelter Look-up'!$C$4,$Y1090-4,0)&amp;"")</f>
        <v/>
      </c>
      <c r="S1090" s="98" t="str">
        <f ca="1" t="shared" si="125"/>
        <v/>
      </c>
      <c r="T1090" s="98" t="str">
        <f ca="1">IF(B1090="","",IF(ISERROR(MATCH($J1090,SorP!B:B,0)),"",INDIRECT("'SorP'!$A$"&amp;MATCH($S1090&amp;$J1090,SorP!C:C,0))))</f>
        <v/>
      </c>
      <c r="U1090" s="99"/>
      <c r="V1090" s="74" t="str">
        <f ca="1" t="shared" si="126"/>
        <v/>
      </c>
      <c r="W1090" s="74" t="b">
        <f ca="1" t="shared" si="127"/>
        <v>0</v>
      </c>
      <c r="X1090" s="74" t="str">
        <f ca="1" t="shared" si="128"/>
        <v>+</v>
      </c>
      <c r="Y1090" s="74" t="e">
        <f ca="1">IF(C1090="",NA(),MATCH($B1090&amp;$C1090,'Smelter Look-up'!$J:$J,0))</f>
        <v>#N/A</v>
      </c>
      <c r="AB1090" s="74">
        <f ca="1" t="shared" si="129"/>
        <v>0</v>
      </c>
      <c r="AC1090" s="74" t="str">
        <f ca="1" t="shared" si="130"/>
        <v/>
      </c>
      <c r="AD1090" s="74" t="str">
        <f ca="1" t="shared" si="131"/>
        <v/>
      </c>
    </row>
    <row r="1091" s="74" customFormat="1" ht="20.15" customHeight="1" spans="1:30">
      <c r="A1091" s="97"/>
      <c r="B1091" s="95" t="str">
        <f ca="1">IF(LEN(A1091)=0,"",INDEX('Smelter Look-up'!$A:$A,MATCH($A1091,'Smelter Look-up'!$E:$E,0)))</f>
        <v/>
      </c>
      <c r="C1091" s="95" t="str">
        <f ca="1">IF(LEN(A1091)=0,"",INDEX('Smelter Look-up'!$C:$C,MATCH($A1091,'Smelter Look-up'!$E:$E,0)))</f>
        <v/>
      </c>
      <c r="D1091" s="95"/>
      <c r="E1091" s="95" t="str">
        <f ca="1">IF(ISERROR($Y1091),"",OFFSET('Smelter Look-up'!$D$4,$Y1091-4,0)&amp;"")</f>
        <v/>
      </c>
      <c r="F1091" s="95" t="str">
        <f ca="1">IF(ISERROR($Y1091),"",OFFSET('Smelter Look-up'!$E$4,$Y1091-4,0))</f>
        <v/>
      </c>
      <c r="G1091" s="95" t="str">
        <f ca="1">IF(C1091="Smelter not listed","Enter smelter details",IF(ISERROR($Y1091),"",OFFSET('Smelter Look-up'!$F$4,$Y1091-4,0)))</f>
        <v/>
      </c>
      <c r="H1091" s="154" t="str">
        <f ca="1">IF(ISERROR($Y1091),"",OFFSET('Smelter Look-up'!$G$4,$Y1091-4,0))</f>
        <v/>
      </c>
      <c r="I1091" s="96" t="str">
        <f ca="1">IF(ISERROR($Y1091),"",OFFSET('Smelter Look-up'!$H$4,$Y1091-4,0))</f>
        <v/>
      </c>
      <c r="J1091" s="96" t="str">
        <f ca="1">IF(ISERROR($Y1091),"",OFFSET('Smelter Look-up'!$I$4,$Y1091-4,0))</f>
        <v/>
      </c>
      <c r="K1091" s="97"/>
      <c r="L1091" s="97"/>
      <c r="M1091" s="97"/>
      <c r="N1091" s="97"/>
      <c r="O1091" s="97"/>
      <c r="P1091" s="97"/>
      <c r="Q1091" s="98"/>
      <c r="R1091" s="140" t="str">
        <f ca="1">IF(ISERROR($Y1091),"",OFFSET('Smelter Look-up'!$C$4,$Y1091-4,0)&amp;"")</f>
        <v/>
      </c>
      <c r="S1091" s="98" t="str">
        <f ca="1" t="shared" si="125"/>
        <v/>
      </c>
      <c r="T1091" s="98" t="str">
        <f ca="1">IF(B1091="","",IF(ISERROR(MATCH($J1091,SorP!B:B,0)),"",INDIRECT("'SorP'!$A$"&amp;MATCH($S1091&amp;$J1091,SorP!C:C,0))))</f>
        <v/>
      </c>
      <c r="U1091" s="99"/>
      <c r="V1091" s="74" t="str">
        <f ca="1" t="shared" si="126"/>
        <v/>
      </c>
      <c r="W1091" s="74" t="b">
        <f ca="1" t="shared" si="127"/>
        <v>0</v>
      </c>
      <c r="X1091" s="74" t="str">
        <f ca="1" t="shared" si="128"/>
        <v>+</v>
      </c>
      <c r="Y1091" s="74" t="e">
        <f ca="1">IF(C1091="",NA(),MATCH($B1091&amp;$C1091,'Smelter Look-up'!$J:$J,0))</f>
        <v>#N/A</v>
      </c>
      <c r="AB1091" s="74">
        <f ca="1" t="shared" si="129"/>
        <v>0</v>
      </c>
      <c r="AC1091" s="74" t="str">
        <f ca="1" t="shared" si="130"/>
        <v/>
      </c>
      <c r="AD1091" s="74" t="str">
        <f ca="1" t="shared" si="131"/>
        <v/>
      </c>
    </row>
    <row r="1092" s="74" customFormat="1" ht="20.15" customHeight="1" spans="1:30">
      <c r="A1092" s="97"/>
      <c r="B1092" s="95" t="str">
        <f ca="1">IF(LEN(A1092)=0,"",INDEX('Smelter Look-up'!$A:$A,MATCH($A1092,'Smelter Look-up'!$E:$E,0)))</f>
        <v/>
      </c>
      <c r="C1092" s="95" t="str">
        <f ca="1">IF(LEN(A1092)=0,"",INDEX('Smelter Look-up'!$C:$C,MATCH($A1092,'Smelter Look-up'!$E:$E,0)))</f>
        <v/>
      </c>
      <c r="D1092" s="95"/>
      <c r="E1092" s="95" t="str">
        <f ca="1">IF(ISERROR($Y1092),"",OFFSET('Smelter Look-up'!$D$4,$Y1092-4,0)&amp;"")</f>
        <v/>
      </c>
      <c r="F1092" s="95" t="str">
        <f ca="1">IF(ISERROR($Y1092),"",OFFSET('Smelter Look-up'!$E$4,$Y1092-4,0))</f>
        <v/>
      </c>
      <c r="G1092" s="95" t="str">
        <f ca="1">IF(C1092="Smelter not listed","Enter smelter details",IF(ISERROR($Y1092),"",OFFSET('Smelter Look-up'!$F$4,$Y1092-4,0)))</f>
        <v/>
      </c>
      <c r="H1092" s="154" t="str">
        <f ca="1">IF(ISERROR($Y1092),"",OFFSET('Smelter Look-up'!$G$4,$Y1092-4,0))</f>
        <v/>
      </c>
      <c r="I1092" s="96" t="str">
        <f ca="1">IF(ISERROR($Y1092),"",OFFSET('Smelter Look-up'!$H$4,$Y1092-4,0))</f>
        <v/>
      </c>
      <c r="J1092" s="96" t="str">
        <f ca="1">IF(ISERROR($Y1092),"",OFFSET('Smelter Look-up'!$I$4,$Y1092-4,0))</f>
        <v/>
      </c>
      <c r="K1092" s="97"/>
      <c r="L1092" s="97"/>
      <c r="M1092" s="97"/>
      <c r="N1092" s="97"/>
      <c r="O1092" s="97"/>
      <c r="P1092" s="97"/>
      <c r="Q1092" s="98"/>
      <c r="R1092" s="140" t="str">
        <f ca="1">IF(ISERROR($Y1092),"",OFFSET('Smelter Look-up'!$C$4,$Y1092-4,0)&amp;"")</f>
        <v/>
      </c>
      <c r="S1092" s="98" t="str">
        <f ca="1" t="shared" si="125"/>
        <v/>
      </c>
      <c r="T1092" s="98" t="str">
        <f ca="1">IF(B1092="","",IF(ISERROR(MATCH($J1092,SorP!B:B,0)),"",INDIRECT("'SorP'!$A$"&amp;MATCH($S1092&amp;$J1092,SorP!C:C,0))))</f>
        <v/>
      </c>
      <c r="U1092" s="99"/>
      <c r="V1092" s="74" t="str">
        <f ca="1" t="shared" si="126"/>
        <v/>
      </c>
      <c r="W1092" s="74" t="b">
        <f ca="1" t="shared" si="127"/>
        <v>0</v>
      </c>
      <c r="X1092" s="74" t="str">
        <f ca="1" t="shared" si="128"/>
        <v>+</v>
      </c>
      <c r="Y1092" s="74" t="e">
        <f ca="1">IF(C1092="",NA(),MATCH($B1092&amp;$C1092,'Smelter Look-up'!$J:$J,0))</f>
        <v>#N/A</v>
      </c>
      <c r="AB1092" s="74">
        <f ca="1" t="shared" si="129"/>
        <v>0</v>
      </c>
      <c r="AC1092" s="74" t="str">
        <f ca="1" t="shared" si="130"/>
        <v/>
      </c>
      <c r="AD1092" s="74" t="str">
        <f ca="1" t="shared" si="131"/>
        <v/>
      </c>
    </row>
    <row r="1093" s="74" customFormat="1" ht="20.15" customHeight="1" spans="1:30">
      <c r="A1093" s="97"/>
      <c r="B1093" s="95" t="str">
        <f ca="1">IF(LEN(A1093)=0,"",INDEX('Smelter Look-up'!$A:$A,MATCH($A1093,'Smelter Look-up'!$E:$E,0)))</f>
        <v/>
      </c>
      <c r="C1093" s="95" t="str">
        <f ca="1">IF(LEN(A1093)=0,"",INDEX('Smelter Look-up'!$C:$C,MATCH($A1093,'Smelter Look-up'!$E:$E,0)))</f>
        <v/>
      </c>
      <c r="D1093" s="95"/>
      <c r="E1093" s="95" t="str">
        <f ca="1">IF(ISERROR($Y1093),"",OFFSET('Smelter Look-up'!$D$4,$Y1093-4,0)&amp;"")</f>
        <v/>
      </c>
      <c r="F1093" s="95" t="str">
        <f ca="1">IF(ISERROR($Y1093),"",OFFSET('Smelter Look-up'!$E$4,$Y1093-4,0))</f>
        <v/>
      </c>
      <c r="G1093" s="95" t="str">
        <f ca="1">IF(C1093="Smelter not listed","Enter smelter details",IF(ISERROR($Y1093),"",OFFSET('Smelter Look-up'!$F$4,$Y1093-4,0)))</f>
        <v/>
      </c>
      <c r="H1093" s="154" t="str">
        <f ca="1">IF(ISERROR($Y1093),"",OFFSET('Smelter Look-up'!$G$4,$Y1093-4,0))</f>
        <v/>
      </c>
      <c r="I1093" s="96" t="str">
        <f ca="1">IF(ISERROR($Y1093),"",OFFSET('Smelter Look-up'!$H$4,$Y1093-4,0))</f>
        <v/>
      </c>
      <c r="J1093" s="96" t="str">
        <f ca="1">IF(ISERROR($Y1093),"",OFFSET('Smelter Look-up'!$I$4,$Y1093-4,0))</f>
        <v/>
      </c>
      <c r="K1093" s="97"/>
      <c r="L1093" s="97"/>
      <c r="M1093" s="97"/>
      <c r="N1093" s="97"/>
      <c r="O1093" s="97"/>
      <c r="P1093" s="97"/>
      <c r="Q1093" s="98"/>
      <c r="R1093" s="140" t="str">
        <f ca="1">IF(ISERROR($Y1093),"",OFFSET('Smelter Look-up'!$C$4,$Y1093-4,0)&amp;"")</f>
        <v/>
      </c>
      <c r="S1093" s="98" t="str">
        <f ca="1" t="shared" si="125"/>
        <v/>
      </c>
      <c r="T1093" s="98" t="str">
        <f ca="1">IF(B1093="","",IF(ISERROR(MATCH($J1093,SorP!B:B,0)),"",INDIRECT("'SorP'!$A$"&amp;MATCH($S1093&amp;$J1093,SorP!C:C,0))))</f>
        <v/>
      </c>
      <c r="U1093" s="99"/>
      <c r="V1093" s="74" t="str">
        <f ca="1" t="shared" si="126"/>
        <v/>
      </c>
      <c r="W1093" s="74" t="b">
        <f ca="1" t="shared" si="127"/>
        <v>0</v>
      </c>
      <c r="X1093" s="74" t="str">
        <f ca="1" t="shared" si="128"/>
        <v>+</v>
      </c>
      <c r="Y1093" s="74" t="e">
        <f ca="1">IF(C1093="",NA(),MATCH($B1093&amp;$C1093,'Smelter Look-up'!$J:$J,0))</f>
        <v>#N/A</v>
      </c>
      <c r="AB1093" s="74">
        <f ca="1" t="shared" si="129"/>
        <v>0</v>
      </c>
      <c r="AC1093" s="74" t="str">
        <f ca="1" t="shared" si="130"/>
        <v/>
      </c>
      <c r="AD1093" s="74" t="str">
        <f ca="1" t="shared" si="131"/>
        <v/>
      </c>
    </row>
    <row r="1094" s="74" customFormat="1" ht="20.15" customHeight="1" spans="1:30">
      <c r="A1094" s="97"/>
      <c r="B1094" s="95" t="str">
        <f ca="1">IF(LEN(A1094)=0,"",INDEX('Smelter Look-up'!$A:$A,MATCH($A1094,'Smelter Look-up'!$E:$E,0)))</f>
        <v/>
      </c>
      <c r="C1094" s="95" t="str">
        <f ca="1">IF(LEN(A1094)=0,"",INDEX('Smelter Look-up'!$C:$C,MATCH($A1094,'Smelter Look-up'!$E:$E,0)))</f>
        <v/>
      </c>
      <c r="D1094" s="95"/>
      <c r="E1094" s="95" t="str">
        <f ca="1">IF(ISERROR($Y1094),"",OFFSET('Smelter Look-up'!$D$4,$Y1094-4,0)&amp;"")</f>
        <v/>
      </c>
      <c r="F1094" s="95" t="str">
        <f ca="1">IF(ISERROR($Y1094),"",OFFSET('Smelter Look-up'!$E$4,$Y1094-4,0))</f>
        <v/>
      </c>
      <c r="G1094" s="95" t="str">
        <f ca="1">IF(C1094="Smelter not listed","Enter smelter details",IF(ISERROR($Y1094),"",OFFSET('Smelter Look-up'!$F$4,$Y1094-4,0)))</f>
        <v/>
      </c>
      <c r="H1094" s="154" t="str">
        <f ca="1">IF(ISERROR($Y1094),"",OFFSET('Smelter Look-up'!$G$4,$Y1094-4,0))</f>
        <v/>
      </c>
      <c r="I1094" s="96" t="str">
        <f ca="1">IF(ISERROR($Y1094),"",OFFSET('Smelter Look-up'!$H$4,$Y1094-4,0))</f>
        <v/>
      </c>
      <c r="J1094" s="96" t="str">
        <f ca="1">IF(ISERROR($Y1094),"",OFFSET('Smelter Look-up'!$I$4,$Y1094-4,0))</f>
        <v/>
      </c>
      <c r="K1094" s="97"/>
      <c r="L1094" s="97"/>
      <c r="M1094" s="97"/>
      <c r="N1094" s="97"/>
      <c r="O1094" s="97"/>
      <c r="P1094" s="97"/>
      <c r="Q1094" s="98"/>
      <c r="R1094" s="140" t="str">
        <f ca="1">IF(ISERROR($Y1094),"",OFFSET('Smelter Look-up'!$C$4,$Y1094-4,0)&amp;"")</f>
        <v/>
      </c>
      <c r="S1094" s="98" t="str">
        <f ca="1" t="shared" si="125"/>
        <v/>
      </c>
      <c r="T1094" s="98" t="str">
        <f ca="1">IF(B1094="","",IF(ISERROR(MATCH($J1094,SorP!B:B,0)),"",INDIRECT("'SorP'!$A$"&amp;MATCH($S1094&amp;$J1094,SorP!C:C,0))))</f>
        <v/>
      </c>
      <c r="U1094" s="99"/>
      <c r="V1094" s="74" t="str">
        <f ca="1" t="shared" si="126"/>
        <v/>
      </c>
      <c r="W1094" s="74" t="b">
        <f ca="1" t="shared" si="127"/>
        <v>0</v>
      </c>
      <c r="X1094" s="74" t="str">
        <f ca="1" t="shared" si="128"/>
        <v>+</v>
      </c>
      <c r="Y1094" s="74" t="e">
        <f ca="1">IF(C1094="",NA(),MATCH($B1094&amp;$C1094,'Smelter Look-up'!$J:$J,0))</f>
        <v>#N/A</v>
      </c>
      <c r="AB1094" s="74">
        <f ca="1" t="shared" si="129"/>
        <v>0</v>
      </c>
      <c r="AC1094" s="74" t="str">
        <f ca="1" t="shared" si="130"/>
        <v/>
      </c>
      <c r="AD1094" s="74" t="str">
        <f ca="1" t="shared" si="131"/>
        <v/>
      </c>
    </row>
    <row r="1095" s="74" customFormat="1" ht="20.15" customHeight="1" spans="1:30">
      <c r="A1095" s="97"/>
      <c r="B1095" s="95" t="str">
        <f ca="1">IF(LEN(A1095)=0,"",INDEX('Smelter Look-up'!$A:$A,MATCH($A1095,'Smelter Look-up'!$E:$E,0)))</f>
        <v/>
      </c>
      <c r="C1095" s="95" t="str">
        <f ca="1">IF(LEN(A1095)=0,"",INDEX('Smelter Look-up'!$C:$C,MATCH($A1095,'Smelter Look-up'!$E:$E,0)))</f>
        <v/>
      </c>
      <c r="D1095" s="95"/>
      <c r="E1095" s="95" t="str">
        <f ca="1">IF(ISERROR($Y1095),"",OFFSET('Smelter Look-up'!$D$4,$Y1095-4,0)&amp;"")</f>
        <v/>
      </c>
      <c r="F1095" s="95" t="str">
        <f ca="1">IF(ISERROR($Y1095),"",OFFSET('Smelter Look-up'!$E$4,$Y1095-4,0))</f>
        <v/>
      </c>
      <c r="G1095" s="95" t="str">
        <f ca="1">IF(C1095="Smelter not listed","Enter smelter details",IF(ISERROR($Y1095),"",OFFSET('Smelter Look-up'!$F$4,$Y1095-4,0)))</f>
        <v/>
      </c>
      <c r="H1095" s="154" t="str">
        <f ca="1">IF(ISERROR($Y1095),"",OFFSET('Smelter Look-up'!$G$4,$Y1095-4,0))</f>
        <v/>
      </c>
      <c r="I1095" s="96" t="str">
        <f ca="1">IF(ISERROR($Y1095),"",OFFSET('Smelter Look-up'!$H$4,$Y1095-4,0))</f>
        <v/>
      </c>
      <c r="J1095" s="96" t="str">
        <f ca="1">IF(ISERROR($Y1095),"",OFFSET('Smelter Look-up'!$I$4,$Y1095-4,0))</f>
        <v/>
      </c>
      <c r="K1095" s="97"/>
      <c r="L1095" s="97"/>
      <c r="M1095" s="97"/>
      <c r="N1095" s="97"/>
      <c r="O1095" s="97"/>
      <c r="P1095" s="97"/>
      <c r="Q1095" s="98"/>
      <c r="R1095" s="140" t="str">
        <f ca="1">IF(ISERROR($Y1095),"",OFFSET('Smelter Look-up'!$C$4,$Y1095-4,0)&amp;"")</f>
        <v/>
      </c>
      <c r="S1095" s="98" t="str">
        <f ca="1" t="shared" si="125"/>
        <v/>
      </c>
      <c r="T1095" s="98" t="str">
        <f ca="1">IF(B1095="","",IF(ISERROR(MATCH($J1095,SorP!B:B,0)),"",INDIRECT("'SorP'!$A$"&amp;MATCH($S1095&amp;$J1095,SorP!C:C,0))))</f>
        <v/>
      </c>
      <c r="U1095" s="99"/>
      <c r="V1095" s="74" t="str">
        <f ca="1" t="shared" si="126"/>
        <v/>
      </c>
      <c r="W1095" s="74" t="b">
        <f ca="1" t="shared" si="127"/>
        <v>0</v>
      </c>
      <c r="X1095" s="74" t="str">
        <f ca="1" t="shared" si="128"/>
        <v>+</v>
      </c>
      <c r="Y1095" s="74" t="e">
        <f ca="1">IF(C1095="",NA(),MATCH($B1095&amp;$C1095,'Smelter Look-up'!$J:$J,0))</f>
        <v>#N/A</v>
      </c>
      <c r="AB1095" s="74">
        <f ca="1" t="shared" si="129"/>
        <v>0</v>
      </c>
      <c r="AC1095" s="74" t="str">
        <f ca="1" t="shared" si="130"/>
        <v/>
      </c>
      <c r="AD1095" s="74" t="str">
        <f ca="1" t="shared" si="131"/>
        <v/>
      </c>
    </row>
    <row r="1096" s="74" customFormat="1" ht="20.15" customHeight="1" spans="1:30">
      <c r="A1096" s="97"/>
      <c r="B1096" s="95" t="str">
        <f ca="1">IF(LEN(A1096)=0,"",INDEX('Smelter Look-up'!$A:$A,MATCH($A1096,'Smelter Look-up'!$E:$E,0)))</f>
        <v/>
      </c>
      <c r="C1096" s="95" t="str">
        <f ca="1">IF(LEN(A1096)=0,"",INDEX('Smelter Look-up'!$C:$C,MATCH($A1096,'Smelter Look-up'!$E:$E,0)))</f>
        <v/>
      </c>
      <c r="D1096" s="95"/>
      <c r="E1096" s="95" t="str">
        <f ca="1">IF(ISERROR($Y1096),"",OFFSET('Smelter Look-up'!$D$4,$Y1096-4,0)&amp;"")</f>
        <v/>
      </c>
      <c r="F1096" s="95" t="str">
        <f ca="1">IF(ISERROR($Y1096),"",OFFSET('Smelter Look-up'!$E$4,$Y1096-4,0))</f>
        <v/>
      </c>
      <c r="G1096" s="95" t="str">
        <f ca="1">IF(C1096="Smelter not listed","Enter smelter details",IF(ISERROR($Y1096),"",OFFSET('Smelter Look-up'!$F$4,$Y1096-4,0)))</f>
        <v/>
      </c>
      <c r="H1096" s="154" t="str">
        <f ca="1">IF(ISERROR($Y1096),"",OFFSET('Smelter Look-up'!$G$4,$Y1096-4,0))</f>
        <v/>
      </c>
      <c r="I1096" s="96" t="str">
        <f ca="1">IF(ISERROR($Y1096),"",OFFSET('Smelter Look-up'!$H$4,$Y1096-4,0))</f>
        <v/>
      </c>
      <c r="J1096" s="96" t="str">
        <f ca="1">IF(ISERROR($Y1096),"",OFFSET('Smelter Look-up'!$I$4,$Y1096-4,0))</f>
        <v/>
      </c>
      <c r="K1096" s="97"/>
      <c r="L1096" s="97"/>
      <c r="M1096" s="97"/>
      <c r="N1096" s="97"/>
      <c r="O1096" s="97"/>
      <c r="P1096" s="97"/>
      <c r="Q1096" s="98"/>
      <c r="R1096" s="140" t="str">
        <f ca="1">IF(ISERROR($Y1096),"",OFFSET('Smelter Look-up'!$C$4,$Y1096-4,0)&amp;"")</f>
        <v/>
      </c>
      <c r="S1096" s="98" t="str">
        <f ca="1" t="shared" si="125"/>
        <v/>
      </c>
      <c r="T1096" s="98" t="str">
        <f ca="1">IF(B1096="","",IF(ISERROR(MATCH($J1096,SorP!B:B,0)),"",INDIRECT("'SorP'!$A$"&amp;MATCH($S1096&amp;$J1096,SorP!C:C,0))))</f>
        <v/>
      </c>
      <c r="U1096" s="99"/>
      <c r="V1096" s="74" t="str">
        <f ca="1" t="shared" si="126"/>
        <v/>
      </c>
      <c r="W1096" s="74" t="b">
        <f ca="1" t="shared" si="127"/>
        <v>0</v>
      </c>
      <c r="X1096" s="74" t="str">
        <f ca="1" t="shared" si="128"/>
        <v>+</v>
      </c>
      <c r="Y1096" s="74" t="e">
        <f ca="1">IF(C1096="",NA(),MATCH($B1096&amp;$C1096,'Smelter Look-up'!$J:$J,0))</f>
        <v>#N/A</v>
      </c>
      <c r="AB1096" s="74">
        <f ca="1" t="shared" si="129"/>
        <v>0</v>
      </c>
      <c r="AC1096" s="74" t="str">
        <f ca="1" t="shared" si="130"/>
        <v/>
      </c>
      <c r="AD1096" s="74" t="str">
        <f ca="1" t="shared" si="131"/>
        <v/>
      </c>
    </row>
    <row r="1097" s="74" customFormat="1" ht="20.15" customHeight="1" spans="1:30">
      <c r="A1097" s="97"/>
      <c r="B1097" s="95" t="str">
        <f ca="1">IF(LEN(A1097)=0,"",INDEX('Smelter Look-up'!$A:$A,MATCH($A1097,'Smelter Look-up'!$E:$E,0)))</f>
        <v/>
      </c>
      <c r="C1097" s="95" t="str">
        <f ca="1">IF(LEN(A1097)=0,"",INDEX('Smelter Look-up'!$C:$C,MATCH($A1097,'Smelter Look-up'!$E:$E,0)))</f>
        <v/>
      </c>
      <c r="D1097" s="95"/>
      <c r="E1097" s="95" t="str">
        <f ca="1">IF(ISERROR($Y1097),"",OFFSET('Smelter Look-up'!$D$4,$Y1097-4,0)&amp;"")</f>
        <v/>
      </c>
      <c r="F1097" s="95" t="str">
        <f ca="1">IF(ISERROR($Y1097),"",OFFSET('Smelter Look-up'!$E$4,$Y1097-4,0))</f>
        <v/>
      </c>
      <c r="G1097" s="95" t="str">
        <f ca="1">IF(C1097="Smelter not listed","Enter smelter details",IF(ISERROR($Y1097),"",OFFSET('Smelter Look-up'!$F$4,$Y1097-4,0)))</f>
        <v/>
      </c>
      <c r="H1097" s="154" t="str">
        <f ca="1">IF(ISERROR($Y1097),"",OFFSET('Smelter Look-up'!$G$4,$Y1097-4,0))</f>
        <v/>
      </c>
      <c r="I1097" s="96" t="str">
        <f ca="1">IF(ISERROR($Y1097),"",OFFSET('Smelter Look-up'!$H$4,$Y1097-4,0))</f>
        <v/>
      </c>
      <c r="J1097" s="96" t="str">
        <f ca="1">IF(ISERROR($Y1097),"",OFFSET('Smelter Look-up'!$I$4,$Y1097-4,0))</f>
        <v/>
      </c>
      <c r="K1097" s="97"/>
      <c r="L1097" s="97"/>
      <c r="M1097" s="97"/>
      <c r="N1097" s="97"/>
      <c r="O1097" s="97"/>
      <c r="P1097" s="97"/>
      <c r="Q1097" s="98"/>
      <c r="R1097" s="140" t="str">
        <f ca="1">IF(ISERROR($Y1097),"",OFFSET('Smelter Look-up'!$C$4,$Y1097-4,0)&amp;"")</f>
        <v/>
      </c>
      <c r="S1097" s="98" t="str">
        <f ca="1" t="shared" si="125"/>
        <v/>
      </c>
      <c r="T1097" s="98" t="str">
        <f ca="1">IF(B1097="","",IF(ISERROR(MATCH($J1097,SorP!B:B,0)),"",INDIRECT("'SorP'!$A$"&amp;MATCH($S1097&amp;$J1097,SorP!C:C,0))))</f>
        <v/>
      </c>
      <c r="U1097" s="99"/>
      <c r="V1097" s="74" t="str">
        <f ca="1" t="shared" si="126"/>
        <v/>
      </c>
      <c r="W1097" s="74" t="b">
        <f ca="1" t="shared" si="127"/>
        <v>0</v>
      </c>
      <c r="X1097" s="74" t="str">
        <f ca="1" t="shared" si="128"/>
        <v>+</v>
      </c>
      <c r="Y1097" s="74" t="e">
        <f ca="1">IF(C1097="",NA(),MATCH($B1097&amp;$C1097,'Smelter Look-up'!$J:$J,0))</f>
        <v>#N/A</v>
      </c>
      <c r="AB1097" s="74">
        <f ca="1" t="shared" si="129"/>
        <v>0</v>
      </c>
      <c r="AC1097" s="74" t="str">
        <f ca="1" t="shared" si="130"/>
        <v/>
      </c>
      <c r="AD1097" s="74" t="str">
        <f ca="1" t="shared" si="131"/>
        <v/>
      </c>
    </row>
    <row r="1098" s="74" customFormat="1" ht="20.15" customHeight="1" spans="1:30">
      <c r="A1098" s="97"/>
      <c r="B1098" s="95" t="str">
        <f ca="1">IF(LEN(A1098)=0,"",INDEX('Smelter Look-up'!$A:$A,MATCH($A1098,'Smelter Look-up'!$E:$E,0)))</f>
        <v/>
      </c>
      <c r="C1098" s="95" t="str">
        <f ca="1">IF(LEN(A1098)=0,"",INDEX('Smelter Look-up'!$C:$C,MATCH($A1098,'Smelter Look-up'!$E:$E,0)))</f>
        <v/>
      </c>
      <c r="D1098" s="95"/>
      <c r="E1098" s="95" t="str">
        <f ca="1">IF(ISERROR($Y1098),"",OFFSET('Smelter Look-up'!$D$4,$Y1098-4,0)&amp;"")</f>
        <v/>
      </c>
      <c r="F1098" s="95" t="str">
        <f ca="1">IF(ISERROR($Y1098),"",OFFSET('Smelter Look-up'!$E$4,$Y1098-4,0))</f>
        <v/>
      </c>
      <c r="G1098" s="95" t="str">
        <f ca="1">IF(C1098="Smelter not listed","Enter smelter details",IF(ISERROR($Y1098),"",OFFSET('Smelter Look-up'!$F$4,$Y1098-4,0)))</f>
        <v/>
      </c>
      <c r="H1098" s="154" t="str">
        <f ca="1">IF(ISERROR($Y1098),"",OFFSET('Smelter Look-up'!$G$4,$Y1098-4,0))</f>
        <v/>
      </c>
      <c r="I1098" s="96" t="str">
        <f ca="1">IF(ISERROR($Y1098),"",OFFSET('Smelter Look-up'!$H$4,$Y1098-4,0))</f>
        <v/>
      </c>
      <c r="J1098" s="96" t="str">
        <f ca="1">IF(ISERROR($Y1098),"",OFFSET('Smelter Look-up'!$I$4,$Y1098-4,0))</f>
        <v/>
      </c>
      <c r="K1098" s="97"/>
      <c r="L1098" s="97"/>
      <c r="M1098" s="97"/>
      <c r="N1098" s="97"/>
      <c r="O1098" s="97"/>
      <c r="P1098" s="97"/>
      <c r="Q1098" s="98"/>
      <c r="R1098" s="140" t="str">
        <f ca="1">IF(ISERROR($Y1098),"",OFFSET('Smelter Look-up'!$C$4,$Y1098-4,0)&amp;"")</f>
        <v/>
      </c>
      <c r="S1098" s="98" t="str">
        <f ca="1" t="shared" si="125"/>
        <v/>
      </c>
      <c r="T1098" s="98" t="str">
        <f ca="1">IF(B1098="","",IF(ISERROR(MATCH($J1098,SorP!B:B,0)),"",INDIRECT("'SorP'!$A$"&amp;MATCH($S1098&amp;$J1098,SorP!C:C,0))))</f>
        <v/>
      </c>
      <c r="U1098" s="99"/>
      <c r="V1098" s="74" t="str">
        <f ca="1" t="shared" si="126"/>
        <v/>
      </c>
      <c r="W1098" s="74" t="b">
        <f ca="1" t="shared" si="127"/>
        <v>0</v>
      </c>
      <c r="X1098" s="74" t="str">
        <f ca="1" t="shared" si="128"/>
        <v>+</v>
      </c>
      <c r="Y1098" s="74" t="e">
        <f ca="1">IF(C1098="",NA(),MATCH($B1098&amp;$C1098,'Smelter Look-up'!$J:$J,0))</f>
        <v>#N/A</v>
      </c>
      <c r="AB1098" s="74">
        <f ca="1" t="shared" si="129"/>
        <v>0</v>
      </c>
      <c r="AC1098" s="74" t="str">
        <f ca="1" t="shared" si="130"/>
        <v/>
      </c>
      <c r="AD1098" s="74" t="str">
        <f ca="1" t="shared" si="131"/>
        <v/>
      </c>
    </row>
    <row r="1099" s="74" customFormat="1" ht="20.15" customHeight="1" spans="1:30">
      <c r="A1099" s="97"/>
      <c r="B1099" s="95" t="str">
        <f ca="1">IF(LEN(A1099)=0,"",INDEX('Smelter Look-up'!$A:$A,MATCH($A1099,'Smelter Look-up'!$E:$E,0)))</f>
        <v/>
      </c>
      <c r="C1099" s="95" t="str">
        <f ca="1">IF(LEN(A1099)=0,"",INDEX('Smelter Look-up'!$C:$C,MATCH($A1099,'Smelter Look-up'!$E:$E,0)))</f>
        <v/>
      </c>
      <c r="D1099" s="95"/>
      <c r="E1099" s="95" t="str">
        <f ca="1">IF(ISERROR($Y1099),"",OFFSET('Smelter Look-up'!$D$4,$Y1099-4,0)&amp;"")</f>
        <v/>
      </c>
      <c r="F1099" s="95" t="str">
        <f ca="1">IF(ISERROR($Y1099),"",OFFSET('Smelter Look-up'!$E$4,$Y1099-4,0))</f>
        <v/>
      </c>
      <c r="G1099" s="95" t="str">
        <f ca="1">IF(C1099="Smelter not listed","Enter smelter details",IF(ISERROR($Y1099),"",OFFSET('Smelter Look-up'!$F$4,$Y1099-4,0)))</f>
        <v/>
      </c>
      <c r="H1099" s="154" t="str">
        <f ca="1">IF(ISERROR($Y1099),"",OFFSET('Smelter Look-up'!$G$4,$Y1099-4,0))</f>
        <v/>
      </c>
      <c r="I1099" s="96" t="str">
        <f ca="1">IF(ISERROR($Y1099),"",OFFSET('Smelter Look-up'!$H$4,$Y1099-4,0))</f>
        <v/>
      </c>
      <c r="J1099" s="96" t="str">
        <f ca="1">IF(ISERROR($Y1099),"",OFFSET('Smelter Look-up'!$I$4,$Y1099-4,0))</f>
        <v/>
      </c>
      <c r="K1099" s="97"/>
      <c r="L1099" s="97"/>
      <c r="M1099" s="97"/>
      <c r="N1099" s="97"/>
      <c r="O1099" s="97"/>
      <c r="P1099" s="97"/>
      <c r="Q1099" s="98"/>
      <c r="R1099" s="140" t="str">
        <f ca="1">IF(ISERROR($Y1099),"",OFFSET('Smelter Look-up'!$C$4,$Y1099-4,0)&amp;"")</f>
        <v/>
      </c>
      <c r="S1099" s="98" t="str">
        <f ca="1" t="shared" si="125"/>
        <v/>
      </c>
      <c r="T1099" s="98" t="str">
        <f ca="1">IF(B1099="","",IF(ISERROR(MATCH($J1099,SorP!B:B,0)),"",INDIRECT("'SorP'!$A$"&amp;MATCH($S1099&amp;$J1099,SorP!C:C,0))))</f>
        <v/>
      </c>
      <c r="U1099" s="99"/>
      <c r="V1099" s="74" t="str">
        <f ca="1" t="shared" si="126"/>
        <v/>
      </c>
      <c r="W1099" s="74" t="b">
        <f ca="1" t="shared" si="127"/>
        <v>0</v>
      </c>
      <c r="X1099" s="74" t="str">
        <f ca="1" t="shared" si="128"/>
        <v>+</v>
      </c>
      <c r="Y1099" s="74" t="e">
        <f ca="1">IF(C1099="",NA(),MATCH($B1099&amp;$C1099,'Smelter Look-up'!$J:$J,0))</f>
        <v>#N/A</v>
      </c>
      <c r="AB1099" s="74">
        <f ca="1" t="shared" si="129"/>
        <v>0</v>
      </c>
      <c r="AC1099" s="74" t="str">
        <f ca="1" t="shared" si="130"/>
        <v/>
      </c>
      <c r="AD1099" s="74" t="str">
        <f ca="1" t="shared" si="131"/>
        <v/>
      </c>
    </row>
    <row r="1100" s="74" customFormat="1" ht="20.15" customHeight="1" spans="1:30">
      <c r="A1100" s="97"/>
      <c r="B1100" s="95" t="str">
        <f ca="1">IF(LEN(A1100)=0,"",INDEX('Smelter Look-up'!$A:$A,MATCH($A1100,'Smelter Look-up'!$E:$E,0)))</f>
        <v/>
      </c>
      <c r="C1100" s="95" t="str">
        <f ca="1">IF(LEN(A1100)=0,"",INDEX('Smelter Look-up'!$C:$C,MATCH($A1100,'Smelter Look-up'!$E:$E,0)))</f>
        <v/>
      </c>
      <c r="D1100" s="95"/>
      <c r="E1100" s="95" t="str">
        <f ca="1">IF(ISERROR($Y1100),"",OFFSET('Smelter Look-up'!$D$4,$Y1100-4,0)&amp;"")</f>
        <v/>
      </c>
      <c r="F1100" s="95" t="str">
        <f ca="1">IF(ISERROR($Y1100),"",OFFSET('Smelter Look-up'!$E$4,$Y1100-4,0))</f>
        <v/>
      </c>
      <c r="G1100" s="95" t="str">
        <f ca="1">IF(C1100="Smelter not listed","Enter smelter details",IF(ISERROR($Y1100),"",OFFSET('Smelter Look-up'!$F$4,$Y1100-4,0)))</f>
        <v/>
      </c>
      <c r="H1100" s="154" t="str">
        <f ca="1">IF(ISERROR($Y1100),"",OFFSET('Smelter Look-up'!$G$4,$Y1100-4,0))</f>
        <v/>
      </c>
      <c r="I1100" s="96" t="str">
        <f ca="1">IF(ISERROR($Y1100),"",OFFSET('Smelter Look-up'!$H$4,$Y1100-4,0))</f>
        <v/>
      </c>
      <c r="J1100" s="96" t="str">
        <f ca="1">IF(ISERROR($Y1100),"",OFFSET('Smelter Look-up'!$I$4,$Y1100-4,0))</f>
        <v/>
      </c>
      <c r="K1100" s="97"/>
      <c r="L1100" s="97"/>
      <c r="M1100" s="97"/>
      <c r="N1100" s="97"/>
      <c r="O1100" s="97"/>
      <c r="P1100" s="97"/>
      <c r="Q1100" s="98"/>
      <c r="R1100" s="140" t="str">
        <f ca="1">IF(ISERROR($Y1100),"",OFFSET('Smelter Look-up'!$C$4,$Y1100-4,0)&amp;"")</f>
        <v/>
      </c>
      <c r="S1100" s="98" t="str">
        <f ca="1" t="shared" si="125"/>
        <v/>
      </c>
      <c r="T1100" s="98" t="str">
        <f ca="1">IF(B1100="","",IF(ISERROR(MATCH($J1100,SorP!B:B,0)),"",INDIRECT("'SorP'!$A$"&amp;MATCH($S1100&amp;$J1100,SorP!C:C,0))))</f>
        <v/>
      </c>
      <c r="U1100" s="99"/>
      <c r="V1100" s="74" t="str">
        <f ca="1" t="shared" si="126"/>
        <v/>
      </c>
      <c r="W1100" s="74" t="b">
        <f ca="1" t="shared" si="127"/>
        <v>0</v>
      </c>
      <c r="X1100" s="74" t="str">
        <f ca="1" t="shared" si="128"/>
        <v>+</v>
      </c>
      <c r="Y1100" s="74" t="e">
        <f ca="1">IF(C1100="",NA(),MATCH($B1100&amp;$C1100,'Smelter Look-up'!$J:$J,0))</f>
        <v>#N/A</v>
      </c>
      <c r="AB1100" s="74">
        <f ca="1" t="shared" si="129"/>
        <v>0</v>
      </c>
      <c r="AC1100" s="74" t="str">
        <f ca="1" t="shared" si="130"/>
        <v/>
      </c>
      <c r="AD1100" s="74" t="str">
        <f ca="1" t="shared" si="131"/>
        <v/>
      </c>
    </row>
    <row r="1101" s="74" customFormat="1" ht="20.15" customHeight="1" spans="1:30">
      <c r="A1101" s="97"/>
      <c r="B1101" s="95" t="str">
        <f ca="1">IF(LEN(A1101)=0,"",INDEX('Smelter Look-up'!$A:$A,MATCH($A1101,'Smelter Look-up'!$E:$E,0)))</f>
        <v/>
      </c>
      <c r="C1101" s="95" t="str">
        <f ca="1">IF(LEN(A1101)=0,"",INDEX('Smelter Look-up'!$C:$C,MATCH($A1101,'Smelter Look-up'!$E:$E,0)))</f>
        <v/>
      </c>
      <c r="D1101" s="95"/>
      <c r="E1101" s="95" t="str">
        <f ca="1">IF(ISERROR($Y1101),"",OFFSET('Smelter Look-up'!$D$4,$Y1101-4,0)&amp;"")</f>
        <v/>
      </c>
      <c r="F1101" s="95" t="str">
        <f ca="1">IF(ISERROR($Y1101),"",OFFSET('Smelter Look-up'!$E$4,$Y1101-4,0))</f>
        <v/>
      </c>
      <c r="G1101" s="95" t="str">
        <f ca="1">IF(C1101="Smelter not listed","Enter smelter details",IF(ISERROR($Y1101),"",OFFSET('Smelter Look-up'!$F$4,$Y1101-4,0)))</f>
        <v/>
      </c>
      <c r="H1101" s="154" t="str">
        <f ca="1">IF(ISERROR($Y1101),"",OFFSET('Smelter Look-up'!$G$4,$Y1101-4,0))</f>
        <v/>
      </c>
      <c r="I1101" s="96" t="str">
        <f ca="1">IF(ISERROR($Y1101),"",OFFSET('Smelter Look-up'!$H$4,$Y1101-4,0))</f>
        <v/>
      </c>
      <c r="J1101" s="96" t="str">
        <f ca="1">IF(ISERROR($Y1101),"",OFFSET('Smelter Look-up'!$I$4,$Y1101-4,0))</f>
        <v/>
      </c>
      <c r="K1101" s="97"/>
      <c r="L1101" s="97"/>
      <c r="M1101" s="97"/>
      <c r="N1101" s="97"/>
      <c r="O1101" s="97"/>
      <c r="P1101" s="97"/>
      <c r="Q1101" s="98"/>
      <c r="R1101" s="140" t="str">
        <f ca="1">IF(ISERROR($Y1101),"",OFFSET('Smelter Look-up'!$C$4,$Y1101-4,0)&amp;"")</f>
        <v/>
      </c>
      <c r="S1101" s="98" t="str">
        <f ca="1" t="shared" si="125"/>
        <v/>
      </c>
      <c r="T1101" s="98" t="str">
        <f ca="1">IF(B1101="","",IF(ISERROR(MATCH($J1101,SorP!B:B,0)),"",INDIRECT("'SorP'!$A$"&amp;MATCH($S1101&amp;$J1101,SorP!C:C,0))))</f>
        <v/>
      </c>
      <c r="U1101" s="99"/>
      <c r="V1101" s="74" t="str">
        <f ca="1" t="shared" si="126"/>
        <v/>
      </c>
      <c r="W1101" s="74" t="b">
        <f ca="1" t="shared" si="127"/>
        <v>0</v>
      </c>
      <c r="X1101" s="74" t="str">
        <f ca="1" t="shared" si="128"/>
        <v>+</v>
      </c>
      <c r="Y1101" s="74" t="e">
        <f ca="1">IF(C1101="",NA(),MATCH($B1101&amp;$C1101,'Smelter Look-up'!$J:$J,0))</f>
        <v>#N/A</v>
      </c>
      <c r="AB1101" s="74">
        <f ca="1" t="shared" si="129"/>
        <v>0</v>
      </c>
      <c r="AC1101" s="74" t="str">
        <f ca="1" t="shared" si="130"/>
        <v/>
      </c>
      <c r="AD1101" s="74" t="str">
        <f ca="1" t="shared" si="131"/>
        <v/>
      </c>
    </row>
    <row r="1102" s="74" customFormat="1" ht="20.15" customHeight="1" spans="1:30">
      <c r="A1102" s="97"/>
      <c r="B1102" s="95" t="str">
        <f ca="1">IF(LEN(A1102)=0,"",INDEX('Smelter Look-up'!$A:$A,MATCH($A1102,'Smelter Look-up'!$E:$E,0)))</f>
        <v/>
      </c>
      <c r="C1102" s="95" t="str">
        <f ca="1">IF(LEN(A1102)=0,"",INDEX('Smelter Look-up'!$C:$C,MATCH($A1102,'Smelter Look-up'!$E:$E,0)))</f>
        <v/>
      </c>
      <c r="D1102" s="95"/>
      <c r="E1102" s="95" t="str">
        <f ca="1">IF(ISERROR($Y1102),"",OFFSET('Smelter Look-up'!$D$4,$Y1102-4,0)&amp;"")</f>
        <v/>
      </c>
      <c r="F1102" s="95" t="str">
        <f ca="1">IF(ISERROR($Y1102),"",OFFSET('Smelter Look-up'!$E$4,$Y1102-4,0))</f>
        <v/>
      </c>
      <c r="G1102" s="95" t="str">
        <f ca="1">IF(C1102="Smelter not listed","Enter smelter details",IF(ISERROR($Y1102),"",OFFSET('Smelter Look-up'!$F$4,$Y1102-4,0)))</f>
        <v/>
      </c>
      <c r="H1102" s="154" t="str">
        <f ca="1">IF(ISERROR($Y1102),"",OFFSET('Smelter Look-up'!$G$4,$Y1102-4,0))</f>
        <v/>
      </c>
      <c r="I1102" s="96" t="str">
        <f ca="1">IF(ISERROR($Y1102),"",OFFSET('Smelter Look-up'!$H$4,$Y1102-4,0))</f>
        <v/>
      </c>
      <c r="J1102" s="96" t="str">
        <f ca="1">IF(ISERROR($Y1102),"",OFFSET('Smelter Look-up'!$I$4,$Y1102-4,0))</f>
        <v/>
      </c>
      <c r="K1102" s="97"/>
      <c r="L1102" s="97"/>
      <c r="M1102" s="97"/>
      <c r="N1102" s="97"/>
      <c r="O1102" s="97"/>
      <c r="P1102" s="97"/>
      <c r="Q1102" s="98"/>
      <c r="R1102" s="140" t="str">
        <f ca="1">IF(ISERROR($Y1102),"",OFFSET('Smelter Look-up'!$C$4,$Y1102-4,0)&amp;"")</f>
        <v/>
      </c>
      <c r="S1102" s="98" t="str">
        <f ca="1" t="shared" si="125"/>
        <v/>
      </c>
      <c r="T1102" s="98" t="str">
        <f ca="1">IF(B1102="","",IF(ISERROR(MATCH($J1102,SorP!B:B,0)),"",INDIRECT("'SorP'!$A$"&amp;MATCH($S1102&amp;$J1102,SorP!C:C,0))))</f>
        <v/>
      </c>
      <c r="U1102" s="99"/>
      <c r="V1102" s="74" t="str">
        <f ca="1" t="shared" si="126"/>
        <v/>
      </c>
      <c r="W1102" s="74" t="b">
        <f ca="1" t="shared" si="127"/>
        <v>0</v>
      </c>
      <c r="X1102" s="74" t="str">
        <f ca="1" t="shared" si="128"/>
        <v>+</v>
      </c>
      <c r="Y1102" s="74" t="e">
        <f ca="1">IF(C1102="",NA(),MATCH($B1102&amp;$C1102,'Smelter Look-up'!$J:$J,0))</f>
        <v>#N/A</v>
      </c>
      <c r="AB1102" s="74">
        <f ca="1" t="shared" si="129"/>
        <v>0</v>
      </c>
      <c r="AC1102" s="74" t="str">
        <f ca="1" t="shared" si="130"/>
        <v/>
      </c>
      <c r="AD1102" s="74" t="str">
        <f ca="1" t="shared" si="131"/>
        <v/>
      </c>
    </row>
    <row r="1103" s="74" customFormat="1" ht="20.15" customHeight="1" spans="1:30">
      <c r="A1103" s="97"/>
      <c r="B1103" s="95" t="str">
        <f ca="1">IF(LEN(A1103)=0,"",INDEX('Smelter Look-up'!$A:$A,MATCH($A1103,'Smelter Look-up'!$E:$E,0)))</f>
        <v/>
      </c>
      <c r="C1103" s="95" t="str">
        <f ca="1">IF(LEN(A1103)=0,"",INDEX('Smelter Look-up'!$C:$C,MATCH($A1103,'Smelter Look-up'!$E:$E,0)))</f>
        <v/>
      </c>
      <c r="D1103" s="95"/>
      <c r="E1103" s="95" t="str">
        <f ca="1">IF(ISERROR($Y1103),"",OFFSET('Smelter Look-up'!$D$4,$Y1103-4,0)&amp;"")</f>
        <v/>
      </c>
      <c r="F1103" s="95" t="str">
        <f ca="1">IF(ISERROR($Y1103),"",OFFSET('Smelter Look-up'!$E$4,$Y1103-4,0))</f>
        <v/>
      </c>
      <c r="G1103" s="95" t="str">
        <f ca="1">IF(C1103="Smelter not listed","Enter smelter details",IF(ISERROR($Y1103),"",OFFSET('Smelter Look-up'!$F$4,$Y1103-4,0)))</f>
        <v/>
      </c>
      <c r="H1103" s="154" t="str">
        <f ca="1">IF(ISERROR($Y1103),"",OFFSET('Smelter Look-up'!$G$4,$Y1103-4,0))</f>
        <v/>
      </c>
      <c r="I1103" s="96" t="str">
        <f ca="1">IF(ISERROR($Y1103),"",OFFSET('Smelter Look-up'!$H$4,$Y1103-4,0))</f>
        <v/>
      </c>
      <c r="J1103" s="96" t="str">
        <f ca="1">IF(ISERROR($Y1103),"",OFFSET('Smelter Look-up'!$I$4,$Y1103-4,0))</f>
        <v/>
      </c>
      <c r="K1103" s="97"/>
      <c r="L1103" s="97"/>
      <c r="M1103" s="97"/>
      <c r="N1103" s="97"/>
      <c r="O1103" s="97"/>
      <c r="P1103" s="97"/>
      <c r="Q1103" s="98"/>
      <c r="R1103" s="140" t="str">
        <f ca="1">IF(ISERROR($Y1103),"",OFFSET('Smelter Look-up'!$C$4,$Y1103-4,0)&amp;"")</f>
        <v/>
      </c>
      <c r="S1103" s="98" t="str">
        <f ca="1" t="shared" si="125"/>
        <v/>
      </c>
      <c r="T1103" s="98" t="str">
        <f ca="1">IF(B1103="","",IF(ISERROR(MATCH($J1103,SorP!B:B,0)),"",INDIRECT("'SorP'!$A$"&amp;MATCH($S1103&amp;$J1103,SorP!C:C,0))))</f>
        <v/>
      </c>
      <c r="U1103" s="99"/>
      <c r="V1103" s="74" t="str">
        <f ca="1" t="shared" si="126"/>
        <v/>
      </c>
      <c r="W1103" s="74" t="b">
        <f ca="1" t="shared" si="127"/>
        <v>0</v>
      </c>
      <c r="X1103" s="74" t="str">
        <f ca="1" t="shared" si="128"/>
        <v>+</v>
      </c>
      <c r="Y1103" s="74" t="e">
        <f ca="1">IF(C1103="",NA(),MATCH($B1103&amp;$C1103,'Smelter Look-up'!$J:$J,0))</f>
        <v>#N/A</v>
      </c>
      <c r="AB1103" s="74">
        <f ca="1" t="shared" si="129"/>
        <v>0</v>
      </c>
      <c r="AC1103" s="74" t="str">
        <f ca="1" t="shared" si="130"/>
        <v/>
      </c>
      <c r="AD1103" s="74" t="str">
        <f ca="1" t="shared" si="131"/>
        <v/>
      </c>
    </row>
    <row r="1104" s="74" customFormat="1" ht="20.15" customHeight="1" spans="1:30">
      <c r="A1104" s="97"/>
      <c r="B1104" s="95" t="str">
        <f ca="1">IF(LEN(A1104)=0,"",INDEX('Smelter Look-up'!$A:$A,MATCH($A1104,'Smelter Look-up'!$E:$E,0)))</f>
        <v/>
      </c>
      <c r="C1104" s="95" t="str">
        <f ca="1">IF(LEN(A1104)=0,"",INDEX('Smelter Look-up'!$C:$C,MATCH($A1104,'Smelter Look-up'!$E:$E,0)))</f>
        <v/>
      </c>
      <c r="D1104" s="95"/>
      <c r="E1104" s="95" t="str">
        <f ca="1">IF(ISERROR($Y1104),"",OFFSET('Smelter Look-up'!$D$4,$Y1104-4,0)&amp;"")</f>
        <v/>
      </c>
      <c r="F1104" s="95" t="str">
        <f ca="1">IF(ISERROR($Y1104),"",OFFSET('Smelter Look-up'!$E$4,$Y1104-4,0))</f>
        <v/>
      </c>
      <c r="G1104" s="95" t="str">
        <f ca="1">IF(C1104="Smelter not listed","Enter smelter details",IF(ISERROR($Y1104),"",OFFSET('Smelter Look-up'!$F$4,$Y1104-4,0)))</f>
        <v/>
      </c>
      <c r="H1104" s="154" t="str">
        <f ca="1">IF(ISERROR($Y1104),"",OFFSET('Smelter Look-up'!$G$4,$Y1104-4,0))</f>
        <v/>
      </c>
      <c r="I1104" s="96" t="str">
        <f ca="1">IF(ISERROR($Y1104),"",OFFSET('Smelter Look-up'!$H$4,$Y1104-4,0))</f>
        <v/>
      </c>
      <c r="J1104" s="96" t="str">
        <f ca="1">IF(ISERROR($Y1104),"",OFFSET('Smelter Look-up'!$I$4,$Y1104-4,0))</f>
        <v/>
      </c>
      <c r="K1104" s="97"/>
      <c r="L1104" s="97"/>
      <c r="M1104" s="97"/>
      <c r="N1104" s="97"/>
      <c r="O1104" s="97"/>
      <c r="P1104" s="97"/>
      <c r="Q1104" s="98"/>
      <c r="R1104" s="140" t="str">
        <f ca="1">IF(ISERROR($Y1104),"",OFFSET('Smelter Look-up'!$C$4,$Y1104-4,0)&amp;"")</f>
        <v/>
      </c>
      <c r="S1104" s="98" t="str">
        <f ca="1" t="shared" si="125"/>
        <v/>
      </c>
      <c r="T1104" s="98" t="str">
        <f ca="1">IF(B1104="","",IF(ISERROR(MATCH($J1104,SorP!B:B,0)),"",INDIRECT("'SorP'!$A$"&amp;MATCH($S1104&amp;$J1104,SorP!C:C,0))))</f>
        <v/>
      </c>
      <c r="U1104" s="99"/>
      <c r="V1104" s="74" t="str">
        <f ca="1" t="shared" si="126"/>
        <v/>
      </c>
      <c r="W1104" s="74" t="b">
        <f ca="1" t="shared" si="127"/>
        <v>0</v>
      </c>
      <c r="X1104" s="74" t="str">
        <f ca="1" t="shared" si="128"/>
        <v>+</v>
      </c>
      <c r="Y1104" s="74" t="e">
        <f ca="1">IF(C1104="",NA(),MATCH($B1104&amp;$C1104,'Smelter Look-up'!$J:$J,0))</f>
        <v>#N/A</v>
      </c>
      <c r="AB1104" s="74">
        <f ca="1" t="shared" si="129"/>
        <v>0</v>
      </c>
      <c r="AC1104" s="74" t="str">
        <f ca="1" t="shared" si="130"/>
        <v/>
      </c>
      <c r="AD1104" s="74" t="str">
        <f ca="1" t="shared" si="131"/>
        <v/>
      </c>
    </row>
    <row r="1105" s="74" customFormat="1" ht="20.15" customHeight="1" spans="1:30">
      <c r="A1105" s="97"/>
      <c r="B1105" s="95" t="str">
        <f ca="1">IF(LEN(A1105)=0,"",INDEX('Smelter Look-up'!$A:$A,MATCH($A1105,'Smelter Look-up'!$E:$E,0)))</f>
        <v/>
      </c>
      <c r="C1105" s="95" t="str">
        <f ca="1">IF(LEN(A1105)=0,"",INDEX('Smelter Look-up'!$C:$C,MATCH($A1105,'Smelter Look-up'!$E:$E,0)))</f>
        <v/>
      </c>
      <c r="D1105" s="95"/>
      <c r="E1105" s="95" t="str">
        <f ca="1">IF(ISERROR($Y1105),"",OFFSET('Smelter Look-up'!$D$4,$Y1105-4,0)&amp;"")</f>
        <v/>
      </c>
      <c r="F1105" s="95" t="str">
        <f ca="1">IF(ISERROR($Y1105),"",OFFSET('Smelter Look-up'!$E$4,$Y1105-4,0))</f>
        <v/>
      </c>
      <c r="G1105" s="95" t="str">
        <f ca="1">IF(C1105="Smelter not listed","Enter smelter details",IF(ISERROR($Y1105),"",OFFSET('Smelter Look-up'!$F$4,$Y1105-4,0)))</f>
        <v/>
      </c>
      <c r="H1105" s="154" t="str">
        <f ca="1">IF(ISERROR($Y1105),"",OFFSET('Smelter Look-up'!$G$4,$Y1105-4,0))</f>
        <v/>
      </c>
      <c r="I1105" s="96" t="str">
        <f ca="1">IF(ISERROR($Y1105),"",OFFSET('Smelter Look-up'!$H$4,$Y1105-4,0))</f>
        <v/>
      </c>
      <c r="J1105" s="96" t="str">
        <f ca="1">IF(ISERROR($Y1105),"",OFFSET('Smelter Look-up'!$I$4,$Y1105-4,0))</f>
        <v/>
      </c>
      <c r="K1105" s="97"/>
      <c r="L1105" s="97"/>
      <c r="M1105" s="97"/>
      <c r="N1105" s="97"/>
      <c r="O1105" s="97"/>
      <c r="P1105" s="97"/>
      <c r="Q1105" s="98"/>
      <c r="R1105" s="140" t="str">
        <f ca="1">IF(ISERROR($Y1105),"",OFFSET('Smelter Look-up'!$C$4,$Y1105-4,0)&amp;"")</f>
        <v/>
      </c>
      <c r="S1105" s="98" t="str">
        <f ca="1" t="shared" si="125"/>
        <v/>
      </c>
      <c r="T1105" s="98" t="str">
        <f ca="1">IF(B1105="","",IF(ISERROR(MATCH($J1105,SorP!B:B,0)),"",INDIRECT("'SorP'!$A$"&amp;MATCH($S1105&amp;$J1105,SorP!C:C,0))))</f>
        <v/>
      </c>
      <c r="U1105" s="99"/>
      <c r="V1105" s="74" t="str">
        <f ca="1" t="shared" si="126"/>
        <v/>
      </c>
      <c r="W1105" s="74" t="b">
        <f ca="1" t="shared" si="127"/>
        <v>0</v>
      </c>
      <c r="X1105" s="74" t="str">
        <f ca="1" t="shared" si="128"/>
        <v>+</v>
      </c>
      <c r="Y1105" s="74" t="e">
        <f ca="1">IF(C1105="",NA(),MATCH($B1105&amp;$C1105,'Smelter Look-up'!$J:$J,0))</f>
        <v>#N/A</v>
      </c>
      <c r="AB1105" s="74">
        <f ca="1" t="shared" si="129"/>
        <v>0</v>
      </c>
      <c r="AC1105" s="74" t="str">
        <f ca="1" t="shared" si="130"/>
        <v/>
      </c>
      <c r="AD1105" s="74" t="str">
        <f ca="1" t="shared" si="131"/>
        <v/>
      </c>
    </row>
    <row r="1106" s="74" customFormat="1" ht="20.15" customHeight="1" spans="1:30">
      <c r="A1106" s="97"/>
      <c r="B1106" s="95" t="str">
        <f ca="1">IF(LEN(A1106)=0,"",INDEX('Smelter Look-up'!$A:$A,MATCH($A1106,'Smelter Look-up'!$E:$E,0)))</f>
        <v/>
      </c>
      <c r="C1106" s="95" t="str">
        <f ca="1">IF(LEN(A1106)=0,"",INDEX('Smelter Look-up'!$C:$C,MATCH($A1106,'Smelter Look-up'!$E:$E,0)))</f>
        <v/>
      </c>
      <c r="D1106" s="95"/>
      <c r="E1106" s="95" t="str">
        <f ca="1">IF(ISERROR($Y1106),"",OFFSET('Smelter Look-up'!$D$4,$Y1106-4,0)&amp;"")</f>
        <v/>
      </c>
      <c r="F1106" s="95" t="str">
        <f ca="1">IF(ISERROR($Y1106),"",OFFSET('Smelter Look-up'!$E$4,$Y1106-4,0))</f>
        <v/>
      </c>
      <c r="G1106" s="95" t="str">
        <f ca="1">IF(C1106="Smelter not listed","Enter smelter details",IF(ISERROR($Y1106),"",OFFSET('Smelter Look-up'!$F$4,$Y1106-4,0)))</f>
        <v/>
      </c>
      <c r="H1106" s="154" t="str">
        <f ca="1">IF(ISERROR($Y1106),"",OFFSET('Smelter Look-up'!$G$4,$Y1106-4,0))</f>
        <v/>
      </c>
      <c r="I1106" s="96" t="str">
        <f ca="1">IF(ISERROR($Y1106),"",OFFSET('Smelter Look-up'!$H$4,$Y1106-4,0))</f>
        <v/>
      </c>
      <c r="J1106" s="96" t="str">
        <f ca="1">IF(ISERROR($Y1106),"",OFFSET('Smelter Look-up'!$I$4,$Y1106-4,0))</f>
        <v/>
      </c>
      <c r="K1106" s="97"/>
      <c r="L1106" s="97"/>
      <c r="M1106" s="97"/>
      <c r="N1106" s="97"/>
      <c r="O1106" s="97"/>
      <c r="P1106" s="97"/>
      <c r="Q1106" s="98"/>
      <c r="R1106" s="140" t="str">
        <f ca="1">IF(ISERROR($Y1106),"",OFFSET('Smelter Look-up'!$C$4,$Y1106-4,0)&amp;"")</f>
        <v/>
      </c>
      <c r="S1106" s="98" t="str">
        <f ca="1" t="shared" si="125"/>
        <v/>
      </c>
      <c r="T1106" s="98" t="str">
        <f ca="1">IF(B1106="","",IF(ISERROR(MATCH($J1106,SorP!B:B,0)),"",INDIRECT("'SorP'!$A$"&amp;MATCH($S1106&amp;$J1106,SorP!C:C,0))))</f>
        <v/>
      </c>
      <c r="U1106" s="99"/>
      <c r="V1106" s="74" t="str">
        <f ca="1" t="shared" si="126"/>
        <v/>
      </c>
      <c r="W1106" s="74" t="b">
        <f ca="1" t="shared" si="127"/>
        <v>0</v>
      </c>
      <c r="X1106" s="74" t="str">
        <f ca="1" t="shared" si="128"/>
        <v>+</v>
      </c>
      <c r="Y1106" s="74" t="e">
        <f ca="1">IF(C1106="",NA(),MATCH($B1106&amp;$C1106,'Smelter Look-up'!$J:$J,0))</f>
        <v>#N/A</v>
      </c>
      <c r="AB1106" s="74">
        <f ca="1" t="shared" si="129"/>
        <v>0</v>
      </c>
      <c r="AC1106" s="74" t="str">
        <f ca="1" t="shared" si="130"/>
        <v/>
      </c>
      <c r="AD1106" s="74" t="str">
        <f ca="1" t="shared" si="131"/>
        <v/>
      </c>
    </row>
    <row r="1107" s="74" customFormat="1" ht="20.15" customHeight="1" spans="1:30">
      <c r="A1107" s="97"/>
      <c r="B1107" s="95" t="str">
        <f ca="1">IF(LEN(A1107)=0,"",INDEX('Smelter Look-up'!$A:$A,MATCH($A1107,'Smelter Look-up'!$E:$E,0)))</f>
        <v/>
      </c>
      <c r="C1107" s="95" t="str">
        <f ca="1">IF(LEN(A1107)=0,"",INDEX('Smelter Look-up'!$C:$C,MATCH($A1107,'Smelter Look-up'!$E:$E,0)))</f>
        <v/>
      </c>
      <c r="D1107" s="95"/>
      <c r="E1107" s="95" t="str">
        <f ca="1">IF(ISERROR($Y1107),"",OFFSET('Smelter Look-up'!$D$4,$Y1107-4,0)&amp;"")</f>
        <v/>
      </c>
      <c r="F1107" s="95" t="str">
        <f ca="1">IF(ISERROR($Y1107),"",OFFSET('Smelter Look-up'!$E$4,$Y1107-4,0))</f>
        <v/>
      </c>
      <c r="G1107" s="95" t="str">
        <f ca="1">IF(C1107="Smelter not listed","Enter smelter details",IF(ISERROR($Y1107),"",OFFSET('Smelter Look-up'!$F$4,$Y1107-4,0)))</f>
        <v/>
      </c>
      <c r="H1107" s="154" t="str">
        <f ca="1">IF(ISERROR($Y1107),"",OFFSET('Smelter Look-up'!$G$4,$Y1107-4,0))</f>
        <v/>
      </c>
      <c r="I1107" s="96" t="str">
        <f ca="1">IF(ISERROR($Y1107),"",OFFSET('Smelter Look-up'!$H$4,$Y1107-4,0))</f>
        <v/>
      </c>
      <c r="J1107" s="96" t="str">
        <f ca="1">IF(ISERROR($Y1107),"",OFFSET('Smelter Look-up'!$I$4,$Y1107-4,0))</f>
        <v/>
      </c>
      <c r="K1107" s="97"/>
      <c r="L1107" s="97"/>
      <c r="M1107" s="97"/>
      <c r="N1107" s="97"/>
      <c r="O1107" s="97"/>
      <c r="P1107" s="97"/>
      <c r="Q1107" s="98"/>
      <c r="R1107" s="140" t="str">
        <f ca="1">IF(ISERROR($Y1107),"",OFFSET('Smelter Look-up'!$C$4,$Y1107-4,0)&amp;"")</f>
        <v/>
      </c>
      <c r="S1107" s="98" t="str">
        <f ca="1" t="shared" si="125"/>
        <v/>
      </c>
      <c r="T1107" s="98" t="str">
        <f ca="1">IF(B1107="","",IF(ISERROR(MATCH($J1107,SorP!B:B,0)),"",INDIRECT("'SorP'!$A$"&amp;MATCH($S1107&amp;$J1107,SorP!C:C,0))))</f>
        <v/>
      </c>
      <c r="U1107" s="99"/>
      <c r="V1107" s="74" t="str">
        <f ca="1" t="shared" si="126"/>
        <v/>
      </c>
      <c r="W1107" s="74" t="b">
        <f ca="1" t="shared" si="127"/>
        <v>0</v>
      </c>
      <c r="X1107" s="74" t="str">
        <f ca="1" t="shared" si="128"/>
        <v>+</v>
      </c>
      <c r="Y1107" s="74" t="e">
        <f ca="1">IF(C1107="",NA(),MATCH($B1107&amp;$C1107,'Smelter Look-up'!$J:$J,0))</f>
        <v>#N/A</v>
      </c>
      <c r="AB1107" s="74">
        <f ca="1" t="shared" si="129"/>
        <v>0</v>
      </c>
      <c r="AC1107" s="74" t="str">
        <f ca="1" t="shared" si="130"/>
        <v/>
      </c>
      <c r="AD1107" s="74" t="str">
        <f ca="1" t="shared" si="131"/>
        <v/>
      </c>
    </row>
    <row r="1108" s="74" customFormat="1" ht="20.15" customHeight="1" spans="1:30">
      <c r="A1108" s="97"/>
      <c r="B1108" s="95" t="str">
        <f ca="1">IF(LEN(A1108)=0,"",INDEX('Smelter Look-up'!$A:$A,MATCH($A1108,'Smelter Look-up'!$E:$E,0)))</f>
        <v/>
      </c>
      <c r="C1108" s="95" t="str">
        <f ca="1">IF(LEN(A1108)=0,"",INDEX('Smelter Look-up'!$C:$C,MATCH($A1108,'Smelter Look-up'!$E:$E,0)))</f>
        <v/>
      </c>
      <c r="D1108" s="95"/>
      <c r="E1108" s="95" t="str">
        <f ca="1">IF(ISERROR($Y1108),"",OFFSET('Smelter Look-up'!$D$4,$Y1108-4,0)&amp;"")</f>
        <v/>
      </c>
      <c r="F1108" s="95" t="str">
        <f ca="1">IF(ISERROR($Y1108),"",OFFSET('Smelter Look-up'!$E$4,$Y1108-4,0))</f>
        <v/>
      </c>
      <c r="G1108" s="95" t="str">
        <f ca="1">IF(C1108="Smelter not listed","Enter smelter details",IF(ISERROR($Y1108),"",OFFSET('Smelter Look-up'!$F$4,$Y1108-4,0)))</f>
        <v/>
      </c>
      <c r="H1108" s="154" t="str">
        <f ca="1">IF(ISERROR($Y1108),"",OFFSET('Smelter Look-up'!$G$4,$Y1108-4,0))</f>
        <v/>
      </c>
      <c r="I1108" s="96" t="str">
        <f ca="1">IF(ISERROR($Y1108),"",OFFSET('Smelter Look-up'!$H$4,$Y1108-4,0))</f>
        <v/>
      </c>
      <c r="J1108" s="96" t="str">
        <f ca="1">IF(ISERROR($Y1108),"",OFFSET('Smelter Look-up'!$I$4,$Y1108-4,0))</f>
        <v/>
      </c>
      <c r="K1108" s="97"/>
      <c r="L1108" s="97"/>
      <c r="M1108" s="97"/>
      <c r="N1108" s="97"/>
      <c r="O1108" s="97"/>
      <c r="P1108" s="97"/>
      <c r="Q1108" s="98"/>
      <c r="R1108" s="140" t="str">
        <f ca="1">IF(ISERROR($Y1108),"",OFFSET('Smelter Look-up'!$C$4,$Y1108-4,0)&amp;"")</f>
        <v/>
      </c>
      <c r="S1108" s="98" t="str">
        <f ca="1" t="shared" si="125"/>
        <v/>
      </c>
      <c r="T1108" s="98" t="str">
        <f ca="1">IF(B1108="","",IF(ISERROR(MATCH($J1108,SorP!B:B,0)),"",INDIRECT("'SorP'!$A$"&amp;MATCH($S1108&amp;$J1108,SorP!C:C,0))))</f>
        <v/>
      </c>
      <c r="U1108" s="99"/>
      <c r="V1108" s="74" t="str">
        <f ca="1" t="shared" si="126"/>
        <v/>
      </c>
      <c r="W1108" s="74" t="b">
        <f ca="1" t="shared" si="127"/>
        <v>0</v>
      </c>
      <c r="X1108" s="74" t="str">
        <f ca="1" t="shared" si="128"/>
        <v>+</v>
      </c>
      <c r="Y1108" s="74" t="e">
        <f ca="1">IF(C1108="",NA(),MATCH($B1108&amp;$C1108,'Smelter Look-up'!$J:$J,0))</f>
        <v>#N/A</v>
      </c>
      <c r="AB1108" s="74">
        <f ca="1" t="shared" si="129"/>
        <v>0</v>
      </c>
      <c r="AC1108" s="74" t="str">
        <f ca="1" t="shared" si="130"/>
        <v/>
      </c>
      <c r="AD1108" s="74" t="str">
        <f ca="1" t="shared" si="131"/>
        <v/>
      </c>
    </row>
    <row r="1109" s="74" customFormat="1" ht="20.15" customHeight="1" spans="1:30">
      <c r="A1109" s="97"/>
      <c r="B1109" s="95" t="str">
        <f ca="1">IF(LEN(A1109)=0,"",INDEX('Smelter Look-up'!$A:$A,MATCH($A1109,'Smelter Look-up'!$E:$E,0)))</f>
        <v/>
      </c>
      <c r="C1109" s="95" t="str">
        <f ca="1">IF(LEN(A1109)=0,"",INDEX('Smelter Look-up'!$C:$C,MATCH($A1109,'Smelter Look-up'!$E:$E,0)))</f>
        <v/>
      </c>
      <c r="D1109" s="95"/>
      <c r="E1109" s="95" t="str">
        <f ca="1">IF(ISERROR($Y1109),"",OFFSET('Smelter Look-up'!$D$4,$Y1109-4,0)&amp;"")</f>
        <v/>
      </c>
      <c r="F1109" s="95" t="str">
        <f ca="1">IF(ISERROR($Y1109),"",OFFSET('Smelter Look-up'!$E$4,$Y1109-4,0))</f>
        <v/>
      </c>
      <c r="G1109" s="95" t="str">
        <f ca="1">IF(C1109="Smelter not listed","Enter smelter details",IF(ISERROR($Y1109),"",OFFSET('Smelter Look-up'!$F$4,$Y1109-4,0)))</f>
        <v/>
      </c>
      <c r="H1109" s="154" t="str">
        <f ca="1">IF(ISERROR($Y1109),"",OFFSET('Smelter Look-up'!$G$4,$Y1109-4,0))</f>
        <v/>
      </c>
      <c r="I1109" s="96" t="str">
        <f ca="1">IF(ISERROR($Y1109),"",OFFSET('Smelter Look-up'!$H$4,$Y1109-4,0))</f>
        <v/>
      </c>
      <c r="J1109" s="96" t="str">
        <f ca="1">IF(ISERROR($Y1109),"",OFFSET('Smelter Look-up'!$I$4,$Y1109-4,0))</f>
        <v/>
      </c>
      <c r="K1109" s="97"/>
      <c r="L1109" s="97"/>
      <c r="M1109" s="97"/>
      <c r="N1109" s="97"/>
      <c r="O1109" s="97"/>
      <c r="P1109" s="97"/>
      <c r="Q1109" s="98"/>
      <c r="R1109" s="140" t="str">
        <f ca="1">IF(ISERROR($Y1109),"",OFFSET('Smelter Look-up'!$C$4,$Y1109-4,0)&amp;"")</f>
        <v/>
      </c>
      <c r="S1109" s="98" t="str">
        <f ca="1" t="shared" si="125"/>
        <v/>
      </c>
      <c r="T1109" s="98" t="str">
        <f ca="1">IF(B1109="","",IF(ISERROR(MATCH($J1109,SorP!B:B,0)),"",INDIRECT("'SorP'!$A$"&amp;MATCH($S1109&amp;$J1109,SorP!C:C,0))))</f>
        <v/>
      </c>
      <c r="U1109" s="99"/>
      <c r="V1109" s="74" t="str">
        <f ca="1" t="shared" si="126"/>
        <v/>
      </c>
      <c r="W1109" s="74" t="b">
        <f ca="1" t="shared" si="127"/>
        <v>0</v>
      </c>
      <c r="X1109" s="74" t="str">
        <f ca="1" t="shared" si="128"/>
        <v>+</v>
      </c>
      <c r="Y1109" s="74" t="e">
        <f ca="1">IF(C1109="",NA(),MATCH($B1109&amp;$C1109,'Smelter Look-up'!$J:$J,0))</f>
        <v>#N/A</v>
      </c>
      <c r="AB1109" s="74">
        <f ca="1" t="shared" si="129"/>
        <v>0</v>
      </c>
      <c r="AC1109" s="74" t="str">
        <f ca="1" t="shared" si="130"/>
        <v/>
      </c>
      <c r="AD1109" s="74" t="str">
        <f ca="1" t="shared" si="131"/>
        <v/>
      </c>
    </row>
    <row r="1110" s="74" customFormat="1" ht="20.15" customHeight="1" spans="1:30">
      <c r="A1110" s="97"/>
      <c r="B1110" s="95" t="str">
        <f ca="1">IF(LEN(A1110)=0,"",INDEX('Smelter Look-up'!$A:$A,MATCH($A1110,'Smelter Look-up'!$E:$E,0)))</f>
        <v/>
      </c>
      <c r="C1110" s="95" t="str">
        <f ca="1">IF(LEN(A1110)=0,"",INDEX('Smelter Look-up'!$C:$C,MATCH($A1110,'Smelter Look-up'!$E:$E,0)))</f>
        <v/>
      </c>
      <c r="D1110" s="95"/>
      <c r="E1110" s="95" t="str">
        <f ca="1">IF(ISERROR($Y1110),"",OFFSET('Smelter Look-up'!$D$4,$Y1110-4,0)&amp;"")</f>
        <v/>
      </c>
      <c r="F1110" s="95" t="str">
        <f ca="1">IF(ISERROR($Y1110),"",OFFSET('Smelter Look-up'!$E$4,$Y1110-4,0))</f>
        <v/>
      </c>
      <c r="G1110" s="95" t="str">
        <f ca="1">IF(C1110="Smelter not listed","Enter smelter details",IF(ISERROR($Y1110),"",OFFSET('Smelter Look-up'!$F$4,$Y1110-4,0)))</f>
        <v/>
      </c>
      <c r="H1110" s="154" t="str">
        <f ca="1">IF(ISERROR($Y1110),"",OFFSET('Smelter Look-up'!$G$4,$Y1110-4,0))</f>
        <v/>
      </c>
      <c r="I1110" s="96" t="str">
        <f ca="1">IF(ISERROR($Y1110),"",OFFSET('Smelter Look-up'!$H$4,$Y1110-4,0))</f>
        <v/>
      </c>
      <c r="J1110" s="96" t="str">
        <f ca="1">IF(ISERROR($Y1110),"",OFFSET('Smelter Look-up'!$I$4,$Y1110-4,0))</f>
        <v/>
      </c>
      <c r="K1110" s="97"/>
      <c r="L1110" s="97"/>
      <c r="M1110" s="97"/>
      <c r="N1110" s="97"/>
      <c r="O1110" s="97"/>
      <c r="P1110" s="97"/>
      <c r="Q1110" s="98"/>
      <c r="R1110" s="140" t="str">
        <f ca="1">IF(ISERROR($Y1110),"",OFFSET('Smelter Look-up'!$C$4,$Y1110-4,0)&amp;"")</f>
        <v/>
      </c>
      <c r="S1110" s="98" t="str">
        <f ca="1" t="shared" si="125"/>
        <v/>
      </c>
      <c r="T1110" s="98" t="str">
        <f ca="1">IF(B1110="","",IF(ISERROR(MATCH($J1110,SorP!B:B,0)),"",INDIRECT("'SorP'!$A$"&amp;MATCH($S1110&amp;$J1110,SorP!C:C,0))))</f>
        <v/>
      </c>
      <c r="U1110" s="99"/>
      <c r="V1110" s="74" t="str">
        <f ca="1" t="shared" si="126"/>
        <v/>
      </c>
      <c r="W1110" s="74" t="b">
        <f ca="1" t="shared" si="127"/>
        <v>0</v>
      </c>
      <c r="X1110" s="74" t="str">
        <f ca="1" t="shared" si="128"/>
        <v>+</v>
      </c>
      <c r="Y1110" s="74" t="e">
        <f ca="1">IF(C1110="",NA(),MATCH($B1110&amp;$C1110,'Smelter Look-up'!$J:$J,0))</f>
        <v>#N/A</v>
      </c>
      <c r="AB1110" s="74">
        <f ca="1" t="shared" si="129"/>
        <v>0</v>
      </c>
      <c r="AC1110" s="74" t="str">
        <f ca="1" t="shared" si="130"/>
        <v/>
      </c>
      <c r="AD1110" s="74" t="str">
        <f ca="1" t="shared" si="131"/>
        <v/>
      </c>
    </row>
    <row r="1111" s="74" customFormat="1" ht="20.15" customHeight="1" spans="1:30">
      <c r="A1111" s="97"/>
      <c r="B1111" s="95" t="str">
        <f ca="1">IF(LEN(A1111)=0,"",INDEX('Smelter Look-up'!$A:$A,MATCH($A1111,'Smelter Look-up'!$E:$E,0)))</f>
        <v/>
      </c>
      <c r="C1111" s="95" t="str">
        <f ca="1">IF(LEN(A1111)=0,"",INDEX('Smelter Look-up'!$C:$C,MATCH($A1111,'Smelter Look-up'!$E:$E,0)))</f>
        <v/>
      </c>
      <c r="D1111" s="95"/>
      <c r="E1111" s="95" t="str">
        <f ca="1">IF(ISERROR($Y1111),"",OFFSET('Smelter Look-up'!$D$4,$Y1111-4,0)&amp;"")</f>
        <v/>
      </c>
      <c r="F1111" s="95" t="str">
        <f ca="1">IF(ISERROR($Y1111),"",OFFSET('Smelter Look-up'!$E$4,$Y1111-4,0))</f>
        <v/>
      </c>
      <c r="G1111" s="95" t="str">
        <f ca="1">IF(C1111="Smelter not listed","Enter smelter details",IF(ISERROR($Y1111),"",OFFSET('Smelter Look-up'!$F$4,$Y1111-4,0)))</f>
        <v/>
      </c>
      <c r="H1111" s="154" t="str">
        <f ca="1">IF(ISERROR($Y1111),"",OFFSET('Smelter Look-up'!$G$4,$Y1111-4,0))</f>
        <v/>
      </c>
      <c r="I1111" s="96" t="str">
        <f ca="1">IF(ISERROR($Y1111),"",OFFSET('Smelter Look-up'!$H$4,$Y1111-4,0))</f>
        <v/>
      </c>
      <c r="J1111" s="96" t="str">
        <f ca="1">IF(ISERROR($Y1111),"",OFFSET('Smelter Look-up'!$I$4,$Y1111-4,0))</f>
        <v/>
      </c>
      <c r="K1111" s="97"/>
      <c r="L1111" s="97"/>
      <c r="M1111" s="97"/>
      <c r="N1111" s="97"/>
      <c r="O1111" s="97"/>
      <c r="P1111" s="97"/>
      <c r="Q1111" s="98"/>
      <c r="R1111" s="140" t="str">
        <f ca="1">IF(ISERROR($Y1111),"",OFFSET('Smelter Look-up'!$C$4,$Y1111-4,0)&amp;"")</f>
        <v/>
      </c>
      <c r="S1111" s="98" t="str">
        <f ca="1" t="shared" si="125"/>
        <v/>
      </c>
      <c r="T1111" s="98" t="str">
        <f ca="1">IF(B1111="","",IF(ISERROR(MATCH($J1111,SorP!B:B,0)),"",INDIRECT("'SorP'!$A$"&amp;MATCH($S1111&amp;$J1111,SorP!C:C,0))))</f>
        <v/>
      </c>
      <c r="U1111" s="99"/>
      <c r="V1111" s="74" t="str">
        <f ca="1" t="shared" si="126"/>
        <v/>
      </c>
      <c r="W1111" s="74" t="b">
        <f ca="1" t="shared" si="127"/>
        <v>0</v>
      </c>
      <c r="X1111" s="74" t="str">
        <f ca="1" t="shared" si="128"/>
        <v>+</v>
      </c>
      <c r="Y1111" s="74" t="e">
        <f ca="1">IF(C1111="",NA(),MATCH($B1111&amp;$C1111,'Smelter Look-up'!$J:$J,0))</f>
        <v>#N/A</v>
      </c>
      <c r="AB1111" s="74">
        <f ca="1" t="shared" si="129"/>
        <v>0</v>
      </c>
      <c r="AC1111" s="74" t="str">
        <f ca="1" t="shared" si="130"/>
        <v/>
      </c>
      <c r="AD1111" s="74" t="str">
        <f ca="1" t="shared" si="131"/>
        <v/>
      </c>
    </row>
    <row r="1112" s="74" customFormat="1" ht="20.15" customHeight="1" spans="1:30">
      <c r="A1112" s="97"/>
      <c r="B1112" s="95" t="str">
        <f ca="1">IF(LEN(A1112)=0,"",INDEX('Smelter Look-up'!$A:$A,MATCH($A1112,'Smelter Look-up'!$E:$E,0)))</f>
        <v/>
      </c>
      <c r="C1112" s="95" t="str">
        <f ca="1">IF(LEN(A1112)=0,"",INDEX('Smelter Look-up'!$C:$C,MATCH($A1112,'Smelter Look-up'!$E:$E,0)))</f>
        <v/>
      </c>
      <c r="D1112" s="95"/>
      <c r="E1112" s="95" t="str">
        <f ca="1">IF(ISERROR($Y1112),"",OFFSET('Smelter Look-up'!$D$4,$Y1112-4,0)&amp;"")</f>
        <v/>
      </c>
      <c r="F1112" s="95" t="str">
        <f ca="1">IF(ISERROR($Y1112),"",OFFSET('Smelter Look-up'!$E$4,$Y1112-4,0))</f>
        <v/>
      </c>
      <c r="G1112" s="95" t="str">
        <f ca="1">IF(C1112="Smelter not listed","Enter smelter details",IF(ISERROR($Y1112),"",OFFSET('Smelter Look-up'!$F$4,$Y1112-4,0)))</f>
        <v/>
      </c>
      <c r="H1112" s="154" t="str">
        <f ca="1">IF(ISERROR($Y1112),"",OFFSET('Smelter Look-up'!$G$4,$Y1112-4,0))</f>
        <v/>
      </c>
      <c r="I1112" s="96" t="str">
        <f ca="1">IF(ISERROR($Y1112),"",OFFSET('Smelter Look-up'!$H$4,$Y1112-4,0))</f>
        <v/>
      </c>
      <c r="J1112" s="96" t="str">
        <f ca="1">IF(ISERROR($Y1112),"",OFFSET('Smelter Look-up'!$I$4,$Y1112-4,0))</f>
        <v/>
      </c>
      <c r="K1112" s="97"/>
      <c r="L1112" s="97"/>
      <c r="M1112" s="97"/>
      <c r="N1112" s="97"/>
      <c r="O1112" s="97"/>
      <c r="P1112" s="97"/>
      <c r="Q1112" s="98"/>
      <c r="R1112" s="140" t="str">
        <f ca="1">IF(ISERROR($Y1112),"",OFFSET('Smelter Look-up'!$C$4,$Y1112-4,0)&amp;"")</f>
        <v/>
      </c>
      <c r="S1112" s="98" t="str">
        <f ca="1" t="shared" si="125"/>
        <v/>
      </c>
      <c r="T1112" s="98" t="str">
        <f ca="1">IF(B1112="","",IF(ISERROR(MATCH($J1112,SorP!B:B,0)),"",INDIRECT("'SorP'!$A$"&amp;MATCH($S1112&amp;$J1112,SorP!C:C,0))))</f>
        <v/>
      </c>
      <c r="U1112" s="99"/>
      <c r="V1112" s="74" t="str">
        <f ca="1" t="shared" si="126"/>
        <v/>
      </c>
      <c r="W1112" s="74" t="b">
        <f ca="1" t="shared" si="127"/>
        <v>0</v>
      </c>
      <c r="X1112" s="74" t="str">
        <f ca="1" t="shared" si="128"/>
        <v>+</v>
      </c>
      <c r="Y1112" s="74" t="e">
        <f ca="1">IF(C1112="",NA(),MATCH($B1112&amp;$C1112,'Smelter Look-up'!$J:$J,0))</f>
        <v>#N/A</v>
      </c>
      <c r="AB1112" s="74">
        <f ca="1" t="shared" si="129"/>
        <v>0</v>
      </c>
      <c r="AC1112" s="74" t="str">
        <f ca="1" t="shared" si="130"/>
        <v/>
      </c>
      <c r="AD1112" s="74" t="str">
        <f ca="1" t="shared" si="131"/>
        <v/>
      </c>
    </row>
    <row r="1113" s="74" customFormat="1" ht="20.15" customHeight="1" spans="1:30">
      <c r="A1113" s="97"/>
      <c r="B1113" s="95" t="str">
        <f ca="1">IF(LEN(A1113)=0,"",INDEX('Smelter Look-up'!$A:$A,MATCH($A1113,'Smelter Look-up'!$E:$E,0)))</f>
        <v/>
      </c>
      <c r="C1113" s="95" t="str">
        <f ca="1">IF(LEN(A1113)=0,"",INDEX('Smelter Look-up'!$C:$C,MATCH($A1113,'Smelter Look-up'!$E:$E,0)))</f>
        <v/>
      </c>
      <c r="D1113" s="95"/>
      <c r="E1113" s="95" t="str">
        <f ca="1">IF(ISERROR($Y1113),"",OFFSET('Smelter Look-up'!$D$4,$Y1113-4,0)&amp;"")</f>
        <v/>
      </c>
      <c r="F1113" s="95" t="str">
        <f ca="1">IF(ISERROR($Y1113),"",OFFSET('Smelter Look-up'!$E$4,$Y1113-4,0))</f>
        <v/>
      </c>
      <c r="G1113" s="95" t="str">
        <f ca="1">IF(C1113="Smelter not listed","Enter smelter details",IF(ISERROR($Y1113),"",OFFSET('Smelter Look-up'!$F$4,$Y1113-4,0)))</f>
        <v/>
      </c>
      <c r="H1113" s="154" t="str">
        <f ca="1">IF(ISERROR($Y1113),"",OFFSET('Smelter Look-up'!$G$4,$Y1113-4,0))</f>
        <v/>
      </c>
      <c r="I1113" s="96" t="str">
        <f ca="1">IF(ISERROR($Y1113),"",OFFSET('Smelter Look-up'!$H$4,$Y1113-4,0))</f>
        <v/>
      </c>
      <c r="J1113" s="96" t="str">
        <f ca="1">IF(ISERROR($Y1113),"",OFFSET('Smelter Look-up'!$I$4,$Y1113-4,0))</f>
        <v/>
      </c>
      <c r="K1113" s="97"/>
      <c r="L1113" s="97"/>
      <c r="M1113" s="97"/>
      <c r="N1113" s="97"/>
      <c r="O1113" s="97"/>
      <c r="P1113" s="97"/>
      <c r="Q1113" s="98"/>
      <c r="R1113" s="140" t="str">
        <f ca="1">IF(ISERROR($Y1113),"",OFFSET('Smelter Look-up'!$C$4,$Y1113-4,0)&amp;"")</f>
        <v/>
      </c>
      <c r="S1113" s="98" t="str">
        <f ca="1" t="shared" si="125"/>
        <v/>
      </c>
      <c r="T1113" s="98" t="str">
        <f ca="1">IF(B1113="","",IF(ISERROR(MATCH($J1113,SorP!B:B,0)),"",INDIRECT("'SorP'!$A$"&amp;MATCH($S1113&amp;$J1113,SorP!C:C,0))))</f>
        <v/>
      </c>
      <c r="U1113" s="99"/>
      <c r="V1113" s="74" t="str">
        <f ca="1" t="shared" si="126"/>
        <v/>
      </c>
      <c r="W1113" s="74" t="b">
        <f ca="1" t="shared" si="127"/>
        <v>0</v>
      </c>
      <c r="X1113" s="74" t="str">
        <f ca="1" t="shared" si="128"/>
        <v>+</v>
      </c>
      <c r="Y1113" s="74" t="e">
        <f ca="1">IF(C1113="",NA(),MATCH($B1113&amp;$C1113,'Smelter Look-up'!$J:$J,0))</f>
        <v>#N/A</v>
      </c>
      <c r="AB1113" s="74">
        <f ca="1" t="shared" si="129"/>
        <v>0</v>
      </c>
      <c r="AC1113" s="74" t="str">
        <f ca="1" t="shared" si="130"/>
        <v/>
      </c>
      <c r="AD1113" s="74" t="str">
        <f ca="1" t="shared" si="131"/>
        <v/>
      </c>
    </row>
    <row r="1114" s="74" customFormat="1" ht="20.15" customHeight="1" spans="1:30">
      <c r="A1114" s="97"/>
      <c r="B1114" s="95" t="str">
        <f ca="1">IF(LEN(A1114)=0,"",INDEX('Smelter Look-up'!$A:$A,MATCH($A1114,'Smelter Look-up'!$E:$E,0)))</f>
        <v/>
      </c>
      <c r="C1114" s="95" t="str">
        <f ca="1">IF(LEN(A1114)=0,"",INDEX('Smelter Look-up'!$C:$C,MATCH($A1114,'Smelter Look-up'!$E:$E,0)))</f>
        <v/>
      </c>
      <c r="D1114" s="95"/>
      <c r="E1114" s="95" t="str">
        <f ca="1">IF(ISERROR($Y1114),"",OFFSET('Smelter Look-up'!$D$4,$Y1114-4,0)&amp;"")</f>
        <v/>
      </c>
      <c r="F1114" s="95" t="str">
        <f ca="1">IF(ISERROR($Y1114),"",OFFSET('Smelter Look-up'!$E$4,$Y1114-4,0))</f>
        <v/>
      </c>
      <c r="G1114" s="95" t="str">
        <f ca="1">IF(C1114="Smelter not listed","Enter smelter details",IF(ISERROR($Y1114),"",OFFSET('Smelter Look-up'!$F$4,$Y1114-4,0)))</f>
        <v/>
      </c>
      <c r="H1114" s="154" t="str">
        <f ca="1">IF(ISERROR($Y1114),"",OFFSET('Smelter Look-up'!$G$4,$Y1114-4,0))</f>
        <v/>
      </c>
      <c r="I1114" s="96" t="str">
        <f ca="1">IF(ISERROR($Y1114),"",OFFSET('Smelter Look-up'!$H$4,$Y1114-4,0))</f>
        <v/>
      </c>
      <c r="J1114" s="96" t="str">
        <f ca="1">IF(ISERROR($Y1114),"",OFFSET('Smelter Look-up'!$I$4,$Y1114-4,0))</f>
        <v/>
      </c>
      <c r="K1114" s="97"/>
      <c r="L1114" s="97"/>
      <c r="M1114" s="97"/>
      <c r="N1114" s="97"/>
      <c r="O1114" s="97"/>
      <c r="P1114" s="97"/>
      <c r="Q1114" s="98"/>
      <c r="R1114" s="140" t="str">
        <f ca="1">IF(ISERROR($Y1114),"",OFFSET('Smelter Look-up'!$C$4,$Y1114-4,0)&amp;"")</f>
        <v/>
      </c>
      <c r="S1114" s="98" t="str">
        <f ca="1" t="shared" si="125"/>
        <v/>
      </c>
      <c r="T1114" s="98" t="str">
        <f ca="1">IF(B1114="","",IF(ISERROR(MATCH($J1114,SorP!B:B,0)),"",INDIRECT("'SorP'!$A$"&amp;MATCH($S1114&amp;$J1114,SorP!C:C,0))))</f>
        <v/>
      </c>
      <c r="U1114" s="99"/>
      <c r="V1114" s="74" t="str">
        <f ca="1" t="shared" si="126"/>
        <v/>
      </c>
      <c r="W1114" s="74" t="b">
        <f ca="1" t="shared" si="127"/>
        <v>0</v>
      </c>
      <c r="X1114" s="74" t="str">
        <f ca="1" t="shared" si="128"/>
        <v>+</v>
      </c>
      <c r="Y1114" s="74" t="e">
        <f ca="1">IF(C1114="",NA(),MATCH($B1114&amp;$C1114,'Smelter Look-up'!$J:$J,0))</f>
        <v>#N/A</v>
      </c>
      <c r="AB1114" s="74">
        <f ca="1" t="shared" si="129"/>
        <v>0</v>
      </c>
      <c r="AC1114" s="74" t="str">
        <f ca="1" t="shared" si="130"/>
        <v/>
      </c>
      <c r="AD1114" s="74" t="str">
        <f ca="1" t="shared" si="131"/>
        <v/>
      </c>
    </row>
    <row r="1115" s="74" customFormat="1" ht="20.15" customHeight="1" spans="1:30">
      <c r="A1115" s="97"/>
      <c r="B1115" s="95" t="str">
        <f ca="1">IF(LEN(A1115)=0,"",INDEX('Smelter Look-up'!$A:$A,MATCH($A1115,'Smelter Look-up'!$E:$E,0)))</f>
        <v/>
      </c>
      <c r="C1115" s="95" t="str">
        <f ca="1">IF(LEN(A1115)=0,"",INDEX('Smelter Look-up'!$C:$C,MATCH($A1115,'Smelter Look-up'!$E:$E,0)))</f>
        <v/>
      </c>
      <c r="D1115" s="95"/>
      <c r="E1115" s="95" t="str">
        <f ca="1">IF(ISERROR($Y1115),"",OFFSET('Smelter Look-up'!$D$4,$Y1115-4,0)&amp;"")</f>
        <v/>
      </c>
      <c r="F1115" s="95" t="str">
        <f ca="1">IF(ISERROR($Y1115),"",OFFSET('Smelter Look-up'!$E$4,$Y1115-4,0))</f>
        <v/>
      </c>
      <c r="G1115" s="95" t="str">
        <f ca="1">IF(C1115="Smelter not listed","Enter smelter details",IF(ISERROR($Y1115),"",OFFSET('Smelter Look-up'!$F$4,$Y1115-4,0)))</f>
        <v/>
      </c>
      <c r="H1115" s="154" t="str">
        <f ca="1">IF(ISERROR($Y1115),"",OFFSET('Smelter Look-up'!$G$4,$Y1115-4,0))</f>
        <v/>
      </c>
      <c r="I1115" s="96" t="str">
        <f ca="1">IF(ISERROR($Y1115),"",OFFSET('Smelter Look-up'!$H$4,$Y1115-4,0))</f>
        <v/>
      </c>
      <c r="J1115" s="96" t="str">
        <f ca="1">IF(ISERROR($Y1115),"",OFFSET('Smelter Look-up'!$I$4,$Y1115-4,0))</f>
        <v/>
      </c>
      <c r="K1115" s="97"/>
      <c r="L1115" s="97"/>
      <c r="M1115" s="97"/>
      <c r="N1115" s="97"/>
      <c r="O1115" s="97"/>
      <c r="P1115" s="97"/>
      <c r="Q1115" s="98"/>
      <c r="R1115" s="140" t="str">
        <f ca="1">IF(ISERROR($Y1115),"",OFFSET('Smelter Look-up'!$C$4,$Y1115-4,0)&amp;"")</f>
        <v/>
      </c>
      <c r="S1115" s="98" t="str">
        <f ca="1" t="shared" si="125"/>
        <v/>
      </c>
      <c r="T1115" s="98" t="str">
        <f ca="1">IF(B1115="","",IF(ISERROR(MATCH($J1115,SorP!B:B,0)),"",INDIRECT("'SorP'!$A$"&amp;MATCH($S1115&amp;$J1115,SorP!C:C,0))))</f>
        <v/>
      </c>
      <c r="U1115" s="99"/>
      <c r="V1115" s="74" t="str">
        <f ca="1" t="shared" si="126"/>
        <v/>
      </c>
      <c r="W1115" s="74" t="b">
        <f ca="1" t="shared" si="127"/>
        <v>0</v>
      </c>
      <c r="X1115" s="74" t="str">
        <f ca="1" t="shared" si="128"/>
        <v>+</v>
      </c>
      <c r="Y1115" s="74" t="e">
        <f ca="1">IF(C1115="",NA(),MATCH($B1115&amp;$C1115,'Smelter Look-up'!$J:$J,0))</f>
        <v>#N/A</v>
      </c>
      <c r="AB1115" s="74">
        <f ca="1" t="shared" si="129"/>
        <v>0</v>
      </c>
      <c r="AC1115" s="74" t="str">
        <f ca="1" t="shared" si="130"/>
        <v/>
      </c>
      <c r="AD1115" s="74" t="str">
        <f ca="1" t="shared" si="131"/>
        <v/>
      </c>
    </row>
    <row r="1116" s="74" customFormat="1" ht="20.15" customHeight="1" spans="1:30">
      <c r="A1116" s="97"/>
      <c r="B1116" s="95" t="str">
        <f ca="1">IF(LEN(A1116)=0,"",INDEX('Smelter Look-up'!$A:$A,MATCH($A1116,'Smelter Look-up'!$E:$E,0)))</f>
        <v/>
      </c>
      <c r="C1116" s="95" t="str">
        <f ca="1">IF(LEN(A1116)=0,"",INDEX('Smelter Look-up'!$C:$C,MATCH($A1116,'Smelter Look-up'!$E:$E,0)))</f>
        <v/>
      </c>
      <c r="D1116" s="95"/>
      <c r="E1116" s="95" t="str">
        <f ca="1">IF(ISERROR($Y1116),"",OFFSET('Smelter Look-up'!$D$4,$Y1116-4,0)&amp;"")</f>
        <v/>
      </c>
      <c r="F1116" s="95" t="str">
        <f ca="1">IF(ISERROR($Y1116),"",OFFSET('Smelter Look-up'!$E$4,$Y1116-4,0))</f>
        <v/>
      </c>
      <c r="G1116" s="95" t="str">
        <f ca="1">IF(C1116="Smelter not listed","Enter smelter details",IF(ISERROR($Y1116),"",OFFSET('Smelter Look-up'!$F$4,$Y1116-4,0)))</f>
        <v/>
      </c>
      <c r="H1116" s="154" t="str">
        <f ca="1">IF(ISERROR($Y1116),"",OFFSET('Smelter Look-up'!$G$4,$Y1116-4,0))</f>
        <v/>
      </c>
      <c r="I1116" s="96" t="str">
        <f ca="1">IF(ISERROR($Y1116),"",OFFSET('Smelter Look-up'!$H$4,$Y1116-4,0))</f>
        <v/>
      </c>
      <c r="J1116" s="96" t="str">
        <f ca="1">IF(ISERROR($Y1116),"",OFFSET('Smelter Look-up'!$I$4,$Y1116-4,0))</f>
        <v/>
      </c>
      <c r="K1116" s="97"/>
      <c r="L1116" s="97"/>
      <c r="M1116" s="97"/>
      <c r="N1116" s="97"/>
      <c r="O1116" s="97"/>
      <c r="P1116" s="97"/>
      <c r="Q1116" s="98"/>
      <c r="R1116" s="140" t="str">
        <f ca="1">IF(ISERROR($Y1116),"",OFFSET('Smelter Look-up'!$C$4,$Y1116-4,0)&amp;"")</f>
        <v/>
      </c>
      <c r="S1116" s="98" t="str">
        <f ca="1" t="shared" si="125"/>
        <v/>
      </c>
      <c r="T1116" s="98" t="str">
        <f ca="1">IF(B1116="","",IF(ISERROR(MATCH($J1116,SorP!B:B,0)),"",INDIRECT("'SorP'!$A$"&amp;MATCH($S1116&amp;$J1116,SorP!C:C,0))))</f>
        <v/>
      </c>
      <c r="U1116" s="99"/>
      <c r="V1116" s="74" t="str">
        <f ca="1" t="shared" si="126"/>
        <v/>
      </c>
      <c r="W1116" s="74" t="b">
        <f ca="1" t="shared" si="127"/>
        <v>0</v>
      </c>
      <c r="X1116" s="74" t="str">
        <f ca="1" t="shared" si="128"/>
        <v>+</v>
      </c>
      <c r="Y1116" s="74" t="e">
        <f ca="1">IF(C1116="",NA(),MATCH($B1116&amp;$C1116,'Smelter Look-up'!$J:$J,0))</f>
        <v>#N/A</v>
      </c>
      <c r="AB1116" s="74">
        <f ca="1" t="shared" si="129"/>
        <v>0</v>
      </c>
      <c r="AC1116" s="74" t="str">
        <f ca="1" t="shared" si="130"/>
        <v/>
      </c>
      <c r="AD1116" s="74" t="str">
        <f ca="1" t="shared" si="131"/>
        <v/>
      </c>
    </row>
    <row r="1117" s="74" customFormat="1" ht="20.15" customHeight="1" spans="1:30">
      <c r="A1117" s="97"/>
      <c r="B1117" s="95" t="str">
        <f ca="1">IF(LEN(A1117)=0,"",INDEX('Smelter Look-up'!$A:$A,MATCH($A1117,'Smelter Look-up'!$E:$E,0)))</f>
        <v/>
      </c>
      <c r="C1117" s="95" t="str">
        <f ca="1">IF(LEN(A1117)=0,"",INDEX('Smelter Look-up'!$C:$C,MATCH($A1117,'Smelter Look-up'!$E:$E,0)))</f>
        <v/>
      </c>
      <c r="D1117" s="95"/>
      <c r="E1117" s="95" t="str">
        <f ca="1">IF(ISERROR($Y1117),"",OFFSET('Smelter Look-up'!$D$4,$Y1117-4,0)&amp;"")</f>
        <v/>
      </c>
      <c r="F1117" s="95" t="str">
        <f ca="1">IF(ISERROR($Y1117),"",OFFSET('Smelter Look-up'!$E$4,$Y1117-4,0))</f>
        <v/>
      </c>
      <c r="G1117" s="95" t="str">
        <f ca="1">IF(C1117="Smelter not listed","Enter smelter details",IF(ISERROR($Y1117),"",OFFSET('Smelter Look-up'!$F$4,$Y1117-4,0)))</f>
        <v/>
      </c>
      <c r="H1117" s="154" t="str">
        <f ca="1">IF(ISERROR($Y1117),"",OFFSET('Smelter Look-up'!$G$4,$Y1117-4,0))</f>
        <v/>
      </c>
      <c r="I1117" s="96" t="str">
        <f ca="1">IF(ISERROR($Y1117),"",OFFSET('Smelter Look-up'!$H$4,$Y1117-4,0))</f>
        <v/>
      </c>
      <c r="J1117" s="96" t="str">
        <f ca="1">IF(ISERROR($Y1117),"",OFFSET('Smelter Look-up'!$I$4,$Y1117-4,0))</f>
        <v/>
      </c>
      <c r="K1117" s="97"/>
      <c r="L1117" s="97"/>
      <c r="M1117" s="97"/>
      <c r="N1117" s="97"/>
      <c r="O1117" s="97"/>
      <c r="P1117" s="97"/>
      <c r="Q1117" s="98"/>
      <c r="R1117" s="140" t="str">
        <f ca="1">IF(ISERROR($Y1117),"",OFFSET('Smelter Look-up'!$C$4,$Y1117-4,0)&amp;"")</f>
        <v/>
      </c>
      <c r="S1117" s="98" t="str">
        <f ca="1" t="shared" si="125"/>
        <v/>
      </c>
      <c r="T1117" s="98" t="str">
        <f ca="1">IF(B1117="","",IF(ISERROR(MATCH($J1117,SorP!B:B,0)),"",INDIRECT("'SorP'!$A$"&amp;MATCH($S1117&amp;$J1117,SorP!C:C,0))))</f>
        <v/>
      </c>
      <c r="U1117" s="99"/>
      <c r="V1117" s="74" t="str">
        <f ca="1" t="shared" si="126"/>
        <v/>
      </c>
      <c r="W1117" s="74" t="b">
        <f ca="1" t="shared" si="127"/>
        <v>0</v>
      </c>
      <c r="X1117" s="74" t="str">
        <f ca="1" t="shared" si="128"/>
        <v>+</v>
      </c>
      <c r="Y1117" s="74" t="e">
        <f ca="1">IF(C1117="",NA(),MATCH($B1117&amp;$C1117,'Smelter Look-up'!$J:$J,0))</f>
        <v>#N/A</v>
      </c>
      <c r="AB1117" s="74">
        <f ca="1" t="shared" si="129"/>
        <v>0</v>
      </c>
      <c r="AC1117" s="74" t="str">
        <f ca="1" t="shared" si="130"/>
        <v/>
      </c>
      <c r="AD1117" s="74" t="str">
        <f ca="1" t="shared" si="131"/>
        <v/>
      </c>
    </row>
    <row r="1118" s="74" customFormat="1" ht="20.15" customHeight="1" spans="1:30">
      <c r="A1118" s="97"/>
      <c r="B1118" s="95" t="str">
        <f ca="1">IF(LEN(A1118)=0,"",INDEX('Smelter Look-up'!$A:$A,MATCH($A1118,'Smelter Look-up'!$E:$E,0)))</f>
        <v/>
      </c>
      <c r="C1118" s="95" t="str">
        <f ca="1">IF(LEN(A1118)=0,"",INDEX('Smelter Look-up'!$C:$C,MATCH($A1118,'Smelter Look-up'!$E:$E,0)))</f>
        <v/>
      </c>
      <c r="D1118" s="95"/>
      <c r="E1118" s="95" t="str">
        <f ca="1">IF(ISERROR($Y1118),"",OFFSET('Smelter Look-up'!$D$4,$Y1118-4,0)&amp;"")</f>
        <v/>
      </c>
      <c r="F1118" s="95" t="str">
        <f ca="1">IF(ISERROR($Y1118),"",OFFSET('Smelter Look-up'!$E$4,$Y1118-4,0))</f>
        <v/>
      </c>
      <c r="G1118" s="95" t="str">
        <f ca="1">IF(C1118="Smelter not listed","Enter smelter details",IF(ISERROR($Y1118),"",OFFSET('Smelter Look-up'!$F$4,$Y1118-4,0)))</f>
        <v/>
      </c>
      <c r="H1118" s="154" t="str">
        <f ca="1">IF(ISERROR($Y1118),"",OFFSET('Smelter Look-up'!$G$4,$Y1118-4,0))</f>
        <v/>
      </c>
      <c r="I1118" s="96" t="str">
        <f ca="1">IF(ISERROR($Y1118),"",OFFSET('Smelter Look-up'!$H$4,$Y1118-4,0))</f>
        <v/>
      </c>
      <c r="J1118" s="96" t="str">
        <f ca="1">IF(ISERROR($Y1118),"",OFFSET('Smelter Look-up'!$I$4,$Y1118-4,0))</f>
        <v/>
      </c>
      <c r="K1118" s="97"/>
      <c r="L1118" s="97"/>
      <c r="M1118" s="97"/>
      <c r="N1118" s="97"/>
      <c r="O1118" s="97"/>
      <c r="P1118" s="97"/>
      <c r="Q1118" s="98"/>
      <c r="R1118" s="140" t="str">
        <f ca="1">IF(ISERROR($Y1118),"",OFFSET('Smelter Look-up'!$C$4,$Y1118-4,0)&amp;"")</f>
        <v/>
      </c>
      <c r="S1118" s="98" t="str">
        <f ca="1" t="shared" si="125"/>
        <v/>
      </c>
      <c r="T1118" s="98" t="str">
        <f ca="1">IF(B1118="","",IF(ISERROR(MATCH($J1118,SorP!B:B,0)),"",INDIRECT("'SorP'!$A$"&amp;MATCH($S1118&amp;$J1118,SorP!C:C,0))))</f>
        <v/>
      </c>
      <c r="U1118" s="99"/>
      <c r="V1118" s="74" t="str">
        <f ca="1" t="shared" si="126"/>
        <v/>
      </c>
      <c r="W1118" s="74" t="b">
        <f ca="1" t="shared" si="127"/>
        <v>0</v>
      </c>
      <c r="X1118" s="74" t="str">
        <f ca="1" t="shared" si="128"/>
        <v>+</v>
      </c>
      <c r="Y1118" s="74" t="e">
        <f ca="1">IF(C1118="",NA(),MATCH($B1118&amp;$C1118,'Smelter Look-up'!$J:$J,0))</f>
        <v>#N/A</v>
      </c>
      <c r="AB1118" s="74">
        <f ca="1" t="shared" si="129"/>
        <v>0</v>
      </c>
      <c r="AC1118" s="74" t="str">
        <f ca="1" t="shared" si="130"/>
        <v/>
      </c>
      <c r="AD1118" s="74" t="str">
        <f ca="1" t="shared" si="131"/>
        <v/>
      </c>
    </row>
    <row r="1119" s="74" customFormat="1" ht="20.15" customHeight="1" spans="1:30">
      <c r="A1119" s="97"/>
      <c r="B1119" s="95" t="str">
        <f ca="1">IF(LEN(A1119)=0,"",INDEX('Smelter Look-up'!$A:$A,MATCH($A1119,'Smelter Look-up'!$E:$E,0)))</f>
        <v/>
      </c>
      <c r="C1119" s="95" t="str">
        <f ca="1">IF(LEN(A1119)=0,"",INDEX('Smelter Look-up'!$C:$C,MATCH($A1119,'Smelter Look-up'!$E:$E,0)))</f>
        <v/>
      </c>
      <c r="D1119" s="95"/>
      <c r="E1119" s="95" t="str">
        <f ca="1">IF(ISERROR($Y1119),"",OFFSET('Smelter Look-up'!$D$4,$Y1119-4,0)&amp;"")</f>
        <v/>
      </c>
      <c r="F1119" s="95" t="str">
        <f ca="1">IF(ISERROR($Y1119),"",OFFSET('Smelter Look-up'!$E$4,$Y1119-4,0))</f>
        <v/>
      </c>
      <c r="G1119" s="95" t="str">
        <f ca="1">IF(C1119="Smelter not listed","Enter smelter details",IF(ISERROR($Y1119),"",OFFSET('Smelter Look-up'!$F$4,$Y1119-4,0)))</f>
        <v/>
      </c>
      <c r="H1119" s="154" t="str">
        <f ca="1">IF(ISERROR($Y1119),"",OFFSET('Smelter Look-up'!$G$4,$Y1119-4,0))</f>
        <v/>
      </c>
      <c r="I1119" s="96" t="str">
        <f ca="1">IF(ISERROR($Y1119),"",OFFSET('Smelter Look-up'!$H$4,$Y1119-4,0))</f>
        <v/>
      </c>
      <c r="J1119" s="96" t="str">
        <f ca="1">IF(ISERROR($Y1119),"",OFFSET('Smelter Look-up'!$I$4,$Y1119-4,0))</f>
        <v/>
      </c>
      <c r="K1119" s="97"/>
      <c r="L1119" s="97"/>
      <c r="M1119" s="97"/>
      <c r="N1119" s="97"/>
      <c r="O1119" s="97"/>
      <c r="P1119" s="97"/>
      <c r="Q1119" s="98"/>
      <c r="R1119" s="140" t="str">
        <f ca="1">IF(ISERROR($Y1119),"",OFFSET('Smelter Look-up'!$C$4,$Y1119-4,0)&amp;"")</f>
        <v/>
      </c>
      <c r="S1119" s="98" t="str">
        <f ca="1" t="shared" si="125"/>
        <v/>
      </c>
      <c r="T1119" s="98" t="str">
        <f ca="1">IF(B1119="","",IF(ISERROR(MATCH($J1119,SorP!B:B,0)),"",INDIRECT("'SorP'!$A$"&amp;MATCH($S1119&amp;$J1119,SorP!C:C,0))))</f>
        <v/>
      </c>
      <c r="U1119" s="99"/>
      <c r="V1119" s="74" t="str">
        <f ca="1" t="shared" si="126"/>
        <v/>
      </c>
      <c r="W1119" s="74" t="b">
        <f ca="1" t="shared" si="127"/>
        <v>0</v>
      </c>
      <c r="X1119" s="74" t="str">
        <f ca="1" t="shared" si="128"/>
        <v>+</v>
      </c>
      <c r="Y1119" s="74" t="e">
        <f ca="1">IF(C1119="",NA(),MATCH($B1119&amp;$C1119,'Smelter Look-up'!$J:$J,0))</f>
        <v>#N/A</v>
      </c>
      <c r="AB1119" s="74">
        <f ca="1" t="shared" si="129"/>
        <v>0</v>
      </c>
      <c r="AC1119" s="74" t="str">
        <f ca="1" t="shared" si="130"/>
        <v/>
      </c>
      <c r="AD1119" s="74" t="str">
        <f ca="1" t="shared" si="131"/>
        <v/>
      </c>
    </row>
    <row r="1120" s="74" customFormat="1" ht="20.15" customHeight="1" spans="1:30">
      <c r="A1120" s="97"/>
      <c r="B1120" s="95" t="str">
        <f ca="1">IF(LEN(A1120)=0,"",INDEX('Smelter Look-up'!$A:$A,MATCH($A1120,'Smelter Look-up'!$E:$E,0)))</f>
        <v/>
      </c>
      <c r="C1120" s="95" t="str">
        <f ca="1">IF(LEN(A1120)=0,"",INDEX('Smelter Look-up'!$C:$C,MATCH($A1120,'Smelter Look-up'!$E:$E,0)))</f>
        <v/>
      </c>
      <c r="D1120" s="95"/>
      <c r="E1120" s="95" t="str">
        <f ca="1">IF(ISERROR($Y1120),"",OFFSET('Smelter Look-up'!$D$4,$Y1120-4,0)&amp;"")</f>
        <v/>
      </c>
      <c r="F1120" s="95" t="str">
        <f ca="1">IF(ISERROR($Y1120),"",OFFSET('Smelter Look-up'!$E$4,$Y1120-4,0))</f>
        <v/>
      </c>
      <c r="G1120" s="95" t="str">
        <f ca="1">IF(C1120="Smelter not listed","Enter smelter details",IF(ISERROR($Y1120),"",OFFSET('Smelter Look-up'!$F$4,$Y1120-4,0)))</f>
        <v/>
      </c>
      <c r="H1120" s="154" t="str">
        <f ca="1">IF(ISERROR($Y1120),"",OFFSET('Smelter Look-up'!$G$4,$Y1120-4,0))</f>
        <v/>
      </c>
      <c r="I1120" s="96" t="str">
        <f ca="1">IF(ISERROR($Y1120),"",OFFSET('Smelter Look-up'!$H$4,$Y1120-4,0))</f>
        <v/>
      </c>
      <c r="J1120" s="96" t="str">
        <f ca="1">IF(ISERROR($Y1120),"",OFFSET('Smelter Look-up'!$I$4,$Y1120-4,0))</f>
        <v/>
      </c>
      <c r="K1120" s="97"/>
      <c r="L1120" s="97"/>
      <c r="M1120" s="97"/>
      <c r="N1120" s="97"/>
      <c r="O1120" s="97"/>
      <c r="P1120" s="97"/>
      <c r="Q1120" s="98"/>
      <c r="R1120" s="140" t="str">
        <f ca="1">IF(ISERROR($Y1120),"",OFFSET('Smelter Look-up'!$C$4,$Y1120-4,0)&amp;"")</f>
        <v/>
      </c>
      <c r="S1120" s="98" t="str">
        <f ca="1" t="shared" si="125"/>
        <v/>
      </c>
      <c r="T1120" s="98" t="str">
        <f ca="1">IF(B1120="","",IF(ISERROR(MATCH($J1120,SorP!B:B,0)),"",INDIRECT("'SorP'!$A$"&amp;MATCH($S1120&amp;$J1120,SorP!C:C,0))))</f>
        <v/>
      </c>
      <c r="U1120" s="99"/>
      <c r="V1120" s="74" t="str">
        <f ca="1" t="shared" si="126"/>
        <v/>
      </c>
      <c r="W1120" s="74" t="b">
        <f ca="1" t="shared" si="127"/>
        <v>0</v>
      </c>
      <c r="X1120" s="74" t="str">
        <f ca="1" t="shared" si="128"/>
        <v>+</v>
      </c>
      <c r="Y1120" s="74" t="e">
        <f ca="1">IF(C1120="",NA(),MATCH($B1120&amp;$C1120,'Smelter Look-up'!$J:$J,0))</f>
        <v>#N/A</v>
      </c>
      <c r="AB1120" s="74">
        <f ca="1" t="shared" si="129"/>
        <v>0</v>
      </c>
      <c r="AC1120" s="74" t="str">
        <f ca="1" t="shared" si="130"/>
        <v/>
      </c>
      <c r="AD1120" s="74" t="str">
        <f ca="1" t="shared" si="131"/>
        <v/>
      </c>
    </row>
    <row r="1121" s="74" customFormat="1" ht="20.15" customHeight="1" spans="1:30">
      <c r="A1121" s="97"/>
      <c r="B1121" s="95" t="str">
        <f ca="1">IF(LEN(A1121)=0,"",INDEX('Smelter Look-up'!$A:$A,MATCH($A1121,'Smelter Look-up'!$E:$E,0)))</f>
        <v/>
      </c>
      <c r="C1121" s="95" t="str">
        <f ca="1">IF(LEN(A1121)=0,"",INDEX('Smelter Look-up'!$C:$C,MATCH($A1121,'Smelter Look-up'!$E:$E,0)))</f>
        <v/>
      </c>
      <c r="D1121" s="95"/>
      <c r="E1121" s="95" t="str">
        <f ca="1">IF(ISERROR($Y1121),"",OFFSET('Smelter Look-up'!$D$4,$Y1121-4,0)&amp;"")</f>
        <v/>
      </c>
      <c r="F1121" s="95" t="str">
        <f ca="1">IF(ISERROR($Y1121),"",OFFSET('Smelter Look-up'!$E$4,$Y1121-4,0))</f>
        <v/>
      </c>
      <c r="G1121" s="95" t="str">
        <f ca="1">IF(C1121="Smelter not listed","Enter smelter details",IF(ISERROR($Y1121),"",OFFSET('Smelter Look-up'!$F$4,$Y1121-4,0)))</f>
        <v/>
      </c>
      <c r="H1121" s="154" t="str">
        <f ca="1">IF(ISERROR($Y1121),"",OFFSET('Smelter Look-up'!$G$4,$Y1121-4,0))</f>
        <v/>
      </c>
      <c r="I1121" s="96" t="str">
        <f ca="1">IF(ISERROR($Y1121),"",OFFSET('Smelter Look-up'!$H$4,$Y1121-4,0))</f>
        <v/>
      </c>
      <c r="J1121" s="96" t="str">
        <f ca="1">IF(ISERROR($Y1121),"",OFFSET('Smelter Look-up'!$I$4,$Y1121-4,0))</f>
        <v/>
      </c>
      <c r="K1121" s="97"/>
      <c r="L1121" s="97"/>
      <c r="M1121" s="97"/>
      <c r="N1121" s="97"/>
      <c r="O1121" s="97"/>
      <c r="P1121" s="97"/>
      <c r="Q1121" s="98"/>
      <c r="R1121" s="140" t="str">
        <f ca="1">IF(ISERROR($Y1121),"",OFFSET('Smelter Look-up'!$C$4,$Y1121-4,0)&amp;"")</f>
        <v/>
      </c>
      <c r="S1121" s="98" t="str">
        <f ca="1" t="shared" si="125"/>
        <v/>
      </c>
      <c r="T1121" s="98" t="str">
        <f ca="1">IF(B1121="","",IF(ISERROR(MATCH($J1121,SorP!B:B,0)),"",INDIRECT("'SorP'!$A$"&amp;MATCH($S1121&amp;$J1121,SorP!C:C,0))))</f>
        <v/>
      </c>
      <c r="U1121" s="99"/>
      <c r="V1121" s="74" t="str">
        <f ca="1" t="shared" si="126"/>
        <v/>
      </c>
      <c r="W1121" s="74" t="b">
        <f ca="1" t="shared" si="127"/>
        <v>0</v>
      </c>
      <c r="X1121" s="74" t="str">
        <f ca="1" t="shared" si="128"/>
        <v>+</v>
      </c>
      <c r="Y1121" s="74" t="e">
        <f ca="1">IF(C1121="",NA(),MATCH($B1121&amp;$C1121,'Smelter Look-up'!$J:$J,0))</f>
        <v>#N/A</v>
      </c>
      <c r="AB1121" s="74">
        <f ca="1" t="shared" si="129"/>
        <v>0</v>
      </c>
      <c r="AC1121" s="74" t="str">
        <f ca="1" t="shared" si="130"/>
        <v/>
      </c>
      <c r="AD1121" s="74" t="str">
        <f ca="1" t="shared" si="131"/>
        <v/>
      </c>
    </row>
    <row r="1122" s="74" customFormat="1" ht="20.15" customHeight="1" spans="1:30">
      <c r="A1122" s="97"/>
      <c r="B1122" s="95" t="str">
        <f ca="1">IF(LEN(A1122)=0,"",INDEX('Smelter Look-up'!$A:$A,MATCH($A1122,'Smelter Look-up'!$E:$E,0)))</f>
        <v/>
      </c>
      <c r="C1122" s="95" t="str">
        <f ca="1">IF(LEN(A1122)=0,"",INDEX('Smelter Look-up'!$C:$C,MATCH($A1122,'Smelter Look-up'!$E:$E,0)))</f>
        <v/>
      </c>
      <c r="D1122" s="95"/>
      <c r="E1122" s="95" t="str">
        <f ca="1">IF(ISERROR($Y1122),"",OFFSET('Smelter Look-up'!$D$4,$Y1122-4,0)&amp;"")</f>
        <v/>
      </c>
      <c r="F1122" s="95" t="str">
        <f ca="1">IF(ISERROR($Y1122),"",OFFSET('Smelter Look-up'!$E$4,$Y1122-4,0))</f>
        <v/>
      </c>
      <c r="G1122" s="95" t="str">
        <f ca="1">IF(C1122="Smelter not listed","Enter smelter details",IF(ISERROR($Y1122),"",OFFSET('Smelter Look-up'!$F$4,$Y1122-4,0)))</f>
        <v/>
      </c>
      <c r="H1122" s="154" t="str">
        <f ca="1">IF(ISERROR($Y1122),"",OFFSET('Smelter Look-up'!$G$4,$Y1122-4,0))</f>
        <v/>
      </c>
      <c r="I1122" s="96" t="str">
        <f ca="1">IF(ISERROR($Y1122),"",OFFSET('Smelter Look-up'!$H$4,$Y1122-4,0))</f>
        <v/>
      </c>
      <c r="J1122" s="96" t="str">
        <f ca="1">IF(ISERROR($Y1122),"",OFFSET('Smelter Look-up'!$I$4,$Y1122-4,0))</f>
        <v/>
      </c>
      <c r="K1122" s="97"/>
      <c r="L1122" s="97"/>
      <c r="M1122" s="97"/>
      <c r="N1122" s="97"/>
      <c r="O1122" s="97"/>
      <c r="P1122" s="97"/>
      <c r="Q1122" s="98"/>
      <c r="R1122" s="140" t="str">
        <f ca="1">IF(ISERROR($Y1122),"",OFFSET('Smelter Look-up'!$C$4,$Y1122-4,0)&amp;"")</f>
        <v/>
      </c>
      <c r="S1122" s="98" t="str">
        <f ca="1" t="shared" si="125"/>
        <v/>
      </c>
      <c r="T1122" s="98" t="str">
        <f ca="1">IF(B1122="","",IF(ISERROR(MATCH($J1122,SorP!B:B,0)),"",INDIRECT("'SorP'!$A$"&amp;MATCH($S1122&amp;$J1122,SorP!C:C,0))))</f>
        <v/>
      </c>
      <c r="U1122" s="99"/>
      <c r="V1122" s="74" t="str">
        <f ca="1" t="shared" si="126"/>
        <v/>
      </c>
      <c r="W1122" s="74" t="b">
        <f ca="1" t="shared" si="127"/>
        <v>0</v>
      </c>
      <c r="X1122" s="74" t="str">
        <f ca="1" t="shared" si="128"/>
        <v>+</v>
      </c>
      <c r="Y1122" s="74" t="e">
        <f ca="1">IF(C1122="",NA(),MATCH($B1122&amp;$C1122,'Smelter Look-up'!$J:$J,0))</f>
        <v>#N/A</v>
      </c>
      <c r="AB1122" s="74">
        <f ca="1" t="shared" si="129"/>
        <v>0</v>
      </c>
      <c r="AC1122" s="74" t="str">
        <f ca="1" t="shared" si="130"/>
        <v/>
      </c>
      <c r="AD1122" s="74" t="str">
        <f ca="1" t="shared" si="131"/>
        <v/>
      </c>
    </row>
    <row r="1123" s="74" customFormat="1" ht="20.15" customHeight="1" spans="1:30">
      <c r="A1123" s="97"/>
      <c r="B1123" s="95" t="str">
        <f ca="1">IF(LEN(A1123)=0,"",INDEX('Smelter Look-up'!$A:$A,MATCH($A1123,'Smelter Look-up'!$E:$E,0)))</f>
        <v/>
      </c>
      <c r="C1123" s="95" t="str">
        <f ca="1">IF(LEN(A1123)=0,"",INDEX('Smelter Look-up'!$C:$C,MATCH($A1123,'Smelter Look-up'!$E:$E,0)))</f>
        <v/>
      </c>
      <c r="D1123" s="95"/>
      <c r="E1123" s="95" t="str">
        <f ca="1">IF(ISERROR($Y1123),"",OFFSET('Smelter Look-up'!$D$4,$Y1123-4,0)&amp;"")</f>
        <v/>
      </c>
      <c r="F1123" s="95" t="str">
        <f ca="1">IF(ISERROR($Y1123),"",OFFSET('Smelter Look-up'!$E$4,$Y1123-4,0))</f>
        <v/>
      </c>
      <c r="G1123" s="95" t="str">
        <f ca="1">IF(C1123="Smelter not listed","Enter smelter details",IF(ISERROR($Y1123),"",OFFSET('Smelter Look-up'!$F$4,$Y1123-4,0)))</f>
        <v/>
      </c>
      <c r="H1123" s="154" t="str">
        <f ca="1">IF(ISERROR($Y1123),"",OFFSET('Smelter Look-up'!$G$4,$Y1123-4,0))</f>
        <v/>
      </c>
      <c r="I1123" s="96" t="str">
        <f ca="1">IF(ISERROR($Y1123),"",OFFSET('Smelter Look-up'!$H$4,$Y1123-4,0))</f>
        <v/>
      </c>
      <c r="J1123" s="96" t="str">
        <f ca="1">IF(ISERROR($Y1123),"",OFFSET('Smelter Look-up'!$I$4,$Y1123-4,0))</f>
        <v/>
      </c>
      <c r="K1123" s="97"/>
      <c r="L1123" s="97"/>
      <c r="M1123" s="97"/>
      <c r="N1123" s="97"/>
      <c r="O1123" s="97"/>
      <c r="P1123" s="97"/>
      <c r="Q1123" s="98"/>
      <c r="R1123" s="140" t="str">
        <f ca="1">IF(ISERROR($Y1123),"",OFFSET('Smelter Look-up'!$C$4,$Y1123-4,0)&amp;"")</f>
        <v/>
      </c>
      <c r="S1123" s="98" t="str">
        <f ca="1" t="shared" si="125"/>
        <v/>
      </c>
      <c r="T1123" s="98" t="str">
        <f ca="1">IF(B1123="","",IF(ISERROR(MATCH($J1123,SorP!B:B,0)),"",INDIRECT("'SorP'!$A$"&amp;MATCH($S1123&amp;$J1123,SorP!C:C,0))))</f>
        <v/>
      </c>
      <c r="U1123" s="99"/>
      <c r="V1123" s="74" t="str">
        <f ca="1" t="shared" si="126"/>
        <v/>
      </c>
      <c r="W1123" s="74" t="b">
        <f ca="1" t="shared" si="127"/>
        <v>0</v>
      </c>
      <c r="X1123" s="74" t="str">
        <f ca="1" t="shared" si="128"/>
        <v>+</v>
      </c>
      <c r="Y1123" s="74" t="e">
        <f ca="1">IF(C1123="",NA(),MATCH($B1123&amp;$C1123,'Smelter Look-up'!$J:$J,0))</f>
        <v>#N/A</v>
      </c>
      <c r="AB1123" s="74">
        <f ca="1" t="shared" si="129"/>
        <v>0</v>
      </c>
      <c r="AC1123" s="74" t="str">
        <f ca="1" t="shared" si="130"/>
        <v/>
      </c>
      <c r="AD1123" s="74" t="str">
        <f ca="1" t="shared" si="131"/>
        <v/>
      </c>
    </row>
    <row r="1124" s="74" customFormat="1" ht="20.15" customHeight="1" spans="1:30">
      <c r="A1124" s="97"/>
      <c r="B1124" s="95" t="str">
        <f ca="1">IF(LEN(A1124)=0,"",INDEX('Smelter Look-up'!$A:$A,MATCH($A1124,'Smelter Look-up'!$E:$E,0)))</f>
        <v/>
      </c>
      <c r="C1124" s="95" t="str">
        <f ca="1">IF(LEN(A1124)=0,"",INDEX('Smelter Look-up'!$C:$C,MATCH($A1124,'Smelter Look-up'!$E:$E,0)))</f>
        <v/>
      </c>
      <c r="D1124" s="95"/>
      <c r="E1124" s="95" t="str">
        <f ca="1">IF(ISERROR($Y1124),"",OFFSET('Smelter Look-up'!$D$4,$Y1124-4,0)&amp;"")</f>
        <v/>
      </c>
      <c r="F1124" s="95" t="str">
        <f ca="1">IF(ISERROR($Y1124),"",OFFSET('Smelter Look-up'!$E$4,$Y1124-4,0))</f>
        <v/>
      </c>
      <c r="G1124" s="95" t="str">
        <f ca="1">IF(C1124="Smelter not listed","Enter smelter details",IF(ISERROR($Y1124),"",OFFSET('Smelter Look-up'!$F$4,$Y1124-4,0)))</f>
        <v/>
      </c>
      <c r="H1124" s="154" t="str">
        <f ca="1">IF(ISERROR($Y1124),"",OFFSET('Smelter Look-up'!$G$4,$Y1124-4,0))</f>
        <v/>
      </c>
      <c r="I1124" s="96" t="str">
        <f ca="1">IF(ISERROR($Y1124),"",OFFSET('Smelter Look-up'!$H$4,$Y1124-4,0))</f>
        <v/>
      </c>
      <c r="J1124" s="96" t="str">
        <f ca="1">IF(ISERROR($Y1124),"",OFFSET('Smelter Look-up'!$I$4,$Y1124-4,0))</f>
        <v/>
      </c>
      <c r="K1124" s="97"/>
      <c r="L1124" s="97"/>
      <c r="M1124" s="97"/>
      <c r="N1124" s="97"/>
      <c r="O1124" s="97"/>
      <c r="P1124" s="97"/>
      <c r="Q1124" s="98"/>
      <c r="R1124" s="140" t="str">
        <f ca="1">IF(ISERROR($Y1124),"",OFFSET('Smelter Look-up'!$C$4,$Y1124-4,0)&amp;"")</f>
        <v/>
      </c>
      <c r="S1124" s="98" t="str">
        <f ca="1" t="shared" si="125"/>
        <v/>
      </c>
      <c r="T1124" s="98" t="str">
        <f ca="1">IF(B1124="","",IF(ISERROR(MATCH($J1124,SorP!B:B,0)),"",INDIRECT("'SorP'!$A$"&amp;MATCH($S1124&amp;$J1124,SorP!C:C,0))))</f>
        <v/>
      </c>
      <c r="U1124" s="99"/>
      <c r="V1124" s="74" t="str">
        <f ca="1" t="shared" si="126"/>
        <v/>
      </c>
      <c r="W1124" s="74" t="b">
        <f ca="1" t="shared" si="127"/>
        <v>0</v>
      </c>
      <c r="X1124" s="74" t="str">
        <f ca="1" t="shared" si="128"/>
        <v>+</v>
      </c>
      <c r="Y1124" s="74" t="e">
        <f ca="1">IF(C1124="",NA(),MATCH($B1124&amp;$C1124,'Smelter Look-up'!$J:$J,0))</f>
        <v>#N/A</v>
      </c>
      <c r="AB1124" s="74">
        <f ca="1" t="shared" si="129"/>
        <v>0</v>
      </c>
      <c r="AC1124" s="74" t="str">
        <f ca="1" t="shared" si="130"/>
        <v/>
      </c>
      <c r="AD1124" s="74" t="str">
        <f ca="1" t="shared" si="131"/>
        <v/>
      </c>
    </row>
    <row r="1125" s="74" customFormat="1" ht="20.15" customHeight="1" spans="1:30">
      <c r="A1125" s="97"/>
      <c r="B1125" s="95" t="str">
        <f ca="1">IF(LEN(A1125)=0,"",INDEX('Smelter Look-up'!$A:$A,MATCH($A1125,'Smelter Look-up'!$E:$E,0)))</f>
        <v/>
      </c>
      <c r="C1125" s="95" t="str">
        <f ca="1">IF(LEN(A1125)=0,"",INDEX('Smelter Look-up'!$C:$C,MATCH($A1125,'Smelter Look-up'!$E:$E,0)))</f>
        <v/>
      </c>
      <c r="D1125" s="95"/>
      <c r="E1125" s="95" t="str">
        <f ca="1">IF(ISERROR($Y1125),"",OFFSET('Smelter Look-up'!$D$4,$Y1125-4,0)&amp;"")</f>
        <v/>
      </c>
      <c r="F1125" s="95" t="str">
        <f ca="1">IF(ISERROR($Y1125),"",OFFSET('Smelter Look-up'!$E$4,$Y1125-4,0))</f>
        <v/>
      </c>
      <c r="G1125" s="95" t="str">
        <f ca="1">IF(C1125="Smelter not listed","Enter smelter details",IF(ISERROR($Y1125),"",OFFSET('Smelter Look-up'!$F$4,$Y1125-4,0)))</f>
        <v/>
      </c>
      <c r="H1125" s="154" t="str">
        <f ca="1">IF(ISERROR($Y1125),"",OFFSET('Smelter Look-up'!$G$4,$Y1125-4,0))</f>
        <v/>
      </c>
      <c r="I1125" s="96" t="str">
        <f ca="1">IF(ISERROR($Y1125),"",OFFSET('Smelter Look-up'!$H$4,$Y1125-4,0))</f>
        <v/>
      </c>
      <c r="J1125" s="96" t="str">
        <f ca="1">IF(ISERROR($Y1125),"",OFFSET('Smelter Look-up'!$I$4,$Y1125-4,0))</f>
        <v/>
      </c>
      <c r="K1125" s="97"/>
      <c r="L1125" s="97"/>
      <c r="M1125" s="97"/>
      <c r="N1125" s="97"/>
      <c r="O1125" s="97"/>
      <c r="P1125" s="97"/>
      <c r="Q1125" s="98"/>
      <c r="R1125" s="140" t="str">
        <f ca="1">IF(ISERROR($Y1125),"",OFFSET('Smelter Look-up'!$C$4,$Y1125-4,0)&amp;"")</f>
        <v/>
      </c>
      <c r="S1125" s="98" t="str">
        <f ca="1" t="shared" si="125"/>
        <v/>
      </c>
      <c r="T1125" s="98" t="str">
        <f ca="1">IF(B1125="","",IF(ISERROR(MATCH($J1125,SorP!B:B,0)),"",INDIRECT("'SorP'!$A$"&amp;MATCH($S1125&amp;$J1125,SorP!C:C,0))))</f>
        <v/>
      </c>
      <c r="U1125" s="99"/>
      <c r="V1125" s="74" t="str">
        <f ca="1" t="shared" si="126"/>
        <v/>
      </c>
      <c r="W1125" s="74" t="b">
        <f ca="1" t="shared" si="127"/>
        <v>0</v>
      </c>
      <c r="X1125" s="74" t="str">
        <f ca="1" t="shared" si="128"/>
        <v>+</v>
      </c>
      <c r="Y1125" s="74" t="e">
        <f ca="1">IF(C1125="",NA(),MATCH($B1125&amp;$C1125,'Smelter Look-up'!$J:$J,0))</f>
        <v>#N/A</v>
      </c>
      <c r="AB1125" s="74">
        <f ca="1" t="shared" si="129"/>
        <v>0</v>
      </c>
      <c r="AC1125" s="74" t="str">
        <f ca="1" t="shared" si="130"/>
        <v/>
      </c>
      <c r="AD1125" s="74" t="str">
        <f ca="1" t="shared" si="131"/>
        <v/>
      </c>
    </row>
    <row r="1126" s="74" customFormat="1" ht="20.15" customHeight="1" spans="1:30">
      <c r="A1126" s="97"/>
      <c r="B1126" s="95" t="str">
        <f ca="1">IF(LEN(A1126)=0,"",INDEX('Smelter Look-up'!$A:$A,MATCH($A1126,'Smelter Look-up'!$E:$E,0)))</f>
        <v/>
      </c>
      <c r="C1126" s="95" t="str">
        <f ca="1">IF(LEN(A1126)=0,"",INDEX('Smelter Look-up'!$C:$C,MATCH($A1126,'Smelter Look-up'!$E:$E,0)))</f>
        <v/>
      </c>
      <c r="D1126" s="95"/>
      <c r="E1126" s="95" t="str">
        <f ca="1">IF(ISERROR($Y1126),"",OFFSET('Smelter Look-up'!$D$4,$Y1126-4,0)&amp;"")</f>
        <v/>
      </c>
      <c r="F1126" s="95" t="str">
        <f ca="1">IF(ISERROR($Y1126),"",OFFSET('Smelter Look-up'!$E$4,$Y1126-4,0))</f>
        <v/>
      </c>
      <c r="G1126" s="95" t="str">
        <f ca="1">IF(C1126="Smelter not listed","Enter smelter details",IF(ISERROR($Y1126),"",OFFSET('Smelter Look-up'!$F$4,$Y1126-4,0)))</f>
        <v/>
      </c>
      <c r="H1126" s="154" t="str">
        <f ca="1">IF(ISERROR($Y1126),"",OFFSET('Smelter Look-up'!$G$4,$Y1126-4,0))</f>
        <v/>
      </c>
      <c r="I1126" s="96" t="str">
        <f ca="1">IF(ISERROR($Y1126),"",OFFSET('Smelter Look-up'!$H$4,$Y1126-4,0))</f>
        <v/>
      </c>
      <c r="J1126" s="96" t="str">
        <f ca="1">IF(ISERROR($Y1126),"",OFFSET('Smelter Look-up'!$I$4,$Y1126-4,0))</f>
        <v/>
      </c>
      <c r="K1126" s="97"/>
      <c r="L1126" s="97"/>
      <c r="M1126" s="97"/>
      <c r="N1126" s="97"/>
      <c r="O1126" s="97"/>
      <c r="P1126" s="97"/>
      <c r="Q1126" s="98"/>
      <c r="R1126" s="140" t="str">
        <f ca="1">IF(ISERROR($Y1126),"",OFFSET('Smelter Look-up'!$C$4,$Y1126-4,0)&amp;"")</f>
        <v/>
      </c>
      <c r="S1126" s="98" t="str">
        <f ca="1" t="shared" si="125"/>
        <v/>
      </c>
      <c r="T1126" s="98" t="str">
        <f ca="1">IF(B1126="","",IF(ISERROR(MATCH($J1126,SorP!B:B,0)),"",INDIRECT("'SorP'!$A$"&amp;MATCH($S1126&amp;$J1126,SorP!C:C,0))))</f>
        <v/>
      </c>
      <c r="U1126" s="99"/>
      <c r="V1126" s="74" t="str">
        <f ca="1" t="shared" si="126"/>
        <v/>
      </c>
      <c r="W1126" s="74" t="b">
        <f ca="1" t="shared" si="127"/>
        <v>0</v>
      </c>
      <c r="X1126" s="74" t="str">
        <f ca="1" t="shared" si="128"/>
        <v>+</v>
      </c>
      <c r="Y1126" s="74" t="e">
        <f ca="1">IF(C1126="",NA(),MATCH($B1126&amp;$C1126,'Smelter Look-up'!$J:$J,0))</f>
        <v>#N/A</v>
      </c>
      <c r="AB1126" s="74">
        <f ca="1" t="shared" si="129"/>
        <v>0</v>
      </c>
      <c r="AC1126" s="74" t="str">
        <f ca="1" t="shared" si="130"/>
        <v/>
      </c>
      <c r="AD1126" s="74" t="str">
        <f ca="1" t="shared" si="131"/>
        <v/>
      </c>
    </row>
    <row r="1127" s="74" customFormat="1" ht="20.15" customHeight="1" spans="1:30">
      <c r="A1127" s="97"/>
      <c r="B1127" s="95" t="str">
        <f ca="1">IF(LEN(A1127)=0,"",INDEX('Smelter Look-up'!$A:$A,MATCH($A1127,'Smelter Look-up'!$E:$E,0)))</f>
        <v/>
      </c>
      <c r="C1127" s="95" t="str">
        <f ca="1">IF(LEN(A1127)=0,"",INDEX('Smelter Look-up'!$C:$C,MATCH($A1127,'Smelter Look-up'!$E:$E,0)))</f>
        <v/>
      </c>
      <c r="D1127" s="95"/>
      <c r="E1127" s="95" t="str">
        <f ca="1">IF(ISERROR($Y1127),"",OFFSET('Smelter Look-up'!$D$4,$Y1127-4,0)&amp;"")</f>
        <v/>
      </c>
      <c r="F1127" s="95" t="str">
        <f ca="1">IF(ISERROR($Y1127),"",OFFSET('Smelter Look-up'!$E$4,$Y1127-4,0))</f>
        <v/>
      </c>
      <c r="G1127" s="95" t="str">
        <f ca="1">IF(C1127="Smelter not listed","Enter smelter details",IF(ISERROR($Y1127),"",OFFSET('Smelter Look-up'!$F$4,$Y1127-4,0)))</f>
        <v/>
      </c>
      <c r="H1127" s="154" t="str">
        <f ca="1">IF(ISERROR($Y1127),"",OFFSET('Smelter Look-up'!$G$4,$Y1127-4,0))</f>
        <v/>
      </c>
      <c r="I1127" s="96" t="str">
        <f ca="1">IF(ISERROR($Y1127),"",OFFSET('Smelter Look-up'!$H$4,$Y1127-4,0))</f>
        <v/>
      </c>
      <c r="J1127" s="96" t="str">
        <f ca="1">IF(ISERROR($Y1127),"",OFFSET('Smelter Look-up'!$I$4,$Y1127-4,0))</f>
        <v/>
      </c>
      <c r="K1127" s="97"/>
      <c r="L1127" s="97"/>
      <c r="M1127" s="97"/>
      <c r="N1127" s="97"/>
      <c r="O1127" s="97"/>
      <c r="P1127" s="97"/>
      <c r="Q1127" s="98"/>
      <c r="R1127" s="140" t="str">
        <f ca="1">IF(ISERROR($Y1127),"",OFFSET('Smelter Look-up'!$C$4,$Y1127-4,0)&amp;"")</f>
        <v/>
      </c>
      <c r="S1127" s="98" t="str">
        <f ca="1" t="shared" si="125"/>
        <v/>
      </c>
      <c r="T1127" s="98" t="str">
        <f ca="1">IF(B1127="","",IF(ISERROR(MATCH($J1127,SorP!B:B,0)),"",INDIRECT("'SorP'!$A$"&amp;MATCH($S1127&amp;$J1127,SorP!C:C,0))))</f>
        <v/>
      </c>
      <c r="U1127" s="99"/>
      <c r="V1127" s="74" t="str">
        <f ca="1" t="shared" si="126"/>
        <v/>
      </c>
      <c r="W1127" s="74" t="b">
        <f ca="1" t="shared" si="127"/>
        <v>0</v>
      </c>
      <c r="X1127" s="74" t="str">
        <f ca="1" t="shared" si="128"/>
        <v>+</v>
      </c>
      <c r="Y1127" s="74" t="e">
        <f ca="1">IF(C1127="",NA(),MATCH($B1127&amp;$C1127,'Smelter Look-up'!$J:$J,0))</f>
        <v>#N/A</v>
      </c>
      <c r="AB1127" s="74">
        <f ca="1" t="shared" si="129"/>
        <v>0</v>
      </c>
      <c r="AC1127" s="74" t="str">
        <f ca="1" t="shared" si="130"/>
        <v/>
      </c>
      <c r="AD1127" s="74" t="str">
        <f ca="1" t="shared" si="131"/>
        <v/>
      </c>
    </row>
    <row r="1128" s="74" customFormat="1" ht="20.15" customHeight="1" spans="1:30">
      <c r="A1128" s="97"/>
      <c r="B1128" s="95" t="str">
        <f ca="1">IF(LEN(A1128)=0,"",INDEX('Smelter Look-up'!$A:$A,MATCH($A1128,'Smelter Look-up'!$E:$E,0)))</f>
        <v/>
      </c>
      <c r="C1128" s="95" t="str">
        <f ca="1">IF(LEN(A1128)=0,"",INDEX('Smelter Look-up'!$C:$C,MATCH($A1128,'Smelter Look-up'!$E:$E,0)))</f>
        <v/>
      </c>
      <c r="D1128" s="95"/>
      <c r="E1128" s="95" t="str">
        <f ca="1">IF(ISERROR($Y1128),"",OFFSET('Smelter Look-up'!$D$4,$Y1128-4,0)&amp;"")</f>
        <v/>
      </c>
      <c r="F1128" s="95" t="str">
        <f ca="1">IF(ISERROR($Y1128),"",OFFSET('Smelter Look-up'!$E$4,$Y1128-4,0))</f>
        <v/>
      </c>
      <c r="G1128" s="95" t="str">
        <f ca="1">IF(C1128="Smelter not listed","Enter smelter details",IF(ISERROR($Y1128),"",OFFSET('Smelter Look-up'!$F$4,$Y1128-4,0)))</f>
        <v/>
      </c>
      <c r="H1128" s="154" t="str">
        <f ca="1">IF(ISERROR($Y1128),"",OFFSET('Smelter Look-up'!$G$4,$Y1128-4,0))</f>
        <v/>
      </c>
      <c r="I1128" s="96" t="str">
        <f ca="1">IF(ISERROR($Y1128),"",OFFSET('Smelter Look-up'!$H$4,$Y1128-4,0))</f>
        <v/>
      </c>
      <c r="J1128" s="96" t="str">
        <f ca="1">IF(ISERROR($Y1128),"",OFFSET('Smelter Look-up'!$I$4,$Y1128-4,0))</f>
        <v/>
      </c>
      <c r="K1128" s="97"/>
      <c r="L1128" s="97"/>
      <c r="M1128" s="97"/>
      <c r="N1128" s="97"/>
      <c r="O1128" s="97"/>
      <c r="P1128" s="97"/>
      <c r="Q1128" s="98"/>
      <c r="R1128" s="140" t="str">
        <f ca="1">IF(ISERROR($Y1128),"",OFFSET('Smelter Look-up'!$C$4,$Y1128-4,0)&amp;"")</f>
        <v/>
      </c>
      <c r="S1128" s="98" t="str">
        <f ca="1" t="shared" si="125"/>
        <v/>
      </c>
      <c r="T1128" s="98" t="str">
        <f ca="1">IF(B1128="","",IF(ISERROR(MATCH($J1128,SorP!B:B,0)),"",INDIRECT("'SorP'!$A$"&amp;MATCH($S1128&amp;$J1128,SorP!C:C,0))))</f>
        <v/>
      </c>
      <c r="U1128" s="99"/>
      <c r="V1128" s="74" t="str">
        <f ca="1" t="shared" si="126"/>
        <v/>
      </c>
      <c r="W1128" s="74" t="b">
        <f ca="1" t="shared" si="127"/>
        <v>0</v>
      </c>
      <c r="X1128" s="74" t="str">
        <f ca="1" t="shared" si="128"/>
        <v>+</v>
      </c>
      <c r="Y1128" s="74" t="e">
        <f ca="1">IF(C1128="",NA(),MATCH($B1128&amp;$C1128,'Smelter Look-up'!$J:$J,0))</f>
        <v>#N/A</v>
      </c>
      <c r="AB1128" s="74">
        <f ca="1" t="shared" si="129"/>
        <v>0</v>
      </c>
      <c r="AC1128" s="74" t="str">
        <f ca="1" t="shared" si="130"/>
        <v/>
      </c>
      <c r="AD1128" s="74" t="str">
        <f ca="1" t="shared" si="131"/>
        <v/>
      </c>
    </row>
    <row r="1129" s="74" customFormat="1" ht="20.15" customHeight="1" spans="1:30">
      <c r="A1129" s="97"/>
      <c r="B1129" s="95" t="str">
        <f ca="1">IF(LEN(A1129)=0,"",INDEX('Smelter Look-up'!$A:$A,MATCH($A1129,'Smelter Look-up'!$E:$E,0)))</f>
        <v/>
      </c>
      <c r="C1129" s="95" t="str">
        <f ca="1">IF(LEN(A1129)=0,"",INDEX('Smelter Look-up'!$C:$C,MATCH($A1129,'Smelter Look-up'!$E:$E,0)))</f>
        <v/>
      </c>
      <c r="D1129" s="95"/>
      <c r="E1129" s="95" t="str">
        <f ca="1">IF(ISERROR($Y1129),"",OFFSET('Smelter Look-up'!$D$4,$Y1129-4,0)&amp;"")</f>
        <v/>
      </c>
      <c r="F1129" s="95" t="str">
        <f ca="1">IF(ISERROR($Y1129),"",OFFSET('Smelter Look-up'!$E$4,$Y1129-4,0))</f>
        <v/>
      </c>
      <c r="G1129" s="95" t="str">
        <f ca="1">IF(C1129="Smelter not listed","Enter smelter details",IF(ISERROR($Y1129),"",OFFSET('Smelter Look-up'!$F$4,$Y1129-4,0)))</f>
        <v/>
      </c>
      <c r="H1129" s="154" t="str">
        <f ca="1">IF(ISERROR($Y1129),"",OFFSET('Smelter Look-up'!$G$4,$Y1129-4,0))</f>
        <v/>
      </c>
      <c r="I1129" s="96" t="str">
        <f ca="1">IF(ISERROR($Y1129),"",OFFSET('Smelter Look-up'!$H$4,$Y1129-4,0))</f>
        <v/>
      </c>
      <c r="J1129" s="96" t="str">
        <f ca="1">IF(ISERROR($Y1129),"",OFFSET('Smelter Look-up'!$I$4,$Y1129-4,0))</f>
        <v/>
      </c>
      <c r="K1129" s="97"/>
      <c r="L1129" s="97"/>
      <c r="M1129" s="97"/>
      <c r="N1129" s="97"/>
      <c r="O1129" s="97"/>
      <c r="P1129" s="97"/>
      <c r="Q1129" s="98"/>
      <c r="R1129" s="140" t="str">
        <f ca="1">IF(ISERROR($Y1129),"",OFFSET('Smelter Look-up'!$C$4,$Y1129-4,0)&amp;"")</f>
        <v/>
      </c>
      <c r="S1129" s="98" t="str">
        <f ca="1" t="shared" si="125"/>
        <v/>
      </c>
      <c r="T1129" s="98" t="str">
        <f ca="1">IF(B1129="","",IF(ISERROR(MATCH($J1129,SorP!B:B,0)),"",INDIRECT("'SorP'!$A$"&amp;MATCH($S1129&amp;$J1129,SorP!C:C,0))))</f>
        <v/>
      </c>
      <c r="U1129" s="99"/>
      <c r="V1129" s="74" t="str">
        <f ca="1" t="shared" si="126"/>
        <v/>
      </c>
      <c r="W1129" s="74" t="b">
        <f ca="1" t="shared" si="127"/>
        <v>0</v>
      </c>
      <c r="X1129" s="74" t="str">
        <f ca="1" t="shared" si="128"/>
        <v>+</v>
      </c>
      <c r="Y1129" s="74" t="e">
        <f ca="1">IF(C1129="",NA(),MATCH($B1129&amp;$C1129,'Smelter Look-up'!$J:$J,0))</f>
        <v>#N/A</v>
      </c>
      <c r="AB1129" s="74">
        <f ca="1" t="shared" si="129"/>
        <v>0</v>
      </c>
      <c r="AC1129" s="74" t="str">
        <f ca="1" t="shared" si="130"/>
        <v/>
      </c>
      <c r="AD1129" s="74" t="str">
        <f ca="1" t="shared" si="131"/>
        <v/>
      </c>
    </row>
    <row r="1130" s="74" customFormat="1" ht="20.15" customHeight="1" spans="1:30">
      <c r="A1130" s="97"/>
      <c r="B1130" s="95" t="str">
        <f ca="1">IF(LEN(A1130)=0,"",INDEX('Smelter Look-up'!$A:$A,MATCH($A1130,'Smelter Look-up'!$E:$E,0)))</f>
        <v/>
      </c>
      <c r="C1130" s="95" t="str">
        <f ca="1">IF(LEN(A1130)=0,"",INDEX('Smelter Look-up'!$C:$C,MATCH($A1130,'Smelter Look-up'!$E:$E,0)))</f>
        <v/>
      </c>
      <c r="D1130" s="95"/>
      <c r="E1130" s="95" t="str">
        <f ca="1">IF(ISERROR($Y1130),"",OFFSET('Smelter Look-up'!$D$4,$Y1130-4,0)&amp;"")</f>
        <v/>
      </c>
      <c r="F1130" s="95" t="str">
        <f ca="1">IF(ISERROR($Y1130),"",OFFSET('Smelter Look-up'!$E$4,$Y1130-4,0))</f>
        <v/>
      </c>
      <c r="G1130" s="95" t="str">
        <f ca="1">IF(C1130="Smelter not listed","Enter smelter details",IF(ISERROR($Y1130),"",OFFSET('Smelter Look-up'!$F$4,$Y1130-4,0)))</f>
        <v/>
      </c>
      <c r="H1130" s="154" t="str">
        <f ca="1">IF(ISERROR($Y1130),"",OFFSET('Smelter Look-up'!$G$4,$Y1130-4,0))</f>
        <v/>
      </c>
      <c r="I1130" s="96" t="str">
        <f ca="1">IF(ISERROR($Y1130),"",OFFSET('Smelter Look-up'!$H$4,$Y1130-4,0))</f>
        <v/>
      </c>
      <c r="J1130" s="96" t="str">
        <f ca="1">IF(ISERROR($Y1130),"",OFFSET('Smelter Look-up'!$I$4,$Y1130-4,0))</f>
        <v/>
      </c>
      <c r="K1130" s="97"/>
      <c r="L1130" s="97"/>
      <c r="M1130" s="97"/>
      <c r="N1130" s="97"/>
      <c r="O1130" s="97"/>
      <c r="P1130" s="97"/>
      <c r="Q1130" s="98"/>
      <c r="R1130" s="140" t="str">
        <f ca="1">IF(ISERROR($Y1130),"",OFFSET('Smelter Look-up'!$C$4,$Y1130-4,0)&amp;"")</f>
        <v/>
      </c>
      <c r="S1130" s="98" t="str">
        <f ca="1" t="shared" si="125"/>
        <v/>
      </c>
      <c r="T1130" s="98" t="str">
        <f ca="1">IF(B1130="","",IF(ISERROR(MATCH($J1130,SorP!B:B,0)),"",INDIRECT("'SorP'!$A$"&amp;MATCH($S1130&amp;$J1130,SorP!C:C,0))))</f>
        <v/>
      </c>
      <c r="U1130" s="99"/>
      <c r="V1130" s="74" t="str">
        <f ca="1" t="shared" si="126"/>
        <v/>
      </c>
      <c r="W1130" s="74" t="b">
        <f ca="1" t="shared" si="127"/>
        <v>0</v>
      </c>
      <c r="X1130" s="74" t="str">
        <f ca="1" t="shared" si="128"/>
        <v>+</v>
      </c>
      <c r="Y1130" s="74" t="e">
        <f ca="1">IF(C1130="",NA(),MATCH($B1130&amp;$C1130,'Smelter Look-up'!$J:$J,0))</f>
        <v>#N/A</v>
      </c>
      <c r="AB1130" s="74">
        <f ca="1" t="shared" si="129"/>
        <v>0</v>
      </c>
      <c r="AC1130" s="74" t="str">
        <f ca="1" t="shared" si="130"/>
        <v/>
      </c>
      <c r="AD1130" s="74" t="str">
        <f ca="1" t="shared" si="131"/>
        <v/>
      </c>
    </row>
    <row r="1131" s="74" customFormat="1" ht="20.15" customHeight="1" spans="1:30">
      <c r="A1131" s="97"/>
      <c r="B1131" s="95" t="str">
        <f ca="1">IF(LEN(A1131)=0,"",INDEX('Smelter Look-up'!$A:$A,MATCH($A1131,'Smelter Look-up'!$E:$E,0)))</f>
        <v/>
      </c>
      <c r="C1131" s="95" t="str">
        <f ca="1">IF(LEN(A1131)=0,"",INDEX('Smelter Look-up'!$C:$C,MATCH($A1131,'Smelter Look-up'!$E:$E,0)))</f>
        <v/>
      </c>
      <c r="D1131" s="95"/>
      <c r="E1131" s="95" t="str">
        <f ca="1">IF(ISERROR($Y1131),"",OFFSET('Smelter Look-up'!$D$4,$Y1131-4,0)&amp;"")</f>
        <v/>
      </c>
      <c r="F1131" s="95" t="str">
        <f ca="1">IF(ISERROR($Y1131),"",OFFSET('Smelter Look-up'!$E$4,$Y1131-4,0))</f>
        <v/>
      </c>
      <c r="G1131" s="95" t="str">
        <f ca="1">IF(C1131="Smelter not listed","Enter smelter details",IF(ISERROR($Y1131),"",OFFSET('Smelter Look-up'!$F$4,$Y1131-4,0)))</f>
        <v/>
      </c>
      <c r="H1131" s="154" t="str">
        <f ca="1">IF(ISERROR($Y1131),"",OFFSET('Smelter Look-up'!$G$4,$Y1131-4,0))</f>
        <v/>
      </c>
      <c r="I1131" s="96" t="str">
        <f ca="1">IF(ISERROR($Y1131),"",OFFSET('Smelter Look-up'!$H$4,$Y1131-4,0))</f>
        <v/>
      </c>
      <c r="J1131" s="96" t="str">
        <f ca="1">IF(ISERROR($Y1131),"",OFFSET('Smelter Look-up'!$I$4,$Y1131-4,0))</f>
        <v/>
      </c>
      <c r="K1131" s="97"/>
      <c r="L1131" s="97"/>
      <c r="M1131" s="97"/>
      <c r="N1131" s="97"/>
      <c r="O1131" s="97"/>
      <c r="P1131" s="97"/>
      <c r="Q1131" s="98"/>
      <c r="R1131" s="140" t="str">
        <f ca="1">IF(ISERROR($Y1131),"",OFFSET('Smelter Look-up'!$C$4,$Y1131-4,0)&amp;"")</f>
        <v/>
      </c>
      <c r="S1131" s="98" t="str">
        <f ca="1" t="shared" si="125"/>
        <v/>
      </c>
      <c r="T1131" s="98" t="str">
        <f ca="1">IF(B1131="","",IF(ISERROR(MATCH($J1131,SorP!B:B,0)),"",INDIRECT("'SorP'!$A$"&amp;MATCH($S1131&amp;$J1131,SorP!C:C,0))))</f>
        <v/>
      </c>
      <c r="U1131" s="99"/>
      <c r="V1131" s="74" t="str">
        <f ca="1" t="shared" si="126"/>
        <v/>
      </c>
      <c r="W1131" s="74" t="b">
        <f ca="1" t="shared" si="127"/>
        <v>0</v>
      </c>
      <c r="X1131" s="74" t="str">
        <f ca="1" t="shared" si="128"/>
        <v>+</v>
      </c>
      <c r="Y1131" s="74" t="e">
        <f ca="1">IF(C1131="",NA(),MATCH($B1131&amp;$C1131,'Smelter Look-up'!$J:$J,0))</f>
        <v>#N/A</v>
      </c>
      <c r="AB1131" s="74">
        <f ca="1" t="shared" si="129"/>
        <v>0</v>
      </c>
      <c r="AC1131" s="74" t="str">
        <f ca="1" t="shared" si="130"/>
        <v/>
      </c>
      <c r="AD1131" s="74" t="str">
        <f ca="1" t="shared" si="131"/>
        <v/>
      </c>
    </row>
    <row r="1132" s="74" customFormat="1" ht="20.15" customHeight="1" spans="1:30">
      <c r="A1132" s="97"/>
      <c r="B1132" s="95" t="str">
        <f ca="1">IF(LEN(A1132)=0,"",INDEX('Smelter Look-up'!$A:$A,MATCH($A1132,'Smelter Look-up'!$E:$E,0)))</f>
        <v/>
      </c>
      <c r="C1132" s="95" t="str">
        <f ca="1">IF(LEN(A1132)=0,"",INDEX('Smelter Look-up'!$C:$C,MATCH($A1132,'Smelter Look-up'!$E:$E,0)))</f>
        <v/>
      </c>
      <c r="D1132" s="95"/>
      <c r="E1132" s="95" t="str">
        <f ca="1">IF(ISERROR($Y1132),"",OFFSET('Smelter Look-up'!$D$4,$Y1132-4,0)&amp;"")</f>
        <v/>
      </c>
      <c r="F1132" s="95" t="str">
        <f ca="1">IF(ISERROR($Y1132),"",OFFSET('Smelter Look-up'!$E$4,$Y1132-4,0))</f>
        <v/>
      </c>
      <c r="G1132" s="95" t="str">
        <f ca="1">IF(C1132="Smelter not listed","Enter smelter details",IF(ISERROR($Y1132),"",OFFSET('Smelter Look-up'!$F$4,$Y1132-4,0)))</f>
        <v/>
      </c>
      <c r="H1132" s="154" t="str">
        <f ca="1">IF(ISERROR($Y1132),"",OFFSET('Smelter Look-up'!$G$4,$Y1132-4,0))</f>
        <v/>
      </c>
      <c r="I1132" s="96" t="str">
        <f ca="1">IF(ISERROR($Y1132),"",OFFSET('Smelter Look-up'!$H$4,$Y1132-4,0))</f>
        <v/>
      </c>
      <c r="J1132" s="96" t="str">
        <f ca="1">IF(ISERROR($Y1132),"",OFFSET('Smelter Look-up'!$I$4,$Y1132-4,0))</f>
        <v/>
      </c>
      <c r="K1132" s="97"/>
      <c r="L1132" s="97"/>
      <c r="M1132" s="97"/>
      <c r="N1132" s="97"/>
      <c r="O1132" s="97"/>
      <c r="P1132" s="97"/>
      <c r="Q1132" s="98"/>
      <c r="R1132" s="140" t="str">
        <f ca="1">IF(ISERROR($Y1132),"",OFFSET('Smelter Look-up'!$C$4,$Y1132-4,0)&amp;"")</f>
        <v/>
      </c>
      <c r="S1132" s="98" t="str">
        <f ca="1" t="shared" si="125"/>
        <v/>
      </c>
      <c r="T1132" s="98" t="str">
        <f ca="1">IF(B1132="","",IF(ISERROR(MATCH($J1132,SorP!B:B,0)),"",INDIRECT("'SorP'!$A$"&amp;MATCH($S1132&amp;$J1132,SorP!C:C,0))))</f>
        <v/>
      </c>
      <c r="U1132" s="99"/>
      <c r="V1132" s="74" t="str">
        <f ca="1" t="shared" si="126"/>
        <v/>
      </c>
      <c r="W1132" s="74" t="b">
        <f ca="1" t="shared" si="127"/>
        <v>0</v>
      </c>
      <c r="X1132" s="74" t="str">
        <f ca="1" t="shared" si="128"/>
        <v>+</v>
      </c>
      <c r="Y1132" s="74" t="e">
        <f ca="1">IF(C1132="",NA(),MATCH($B1132&amp;$C1132,'Smelter Look-up'!$J:$J,0))</f>
        <v>#N/A</v>
      </c>
      <c r="AB1132" s="74">
        <f ca="1" t="shared" si="129"/>
        <v>0</v>
      </c>
      <c r="AC1132" s="74" t="str">
        <f ca="1" t="shared" si="130"/>
        <v/>
      </c>
      <c r="AD1132" s="74" t="str">
        <f ca="1" t="shared" si="131"/>
        <v/>
      </c>
    </row>
    <row r="1133" s="74" customFormat="1" ht="20.15" customHeight="1" spans="1:30">
      <c r="A1133" s="97"/>
      <c r="B1133" s="95" t="str">
        <f ca="1">IF(LEN(A1133)=0,"",INDEX('Smelter Look-up'!$A:$A,MATCH($A1133,'Smelter Look-up'!$E:$E,0)))</f>
        <v/>
      </c>
      <c r="C1133" s="95" t="str">
        <f ca="1">IF(LEN(A1133)=0,"",INDEX('Smelter Look-up'!$C:$C,MATCH($A1133,'Smelter Look-up'!$E:$E,0)))</f>
        <v/>
      </c>
      <c r="D1133" s="95"/>
      <c r="E1133" s="95" t="str">
        <f ca="1">IF(ISERROR($Y1133),"",OFFSET('Smelter Look-up'!$D$4,$Y1133-4,0)&amp;"")</f>
        <v/>
      </c>
      <c r="F1133" s="95" t="str">
        <f ca="1">IF(ISERROR($Y1133),"",OFFSET('Smelter Look-up'!$E$4,$Y1133-4,0))</f>
        <v/>
      </c>
      <c r="G1133" s="95" t="str">
        <f ca="1">IF(C1133="Smelter not listed","Enter smelter details",IF(ISERROR($Y1133),"",OFFSET('Smelter Look-up'!$F$4,$Y1133-4,0)))</f>
        <v/>
      </c>
      <c r="H1133" s="154" t="str">
        <f ca="1">IF(ISERROR($Y1133),"",OFFSET('Smelter Look-up'!$G$4,$Y1133-4,0))</f>
        <v/>
      </c>
      <c r="I1133" s="96" t="str">
        <f ca="1">IF(ISERROR($Y1133),"",OFFSET('Smelter Look-up'!$H$4,$Y1133-4,0))</f>
        <v/>
      </c>
      <c r="J1133" s="96" t="str">
        <f ca="1">IF(ISERROR($Y1133),"",OFFSET('Smelter Look-up'!$I$4,$Y1133-4,0))</f>
        <v/>
      </c>
      <c r="K1133" s="97"/>
      <c r="L1133" s="97"/>
      <c r="M1133" s="97"/>
      <c r="N1133" s="97"/>
      <c r="O1133" s="97"/>
      <c r="P1133" s="97"/>
      <c r="Q1133" s="98"/>
      <c r="R1133" s="140" t="str">
        <f ca="1">IF(ISERROR($Y1133),"",OFFSET('Smelter Look-up'!$C$4,$Y1133-4,0)&amp;"")</f>
        <v/>
      </c>
      <c r="S1133" s="98" t="str">
        <f ca="1" t="shared" si="125"/>
        <v/>
      </c>
      <c r="T1133" s="98" t="str">
        <f ca="1">IF(B1133="","",IF(ISERROR(MATCH($J1133,SorP!B:B,0)),"",INDIRECT("'SorP'!$A$"&amp;MATCH($S1133&amp;$J1133,SorP!C:C,0))))</f>
        <v/>
      </c>
      <c r="U1133" s="99"/>
      <c r="V1133" s="74" t="str">
        <f ca="1" t="shared" si="126"/>
        <v/>
      </c>
      <c r="W1133" s="74" t="b">
        <f ca="1" t="shared" si="127"/>
        <v>0</v>
      </c>
      <c r="X1133" s="74" t="str">
        <f ca="1" t="shared" si="128"/>
        <v>+</v>
      </c>
      <c r="Y1133" s="74" t="e">
        <f ca="1">IF(C1133="",NA(),MATCH($B1133&amp;$C1133,'Smelter Look-up'!$J:$J,0))</f>
        <v>#N/A</v>
      </c>
      <c r="AB1133" s="74">
        <f ca="1" t="shared" si="129"/>
        <v>0</v>
      </c>
      <c r="AC1133" s="74" t="str">
        <f ca="1" t="shared" si="130"/>
        <v/>
      </c>
      <c r="AD1133" s="74" t="str">
        <f ca="1" t="shared" si="131"/>
        <v/>
      </c>
    </row>
    <row r="1134" s="74" customFormat="1" ht="20.15" customHeight="1" spans="1:30">
      <c r="A1134" s="97"/>
      <c r="B1134" s="95" t="str">
        <f ca="1">IF(LEN(A1134)=0,"",INDEX('Smelter Look-up'!$A:$A,MATCH($A1134,'Smelter Look-up'!$E:$E,0)))</f>
        <v/>
      </c>
      <c r="C1134" s="95" t="str">
        <f ca="1">IF(LEN(A1134)=0,"",INDEX('Smelter Look-up'!$C:$C,MATCH($A1134,'Smelter Look-up'!$E:$E,0)))</f>
        <v/>
      </c>
      <c r="D1134" s="95"/>
      <c r="E1134" s="95" t="str">
        <f ca="1">IF(ISERROR($Y1134),"",OFFSET('Smelter Look-up'!$D$4,$Y1134-4,0)&amp;"")</f>
        <v/>
      </c>
      <c r="F1134" s="95" t="str">
        <f ca="1">IF(ISERROR($Y1134),"",OFFSET('Smelter Look-up'!$E$4,$Y1134-4,0))</f>
        <v/>
      </c>
      <c r="G1134" s="95" t="str">
        <f ca="1">IF(C1134="Smelter not listed","Enter smelter details",IF(ISERROR($Y1134),"",OFFSET('Smelter Look-up'!$F$4,$Y1134-4,0)))</f>
        <v/>
      </c>
      <c r="H1134" s="154" t="str">
        <f ca="1">IF(ISERROR($Y1134),"",OFFSET('Smelter Look-up'!$G$4,$Y1134-4,0))</f>
        <v/>
      </c>
      <c r="I1134" s="96" t="str">
        <f ca="1">IF(ISERROR($Y1134),"",OFFSET('Smelter Look-up'!$H$4,$Y1134-4,0))</f>
        <v/>
      </c>
      <c r="J1134" s="96" t="str">
        <f ca="1">IF(ISERROR($Y1134),"",OFFSET('Smelter Look-up'!$I$4,$Y1134-4,0))</f>
        <v/>
      </c>
      <c r="K1134" s="97"/>
      <c r="L1134" s="97"/>
      <c r="M1134" s="97"/>
      <c r="N1134" s="97"/>
      <c r="O1134" s="97"/>
      <c r="P1134" s="97"/>
      <c r="Q1134" s="98"/>
      <c r="R1134" s="140" t="str">
        <f ca="1">IF(ISERROR($Y1134),"",OFFSET('Smelter Look-up'!$C$4,$Y1134-4,0)&amp;"")</f>
        <v/>
      </c>
      <c r="S1134" s="98" t="str">
        <f ca="1" t="shared" si="125"/>
        <v/>
      </c>
      <c r="T1134" s="98" t="str">
        <f ca="1">IF(B1134="","",IF(ISERROR(MATCH($J1134,SorP!B:B,0)),"",INDIRECT("'SorP'!$A$"&amp;MATCH($S1134&amp;$J1134,SorP!C:C,0))))</f>
        <v/>
      </c>
      <c r="U1134" s="99"/>
      <c r="V1134" s="74" t="str">
        <f ca="1" t="shared" si="126"/>
        <v/>
      </c>
      <c r="W1134" s="74" t="b">
        <f ca="1" t="shared" si="127"/>
        <v>0</v>
      </c>
      <c r="X1134" s="74" t="str">
        <f ca="1" t="shared" si="128"/>
        <v>+</v>
      </c>
      <c r="Y1134" s="74" t="e">
        <f ca="1">IF(C1134="",NA(),MATCH($B1134&amp;$C1134,'Smelter Look-up'!$J:$J,0))</f>
        <v>#N/A</v>
      </c>
      <c r="AB1134" s="74">
        <f ca="1" t="shared" si="129"/>
        <v>0</v>
      </c>
      <c r="AC1134" s="74" t="str">
        <f ca="1" t="shared" si="130"/>
        <v/>
      </c>
      <c r="AD1134" s="74" t="str">
        <f ca="1" t="shared" si="131"/>
        <v/>
      </c>
    </row>
    <row r="1135" s="74" customFormat="1" ht="20.15" customHeight="1" spans="1:30">
      <c r="A1135" s="97"/>
      <c r="B1135" s="95" t="str">
        <f ca="1">IF(LEN(A1135)=0,"",INDEX('Smelter Look-up'!$A:$A,MATCH($A1135,'Smelter Look-up'!$E:$E,0)))</f>
        <v/>
      </c>
      <c r="C1135" s="95" t="str">
        <f ca="1">IF(LEN(A1135)=0,"",INDEX('Smelter Look-up'!$C:$C,MATCH($A1135,'Smelter Look-up'!$E:$E,0)))</f>
        <v/>
      </c>
      <c r="D1135" s="95"/>
      <c r="E1135" s="95" t="str">
        <f ca="1">IF(ISERROR($Y1135),"",OFFSET('Smelter Look-up'!$D$4,$Y1135-4,0)&amp;"")</f>
        <v/>
      </c>
      <c r="F1135" s="95" t="str">
        <f ca="1">IF(ISERROR($Y1135),"",OFFSET('Smelter Look-up'!$E$4,$Y1135-4,0))</f>
        <v/>
      </c>
      <c r="G1135" s="95" t="str">
        <f ca="1">IF(C1135="Smelter not listed","Enter smelter details",IF(ISERROR($Y1135),"",OFFSET('Smelter Look-up'!$F$4,$Y1135-4,0)))</f>
        <v/>
      </c>
      <c r="H1135" s="154" t="str">
        <f ca="1">IF(ISERROR($Y1135),"",OFFSET('Smelter Look-up'!$G$4,$Y1135-4,0))</f>
        <v/>
      </c>
      <c r="I1135" s="96" t="str">
        <f ca="1">IF(ISERROR($Y1135),"",OFFSET('Smelter Look-up'!$H$4,$Y1135-4,0))</f>
        <v/>
      </c>
      <c r="J1135" s="96" t="str">
        <f ca="1">IF(ISERROR($Y1135),"",OFFSET('Smelter Look-up'!$I$4,$Y1135-4,0))</f>
        <v/>
      </c>
      <c r="K1135" s="97"/>
      <c r="L1135" s="97"/>
      <c r="M1135" s="97"/>
      <c r="N1135" s="97"/>
      <c r="O1135" s="97"/>
      <c r="P1135" s="97"/>
      <c r="Q1135" s="98"/>
      <c r="R1135" s="140" t="str">
        <f ca="1">IF(ISERROR($Y1135),"",OFFSET('Smelter Look-up'!$C$4,$Y1135-4,0)&amp;"")</f>
        <v/>
      </c>
      <c r="S1135" s="98" t="str">
        <f ca="1" t="shared" si="125"/>
        <v/>
      </c>
      <c r="T1135" s="98" t="str">
        <f ca="1">IF(B1135="","",IF(ISERROR(MATCH($J1135,SorP!B:B,0)),"",INDIRECT("'SorP'!$A$"&amp;MATCH($S1135&amp;$J1135,SorP!C:C,0))))</f>
        <v/>
      </c>
      <c r="U1135" s="99"/>
      <c r="V1135" s="74" t="str">
        <f ca="1" t="shared" si="126"/>
        <v/>
      </c>
      <c r="W1135" s="74" t="b">
        <f ca="1" t="shared" si="127"/>
        <v>0</v>
      </c>
      <c r="X1135" s="74" t="str">
        <f ca="1" t="shared" si="128"/>
        <v>+</v>
      </c>
      <c r="Y1135" s="74" t="e">
        <f ca="1">IF(C1135="",NA(),MATCH($B1135&amp;$C1135,'Smelter Look-up'!$J:$J,0))</f>
        <v>#N/A</v>
      </c>
      <c r="AB1135" s="74">
        <f ca="1" t="shared" si="129"/>
        <v>0</v>
      </c>
      <c r="AC1135" s="74" t="str">
        <f ca="1" t="shared" si="130"/>
        <v/>
      </c>
      <c r="AD1135" s="74" t="str">
        <f ca="1" t="shared" si="131"/>
        <v/>
      </c>
    </row>
    <row r="1136" s="74" customFormat="1" ht="20.15" customHeight="1" spans="1:30">
      <c r="A1136" s="97"/>
      <c r="B1136" s="95" t="str">
        <f ca="1">IF(LEN(A1136)=0,"",INDEX('Smelter Look-up'!$A:$A,MATCH($A1136,'Smelter Look-up'!$E:$E,0)))</f>
        <v/>
      </c>
      <c r="C1136" s="95" t="str">
        <f ca="1">IF(LEN(A1136)=0,"",INDEX('Smelter Look-up'!$C:$C,MATCH($A1136,'Smelter Look-up'!$E:$E,0)))</f>
        <v/>
      </c>
      <c r="D1136" s="95"/>
      <c r="E1136" s="95" t="str">
        <f ca="1">IF(ISERROR($Y1136),"",OFFSET('Smelter Look-up'!$D$4,$Y1136-4,0)&amp;"")</f>
        <v/>
      </c>
      <c r="F1136" s="95" t="str">
        <f ca="1">IF(ISERROR($Y1136),"",OFFSET('Smelter Look-up'!$E$4,$Y1136-4,0))</f>
        <v/>
      </c>
      <c r="G1136" s="95" t="str">
        <f ca="1">IF(C1136="Smelter not listed","Enter smelter details",IF(ISERROR($Y1136),"",OFFSET('Smelter Look-up'!$F$4,$Y1136-4,0)))</f>
        <v/>
      </c>
      <c r="H1136" s="154" t="str">
        <f ca="1">IF(ISERROR($Y1136),"",OFFSET('Smelter Look-up'!$G$4,$Y1136-4,0))</f>
        <v/>
      </c>
      <c r="I1136" s="96" t="str">
        <f ca="1">IF(ISERROR($Y1136),"",OFFSET('Smelter Look-up'!$H$4,$Y1136-4,0))</f>
        <v/>
      </c>
      <c r="J1136" s="96" t="str">
        <f ca="1">IF(ISERROR($Y1136),"",OFFSET('Smelter Look-up'!$I$4,$Y1136-4,0))</f>
        <v/>
      </c>
      <c r="K1136" s="97"/>
      <c r="L1136" s="97"/>
      <c r="M1136" s="97"/>
      <c r="N1136" s="97"/>
      <c r="O1136" s="97"/>
      <c r="P1136" s="97"/>
      <c r="Q1136" s="98"/>
      <c r="R1136" s="140" t="str">
        <f ca="1">IF(ISERROR($Y1136),"",OFFSET('Smelter Look-up'!$C$4,$Y1136-4,0)&amp;"")</f>
        <v/>
      </c>
      <c r="S1136" s="98" t="str">
        <f ca="1" t="shared" ref="S1136:S1199" si="132">IF(B1136="","",IF(ISERROR(MATCH($E1136,CL,0)),"Unknown",INDIRECT("'C'!$A$"&amp;MATCH($E1136,CL,0)+1)))</f>
        <v/>
      </c>
      <c r="T1136" s="98" t="str">
        <f ca="1">IF(B1136="","",IF(ISERROR(MATCH($J1136,SorP!B:B,0)),"",INDIRECT("'SorP'!$A$"&amp;MATCH($S1136&amp;$J1136,SorP!C:C,0))))</f>
        <v/>
      </c>
      <c r="U1136" s="99"/>
      <c r="V1136" s="74" t="str">
        <f ca="1" t="shared" ref="V1136:V1199" si="133">B1136&amp;C1136</f>
        <v/>
      </c>
      <c r="W1136" s="74" t="b">
        <f ca="1" t="shared" ref="W1136:W1199" si="134">OR(ISBLANK(C1136),ISBLANK(E1136))</f>
        <v>0</v>
      </c>
      <c r="X1136" s="74" t="str">
        <f ca="1" t="shared" ref="X1136:X1199" si="135">IF(W1136,"",B1136&amp;"+")</f>
        <v>+</v>
      </c>
      <c r="Y1136" s="74" t="e">
        <f ca="1">IF(C1136="",NA(),MATCH($B1136&amp;$C1136,'Smelter Look-up'!$J:$J,0))</f>
        <v>#N/A</v>
      </c>
      <c r="AB1136" s="74">
        <f ca="1" t="shared" si="129"/>
        <v>0</v>
      </c>
      <c r="AC1136" s="74" t="str">
        <f ca="1" t="shared" si="130"/>
        <v/>
      </c>
      <c r="AD1136" s="74" t="str">
        <f ca="1" t="shared" si="131"/>
        <v/>
      </c>
    </row>
    <row r="1137" s="74" customFormat="1" ht="20.15" customHeight="1" spans="1:30">
      <c r="A1137" s="97"/>
      <c r="B1137" s="95" t="str">
        <f ca="1">IF(LEN(A1137)=0,"",INDEX('Smelter Look-up'!$A:$A,MATCH($A1137,'Smelter Look-up'!$E:$E,0)))</f>
        <v/>
      </c>
      <c r="C1137" s="95" t="str">
        <f ca="1">IF(LEN(A1137)=0,"",INDEX('Smelter Look-up'!$C:$C,MATCH($A1137,'Smelter Look-up'!$E:$E,0)))</f>
        <v/>
      </c>
      <c r="D1137" s="95"/>
      <c r="E1137" s="95" t="str">
        <f ca="1">IF(ISERROR($Y1137),"",OFFSET('Smelter Look-up'!$D$4,$Y1137-4,0)&amp;"")</f>
        <v/>
      </c>
      <c r="F1137" s="95" t="str">
        <f ca="1">IF(ISERROR($Y1137),"",OFFSET('Smelter Look-up'!$E$4,$Y1137-4,0))</f>
        <v/>
      </c>
      <c r="G1137" s="95" t="str">
        <f ca="1">IF(C1137="Smelter not listed","Enter smelter details",IF(ISERROR($Y1137),"",OFFSET('Smelter Look-up'!$F$4,$Y1137-4,0)))</f>
        <v/>
      </c>
      <c r="H1137" s="154" t="str">
        <f ca="1">IF(ISERROR($Y1137),"",OFFSET('Smelter Look-up'!$G$4,$Y1137-4,0))</f>
        <v/>
      </c>
      <c r="I1137" s="96" t="str">
        <f ca="1">IF(ISERROR($Y1137),"",OFFSET('Smelter Look-up'!$H$4,$Y1137-4,0))</f>
        <v/>
      </c>
      <c r="J1137" s="96" t="str">
        <f ca="1">IF(ISERROR($Y1137),"",OFFSET('Smelter Look-up'!$I$4,$Y1137-4,0))</f>
        <v/>
      </c>
      <c r="K1137" s="97"/>
      <c r="L1137" s="97"/>
      <c r="M1137" s="97"/>
      <c r="N1137" s="97"/>
      <c r="O1137" s="97"/>
      <c r="P1137" s="97"/>
      <c r="Q1137" s="98"/>
      <c r="R1137" s="140" t="str">
        <f ca="1">IF(ISERROR($Y1137),"",OFFSET('Smelter Look-up'!$C$4,$Y1137-4,0)&amp;"")</f>
        <v/>
      </c>
      <c r="S1137" s="98" t="str">
        <f ca="1" t="shared" si="132"/>
        <v/>
      </c>
      <c r="T1137" s="98" t="str">
        <f ca="1">IF(B1137="","",IF(ISERROR(MATCH($J1137,SorP!B:B,0)),"",INDIRECT("'SorP'!$A$"&amp;MATCH($S1137&amp;$J1137,SorP!C:C,0))))</f>
        <v/>
      </c>
      <c r="U1137" s="99"/>
      <c r="V1137" s="74" t="str">
        <f ca="1" t="shared" si="133"/>
        <v/>
      </c>
      <c r="W1137" s="74" t="b">
        <f ca="1" t="shared" si="134"/>
        <v>0</v>
      </c>
      <c r="X1137" s="74" t="str">
        <f ca="1" t="shared" si="135"/>
        <v>+</v>
      </c>
      <c r="Y1137" s="74" t="e">
        <f ca="1">IF(C1137="",NA(),MATCH($B1137&amp;$C1137,'Smelter Look-up'!$J:$J,0))</f>
        <v>#N/A</v>
      </c>
      <c r="AB1137" s="74">
        <f ca="1" t="shared" ref="AB1137:AB1200" si="136">IF(AND(C1137="Smelter not listed",OR(LEN(D1137)=0,LEN(E1137)=0)),1,0)</f>
        <v>0</v>
      </c>
      <c r="AC1137" s="74" t="str">
        <f ca="1" t="shared" ref="AC1137:AC1200" si="137">B1137</f>
        <v/>
      </c>
      <c r="AD1137" s="74" t="str">
        <f ca="1" t="shared" si="131"/>
        <v/>
      </c>
    </row>
    <row r="1138" s="74" customFormat="1" ht="20.15" customHeight="1" spans="1:30">
      <c r="A1138" s="97"/>
      <c r="B1138" s="95" t="str">
        <f ca="1">IF(LEN(A1138)=0,"",INDEX('Smelter Look-up'!$A:$A,MATCH($A1138,'Smelter Look-up'!$E:$E,0)))</f>
        <v/>
      </c>
      <c r="C1138" s="95" t="str">
        <f ca="1">IF(LEN(A1138)=0,"",INDEX('Smelter Look-up'!$C:$C,MATCH($A1138,'Smelter Look-up'!$E:$E,0)))</f>
        <v/>
      </c>
      <c r="D1138" s="95"/>
      <c r="E1138" s="95" t="str">
        <f ca="1">IF(ISERROR($Y1138),"",OFFSET('Smelter Look-up'!$D$4,$Y1138-4,0)&amp;"")</f>
        <v/>
      </c>
      <c r="F1138" s="95" t="str">
        <f ca="1">IF(ISERROR($Y1138),"",OFFSET('Smelter Look-up'!$E$4,$Y1138-4,0))</f>
        <v/>
      </c>
      <c r="G1138" s="95" t="str">
        <f ca="1">IF(C1138="Smelter not listed","Enter smelter details",IF(ISERROR($Y1138),"",OFFSET('Smelter Look-up'!$F$4,$Y1138-4,0)))</f>
        <v/>
      </c>
      <c r="H1138" s="154" t="str">
        <f ca="1">IF(ISERROR($Y1138),"",OFFSET('Smelter Look-up'!$G$4,$Y1138-4,0))</f>
        <v/>
      </c>
      <c r="I1138" s="96" t="str">
        <f ca="1">IF(ISERROR($Y1138),"",OFFSET('Smelter Look-up'!$H$4,$Y1138-4,0))</f>
        <v/>
      </c>
      <c r="J1138" s="96" t="str">
        <f ca="1">IF(ISERROR($Y1138),"",OFFSET('Smelter Look-up'!$I$4,$Y1138-4,0))</f>
        <v/>
      </c>
      <c r="K1138" s="97"/>
      <c r="L1138" s="97"/>
      <c r="M1138" s="97"/>
      <c r="N1138" s="97"/>
      <c r="O1138" s="97"/>
      <c r="P1138" s="97"/>
      <c r="Q1138" s="98"/>
      <c r="R1138" s="140" t="str">
        <f ca="1">IF(ISERROR($Y1138),"",OFFSET('Smelter Look-up'!$C$4,$Y1138-4,0)&amp;"")</f>
        <v/>
      </c>
      <c r="S1138" s="98" t="str">
        <f ca="1" t="shared" si="132"/>
        <v/>
      </c>
      <c r="T1138" s="98" t="str">
        <f ca="1">IF(B1138="","",IF(ISERROR(MATCH($J1138,SorP!B:B,0)),"",INDIRECT("'SorP'!$A$"&amp;MATCH($S1138&amp;$J1138,SorP!C:C,0))))</f>
        <v/>
      </c>
      <c r="U1138" s="99"/>
      <c r="V1138" s="74" t="str">
        <f ca="1" t="shared" si="133"/>
        <v/>
      </c>
      <c r="W1138" s="74" t="b">
        <f ca="1" t="shared" si="134"/>
        <v>0</v>
      </c>
      <c r="X1138" s="74" t="str">
        <f ca="1" t="shared" si="135"/>
        <v>+</v>
      </c>
      <c r="Y1138" s="74" t="e">
        <f ca="1">IF(C1138="",NA(),MATCH($B1138&amp;$C1138,'Smelter Look-up'!$J:$J,0))</f>
        <v>#N/A</v>
      </c>
      <c r="AB1138" s="74">
        <f ca="1" t="shared" si="136"/>
        <v>0</v>
      </c>
      <c r="AC1138" s="74" t="str">
        <f ca="1" t="shared" si="137"/>
        <v/>
      </c>
      <c r="AD1138" s="74" t="str">
        <f ca="1" t="shared" si="131"/>
        <v/>
      </c>
    </row>
    <row r="1139" s="74" customFormat="1" ht="20.15" customHeight="1" spans="1:30">
      <c r="A1139" s="97"/>
      <c r="B1139" s="95" t="str">
        <f ca="1">IF(LEN(A1139)=0,"",INDEX('Smelter Look-up'!$A:$A,MATCH($A1139,'Smelter Look-up'!$E:$E,0)))</f>
        <v/>
      </c>
      <c r="C1139" s="95" t="str">
        <f ca="1">IF(LEN(A1139)=0,"",INDEX('Smelter Look-up'!$C:$C,MATCH($A1139,'Smelter Look-up'!$E:$E,0)))</f>
        <v/>
      </c>
      <c r="D1139" s="95"/>
      <c r="E1139" s="95" t="str">
        <f ca="1">IF(ISERROR($Y1139),"",OFFSET('Smelter Look-up'!$D$4,$Y1139-4,0)&amp;"")</f>
        <v/>
      </c>
      <c r="F1139" s="95" t="str">
        <f ca="1">IF(ISERROR($Y1139),"",OFFSET('Smelter Look-up'!$E$4,$Y1139-4,0))</f>
        <v/>
      </c>
      <c r="G1139" s="95" t="str">
        <f ca="1">IF(C1139="Smelter not listed","Enter smelter details",IF(ISERROR($Y1139),"",OFFSET('Smelter Look-up'!$F$4,$Y1139-4,0)))</f>
        <v/>
      </c>
      <c r="H1139" s="154" t="str">
        <f ca="1">IF(ISERROR($Y1139),"",OFFSET('Smelter Look-up'!$G$4,$Y1139-4,0))</f>
        <v/>
      </c>
      <c r="I1139" s="96" t="str">
        <f ca="1">IF(ISERROR($Y1139),"",OFFSET('Smelter Look-up'!$H$4,$Y1139-4,0))</f>
        <v/>
      </c>
      <c r="J1139" s="96" t="str">
        <f ca="1">IF(ISERROR($Y1139),"",OFFSET('Smelter Look-up'!$I$4,$Y1139-4,0))</f>
        <v/>
      </c>
      <c r="K1139" s="97"/>
      <c r="L1139" s="97"/>
      <c r="M1139" s="97"/>
      <c r="N1139" s="97"/>
      <c r="O1139" s="97"/>
      <c r="P1139" s="97"/>
      <c r="Q1139" s="98"/>
      <c r="R1139" s="140" t="str">
        <f ca="1">IF(ISERROR($Y1139),"",OFFSET('Smelter Look-up'!$C$4,$Y1139-4,0)&amp;"")</f>
        <v/>
      </c>
      <c r="S1139" s="98" t="str">
        <f ca="1" t="shared" si="132"/>
        <v/>
      </c>
      <c r="T1139" s="98" t="str">
        <f ca="1">IF(B1139="","",IF(ISERROR(MATCH($J1139,SorP!B:B,0)),"",INDIRECT("'SorP'!$A$"&amp;MATCH($S1139&amp;$J1139,SorP!C:C,0))))</f>
        <v/>
      </c>
      <c r="U1139" s="99"/>
      <c r="V1139" s="74" t="str">
        <f ca="1" t="shared" si="133"/>
        <v/>
      </c>
      <c r="W1139" s="74" t="b">
        <f ca="1" t="shared" si="134"/>
        <v>0</v>
      </c>
      <c r="X1139" s="74" t="str">
        <f ca="1" t="shared" si="135"/>
        <v>+</v>
      </c>
      <c r="Y1139" s="74" t="e">
        <f ca="1">IF(C1139="",NA(),MATCH($B1139&amp;$C1139,'Smelter Look-up'!$J:$J,0))</f>
        <v>#N/A</v>
      </c>
      <c r="AB1139" s="74">
        <f ca="1" t="shared" si="136"/>
        <v>0</v>
      </c>
      <c r="AC1139" s="74" t="str">
        <f ca="1" t="shared" si="137"/>
        <v/>
      </c>
      <c r="AD1139" s="74" t="str">
        <f ca="1" t="shared" si="131"/>
        <v/>
      </c>
    </row>
    <row r="1140" s="74" customFormat="1" ht="20.15" customHeight="1" spans="1:30">
      <c r="A1140" s="97"/>
      <c r="B1140" s="95" t="str">
        <f ca="1">IF(LEN(A1140)=0,"",INDEX('Smelter Look-up'!$A:$A,MATCH($A1140,'Smelter Look-up'!$E:$E,0)))</f>
        <v/>
      </c>
      <c r="C1140" s="95" t="str">
        <f ca="1">IF(LEN(A1140)=0,"",INDEX('Smelter Look-up'!$C:$C,MATCH($A1140,'Smelter Look-up'!$E:$E,0)))</f>
        <v/>
      </c>
      <c r="D1140" s="95"/>
      <c r="E1140" s="95" t="str">
        <f ca="1">IF(ISERROR($Y1140),"",OFFSET('Smelter Look-up'!$D$4,$Y1140-4,0)&amp;"")</f>
        <v/>
      </c>
      <c r="F1140" s="95" t="str">
        <f ca="1">IF(ISERROR($Y1140),"",OFFSET('Smelter Look-up'!$E$4,$Y1140-4,0))</f>
        <v/>
      </c>
      <c r="G1140" s="95" t="str">
        <f ca="1">IF(C1140="Smelter not listed","Enter smelter details",IF(ISERROR($Y1140),"",OFFSET('Smelter Look-up'!$F$4,$Y1140-4,0)))</f>
        <v/>
      </c>
      <c r="H1140" s="154" t="str">
        <f ca="1">IF(ISERROR($Y1140),"",OFFSET('Smelter Look-up'!$G$4,$Y1140-4,0))</f>
        <v/>
      </c>
      <c r="I1140" s="96" t="str">
        <f ca="1">IF(ISERROR($Y1140),"",OFFSET('Smelter Look-up'!$H$4,$Y1140-4,0))</f>
        <v/>
      </c>
      <c r="J1140" s="96" t="str">
        <f ca="1">IF(ISERROR($Y1140),"",OFFSET('Smelter Look-up'!$I$4,$Y1140-4,0))</f>
        <v/>
      </c>
      <c r="K1140" s="97"/>
      <c r="L1140" s="97"/>
      <c r="M1140" s="97"/>
      <c r="N1140" s="97"/>
      <c r="O1140" s="97"/>
      <c r="P1140" s="97"/>
      <c r="Q1140" s="98"/>
      <c r="R1140" s="140" t="str">
        <f ca="1">IF(ISERROR($Y1140),"",OFFSET('Smelter Look-up'!$C$4,$Y1140-4,0)&amp;"")</f>
        <v/>
      </c>
      <c r="S1140" s="98" t="str">
        <f ca="1" t="shared" si="132"/>
        <v/>
      </c>
      <c r="T1140" s="98" t="str">
        <f ca="1">IF(B1140="","",IF(ISERROR(MATCH($J1140,SorP!B:B,0)),"",INDIRECT("'SorP'!$A$"&amp;MATCH($S1140&amp;$J1140,SorP!C:C,0))))</f>
        <v/>
      </c>
      <c r="U1140" s="99"/>
      <c r="V1140" s="74" t="str">
        <f ca="1" t="shared" si="133"/>
        <v/>
      </c>
      <c r="W1140" s="74" t="b">
        <f ca="1" t="shared" si="134"/>
        <v>0</v>
      </c>
      <c r="X1140" s="74" t="str">
        <f ca="1" t="shared" si="135"/>
        <v>+</v>
      </c>
      <c r="Y1140" s="74" t="e">
        <f ca="1">IF(C1140="",NA(),MATCH($B1140&amp;$C1140,'Smelter Look-up'!$J:$J,0))</f>
        <v>#N/A</v>
      </c>
      <c r="AB1140" s="74">
        <f ca="1" t="shared" si="136"/>
        <v>0</v>
      </c>
      <c r="AC1140" s="74" t="str">
        <f ca="1" t="shared" si="137"/>
        <v/>
      </c>
      <c r="AD1140" s="74" t="str">
        <f ca="1" t="shared" si="131"/>
        <v/>
      </c>
    </row>
    <row r="1141" s="74" customFormat="1" ht="20.15" customHeight="1" spans="1:30">
      <c r="A1141" s="97"/>
      <c r="B1141" s="95" t="str">
        <f ca="1">IF(LEN(A1141)=0,"",INDEX('Smelter Look-up'!$A:$A,MATCH($A1141,'Smelter Look-up'!$E:$E,0)))</f>
        <v/>
      </c>
      <c r="C1141" s="95" t="str">
        <f ca="1">IF(LEN(A1141)=0,"",INDEX('Smelter Look-up'!$C:$C,MATCH($A1141,'Smelter Look-up'!$E:$E,0)))</f>
        <v/>
      </c>
      <c r="D1141" s="95"/>
      <c r="E1141" s="95" t="str">
        <f ca="1">IF(ISERROR($Y1141),"",OFFSET('Smelter Look-up'!$D$4,$Y1141-4,0)&amp;"")</f>
        <v/>
      </c>
      <c r="F1141" s="95" t="str">
        <f ca="1">IF(ISERROR($Y1141),"",OFFSET('Smelter Look-up'!$E$4,$Y1141-4,0))</f>
        <v/>
      </c>
      <c r="G1141" s="95" t="str">
        <f ca="1">IF(C1141="Smelter not listed","Enter smelter details",IF(ISERROR($Y1141),"",OFFSET('Smelter Look-up'!$F$4,$Y1141-4,0)))</f>
        <v/>
      </c>
      <c r="H1141" s="154" t="str">
        <f ca="1">IF(ISERROR($Y1141),"",OFFSET('Smelter Look-up'!$G$4,$Y1141-4,0))</f>
        <v/>
      </c>
      <c r="I1141" s="96" t="str">
        <f ca="1">IF(ISERROR($Y1141),"",OFFSET('Smelter Look-up'!$H$4,$Y1141-4,0))</f>
        <v/>
      </c>
      <c r="J1141" s="96" t="str">
        <f ca="1">IF(ISERROR($Y1141),"",OFFSET('Smelter Look-up'!$I$4,$Y1141-4,0))</f>
        <v/>
      </c>
      <c r="K1141" s="97"/>
      <c r="L1141" s="97"/>
      <c r="M1141" s="97"/>
      <c r="N1141" s="97"/>
      <c r="O1141" s="97"/>
      <c r="P1141" s="97"/>
      <c r="Q1141" s="98"/>
      <c r="R1141" s="140" t="str">
        <f ca="1">IF(ISERROR($Y1141),"",OFFSET('Smelter Look-up'!$C$4,$Y1141-4,0)&amp;"")</f>
        <v/>
      </c>
      <c r="S1141" s="98" t="str">
        <f ca="1" t="shared" si="132"/>
        <v/>
      </c>
      <c r="T1141" s="98" t="str">
        <f ca="1">IF(B1141="","",IF(ISERROR(MATCH($J1141,SorP!B:B,0)),"",INDIRECT("'SorP'!$A$"&amp;MATCH($S1141&amp;$J1141,SorP!C:C,0))))</f>
        <v/>
      </c>
      <c r="U1141" s="99"/>
      <c r="V1141" s="74" t="str">
        <f ca="1" t="shared" si="133"/>
        <v/>
      </c>
      <c r="W1141" s="74" t="b">
        <f ca="1" t="shared" si="134"/>
        <v>0</v>
      </c>
      <c r="X1141" s="74" t="str">
        <f ca="1" t="shared" si="135"/>
        <v>+</v>
      </c>
      <c r="Y1141" s="74" t="e">
        <f ca="1">IF(C1141="",NA(),MATCH($B1141&amp;$C1141,'Smelter Look-up'!$J:$J,0))</f>
        <v>#N/A</v>
      </c>
      <c r="AB1141" s="74">
        <f ca="1" t="shared" si="136"/>
        <v>0</v>
      </c>
      <c r="AC1141" s="74" t="str">
        <f ca="1" t="shared" si="137"/>
        <v/>
      </c>
      <c r="AD1141" s="74" t="str">
        <f ca="1" t="shared" si="131"/>
        <v/>
      </c>
    </row>
    <row r="1142" s="74" customFormat="1" ht="20.15" customHeight="1" spans="1:30">
      <c r="A1142" s="97"/>
      <c r="B1142" s="95" t="str">
        <f ca="1">IF(LEN(A1142)=0,"",INDEX('Smelter Look-up'!$A:$A,MATCH($A1142,'Smelter Look-up'!$E:$E,0)))</f>
        <v/>
      </c>
      <c r="C1142" s="95" t="str">
        <f ca="1">IF(LEN(A1142)=0,"",INDEX('Smelter Look-up'!$C:$C,MATCH($A1142,'Smelter Look-up'!$E:$E,0)))</f>
        <v/>
      </c>
      <c r="D1142" s="95"/>
      <c r="E1142" s="95" t="str">
        <f ca="1">IF(ISERROR($Y1142),"",OFFSET('Smelter Look-up'!$D$4,$Y1142-4,0)&amp;"")</f>
        <v/>
      </c>
      <c r="F1142" s="95" t="str">
        <f ca="1">IF(ISERROR($Y1142),"",OFFSET('Smelter Look-up'!$E$4,$Y1142-4,0))</f>
        <v/>
      </c>
      <c r="G1142" s="95" t="str">
        <f ca="1">IF(C1142="Smelter not listed","Enter smelter details",IF(ISERROR($Y1142),"",OFFSET('Smelter Look-up'!$F$4,$Y1142-4,0)))</f>
        <v/>
      </c>
      <c r="H1142" s="154" t="str">
        <f ca="1">IF(ISERROR($Y1142),"",OFFSET('Smelter Look-up'!$G$4,$Y1142-4,0))</f>
        <v/>
      </c>
      <c r="I1142" s="96" t="str">
        <f ca="1">IF(ISERROR($Y1142),"",OFFSET('Smelter Look-up'!$H$4,$Y1142-4,0))</f>
        <v/>
      </c>
      <c r="J1142" s="96" t="str">
        <f ca="1">IF(ISERROR($Y1142),"",OFFSET('Smelter Look-up'!$I$4,$Y1142-4,0))</f>
        <v/>
      </c>
      <c r="K1142" s="97"/>
      <c r="L1142" s="97"/>
      <c r="M1142" s="97"/>
      <c r="N1142" s="97"/>
      <c r="O1142" s="97"/>
      <c r="P1142" s="97"/>
      <c r="Q1142" s="98"/>
      <c r="R1142" s="140" t="str">
        <f ca="1">IF(ISERROR($Y1142),"",OFFSET('Smelter Look-up'!$C$4,$Y1142-4,0)&amp;"")</f>
        <v/>
      </c>
      <c r="S1142" s="98" t="str">
        <f ca="1" t="shared" si="132"/>
        <v/>
      </c>
      <c r="T1142" s="98" t="str">
        <f ca="1">IF(B1142="","",IF(ISERROR(MATCH($J1142,SorP!B:B,0)),"",INDIRECT("'SorP'!$A$"&amp;MATCH($S1142&amp;$J1142,SorP!C:C,0))))</f>
        <v/>
      </c>
      <c r="U1142" s="99"/>
      <c r="V1142" s="74" t="str">
        <f ca="1" t="shared" si="133"/>
        <v/>
      </c>
      <c r="W1142" s="74" t="b">
        <f ca="1" t="shared" si="134"/>
        <v>0</v>
      </c>
      <c r="X1142" s="74" t="str">
        <f ca="1" t="shared" si="135"/>
        <v>+</v>
      </c>
      <c r="Y1142" s="74" t="e">
        <f ca="1">IF(C1142="",NA(),MATCH($B1142&amp;$C1142,'Smelter Look-up'!$J:$J,0))</f>
        <v>#N/A</v>
      </c>
      <c r="AB1142" s="74">
        <f ca="1" t="shared" si="136"/>
        <v>0</v>
      </c>
      <c r="AC1142" s="74" t="str">
        <f ca="1" t="shared" si="137"/>
        <v/>
      </c>
      <c r="AD1142" s="74" t="str">
        <f ca="1" t="shared" si="131"/>
        <v/>
      </c>
    </row>
    <row r="1143" s="74" customFormat="1" ht="20.15" customHeight="1" spans="1:30">
      <c r="A1143" s="97"/>
      <c r="B1143" s="95" t="str">
        <f ca="1">IF(LEN(A1143)=0,"",INDEX('Smelter Look-up'!$A:$A,MATCH($A1143,'Smelter Look-up'!$E:$E,0)))</f>
        <v/>
      </c>
      <c r="C1143" s="95" t="str">
        <f ca="1">IF(LEN(A1143)=0,"",INDEX('Smelter Look-up'!$C:$C,MATCH($A1143,'Smelter Look-up'!$E:$E,0)))</f>
        <v/>
      </c>
      <c r="D1143" s="95"/>
      <c r="E1143" s="95" t="str">
        <f ca="1">IF(ISERROR($Y1143),"",OFFSET('Smelter Look-up'!$D$4,$Y1143-4,0)&amp;"")</f>
        <v/>
      </c>
      <c r="F1143" s="95" t="str">
        <f ca="1">IF(ISERROR($Y1143),"",OFFSET('Smelter Look-up'!$E$4,$Y1143-4,0))</f>
        <v/>
      </c>
      <c r="G1143" s="95" t="str">
        <f ca="1">IF(C1143="Smelter not listed","Enter smelter details",IF(ISERROR($Y1143),"",OFFSET('Smelter Look-up'!$F$4,$Y1143-4,0)))</f>
        <v/>
      </c>
      <c r="H1143" s="154" t="str">
        <f ca="1">IF(ISERROR($Y1143),"",OFFSET('Smelter Look-up'!$G$4,$Y1143-4,0))</f>
        <v/>
      </c>
      <c r="I1143" s="96" t="str">
        <f ca="1">IF(ISERROR($Y1143),"",OFFSET('Smelter Look-up'!$H$4,$Y1143-4,0))</f>
        <v/>
      </c>
      <c r="J1143" s="96" t="str">
        <f ca="1">IF(ISERROR($Y1143),"",OFFSET('Smelter Look-up'!$I$4,$Y1143-4,0))</f>
        <v/>
      </c>
      <c r="K1143" s="97"/>
      <c r="L1143" s="97"/>
      <c r="M1143" s="97"/>
      <c r="N1143" s="97"/>
      <c r="O1143" s="97"/>
      <c r="P1143" s="97"/>
      <c r="Q1143" s="98"/>
      <c r="R1143" s="140" t="str">
        <f ca="1">IF(ISERROR($Y1143),"",OFFSET('Smelter Look-up'!$C$4,$Y1143-4,0)&amp;"")</f>
        <v/>
      </c>
      <c r="S1143" s="98" t="str">
        <f ca="1" t="shared" si="132"/>
        <v/>
      </c>
      <c r="T1143" s="98" t="str">
        <f ca="1">IF(B1143="","",IF(ISERROR(MATCH($J1143,SorP!B:B,0)),"",INDIRECT("'SorP'!$A$"&amp;MATCH($S1143&amp;$J1143,SorP!C:C,0))))</f>
        <v/>
      </c>
      <c r="U1143" s="99"/>
      <c r="V1143" s="74" t="str">
        <f ca="1" t="shared" si="133"/>
        <v/>
      </c>
      <c r="W1143" s="74" t="b">
        <f ca="1" t="shared" si="134"/>
        <v>0</v>
      </c>
      <c r="X1143" s="74" t="str">
        <f ca="1" t="shared" si="135"/>
        <v>+</v>
      </c>
      <c r="Y1143" s="74" t="e">
        <f ca="1">IF(C1143="",NA(),MATCH($B1143&amp;$C1143,'Smelter Look-up'!$J:$J,0))</f>
        <v>#N/A</v>
      </c>
      <c r="AB1143" s="74">
        <f ca="1" t="shared" si="136"/>
        <v>0</v>
      </c>
      <c r="AC1143" s="74" t="str">
        <f ca="1" t="shared" si="137"/>
        <v/>
      </c>
      <c r="AD1143" s="74" t="str">
        <f ca="1" t="shared" ref="AD1143:AD1206" si="138">IF(C1143="Smelter not listed",D1143,IF(C1143="Smelter not yet identified","",C1143))</f>
        <v/>
      </c>
    </row>
    <row r="1144" s="74" customFormat="1" ht="20.15" customHeight="1" spans="1:30">
      <c r="A1144" s="97"/>
      <c r="B1144" s="95" t="str">
        <f ca="1">IF(LEN(A1144)=0,"",INDEX('Smelter Look-up'!$A:$A,MATCH($A1144,'Smelter Look-up'!$E:$E,0)))</f>
        <v/>
      </c>
      <c r="C1144" s="95" t="str">
        <f ca="1">IF(LEN(A1144)=0,"",INDEX('Smelter Look-up'!$C:$C,MATCH($A1144,'Smelter Look-up'!$E:$E,0)))</f>
        <v/>
      </c>
      <c r="D1144" s="95"/>
      <c r="E1144" s="95" t="str">
        <f ca="1">IF(ISERROR($Y1144),"",OFFSET('Smelter Look-up'!$D$4,$Y1144-4,0)&amp;"")</f>
        <v/>
      </c>
      <c r="F1144" s="95" t="str">
        <f ca="1">IF(ISERROR($Y1144),"",OFFSET('Smelter Look-up'!$E$4,$Y1144-4,0))</f>
        <v/>
      </c>
      <c r="G1144" s="95" t="str">
        <f ca="1">IF(C1144="Smelter not listed","Enter smelter details",IF(ISERROR($Y1144),"",OFFSET('Smelter Look-up'!$F$4,$Y1144-4,0)))</f>
        <v/>
      </c>
      <c r="H1144" s="154" t="str">
        <f ca="1">IF(ISERROR($Y1144),"",OFFSET('Smelter Look-up'!$G$4,$Y1144-4,0))</f>
        <v/>
      </c>
      <c r="I1144" s="96" t="str">
        <f ca="1">IF(ISERROR($Y1144),"",OFFSET('Smelter Look-up'!$H$4,$Y1144-4,0))</f>
        <v/>
      </c>
      <c r="J1144" s="96" t="str">
        <f ca="1">IF(ISERROR($Y1144),"",OFFSET('Smelter Look-up'!$I$4,$Y1144-4,0))</f>
        <v/>
      </c>
      <c r="K1144" s="97"/>
      <c r="L1144" s="97"/>
      <c r="M1144" s="97"/>
      <c r="N1144" s="97"/>
      <c r="O1144" s="97"/>
      <c r="P1144" s="97"/>
      <c r="Q1144" s="98"/>
      <c r="R1144" s="140" t="str">
        <f ca="1">IF(ISERROR($Y1144),"",OFFSET('Smelter Look-up'!$C$4,$Y1144-4,0)&amp;"")</f>
        <v/>
      </c>
      <c r="S1144" s="98" t="str">
        <f ca="1" t="shared" si="132"/>
        <v/>
      </c>
      <c r="T1144" s="98" t="str">
        <f ca="1">IF(B1144="","",IF(ISERROR(MATCH($J1144,SorP!B:B,0)),"",INDIRECT("'SorP'!$A$"&amp;MATCH($S1144&amp;$J1144,SorP!C:C,0))))</f>
        <v/>
      </c>
      <c r="U1144" s="99"/>
      <c r="V1144" s="74" t="str">
        <f ca="1" t="shared" si="133"/>
        <v/>
      </c>
      <c r="W1144" s="74" t="b">
        <f ca="1" t="shared" si="134"/>
        <v>0</v>
      </c>
      <c r="X1144" s="74" t="str">
        <f ca="1" t="shared" si="135"/>
        <v>+</v>
      </c>
      <c r="Y1144" s="74" t="e">
        <f ca="1">IF(C1144="",NA(),MATCH($B1144&amp;$C1144,'Smelter Look-up'!$J:$J,0))</f>
        <v>#N/A</v>
      </c>
      <c r="AB1144" s="74">
        <f ca="1" t="shared" si="136"/>
        <v>0</v>
      </c>
      <c r="AC1144" s="74" t="str">
        <f ca="1" t="shared" si="137"/>
        <v/>
      </c>
      <c r="AD1144" s="74" t="str">
        <f ca="1" t="shared" si="138"/>
        <v/>
      </c>
    </row>
    <row r="1145" s="74" customFormat="1" ht="20.15" customHeight="1" spans="1:30">
      <c r="A1145" s="97"/>
      <c r="B1145" s="95" t="str">
        <f ca="1">IF(LEN(A1145)=0,"",INDEX('Smelter Look-up'!$A:$A,MATCH($A1145,'Smelter Look-up'!$E:$E,0)))</f>
        <v/>
      </c>
      <c r="C1145" s="95" t="str">
        <f ca="1">IF(LEN(A1145)=0,"",INDEX('Smelter Look-up'!$C:$C,MATCH($A1145,'Smelter Look-up'!$E:$E,0)))</f>
        <v/>
      </c>
      <c r="D1145" s="95"/>
      <c r="E1145" s="95" t="str">
        <f ca="1">IF(ISERROR($Y1145),"",OFFSET('Smelter Look-up'!$D$4,$Y1145-4,0)&amp;"")</f>
        <v/>
      </c>
      <c r="F1145" s="95" t="str">
        <f ca="1">IF(ISERROR($Y1145),"",OFFSET('Smelter Look-up'!$E$4,$Y1145-4,0))</f>
        <v/>
      </c>
      <c r="G1145" s="95" t="str">
        <f ca="1">IF(C1145="Smelter not listed","Enter smelter details",IF(ISERROR($Y1145),"",OFFSET('Smelter Look-up'!$F$4,$Y1145-4,0)))</f>
        <v/>
      </c>
      <c r="H1145" s="154" t="str">
        <f ca="1">IF(ISERROR($Y1145),"",OFFSET('Smelter Look-up'!$G$4,$Y1145-4,0))</f>
        <v/>
      </c>
      <c r="I1145" s="96" t="str">
        <f ca="1">IF(ISERROR($Y1145),"",OFFSET('Smelter Look-up'!$H$4,$Y1145-4,0))</f>
        <v/>
      </c>
      <c r="J1145" s="96" t="str">
        <f ca="1">IF(ISERROR($Y1145),"",OFFSET('Smelter Look-up'!$I$4,$Y1145-4,0))</f>
        <v/>
      </c>
      <c r="K1145" s="97"/>
      <c r="L1145" s="97"/>
      <c r="M1145" s="97"/>
      <c r="N1145" s="97"/>
      <c r="O1145" s="97"/>
      <c r="P1145" s="97"/>
      <c r="Q1145" s="98"/>
      <c r="R1145" s="140" t="str">
        <f ca="1">IF(ISERROR($Y1145),"",OFFSET('Smelter Look-up'!$C$4,$Y1145-4,0)&amp;"")</f>
        <v/>
      </c>
      <c r="S1145" s="98" t="str">
        <f ca="1" t="shared" si="132"/>
        <v/>
      </c>
      <c r="T1145" s="98" t="str">
        <f ca="1">IF(B1145="","",IF(ISERROR(MATCH($J1145,SorP!B:B,0)),"",INDIRECT("'SorP'!$A$"&amp;MATCH($S1145&amp;$J1145,SorP!C:C,0))))</f>
        <v/>
      </c>
      <c r="U1145" s="99"/>
      <c r="V1145" s="74" t="str">
        <f ca="1" t="shared" si="133"/>
        <v/>
      </c>
      <c r="W1145" s="74" t="b">
        <f ca="1" t="shared" si="134"/>
        <v>0</v>
      </c>
      <c r="X1145" s="74" t="str">
        <f ca="1" t="shared" si="135"/>
        <v>+</v>
      </c>
      <c r="Y1145" s="74" t="e">
        <f ca="1">IF(C1145="",NA(),MATCH($B1145&amp;$C1145,'Smelter Look-up'!$J:$J,0))</f>
        <v>#N/A</v>
      </c>
      <c r="AB1145" s="74">
        <f ca="1" t="shared" si="136"/>
        <v>0</v>
      </c>
      <c r="AC1145" s="74" t="str">
        <f ca="1" t="shared" si="137"/>
        <v/>
      </c>
      <c r="AD1145" s="74" t="str">
        <f ca="1" t="shared" si="138"/>
        <v/>
      </c>
    </row>
    <row r="1146" s="74" customFormat="1" ht="20.15" customHeight="1" spans="1:30">
      <c r="A1146" s="97"/>
      <c r="B1146" s="95" t="str">
        <f ca="1">IF(LEN(A1146)=0,"",INDEX('Smelter Look-up'!$A:$A,MATCH($A1146,'Smelter Look-up'!$E:$E,0)))</f>
        <v/>
      </c>
      <c r="C1146" s="95" t="str">
        <f ca="1">IF(LEN(A1146)=0,"",INDEX('Smelter Look-up'!$C:$C,MATCH($A1146,'Smelter Look-up'!$E:$E,0)))</f>
        <v/>
      </c>
      <c r="D1146" s="95"/>
      <c r="E1146" s="95" t="str">
        <f ca="1">IF(ISERROR($Y1146),"",OFFSET('Smelter Look-up'!$D$4,$Y1146-4,0)&amp;"")</f>
        <v/>
      </c>
      <c r="F1146" s="95" t="str">
        <f ca="1">IF(ISERROR($Y1146),"",OFFSET('Smelter Look-up'!$E$4,$Y1146-4,0))</f>
        <v/>
      </c>
      <c r="G1146" s="95" t="str">
        <f ca="1">IF(C1146="Smelter not listed","Enter smelter details",IF(ISERROR($Y1146),"",OFFSET('Smelter Look-up'!$F$4,$Y1146-4,0)))</f>
        <v/>
      </c>
      <c r="H1146" s="154" t="str">
        <f ca="1">IF(ISERROR($Y1146),"",OFFSET('Smelter Look-up'!$G$4,$Y1146-4,0))</f>
        <v/>
      </c>
      <c r="I1146" s="96" t="str">
        <f ca="1">IF(ISERROR($Y1146),"",OFFSET('Smelter Look-up'!$H$4,$Y1146-4,0))</f>
        <v/>
      </c>
      <c r="J1146" s="96" t="str">
        <f ca="1">IF(ISERROR($Y1146),"",OFFSET('Smelter Look-up'!$I$4,$Y1146-4,0))</f>
        <v/>
      </c>
      <c r="K1146" s="97"/>
      <c r="L1146" s="97"/>
      <c r="M1146" s="97"/>
      <c r="N1146" s="97"/>
      <c r="O1146" s="97"/>
      <c r="P1146" s="97"/>
      <c r="Q1146" s="98"/>
      <c r="R1146" s="140" t="str">
        <f ca="1">IF(ISERROR($Y1146),"",OFFSET('Smelter Look-up'!$C$4,$Y1146-4,0)&amp;"")</f>
        <v/>
      </c>
      <c r="S1146" s="98" t="str">
        <f ca="1" t="shared" si="132"/>
        <v/>
      </c>
      <c r="T1146" s="98" t="str">
        <f ca="1">IF(B1146="","",IF(ISERROR(MATCH($J1146,SorP!B:B,0)),"",INDIRECT("'SorP'!$A$"&amp;MATCH($S1146&amp;$J1146,SorP!C:C,0))))</f>
        <v/>
      </c>
      <c r="U1146" s="99"/>
      <c r="V1146" s="74" t="str">
        <f ca="1" t="shared" si="133"/>
        <v/>
      </c>
      <c r="W1146" s="74" t="b">
        <f ca="1" t="shared" si="134"/>
        <v>0</v>
      </c>
      <c r="X1146" s="74" t="str">
        <f ca="1" t="shared" si="135"/>
        <v>+</v>
      </c>
      <c r="Y1146" s="74" t="e">
        <f ca="1">IF(C1146="",NA(),MATCH($B1146&amp;$C1146,'Smelter Look-up'!$J:$J,0))</f>
        <v>#N/A</v>
      </c>
      <c r="AB1146" s="74">
        <f ca="1" t="shared" si="136"/>
        <v>0</v>
      </c>
      <c r="AC1146" s="74" t="str">
        <f ca="1" t="shared" si="137"/>
        <v/>
      </c>
      <c r="AD1146" s="74" t="str">
        <f ca="1" t="shared" si="138"/>
        <v/>
      </c>
    </row>
    <row r="1147" s="74" customFormat="1" ht="20.15" customHeight="1" spans="1:30">
      <c r="A1147" s="97"/>
      <c r="B1147" s="95" t="str">
        <f ca="1">IF(LEN(A1147)=0,"",INDEX('Smelter Look-up'!$A:$A,MATCH($A1147,'Smelter Look-up'!$E:$E,0)))</f>
        <v/>
      </c>
      <c r="C1147" s="95" t="str">
        <f ca="1">IF(LEN(A1147)=0,"",INDEX('Smelter Look-up'!$C:$C,MATCH($A1147,'Smelter Look-up'!$E:$E,0)))</f>
        <v/>
      </c>
      <c r="D1147" s="95"/>
      <c r="E1147" s="95" t="str">
        <f ca="1">IF(ISERROR($Y1147),"",OFFSET('Smelter Look-up'!$D$4,$Y1147-4,0)&amp;"")</f>
        <v/>
      </c>
      <c r="F1147" s="95" t="str">
        <f ca="1">IF(ISERROR($Y1147),"",OFFSET('Smelter Look-up'!$E$4,$Y1147-4,0))</f>
        <v/>
      </c>
      <c r="G1147" s="95" t="str">
        <f ca="1">IF(C1147="Smelter not listed","Enter smelter details",IF(ISERROR($Y1147),"",OFFSET('Smelter Look-up'!$F$4,$Y1147-4,0)))</f>
        <v/>
      </c>
      <c r="H1147" s="154" t="str">
        <f ca="1">IF(ISERROR($Y1147),"",OFFSET('Smelter Look-up'!$G$4,$Y1147-4,0))</f>
        <v/>
      </c>
      <c r="I1147" s="96" t="str">
        <f ca="1">IF(ISERROR($Y1147),"",OFFSET('Smelter Look-up'!$H$4,$Y1147-4,0))</f>
        <v/>
      </c>
      <c r="J1147" s="96" t="str">
        <f ca="1">IF(ISERROR($Y1147),"",OFFSET('Smelter Look-up'!$I$4,$Y1147-4,0))</f>
        <v/>
      </c>
      <c r="K1147" s="97"/>
      <c r="L1147" s="97"/>
      <c r="M1147" s="97"/>
      <c r="N1147" s="97"/>
      <c r="O1147" s="97"/>
      <c r="P1147" s="97"/>
      <c r="Q1147" s="98"/>
      <c r="R1147" s="140" t="str">
        <f ca="1">IF(ISERROR($Y1147),"",OFFSET('Smelter Look-up'!$C$4,$Y1147-4,0)&amp;"")</f>
        <v/>
      </c>
      <c r="S1147" s="98" t="str">
        <f ca="1" t="shared" si="132"/>
        <v/>
      </c>
      <c r="T1147" s="98" t="str">
        <f ca="1">IF(B1147="","",IF(ISERROR(MATCH($J1147,SorP!B:B,0)),"",INDIRECT("'SorP'!$A$"&amp;MATCH($S1147&amp;$J1147,SorP!C:C,0))))</f>
        <v/>
      </c>
      <c r="U1147" s="99"/>
      <c r="V1147" s="74" t="str">
        <f ca="1" t="shared" si="133"/>
        <v/>
      </c>
      <c r="W1147" s="74" t="b">
        <f ca="1" t="shared" si="134"/>
        <v>0</v>
      </c>
      <c r="X1147" s="74" t="str">
        <f ca="1" t="shared" si="135"/>
        <v>+</v>
      </c>
      <c r="Y1147" s="74" t="e">
        <f ca="1">IF(C1147="",NA(),MATCH($B1147&amp;$C1147,'Smelter Look-up'!$J:$J,0))</f>
        <v>#N/A</v>
      </c>
      <c r="AB1147" s="74">
        <f ca="1" t="shared" si="136"/>
        <v>0</v>
      </c>
      <c r="AC1147" s="74" t="str">
        <f ca="1" t="shared" si="137"/>
        <v/>
      </c>
      <c r="AD1147" s="74" t="str">
        <f ca="1" t="shared" si="138"/>
        <v/>
      </c>
    </row>
    <row r="1148" s="74" customFormat="1" ht="20.15" customHeight="1" spans="1:30">
      <c r="A1148" s="97"/>
      <c r="B1148" s="95" t="str">
        <f ca="1">IF(LEN(A1148)=0,"",INDEX('Smelter Look-up'!$A:$A,MATCH($A1148,'Smelter Look-up'!$E:$E,0)))</f>
        <v/>
      </c>
      <c r="C1148" s="95" t="str">
        <f ca="1">IF(LEN(A1148)=0,"",INDEX('Smelter Look-up'!$C:$C,MATCH($A1148,'Smelter Look-up'!$E:$E,0)))</f>
        <v/>
      </c>
      <c r="D1148" s="95"/>
      <c r="E1148" s="95" t="str">
        <f ca="1">IF(ISERROR($Y1148),"",OFFSET('Smelter Look-up'!$D$4,$Y1148-4,0)&amp;"")</f>
        <v/>
      </c>
      <c r="F1148" s="95" t="str">
        <f ca="1">IF(ISERROR($Y1148),"",OFFSET('Smelter Look-up'!$E$4,$Y1148-4,0))</f>
        <v/>
      </c>
      <c r="G1148" s="95" t="str">
        <f ca="1">IF(C1148="Smelter not listed","Enter smelter details",IF(ISERROR($Y1148),"",OFFSET('Smelter Look-up'!$F$4,$Y1148-4,0)))</f>
        <v/>
      </c>
      <c r="H1148" s="154" t="str">
        <f ca="1">IF(ISERROR($Y1148),"",OFFSET('Smelter Look-up'!$G$4,$Y1148-4,0))</f>
        <v/>
      </c>
      <c r="I1148" s="96" t="str">
        <f ca="1">IF(ISERROR($Y1148),"",OFFSET('Smelter Look-up'!$H$4,$Y1148-4,0))</f>
        <v/>
      </c>
      <c r="J1148" s="96" t="str">
        <f ca="1">IF(ISERROR($Y1148),"",OFFSET('Smelter Look-up'!$I$4,$Y1148-4,0))</f>
        <v/>
      </c>
      <c r="K1148" s="97"/>
      <c r="L1148" s="97"/>
      <c r="M1148" s="97"/>
      <c r="N1148" s="97"/>
      <c r="O1148" s="97"/>
      <c r="P1148" s="97"/>
      <c r="Q1148" s="98"/>
      <c r="R1148" s="140" t="str">
        <f ca="1">IF(ISERROR($Y1148),"",OFFSET('Smelter Look-up'!$C$4,$Y1148-4,0)&amp;"")</f>
        <v/>
      </c>
      <c r="S1148" s="98" t="str">
        <f ca="1" t="shared" si="132"/>
        <v/>
      </c>
      <c r="T1148" s="98" t="str">
        <f ca="1">IF(B1148="","",IF(ISERROR(MATCH($J1148,SorP!B:B,0)),"",INDIRECT("'SorP'!$A$"&amp;MATCH($S1148&amp;$J1148,SorP!C:C,0))))</f>
        <v/>
      </c>
      <c r="U1148" s="99"/>
      <c r="V1148" s="74" t="str">
        <f ca="1" t="shared" si="133"/>
        <v/>
      </c>
      <c r="W1148" s="74" t="b">
        <f ca="1" t="shared" si="134"/>
        <v>0</v>
      </c>
      <c r="X1148" s="74" t="str">
        <f ca="1" t="shared" si="135"/>
        <v>+</v>
      </c>
      <c r="Y1148" s="74" t="e">
        <f ca="1">IF(C1148="",NA(),MATCH($B1148&amp;$C1148,'Smelter Look-up'!$J:$J,0))</f>
        <v>#N/A</v>
      </c>
      <c r="AB1148" s="74">
        <f ca="1" t="shared" si="136"/>
        <v>0</v>
      </c>
      <c r="AC1148" s="74" t="str">
        <f ca="1" t="shared" si="137"/>
        <v/>
      </c>
      <c r="AD1148" s="74" t="str">
        <f ca="1" t="shared" si="138"/>
        <v/>
      </c>
    </row>
    <row r="1149" s="74" customFormat="1" ht="20.15" customHeight="1" spans="1:30">
      <c r="A1149" s="97"/>
      <c r="B1149" s="95" t="str">
        <f ca="1">IF(LEN(A1149)=0,"",INDEX('Smelter Look-up'!$A:$A,MATCH($A1149,'Smelter Look-up'!$E:$E,0)))</f>
        <v/>
      </c>
      <c r="C1149" s="95" t="str">
        <f ca="1">IF(LEN(A1149)=0,"",INDEX('Smelter Look-up'!$C:$C,MATCH($A1149,'Smelter Look-up'!$E:$E,0)))</f>
        <v/>
      </c>
      <c r="D1149" s="95"/>
      <c r="E1149" s="95" t="str">
        <f ca="1">IF(ISERROR($Y1149),"",OFFSET('Smelter Look-up'!$D$4,$Y1149-4,0)&amp;"")</f>
        <v/>
      </c>
      <c r="F1149" s="95" t="str">
        <f ca="1">IF(ISERROR($Y1149),"",OFFSET('Smelter Look-up'!$E$4,$Y1149-4,0))</f>
        <v/>
      </c>
      <c r="G1149" s="95" t="str">
        <f ca="1">IF(C1149="Smelter not listed","Enter smelter details",IF(ISERROR($Y1149),"",OFFSET('Smelter Look-up'!$F$4,$Y1149-4,0)))</f>
        <v/>
      </c>
      <c r="H1149" s="154" t="str">
        <f ca="1">IF(ISERROR($Y1149),"",OFFSET('Smelter Look-up'!$G$4,$Y1149-4,0))</f>
        <v/>
      </c>
      <c r="I1149" s="96" t="str">
        <f ca="1">IF(ISERROR($Y1149),"",OFFSET('Smelter Look-up'!$H$4,$Y1149-4,0))</f>
        <v/>
      </c>
      <c r="J1149" s="96" t="str">
        <f ca="1">IF(ISERROR($Y1149),"",OFFSET('Smelter Look-up'!$I$4,$Y1149-4,0))</f>
        <v/>
      </c>
      <c r="K1149" s="97"/>
      <c r="L1149" s="97"/>
      <c r="M1149" s="97"/>
      <c r="N1149" s="97"/>
      <c r="O1149" s="97"/>
      <c r="P1149" s="97"/>
      <c r="Q1149" s="98"/>
      <c r="R1149" s="140" t="str">
        <f ca="1">IF(ISERROR($Y1149),"",OFFSET('Smelter Look-up'!$C$4,$Y1149-4,0)&amp;"")</f>
        <v/>
      </c>
      <c r="S1149" s="98" t="str">
        <f ca="1" t="shared" si="132"/>
        <v/>
      </c>
      <c r="T1149" s="98" t="str">
        <f ca="1">IF(B1149="","",IF(ISERROR(MATCH($J1149,SorP!B:B,0)),"",INDIRECT("'SorP'!$A$"&amp;MATCH($S1149&amp;$J1149,SorP!C:C,0))))</f>
        <v/>
      </c>
      <c r="U1149" s="99"/>
      <c r="V1149" s="74" t="str">
        <f ca="1" t="shared" si="133"/>
        <v/>
      </c>
      <c r="W1149" s="74" t="b">
        <f ca="1" t="shared" si="134"/>
        <v>0</v>
      </c>
      <c r="X1149" s="74" t="str">
        <f ca="1" t="shared" si="135"/>
        <v>+</v>
      </c>
      <c r="Y1149" s="74" t="e">
        <f ca="1">IF(C1149="",NA(),MATCH($B1149&amp;$C1149,'Smelter Look-up'!$J:$J,0))</f>
        <v>#N/A</v>
      </c>
      <c r="AB1149" s="74">
        <f ca="1" t="shared" si="136"/>
        <v>0</v>
      </c>
      <c r="AC1149" s="74" t="str">
        <f ca="1" t="shared" si="137"/>
        <v/>
      </c>
      <c r="AD1149" s="74" t="str">
        <f ca="1" t="shared" si="138"/>
        <v/>
      </c>
    </row>
    <row r="1150" s="74" customFormat="1" ht="20.15" customHeight="1" spans="1:30">
      <c r="A1150" s="97"/>
      <c r="B1150" s="95" t="str">
        <f ca="1">IF(LEN(A1150)=0,"",INDEX('Smelter Look-up'!$A:$A,MATCH($A1150,'Smelter Look-up'!$E:$E,0)))</f>
        <v/>
      </c>
      <c r="C1150" s="95" t="str">
        <f ca="1">IF(LEN(A1150)=0,"",INDEX('Smelter Look-up'!$C:$C,MATCH($A1150,'Smelter Look-up'!$E:$E,0)))</f>
        <v/>
      </c>
      <c r="D1150" s="95"/>
      <c r="E1150" s="95" t="str">
        <f ca="1">IF(ISERROR($Y1150),"",OFFSET('Smelter Look-up'!$D$4,$Y1150-4,0)&amp;"")</f>
        <v/>
      </c>
      <c r="F1150" s="95" t="str">
        <f ca="1">IF(ISERROR($Y1150),"",OFFSET('Smelter Look-up'!$E$4,$Y1150-4,0))</f>
        <v/>
      </c>
      <c r="G1150" s="95" t="str">
        <f ca="1">IF(C1150="Smelter not listed","Enter smelter details",IF(ISERROR($Y1150),"",OFFSET('Smelter Look-up'!$F$4,$Y1150-4,0)))</f>
        <v/>
      </c>
      <c r="H1150" s="154" t="str">
        <f ca="1">IF(ISERROR($Y1150),"",OFFSET('Smelter Look-up'!$G$4,$Y1150-4,0))</f>
        <v/>
      </c>
      <c r="I1150" s="96" t="str">
        <f ca="1">IF(ISERROR($Y1150),"",OFFSET('Smelter Look-up'!$H$4,$Y1150-4,0))</f>
        <v/>
      </c>
      <c r="J1150" s="96" t="str">
        <f ca="1">IF(ISERROR($Y1150),"",OFFSET('Smelter Look-up'!$I$4,$Y1150-4,0))</f>
        <v/>
      </c>
      <c r="K1150" s="97"/>
      <c r="L1150" s="97"/>
      <c r="M1150" s="97"/>
      <c r="N1150" s="97"/>
      <c r="O1150" s="97"/>
      <c r="P1150" s="97"/>
      <c r="Q1150" s="98"/>
      <c r="R1150" s="140" t="str">
        <f ca="1">IF(ISERROR($Y1150),"",OFFSET('Smelter Look-up'!$C$4,$Y1150-4,0)&amp;"")</f>
        <v/>
      </c>
      <c r="S1150" s="98" t="str">
        <f ca="1" t="shared" si="132"/>
        <v/>
      </c>
      <c r="T1150" s="98" t="str">
        <f ca="1">IF(B1150="","",IF(ISERROR(MATCH($J1150,SorP!B:B,0)),"",INDIRECT("'SorP'!$A$"&amp;MATCH($S1150&amp;$J1150,SorP!C:C,0))))</f>
        <v/>
      </c>
      <c r="U1150" s="99"/>
      <c r="V1150" s="74" t="str">
        <f ca="1" t="shared" si="133"/>
        <v/>
      </c>
      <c r="W1150" s="74" t="b">
        <f ca="1" t="shared" si="134"/>
        <v>0</v>
      </c>
      <c r="X1150" s="74" t="str">
        <f ca="1" t="shared" si="135"/>
        <v>+</v>
      </c>
      <c r="Y1150" s="74" t="e">
        <f ca="1">IF(C1150="",NA(),MATCH($B1150&amp;$C1150,'Smelter Look-up'!$J:$J,0))</f>
        <v>#N/A</v>
      </c>
      <c r="AB1150" s="74">
        <f ca="1" t="shared" si="136"/>
        <v>0</v>
      </c>
      <c r="AC1150" s="74" t="str">
        <f ca="1" t="shared" si="137"/>
        <v/>
      </c>
      <c r="AD1150" s="74" t="str">
        <f ca="1" t="shared" si="138"/>
        <v/>
      </c>
    </row>
    <row r="1151" s="74" customFormat="1" ht="20.15" customHeight="1" spans="1:30">
      <c r="A1151" s="97"/>
      <c r="B1151" s="95" t="str">
        <f ca="1">IF(LEN(A1151)=0,"",INDEX('Smelter Look-up'!$A:$A,MATCH($A1151,'Smelter Look-up'!$E:$E,0)))</f>
        <v/>
      </c>
      <c r="C1151" s="95" t="str">
        <f ca="1">IF(LEN(A1151)=0,"",INDEX('Smelter Look-up'!$C:$C,MATCH($A1151,'Smelter Look-up'!$E:$E,0)))</f>
        <v/>
      </c>
      <c r="D1151" s="95"/>
      <c r="E1151" s="95" t="str">
        <f ca="1">IF(ISERROR($Y1151),"",OFFSET('Smelter Look-up'!$D$4,$Y1151-4,0)&amp;"")</f>
        <v/>
      </c>
      <c r="F1151" s="95" t="str">
        <f ca="1">IF(ISERROR($Y1151),"",OFFSET('Smelter Look-up'!$E$4,$Y1151-4,0))</f>
        <v/>
      </c>
      <c r="G1151" s="95" t="str">
        <f ca="1">IF(C1151="Smelter not listed","Enter smelter details",IF(ISERROR($Y1151),"",OFFSET('Smelter Look-up'!$F$4,$Y1151-4,0)))</f>
        <v/>
      </c>
      <c r="H1151" s="154" t="str">
        <f ca="1">IF(ISERROR($Y1151),"",OFFSET('Smelter Look-up'!$G$4,$Y1151-4,0))</f>
        <v/>
      </c>
      <c r="I1151" s="96" t="str">
        <f ca="1">IF(ISERROR($Y1151),"",OFFSET('Smelter Look-up'!$H$4,$Y1151-4,0))</f>
        <v/>
      </c>
      <c r="J1151" s="96" t="str">
        <f ca="1">IF(ISERROR($Y1151),"",OFFSET('Smelter Look-up'!$I$4,$Y1151-4,0))</f>
        <v/>
      </c>
      <c r="K1151" s="97"/>
      <c r="L1151" s="97"/>
      <c r="M1151" s="97"/>
      <c r="N1151" s="97"/>
      <c r="O1151" s="97"/>
      <c r="P1151" s="97"/>
      <c r="Q1151" s="98"/>
      <c r="R1151" s="140" t="str">
        <f ca="1">IF(ISERROR($Y1151),"",OFFSET('Smelter Look-up'!$C$4,$Y1151-4,0)&amp;"")</f>
        <v/>
      </c>
      <c r="S1151" s="98" t="str">
        <f ca="1" t="shared" si="132"/>
        <v/>
      </c>
      <c r="T1151" s="98" t="str">
        <f ca="1">IF(B1151="","",IF(ISERROR(MATCH($J1151,SorP!B:B,0)),"",INDIRECT("'SorP'!$A$"&amp;MATCH($S1151&amp;$J1151,SorP!C:C,0))))</f>
        <v/>
      </c>
      <c r="U1151" s="99"/>
      <c r="V1151" s="74" t="str">
        <f ca="1" t="shared" si="133"/>
        <v/>
      </c>
      <c r="W1151" s="74" t="b">
        <f ca="1" t="shared" si="134"/>
        <v>0</v>
      </c>
      <c r="X1151" s="74" t="str">
        <f ca="1" t="shared" si="135"/>
        <v>+</v>
      </c>
      <c r="Y1151" s="74" t="e">
        <f ca="1">IF(C1151="",NA(),MATCH($B1151&amp;$C1151,'Smelter Look-up'!$J:$J,0))</f>
        <v>#N/A</v>
      </c>
      <c r="AB1151" s="74">
        <f ca="1" t="shared" si="136"/>
        <v>0</v>
      </c>
      <c r="AC1151" s="74" t="str">
        <f ca="1" t="shared" si="137"/>
        <v/>
      </c>
      <c r="AD1151" s="74" t="str">
        <f ca="1" t="shared" si="138"/>
        <v/>
      </c>
    </row>
    <row r="1152" s="74" customFormat="1" ht="20.15" customHeight="1" spans="1:30">
      <c r="A1152" s="97"/>
      <c r="B1152" s="95" t="str">
        <f ca="1">IF(LEN(A1152)=0,"",INDEX('Smelter Look-up'!$A:$A,MATCH($A1152,'Smelter Look-up'!$E:$E,0)))</f>
        <v/>
      </c>
      <c r="C1152" s="95" t="str">
        <f ca="1">IF(LEN(A1152)=0,"",INDEX('Smelter Look-up'!$C:$C,MATCH($A1152,'Smelter Look-up'!$E:$E,0)))</f>
        <v/>
      </c>
      <c r="D1152" s="95"/>
      <c r="E1152" s="95" t="str">
        <f ca="1">IF(ISERROR($Y1152),"",OFFSET('Smelter Look-up'!$D$4,$Y1152-4,0)&amp;"")</f>
        <v/>
      </c>
      <c r="F1152" s="95" t="str">
        <f ca="1">IF(ISERROR($Y1152),"",OFFSET('Smelter Look-up'!$E$4,$Y1152-4,0))</f>
        <v/>
      </c>
      <c r="G1152" s="95" t="str">
        <f ca="1">IF(C1152="Smelter not listed","Enter smelter details",IF(ISERROR($Y1152),"",OFFSET('Smelter Look-up'!$F$4,$Y1152-4,0)))</f>
        <v/>
      </c>
      <c r="H1152" s="154" t="str">
        <f ca="1">IF(ISERROR($Y1152),"",OFFSET('Smelter Look-up'!$G$4,$Y1152-4,0))</f>
        <v/>
      </c>
      <c r="I1152" s="96" t="str">
        <f ca="1">IF(ISERROR($Y1152),"",OFFSET('Smelter Look-up'!$H$4,$Y1152-4,0))</f>
        <v/>
      </c>
      <c r="J1152" s="96" t="str">
        <f ca="1">IF(ISERROR($Y1152),"",OFFSET('Smelter Look-up'!$I$4,$Y1152-4,0))</f>
        <v/>
      </c>
      <c r="K1152" s="97"/>
      <c r="L1152" s="97"/>
      <c r="M1152" s="97"/>
      <c r="N1152" s="97"/>
      <c r="O1152" s="97"/>
      <c r="P1152" s="97"/>
      <c r="Q1152" s="98"/>
      <c r="R1152" s="140" t="str">
        <f ca="1">IF(ISERROR($Y1152),"",OFFSET('Smelter Look-up'!$C$4,$Y1152-4,0)&amp;"")</f>
        <v/>
      </c>
      <c r="S1152" s="98" t="str">
        <f ca="1" t="shared" si="132"/>
        <v/>
      </c>
      <c r="T1152" s="98" t="str">
        <f ca="1">IF(B1152="","",IF(ISERROR(MATCH($J1152,SorP!B:B,0)),"",INDIRECT("'SorP'!$A$"&amp;MATCH($S1152&amp;$J1152,SorP!C:C,0))))</f>
        <v/>
      </c>
      <c r="U1152" s="99"/>
      <c r="V1152" s="74" t="str">
        <f ca="1" t="shared" si="133"/>
        <v/>
      </c>
      <c r="W1152" s="74" t="b">
        <f ca="1" t="shared" si="134"/>
        <v>0</v>
      </c>
      <c r="X1152" s="74" t="str">
        <f ca="1" t="shared" si="135"/>
        <v>+</v>
      </c>
      <c r="Y1152" s="74" t="e">
        <f ca="1">IF(C1152="",NA(),MATCH($B1152&amp;$C1152,'Smelter Look-up'!$J:$J,0))</f>
        <v>#N/A</v>
      </c>
      <c r="AB1152" s="74">
        <f ca="1" t="shared" si="136"/>
        <v>0</v>
      </c>
      <c r="AC1152" s="74" t="str">
        <f ca="1" t="shared" si="137"/>
        <v/>
      </c>
      <c r="AD1152" s="74" t="str">
        <f ca="1" t="shared" si="138"/>
        <v/>
      </c>
    </row>
    <row r="1153" s="74" customFormat="1" ht="20.15" customHeight="1" spans="1:30">
      <c r="A1153" s="97"/>
      <c r="B1153" s="95" t="str">
        <f ca="1">IF(LEN(A1153)=0,"",INDEX('Smelter Look-up'!$A:$A,MATCH($A1153,'Smelter Look-up'!$E:$E,0)))</f>
        <v/>
      </c>
      <c r="C1153" s="95" t="str">
        <f ca="1">IF(LEN(A1153)=0,"",INDEX('Smelter Look-up'!$C:$C,MATCH($A1153,'Smelter Look-up'!$E:$E,0)))</f>
        <v/>
      </c>
      <c r="D1153" s="95"/>
      <c r="E1153" s="95" t="str">
        <f ca="1">IF(ISERROR($Y1153),"",OFFSET('Smelter Look-up'!$D$4,$Y1153-4,0)&amp;"")</f>
        <v/>
      </c>
      <c r="F1153" s="95" t="str">
        <f ca="1">IF(ISERROR($Y1153),"",OFFSET('Smelter Look-up'!$E$4,$Y1153-4,0))</f>
        <v/>
      </c>
      <c r="G1153" s="95" t="str">
        <f ca="1">IF(C1153="Smelter not listed","Enter smelter details",IF(ISERROR($Y1153),"",OFFSET('Smelter Look-up'!$F$4,$Y1153-4,0)))</f>
        <v/>
      </c>
      <c r="H1153" s="154" t="str">
        <f ca="1">IF(ISERROR($Y1153),"",OFFSET('Smelter Look-up'!$G$4,$Y1153-4,0))</f>
        <v/>
      </c>
      <c r="I1153" s="96" t="str">
        <f ca="1">IF(ISERROR($Y1153),"",OFFSET('Smelter Look-up'!$H$4,$Y1153-4,0))</f>
        <v/>
      </c>
      <c r="J1153" s="96" t="str">
        <f ca="1">IF(ISERROR($Y1153),"",OFFSET('Smelter Look-up'!$I$4,$Y1153-4,0))</f>
        <v/>
      </c>
      <c r="K1153" s="97"/>
      <c r="L1153" s="97"/>
      <c r="M1153" s="97"/>
      <c r="N1153" s="97"/>
      <c r="O1153" s="97"/>
      <c r="P1153" s="97"/>
      <c r="Q1153" s="98"/>
      <c r="R1153" s="140" t="str">
        <f ca="1">IF(ISERROR($Y1153),"",OFFSET('Smelter Look-up'!$C$4,$Y1153-4,0)&amp;"")</f>
        <v/>
      </c>
      <c r="S1153" s="98" t="str">
        <f ca="1" t="shared" si="132"/>
        <v/>
      </c>
      <c r="T1153" s="98" t="str">
        <f ca="1">IF(B1153="","",IF(ISERROR(MATCH($J1153,SorP!B:B,0)),"",INDIRECT("'SorP'!$A$"&amp;MATCH($S1153&amp;$J1153,SorP!C:C,0))))</f>
        <v/>
      </c>
      <c r="U1153" s="99"/>
      <c r="V1153" s="74" t="str">
        <f ca="1" t="shared" si="133"/>
        <v/>
      </c>
      <c r="W1153" s="74" t="b">
        <f ca="1" t="shared" si="134"/>
        <v>0</v>
      </c>
      <c r="X1153" s="74" t="str">
        <f ca="1" t="shared" si="135"/>
        <v>+</v>
      </c>
      <c r="Y1153" s="74" t="e">
        <f ca="1">IF(C1153="",NA(),MATCH($B1153&amp;$C1153,'Smelter Look-up'!$J:$J,0))</f>
        <v>#N/A</v>
      </c>
      <c r="AB1153" s="74">
        <f ca="1" t="shared" si="136"/>
        <v>0</v>
      </c>
      <c r="AC1153" s="74" t="str">
        <f ca="1" t="shared" si="137"/>
        <v/>
      </c>
      <c r="AD1153" s="74" t="str">
        <f ca="1" t="shared" si="138"/>
        <v/>
      </c>
    </row>
    <row r="1154" s="74" customFormat="1" ht="20.15" customHeight="1" spans="1:30">
      <c r="A1154" s="97"/>
      <c r="B1154" s="95" t="str">
        <f ca="1">IF(LEN(A1154)=0,"",INDEX('Smelter Look-up'!$A:$A,MATCH($A1154,'Smelter Look-up'!$E:$E,0)))</f>
        <v/>
      </c>
      <c r="C1154" s="95" t="str">
        <f ca="1">IF(LEN(A1154)=0,"",INDEX('Smelter Look-up'!$C:$C,MATCH($A1154,'Smelter Look-up'!$E:$E,0)))</f>
        <v/>
      </c>
      <c r="D1154" s="95"/>
      <c r="E1154" s="95" t="str">
        <f ca="1">IF(ISERROR($Y1154),"",OFFSET('Smelter Look-up'!$D$4,$Y1154-4,0)&amp;"")</f>
        <v/>
      </c>
      <c r="F1154" s="95" t="str">
        <f ca="1">IF(ISERROR($Y1154),"",OFFSET('Smelter Look-up'!$E$4,$Y1154-4,0))</f>
        <v/>
      </c>
      <c r="G1154" s="95" t="str">
        <f ca="1">IF(C1154="Smelter not listed","Enter smelter details",IF(ISERROR($Y1154),"",OFFSET('Smelter Look-up'!$F$4,$Y1154-4,0)))</f>
        <v/>
      </c>
      <c r="H1154" s="154" t="str">
        <f ca="1">IF(ISERROR($Y1154),"",OFFSET('Smelter Look-up'!$G$4,$Y1154-4,0))</f>
        <v/>
      </c>
      <c r="I1154" s="96" t="str">
        <f ca="1">IF(ISERROR($Y1154),"",OFFSET('Smelter Look-up'!$H$4,$Y1154-4,0))</f>
        <v/>
      </c>
      <c r="J1154" s="96" t="str">
        <f ca="1">IF(ISERROR($Y1154),"",OFFSET('Smelter Look-up'!$I$4,$Y1154-4,0))</f>
        <v/>
      </c>
      <c r="K1154" s="97"/>
      <c r="L1154" s="97"/>
      <c r="M1154" s="97"/>
      <c r="N1154" s="97"/>
      <c r="O1154" s="97"/>
      <c r="P1154" s="97"/>
      <c r="Q1154" s="98"/>
      <c r="R1154" s="140" t="str">
        <f ca="1">IF(ISERROR($Y1154),"",OFFSET('Smelter Look-up'!$C$4,$Y1154-4,0)&amp;"")</f>
        <v/>
      </c>
      <c r="S1154" s="98" t="str">
        <f ca="1" t="shared" si="132"/>
        <v/>
      </c>
      <c r="T1154" s="98" t="str">
        <f ca="1">IF(B1154="","",IF(ISERROR(MATCH($J1154,SorP!B:B,0)),"",INDIRECT("'SorP'!$A$"&amp;MATCH($S1154&amp;$J1154,SorP!C:C,0))))</f>
        <v/>
      </c>
      <c r="U1154" s="99"/>
      <c r="V1154" s="74" t="str">
        <f ca="1" t="shared" si="133"/>
        <v/>
      </c>
      <c r="W1154" s="74" t="b">
        <f ca="1" t="shared" si="134"/>
        <v>0</v>
      </c>
      <c r="X1154" s="74" t="str">
        <f ca="1" t="shared" si="135"/>
        <v>+</v>
      </c>
      <c r="Y1154" s="74" t="e">
        <f ca="1">IF(C1154="",NA(),MATCH($B1154&amp;$C1154,'Smelter Look-up'!$J:$J,0))</f>
        <v>#N/A</v>
      </c>
      <c r="AB1154" s="74">
        <f ca="1" t="shared" si="136"/>
        <v>0</v>
      </c>
      <c r="AC1154" s="74" t="str">
        <f ca="1" t="shared" si="137"/>
        <v/>
      </c>
      <c r="AD1154" s="74" t="str">
        <f ca="1" t="shared" si="138"/>
        <v/>
      </c>
    </row>
    <row r="1155" s="74" customFormat="1" ht="20.15" customHeight="1" spans="1:30">
      <c r="A1155" s="97"/>
      <c r="B1155" s="95" t="str">
        <f ca="1">IF(LEN(A1155)=0,"",INDEX('Smelter Look-up'!$A:$A,MATCH($A1155,'Smelter Look-up'!$E:$E,0)))</f>
        <v/>
      </c>
      <c r="C1155" s="95" t="str">
        <f ca="1">IF(LEN(A1155)=0,"",INDEX('Smelter Look-up'!$C:$C,MATCH($A1155,'Smelter Look-up'!$E:$E,0)))</f>
        <v/>
      </c>
      <c r="D1155" s="95"/>
      <c r="E1155" s="95" t="str">
        <f ca="1">IF(ISERROR($Y1155),"",OFFSET('Smelter Look-up'!$D$4,$Y1155-4,0)&amp;"")</f>
        <v/>
      </c>
      <c r="F1155" s="95" t="str">
        <f ca="1">IF(ISERROR($Y1155),"",OFFSET('Smelter Look-up'!$E$4,$Y1155-4,0))</f>
        <v/>
      </c>
      <c r="G1155" s="95" t="str">
        <f ca="1">IF(C1155="Smelter not listed","Enter smelter details",IF(ISERROR($Y1155),"",OFFSET('Smelter Look-up'!$F$4,$Y1155-4,0)))</f>
        <v/>
      </c>
      <c r="H1155" s="154" t="str">
        <f ca="1">IF(ISERROR($Y1155),"",OFFSET('Smelter Look-up'!$G$4,$Y1155-4,0))</f>
        <v/>
      </c>
      <c r="I1155" s="96" t="str">
        <f ca="1">IF(ISERROR($Y1155),"",OFFSET('Smelter Look-up'!$H$4,$Y1155-4,0))</f>
        <v/>
      </c>
      <c r="J1155" s="96" t="str">
        <f ca="1">IF(ISERROR($Y1155),"",OFFSET('Smelter Look-up'!$I$4,$Y1155-4,0))</f>
        <v/>
      </c>
      <c r="K1155" s="97"/>
      <c r="L1155" s="97"/>
      <c r="M1155" s="97"/>
      <c r="N1155" s="97"/>
      <c r="O1155" s="97"/>
      <c r="P1155" s="97"/>
      <c r="Q1155" s="98"/>
      <c r="R1155" s="140" t="str">
        <f ca="1">IF(ISERROR($Y1155),"",OFFSET('Smelter Look-up'!$C$4,$Y1155-4,0)&amp;"")</f>
        <v/>
      </c>
      <c r="S1155" s="98" t="str">
        <f ca="1" t="shared" si="132"/>
        <v/>
      </c>
      <c r="T1155" s="98" t="str">
        <f ca="1">IF(B1155="","",IF(ISERROR(MATCH($J1155,SorP!B:B,0)),"",INDIRECT("'SorP'!$A$"&amp;MATCH($S1155&amp;$J1155,SorP!C:C,0))))</f>
        <v/>
      </c>
      <c r="U1155" s="99"/>
      <c r="V1155" s="74" t="str">
        <f ca="1" t="shared" si="133"/>
        <v/>
      </c>
      <c r="W1155" s="74" t="b">
        <f ca="1" t="shared" si="134"/>
        <v>0</v>
      </c>
      <c r="X1155" s="74" t="str">
        <f ca="1" t="shared" si="135"/>
        <v>+</v>
      </c>
      <c r="Y1155" s="74" t="e">
        <f ca="1">IF(C1155="",NA(),MATCH($B1155&amp;$C1155,'Smelter Look-up'!$J:$J,0))</f>
        <v>#N/A</v>
      </c>
      <c r="AB1155" s="74">
        <f ca="1" t="shared" si="136"/>
        <v>0</v>
      </c>
      <c r="AC1155" s="74" t="str">
        <f ca="1" t="shared" si="137"/>
        <v/>
      </c>
      <c r="AD1155" s="74" t="str">
        <f ca="1" t="shared" si="138"/>
        <v/>
      </c>
    </row>
    <row r="1156" s="74" customFormat="1" ht="20.15" customHeight="1" spans="1:30">
      <c r="A1156" s="97"/>
      <c r="B1156" s="95" t="str">
        <f ca="1">IF(LEN(A1156)=0,"",INDEX('Smelter Look-up'!$A:$A,MATCH($A1156,'Smelter Look-up'!$E:$E,0)))</f>
        <v/>
      </c>
      <c r="C1156" s="95" t="str">
        <f ca="1">IF(LEN(A1156)=0,"",INDEX('Smelter Look-up'!$C:$C,MATCH($A1156,'Smelter Look-up'!$E:$E,0)))</f>
        <v/>
      </c>
      <c r="D1156" s="95"/>
      <c r="E1156" s="95" t="str">
        <f ca="1">IF(ISERROR($Y1156),"",OFFSET('Smelter Look-up'!$D$4,$Y1156-4,0)&amp;"")</f>
        <v/>
      </c>
      <c r="F1156" s="95" t="str">
        <f ca="1">IF(ISERROR($Y1156),"",OFFSET('Smelter Look-up'!$E$4,$Y1156-4,0))</f>
        <v/>
      </c>
      <c r="G1156" s="95" t="str">
        <f ca="1">IF(C1156="Smelter not listed","Enter smelter details",IF(ISERROR($Y1156),"",OFFSET('Smelter Look-up'!$F$4,$Y1156-4,0)))</f>
        <v/>
      </c>
      <c r="H1156" s="154" t="str">
        <f ca="1">IF(ISERROR($Y1156),"",OFFSET('Smelter Look-up'!$G$4,$Y1156-4,0))</f>
        <v/>
      </c>
      <c r="I1156" s="96" t="str">
        <f ca="1">IF(ISERROR($Y1156),"",OFFSET('Smelter Look-up'!$H$4,$Y1156-4,0))</f>
        <v/>
      </c>
      <c r="J1156" s="96" t="str">
        <f ca="1">IF(ISERROR($Y1156),"",OFFSET('Smelter Look-up'!$I$4,$Y1156-4,0))</f>
        <v/>
      </c>
      <c r="K1156" s="97"/>
      <c r="L1156" s="97"/>
      <c r="M1156" s="97"/>
      <c r="N1156" s="97"/>
      <c r="O1156" s="97"/>
      <c r="P1156" s="97"/>
      <c r="Q1156" s="98"/>
      <c r="R1156" s="140" t="str">
        <f ca="1">IF(ISERROR($Y1156),"",OFFSET('Smelter Look-up'!$C$4,$Y1156-4,0)&amp;"")</f>
        <v/>
      </c>
      <c r="S1156" s="98" t="str">
        <f ca="1" t="shared" si="132"/>
        <v/>
      </c>
      <c r="T1156" s="98" t="str">
        <f ca="1">IF(B1156="","",IF(ISERROR(MATCH($J1156,SorP!B:B,0)),"",INDIRECT("'SorP'!$A$"&amp;MATCH($S1156&amp;$J1156,SorP!C:C,0))))</f>
        <v/>
      </c>
      <c r="U1156" s="99"/>
      <c r="V1156" s="74" t="str">
        <f ca="1" t="shared" si="133"/>
        <v/>
      </c>
      <c r="W1156" s="74" t="b">
        <f ca="1" t="shared" si="134"/>
        <v>0</v>
      </c>
      <c r="X1156" s="74" t="str">
        <f ca="1" t="shared" si="135"/>
        <v>+</v>
      </c>
      <c r="Y1156" s="74" t="e">
        <f ca="1">IF(C1156="",NA(),MATCH($B1156&amp;$C1156,'Smelter Look-up'!$J:$J,0))</f>
        <v>#N/A</v>
      </c>
      <c r="AB1156" s="74">
        <f ca="1" t="shared" si="136"/>
        <v>0</v>
      </c>
      <c r="AC1156" s="74" t="str">
        <f ca="1" t="shared" si="137"/>
        <v/>
      </c>
      <c r="AD1156" s="74" t="str">
        <f ca="1" t="shared" si="138"/>
        <v/>
      </c>
    </row>
    <row r="1157" s="74" customFormat="1" ht="20.15" customHeight="1" spans="1:30">
      <c r="A1157" s="97"/>
      <c r="B1157" s="95" t="str">
        <f ca="1">IF(LEN(A1157)=0,"",INDEX('Smelter Look-up'!$A:$A,MATCH($A1157,'Smelter Look-up'!$E:$E,0)))</f>
        <v/>
      </c>
      <c r="C1157" s="95" t="str">
        <f ca="1">IF(LEN(A1157)=0,"",INDEX('Smelter Look-up'!$C:$C,MATCH($A1157,'Smelter Look-up'!$E:$E,0)))</f>
        <v/>
      </c>
      <c r="D1157" s="95"/>
      <c r="E1157" s="95" t="str">
        <f ca="1">IF(ISERROR($Y1157),"",OFFSET('Smelter Look-up'!$D$4,$Y1157-4,0)&amp;"")</f>
        <v/>
      </c>
      <c r="F1157" s="95" t="str">
        <f ca="1">IF(ISERROR($Y1157),"",OFFSET('Smelter Look-up'!$E$4,$Y1157-4,0))</f>
        <v/>
      </c>
      <c r="G1157" s="95" t="str">
        <f ca="1">IF(C1157="Smelter not listed","Enter smelter details",IF(ISERROR($Y1157),"",OFFSET('Smelter Look-up'!$F$4,$Y1157-4,0)))</f>
        <v/>
      </c>
      <c r="H1157" s="154" t="str">
        <f ca="1">IF(ISERROR($Y1157),"",OFFSET('Smelter Look-up'!$G$4,$Y1157-4,0))</f>
        <v/>
      </c>
      <c r="I1157" s="96" t="str">
        <f ca="1">IF(ISERROR($Y1157),"",OFFSET('Smelter Look-up'!$H$4,$Y1157-4,0))</f>
        <v/>
      </c>
      <c r="J1157" s="96" t="str">
        <f ca="1">IF(ISERROR($Y1157),"",OFFSET('Smelter Look-up'!$I$4,$Y1157-4,0))</f>
        <v/>
      </c>
      <c r="K1157" s="97"/>
      <c r="L1157" s="97"/>
      <c r="M1157" s="97"/>
      <c r="N1157" s="97"/>
      <c r="O1157" s="97"/>
      <c r="P1157" s="97"/>
      <c r="Q1157" s="98"/>
      <c r="R1157" s="140" t="str">
        <f ca="1">IF(ISERROR($Y1157),"",OFFSET('Smelter Look-up'!$C$4,$Y1157-4,0)&amp;"")</f>
        <v/>
      </c>
      <c r="S1157" s="98" t="str">
        <f ca="1" t="shared" si="132"/>
        <v/>
      </c>
      <c r="T1157" s="98" t="str">
        <f ca="1">IF(B1157="","",IF(ISERROR(MATCH($J1157,SorP!B:B,0)),"",INDIRECT("'SorP'!$A$"&amp;MATCH($S1157&amp;$J1157,SorP!C:C,0))))</f>
        <v/>
      </c>
      <c r="U1157" s="99"/>
      <c r="V1157" s="74" t="str">
        <f ca="1" t="shared" si="133"/>
        <v/>
      </c>
      <c r="W1157" s="74" t="b">
        <f ca="1" t="shared" si="134"/>
        <v>0</v>
      </c>
      <c r="X1157" s="74" t="str">
        <f ca="1" t="shared" si="135"/>
        <v>+</v>
      </c>
      <c r="Y1157" s="74" t="e">
        <f ca="1">IF(C1157="",NA(),MATCH($B1157&amp;$C1157,'Smelter Look-up'!$J:$J,0))</f>
        <v>#N/A</v>
      </c>
      <c r="AB1157" s="74">
        <f ca="1" t="shared" si="136"/>
        <v>0</v>
      </c>
      <c r="AC1157" s="74" t="str">
        <f ca="1" t="shared" si="137"/>
        <v/>
      </c>
      <c r="AD1157" s="74" t="str">
        <f ca="1" t="shared" si="138"/>
        <v/>
      </c>
    </row>
    <row r="1158" s="74" customFormat="1" ht="20.15" customHeight="1" spans="1:30">
      <c r="A1158" s="97"/>
      <c r="B1158" s="95" t="str">
        <f ca="1">IF(LEN(A1158)=0,"",INDEX('Smelter Look-up'!$A:$A,MATCH($A1158,'Smelter Look-up'!$E:$E,0)))</f>
        <v/>
      </c>
      <c r="C1158" s="95" t="str">
        <f ca="1">IF(LEN(A1158)=0,"",INDEX('Smelter Look-up'!$C:$C,MATCH($A1158,'Smelter Look-up'!$E:$E,0)))</f>
        <v/>
      </c>
      <c r="D1158" s="95"/>
      <c r="E1158" s="95" t="str">
        <f ca="1">IF(ISERROR($Y1158),"",OFFSET('Smelter Look-up'!$D$4,$Y1158-4,0)&amp;"")</f>
        <v/>
      </c>
      <c r="F1158" s="95" t="str">
        <f ca="1">IF(ISERROR($Y1158),"",OFFSET('Smelter Look-up'!$E$4,$Y1158-4,0))</f>
        <v/>
      </c>
      <c r="G1158" s="95" t="str">
        <f ca="1">IF(C1158="Smelter not listed","Enter smelter details",IF(ISERROR($Y1158),"",OFFSET('Smelter Look-up'!$F$4,$Y1158-4,0)))</f>
        <v/>
      </c>
      <c r="H1158" s="154" t="str">
        <f ca="1">IF(ISERROR($Y1158),"",OFFSET('Smelter Look-up'!$G$4,$Y1158-4,0))</f>
        <v/>
      </c>
      <c r="I1158" s="96" t="str">
        <f ca="1">IF(ISERROR($Y1158),"",OFFSET('Smelter Look-up'!$H$4,$Y1158-4,0))</f>
        <v/>
      </c>
      <c r="J1158" s="96" t="str">
        <f ca="1">IF(ISERROR($Y1158),"",OFFSET('Smelter Look-up'!$I$4,$Y1158-4,0))</f>
        <v/>
      </c>
      <c r="K1158" s="97"/>
      <c r="L1158" s="97"/>
      <c r="M1158" s="97"/>
      <c r="N1158" s="97"/>
      <c r="O1158" s="97"/>
      <c r="P1158" s="97"/>
      <c r="Q1158" s="98"/>
      <c r="R1158" s="140" t="str">
        <f ca="1">IF(ISERROR($Y1158),"",OFFSET('Smelter Look-up'!$C$4,$Y1158-4,0)&amp;"")</f>
        <v/>
      </c>
      <c r="S1158" s="98" t="str">
        <f ca="1" t="shared" si="132"/>
        <v/>
      </c>
      <c r="T1158" s="98" t="str">
        <f ca="1">IF(B1158="","",IF(ISERROR(MATCH($J1158,SorP!B:B,0)),"",INDIRECT("'SorP'!$A$"&amp;MATCH($S1158&amp;$J1158,SorP!C:C,0))))</f>
        <v/>
      </c>
      <c r="U1158" s="99"/>
      <c r="V1158" s="74" t="str">
        <f ca="1" t="shared" si="133"/>
        <v/>
      </c>
      <c r="W1158" s="74" t="b">
        <f ca="1" t="shared" si="134"/>
        <v>0</v>
      </c>
      <c r="X1158" s="74" t="str">
        <f ca="1" t="shared" si="135"/>
        <v>+</v>
      </c>
      <c r="Y1158" s="74" t="e">
        <f ca="1">IF(C1158="",NA(),MATCH($B1158&amp;$C1158,'Smelter Look-up'!$J:$J,0))</f>
        <v>#N/A</v>
      </c>
      <c r="AB1158" s="74">
        <f ca="1" t="shared" si="136"/>
        <v>0</v>
      </c>
      <c r="AC1158" s="74" t="str">
        <f ca="1" t="shared" si="137"/>
        <v/>
      </c>
      <c r="AD1158" s="74" t="str">
        <f ca="1" t="shared" si="138"/>
        <v/>
      </c>
    </row>
    <row r="1159" s="74" customFormat="1" ht="20.15" customHeight="1" spans="1:30">
      <c r="A1159" s="97"/>
      <c r="B1159" s="95" t="str">
        <f ca="1">IF(LEN(A1159)=0,"",INDEX('Smelter Look-up'!$A:$A,MATCH($A1159,'Smelter Look-up'!$E:$E,0)))</f>
        <v/>
      </c>
      <c r="C1159" s="95" t="str">
        <f ca="1">IF(LEN(A1159)=0,"",INDEX('Smelter Look-up'!$C:$C,MATCH($A1159,'Smelter Look-up'!$E:$E,0)))</f>
        <v/>
      </c>
      <c r="D1159" s="95"/>
      <c r="E1159" s="95" t="str">
        <f ca="1">IF(ISERROR($Y1159),"",OFFSET('Smelter Look-up'!$D$4,$Y1159-4,0)&amp;"")</f>
        <v/>
      </c>
      <c r="F1159" s="95" t="str">
        <f ca="1">IF(ISERROR($Y1159),"",OFFSET('Smelter Look-up'!$E$4,$Y1159-4,0))</f>
        <v/>
      </c>
      <c r="G1159" s="95" t="str">
        <f ca="1">IF(C1159="Smelter not listed","Enter smelter details",IF(ISERROR($Y1159),"",OFFSET('Smelter Look-up'!$F$4,$Y1159-4,0)))</f>
        <v/>
      </c>
      <c r="H1159" s="154" t="str">
        <f ca="1">IF(ISERROR($Y1159),"",OFFSET('Smelter Look-up'!$G$4,$Y1159-4,0))</f>
        <v/>
      </c>
      <c r="I1159" s="96" t="str">
        <f ca="1">IF(ISERROR($Y1159),"",OFFSET('Smelter Look-up'!$H$4,$Y1159-4,0))</f>
        <v/>
      </c>
      <c r="J1159" s="96" t="str">
        <f ca="1">IF(ISERROR($Y1159),"",OFFSET('Smelter Look-up'!$I$4,$Y1159-4,0))</f>
        <v/>
      </c>
      <c r="K1159" s="97"/>
      <c r="L1159" s="97"/>
      <c r="M1159" s="97"/>
      <c r="N1159" s="97"/>
      <c r="O1159" s="97"/>
      <c r="P1159" s="97"/>
      <c r="Q1159" s="98"/>
      <c r="R1159" s="140" t="str">
        <f ca="1">IF(ISERROR($Y1159),"",OFFSET('Smelter Look-up'!$C$4,$Y1159-4,0)&amp;"")</f>
        <v/>
      </c>
      <c r="S1159" s="98" t="str">
        <f ca="1" t="shared" si="132"/>
        <v/>
      </c>
      <c r="T1159" s="98" t="str">
        <f ca="1">IF(B1159="","",IF(ISERROR(MATCH($J1159,SorP!B:B,0)),"",INDIRECT("'SorP'!$A$"&amp;MATCH($S1159&amp;$J1159,SorP!C:C,0))))</f>
        <v/>
      </c>
      <c r="U1159" s="99"/>
      <c r="V1159" s="74" t="str">
        <f ca="1" t="shared" si="133"/>
        <v/>
      </c>
      <c r="W1159" s="74" t="b">
        <f ca="1" t="shared" si="134"/>
        <v>0</v>
      </c>
      <c r="X1159" s="74" t="str">
        <f ca="1" t="shared" si="135"/>
        <v>+</v>
      </c>
      <c r="Y1159" s="74" t="e">
        <f ca="1">IF(C1159="",NA(),MATCH($B1159&amp;$C1159,'Smelter Look-up'!$J:$J,0))</f>
        <v>#N/A</v>
      </c>
      <c r="AB1159" s="74">
        <f ca="1" t="shared" si="136"/>
        <v>0</v>
      </c>
      <c r="AC1159" s="74" t="str">
        <f ca="1" t="shared" si="137"/>
        <v/>
      </c>
      <c r="AD1159" s="74" t="str">
        <f ca="1" t="shared" si="138"/>
        <v/>
      </c>
    </row>
    <row r="1160" s="74" customFormat="1" ht="20.15" customHeight="1" spans="1:30">
      <c r="A1160" s="97"/>
      <c r="B1160" s="95" t="str">
        <f ca="1">IF(LEN(A1160)=0,"",INDEX('Smelter Look-up'!$A:$A,MATCH($A1160,'Smelter Look-up'!$E:$E,0)))</f>
        <v/>
      </c>
      <c r="C1160" s="95" t="str">
        <f ca="1">IF(LEN(A1160)=0,"",INDEX('Smelter Look-up'!$C:$C,MATCH($A1160,'Smelter Look-up'!$E:$E,0)))</f>
        <v/>
      </c>
      <c r="D1160" s="95"/>
      <c r="E1160" s="95" t="str">
        <f ca="1">IF(ISERROR($Y1160),"",OFFSET('Smelter Look-up'!$D$4,$Y1160-4,0)&amp;"")</f>
        <v/>
      </c>
      <c r="F1160" s="95" t="str">
        <f ca="1">IF(ISERROR($Y1160),"",OFFSET('Smelter Look-up'!$E$4,$Y1160-4,0))</f>
        <v/>
      </c>
      <c r="G1160" s="95" t="str">
        <f ca="1">IF(C1160="Smelter not listed","Enter smelter details",IF(ISERROR($Y1160),"",OFFSET('Smelter Look-up'!$F$4,$Y1160-4,0)))</f>
        <v/>
      </c>
      <c r="H1160" s="154" t="str">
        <f ca="1">IF(ISERROR($Y1160),"",OFFSET('Smelter Look-up'!$G$4,$Y1160-4,0))</f>
        <v/>
      </c>
      <c r="I1160" s="96" t="str">
        <f ca="1">IF(ISERROR($Y1160),"",OFFSET('Smelter Look-up'!$H$4,$Y1160-4,0))</f>
        <v/>
      </c>
      <c r="J1160" s="96" t="str">
        <f ca="1">IF(ISERROR($Y1160),"",OFFSET('Smelter Look-up'!$I$4,$Y1160-4,0))</f>
        <v/>
      </c>
      <c r="K1160" s="97"/>
      <c r="L1160" s="97"/>
      <c r="M1160" s="97"/>
      <c r="N1160" s="97"/>
      <c r="O1160" s="97"/>
      <c r="P1160" s="97"/>
      <c r="Q1160" s="98"/>
      <c r="R1160" s="140" t="str">
        <f ca="1">IF(ISERROR($Y1160),"",OFFSET('Smelter Look-up'!$C$4,$Y1160-4,0)&amp;"")</f>
        <v/>
      </c>
      <c r="S1160" s="98" t="str">
        <f ca="1" t="shared" si="132"/>
        <v/>
      </c>
      <c r="T1160" s="98" t="str">
        <f ca="1">IF(B1160="","",IF(ISERROR(MATCH($J1160,SorP!B:B,0)),"",INDIRECT("'SorP'!$A$"&amp;MATCH($S1160&amp;$J1160,SorP!C:C,0))))</f>
        <v/>
      </c>
      <c r="U1160" s="99"/>
      <c r="V1160" s="74" t="str">
        <f ca="1" t="shared" si="133"/>
        <v/>
      </c>
      <c r="W1160" s="74" t="b">
        <f ca="1" t="shared" si="134"/>
        <v>0</v>
      </c>
      <c r="X1160" s="74" t="str">
        <f ca="1" t="shared" si="135"/>
        <v>+</v>
      </c>
      <c r="Y1160" s="74" t="e">
        <f ca="1">IF(C1160="",NA(),MATCH($B1160&amp;$C1160,'Smelter Look-up'!$J:$J,0))</f>
        <v>#N/A</v>
      </c>
      <c r="AB1160" s="74">
        <f ca="1" t="shared" si="136"/>
        <v>0</v>
      </c>
      <c r="AC1160" s="74" t="str">
        <f ca="1" t="shared" si="137"/>
        <v/>
      </c>
      <c r="AD1160" s="74" t="str">
        <f ca="1" t="shared" si="138"/>
        <v/>
      </c>
    </row>
    <row r="1161" s="74" customFormat="1" ht="20.15" customHeight="1" spans="1:30">
      <c r="A1161" s="97"/>
      <c r="B1161" s="95" t="str">
        <f ca="1">IF(LEN(A1161)=0,"",INDEX('Smelter Look-up'!$A:$A,MATCH($A1161,'Smelter Look-up'!$E:$E,0)))</f>
        <v/>
      </c>
      <c r="C1161" s="95" t="str">
        <f ca="1">IF(LEN(A1161)=0,"",INDEX('Smelter Look-up'!$C:$C,MATCH($A1161,'Smelter Look-up'!$E:$E,0)))</f>
        <v/>
      </c>
      <c r="D1161" s="95"/>
      <c r="E1161" s="95" t="str">
        <f ca="1">IF(ISERROR($Y1161),"",OFFSET('Smelter Look-up'!$D$4,$Y1161-4,0)&amp;"")</f>
        <v/>
      </c>
      <c r="F1161" s="95" t="str">
        <f ca="1">IF(ISERROR($Y1161),"",OFFSET('Smelter Look-up'!$E$4,$Y1161-4,0))</f>
        <v/>
      </c>
      <c r="G1161" s="95" t="str">
        <f ca="1">IF(C1161="Smelter not listed","Enter smelter details",IF(ISERROR($Y1161),"",OFFSET('Smelter Look-up'!$F$4,$Y1161-4,0)))</f>
        <v/>
      </c>
      <c r="H1161" s="154" t="str">
        <f ca="1">IF(ISERROR($Y1161),"",OFFSET('Smelter Look-up'!$G$4,$Y1161-4,0))</f>
        <v/>
      </c>
      <c r="I1161" s="96" t="str">
        <f ca="1">IF(ISERROR($Y1161),"",OFFSET('Smelter Look-up'!$H$4,$Y1161-4,0))</f>
        <v/>
      </c>
      <c r="J1161" s="96" t="str">
        <f ca="1">IF(ISERROR($Y1161),"",OFFSET('Smelter Look-up'!$I$4,$Y1161-4,0))</f>
        <v/>
      </c>
      <c r="K1161" s="97"/>
      <c r="L1161" s="97"/>
      <c r="M1161" s="97"/>
      <c r="N1161" s="97"/>
      <c r="O1161" s="97"/>
      <c r="P1161" s="97"/>
      <c r="Q1161" s="98"/>
      <c r="R1161" s="140" t="str">
        <f ca="1">IF(ISERROR($Y1161),"",OFFSET('Smelter Look-up'!$C$4,$Y1161-4,0)&amp;"")</f>
        <v/>
      </c>
      <c r="S1161" s="98" t="str">
        <f ca="1" t="shared" si="132"/>
        <v/>
      </c>
      <c r="T1161" s="98" t="str">
        <f ca="1">IF(B1161="","",IF(ISERROR(MATCH($J1161,SorP!B:B,0)),"",INDIRECT("'SorP'!$A$"&amp;MATCH($S1161&amp;$J1161,SorP!C:C,0))))</f>
        <v/>
      </c>
      <c r="U1161" s="99"/>
      <c r="V1161" s="74" t="str">
        <f ca="1" t="shared" si="133"/>
        <v/>
      </c>
      <c r="W1161" s="74" t="b">
        <f ca="1" t="shared" si="134"/>
        <v>0</v>
      </c>
      <c r="X1161" s="74" t="str">
        <f ca="1" t="shared" si="135"/>
        <v>+</v>
      </c>
      <c r="Y1161" s="74" t="e">
        <f ca="1">IF(C1161="",NA(),MATCH($B1161&amp;$C1161,'Smelter Look-up'!$J:$J,0))</f>
        <v>#N/A</v>
      </c>
      <c r="AB1161" s="74">
        <f ca="1" t="shared" si="136"/>
        <v>0</v>
      </c>
      <c r="AC1161" s="74" t="str">
        <f ca="1" t="shared" si="137"/>
        <v/>
      </c>
      <c r="AD1161" s="74" t="str">
        <f ca="1" t="shared" si="138"/>
        <v/>
      </c>
    </row>
    <row r="1162" s="74" customFormat="1" ht="20.15" customHeight="1" spans="1:30">
      <c r="A1162" s="97"/>
      <c r="B1162" s="95" t="str">
        <f ca="1">IF(LEN(A1162)=0,"",INDEX('Smelter Look-up'!$A:$A,MATCH($A1162,'Smelter Look-up'!$E:$E,0)))</f>
        <v/>
      </c>
      <c r="C1162" s="95" t="str">
        <f ca="1">IF(LEN(A1162)=0,"",INDEX('Smelter Look-up'!$C:$C,MATCH($A1162,'Smelter Look-up'!$E:$E,0)))</f>
        <v/>
      </c>
      <c r="D1162" s="95"/>
      <c r="E1162" s="95" t="str">
        <f ca="1">IF(ISERROR($Y1162),"",OFFSET('Smelter Look-up'!$D$4,$Y1162-4,0)&amp;"")</f>
        <v/>
      </c>
      <c r="F1162" s="95" t="str">
        <f ca="1">IF(ISERROR($Y1162),"",OFFSET('Smelter Look-up'!$E$4,$Y1162-4,0))</f>
        <v/>
      </c>
      <c r="G1162" s="95" t="str">
        <f ca="1">IF(C1162="Smelter not listed","Enter smelter details",IF(ISERROR($Y1162),"",OFFSET('Smelter Look-up'!$F$4,$Y1162-4,0)))</f>
        <v/>
      </c>
      <c r="H1162" s="154" t="str">
        <f ca="1">IF(ISERROR($Y1162),"",OFFSET('Smelter Look-up'!$G$4,$Y1162-4,0))</f>
        <v/>
      </c>
      <c r="I1162" s="96" t="str">
        <f ca="1">IF(ISERROR($Y1162),"",OFFSET('Smelter Look-up'!$H$4,$Y1162-4,0))</f>
        <v/>
      </c>
      <c r="J1162" s="96" t="str">
        <f ca="1">IF(ISERROR($Y1162),"",OFFSET('Smelter Look-up'!$I$4,$Y1162-4,0))</f>
        <v/>
      </c>
      <c r="K1162" s="97"/>
      <c r="L1162" s="97"/>
      <c r="M1162" s="97"/>
      <c r="N1162" s="97"/>
      <c r="O1162" s="97"/>
      <c r="P1162" s="97"/>
      <c r="Q1162" s="98"/>
      <c r="R1162" s="140" t="str">
        <f ca="1">IF(ISERROR($Y1162),"",OFFSET('Smelter Look-up'!$C$4,$Y1162-4,0)&amp;"")</f>
        <v/>
      </c>
      <c r="S1162" s="98" t="str">
        <f ca="1" t="shared" si="132"/>
        <v/>
      </c>
      <c r="T1162" s="98" t="str">
        <f ca="1">IF(B1162="","",IF(ISERROR(MATCH($J1162,SorP!B:B,0)),"",INDIRECT("'SorP'!$A$"&amp;MATCH($S1162&amp;$J1162,SorP!C:C,0))))</f>
        <v/>
      </c>
      <c r="U1162" s="99"/>
      <c r="V1162" s="74" t="str">
        <f ca="1" t="shared" si="133"/>
        <v/>
      </c>
      <c r="W1162" s="74" t="b">
        <f ca="1" t="shared" si="134"/>
        <v>0</v>
      </c>
      <c r="X1162" s="74" t="str">
        <f ca="1" t="shared" si="135"/>
        <v>+</v>
      </c>
      <c r="Y1162" s="74" t="e">
        <f ca="1">IF(C1162="",NA(),MATCH($B1162&amp;$C1162,'Smelter Look-up'!$J:$J,0))</f>
        <v>#N/A</v>
      </c>
      <c r="AB1162" s="74">
        <f ca="1" t="shared" si="136"/>
        <v>0</v>
      </c>
      <c r="AC1162" s="74" t="str">
        <f ca="1" t="shared" si="137"/>
        <v/>
      </c>
      <c r="AD1162" s="74" t="str">
        <f ca="1" t="shared" si="138"/>
        <v/>
      </c>
    </row>
    <row r="1163" s="74" customFormat="1" ht="20.15" customHeight="1" spans="1:30">
      <c r="A1163" s="97"/>
      <c r="B1163" s="95" t="str">
        <f ca="1">IF(LEN(A1163)=0,"",INDEX('Smelter Look-up'!$A:$A,MATCH($A1163,'Smelter Look-up'!$E:$E,0)))</f>
        <v/>
      </c>
      <c r="C1163" s="95" t="str">
        <f ca="1">IF(LEN(A1163)=0,"",INDEX('Smelter Look-up'!$C:$C,MATCH($A1163,'Smelter Look-up'!$E:$E,0)))</f>
        <v/>
      </c>
      <c r="D1163" s="95"/>
      <c r="E1163" s="95" t="str">
        <f ca="1">IF(ISERROR($Y1163),"",OFFSET('Smelter Look-up'!$D$4,$Y1163-4,0)&amp;"")</f>
        <v/>
      </c>
      <c r="F1163" s="95" t="str">
        <f ca="1">IF(ISERROR($Y1163),"",OFFSET('Smelter Look-up'!$E$4,$Y1163-4,0))</f>
        <v/>
      </c>
      <c r="G1163" s="95" t="str">
        <f ca="1">IF(C1163="Smelter not listed","Enter smelter details",IF(ISERROR($Y1163),"",OFFSET('Smelter Look-up'!$F$4,$Y1163-4,0)))</f>
        <v/>
      </c>
      <c r="H1163" s="154" t="str">
        <f ca="1">IF(ISERROR($Y1163),"",OFFSET('Smelter Look-up'!$G$4,$Y1163-4,0))</f>
        <v/>
      </c>
      <c r="I1163" s="96" t="str">
        <f ca="1">IF(ISERROR($Y1163),"",OFFSET('Smelter Look-up'!$H$4,$Y1163-4,0))</f>
        <v/>
      </c>
      <c r="J1163" s="96" t="str">
        <f ca="1">IF(ISERROR($Y1163),"",OFFSET('Smelter Look-up'!$I$4,$Y1163-4,0))</f>
        <v/>
      </c>
      <c r="K1163" s="97"/>
      <c r="L1163" s="97"/>
      <c r="M1163" s="97"/>
      <c r="N1163" s="97"/>
      <c r="O1163" s="97"/>
      <c r="P1163" s="97"/>
      <c r="Q1163" s="98"/>
      <c r="R1163" s="140" t="str">
        <f ca="1">IF(ISERROR($Y1163),"",OFFSET('Smelter Look-up'!$C$4,$Y1163-4,0)&amp;"")</f>
        <v/>
      </c>
      <c r="S1163" s="98" t="str">
        <f ca="1" t="shared" si="132"/>
        <v/>
      </c>
      <c r="T1163" s="98" t="str">
        <f ca="1">IF(B1163="","",IF(ISERROR(MATCH($J1163,SorP!B:B,0)),"",INDIRECT("'SorP'!$A$"&amp;MATCH($S1163&amp;$J1163,SorP!C:C,0))))</f>
        <v/>
      </c>
      <c r="U1163" s="99"/>
      <c r="V1163" s="74" t="str">
        <f ca="1" t="shared" si="133"/>
        <v/>
      </c>
      <c r="W1163" s="74" t="b">
        <f ca="1" t="shared" si="134"/>
        <v>0</v>
      </c>
      <c r="X1163" s="74" t="str">
        <f ca="1" t="shared" si="135"/>
        <v>+</v>
      </c>
      <c r="Y1163" s="74" t="e">
        <f ca="1">IF(C1163="",NA(),MATCH($B1163&amp;$C1163,'Smelter Look-up'!$J:$J,0))</f>
        <v>#N/A</v>
      </c>
      <c r="AB1163" s="74">
        <f ca="1" t="shared" si="136"/>
        <v>0</v>
      </c>
      <c r="AC1163" s="74" t="str">
        <f ca="1" t="shared" si="137"/>
        <v/>
      </c>
      <c r="AD1163" s="74" t="str">
        <f ca="1" t="shared" si="138"/>
        <v/>
      </c>
    </row>
    <row r="1164" s="74" customFormat="1" ht="20.15" customHeight="1" spans="1:30">
      <c r="A1164" s="97"/>
      <c r="B1164" s="95" t="str">
        <f ca="1">IF(LEN(A1164)=0,"",INDEX('Smelter Look-up'!$A:$A,MATCH($A1164,'Smelter Look-up'!$E:$E,0)))</f>
        <v/>
      </c>
      <c r="C1164" s="95" t="str">
        <f ca="1">IF(LEN(A1164)=0,"",INDEX('Smelter Look-up'!$C:$C,MATCH($A1164,'Smelter Look-up'!$E:$E,0)))</f>
        <v/>
      </c>
      <c r="D1164" s="95"/>
      <c r="E1164" s="95" t="str">
        <f ca="1">IF(ISERROR($Y1164),"",OFFSET('Smelter Look-up'!$D$4,$Y1164-4,0)&amp;"")</f>
        <v/>
      </c>
      <c r="F1164" s="95" t="str">
        <f ca="1">IF(ISERROR($Y1164),"",OFFSET('Smelter Look-up'!$E$4,$Y1164-4,0))</f>
        <v/>
      </c>
      <c r="G1164" s="95" t="str">
        <f ca="1">IF(C1164="Smelter not listed","Enter smelter details",IF(ISERROR($Y1164),"",OFFSET('Smelter Look-up'!$F$4,$Y1164-4,0)))</f>
        <v/>
      </c>
      <c r="H1164" s="154" t="str">
        <f ca="1">IF(ISERROR($Y1164),"",OFFSET('Smelter Look-up'!$G$4,$Y1164-4,0))</f>
        <v/>
      </c>
      <c r="I1164" s="96" t="str">
        <f ca="1">IF(ISERROR($Y1164),"",OFFSET('Smelter Look-up'!$H$4,$Y1164-4,0))</f>
        <v/>
      </c>
      <c r="J1164" s="96" t="str">
        <f ca="1">IF(ISERROR($Y1164),"",OFFSET('Smelter Look-up'!$I$4,$Y1164-4,0))</f>
        <v/>
      </c>
      <c r="K1164" s="97"/>
      <c r="L1164" s="97"/>
      <c r="M1164" s="97"/>
      <c r="N1164" s="97"/>
      <c r="O1164" s="97"/>
      <c r="P1164" s="97"/>
      <c r="Q1164" s="98"/>
      <c r="R1164" s="140" t="str">
        <f ca="1">IF(ISERROR($Y1164),"",OFFSET('Smelter Look-up'!$C$4,$Y1164-4,0)&amp;"")</f>
        <v/>
      </c>
      <c r="S1164" s="98" t="str">
        <f ca="1" t="shared" si="132"/>
        <v/>
      </c>
      <c r="T1164" s="98" t="str">
        <f ca="1">IF(B1164="","",IF(ISERROR(MATCH($J1164,SorP!B:B,0)),"",INDIRECT("'SorP'!$A$"&amp;MATCH($S1164&amp;$J1164,SorP!C:C,0))))</f>
        <v/>
      </c>
      <c r="U1164" s="99"/>
      <c r="V1164" s="74" t="str">
        <f ca="1" t="shared" si="133"/>
        <v/>
      </c>
      <c r="W1164" s="74" t="b">
        <f ca="1" t="shared" si="134"/>
        <v>0</v>
      </c>
      <c r="X1164" s="74" t="str">
        <f ca="1" t="shared" si="135"/>
        <v>+</v>
      </c>
      <c r="Y1164" s="74" t="e">
        <f ca="1">IF(C1164="",NA(),MATCH($B1164&amp;$C1164,'Smelter Look-up'!$J:$J,0))</f>
        <v>#N/A</v>
      </c>
      <c r="AB1164" s="74">
        <f ca="1" t="shared" si="136"/>
        <v>0</v>
      </c>
      <c r="AC1164" s="74" t="str">
        <f ca="1" t="shared" si="137"/>
        <v/>
      </c>
      <c r="AD1164" s="74" t="str">
        <f ca="1" t="shared" si="138"/>
        <v/>
      </c>
    </row>
    <row r="1165" s="74" customFormat="1" ht="20.15" customHeight="1" spans="1:30">
      <c r="A1165" s="97"/>
      <c r="B1165" s="95" t="str">
        <f ca="1">IF(LEN(A1165)=0,"",INDEX('Smelter Look-up'!$A:$A,MATCH($A1165,'Smelter Look-up'!$E:$E,0)))</f>
        <v/>
      </c>
      <c r="C1165" s="95" t="str">
        <f ca="1">IF(LEN(A1165)=0,"",INDEX('Smelter Look-up'!$C:$C,MATCH($A1165,'Smelter Look-up'!$E:$E,0)))</f>
        <v/>
      </c>
      <c r="D1165" s="95"/>
      <c r="E1165" s="95" t="str">
        <f ca="1">IF(ISERROR($Y1165),"",OFFSET('Smelter Look-up'!$D$4,$Y1165-4,0)&amp;"")</f>
        <v/>
      </c>
      <c r="F1165" s="95" t="str">
        <f ca="1">IF(ISERROR($Y1165),"",OFFSET('Smelter Look-up'!$E$4,$Y1165-4,0))</f>
        <v/>
      </c>
      <c r="G1165" s="95" t="str">
        <f ca="1">IF(C1165="Smelter not listed","Enter smelter details",IF(ISERROR($Y1165),"",OFFSET('Smelter Look-up'!$F$4,$Y1165-4,0)))</f>
        <v/>
      </c>
      <c r="H1165" s="154" t="str">
        <f ca="1">IF(ISERROR($Y1165),"",OFFSET('Smelter Look-up'!$G$4,$Y1165-4,0))</f>
        <v/>
      </c>
      <c r="I1165" s="96" t="str">
        <f ca="1">IF(ISERROR($Y1165),"",OFFSET('Smelter Look-up'!$H$4,$Y1165-4,0))</f>
        <v/>
      </c>
      <c r="J1165" s="96" t="str">
        <f ca="1">IF(ISERROR($Y1165),"",OFFSET('Smelter Look-up'!$I$4,$Y1165-4,0))</f>
        <v/>
      </c>
      <c r="K1165" s="97"/>
      <c r="L1165" s="97"/>
      <c r="M1165" s="97"/>
      <c r="N1165" s="97"/>
      <c r="O1165" s="97"/>
      <c r="P1165" s="97"/>
      <c r="Q1165" s="98"/>
      <c r="R1165" s="140" t="str">
        <f ca="1">IF(ISERROR($Y1165),"",OFFSET('Smelter Look-up'!$C$4,$Y1165-4,0)&amp;"")</f>
        <v/>
      </c>
      <c r="S1165" s="98" t="str">
        <f ca="1" t="shared" si="132"/>
        <v/>
      </c>
      <c r="T1165" s="98" t="str">
        <f ca="1">IF(B1165="","",IF(ISERROR(MATCH($J1165,SorP!B:B,0)),"",INDIRECT("'SorP'!$A$"&amp;MATCH($S1165&amp;$J1165,SorP!C:C,0))))</f>
        <v/>
      </c>
      <c r="U1165" s="99"/>
      <c r="V1165" s="74" t="str">
        <f ca="1" t="shared" si="133"/>
        <v/>
      </c>
      <c r="W1165" s="74" t="b">
        <f ca="1" t="shared" si="134"/>
        <v>0</v>
      </c>
      <c r="X1165" s="74" t="str">
        <f ca="1" t="shared" si="135"/>
        <v>+</v>
      </c>
      <c r="Y1165" s="74" t="e">
        <f ca="1">IF(C1165="",NA(),MATCH($B1165&amp;$C1165,'Smelter Look-up'!$J:$J,0))</f>
        <v>#N/A</v>
      </c>
      <c r="AB1165" s="74">
        <f ca="1" t="shared" si="136"/>
        <v>0</v>
      </c>
      <c r="AC1165" s="74" t="str">
        <f ca="1" t="shared" si="137"/>
        <v/>
      </c>
      <c r="AD1165" s="74" t="str">
        <f ca="1" t="shared" si="138"/>
        <v/>
      </c>
    </row>
    <row r="1166" s="74" customFormat="1" ht="20.15" customHeight="1" spans="1:30">
      <c r="A1166" s="97"/>
      <c r="B1166" s="95" t="str">
        <f ca="1">IF(LEN(A1166)=0,"",INDEX('Smelter Look-up'!$A:$A,MATCH($A1166,'Smelter Look-up'!$E:$E,0)))</f>
        <v/>
      </c>
      <c r="C1166" s="95" t="str">
        <f ca="1">IF(LEN(A1166)=0,"",INDEX('Smelter Look-up'!$C:$C,MATCH($A1166,'Smelter Look-up'!$E:$E,0)))</f>
        <v/>
      </c>
      <c r="D1166" s="95"/>
      <c r="E1166" s="95" t="str">
        <f ca="1">IF(ISERROR($Y1166),"",OFFSET('Smelter Look-up'!$D$4,$Y1166-4,0)&amp;"")</f>
        <v/>
      </c>
      <c r="F1166" s="95" t="str">
        <f ca="1">IF(ISERROR($Y1166),"",OFFSET('Smelter Look-up'!$E$4,$Y1166-4,0))</f>
        <v/>
      </c>
      <c r="G1166" s="95" t="str">
        <f ca="1">IF(C1166="Smelter not listed","Enter smelter details",IF(ISERROR($Y1166),"",OFFSET('Smelter Look-up'!$F$4,$Y1166-4,0)))</f>
        <v/>
      </c>
      <c r="H1166" s="154" t="str">
        <f ca="1">IF(ISERROR($Y1166),"",OFFSET('Smelter Look-up'!$G$4,$Y1166-4,0))</f>
        <v/>
      </c>
      <c r="I1166" s="96" t="str">
        <f ca="1">IF(ISERROR($Y1166),"",OFFSET('Smelter Look-up'!$H$4,$Y1166-4,0))</f>
        <v/>
      </c>
      <c r="J1166" s="96" t="str">
        <f ca="1">IF(ISERROR($Y1166),"",OFFSET('Smelter Look-up'!$I$4,$Y1166-4,0))</f>
        <v/>
      </c>
      <c r="K1166" s="97"/>
      <c r="L1166" s="97"/>
      <c r="M1166" s="97"/>
      <c r="N1166" s="97"/>
      <c r="O1166" s="97"/>
      <c r="P1166" s="97"/>
      <c r="Q1166" s="98"/>
      <c r="R1166" s="140" t="str">
        <f ca="1">IF(ISERROR($Y1166),"",OFFSET('Smelter Look-up'!$C$4,$Y1166-4,0)&amp;"")</f>
        <v/>
      </c>
      <c r="S1166" s="98" t="str">
        <f ca="1" t="shared" si="132"/>
        <v/>
      </c>
      <c r="T1166" s="98" t="str">
        <f ca="1">IF(B1166="","",IF(ISERROR(MATCH($J1166,SorP!B:B,0)),"",INDIRECT("'SorP'!$A$"&amp;MATCH($S1166&amp;$J1166,SorP!C:C,0))))</f>
        <v/>
      </c>
      <c r="U1166" s="99"/>
      <c r="V1166" s="74" t="str">
        <f ca="1" t="shared" si="133"/>
        <v/>
      </c>
      <c r="W1166" s="74" t="b">
        <f ca="1" t="shared" si="134"/>
        <v>0</v>
      </c>
      <c r="X1166" s="74" t="str">
        <f ca="1" t="shared" si="135"/>
        <v>+</v>
      </c>
      <c r="Y1166" s="74" t="e">
        <f ca="1">IF(C1166="",NA(),MATCH($B1166&amp;$C1166,'Smelter Look-up'!$J:$J,0))</f>
        <v>#N/A</v>
      </c>
      <c r="AB1166" s="74">
        <f ca="1" t="shared" si="136"/>
        <v>0</v>
      </c>
      <c r="AC1166" s="74" t="str">
        <f ca="1" t="shared" si="137"/>
        <v/>
      </c>
      <c r="AD1166" s="74" t="str">
        <f ca="1" t="shared" si="138"/>
        <v/>
      </c>
    </row>
    <row r="1167" s="74" customFormat="1" ht="20.15" customHeight="1" spans="1:30">
      <c r="A1167" s="97"/>
      <c r="B1167" s="95" t="str">
        <f ca="1">IF(LEN(A1167)=0,"",INDEX('Smelter Look-up'!$A:$A,MATCH($A1167,'Smelter Look-up'!$E:$E,0)))</f>
        <v/>
      </c>
      <c r="C1167" s="95" t="str">
        <f ca="1">IF(LEN(A1167)=0,"",INDEX('Smelter Look-up'!$C:$C,MATCH($A1167,'Smelter Look-up'!$E:$E,0)))</f>
        <v/>
      </c>
      <c r="D1167" s="95"/>
      <c r="E1167" s="95" t="str">
        <f ca="1">IF(ISERROR($Y1167),"",OFFSET('Smelter Look-up'!$D$4,$Y1167-4,0)&amp;"")</f>
        <v/>
      </c>
      <c r="F1167" s="95" t="str">
        <f ca="1">IF(ISERROR($Y1167),"",OFFSET('Smelter Look-up'!$E$4,$Y1167-4,0))</f>
        <v/>
      </c>
      <c r="G1167" s="95" t="str">
        <f ca="1">IF(C1167="Smelter not listed","Enter smelter details",IF(ISERROR($Y1167),"",OFFSET('Smelter Look-up'!$F$4,$Y1167-4,0)))</f>
        <v/>
      </c>
      <c r="H1167" s="154" t="str">
        <f ca="1">IF(ISERROR($Y1167),"",OFFSET('Smelter Look-up'!$G$4,$Y1167-4,0))</f>
        <v/>
      </c>
      <c r="I1167" s="96" t="str">
        <f ca="1">IF(ISERROR($Y1167),"",OFFSET('Smelter Look-up'!$H$4,$Y1167-4,0))</f>
        <v/>
      </c>
      <c r="J1167" s="96" t="str">
        <f ca="1">IF(ISERROR($Y1167),"",OFFSET('Smelter Look-up'!$I$4,$Y1167-4,0))</f>
        <v/>
      </c>
      <c r="K1167" s="97"/>
      <c r="L1167" s="97"/>
      <c r="M1167" s="97"/>
      <c r="N1167" s="97"/>
      <c r="O1167" s="97"/>
      <c r="P1167" s="97"/>
      <c r="Q1167" s="98"/>
      <c r="R1167" s="140" t="str">
        <f ca="1">IF(ISERROR($Y1167),"",OFFSET('Smelter Look-up'!$C$4,$Y1167-4,0)&amp;"")</f>
        <v/>
      </c>
      <c r="S1167" s="98" t="str">
        <f ca="1" t="shared" si="132"/>
        <v/>
      </c>
      <c r="T1167" s="98" t="str">
        <f ca="1">IF(B1167="","",IF(ISERROR(MATCH($J1167,SorP!B:B,0)),"",INDIRECT("'SorP'!$A$"&amp;MATCH($S1167&amp;$J1167,SorP!C:C,0))))</f>
        <v/>
      </c>
      <c r="U1167" s="99"/>
      <c r="V1167" s="74" t="str">
        <f ca="1" t="shared" si="133"/>
        <v/>
      </c>
      <c r="W1167" s="74" t="b">
        <f ca="1" t="shared" si="134"/>
        <v>0</v>
      </c>
      <c r="X1167" s="74" t="str">
        <f ca="1" t="shared" si="135"/>
        <v>+</v>
      </c>
      <c r="Y1167" s="74" t="e">
        <f ca="1">IF(C1167="",NA(),MATCH($B1167&amp;$C1167,'Smelter Look-up'!$J:$J,0))</f>
        <v>#N/A</v>
      </c>
      <c r="AB1167" s="74">
        <f ca="1" t="shared" si="136"/>
        <v>0</v>
      </c>
      <c r="AC1167" s="74" t="str">
        <f ca="1" t="shared" si="137"/>
        <v/>
      </c>
      <c r="AD1167" s="74" t="str">
        <f ca="1" t="shared" si="138"/>
        <v/>
      </c>
    </row>
    <row r="1168" s="74" customFormat="1" ht="20.15" customHeight="1" spans="1:30">
      <c r="A1168" s="97"/>
      <c r="B1168" s="95" t="str">
        <f ca="1">IF(LEN(A1168)=0,"",INDEX('Smelter Look-up'!$A:$A,MATCH($A1168,'Smelter Look-up'!$E:$E,0)))</f>
        <v/>
      </c>
      <c r="C1168" s="95" t="str">
        <f ca="1">IF(LEN(A1168)=0,"",INDEX('Smelter Look-up'!$C:$C,MATCH($A1168,'Smelter Look-up'!$E:$E,0)))</f>
        <v/>
      </c>
      <c r="D1168" s="95"/>
      <c r="E1168" s="95" t="str">
        <f ca="1">IF(ISERROR($Y1168),"",OFFSET('Smelter Look-up'!$D$4,$Y1168-4,0)&amp;"")</f>
        <v/>
      </c>
      <c r="F1168" s="95" t="str">
        <f ca="1">IF(ISERROR($Y1168),"",OFFSET('Smelter Look-up'!$E$4,$Y1168-4,0))</f>
        <v/>
      </c>
      <c r="G1168" s="95" t="str">
        <f ca="1">IF(C1168="Smelter not listed","Enter smelter details",IF(ISERROR($Y1168),"",OFFSET('Smelter Look-up'!$F$4,$Y1168-4,0)))</f>
        <v/>
      </c>
      <c r="H1168" s="154" t="str">
        <f ca="1">IF(ISERROR($Y1168),"",OFFSET('Smelter Look-up'!$G$4,$Y1168-4,0))</f>
        <v/>
      </c>
      <c r="I1168" s="96" t="str">
        <f ca="1">IF(ISERROR($Y1168),"",OFFSET('Smelter Look-up'!$H$4,$Y1168-4,0))</f>
        <v/>
      </c>
      <c r="J1168" s="96" t="str">
        <f ca="1">IF(ISERROR($Y1168),"",OFFSET('Smelter Look-up'!$I$4,$Y1168-4,0))</f>
        <v/>
      </c>
      <c r="K1168" s="97"/>
      <c r="L1168" s="97"/>
      <c r="M1168" s="97"/>
      <c r="N1168" s="97"/>
      <c r="O1168" s="97"/>
      <c r="P1168" s="97"/>
      <c r="Q1168" s="98"/>
      <c r="R1168" s="140" t="str">
        <f ca="1">IF(ISERROR($Y1168),"",OFFSET('Smelter Look-up'!$C$4,$Y1168-4,0)&amp;"")</f>
        <v/>
      </c>
      <c r="S1168" s="98" t="str">
        <f ca="1" t="shared" si="132"/>
        <v/>
      </c>
      <c r="T1168" s="98" t="str">
        <f ca="1">IF(B1168="","",IF(ISERROR(MATCH($J1168,SorP!B:B,0)),"",INDIRECT("'SorP'!$A$"&amp;MATCH($S1168&amp;$J1168,SorP!C:C,0))))</f>
        <v/>
      </c>
      <c r="U1168" s="99"/>
      <c r="V1168" s="74" t="str">
        <f ca="1" t="shared" si="133"/>
        <v/>
      </c>
      <c r="W1168" s="74" t="b">
        <f ca="1" t="shared" si="134"/>
        <v>0</v>
      </c>
      <c r="X1168" s="74" t="str">
        <f ca="1" t="shared" si="135"/>
        <v>+</v>
      </c>
      <c r="Y1168" s="74" t="e">
        <f ca="1">IF(C1168="",NA(),MATCH($B1168&amp;$C1168,'Smelter Look-up'!$J:$J,0))</f>
        <v>#N/A</v>
      </c>
      <c r="AB1168" s="74">
        <f ca="1" t="shared" si="136"/>
        <v>0</v>
      </c>
      <c r="AC1168" s="74" t="str">
        <f ca="1" t="shared" si="137"/>
        <v/>
      </c>
      <c r="AD1168" s="74" t="str">
        <f ca="1" t="shared" si="138"/>
        <v/>
      </c>
    </row>
    <row r="1169" s="74" customFormat="1" ht="20.15" customHeight="1" spans="1:30">
      <c r="A1169" s="97"/>
      <c r="B1169" s="95" t="str">
        <f ca="1">IF(LEN(A1169)=0,"",INDEX('Smelter Look-up'!$A:$A,MATCH($A1169,'Smelter Look-up'!$E:$E,0)))</f>
        <v/>
      </c>
      <c r="C1169" s="95" t="str">
        <f ca="1">IF(LEN(A1169)=0,"",INDEX('Smelter Look-up'!$C:$C,MATCH($A1169,'Smelter Look-up'!$E:$E,0)))</f>
        <v/>
      </c>
      <c r="D1169" s="95"/>
      <c r="E1169" s="95" t="str">
        <f ca="1">IF(ISERROR($Y1169),"",OFFSET('Smelter Look-up'!$D$4,$Y1169-4,0)&amp;"")</f>
        <v/>
      </c>
      <c r="F1169" s="95" t="str">
        <f ca="1">IF(ISERROR($Y1169),"",OFFSET('Smelter Look-up'!$E$4,$Y1169-4,0))</f>
        <v/>
      </c>
      <c r="G1169" s="95" t="str">
        <f ca="1">IF(C1169="Smelter not listed","Enter smelter details",IF(ISERROR($Y1169),"",OFFSET('Smelter Look-up'!$F$4,$Y1169-4,0)))</f>
        <v/>
      </c>
      <c r="H1169" s="154" t="str">
        <f ca="1">IF(ISERROR($Y1169),"",OFFSET('Smelter Look-up'!$G$4,$Y1169-4,0))</f>
        <v/>
      </c>
      <c r="I1169" s="96" t="str">
        <f ca="1">IF(ISERROR($Y1169),"",OFFSET('Smelter Look-up'!$H$4,$Y1169-4,0))</f>
        <v/>
      </c>
      <c r="J1169" s="96" t="str">
        <f ca="1">IF(ISERROR($Y1169),"",OFFSET('Smelter Look-up'!$I$4,$Y1169-4,0))</f>
        <v/>
      </c>
      <c r="K1169" s="97"/>
      <c r="L1169" s="97"/>
      <c r="M1169" s="97"/>
      <c r="N1169" s="97"/>
      <c r="O1169" s="97"/>
      <c r="P1169" s="97"/>
      <c r="Q1169" s="98"/>
      <c r="R1169" s="140" t="str">
        <f ca="1">IF(ISERROR($Y1169),"",OFFSET('Smelter Look-up'!$C$4,$Y1169-4,0)&amp;"")</f>
        <v/>
      </c>
      <c r="S1169" s="98" t="str">
        <f ca="1" t="shared" si="132"/>
        <v/>
      </c>
      <c r="T1169" s="98" t="str">
        <f ca="1">IF(B1169="","",IF(ISERROR(MATCH($J1169,SorP!B:B,0)),"",INDIRECT("'SorP'!$A$"&amp;MATCH($S1169&amp;$J1169,SorP!C:C,0))))</f>
        <v/>
      </c>
      <c r="U1169" s="99"/>
      <c r="V1169" s="74" t="str">
        <f ca="1" t="shared" si="133"/>
        <v/>
      </c>
      <c r="W1169" s="74" t="b">
        <f ca="1" t="shared" si="134"/>
        <v>0</v>
      </c>
      <c r="X1169" s="74" t="str">
        <f ca="1" t="shared" si="135"/>
        <v>+</v>
      </c>
      <c r="Y1169" s="74" t="e">
        <f ca="1">IF(C1169="",NA(),MATCH($B1169&amp;$C1169,'Smelter Look-up'!$J:$J,0))</f>
        <v>#N/A</v>
      </c>
      <c r="AB1169" s="74">
        <f ca="1" t="shared" si="136"/>
        <v>0</v>
      </c>
      <c r="AC1169" s="74" t="str">
        <f ca="1" t="shared" si="137"/>
        <v/>
      </c>
      <c r="AD1169" s="74" t="str">
        <f ca="1" t="shared" si="138"/>
        <v/>
      </c>
    </row>
    <row r="1170" s="74" customFormat="1" ht="20.15" customHeight="1" spans="1:30">
      <c r="A1170" s="97"/>
      <c r="B1170" s="95" t="str">
        <f ca="1">IF(LEN(A1170)=0,"",INDEX('Smelter Look-up'!$A:$A,MATCH($A1170,'Smelter Look-up'!$E:$E,0)))</f>
        <v/>
      </c>
      <c r="C1170" s="95" t="str">
        <f ca="1">IF(LEN(A1170)=0,"",INDEX('Smelter Look-up'!$C:$C,MATCH($A1170,'Smelter Look-up'!$E:$E,0)))</f>
        <v/>
      </c>
      <c r="D1170" s="95"/>
      <c r="E1170" s="95" t="str">
        <f ca="1">IF(ISERROR($Y1170),"",OFFSET('Smelter Look-up'!$D$4,$Y1170-4,0)&amp;"")</f>
        <v/>
      </c>
      <c r="F1170" s="95" t="str">
        <f ca="1">IF(ISERROR($Y1170),"",OFFSET('Smelter Look-up'!$E$4,$Y1170-4,0))</f>
        <v/>
      </c>
      <c r="G1170" s="95" t="str">
        <f ca="1">IF(C1170="Smelter not listed","Enter smelter details",IF(ISERROR($Y1170),"",OFFSET('Smelter Look-up'!$F$4,$Y1170-4,0)))</f>
        <v/>
      </c>
      <c r="H1170" s="154" t="str">
        <f ca="1">IF(ISERROR($Y1170),"",OFFSET('Smelter Look-up'!$G$4,$Y1170-4,0))</f>
        <v/>
      </c>
      <c r="I1170" s="96" t="str">
        <f ca="1">IF(ISERROR($Y1170),"",OFFSET('Smelter Look-up'!$H$4,$Y1170-4,0))</f>
        <v/>
      </c>
      <c r="J1170" s="96" t="str">
        <f ca="1">IF(ISERROR($Y1170),"",OFFSET('Smelter Look-up'!$I$4,$Y1170-4,0))</f>
        <v/>
      </c>
      <c r="K1170" s="97"/>
      <c r="L1170" s="97"/>
      <c r="M1170" s="97"/>
      <c r="N1170" s="97"/>
      <c r="O1170" s="97"/>
      <c r="P1170" s="97"/>
      <c r="Q1170" s="98"/>
      <c r="R1170" s="140" t="str">
        <f ca="1">IF(ISERROR($Y1170),"",OFFSET('Smelter Look-up'!$C$4,$Y1170-4,0)&amp;"")</f>
        <v/>
      </c>
      <c r="S1170" s="98" t="str">
        <f ca="1" t="shared" si="132"/>
        <v/>
      </c>
      <c r="T1170" s="98" t="str">
        <f ca="1">IF(B1170="","",IF(ISERROR(MATCH($J1170,SorP!B:B,0)),"",INDIRECT("'SorP'!$A$"&amp;MATCH($S1170&amp;$J1170,SorP!C:C,0))))</f>
        <v/>
      </c>
      <c r="U1170" s="99"/>
      <c r="V1170" s="74" t="str">
        <f ca="1" t="shared" si="133"/>
        <v/>
      </c>
      <c r="W1170" s="74" t="b">
        <f ca="1" t="shared" si="134"/>
        <v>0</v>
      </c>
      <c r="X1170" s="74" t="str">
        <f ca="1" t="shared" si="135"/>
        <v>+</v>
      </c>
      <c r="Y1170" s="74" t="e">
        <f ca="1">IF(C1170="",NA(),MATCH($B1170&amp;$C1170,'Smelter Look-up'!$J:$J,0))</f>
        <v>#N/A</v>
      </c>
      <c r="AB1170" s="74">
        <f ca="1" t="shared" si="136"/>
        <v>0</v>
      </c>
      <c r="AC1170" s="74" t="str">
        <f ca="1" t="shared" si="137"/>
        <v/>
      </c>
      <c r="AD1170" s="74" t="str">
        <f ca="1" t="shared" si="138"/>
        <v/>
      </c>
    </row>
    <row r="1171" s="74" customFormat="1" ht="20.15" customHeight="1" spans="1:30">
      <c r="A1171" s="97"/>
      <c r="B1171" s="95" t="str">
        <f ca="1">IF(LEN(A1171)=0,"",INDEX('Smelter Look-up'!$A:$A,MATCH($A1171,'Smelter Look-up'!$E:$E,0)))</f>
        <v/>
      </c>
      <c r="C1171" s="95" t="str">
        <f ca="1">IF(LEN(A1171)=0,"",INDEX('Smelter Look-up'!$C:$C,MATCH($A1171,'Smelter Look-up'!$E:$E,0)))</f>
        <v/>
      </c>
      <c r="D1171" s="95"/>
      <c r="E1171" s="95" t="str">
        <f ca="1">IF(ISERROR($Y1171),"",OFFSET('Smelter Look-up'!$D$4,$Y1171-4,0)&amp;"")</f>
        <v/>
      </c>
      <c r="F1171" s="95" t="str">
        <f ca="1">IF(ISERROR($Y1171),"",OFFSET('Smelter Look-up'!$E$4,$Y1171-4,0))</f>
        <v/>
      </c>
      <c r="G1171" s="95" t="str">
        <f ca="1">IF(C1171="Smelter not listed","Enter smelter details",IF(ISERROR($Y1171),"",OFFSET('Smelter Look-up'!$F$4,$Y1171-4,0)))</f>
        <v/>
      </c>
      <c r="H1171" s="154" t="str">
        <f ca="1">IF(ISERROR($Y1171),"",OFFSET('Smelter Look-up'!$G$4,$Y1171-4,0))</f>
        <v/>
      </c>
      <c r="I1171" s="96" t="str">
        <f ca="1">IF(ISERROR($Y1171),"",OFFSET('Smelter Look-up'!$H$4,$Y1171-4,0))</f>
        <v/>
      </c>
      <c r="J1171" s="96" t="str">
        <f ca="1">IF(ISERROR($Y1171),"",OFFSET('Smelter Look-up'!$I$4,$Y1171-4,0))</f>
        <v/>
      </c>
      <c r="K1171" s="97"/>
      <c r="L1171" s="97"/>
      <c r="M1171" s="97"/>
      <c r="N1171" s="97"/>
      <c r="O1171" s="97"/>
      <c r="P1171" s="97"/>
      <c r="Q1171" s="98"/>
      <c r="R1171" s="140" t="str">
        <f ca="1">IF(ISERROR($Y1171),"",OFFSET('Smelter Look-up'!$C$4,$Y1171-4,0)&amp;"")</f>
        <v/>
      </c>
      <c r="S1171" s="98" t="str">
        <f ca="1" t="shared" si="132"/>
        <v/>
      </c>
      <c r="T1171" s="98" t="str">
        <f ca="1">IF(B1171="","",IF(ISERROR(MATCH($J1171,SorP!B:B,0)),"",INDIRECT("'SorP'!$A$"&amp;MATCH($S1171&amp;$J1171,SorP!C:C,0))))</f>
        <v/>
      </c>
      <c r="U1171" s="99"/>
      <c r="V1171" s="74" t="str">
        <f ca="1" t="shared" si="133"/>
        <v/>
      </c>
      <c r="W1171" s="74" t="b">
        <f ca="1" t="shared" si="134"/>
        <v>0</v>
      </c>
      <c r="X1171" s="74" t="str">
        <f ca="1" t="shared" si="135"/>
        <v>+</v>
      </c>
      <c r="Y1171" s="74" t="e">
        <f ca="1">IF(C1171="",NA(),MATCH($B1171&amp;$C1171,'Smelter Look-up'!$J:$J,0))</f>
        <v>#N/A</v>
      </c>
      <c r="AB1171" s="74">
        <f ca="1" t="shared" si="136"/>
        <v>0</v>
      </c>
      <c r="AC1171" s="74" t="str">
        <f ca="1" t="shared" si="137"/>
        <v/>
      </c>
      <c r="AD1171" s="74" t="str">
        <f ca="1" t="shared" si="138"/>
        <v/>
      </c>
    </row>
    <row r="1172" s="74" customFormat="1" ht="20.15" customHeight="1" spans="1:30">
      <c r="A1172" s="97"/>
      <c r="B1172" s="95" t="str">
        <f ca="1">IF(LEN(A1172)=0,"",INDEX('Smelter Look-up'!$A:$A,MATCH($A1172,'Smelter Look-up'!$E:$E,0)))</f>
        <v/>
      </c>
      <c r="C1172" s="95" t="str">
        <f ca="1">IF(LEN(A1172)=0,"",INDEX('Smelter Look-up'!$C:$C,MATCH($A1172,'Smelter Look-up'!$E:$E,0)))</f>
        <v/>
      </c>
      <c r="D1172" s="95"/>
      <c r="E1172" s="95" t="str">
        <f ca="1">IF(ISERROR($Y1172),"",OFFSET('Smelter Look-up'!$D$4,$Y1172-4,0)&amp;"")</f>
        <v/>
      </c>
      <c r="F1172" s="95" t="str">
        <f ca="1">IF(ISERROR($Y1172),"",OFFSET('Smelter Look-up'!$E$4,$Y1172-4,0))</f>
        <v/>
      </c>
      <c r="G1172" s="95" t="str">
        <f ca="1">IF(C1172="Smelter not listed","Enter smelter details",IF(ISERROR($Y1172),"",OFFSET('Smelter Look-up'!$F$4,$Y1172-4,0)))</f>
        <v/>
      </c>
      <c r="H1172" s="154" t="str">
        <f ca="1">IF(ISERROR($Y1172),"",OFFSET('Smelter Look-up'!$G$4,$Y1172-4,0))</f>
        <v/>
      </c>
      <c r="I1172" s="96" t="str">
        <f ca="1">IF(ISERROR($Y1172),"",OFFSET('Smelter Look-up'!$H$4,$Y1172-4,0))</f>
        <v/>
      </c>
      <c r="J1172" s="96" t="str">
        <f ca="1">IF(ISERROR($Y1172),"",OFFSET('Smelter Look-up'!$I$4,$Y1172-4,0))</f>
        <v/>
      </c>
      <c r="K1172" s="97"/>
      <c r="L1172" s="97"/>
      <c r="M1172" s="97"/>
      <c r="N1172" s="97"/>
      <c r="O1172" s="97"/>
      <c r="P1172" s="97"/>
      <c r="Q1172" s="98"/>
      <c r="R1172" s="140" t="str">
        <f ca="1">IF(ISERROR($Y1172),"",OFFSET('Smelter Look-up'!$C$4,$Y1172-4,0)&amp;"")</f>
        <v/>
      </c>
      <c r="S1172" s="98" t="str">
        <f ca="1" t="shared" si="132"/>
        <v/>
      </c>
      <c r="T1172" s="98" t="str">
        <f ca="1">IF(B1172="","",IF(ISERROR(MATCH($J1172,SorP!B:B,0)),"",INDIRECT("'SorP'!$A$"&amp;MATCH($S1172&amp;$J1172,SorP!C:C,0))))</f>
        <v/>
      </c>
      <c r="U1172" s="99"/>
      <c r="V1172" s="74" t="str">
        <f ca="1" t="shared" si="133"/>
        <v/>
      </c>
      <c r="W1172" s="74" t="b">
        <f ca="1" t="shared" si="134"/>
        <v>0</v>
      </c>
      <c r="X1172" s="74" t="str">
        <f ca="1" t="shared" si="135"/>
        <v>+</v>
      </c>
      <c r="Y1172" s="74" t="e">
        <f ca="1">IF(C1172="",NA(),MATCH($B1172&amp;$C1172,'Smelter Look-up'!$J:$J,0))</f>
        <v>#N/A</v>
      </c>
      <c r="AB1172" s="74">
        <f ca="1" t="shared" si="136"/>
        <v>0</v>
      </c>
      <c r="AC1172" s="74" t="str">
        <f ca="1" t="shared" si="137"/>
        <v/>
      </c>
      <c r="AD1172" s="74" t="str">
        <f ca="1" t="shared" si="138"/>
        <v/>
      </c>
    </row>
    <row r="1173" s="74" customFormat="1" ht="20.15" customHeight="1" spans="1:30">
      <c r="A1173" s="97"/>
      <c r="B1173" s="95" t="str">
        <f ca="1">IF(LEN(A1173)=0,"",INDEX('Smelter Look-up'!$A:$A,MATCH($A1173,'Smelter Look-up'!$E:$E,0)))</f>
        <v/>
      </c>
      <c r="C1173" s="95" t="str">
        <f ca="1">IF(LEN(A1173)=0,"",INDEX('Smelter Look-up'!$C:$C,MATCH($A1173,'Smelter Look-up'!$E:$E,0)))</f>
        <v/>
      </c>
      <c r="D1173" s="95"/>
      <c r="E1173" s="95" t="str">
        <f ca="1">IF(ISERROR($Y1173),"",OFFSET('Smelter Look-up'!$D$4,$Y1173-4,0)&amp;"")</f>
        <v/>
      </c>
      <c r="F1173" s="95" t="str">
        <f ca="1">IF(ISERROR($Y1173),"",OFFSET('Smelter Look-up'!$E$4,$Y1173-4,0))</f>
        <v/>
      </c>
      <c r="G1173" s="95" t="str">
        <f ca="1">IF(C1173="Smelter not listed","Enter smelter details",IF(ISERROR($Y1173),"",OFFSET('Smelter Look-up'!$F$4,$Y1173-4,0)))</f>
        <v/>
      </c>
      <c r="H1173" s="154" t="str">
        <f ca="1">IF(ISERROR($Y1173),"",OFFSET('Smelter Look-up'!$G$4,$Y1173-4,0))</f>
        <v/>
      </c>
      <c r="I1173" s="96" t="str">
        <f ca="1">IF(ISERROR($Y1173),"",OFFSET('Smelter Look-up'!$H$4,$Y1173-4,0))</f>
        <v/>
      </c>
      <c r="J1173" s="96" t="str">
        <f ca="1">IF(ISERROR($Y1173),"",OFFSET('Smelter Look-up'!$I$4,$Y1173-4,0))</f>
        <v/>
      </c>
      <c r="K1173" s="97"/>
      <c r="L1173" s="97"/>
      <c r="M1173" s="97"/>
      <c r="N1173" s="97"/>
      <c r="O1173" s="97"/>
      <c r="P1173" s="97"/>
      <c r="Q1173" s="98"/>
      <c r="R1173" s="140" t="str">
        <f ca="1">IF(ISERROR($Y1173),"",OFFSET('Smelter Look-up'!$C$4,$Y1173-4,0)&amp;"")</f>
        <v/>
      </c>
      <c r="S1173" s="98" t="str">
        <f ca="1" t="shared" si="132"/>
        <v/>
      </c>
      <c r="T1173" s="98" t="str">
        <f ca="1">IF(B1173="","",IF(ISERROR(MATCH($J1173,SorP!B:B,0)),"",INDIRECT("'SorP'!$A$"&amp;MATCH($S1173&amp;$J1173,SorP!C:C,0))))</f>
        <v/>
      </c>
      <c r="U1173" s="99"/>
      <c r="V1173" s="74" t="str">
        <f ca="1" t="shared" si="133"/>
        <v/>
      </c>
      <c r="W1173" s="74" t="b">
        <f ca="1" t="shared" si="134"/>
        <v>0</v>
      </c>
      <c r="X1173" s="74" t="str">
        <f ca="1" t="shared" si="135"/>
        <v>+</v>
      </c>
      <c r="Y1173" s="74" t="e">
        <f ca="1">IF(C1173="",NA(),MATCH($B1173&amp;$C1173,'Smelter Look-up'!$J:$J,0))</f>
        <v>#N/A</v>
      </c>
      <c r="AB1173" s="74">
        <f ca="1" t="shared" si="136"/>
        <v>0</v>
      </c>
      <c r="AC1173" s="74" t="str">
        <f ca="1" t="shared" si="137"/>
        <v/>
      </c>
      <c r="AD1173" s="74" t="str">
        <f ca="1" t="shared" si="138"/>
        <v/>
      </c>
    </row>
    <row r="1174" s="74" customFormat="1" ht="20.15" customHeight="1" spans="1:30">
      <c r="A1174" s="97"/>
      <c r="B1174" s="95" t="str">
        <f ca="1">IF(LEN(A1174)=0,"",INDEX('Smelter Look-up'!$A:$A,MATCH($A1174,'Smelter Look-up'!$E:$E,0)))</f>
        <v/>
      </c>
      <c r="C1174" s="95" t="str">
        <f ca="1">IF(LEN(A1174)=0,"",INDEX('Smelter Look-up'!$C:$C,MATCH($A1174,'Smelter Look-up'!$E:$E,0)))</f>
        <v/>
      </c>
      <c r="D1174" s="95"/>
      <c r="E1174" s="95" t="str">
        <f ca="1">IF(ISERROR($Y1174),"",OFFSET('Smelter Look-up'!$D$4,$Y1174-4,0)&amp;"")</f>
        <v/>
      </c>
      <c r="F1174" s="95" t="str">
        <f ca="1">IF(ISERROR($Y1174),"",OFFSET('Smelter Look-up'!$E$4,$Y1174-4,0))</f>
        <v/>
      </c>
      <c r="G1174" s="95" t="str">
        <f ca="1">IF(C1174="Smelter not listed","Enter smelter details",IF(ISERROR($Y1174),"",OFFSET('Smelter Look-up'!$F$4,$Y1174-4,0)))</f>
        <v/>
      </c>
      <c r="H1174" s="154" t="str">
        <f ca="1">IF(ISERROR($Y1174),"",OFFSET('Smelter Look-up'!$G$4,$Y1174-4,0))</f>
        <v/>
      </c>
      <c r="I1174" s="96" t="str">
        <f ca="1">IF(ISERROR($Y1174),"",OFFSET('Smelter Look-up'!$H$4,$Y1174-4,0))</f>
        <v/>
      </c>
      <c r="J1174" s="96" t="str">
        <f ca="1">IF(ISERROR($Y1174),"",OFFSET('Smelter Look-up'!$I$4,$Y1174-4,0))</f>
        <v/>
      </c>
      <c r="K1174" s="97"/>
      <c r="L1174" s="97"/>
      <c r="M1174" s="97"/>
      <c r="N1174" s="97"/>
      <c r="O1174" s="97"/>
      <c r="P1174" s="97"/>
      <c r="Q1174" s="98"/>
      <c r="R1174" s="140" t="str">
        <f ca="1">IF(ISERROR($Y1174),"",OFFSET('Smelter Look-up'!$C$4,$Y1174-4,0)&amp;"")</f>
        <v/>
      </c>
      <c r="S1174" s="98" t="str">
        <f ca="1" t="shared" si="132"/>
        <v/>
      </c>
      <c r="T1174" s="98" t="str">
        <f ca="1">IF(B1174="","",IF(ISERROR(MATCH($J1174,SorP!B:B,0)),"",INDIRECT("'SorP'!$A$"&amp;MATCH($S1174&amp;$J1174,SorP!C:C,0))))</f>
        <v/>
      </c>
      <c r="U1174" s="99"/>
      <c r="V1174" s="74" t="str">
        <f ca="1" t="shared" si="133"/>
        <v/>
      </c>
      <c r="W1174" s="74" t="b">
        <f ca="1" t="shared" si="134"/>
        <v>0</v>
      </c>
      <c r="X1174" s="74" t="str">
        <f ca="1" t="shared" si="135"/>
        <v>+</v>
      </c>
      <c r="Y1174" s="74" t="e">
        <f ca="1">IF(C1174="",NA(),MATCH($B1174&amp;$C1174,'Smelter Look-up'!$J:$J,0))</f>
        <v>#N/A</v>
      </c>
      <c r="AB1174" s="74">
        <f ca="1" t="shared" si="136"/>
        <v>0</v>
      </c>
      <c r="AC1174" s="74" t="str">
        <f ca="1" t="shared" si="137"/>
        <v/>
      </c>
      <c r="AD1174" s="74" t="str">
        <f ca="1" t="shared" si="138"/>
        <v/>
      </c>
    </row>
    <row r="1175" s="74" customFormat="1" ht="20.15" customHeight="1" spans="1:30">
      <c r="A1175" s="97"/>
      <c r="B1175" s="95" t="str">
        <f ca="1">IF(LEN(A1175)=0,"",INDEX('Smelter Look-up'!$A:$A,MATCH($A1175,'Smelter Look-up'!$E:$E,0)))</f>
        <v/>
      </c>
      <c r="C1175" s="95" t="str">
        <f ca="1">IF(LEN(A1175)=0,"",INDEX('Smelter Look-up'!$C:$C,MATCH($A1175,'Smelter Look-up'!$E:$E,0)))</f>
        <v/>
      </c>
      <c r="D1175" s="95"/>
      <c r="E1175" s="95" t="str">
        <f ca="1">IF(ISERROR($Y1175),"",OFFSET('Smelter Look-up'!$D$4,$Y1175-4,0)&amp;"")</f>
        <v/>
      </c>
      <c r="F1175" s="95" t="str">
        <f ca="1">IF(ISERROR($Y1175),"",OFFSET('Smelter Look-up'!$E$4,$Y1175-4,0))</f>
        <v/>
      </c>
      <c r="G1175" s="95" t="str">
        <f ca="1">IF(C1175="Smelter not listed","Enter smelter details",IF(ISERROR($Y1175),"",OFFSET('Smelter Look-up'!$F$4,$Y1175-4,0)))</f>
        <v/>
      </c>
      <c r="H1175" s="154" t="str">
        <f ca="1">IF(ISERROR($Y1175),"",OFFSET('Smelter Look-up'!$G$4,$Y1175-4,0))</f>
        <v/>
      </c>
      <c r="I1175" s="96" t="str">
        <f ca="1">IF(ISERROR($Y1175),"",OFFSET('Smelter Look-up'!$H$4,$Y1175-4,0))</f>
        <v/>
      </c>
      <c r="J1175" s="96" t="str">
        <f ca="1">IF(ISERROR($Y1175),"",OFFSET('Smelter Look-up'!$I$4,$Y1175-4,0))</f>
        <v/>
      </c>
      <c r="K1175" s="97"/>
      <c r="L1175" s="97"/>
      <c r="M1175" s="97"/>
      <c r="N1175" s="97"/>
      <c r="O1175" s="97"/>
      <c r="P1175" s="97"/>
      <c r="Q1175" s="98"/>
      <c r="R1175" s="140" t="str">
        <f ca="1">IF(ISERROR($Y1175),"",OFFSET('Smelter Look-up'!$C$4,$Y1175-4,0)&amp;"")</f>
        <v/>
      </c>
      <c r="S1175" s="98" t="str">
        <f ca="1" t="shared" si="132"/>
        <v/>
      </c>
      <c r="T1175" s="98" t="str">
        <f ca="1">IF(B1175="","",IF(ISERROR(MATCH($J1175,SorP!B:B,0)),"",INDIRECT("'SorP'!$A$"&amp;MATCH($S1175&amp;$J1175,SorP!C:C,0))))</f>
        <v/>
      </c>
      <c r="U1175" s="99"/>
      <c r="V1175" s="74" t="str">
        <f ca="1" t="shared" si="133"/>
        <v/>
      </c>
      <c r="W1175" s="74" t="b">
        <f ca="1" t="shared" si="134"/>
        <v>0</v>
      </c>
      <c r="X1175" s="74" t="str">
        <f ca="1" t="shared" si="135"/>
        <v>+</v>
      </c>
      <c r="Y1175" s="74" t="e">
        <f ca="1">IF(C1175="",NA(),MATCH($B1175&amp;$C1175,'Smelter Look-up'!$J:$J,0))</f>
        <v>#N/A</v>
      </c>
      <c r="AB1175" s="74">
        <f ca="1" t="shared" si="136"/>
        <v>0</v>
      </c>
      <c r="AC1175" s="74" t="str">
        <f ca="1" t="shared" si="137"/>
        <v/>
      </c>
      <c r="AD1175" s="74" t="str">
        <f ca="1" t="shared" si="138"/>
        <v/>
      </c>
    </row>
    <row r="1176" s="74" customFormat="1" ht="20.15" customHeight="1" spans="1:30">
      <c r="A1176" s="97"/>
      <c r="B1176" s="95" t="str">
        <f ca="1">IF(LEN(A1176)=0,"",INDEX('Smelter Look-up'!$A:$A,MATCH($A1176,'Smelter Look-up'!$E:$E,0)))</f>
        <v/>
      </c>
      <c r="C1176" s="95" t="str">
        <f ca="1">IF(LEN(A1176)=0,"",INDEX('Smelter Look-up'!$C:$C,MATCH($A1176,'Smelter Look-up'!$E:$E,0)))</f>
        <v/>
      </c>
      <c r="D1176" s="95"/>
      <c r="E1176" s="95" t="str">
        <f ca="1">IF(ISERROR($Y1176),"",OFFSET('Smelter Look-up'!$D$4,$Y1176-4,0)&amp;"")</f>
        <v/>
      </c>
      <c r="F1176" s="95" t="str">
        <f ca="1">IF(ISERROR($Y1176),"",OFFSET('Smelter Look-up'!$E$4,$Y1176-4,0))</f>
        <v/>
      </c>
      <c r="G1176" s="95" t="str">
        <f ca="1">IF(C1176="Smelter not listed","Enter smelter details",IF(ISERROR($Y1176),"",OFFSET('Smelter Look-up'!$F$4,$Y1176-4,0)))</f>
        <v/>
      </c>
      <c r="H1176" s="154" t="str">
        <f ca="1">IF(ISERROR($Y1176),"",OFFSET('Smelter Look-up'!$G$4,$Y1176-4,0))</f>
        <v/>
      </c>
      <c r="I1176" s="96" t="str">
        <f ca="1">IF(ISERROR($Y1176),"",OFFSET('Smelter Look-up'!$H$4,$Y1176-4,0))</f>
        <v/>
      </c>
      <c r="J1176" s="96" t="str">
        <f ca="1">IF(ISERROR($Y1176),"",OFFSET('Smelter Look-up'!$I$4,$Y1176-4,0))</f>
        <v/>
      </c>
      <c r="K1176" s="97"/>
      <c r="L1176" s="97"/>
      <c r="M1176" s="97"/>
      <c r="N1176" s="97"/>
      <c r="O1176" s="97"/>
      <c r="P1176" s="97"/>
      <c r="Q1176" s="98"/>
      <c r="R1176" s="140" t="str">
        <f ca="1">IF(ISERROR($Y1176),"",OFFSET('Smelter Look-up'!$C$4,$Y1176-4,0)&amp;"")</f>
        <v/>
      </c>
      <c r="S1176" s="98" t="str">
        <f ca="1" t="shared" si="132"/>
        <v/>
      </c>
      <c r="T1176" s="98" t="str">
        <f ca="1">IF(B1176="","",IF(ISERROR(MATCH($J1176,SorP!B:B,0)),"",INDIRECT("'SorP'!$A$"&amp;MATCH($S1176&amp;$J1176,SorP!C:C,0))))</f>
        <v/>
      </c>
      <c r="U1176" s="99"/>
      <c r="V1176" s="74" t="str">
        <f ca="1" t="shared" si="133"/>
        <v/>
      </c>
      <c r="W1176" s="74" t="b">
        <f ca="1" t="shared" si="134"/>
        <v>0</v>
      </c>
      <c r="X1176" s="74" t="str">
        <f ca="1" t="shared" si="135"/>
        <v>+</v>
      </c>
      <c r="Y1176" s="74" t="e">
        <f ca="1">IF(C1176="",NA(),MATCH($B1176&amp;$C1176,'Smelter Look-up'!$J:$J,0))</f>
        <v>#N/A</v>
      </c>
      <c r="AB1176" s="74">
        <f ca="1" t="shared" si="136"/>
        <v>0</v>
      </c>
      <c r="AC1176" s="74" t="str">
        <f ca="1" t="shared" si="137"/>
        <v/>
      </c>
      <c r="AD1176" s="74" t="str">
        <f ca="1" t="shared" si="138"/>
        <v/>
      </c>
    </row>
    <row r="1177" s="74" customFormat="1" ht="20.15" customHeight="1" spans="1:30">
      <c r="A1177" s="97"/>
      <c r="B1177" s="95" t="str">
        <f ca="1">IF(LEN(A1177)=0,"",INDEX('Smelter Look-up'!$A:$A,MATCH($A1177,'Smelter Look-up'!$E:$E,0)))</f>
        <v/>
      </c>
      <c r="C1177" s="95" t="str">
        <f ca="1">IF(LEN(A1177)=0,"",INDEX('Smelter Look-up'!$C:$C,MATCH($A1177,'Smelter Look-up'!$E:$E,0)))</f>
        <v/>
      </c>
      <c r="D1177" s="95"/>
      <c r="E1177" s="95" t="str">
        <f ca="1">IF(ISERROR($Y1177),"",OFFSET('Smelter Look-up'!$D$4,$Y1177-4,0)&amp;"")</f>
        <v/>
      </c>
      <c r="F1177" s="95" t="str">
        <f ca="1">IF(ISERROR($Y1177),"",OFFSET('Smelter Look-up'!$E$4,$Y1177-4,0))</f>
        <v/>
      </c>
      <c r="G1177" s="95" t="str">
        <f ca="1">IF(C1177="Smelter not listed","Enter smelter details",IF(ISERROR($Y1177),"",OFFSET('Smelter Look-up'!$F$4,$Y1177-4,0)))</f>
        <v/>
      </c>
      <c r="H1177" s="154" t="str">
        <f ca="1">IF(ISERROR($Y1177),"",OFFSET('Smelter Look-up'!$G$4,$Y1177-4,0))</f>
        <v/>
      </c>
      <c r="I1177" s="96" t="str">
        <f ca="1">IF(ISERROR($Y1177),"",OFFSET('Smelter Look-up'!$H$4,$Y1177-4,0))</f>
        <v/>
      </c>
      <c r="J1177" s="96" t="str">
        <f ca="1">IF(ISERROR($Y1177),"",OFFSET('Smelter Look-up'!$I$4,$Y1177-4,0))</f>
        <v/>
      </c>
      <c r="K1177" s="97"/>
      <c r="L1177" s="97"/>
      <c r="M1177" s="97"/>
      <c r="N1177" s="97"/>
      <c r="O1177" s="97"/>
      <c r="P1177" s="97"/>
      <c r="Q1177" s="98"/>
      <c r="R1177" s="140" t="str">
        <f ca="1">IF(ISERROR($Y1177),"",OFFSET('Smelter Look-up'!$C$4,$Y1177-4,0)&amp;"")</f>
        <v/>
      </c>
      <c r="S1177" s="98" t="str">
        <f ca="1" t="shared" si="132"/>
        <v/>
      </c>
      <c r="T1177" s="98" t="str">
        <f ca="1">IF(B1177="","",IF(ISERROR(MATCH($J1177,SorP!B:B,0)),"",INDIRECT("'SorP'!$A$"&amp;MATCH($S1177&amp;$J1177,SorP!C:C,0))))</f>
        <v/>
      </c>
      <c r="U1177" s="99"/>
      <c r="V1177" s="74" t="str">
        <f ca="1" t="shared" si="133"/>
        <v/>
      </c>
      <c r="W1177" s="74" t="b">
        <f ca="1" t="shared" si="134"/>
        <v>0</v>
      </c>
      <c r="X1177" s="74" t="str">
        <f ca="1" t="shared" si="135"/>
        <v>+</v>
      </c>
      <c r="Y1177" s="74" t="e">
        <f ca="1">IF(C1177="",NA(),MATCH($B1177&amp;$C1177,'Smelter Look-up'!$J:$J,0))</f>
        <v>#N/A</v>
      </c>
      <c r="AB1177" s="74">
        <f ca="1" t="shared" si="136"/>
        <v>0</v>
      </c>
      <c r="AC1177" s="74" t="str">
        <f ca="1" t="shared" si="137"/>
        <v/>
      </c>
      <c r="AD1177" s="74" t="str">
        <f ca="1" t="shared" si="138"/>
        <v/>
      </c>
    </row>
    <row r="1178" s="74" customFormat="1" ht="20.15" customHeight="1" spans="1:30">
      <c r="A1178" s="97"/>
      <c r="B1178" s="95" t="str">
        <f ca="1">IF(LEN(A1178)=0,"",INDEX('Smelter Look-up'!$A:$A,MATCH($A1178,'Smelter Look-up'!$E:$E,0)))</f>
        <v/>
      </c>
      <c r="C1178" s="95" t="str">
        <f ca="1">IF(LEN(A1178)=0,"",INDEX('Smelter Look-up'!$C:$C,MATCH($A1178,'Smelter Look-up'!$E:$E,0)))</f>
        <v/>
      </c>
      <c r="D1178" s="95"/>
      <c r="E1178" s="95" t="str">
        <f ca="1">IF(ISERROR($Y1178),"",OFFSET('Smelter Look-up'!$D$4,$Y1178-4,0)&amp;"")</f>
        <v/>
      </c>
      <c r="F1178" s="95" t="str">
        <f ca="1">IF(ISERROR($Y1178),"",OFFSET('Smelter Look-up'!$E$4,$Y1178-4,0))</f>
        <v/>
      </c>
      <c r="G1178" s="95" t="str">
        <f ca="1">IF(C1178="Smelter not listed","Enter smelter details",IF(ISERROR($Y1178),"",OFFSET('Smelter Look-up'!$F$4,$Y1178-4,0)))</f>
        <v/>
      </c>
      <c r="H1178" s="154" t="str">
        <f ca="1">IF(ISERROR($Y1178),"",OFFSET('Smelter Look-up'!$G$4,$Y1178-4,0))</f>
        <v/>
      </c>
      <c r="I1178" s="96" t="str">
        <f ca="1">IF(ISERROR($Y1178),"",OFFSET('Smelter Look-up'!$H$4,$Y1178-4,0))</f>
        <v/>
      </c>
      <c r="J1178" s="96" t="str">
        <f ca="1">IF(ISERROR($Y1178),"",OFFSET('Smelter Look-up'!$I$4,$Y1178-4,0))</f>
        <v/>
      </c>
      <c r="K1178" s="97"/>
      <c r="L1178" s="97"/>
      <c r="M1178" s="97"/>
      <c r="N1178" s="97"/>
      <c r="O1178" s="97"/>
      <c r="P1178" s="97"/>
      <c r="Q1178" s="98"/>
      <c r="R1178" s="140" t="str">
        <f ca="1">IF(ISERROR($Y1178),"",OFFSET('Smelter Look-up'!$C$4,$Y1178-4,0)&amp;"")</f>
        <v/>
      </c>
      <c r="S1178" s="98" t="str">
        <f ca="1" t="shared" si="132"/>
        <v/>
      </c>
      <c r="T1178" s="98" t="str">
        <f ca="1">IF(B1178="","",IF(ISERROR(MATCH($J1178,SorP!B:B,0)),"",INDIRECT("'SorP'!$A$"&amp;MATCH($S1178&amp;$J1178,SorP!C:C,0))))</f>
        <v/>
      </c>
      <c r="U1178" s="99"/>
      <c r="V1178" s="74" t="str">
        <f ca="1" t="shared" si="133"/>
        <v/>
      </c>
      <c r="W1178" s="74" t="b">
        <f ca="1" t="shared" si="134"/>
        <v>0</v>
      </c>
      <c r="X1178" s="74" t="str">
        <f ca="1" t="shared" si="135"/>
        <v>+</v>
      </c>
      <c r="Y1178" s="74" t="e">
        <f ca="1">IF(C1178="",NA(),MATCH($B1178&amp;$C1178,'Smelter Look-up'!$J:$J,0))</f>
        <v>#N/A</v>
      </c>
      <c r="AB1178" s="74">
        <f ca="1" t="shared" si="136"/>
        <v>0</v>
      </c>
      <c r="AC1178" s="74" t="str">
        <f ca="1" t="shared" si="137"/>
        <v/>
      </c>
      <c r="AD1178" s="74" t="str">
        <f ca="1" t="shared" si="138"/>
        <v/>
      </c>
    </row>
    <row r="1179" s="74" customFormat="1" ht="20.15" customHeight="1" spans="1:30">
      <c r="A1179" s="97"/>
      <c r="B1179" s="95" t="str">
        <f ca="1">IF(LEN(A1179)=0,"",INDEX('Smelter Look-up'!$A:$A,MATCH($A1179,'Smelter Look-up'!$E:$E,0)))</f>
        <v/>
      </c>
      <c r="C1179" s="95" t="str">
        <f ca="1">IF(LEN(A1179)=0,"",INDEX('Smelter Look-up'!$C:$C,MATCH($A1179,'Smelter Look-up'!$E:$E,0)))</f>
        <v/>
      </c>
      <c r="D1179" s="95"/>
      <c r="E1179" s="95" t="str">
        <f ca="1">IF(ISERROR($Y1179),"",OFFSET('Smelter Look-up'!$D$4,$Y1179-4,0)&amp;"")</f>
        <v/>
      </c>
      <c r="F1179" s="95" t="str">
        <f ca="1">IF(ISERROR($Y1179),"",OFFSET('Smelter Look-up'!$E$4,$Y1179-4,0))</f>
        <v/>
      </c>
      <c r="G1179" s="95" t="str">
        <f ca="1">IF(C1179="Smelter not listed","Enter smelter details",IF(ISERROR($Y1179),"",OFFSET('Smelter Look-up'!$F$4,$Y1179-4,0)))</f>
        <v/>
      </c>
      <c r="H1179" s="154" t="str">
        <f ca="1">IF(ISERROR($Y1179),"",OFFSET('Smelter Look-up'!$G$4,$Y1179-4,0))</f>
        <v/>
      </c>
      <c r="I1179" s="96" t="str">
        <f ca="1">IF(ISERROR($Y1179),"",OFFSET('Smelter Look-up'!$H$4,$Y1179-4,0))</f>
        <v/>
      </c>
      <c r="J1179" s="96" t="str">
        <f ca="1">IF(ISERROR($Y1179),"",OFFSET('Smelter Look-up'!$I$4,$Y1179-4,0))</f>
        <v/>
      </c>
      <c r="K1179" s="97"/>
      <c r="L1179" s="97"/>
      <c r="M1179" s="97"/>
      <c r="N1179" s="97"/>
      <c r="O1179" s="97"/>
      <c r="P1179" s="97"/>
      <c r="Q1179" s="98"/>
      <c r="R1179" s="140" t="str">
        <f ca="1">IF(ISERROR($Y1179),"",OFFSET('Smelter Look-up'!$C$4,$Y1179-4,0)&amp;"")</f>
        <v/>
      </c>
      <c r="S1179" s="98" t="str">
        <f ca="1" t="shared" si="132"/>
        <v/>
      </c>
      <c r="T1179" s="98" t="str">
        <f ca="1">IF(B1179="","",IF(ISERROR(MATCH($J1179,SorP!B:B,0)),"",INDIRECT("'SorP'!$A$"&amp;MATCH($S1179&amp;$J1179,SorP!C:C,0))))</f>
        <v/>
      </c>
      <c r="U1179" s="99"/>
      <c r="V1179" s="74" t="str">
        <f ca="1" t="shared" si="133"/>
        <v/>
      </c>
      <c r="W1179" s="74" t="b">
        <f ca="1" t="shared" si="134"/>
        <v>0</v>
      </c>
      <c r="X1179" s="74" t="str">
        <f ca="1" t="shared" si="135"/>
        <v>+</v>
      </c>
      <c r="Y1179" s="74" t="e">
        <f ca="1">IF(C1179="",NA(),MATCH($B1179&amp;$C1179,'Smelter Look-up'!$J:$J,0))</f>
        <v>#N/A</v>
      </c>
      <c r="AB1179" s="74">
        <f ca="1" t="shared" si="136"/>
        <v>0</v>
      </c>
      <c r="AC1179" s="74" t="str">
        <f ca="1" t="shared" si="137"/>
        <v/>
      </c>
      <c r="AD1179" s="74" t="str">
        <f ca="1" t="shared" si="138"/>
        <v/>
      </c>
    </row>
    <row r="1180" s="74" customFormat="1" ht="20.15" customHeight="1" spans="1:30">
      <c r="A1180" s="97"/>
      <c r="B1180" s="95" t="str">
        <f ca="1">IF(LEN(A1180)=0,"",INDEX('Smelter Look-up'!$A:$A,MATCH($A1180,'Smelter Look-up'!$E:$E,0)))</f>
        <v/>
      </c>
      <c r="C1180" s="95" t="str">
        <f ca="1">IF(LEN(A1180)=0,"",INDEX('Smelter Look-up'!$C:$C,MATCH($A1180,'Smelter Look-up'!$E:$E,0)))</f>
        <v/>
      </c>
      <c r="D1180" s="95"/>
      <c r="E1180" s="95" t="str">
        <f ca="1">IF(ISERROR($Y1180),"",OFFSET('Smelter Look-up'!$D$4,$Y1180-4,0)&amp;"")</f>
        <v/>
      </c>
      <c r="F1180" s="95" t="str">
        <f ca="1">IF(ISERROR($Y1180),"",OFFSET('Smelter Look-up'!$E$4,$Y1180-4,0))</f>
        <v/>
      </c>
      <c r="G1180" s="95" t="str">
        <f ca="1">IF(C1180="Smelter not listed","Enter smelter details",IF(ISERROR($Y1180),"",OFFSET('Smelter Look-up'!$F$4,$Y1180-4,0)))</f>
        <v/>
      </c>
      <c r="H1180" s="154" t="str">
        <f ca="1">IF(ISERROR($Y1180),"",OFFSET('Smelter Look-up'!$G$4,$Y1180-4,0))</f>
        <v/>
      </c>
      <c r="I1180" s="96" t="str">
        <f ca="1">IF(ISERROR($Y1180),"",OFFSET('Smelter Look-up'!$H$4,$Y1180-4,0))</f>
        <v/>
      </c>
      <c r="J1180" s="96" t="str">
        <f ca="1">IF(ISERROR($Y1180),"",OFFSET('Smelter Look-up'!$I$4,$Y1180-4,0))</f>
        <v/>
      </c>
      <c r="K1180" s="97"/>
      <c r="L1180" s="97"/>
      <c r="M1180" s="97"/>
      <c r="N1180" s="97"/>
      <c r="O1180" s="97"/>
      <c r="P1180" s="97"/>
      <c r="Q1180" s="98"/>
      <c r="R1180" s="140" t="str">
        <f ca="1">IF(ISERROR($Y1180),"",OFFSET('Smelter Look-up'!$C$4,$Y1180-4,0)&amp;"")</f>
        <v/>
      </c>
      <c r="S1180" s="98" t="str">
        <f ca="1" t="shared" si="132"/>
        <v/>
      </c>
      <c r="T1180" s="98" t="str">
        <f ca="1">IF(B1180="","",IF(ISERROR(MATCH($J1180,SorP!B:B,0)),"",INDIRECT("'SorP'!$A$"&amp;MATCH($S1180&amp;$J1180,SorP!C:C,0))))</f>
        <v/>
      </c>
      <c r="U1180" s="99"/>
      <c r="V1180" s="74" t="str">
        <f ca="1" t="shared" si="133"/>
        <v/>
      </c>
      <c r="W1180" s="74" t="b">
        <f ca="1" t="shared" si="134"/>
        <v>0</v>
      </c>
      <c r="X1180" s="74" t="str">
        <f ca="1" t="shared" si="135"/>
        <v>+</v>
      </c>
      <c r="Y1180" s="74" t="e">
        <f ca="1">IF(C1180="",NA(),MATCH($B1180&amp;$C1180,'Smelter Look-up'!$J:$J,0))</f>
        <v>#N/A</v>
      </c>
      <c r="AB1180" s="74">
        <f ca="1" t="shared" si="136"/>
        <v>0</v>
      </c>
      <c r="AC1180" s="74" t="str">
        <f ca="1" t="shared" si="137"/>
        <v/>
      </c>
      <c r="AD1180" s="74" t="str">
        <f ca="1" t="shared" si="138"/>
        <v/>
      </c>
    </row>
    <row r="1181" s="74" customFormat="1" ht="20.15" customHeight="1" spans="1:30">
      <c r="A1181" s="97"/>
      <c r="B1181" s="95" t="str">
        <f ca="1">IF(LEN(A1181)=0,"",INDEX('Smelter Look-up'!$A:$A,MATCH($A1181,'Smelter Look-up'!$E:$E,0)))</f>
        <v/>
      </c>
      <c r="C1181" s="95" t="str">
        <f ca="1">IF(LEN(A1181)=0,"",INDEX('Smelter Look-up'!$C:$C,MATCH($A1181,'Smelter Look-up'!$E:$E,0)))</f>
        <v/>
      </c>
      <c r="D1181" s="95"/>
      <c r="E1181" s="95" t="str">
        <f ca="1">IF(ISERROR($Y1181),"",OFFSET('Smelter Look-up'!$D$4,$Y1181-4,0)&amp;"")</f>
        <v/>
      </c>
      <c r="F1181" s="95" t="str">
        <f ca="1">IF(ISERROR($Y1181),"",OFFSET('Smelter Look-up'!$E$4,$Y1181-4,0))</f>
        <v/>
      </c>
      <c r="G1181" s="95" t="str">
        <f ca="1">IF(C1181="Smelter not listed","Enter smelter details",IF(ISERROR($Y1181),"",OFFSET('Smelter Look-up'!$F$4,$Y1181-4,0)))</f>
        <v/>
      </c>
      <c r="H1181" s="154" t="str">
        <f ca="1">IF(ISERROR($Y1181),"",OFFSET('Smelter Look-up'!$G$4,$Y1181-4,0))</f>
        <v/>
      </c>
      <c r="I1181" s="96" t="str">
        <f ca="1">IF(ISERROR($Y1181),"",OFFSET('Smelter Look-up'!$H$4,$Y1181-4,0))</f>
        <v/>
      </c>
      <c r="J1181" s="96" t="str">
        <f ca="1">IF(ISERROR($Y1181),"",OFFSET('Smelter Look-up'!$I$4,$Y1181-4,0))</f>
        <v/>
      </c>
      <c r="K1181" s="97"/>
      <c r="L1181" s="97"/>
      <c r="M1181" s="97"/>
      <c r="N1181" s="97"/>
      <c r="O1181" s="97"/>
      <c r="P1181" s="97"/>
      <c r="Q1181" s="98"/>
      <c r="R1181" s="140" t="str">
        <f ca="1">IF(ISERROR($Y1181),"",OFFSET('Smelter Look-up'!$C$4,$Y1181-4,0)&amp;"")</f>
        <v/>
      </c>
      <c r="S1181" s="98" t="str">
        <f ca="1" t="shared" si="132"/>
        <v/>
      </c>
      <c r="T1181" s="98" t="str">
        <f ca="1">IF(B1181="","",IF(ISERROR(MATCH($J1181,SorP!B:B,0)),"",INDIRECT("'SorP'!$A$"&amp;MATCH($S1181&amp;$J1181,SorP!C:C,0))))</f>
        <v/>
      </c>
      <c r="U1181" s="99"/>
      <c r="V1181" s="74" t="str">
        <f ca="1" t="shared" si="133"/>
        <v/>
      </c>
      <c r="W1181" s="74" t="b">
        <f ca="1" t="shared" si="134"/>
        <v>0</v>
      </c>
      <c r="X1181" s="74" t="str">
        <f ca="1" t="shared" si="135"/>
        <v>+</v>
      </c>
      <c r="Y1181" s="74" t="e">
        <f ca="1">IF(C1181="",NA(),MATCH($B1181&amp;$C1181,'Smelter Look-up'!$J:$J,0))</f>
        <v>#N/A</v>
      </c>
      <c r="AB1181" s="74">
        <f ca="1" t="shared" si="136"/>
        <v>0</v>
      </c>
      <c r="AC1181" s="74" t="str">
        <f ca="1" t="shared" si="137"/>
        <v/>
      </c>
      <c r="AD1181" s="74" t="str">
        <f ca="1" t="shared" si="138"/>
        <v/>
      </c>
    </row>
    <row r="1182" s="74" customFormat="1" ht="20.15" customHeight="1" spans="1:30">
      <c r="A1182" s="97"/>
      <c r="B1182" s="95" t="str">
        <f ca="1">IF(LEN(A1182)=0,"",INDEX('Smelter Look-up'!$A:$A,MATCH($A1182,'Smelter Look-up'!$E:$E,0)))</f>
        <v/>
      </c>
      <c r="C1182" s="95" t="str">
        <f ca="1">IF(LEN(A1182)=0,"",INDEX('Smelter Look-up'!$C:$C,MATCH($A1182,'Smelter Look-up'!$E:$E,0)))</f>
        <v/>
      </c>
      <c r="D1182" s="95"/>
      <c r="E1182" s="95" t="str">
        <f ca="1">IF(ISERROR($Y1182),"",OFFSET('Smelter Look-up'!$D$4,$Y1182-4,0)&amp;"")</f>
        <v/>
      </c>
      <c r="F1182" s="95" t="str">
        <f ca="1">IF(ISERROR($Y1182),"",OFFSET('Smelter Look-up'!$E$4,$Y1182-4,0))</f>
        <v/>
      </c>
      <c r="G1182" s="95" t="str">
        <f ca="1">IF(C1182="Smelter not listed","Enter smelter details",IF(ISERROR($Y1182),"",OFFSET('Smelter Look-up'!$F$4,$Y1182-4,0)))</f>
        <v/>
      </c>
      <c r="H1182" s="154" t="str">
        <f ca="1">IF(ISERROR($Y1182),"",OFFSET('Smelter Look-up'!$G$4,$Y1182-4,0))</f>
        <v/>
      </c>
      <c r="I1182" s="96" t="str">
        <f ca="1">IF(ISERROR($Y1182),"",OFFSET('Smelter Look-up'!$H$4,$Y1182-4,0))</f>
        <v/>
      </c>
      <c r="J1182" s="96" t="str">
        <f ca="1">IF(ISERROR($Y1182),"",OFFSET('Smelter Look-up'!$I$4,$Y1182-4,0))</f>
        <v/>
      </c>
      <c r="K1182" s="97"/>
      <c r="L1182" s="97"/>
      <c r="M1182" s="97"/>
      <c r="N1182" s="97"/>
      <c r="O1182" s="97"/>
      <c r="P1182" s="97"/>
      <c r="Q1182" s="98"/>
      <c r="R1182" s="140" t="str">
        <f ca="1">IF(ISERROR($Y1182),"",OFFSET('Smelter Look-up'!$C$4,$Y1182-4,0)&amp;"")</f>
        <v/>
      </c>
      <c r="S1182" s="98" t="str">
        <f ca="1" t="shared" si="132"/>
        <v/>
      </c>
      <c r="T1182" s="98" t="str">
        <f ca="1">IF(B1182="","",IF(ISERROR(MATCH($J1182,SorP!B:B,0)),"",INDIRECT("'SorP'!$A$"&amp;MATCH($S1182&amp;$J1182,SorP!C:C,0))))</f>
        <v/>
      </c>
      <c r="U1182" s="99"/>
      <c r="V1182" s="74" t="str">
        <f ca="1" t="shared" si="133"/>
        <v/>
      </c>
      <c r="W1182" s="74" t="b">
        <f ca="1" t="shared" si="134"/>
        <v>0</v>
      </c>
      <c r="X1182" s="74" t="str">
        <f ca="1" t="shared" si="135"/>
        <v>+</v>
      </c>
      <c r="Y1182" s="74" t="e">
        <f ca="1">IF(C1182="",NA(),MATCH($B1182&amp;$C1182,'Smelter Look-up'!$J:$J,0))</f>
        <v>#N/A</v>
      </c>
      <c r="AB1182" s="74">
        <f ca="1" t="shared" si="136"/>
        <v>0</v>
      </c>
      <c r="AC1182" s="74" t="str">
        <f ca="1" t="shared" si="137"/>
        <v/>
      </c>
      <c r="AD1182" s="74" t="str">
        <f ca="1" t="shared" si="138"/>
        <v/>
      </c>
    </row>
    <row r="1183" s="74" customFormat="1" ht="20.15" customHeight="1" spans="1:30">
      <c r="A1183" s="97"/>
      <c r="B1183" s="95" t="str">
        <f ca="1">IF(LEN(A1183)=0,"",INDEX('Smelter Look-up'!$A:$A,MATCH($A1183,'Smelter Look-up'!$E:$E,0)))</f>
        <v/>
      </c>
      <c r="C1183" s="95" t="str">
        <f ca="1">IF(LEN(A1183)=0,"",INDEX('Smelter Look-up'!$C:$C,MATCH($A1183,'Smelter Look-up'!$E:$E,0)))</f>
        <v/>
      </c>
      <c r="D1183" s="95"/>
      <c r="E1183" s="95" t="str">
        <f ca="1">IF(ISERROR($Y1183),"",OFFSET('Smelter Look-up'!$D$4,$Y1183-4,0)&amp;"")</f>
        <v/>
      </c>
      <c r="F1183" s="95" t="str">
        <f ca="1">IF(ISERROR($Y1183),"",OFFSET('Smelter Look-up'!$E$4,$Y1183-4,0))</f>
        <v/>
      </c>
      <c r="G1183" s="95" t="str">
        <f ca="1">IF(C1183="Smelter not listed","Enter smelter details",IF(ISERROR($Y1183),"",OFFSET('Smelter Look-up'!$F$4,$Y1183-4,0)))</f>
        <v/>
      </c>
      <c r="H1183" s="154" t="str">
        <f ca="1">IF(ISERROR($Y1183),"",OFFSET('Smelter Look-up'!$G$4,$Y1183-4,0))</f>
        <v/>
      </c>
      <c r="I1183" s="96" t="str">
        <f ca="1">IF(ISERROR($Y1183),"",OFFSET('Smelter Look-up'!$H$4,$Y1183-4,0))</f>
        <v/>
      </c>
      <c r="J1183" s="96" t="str">
        <f ca="1">IF(ISERROR($Y1183),"",OFFSET('Smelter Look-up'!$I$4,$Y1183-4,0))</f>
        <v/>
      </c>
      <c r="K1183" s="97"/>
      <c r="L1183" s="97"/>
      <c r="M1183" s="97"/>
      <c r="N1183" s="97"/>
      <c r="O1183" s="97"/>
      <c r="P1183" s="97"/>
      <c r="Q1183" s="98"/>
      <c r="R1183" s="140" t="str">
        <f ca="1">IF(ISERROR($Y1183),"",OFFSET('Smelter Look-up'!$C$4,$Y1183-4,0)&amp;"")</f>
        <v/>
      </c>
      <c r="S1183" s="98" t="str">
        <f ca="1" t="shared" si="132"/>
        <v/>
      </c>
      <c r="T1183" s="98" t="str">
        <f ca="1">IF(B1183="","",IF(ISERROR(MATCH($J1183,SorP!B:B,0)),"",INDIRECT("'SorP'!$A$"&amp;MATCH($S1183&amp;$J1183,SorP!C:C,0))))</f>
        <v/>
      </c>
      <c r="U1183" s="99"/>
      <c r="V1183" s="74" t="str">
        <f ca="1" t="shared" si="133"/>
        <v/>
      </c>
      <c r="W1183" s="74" t="b">
        <f ca="1" t="shared" si="134"/>
        <v>0</v>
      </c>
      <c r="X1183" s="74" t="str">
        <f ca="1" t="shared" si="135"/>
        <v>+</v>
      </c>
      <c r="Y1183" s="74" t="e">
        <f ca="1">IF(C1183="",NA(),MATCH($B1183&amp;$C1183,'Smelter Look-up'!$J:$J,0))</f>
        <v>#N/A</v>
      </c>
      <c r="AB1183" s="74">
        <f ca="1" t="shared" si="136"/>
        <v>0</v>
      </c>
      <c r="AC1183" s="74" t="str">
        <f ca="1" t="shared" si="137"/>
        <v/>
      </c>
      <c r="AD1183" s="74" t="str">
        <f ca="1" t="shared" si="138"/>
        <v/>
      </c>
    </row>
    <row r="1184" s="74" customFormat="1" ht="20.15" customHeight="1" spans="1:30">
      <c r="A1184" s="97"/>
      <c r="B1184" s="95" t="str">
        <f ca="1">IF(LEN(A1184)=0,"",INDEX('Smelter Look-up'!$A:$A,MATCH($A1184,'Smelter Look-up'!$E:$E,0)))</f>
        <v/>
      </c>
      <c r="C1184" s="95" t="str">
        <f ca="1">IF(LEN(A1184)=0,"",INDEX('Smelter Look-up'!$C:$C,MATCH($A1184,'Smelter Look-up'!$E:$E,0)))</f>
        <v/>
      </c>
      <c r="D1184" s="95"/>
      <c r="E1184" s="95" t="str">
        <f ca="1">IF(ISERROR($Y1184),"",OFFSET('Smelter Look-up'!$D$4,$Y1184-4,0)&amp;"")</f>
        <v/>
      </c>
      <c r="F1184" s="95" t="str">
        <f ca="1">IF(ISERROR($Y1184),"",OFFSET('Smelter Look-up'!$E$4,$Y1184-4,0))</f>
        <v/>
      </c>
      <c r="G1184" s="95" t="str">
        <f ca="1">IF(C1184="Smelter not listed","Enter smelter details",IF(ISERROR($Y1184),"",OFFSET('Smelter Look-up'!$F$4,$Y1184-4,0)))</f>
        <v/>
      </c>
      <c r="H1184" s="154" t="str">
        <f ca="1">IF(ISERROR($Y1184),"",OFFSET('Smelter Look-up'!$G$4,$Y1184-4,0))</f>
        <v/>
      </c>
      <c r="I1184" s="96" t="str">
        <f ca="1">IF(ISERROR($Y1184),"",OFFSET('Smelter Look-up'!$H$4,$Y1184-4,0))</f>
        <v/>
      </c>
      <c r="J1184" s="96" t="str">
        <f ca="1">IF(ISERROR($Y1184),"",OFFSET('Smelter Look-up'!$I$4,$Y1184-4,0))</f>
        <v/>
      </c>
      <c r="K1184" s="97"/>
      <c r="L1184" s="97"/>
      <c r="M1184" s="97"/>
      <c r="N1184" s="97"/>
      <c r="O1184" s="97"/>
      <c r="P1184" s="97"/>
      <c r="Q1184" s="98"/>
      <c r="R1184" s="140" t="str">
        <f ca="1">IF(ISERROR($Y1184),"",OFFSET('Smelter Look-up'!$C$4,$Y1184-4,0)&amp;"")</f>
        <v/>
      </c>
      <c r="S1184" s="98" t="str">
        <f ca="1" t="shared" si="132"/>
        <v/>
      </c>
      <c r="T1184" s="98" t="str">
        <f ca="1">IF(B1184="","",IF(ISERROR(MATCH($J1184,SorP!B:B,0)),"",INDIRECT("'SorP'!$A$"&amp;MATCH($S1184&amp;$J1184,SorP!C:C,0))))</f>
        <v/>
      </c>
      <c r="U1184" s="99"/>
      <c r="V1184" s="74" t="str">
        <f ca="1" t="shared" si="133"/>
        <v/>
      </c>
      <c r="W1184" s="74" t="b">
        <f ca="1" t="shared" si="134"/>
        <v>0</v>
      </c>
      <c r="X1184" s="74" t="str">
        <f ca="1" t="shared" si="135"/>
        <v>+</v>
      </c>
      <c r="Y1184" s="74" t="e">
        <f ca="1">IF(C1184="",NA(),MATCH($B1184&amp;$C1184,'Smelter Look-up'!$J:$J,0))</f>
        <v>#N/A</v>
      </c>
      <c r="AB1184" s="74">
        <f ca="1" t="shared" si="136"/>
        <v>0</v>
      </c>
      <c r="AC1184" s="74" t="str">
        <f ca="1" t="shared" si="137"/>
        <v/>
      </c>
      <c r="AD1184" s="74" t="str">
        <f ca="1" t="shared" si="138"/>
        <v/>
      </c>
    </row>
    <row r="1185" s="74" customFormat="1" ht="20.15" customHeight="1" spans="1:30">
      <c r="A1185" s="97"/>
      <c r="B1185" s="95" t="str">
        <f ca="1">IF(LEN(A1185)=0,"",INDEX('Smelter Look-up'!$A:$A,MATCH($A1185,'Smelter Look-up'!$E:$E,0)))</f>
        <v/>
      </c>
      <c r="C1185" s="95" t="str">
        <f ca="1">IF(LEN(A1185)=0,"",INDEX('Smelter Look-up'!$C:$C,MATCH($A1185,'Smelter Look-up'!$E:$E,0)))</f>
        <v/>
      </c>
      <c r="D1185" s="95"/>
      <c r="E1185" s="95" t="str">
        <f ca="1">IF(ISERROR($Y1185),"",OFFSET('Smelter Look-up'!$D$4,$Y1185-4,0)&amp;"")</f>
        <v/>
      </c>
      <c r="F1185" s="95" t="str">
        <f ca="1">IF(ISERROR($Y1185),"",OFFSET('Smelter Look-up'!$E$4,$Y1185-4,0))</f>
        <v/>
      </c>
      <c r="G1185" s="95" t="str">
        <f ca="1">IF(C1185="Smelter not listed","Enter smelter details",IF(ISERROR($Y1185),"",OFFSET('Smelter Look-up'!$F$4,$Y1185-4,0)))</f>
        <v/>
      </c>
      <c r="H1185" s="154" t="str">
        <f ca="1">IF(ISERROR($Y1185),"",OFFSET('Smelter Look-up'!$G$4,$Y1185-4,0))</f>
        <v/>
      </c>
      <c r="I1185" s="96" t="str">
        <f ca="1">IF(ISERROR($Y1185),"",OFFSET('Smelter Look-up'!$H$4,$Y1185-4,0))</f>
        <v/>
      </c>
      <c r="J1185" s="96" t="str">
        <f ca="1">IF(ISERROR($Y1185),"",OFFSET('Smelter Look-up'!$I$4,$Y1185-4,0))</f>
        <v/>
      </c>
      <c r="K1185" s="97"/>
      <c r="L1185" s="97"/>
      <c r="M1185" s="97"/>
      <c r="N1185" s="97"/>
      <c r="O1185" s="97"/>
      <c r="P1185" s="97"/>
      <c r="Q1185" s="98"/>
      <c r="R1185" s="140" t="str">
        <f ca="1">IF(ISERROR($Y1185),"",OFFSET('Smelter Look-up'!$C$4,$Y1185-4,0)&amp;"")</f>
        <v/>
      </c>
      <c r="S1185" s="98" t="str">
        <f ca="1" t="shared" si="132"/>
        <v/>
      </c>
      <c r="T1185" s="98" t="str">
        <f ca="1">IF(B1185="","",IF(ISERROR(MATCH($J1185,SorP!B:B,0)),"",INDIRECT("'SorP'!$A$"&amp;MATCH($S1185&amp;$J1185,SorP!C:C,0))))</f>
        <v/>
      </c>
      <c r="U1185" s="99"/>
      <c r="V1185" s="74" t="str">
        <f ca="1" t="shared" si="133"/>
        <v/>
      </c>
      <c r="W1185" s="74" t="b">
        <f ca="1" t="shared" si="134"/>
        <v>0</v>
      </c>
      <c r="X1185" s="74" t="str">
        <f ca="1" t="shared" si="135"/>
        <v>+</v>
      </c>
      <c r="Y1185" s="74" t="e">
        <f ca="1">IF(C1185="",NA(),MATCH($B1185&amp;$C1185,'Smelter Look-up'!$J:$J,0))</f>
        <v>#N/A</v>
      </c>
      <c r="AB1185" s="74">
        <f ca="1" t="shared" si="136"/>
        <v>0</v>
      </c>
      <c r="AC1185" s="74" t="str">
        <f ca="1" t="shared" si="137"/>
        <v/>
      </c>
      <c r="AD1185" s="74" t="str">
        <f ca="1" t="shared" si="138"/>
        <v/>
      </c>
    </row>
    <row r="1186" s="74" customFormat="1" ht="20.15" customHeight="1" spans="1:30">
      <c r="A1186" s="97"/>
      <c r="B1186" s="95" t="str">
        <f ca="1">IF(LEN(A1186)=0,"",INDEX('Smelter Look-up'!$A:$A,MATCH($A1186,'Smelter Look-up'!$E:$E,0)))</f>
        <v/>
      </c>
      <c r="C1186" s="95" t="str">
        <f ca="1">IF(LEN(A1186)=0,"",INDEX('Smelter Look-up'!$C:$C,MATCH($A1186,'Smelter Look-up'!$E:$E,0)))</f>
        <v/>
      </c>
      <c r="D1186" s="95"/>
      <c r="E1186" s="95" t="str">
        <f ca="1">IF(ISERROR($Y1186),"",OFFSET('Smelter Look-up'!$D$4,$Y1186-4,0)&amp;"")</f>
        <v/>
      </c>
      <c r="F1186" s="95" t="str">
        <f ca="1">IF(ISERROR($Y1186),"",OFFSET('Smelter Look-up'!$E$4,$Y1186-4,0))</f>
        <v/>
      </c>
      <c r="G1186" s="95" t="str">
        <f ca="1">IF(C1186="Smelter not listed","Enter smelter details",IF(ISERROR($Y1186),"",OFFSET('Smelter Look-up'!$F$4,$Y1186-4,0)))</f>
        <v/>
      </c>
      <c r="H1186" s="154" t="str">
        <f ca="1">IF(ISERROR($Y1186),"",OFFSET('Smelter Look-up'!$G$4,$Y1186-4,0))</f>
        <v/>
      </c>
      <c r="I1186" s="96" t="str">
        <f ca="1">IF(ISERROR($Y1186),"",OFFSET('Smelter Look-up'!$H$4,$Y1186-4,0))</f>
        <v/>
      </c>
      <c r="J1186" s="96" t="str">
        <f ca="1">IF(ISERROR($Y1186),"",OFFSET('Smelter Look-up'!$I$4,$Y1186-4,0))</f>
        <v/>
      </c>
      <c r="K1186" s="97"/>
      <c r="L1186" s="97"/>
      <c r="M1186" s="97"/>
      <c r="N1186" s="97"/>
      <c r="O1186" s="97"/>
      <c r="P1186" s="97"/>
      <c r="Q1186" s="98"/>
      <c r="R1186" s="140" t="str">
        <f ca="1">IF(ISERROR($Y1186),"",OFFSET('Smelter Look-up'!$C$4,$Y1186-4,0)&amp;"")</f>
        <v/>
      </c>
      <c r="S1186" s="98" t="str">
        <f ca="1" t="shared" si="132"/>
        <v/>
      </c>
      <c r="T1186" s="98" t="str">
        <f ca="1">IF(B1186="","",IF(ISERROR(MATCH($J1186,SorP!B:B,0)),"",INDIRECT("'SorP'!$A$"&amp;MATCH($S1186&amp;$J1186,SorP!C:C,0))))</f>
        <v/>
      </c>
      <c r="U1186" s="99"/>
      <c r="V1186" s="74" t="str">
        <f ca="1" t="shared" si="133"/>
        <v/>
      </c>
      <c r="W1186" s="74" t="b">
        <f ca="1" t="shared" si="134"/>
        <v>0</v>
      </c>
      <c r="X1186" s="74" t="str">
        <f ca="1" t="shared" si="135"/>
        <v>+</v>
      </c>
      <c r="Y1186" s="74" t="e">
        <f ca="1">IF(C1186="",NA(),MATCH($B1186&amp;$C1186,'Smelter Look-up'!$J:$J,0))</f>
        <v>#N/A</v>
      </c>
      <c r="AB1186" s="74">
        <f ca="1" t="shared" si="136"/>
        <v>0</v>
      </c>
      <c r="AC1186" s="74" t="str">
        <f ca="1" t="shared" si="137"/>
        <v/>
      </c>
      <c r="AD1186" s="74" t="str">
        <f ca="1" t="shared" si="138"/>
        <v/>
      </c>
    </row>
    <row r="1187" s="74" customFormat="1" ht="20.15" customHeight="1" spans="1:30">
      <c r="A1187" s="97"/>
      <c r="B1187" s="95" t="str">
        <f ca="1">IF(LEN(A1187)=0,"",INDEX('Smelter Look-up'!$A:$A,MATCH($A1187,'Smelter Look-up'!$E:$E,0)))</f>
        <v/>
      </c>
      <c r="C1187" s="95" t="str">
        <f ca="1">IF(LEN(A1187)=0,"",INDEX('Smelter Look-up'!$C:$C,MATCH($A1187,'Smelter Look-up'!$E:$E,0)))</f>
        <v/>
      </c>
      <c r="D1187" s="95"/>
      <c r="E1187" s="95" t="str">
        <f ca="1">IF(ISERROR($Y1187),"",OFFSET('Smelter Look-up'!$D$4,$Y1187-4,0)&amp;"")</f>
        <v/>
      </c>
      <c r="F1187" s="95" t="str">
        <f ca="1">IF(ISERROR($Y1187),"",OFFSET('Smelter Look-up'!$E$4,$Y1187-4,0))</f>
        <v/>
      </c>
      <c r="G1187" s="95" t="str">
        <f ca="1">IF(C1187="Smelter not listed","Enter smelter details",IF(ISERROR($Y1187),"",OFFSET('Smelter Look-up'!$F$4,$Y1187-4,0)))</f>
        <v/>
      </c>
      <c r="H1187" s="154" t="str">
        <f ca="1">IF(ISERROR($Y1187),"",OFFSET('Smelter Look-up'!$G$4,$Y1187-4,0))</f>
        <v/>
      </c>
      <c r="I1187" s="96" t="str">
        <f ca="1">IF(ISERROR($Y1187),"",OFFSET('Smelter Look-up'!$H$4,$Y1187-4,0))</f>
        <v/>
      </c>
      <c r="J1187" s="96" t="str">
        <f ca="1">IF(ISERROR($Y1187),"",OFFSET('Smelter Look-up'!$I$4,$Y1187-4,0))</f>
        <v/>
      </c>
      <c r="K1187" s="97"/>
      <c r="L1187" s="97"/>
      <c r="M1187" s="97"/>
      <c r="N1187" s="97"/>
      <c r="O1187" s="97"/>
      <c r="P1187" s="97"/>
      <c r="Q1187" s="98"/>
      <c r="R1187" s="140" t="str">
        <f ca="1">IF(ISERROR($Y1187),"",OFFSET('Smelter Look-up'!$C$4,$Y1187-4,0)&amp;"")</f>
        <v/>
      </c>
      <c r="S1187" s="98" t="str">
        <f ca="1" t="shared" si="132"/>
        <v/>
      </c>
      <c r="T1187" s="98" t="str">
        <f ca="1">IF(B1187="","",IF(ISERROR(MATCH($J1187,SorP!B:B,0)),"",INDIRECT("'SorP'!$A$"&amp;MATCH($S1187&amp;$J1187,SorP!C:C,0))))</f>
        <v/>
      </c>
      <c r="U1187" s="99"/>
      <c r="V1187" s="74" t="str">
        <f ca="1" t="shared" si="133"/>
        <v/>
      </c>
      <c r="W1187" s="74" t="b">
        <f ca="1" t="shared" si="134"/>
        <v>0</v>
      </c>
      <c r="X1187" s="74" t="str">
        <f ca="1" t="shared" si="135"/>
        <v>+</v>
      </c>
      <c r="Y1187" s="74" t="e">
        <f ca="1">IF(C1187="",NA(),MATCH($B1187&amp;$C1187,'Smelter Look-up'!$J:$J,0))</f>
        <v>#N/A</v>
      </c>
      <c r="AB1187" s="74">
        <f ca="1" t="shared" si="136"/>
        <v>0</v>
      </c>
      <c r="AC1187" s="74" t="str">
        <f ca="1" t="shared" si="137"/>
        <v/>
      </c>
      <c r="AD1187" s="74" t="str">
        <f ca="1" t="shared" si="138"/>
        <v/>
      </c>
    </row>
    <row r="1188" s="74" customFormat="1" ht="20.15" customHeight="1" spans="1:30">
      <c r="A1188" s="97"/>
      <c r="B1188" s="95" t="str">
        <f ca="1">IF(LEN(A1188)=0,"",INDEX('Smelter Look-up'!$A:$A,MATCH($A1188,'Smelter Look-up'!$E:$E,0)))</f>
        <v/>
      </c>
      <c r="C1188" s="95" t="str">
        <f ca="1">IF(LEN(A1188)=0,"",INDEX('Smelter Look-up'!$C:$C,MATCH($A1188,'Smelter Look-up'!$E:$E,0)))</f>
        <v/>
      </c>
      <c r="D1188" s="95"/>
      <c r="E1188" s="95" t="str">
        <f ca="1">IF(ISERROR($Y1188),"",OFFSET('Smelter Look-up'!$D$4,$Y1188-4,0)&amp;"")</f>
        <v/>
      </c>
      <c r="F1188" s="95" t="str">
        <f ca="1">IF(ISERROR($Y1188),"",OFFSET('Smelter Look-up'!$E$4,$Y1188-4,0))</f>
        <v/>
      </c>
      <c r="G1188" s="95" t="str">
        <f ca="1">IF(C1188="Smelter not listed","Enter smelter details",IF(ISERROR($Y1188),"",OFFSET('Smelter Look-up'!$F$4,$Y1188-4,0)))</f>
        <v/>
      </c>
      <c r="H1188" s="154" t="str">
        <f ca="1">IF(ISERROR($Y1188),"",OFFSET('Smelter Look-up'!$G$4,$Y1188-4,0))</f>
        <v/>
      </c>
      <c r="I1188" s="96" t="str">
        <f ca="1">IF(ISERROR($Y1188),"",OFFSET('Smelter Look-up'!$H$4,$Y1188-4,0))</f>
        <v/>
      </c>
      <c r="J1188" s="96" t="str">
        <f ca="1">IF(ISERROR($Y1188),"",OFFSET('Smelter Look-up'!$I$4,$Y1188-4,0))</f>
        <v/>
      </c>
      <c r="K1188" s="97"/>
      <c r="L1188" s="97"/>
      <c r="M1188" s="97"/>
      <c r="N1188" s="97"/>
      <c r="O1188" s="97"/>
      <c r="P1188" s="97"/>
      <c r="Q1188" s="98"/>
      <c r="R1188" s="140" t="str">
        <f ca="1">IF(ISERROR($Y1188),"",OFFSET('Smelter Look-up'!$C$4,$Y1188-4,0)&amp;"")</f>
        <v/>
      </c>
      <c r="S1188" s="98" t="str">
        <f ca="1" t="shared" si="132"/>
        <v/>
      </c>
      <c r="T1188" s="98" t="str">
        <f ca="1">IF(B1188="","",IF(ISERROR(MATCH($J1188,SorP!B:B,0)),"",INDIRECT("'SorP'!$A$"&amp;MATCH($S1188&amp;$J1188,SorP!C:C,0))))</f>
        <v/>
      </c>
      <c r="U1188" s="99"/>
      <c r="V1188" s="74" t="str">
        <f ca="1" t="shared" si="133"/>
        <v/>
      </c>
      <c r="W1188" s="74" t="b">
        <f ca="1" t="shared" si="134"/>
        <v>0</v>
      </c>
      <c r="X1188" s="74" t="str">
        <f ca="1" t="shared" si="135"/>
        <v>+</v>
      </c>
      <c r="Y1188" s="74" t="e">
        <f ca="1">IF(C1188="",NA(),MATCH($B1188&amp;$C1188,'Smelter Look-up'!$J:$J,0))</f>
        <v>#N/A</v>
      </c>
      <c r="AB1188" s="74">
        <f ca="1" t="shared" si="136"/>
        <v>0</v>
      </c>
      <c r="AC1188" s="74" t="str">
        <f ca="1" t="shared" si="137"/>
        <v/>
      </c>
      <c r="AD1188" s="74" t="str">
        <f ca="1" t="shared" si="138"/>
        <v/>
      </c>
    </row>
    <row r="1189" s="74" customFormat="1" ht="20.15" customHeight="1" spans="1:30">
      <c r="A1189" s="97"/>
      <c r="B1189" s="95" t="str">
        <f ca="1">IF(LEN(A1189)=0,"",INDEX('Smelter Look-up'!$A:$A,MATCH($A1189,'Smelter Look-up'!$E:$E,0)))</f>
        <v/>
      </c>
      <c r="C1189" s="95" t="str">
        <f ca="1">IF(LEN(A1189)=0,"",INDEX('Smelter Look-up'!$C:$C,MATCH($A1189,'Smelter Look-up'!$E:$E,0)))</f>
        <v/>
      </c>
      <c r="D1189" s="95"/>
      <c r="E1189" s="95" t="str">
        <f ca="1">IF(ISERROR($Y1189),"",OFFSET('Smelter Look-up'!$D$4,$Y1189-4,0)&amp;"")</f>
        <v/>
      </c>
      <c r="F1189" s="95" t="str">
        <f ca="1">IF(ISERROR($Y1189),"",OFFSET('Smelter Look-up'!$E$4,$Y1189-4,0))</f>
        <v/>
      </c>
      <c r="G1189" s="95" t="str">
        <f ca="1">IF(C1189="Smelter not listed","Enter smelter details",IF(ISERROR($Y1189),"",OFFSET('Smelter Look-up'!$F$4,$Y1189-4,0)))</f>
        <v/>
      </c>
      <c r="H1189" s="154" t="str">
        <f ca="1">IF(ISERROR($Y1189),"",OFFSET('Smelter Look-up'!$G$4,$Y1189-4,0))</f>
        <v/>
      </c>
      <c r="I1189" s="96" t="str">
        <f ca="1">IF(ISERROR($Y1189),"",OFFSET('Smelter Look-up'!$H$4,$Y1189-4,0))</f>
        <v/>
      </c>
      <c r="J1189" s="96" t="str">
        <f ca="1">IF(ISERROR($Y1189),"",OFFSET('Smelter Look-up'!$I$4,$Y1189-4,0))</f>
        <v/>
      </c>
      <c r="K1189" s="97"/>
      <c r="L1189" s="97"/>
      <c r="M1189" s="97"/>
      <c r="N1189" s="97"/>
      <c r="O1189" s="97"/>
      <c r="P1189" s="97"/>
      <c r="Q1189" s="98"/>
      <c r="R1189" s="140" t="str">
        <f ca="1">IF(ISERROR($Y1189),"",OFFSET('Smelter Look-up'!$C$4,$Y1189-4,0)&amp;"")</f>
        <v/>
      </c>
      <c r="S1189" s="98" t="str">
        <f ca="1" t="shared" si="132"/>
        <v/>
      </c>
      <c r="T1189" s="98" t="str">
        <f ca="1">IF(B1189="","",IF(ISERROR(MATCH($J1189,SorP!B:B,0)),"",INDIRECT("'SorP'!$A$"&amp;MATCH($S1189&amp;$J1189,SorP!C:C,0))))</f>
        <v/>
      </c>
      <c r="U1189" s="99"/>
      <c r="V1189" s="74" t="str">
        <f ca="1" t="shared" si="133"/>
        <v/>
      </c>
      <c r="W1189" s="74" t="b">
        <f ca="1" t="shared" si="134"/>
        <v>0</v>
      </c>
      <c r="X1189" s="74" t="str">
        <f ca="1" t="shared" si="135"/>
        <v>+</v>
      </c>
      <c r="Y1189" s="74" t="e">
        <f ca="1">IF(C1189="",NA(),MATCH($B1189&amp;$C1189,'Smelter Look-up'!$J:$J,0))</f>
        <v>#N/A</v>
      </c>
      <c r="AB1189" s="74">
        <f ca="1" t="shared" si="136"/>
        <v>0</v>
      </c>
      <c r="AC1189" s="74" t="str">
        <f ca="1" t="shared" si="137"/>
        <v/>
      </c>
      <c r="AD1189" s="74" t="str">
        <f ca="1" t="shared" si="138"/>
        <v/>
      </c>
    </row>
    <row r="1190" s="74" customFormat="1" ht="20.15" customHeight="1" spans="1:30">
      <c r="A1190" s="97"/>
      <c r="B1190" s="95" t="str">
        <f ca="1">IF(LEN(A1190)=0,"",INDEX('Smelter Look-up'!$A:$A,MATCH($A1190,'Smelter Look-up'!$E:$E,0)))</f>
        <v/>
      </c>
      <c r="C1190" s="95" t="str">
        <f ca="1">IF(LEN(A1190)=0,"",INDEX('Smelter Look-up'!$C:$C,MATCH($A1190,'Smelter Look-up'!$E:$E,0)))</f>
        <v/>
      </c>
      <c r="D1190" s="95"/>
      <c r="E1190" s="95" t="str">
        <f ca="1">IF(ISERROR($Y1190),"",OFFSET('Smelter Look-up'!$D$4,$Y1190-4,0)&amp;"")</f>
        <v/>
      </c>
      <c r="F1190" s="95" t="str">
        <f ca="1">IF(ISERROR($Y1190),"",OFFSET('Smelter Look-up'!$E$4,$Y1190-4,0))</f>
        <v/>
      </c>
      <c r="G1190" s="95" t="str">
        <f ca="1">IF(C1190="Smelter not listed","Enter smelter details",IF(ISERROR($Y1190),"",OFFSET('Smelter Look-up'!$F$4,$Y1190-4,0)))</f>
        <v/>
      </c>
      <c r="H1190" s="154" t="str">
        <f ca="1">IF(ISERROR($Y1190),"",OFFSET('Smelter Look-up'!$G$4,$Y1190-4,0))</f>
        <v/>
      </c>
      <c r="I1190" s="96" t="str">
        <f ca="1">IF(ISERROR($Y1190),"",OFFSET('Smelter Look-up'!$H$4,$Y1190-4,0))</f>
        <v/>
      </c>
      <c r="J1190" s="96" t="str">
        <f ca="1">IF(ISERROR($Y1190),"",OFFSET('Smelter Look-up'!$I$4,$Y1190-4,0))</f>
        <v/>
      </c>
      <c r="K1190" s="97"/>
      <c r="L1190" s="97"/>
      <c r="M1190" s="97"/>
      <c r="N1190" s="97"/>
      <c r="O1190" s="97"/>
      <c r="P1190" s="97"/>
      <c r="Q1190" s="98"/>
      <c r="R1190" s="140" t="str">
        <f ca="1">IF(ISERROR($Y1190),"",OFFSET('Smelter Look-up'!$C$4,$Y1190-4,0)&amp;"")</f>
        <v/>
      </c>
      <c r="S1190" s="98" t="str">
        <f ca="1" t="shared" si="132"/>
        <v/>
      </c>
      <c r="T1190" s="98" t="str">
        <f ca="1">IF(B1190="","",IF(ISERROR(MATCH($J1190,SorP!B:B,0)),"",INDIRECT("'SorP'!$A$"&amp;MATCH($S1190&amp;$J1190,SorP!C:C,0))))</f>
        <v/>
      </c>
      <c r="U1190" s="99"/>
      <c r="V1190" s="74" t="str">
        <f ca="1" t="shared" si="133"/>
        <v/>
      </c>
      <c r="W1190" s="74" t="b">
        <f ca="1" t="shared" si="134"/>
        <v>0</v>
      </c>
      <c r="X1190" s="74" t="str">
        <f ca="1" t="shared" si="135"/>
        <v>+</v>
      </c>
      <c r="Y1190" s="74" t="e">
        <f ca="1">IF(C1190="",NA(),MATCH($B1190&amp;$C1190,'Smelter Look-up'!$J:$J,0))</f>
        <v>#N/A</v>
      </c>
      <c r="AB1190" s="74">
        <f ca="1" t="shared" si="136"/>
        <v>0</v>
      </c>
      <c r="AC1190" s="74" t="str">
        <f ca="1" t="shared" si="137"/>
        <v/>
      </c>
      <c r="AD1190" s="74" t="str">
        <f ca="1" t="shared" si="138"/>
        <v/>
      </c>
    </row>
    <row r="1191" s="74" customFormat="1" ht="20.15" customHeight="1" spans="1:30">
      <c r="A1191" s="97"/>
      <c r="B1191" s="95" t="str">
        <f ca="1">IF(LEN(A1191)=0,"",INDEX('Smelter Look-up'!$A:$A,MATCH($A1191,'Smelter Look-up'!$E:$E,0)))</f>
        <v/>
      </c>
      <c r="C1191" s="95" t="str">
        <f ca="1">IF(LEN(A1191)=0,"",INDEX('Smelter Look-up'!$C:$C,MATCH($A1191,'Smelter Look-up'!$E:$E,0)))</f>
        <v/>
      </c>
      <c r="D1191" s="95"/>
      <c r="E1191" s="95" t="str">
        <f ca="1">IF(ISERROR($Y1191),"",OFFSET('Smelter Look-up'!$D$4,$Y1191-4,0)&amp;"")</f>
        <v/>
      </c>
      <c r="F1191" s="95" t="str">
        <f ca="1">IF(ISERROR($Y1191),"",OFFSET('Smelter Look-up'!$E$4,$Y1191-4,0))</f>
        <v/>
      </c>
      <c r="G1191" s="95" t="str">
        <f ca="1">IF(C1191="Smelter not listed","Enter smelter details",IF(ISERROR($Y1191),"",OFFSET('Smelter Look-up'!$F$4,$Y1191-4,0)))</f>
        <v/>
      </c>
      <c r="H1191" s="154" t="str">
        <f ca="1">IF(ISERROR($Y1191),"",OFFSET('Smelter Look-up'!$G$4,$Y1191-4,0))</f>
        <v/>
      </c>
      <c r="I1191" s="96" t="str">
        <f ca="1">IF(ISERROR($Y1191),"",OFFSET('Smelter Look-up'!$H$4,$Y1191-4,0))</f>
        <v/>
      </c>
      <c r="J1191" s="96" t="str">
        <f ca="1">IF(ISERROR($Y1191),"",OFFSET('Smelter Look-up'!$I$4,$Y1191-4,0))</f>
        <v/>
      </c>
      <c r="K1191" s="97"/>
      <c r="L1191" s="97"/>
      <c r="M1191" s="97"/>
      <c r="N1191" s="97"/>
      <c r="O1191" s="97"/>
      <c r="P1191" s="97"/>
      <c r="Q1191" s="98"/>
      <c r="R1191" s="140" t="str">
        <f ca="1">IF(ISERROR($Y1191),"",OFFSET('Smelter Look-up'!$C$4,$Y1191-4,0)&amp;"")</f>
        <v/>
      </c>
      <c r="S1191" s="98" t="str">
        <f ca="1" t="shared" si="132"/>
        <v/>
      </c>
      <c r="T1191" s="98" t="str">
        <f ca="1">IF(B1191="","",IF(ISERROR(MATCH($J1191,SorP!B:B,0)),"",INDIRECT("'SorP'!$A$"&amp;MATCH($S1191&amp;$J1191,SorP!C:C,0))))</f>
        <v/>
      </c>
      <c r="U1191" s="99"/>
      <c r="V1191" s="74" t="str">
        <f ca="1" t="shared" si="133"/>
        <v/>
      </c>
      <c r="W1191" s="74" t="b">
        <f ca="1" t="shared" si="134"/>
        <v>0</v>
      </c>
      <c r="X1191" s="74" t="str">
        <f ca="1" t="shared" si="135"/>
        <v>+</v>
      </c>
      <c r="Y1191" s="74" t="e">
        <f ca="1">IF(C1191="",NA(),MATCH($B1191&amp;$C1191,'Smelter Look-up'!$J:$J,0))</f>
        <v>#N/A</v>
      </c>
      <c r="AB1191" s="74">
        <f ca="1" t="shared" si="136"/>
        <v>0</v>
      </c>
      <c r="AC1191" s="74" t="str">
        <f ca="1" t="shared" si="137"/>
        <v/>
      </c>
      <c r="AD1191" s="74" t="str">
        <f ca="1" t="shared" si="138"/>
        <v/>
      </c>
    </row>
    <row r="1192" s="74" customFormat="1" ht="20.15" customHeight="1" spans="1:30">
      <c r="A1192" s="97"/>
      <c r="B1192" s="95" t="str">
        <f ca="1">IF(LEN(A1192)=0,"",INDEX('Smelter Look-up'!$A:$A,MATCH($A1192,'Smelter Look-up'!$E:$E,0)))</f>
        <v/>
      </c>
      <c r="C1192" s="95" t="str">
        <f ca="1">IF(LEN(A1192)=0,"",INDEX('Smelter Look-up'!$C:$C,MATCH($A1192,'Smelter Look-up'!$E:$E,0)))</f>
        <v/>
      </c>
      <c r="D1192" s="95"/>
      <c r="E1192" s="95" t="str">
        <f ca="1">IF(ISERROR($Y1192),"",OFFSET('Smelter Look-up'!$D$4,$Y1192-4,0)&amp;"")</f>
        <v/>
      </c>
      <c r="F1192" s="95" t="str">
        <f ca="1">IF(ISERROR($Y1192),"",OFFSET('Smelter Look-up'!$E$4,$Y1192-4,0))</f>
        <v/>
      </c>
      <c r="G1192" s="95" t="str">
        <f ca="1">IF(C1192="Smelter not listed","Enter smelter details",IF(ISERROR($Y1192),"",OFFSET('Smelter Look-up'!$F$4,$Y1192-4,0)))</f>
        <v/>
      </c>
      <c r="H1192" s="154" t="str">
        <f ca="1">IF(ISERROR($Y1192),"",OFFSET('Smelter Look-up'!$G$4,$Y1192-4,0))</f>
        <v/>
      </c>
      <c r="I1192" s="96" t="str">
        <f ca="1">IF(ISERROR($Y1192),"",OFFSET('Smelter Look-up'!$H$4,$Y1192-4,0))</f>
        <v/>
      </c>
      <c r="J1192" s="96" t="str">
        <f ca="1">IF(ISERROR($Y1192),"",OFFSET('Smelter Look-up'!$I$4,$Y1192-4,0))</f>
        <v/>
      </c>
      <c r="K1192" s="97"/>
      <c r="L1192" s="97"/>
      <c r="M1192" s="97"/>
      <c r="N1192" s="97"/>
      <c r="O1192" s="97"/>
      <c r="P1192" s="97"/>
      <c r="Q1192" s="98"/>
      <c r="R1192" s="140" t="str">
        <f ca="1">IF(ISERROR($Y1192),"",OFFSET('Smelter Look-up'!$C$4,$Y1192-4,0)&amp;"")</f>
        <v/>
      </c>
      <c r="S1192" s="98" t="str">
        <f ca="1" t="shared" si="132"/>
        <v/>
      </c>
      <c r="T1192" s="98" t="str">
        <f ca="1">IF(B1192="","",IF(ISERROR(MATCH($J1192,SorP!B:B,0)),"",INDIRECT("'SorP'!$A$"&amp;MATCH($S1192&amp;$J1192,SorP!C:C,0))))</f>
        <v/>
      </c>
      <c r="U1192" s="99"/>
      <c r="V1192" s="74" t="str">
        <f ca="1" t="shared" si="133"/>
        <v/>
      </c>
      <c r="W1192" s="74" t="b">
        <f ca="1" t="shared" si="134"/>
        <v>0</v>
      </c>
      <c r="X1192" s="74" t="str">
        <f ca="1" t="shared" si="135"/>
        <v>+</v>
      </c>
      <c r="Y1192" s="74" t="e">
        <f ca="1">IF(C1192="",NA(),MATCH($B1192&amp;$C1192,'Smelter Look-up'!$J:$J,0))</f>
        <v>#N/A</v>
      </c>
      <c r="AB1192" s="74">
        <f ca="1" t="shared" si="136"/>
        <v>0</v>
      </c>
      <c r="AC1192" s="74" t="str">
        <f ca="1" t="shared" si="137"/>
        <v/>
      </c>
      <c r="AD1192" s="74" t="str">
        <f ca="1" t="shared" si="138"/>
        <v/>
      </c>
    </row>
    <row r="1193" s="74" customFormat="1" ht="20.15" customHeight="1" spans="1:30">
      <c r="A1193" s="97"/>
      <c r="B1193" s="95" t="str">
        <f ca="1">IF(LEN(A1193)=0,"",INDEX('Smelter Look-up'!$A:$A,MATCH($A1193,'Smelter Look-up'!$E:$E,0)))</f>
        <v/>
      </c>
      <c r="C1193" s="95" t="str">
        <f ca="1">IF(LEN(A1193)=0,"",INDEX('Smelter Look-up'!$C:$C,MATCH($A1193,'Smelter Look-up'!$E:$E,0)))</f>
        <v/>
      </c>
      <c r="D1193" s="95"/>
      <c r="E1193" s="95" t="str">
        <f ca="1">IF(ISERROR($Y1193),"",OFFSET('Smelter Look-up'!$D$4,$Y1193-4,0)&amp;"")</f>
        <v/>
      </c>
      <c r="F1193" s="95" t="str">
        <f ca="1">IF(ISERROR($Y1193),"",OFFSET('Smelter Look-up'!$E$4,$Y1193-4,0))</f>
        <v/>
      </c>
      <c r="G1193" s="95" t="str">
        <f ca="1">IF(C1193="Smelter not listed","Enter smelter details",IF(ISERROR($Y1193),"",OFFSET('Smelter Look-up'!$F$4,$Y1193-4,0)))</f>
        <v/>
      </c>
      <c r="H1193" s="154" t="str">
        <f ca="1">IF(ISERROR($Y1193),"",OFFSET('Smelter Look-up'!$G$4,$Y1193-4,0))</f>
        <v/>
      </c>
      <c r="I1193" s="96" t="str">
        <f ca="1">IF(ISERROR($Y1193),"",OFFSET('Smelter Look-up'!$H$4,$Y1193-4,0))</f>
        <v/>
      </c>
      <c r="J1193" s="96" t="str">
        <f ca="1">IF(ISERROR($Y1193),"",OFFSET('Smelter Look-up'!$I$4,$Y1193-4,0))</f>
        <v/>
      </c>
      <c r="K1193" s="97"/>
      <c r="L1193" s="97"/>
      <c r="M1193" s="97"/>
      <c r="N1193" s="97"/>
      <c r="O1193" s="97"/>
      <c r="P1193" s="97"/>
      <c r="Q1193" s="98"/>
      <c r="R1193" s="140" t="str">
        <f ca="1">IF(ISERROR($Y1193),"",OFFSET('Smelter Look-up'!$C$4,$Y1193-4,0)&amp;"")</f>
        <v/>
      </c>
      <c r="S1193" s="98" t="str">
        <f ca="1" t="shared" si="132"/>
        <v/>
      </c>
      <c r="T1193" s="98" t="str">
        <f ca="1">IF(B1193="","",IF(ISERROR(MATCH($J1193,SorP!B:B,0)),"",INDIRECT("'SorP'!$A$"&amp;MATCH($S1193&amp;$J1193,SorP!C:C,0))))</f>
        <v/>
      </c>
      <c r="U1193" s="99"/>
      <c r="V1193" s="74" t="str">
        <f ca="1" t="shared" si="133"/>
        <v/>
      </c>
      <c r="W1193" s="74" t="b">
        <f ca="1" t="shared" si="134"/>
        <v>0</v>
      </c>
      <c r="X1193" s="74" t="str">
        <f ca="1" t="shared" si="135"/>
        <v>+</v>
      </c>
      <c r="Y1193" s="74" t="e">
        <f ca="1">IF(C1193="",NA(),MATCH($B1193&amp;$C1193,'Smelter Look-up'!$J:$J,0))</f>
        <v>#N/A</v>
      </c>
      <c r="AB1193" s="74">
        <f ca="1" t="shared" si="136"/>
        <v>0</v>
      </c>
      <c r="AC1193" s="74" t="str">
        <f ca="1" t="shared" si="137"/>
        <v/>
      </c>
      <c r="AD1193" s="74" t="str">
        <f ca="1" t="shared" si="138"/>
        <v/>
      </c>
    </row>
    <row r="1194" s="74" customFormat="1" ht="20.15" customHeight="1" spans="1:30">
      <c r="A1194" s="97"/>
      <c r="B1194" s="95" t="str">
        <f ca="1">IF(LEN(A1194)=0,"",INDEX('Smelter Look-up'!$A:$A,MATCH($A1194,'Smelter Look-up'!$E:$E,0)))</f>
        <v/>
      </c>
      <c r="C1194" s="95" t="str">
        <f ca="1">IF(LEN(A1194)=0,"",INDEX('Smelter Look-up'!$C:$C,MATCH($A1194,'Smelter Look-up'!$E:$E,0)))</f>
        <v/>
      </c>
      <c r="D1194" s="95"/>
      <c r="E1194" s="95" t="str">
        <f ca="1">IF(ISERROR($Y1194),"",OFFSET('Smelter Look-up'!$D$4,$Y1194-4,0)&amp;"")</f>
        <v/>
      </c>
      <c r="F1194" s="95" t="str">
        <f ca="1">IF(ISERROR($Y1194),"",OFFSET('Smelter Look-up'!$E$4,$Y1194-4,0))</f>
        <v/>
      </c>
      <c r="G1194" s="95" t="str">
        <f ca="1">IF(C1194="Smelter not listed","Enter smelter details",IF(ISERROR($Y1194),"",OFFSET('Smelter Look-up'!$F$4,$Y1194-4,0)))</f>
        <v/>
      </c>
      <c r="H1194" s="154" t="str">
        <f ca="1">IF(ISERROR($Y1194),"",OFFSET('Smelter Look-up'!$G$4,$Y1194-4,0))</f>
        <v/>
      </c>
      <c r="I1194" s="96" t="str">
        <f ca="1">IF(ISERROR($Y1194),"",OFFSET('Smelter Look-up'!$H$4,$Y1194-4,0))</f>
        <v/>
      </c>
      <c r="J1194" s="96" t="str">
        <f ca="1">IF(ISERROR($Y1194),"",OFFSET('Smelter Look-up'!$I$4,$Y1194-4,0))</f>
        <v/>
      </c>
      <c r="K1194" s="97"/>
      <c r="L1194" s="97"/>
      <c r="M1194" s="97"/>
      <c r="N1194" s="97"/>
      <c r="O1194" s="97"/>
      <c r="P1194" s="97"/>
      <c r="Q1194" s="98"/>
      <c r="R1194" s="140" t="str">
        <f ca="1">IF(ISERROR($Y1194),"",OFFSET('Smelter Look-up'!$C$4,$Y1194-4,0)&amp;"")</f>
        <v/>
      </c>
      <c r="S1194" s="98" t="str">
        <f ca="1" t="shared" si="132"/>
        <v/>
      </c>
      <c r="T1194" s="98" t="str">
        <f ca="1">IF(B1194="","",IF(ISERROR(MATCH($J1194,SorP!B:B,0)),"",INDIRECT("'SorP'!$A$"&amp;MATCH($S1194&amp;$J1194,SorP!C:C,0))))</f>
        <v/>
      </c>
      <c r="U1194" s="99"/>
      <c r="V1194" s="74" t="str">
        <f ca="1" t="shared" si="133"/>
        <v/>
      </c>
      <c r="W1194" s="74" t="b">
        <f ca="1" t="shared" si="134"/>
        <v>0</v>
      </c>
      <c r="X1194" s="74" t="str">
        <f ca="1" t="shared" si="135"/>
        <v>+</v>
      </c>
      <c r="Y1194" s="74" t="e">
        <f ca="1">IF(C1194="",NA(),MATCH($B1194&amp;$C1194,'Smelter Look-up'!$J:$J,0))</f>
        <v>#N/A</v>
      </c>
      <c r="AB1194" s="74">
        <f ca="1" t="shared" si="136"/>
        <v>0</v>
      </c>
      <c r="AC1194" s="74" t="str">
        <f ca="1" t="shared" si="137"/>
        <v/>
      </c>
      <c r="AD1194" s="74" t="str">
        <f ca="1" t="shared" si="138"/>
        <v/>
      </c>
    </row>
    <row r="1195" s="74" customFormat="1" ht="20.15" customHeight="1" spans="1:30">
      <c r="A1195" s="97"/>
      <c r="B1195" s="95" t="str">
        <f ca="1">IF(LEN(A1195)=0,"",INDEX('Smelter Look-up'!$A:$A,MATCH($A1195,'Smelter Look-up'!$E:$E,0)))</f>
        <v/>
      </c>
      <c r="C1195" s="95" t="str">
        <f ca="1">IF(LEN(A1195)=0,"",INDEX('Smelter Look-up'!$C:$C,MATCH($A1195,'Smelter Look-up'!$E:$E,0)))</f>
        <v/>
      </c>
      <c r="D1195" s="95"/>
      <c r="E1195" s="95" t="str">
        <f ca="1">IF(ISERROR($Y1195),"",OFFSET('Smelter Look-up'!$D$4,$Y1195-4,0)&amp;"")</f>
        <v/>
      </c>
      <c r="F1195" s="95" t="str">
        <f ca="1">IF(ISERROR($Y1195),"",OFFSET('Smelter Look-up'!$E$4,$Y1195-4,0))</f>
        <v/>
      </c>
      <c r="G1195" s="95" t="str">
        <f ca="1">IF(C1195="Smelter not listed","Enter smelter details",IF(ISERROR($Y1195),"",OFFSET('Smelter Look-up'!$F$4,$Y1195-4,0)))</f>
        <v/>
      </c>
      <c r="H1195" s="154" t="str">
        <f ca="1">IF(ISERROR($Y1195),"",OFFSET('Smelter Look-up'!$G$4,$Y1195-4,0))</f>
        <v/>
      </c>
      <c r="I1195" s="96" t="str">
        <f ca="1">IF(ISERROR($Y1195),"",OFFSET('Smelter Look-up'!$H$4,$Y1195-4,0))</f>
        <v/>
      </c>
      <c r="J1195" s="96" t="str">
        <f ca="1">IF(ISERROR($Y1195),"",OFFSET('Smelter Look-up'!$I$4,$Y1195-4,0))</f>
        <v/>
      </c>
      <c r="K1195" s="97"/>
      <c r="L1195" s="97"/>
      <c r="M1195" s="97"/>
      <c r="N1195" s="97"/>
      <c r="O1195" s="97"/>
      <c r="P1195" s="97"/>
      <c r="Q1195" s="98"/>
      <c r="R1195" s="140" t="str">
        <f ca="1">IF(ISERROR($Y1195),"",OFFSET('Smelter Look-up'!$C$4,$Y1195-4,0)&amp;"")</f>
        <v/>
      </c>
      <c r="S1195" s="98" t="str">
        <f ca="1" t="shared" si="132"/>
        <v/>
      </c>
      <c r="T1195" s="98" t="str">
        <f ca="1">IF(B1195="","",IF(ISERROR(MATCH($J1195,SorP!B:B,0)),"",INDIRECT("'SorP'!$A$"&amp;MATCH($S1195&amp;$J1195,SorP!C:C,0))))</f>
        <v/>
      </c>
      <c r="U1195" s="99"/>
      <c r="V1195" s="74" t="str">
        <f ca="1" t="shared" si="133"/>
        <v/>
      </c>
      <c r="W1195" s="74" t="b">
        <f ca="1" t="shared" si="134"/>
        <v>0</v>
      </c>
      <c r="X1195" s="74" t="str">
        <f ca="1" t="shared" si="135"/>
        <v>+</v>
      </c>
      <c r="Y1195" s="74" t="e">
        <f ca="1">IF(C1195="",NA(),MATCH($B1195&amp;$C1195,'Smelter Look-up'!$J:$J,0))</f>
        <v>#N/A</v>
      </c>
      <c r="AB1195" s="74">
        <f ca="1" t="shared" si="136"/>
        <v>0</v>
      </c>
      <c r="AC1195" s="74" t="str">
        <f ca="1" t="shared" si="137"/>
        <v/>
      </c>
      <c r="AD1195" s="74" t="str">
        <f ca="1" t="shared" si="138"/>
        <v/>
      </c>
    </row>
    <row r="1196" s="74" customFormat="1" ht="20.15" customHeight="1" spans="1:30">
      <c r="A1196" s="97"/>
      <c r="B1196" s="95" t="str">
        <f ca="1">IF(LEN(A1196)=0,"",INDEX('Smelter Look-up'!$A:$A,MATCH($A1196,'Smelter Look-up'!$E:$E,0)))</f>
        <v/>
      </c>
      <c r="C1196" s="95" t="str">
        <f ca="1">IF(LEN(A1196)=0,"",INDEX('Smelter Look-up'!$C:$C,MATCH($A1196,'Smelter Look-up'!$E:$E,0)))</f>
        <v/>
      </c>
      <c r="D1196" s="95"/>
      <c r="E1196" s="95" t="str">
        <f ca="1">IF(ISERROR($Y1196),"",OFFSET('Smelter Look-up'!$D$4,$Y1196-4,0)&amp;"")</f>
        <v/>
      </c>
      <c r="F1196" s="95" t="str">
        <f ca="1">IF(ISERROR($Y1196),"",OFFSET('Smelter Look-up'!$E$4,$Y1196-4,0))</f>
        <v/>
      </c>
      <c r="G1196" s="95" t="str">
        <f ca="1">IF(C1196="Smelter not listed","Enter smelter details",IF(ISERROR($Y1196),"",OFFSET('Smelter Look-up'!$F$4,$Y1196-4,0)))</f>
        <v/>
      </c>
      <c r="H1196" s="154" t="str">
        <f ca="1">IF(ISERROR($Y1196),"",OFFSET('Smelter Look-up'!$G$4,$Y1196-4,0))</f>
        <v/>
      </c>
      <c r="I1196" s="96" t="str">
        <f ca="1">IF(ISERROR($Y1196),"",OFFSET('Smelter Look-up'!$H$4,$Y1196-4,0))</f>
        <v/>
      </c>
      <c r="J1196" s="96" t="str">
        <f ca="1">IF(ISERROR($Y1196),"",OFFSET('Smelter Look-up'!$I$4,$Y1196-4,0))</f>
        <v/>
      </c>
      <c r="K1196" s="97"/>
      <c r="L1196" s="97"/>
      <c r="M1196" s="97"/>
      <c r="N1196" s="97"/>
      <c r="O1196" s="97"/>
      <c r="P1196" s="97"/>
      <c r="Q1196" s="98"/>
      <c r="R1196" s="140" t="str">
        <f ca="1">IF(ISERROR($Y1196),"",OFFSET('Smelter Look-up'!$C$4,$Y1196-4,0)&amp;"")</f>
        <v/>
      </c>
      <c r="S1196" s="98" t="str">
        <f ca="1" t="shared" si="132"/>
        <v/>
      </c>
      <c r="T1196" s="98" t="str">
        <f ca="1">IF(B1196="","",IF(ISERROR(MATCH($J1196,SorP!B:B,0)),"",INDIRECT("'SorP'!$A$"&amp;MATCH($S1196&amp;$J1196,SorP!C:C,0))))</f>
        <v/>
      </c>
      <c r="U1196" s="99"/>
      <c r="V1196" s="74" t="str">
        <f ca="1" t="shared" si="133"/>
        <v/>
      </c>
      <c r="W1196" s="74" t="b">
        <f ca="1" t="shared" si="134"/>
        <v>0</v>
      </c>
      <c r="X1196" s="74" t="str">
        <f ca="1" t="shared" si="135"/>
        <v>+</v>
      </c>
      <c r="Y1196" s="74" t="e">
        <f ca="1">IF(C1196="",NA(),MATCH($B1196&amp;$C1196,'Smelter Look-up'!$J:$J,0))</f>
        <v>#N/A</v>
      </c>
      <c r="AB1196" s="74">
        <f ca="1" t="shared" si="136"/>
        <v>0</v>
      </c>
      <c r="AC1196" s="74" t="str">
        <f ca="1" t="shared" si="137"/>
        <v/>
      </c>
      <c r="AD1196" s="74" t="str">
        <f ca="1" t="shared" si="138"/>
        <v/>
      </c>
    </row>
    <row r="1197" s="74" customFormat="1" ht="20.15" customHeight="1" spans="1:30">
      <c r="A1197" s="97"/>
      <c r="B1197" s="95" t="str">
        <f ca="1">IF(LEN(A1197)=0,"",INDEX('Smelter Look-up'!$A:$A,MATCH($A1197,'Smelter Look-up'!$E:$E,0)))</f>
        <v/>
      </c>
      <c r="C1197" s="95" t="str">
        <f ca="1">IF(LEN(A1197)=0,"",INDEX('Smelter Look-up'!$C:$C,MATCH($A1197,'Smelter Look-up'!$E:$E,0)))</f>
        <v/>
      </c>
      <c r="D1197" s="95"/>
      <c r="E1197" s="95" t="str">
        <f ca="1">IF(ISERROR($Y1197),"",OFFSET('Smelter Look-up'!$D$4,$Y1197-4,0)&amp;"")</f>
        <v/>
      </c>
      <c r="F1197" s="95" t="str">
        <f ca="1">IF(ISERROR($Y1197),"",OFFSET('Smelter Look-up'!$E$4,$Y1197-4,0))</f>
        <v/>
      </c>
      <c r="G1197" s="95" t="str">
        <f ca="1">IF(C1197="Smelter not listed","Enter smelter details",IF(ISERROR($Y1197),"",OFFSET('Smelter Look-up'!$F$4,$Y1197-4,0)))</f>
        <v/>
      </c>
      <c r="H1197" s="154" t="str">
        <f ca="1">IF(ISERROR($Y1197),"",OFFSET('Smelter Look-up'!$G$4,$Y1197-4,0))</f>
        <v/>
      </c>
      <c r="I1197" s="96" t="str">
        <f ca="1">IF(ISERROR($Y1197),"",OFFSET('Smelter Look-up'!$H$4,$Y1197-4,0))</f>
        <v/>
      </c>
      <c r="J1197" s="96" t="str">
        <f ca="1">IF(ISERROR($Y1197),"",OFFSET('Smelter Look-up'!$I$4,$Y1197-4,0))</f>
        <v/>
      </c>
      <c r="K1197" s="97"/>
      <c r="L1197" s="97"/>
      <c r="M1197" s="97"/>
      <c r="N1197" s="97"/>
      <c r="O1197" s="97"/>
      <c r="P1197" s="97"/>
      <c r="Q1197" s="98"/>
      <c r="R1197" s="140" t="str">
        <f ca="1">IF(ISERROR($Y1197),"",OFFSET('Smelter Look-up'!$C$4,$Y1197-4,0)&amp;"")</f>
        <v/>
      </c>
      <c r="S1197" s="98" t="str">
        <f ca="1" t="shared" si="132"/>
        <v/>
      </c>
      <c r="T1197" s="98" t="str">
        <f ca="1">IF(B1197="","",IF(ISERROR(MATCH($J1197,SorP!B:B,0)),"",INDIRECT("'SorP'!$A$"&amp;MATCH($S1197&amp;$J1197,SorP!C:C,0))))</f>
        <v/>
      </c>
      <c r="U1197" s="99"/>
      <c r="V1197" s="74" t="str">
        <f ca="1" t="shared" si="133"/>
        <v/>
      </c>
      <c r="W1197" s="74" t="b">
        <f ca="1" t="shared" si="134"/>
        <v>0</v>
      </c>
      <c r="X1197" s="74" t="str">
        <f ca="1" t="shared" si="135"/>
        <v>+</v>
      </c>
      <c r="Y1197" s="74" t="e">
        <f ca="1">IF(C1197="",NA(),MATCH($B1197&amp;$C1197,'Smelter Look-up'!$J:$J,0))</f>
        <v>#N/A</v>
      </c>
      <c r="AB1197" s="74">
        <f ca="1" t="shared" si="136"/>
        <v>0</v>
      </c>
      <c r="AC1197" s="74" t="str">
        <f ca="1" t="shared" si="137"/>
        <v/>
      </c>
      <c r="AD1197" s="74" t="str">
        <f ca="1" t="shared" si="138"/>
        <v/>
      </c>
    </row>
    <row r="1198" s="74" customFormat="1" ht="20.15" customHeight="1" spans="1:30">
      <c r="A1198" s="97"/>
      <c r="B1198" s="95" t="str">
        <f ca="1">IF(LEN(A1198)=0,"",INDEX('Smelter Look-up'!$A:$A,MATCH($A1198,'Smelter Look-up'!$E:$E,0)))</f>
        <v/>
      </c>
      <c r="C1198" s="95" t="str">
        <f ca="1">IF(LEN(A1198)=0,"",INDEX('Smelter Look-up'!$C:$C,MATCH($A1198,'Smelter Look-up'!$E:$E,0)))</f>
        <v/>
      </c>
      <c r="D1198" s="95"/>
      <c r="E1198" s="95" t="str">
        <f ca="1">IF(ISERROR($Y1198),"",OFFSET('Smelter Look-up'!$D$4,$Y1198-4,0)&amp;"")</f>
        <v/>
      </c>
      <c r="F1198" s="95" t="str">
        <f ca="1">IF(ISERROR($Y1198),"",OFFSET('Smelter Look-up'!$E$4,$Y1198-4,0))</f>
        <v/>
      </c>
      <c r="G1198" s="95" t="str">
        <f ca="1">IF(C1198="Smelter not listed","Enter smelter details",IF(ISERROR($Y1198),"",OFFSET('Smelter Look-up'!$F$4,$Y1198-4,0)))</f>
        <v/>
      </c>
      <c r="H1198" s="154" t="str">
        <f ca="1">IF(ISERROR($Y1198),"",OFFSET('Smelter Look-up'!$G$4,$Y1198-4,0))</f>
        <v/>
      </c>
      <c r="I1198" s="96" t="str">
        <f ca="1">IF(ISERROR($Y1198),"",OFFSET('Smelter Look-up'!$H$4,$Y1198-4,0))</f>
        <v/>
      </c>
      <c r="J1198" s="96" t="str">
        <f ca="1">IF(ISERROR($Y1198),"",OFFSET('Smelter Look-up'!$I$4,$Y1198-4,0))</f>
        <v/>
      </c>
      <c r="K1198" s="97"/>
      <c r="L1198" s="97"/>
      <c r="M1198" s="97"/>
      <c r="N1198" s="97"/>
      <c r="O1198" s="97"/>
      <c r="P1198" s="97"/>
      <c r="Q1198" s="98"/>
      <c r="R1198" s="140" t="str">
        <f ca="1">IF(ISERROR($Y1198),"",OFFSET('Smelter Look-up'!$C$4,$Y1198-4,0)&amp;"")</f>
        <v/>
      </c>
      <c r="S1198" s="98" t="str">
        <f ca="1" t="shared" si="132"/>
        <v/>
      </c>
      <c r="T1198" s="98" t="str">
        <f ca="1">IF(B1198="","",IF(ISERROR(MATCH($J1198,SorP!B:B,0)),"",INDIRECT("'SorP'!$A$"&amp;MATCH($S1198&amp;$J1198,SorP!C:C,0))))</f>
        <v/>
      </c>
      <c r="U1198" s="99"/>
      <c r="V1198" s="74" t="str">
        <f ca="1" t="shared" si="133"/>
        <v/>
      </c>
      <c r="W1198" s="74" t="b">
        <f ca="1" t="shared" si="134"/>
        <v>0</v>
      </c>
      <c r="X1198" s="74" t="str">
        <f ca="1" t="shared" si="135"/>
        <v>+</v>
      </c>
      <c r="Y1198" s="74" t="e">
        <f ca="1">IF(C1198="",NA(),MATCH($B1198&amp;$C1198,'Smelter Look-up'!$J:$J,0))</f>
        <v>#N/A</v>
      </c>
      <c r="AB1198" s="74">
        <f ca="1" t="shared" si="136"/>
        <v>0</v>
      </c>
      <c r="AC1198" s="74" t="str">
        <f ca="1" t="shared" si="137"/>
        <v/>
      </c>
      <c r="AD1198" s="74" t="str">
        <f ca="1" t="shared" si="138"/>
        <v/>
      </c>
    </row>
    <row r="1199" s="74" customFormat="1" ht="20.15" customHeight="1" spans="1:30">
      <c r="A1199" s="97"/>
      <c r="B1199" s="95" t="str">
        <f ca="1">IF(LEN(A1199)=0,"",INDEX('Smelter Look-up'!$A:$A,MATCH($A1199,'Smelter Look-up'!$E:$E,0)))</f>
        <v/>
      </c>
      <c r="C1199" s="95" t="str">
        <f ca="1">IF(LEN(A1199)=0,"",INDEX('Smelter Look-up'!$C:$C,MATCH($A1199,'Smelter Look-up'!$E:$E,0)))</f>
        <v/>
      </c>
      <c r="D1199" s="95"/>
      <c r="E1199" s="95" t="str">
        <f ca="1">IF(ISERROR($Y1199),"",OFFSET('Smelter Look-up'!$D$4,$Y1199-4,0)&amp;"")</f>
        <v/>
      </c>
      <c r="F1199" s="95" t="str">
        <f ca="1">IF(ISERROR($Y1199),"",OFFSET('Smelter Look-up'!$E$4,$Y1199-4,0))</f>
        <v/>
      </c>
      <c r="G1199" s="95" t="str">
        <f ca="1">IF(C1199="Smelter not listed","Enter smelter details",IF(ISERROR($Y1199),"",OFFSET('Smelter Look-up'!$F$4,$Y1199-4,0)))</f>
        <v/>
      </c>
      <c r="H1199" s="154" t="str">
        <f ca="1">IF(ISERROR($Y1199),"",OFFSET('Smelter Look-up'!$G$4,$Y1199-4,0))</f>
        <v/>
      </c>
      <c r="I1199" s="96" t="str">
        <f ca="1">IF(ISERROR($Y1199),"",OFFSET('Smelter Look-up'!$H$4,$Y1199-4,0))</f>
        <v/>
      </c>
      <c r="J1199" s="96" t="str">
        <f ca="1">IF(ISERROR($Y1199),"",OFFSET('Smelter Look-up'!$I$4,$Y1199-4,0))</f>
        <v/>
      </c>
      <c r="K1199" s="97"/>
      <c r="L1199" s="97"/>
      <c r="M1199" s="97"/>
      <c r="N1199" s="97"/>
      <c r="O1199" s="97"/>
      <c r="P1199" s="97"/>
      <c r="Q1199" s="98"/>
      <c r="R1199" s="140" t="str">
        <f ca="1">IF(ISERROR($Y1199),"",OFFSET('Smelter Look-up'!$C$4,$Y1199-4,0)&amp;"")</f>
        <v/>
      </c>
      <c r="S1199" s="98" t="str">
        <f ca="1" t="shared" si="132"/>
        <v/>
      </c>
      <c r="T1199" s="98" t="str">
        <f ca="1">IF(B1199="","",IF(ISERROR(MATCH($J1199,SorP!B:B,0)),"",INDIRECT("'SorP'!$A$"&amp;MATCH($S1199&amp;$J1199,SorP!C:C,0))))</f>
        <v/>
      </c>
      <c r="U1199" s="99"/>
      <c r="V1199" s="74" t="str">
        <f ca="1" t="shared" si="133"/>
        <v/>
      </c>
      <c r="W1199" s="74" t="b">
        <f ca="1" t="shared" si="134"/>
        <v>0</v>
      </c>
      <c r="X1199" s="74" t="str">
        <f ca="1" t="shared" si="135"/>
        <v>+</v>
      </c>
      <c r="Y1199" s="74" t="e">
        <f ca="1">IF(C1199="",NA(),MATCH($B1199&amp;$C1199,'Smelter Look-up'!$J:$J,0))</f>
        <v>#N/A</v>
      </c>
      <c r="AB1199" s="74">
        <f ca="1" t="shared" si="136"/>
        <v>0</v>
      </c>
      <c r="AC1199" s="74" t="str">
        <f ca="1" t="shared" si="137"/>
        <v/>
      </c>
      <c r="AD1199" s="74" t="str">
        <f ca="1" t="shared" si="138"/>
        <v/>
      </c>
    </row>
    <row r="1200" s="74" customFormat="1" ht="20.15" customHeight="1" spans="1:30">
      <c r="A1200" s="97"/>
      <c r="B1200" s="95" t="str">
        <f ca="1">IF(LEN(A1200)=0,"",INDEX('Smelter Look-up'!$A:$A,MATCH($A1200,'Smelter Look-up'!$E:$E,0)))</f>
        <v/>
      </c>
      <c r="C1200" s="95" t="str">
        <f ca="1">IF(LEN(A1200)=0,"",INDEX('Smelter Look-up'!$C:$C,MATCH($A1200,'Smelter Look-up'!$E:$E,0)))</f>
        <v/>
      </c>
      <c r="D1200" s="95"/>
      <c r="E1200" s="95" t="str">
        <f ca="1">IF(ISERROR($Y1200),"",OFFSET('Smelter Look-up'!$D$4,$Y1200-4,0)&amp;"")</f>
        <v/>
      </c>
      <c r="F1200" s="95" t="str">
        <f ca="1">IF(ISERROR($Y1200),"",OFFSET('Smelter Look-up'!$E$4,$Y1200-4,0))</f>
        <v/>
      </c>
      <c r="G1200" s="95" t="str">
        <f ca="1">IF(C1200="Smelter not listed","Enter smelter details",IF(ISERROR($Y1200),"",OFFSET('Smelter Look-up'!$F$4,$Y1200-4,0)))</f>
        <v/>
      </c>
      <c r="H1200" s="154" t="str">
        <f ca="1">IF(ISERROR($Y1200),"",OFFSET('Smelter Look-up'!$G$4,$Y1200-4,0))</f>
        <v/>
      </c>
      <c r="I1200" s="96" t="str">
        <f ca="1">IF(ISERROR($Y1200),"",OFFSET('Smelter Look-up'!$H$4,$Y1200-4,0))</f>
        <v/>
      </c>
      <c r="J1200" s="96" t="str">
        <f ca="1">IF(ISERROR($Y1200),"",OFFSET('Smelter Look-up'!$I$4,$Y1200-4,0))</f>
        <v/>
      </c>
      <c r="K1200" s="97"/>
      <c r="L1200" s="97"/>
      <c r="M1200" s="97"/>
      <c r="N1200" s="97"/>
      <c r="O1200" s="97"/>
      <c r="P1200" s="97"/>
      <c r="Q1200" s="98"/>
      <c r="R1200" s="140" t="str">
        <f ca="1">IF(ISERROR($Y1200),"",OFFSET('Smelter Look-up'!$C$4,$Y1200-4,0)&amp;"")</f>
        <v/>
      </c>
      <c r="S1200" s="98" t="str">
        <f ca="1" t="shared" ref="S1200:S1263" si="139">IF(B1200="","",IF(ISERROR(MATCH($E1200,CL,0)),"Unknown",INDIRECT("'C'!$A$"&amp;MATCH($E1200,CL,0)+1)))</f>
        <v/>
      </c>
      <c r="T1200" s="98" t="str">
        <f ca="1">IF(B1200="","",IF(ISERROR(MATCH($J1200,SorP!B:B,0)),"",INDIRECT("'SorP'!$A$"&amp;MATCH($S1200&amp;$J1200,SorP!C:C,0))))</f>
        <v/>
      </c>
      <c r="U1200" s="99"/>
      <c r="V1200" s="74" t="str">
        <f ca="1" t="shared" ref="V1200:V1263" si="140">B1200&amp;C1200</f>
        <v/>
      </c>
      <c r="W1200" s="74" t="b">
        <f ca="1" t="shared" ref="W1200:W1263" si="141">OR(ISBLANK(C1200),ISBLANK(E1200))</f>
        <v>0</v>
      </c>
      <c r="X1200" s="74" t="str">
        <f ca="1" t="shared" ref="X1200:X1263" si="142">IF(W1200,"",B1200&amp;"+")</f>
        <v>+</v>
      </c>
      <c r="Y1200" s="74" t="e">
        <f ca="1">IF(C1200="",NA(),MATCH($B1200&amp;$C1200,'Smelter Look-up'!$J:$J,0))</f>
        <v>#N/A</v>
      </c>
      <c r="AB1200" s="74">
        <f ca="1" t="shared" si="136"/>
        <v>0</v>
      </c>
      <c r="AC1200" s="74" t="str">
        <f ca="1" t="shared" si="137"/>
        <v/>
      </c>
      <c r="AD1200" s="74" t="str">
        <f ca="1" t="shared" si="138"/>
        <v/>
      </c>
    </row>
    <row r="1201" s="74" customFormat="1" ht="20.15" customHeight="1" spans="1:30">
      <c r="A1201" s="97"/>
      <c r="B1201" s="95" t="str">
        <f ca="1">IF(LEN(A1201)=0,"",INDEX('Smelter Look-up'!$A:$A,MATCH($A1201,'Smelter Look-up'!$E:$E,0)))</f>
        <v/>
      </c>
      <c r="C1201" s="95" t="str">
        <f ca="1">IF(LEN(A1201)=0,"",INDEX('Smelter Look-up'!$C:$C,MATCH($A1201,'Smelter Look-up'!$E:$E,0)))</f>
        <v/>
      </c>
      <c r="D1201" s="95"/>
      <c r="E1201" s="95" t="str">
        <f ca="1">IF(ISERROR($Y1201),"",OFFSET('Smelter Look-up'!$D$4,$Y1201-4,0)&amp;"")</f>
        <v/>
      </c>
      <c r="F1201" s="95" t="str">
        <f ca="1">IF(ISERROR($Y1201),"",OFFSET('Smelter Look-up'!$E$4,$Y1201-4,0))</f>
        <v/>
      </c>
      <c r="G1201" s="95" t="str">
        <f ca="1">IF(C1201="Smelter not listed","Enter smelter details",IF(ISERROR($Y1201),"",OFFSET('Smelter Look-up'!$F$4,$Y1201-4,0)))</f>
        <v/>
      </c>
      <c r="H1201" s="154" t="str">
        <f ca="1">IF(ISERROR($Y1201),"",OFFSET('Smelter Look-up'!$G$4,$Y1201-4,0))</f>
        <v/>
      </c>
      <c r="I1201" s="96" t="str">
        <f ca="1">IF(ISERROR($Y1201),"",OFFSET('Smelter Look-up'!$H$4,$Y1201-4,0))</f>
        <v/>
      </c>
      <c r="J1201" s="96" t="str">
        <f ca="1">IF(ISERROR($Y1201),"",OFFSET('Smelter Look-up'!$I$4,$Y1201-4,0))</f>
        <v/>
      </c>
      <c r="K1201" s="97"/>
      <c r="L1201" s="97"/>
      <c r="M1201" s="97"/>
      <c r="N1201" s="97"/>
      <c r="O1201" s="97"/>
      <c r="P1201" s="97"/>
      <c r="Q1201" s="98"/>
      <c r="R1201" s="140" t="str">
        <f ca="1">IF(ISERROR($Y1201),"",OFFSET('Smelter Look-up'!$C$4,$Y1201-4,0)&amp;"")</f>
        <v/>
      </c>
      <c r="S1201" s="98" t="str">
        <f ca="1" t="shared" si="139"/>
        <v/>
      </c>
      <c r="T1201" s="98" t="str">
        <f ca="1">IF(B1201="","",IF(ISERROR(MATCH($J1201,SorP!B:B,0)),"",INDIRECT("'SorP'!$A$"&amp;MATCH($S1201&amp;$J1201,SorP!C:C,0))))</f>
        <v/>
      </c>
      <c r="U1201" s="99"/>
      <c r="V1201" s="74" t="str">
        <f ca="1" t="shared" si="140"/>
        <v/>
      </c>
      <c r="W1201" s="74" t="b">
        <f ca="1" t="shared" si="141"/>
        <v>0</v>
      </c>
      <c r="X1201" s="74" t="str">
        <f ca="1" t="shared" si="142"/>
        <v>+</v>
      </c>
      <c r="Y1201" s="74" t="e">
        <f ca="1">IF(C1201="",NA(),MATCH($B1201&amp;$C1201,'Smelter Look-up'!$J:$J,0))</f>
        <v>#N/A</v>
      </c>
      <c r="AB1201" s="74">
        <f ca="1" t="shared" ref="AB1201:AB1264" si="143">IF(AND(C1201="Smelter not listed",OR(LEN(D1201)=0,LEN(E1201)=0)),1,0)</f>
        <v>0</v>
      </c>
      <c r="AC1201" s="74" t="str">
        <f ca="1" t="shared" ref="AC1201:AC1264" si="144">B1201</f>
        <v/>
      </c>
      <c r="AD1201" s="74" t="str">
        <f ca="1" t="shared" si="138"/>
        <v/>
      </c>
    </row>
    <row r="1202" s="74" customFormat="1" ht="20.15" customHeight="1" spans="1:30">
      <c r="A1202" s="97"/>
      <c r="B1202" s="95" t="str">
        <f ca="1">IF(LEN(A1202)=0,"",INDEX('Smelter Look-up'!$A:$A,MATCH($A1202,'Smelter Look-up'!$E:$E,0)))</f>
        <v/>
      </c>
      <c r="C1202" s="95" t="str">
        <f ca="1">IF(LEN(A1202)=0,"",INDEX('Smelter Look-up'!$C:$C,MATCH($A1202,'Smelter Look-up'!$E:$E,0)))</f>
        <v/>
      </c>
      <c r="D1202" s="95"/>
      <c r="E1202" s="95" t="str">
        <f ca="1">IF(ISERROR($Y1202),"",OFFSET('Smelter Look-up'!$D$4,$Y1202-4,0)&amp;"")</f>
        <v/>
      </c>
      <c r="F1202" s="95" t="str">
        <f ca="1">IF(ISERROR($Y1202),"",OFFSET('Smelter Look-up'!$E$4,$Y1202-4,0))</f>
        <v/>
      </c>
      <c r="G1202" s="95" t="str">
        <f ca="1">IF(C1202="Smelter not listed","Enter smelter details",IF(ISERROR($Y1202),"",OFFSET('Smelter Look-up'!$F$4,$Y1202-4,0)))</f>
        <v/>
      </c>
      <c r="H1202" s="154" t="str">
        <f ca="1">IF(ISERROR($Y1202),"",OFFSET('Smelter Look-up'!$G$4,$Y1202-4,0))</f>
        <v/>
      </c>
      <c r="I1202" s="96" t="str">
        <f ca="1">IF(ISERROR($Y1202),"",OFFSET('Smelter Look-up'!$H$4,$Y1202-4,0))</f>
        <v/>
      </c>
      <c r="J1202" s="96" t="str">
        <f ca="1">IF(ISERROR($Y1202),"",OFFSET('Smelter Look-up'!$I$4,$Y1202-4,0))</f>
        <v/>
      </c>
      <c r="K1202" s="97"/>
      <c r="L1202" s="97"/>
      <c r="M1202" s="97"/>
      <c r="N1202" s="97"/>
      <c r="O1202" s="97"/>
      <c r="P1202" s="97"/>
      <c r="Q1202" s="98"/>
      <c r="R1202" s="140" t="str">
        <f ca="1">IF(ISERROR($Y1202),"",OFFSET('Smelter Look-up'!$C$4,$Y1202-4,0)&amp;"")</f>
        <v/>
      </c>
      <c r="S1202" s="98" t="str">
        <f ca="1" t="shared" si="139"/>
        <v/>
      </c>
      <c r="T1202" s="98" t="str">
        <f ca="1">IF(B1202="","",IF(ISERROR(MATCH($J1202,SorP!B:B,0)),"",INDIRECT("'SorP'!$A$"&amp;MATCH($S1202&amp;$J1202,SorP!C:C,0))))</f>
        <v/>
      </c>
      <c r="U1202" s="99"/>
      <c r="V1202" s="74" t="str">
        <f ca="1" t="shared" si="140"/>
        <v/>
      </c>
      <c r="W1202" s="74" t="b">
        <f ca="1" t="shared" si="141"/>
        <v>0</v>
      </c>
      <c r="X1202" s="74" t="str">
        <f ca="1" t="shared" si="142"/>
        <v>+</v>
      </c>
      <c r="Y1202" s="74" t="e">
        <f ca="1">IF(C1202="",NA(),MATCH($B1202&amp;$C1202,'Smelter Look-up'!$J:$J,0))</f>
        <v>#N/A</v>
      </c>
      <c r="AB1202" s="74">
        <f ca="1" t="shared" si="143"/>
        <v>0</v>
      </c>
      <c r="AC1202" s="74" t="str">
        <f ca="1" t="shared" si="144"/>
        <v/>
      </c>
      <c r="AD1202" s="74" t="str">
        <f ca="1" t="shared" si="138"/>
        <v/>
      </c>
    </row>
    <row r="1203" s="74" customFormat="1" ht="20.15" customHeight="1" spans="1:30">
      <c r="A1203" s="97"/>
      <c r="B1203" s="95" t="str">
        <f ca="1">IF(LEN(A1203)=0,"",INDEX('Smelter Look-up'!$A:$A,MATCH($A1203,'Smelter Look-up'!$E:$E,0)))</f>
        <v/>
      </c>
      <c r="C1203" s="95" t="str">
        <f ca="1">IF(LEN(A1203)=0,"",INDEX('Smelter Look-up'!$C:$C,MATCH($A1203,'Smelter Look-up'!$E:$E,0)))</f>
        <v/>
      </c>
      <c r="D1203" s="95"/>
      <c r="E1203" s="95" t="str">
        <f ca="1">IF(ISERROR($Y1203),"",OFFSET('Smelter Look-up'!$D$4,$Y1203-4,0)&amp;"")</f>
        <v/>
      </c>
      <c r="F1203" s="95" t="str">
        <f ca="1">IF(ISERROR($Y1203),"",OFFSET('Smelter Look-up'!$E$4,$Y1203-4,0))</f>
        <v/>
      </c>
      <c r="G1203" s="95" t="str">
        <f ca="1">IF(C1203="Smelter not listed","Enter smelter details",IF(ISERROR($Y1203),"",OFFSET('Smelter Look-up'!$F$4,$Y1203-4,0)))</f>
        <v/>
      </c>
      <c r="H1203" s="154" t="str">
        <f ca="1">IF(ISERROR($Y1203),"",OFFSET('Smelter Look-up'!$G$4,$Y1203-4,0))</f>
        <v/>
      </c>
      <c r="I1203" s="96" t="str">
        <f ca="1">IF(ISERROR($Y1203),"",OFFSET('Smelter Look-up'!$H$4,$Y1203-4,0))</f>
        <v/>
      </c>
      <c r="J1203" s="96" t="str">
        <f ca="1">IF(ISERROR($Y1203),"",OFFSET('Smelter Look-up'!$I$4,$Y1203-4,0))</f>
        <v/>
      </c>
      <c r="K1203" s="97"/>
      <c r="L1203" s="97"/>
      <c r="M1203" s="97"/>
      <c r="N1203" s="97"/>
      <c r="O1203" s="97"/>
      <c r="P1203" s="97"/>
      <c r="Q1203" s="98"/>
      <c r="R1203" s="140" t="str">
        <f ca="1">IF(ISERROR($Y1203),"",OFFSET('Smelter Look-up'!$C$4,$Y1203-4,0)&amp;"")</f>
        <v/>
      </c>
      <c r="S1203" s="98" t="str">
        <f ca="1" t="shared" si="139"/>
        <v/>
      </c>
      <c r="T1203" s="98" t="str">
        <f ca="1">IF(B1203="","",IF(ISERROR(MATCH($J1203,SorP!B:B,0)),"",INDIRECT("'SorP'!$A$"&amp;MATCH($S1203&amp;$J1203,SorP!C:C,0))))</f>
        <v/>
      </c>
      <c r="U1203" s="99"/>
      <c r="V1203" s="74" t="str">
        <f ca="1" t="shared" si="140"/>
        <v/>
      </c>
      <c r="W1203" s="74" t="b">
        <f ca="1" t="shared" si="141"/>
        <v>0</v>
      </c>
      <c r="X1203" s="74" t="str">
        <f ca="1" t="shared" si="142"/>
        <v>+</v>
      </c>
      <c r="Y1203" s="74" t="e">
        <f ca="1">IF(C1203="",NA(),MATCH($B1203&amp;$C1203,'Smelter Look-up'!$J:$J,0))</f>
        <v>#N/A</v>
      </c>
      <c r="AB1203" s="74">
        <f ca="1" t="shared" si="143"/>
        <v>0</v>
      </c>
      <c r="AC1203" s="74" t="str">
        <f ca="1" t="shared" si="144"/>
        <v/>
      </c>
      <c r="AD1203" s="74" t="str">
        <f ca="1" t="shared" si="138"/>
        <v/>
      </c>
    </row>
    <row r="1204" s="74" customFormat="1" ht="20.15" customHeight="1" spans="1:30">
      <c r="A1204" s="97"/>
      <c r="B1204" s="95" t="str">
        <f ca="1">IF(LEN(A1204)=0,"",INDEX('Smelter Look-up'!$A:$A,MATCH($A1204,'Smelter Look-up'!$E:$E,0)))</f>
        <v/>
      </c>
      <c r="C1204" s="95" t="str">
        <f ca="1">IF(LEN(A1204)=0,"",INDEX('Smelter Look-up'!$C:$C,MATCH($A1204,'Smelter Look-up'!$E:$E,0)))</f>
        <v/>
      </c>
      <c r="D1204" s="95"/>
      <c r="E1204" s="95" t="str">
        <f ca="1">IF(ISERROR($Y1204),"",OFFSET('Smelter Look-up'!$D$4,$Y1204-4,0)&amp;"")</f>
        <v/>
      </c>
      <c r="F1204" s="95" t="str">
        <f ca="1">IF(ISERROR($Y1204),"",OFFSET('Smelter Look-up'!$E$4,$Y1204-4,0))</f>
        <v/>
      </c>
      <c r="G1204" s="95" t="str">
        <f ca="1">IF(C1204="Smelter not listed","Enter smelter details",IF(ISERROR($Y1204),"",OFFSET('Smelter Look-up'!$F$4,$Y1204-4,0)))</f>
        <v/>
      </c>
      <c r="H1204" s="154" t="str">
        <f ca="1">IF(ISERROR($Y1204),"",OFFSET('Smelter Look-up'!$G$4,$Y1204-4,0))</f>
        <v/>
      </c>
      <c r="I1204" s="96" t="str">
        <f ca="1">IF(ISERROR($Y1204),"",OFFSET('Smelter Look-up'!$H$4,$Y1204-4,0))</f>
        <v/>
      </c>
      <c r="J1204" s="96" t="str">
        <f ca="1">IF(ISERROR($Y1204),"",OFFSET('Smelter Look-up'!$I$4,$Y1204-4,0))</f>
        <v/>
      </c>
      <c r="K1204" s="97"/>
      <c r="L1204" s="97"/>
      <c r="M1204" s="97"/>
      <c r="N1204" s="97"/>
      <c r="O1204" s="97"/>
      <c r="P1204" s="97"/>
      <c r="Q1204" s="98"/>
      <c r="R1204" s="140" t="str">
        <f ca="1">IF(ISERROR($Y1204),"",OFFSET('Smelter Look-up'!$C$4,$Y1204-4,0)&amp;"")</f>
        <v/>
      </c>
      <c r="S1204" s="98" t="str">
        <f ca="1" t="shared" si="139"/>
        <v/>
      </c>
      <c r="T1204" s="98" t="str">
        <f ca="1">IF(B1204="","",IF(ISERROR(MATCH($J1204,SorP!B:B,0)),"",INDIRECT("'SorP'!$A$"&amp;MATCH($S1204&amp;$J1204,SorP!C:C,0))))</f>
        <v/>
      </c>
      <c r="U1204" s="99"/>
      <c r="V1204" s="74" t="str">
        <f ca="1" t="shared" si="140"/>
        <v/>
      </c>
      <c r="W1204" s="74" t="b">
        <f ca="1" t="shared" si="141"/>
        <v>0</v>
      </c>
      <c r="X1204" s="74" t="str">
        <f ca="1" t="shared" si="142"/>
        <v>+</v>
      </c>
      <c r="Y1204" s="74" t="e">
        <f ca="1">IF(C1204="",NA(),MATCH($B1204&amp;$C1204,'Smelter Look-up'!$J:$J,0))</f>
        <v>#N/A</v>
      </c>
      <c r="AB1204" s="74">
        <f ca="1" t="shared" si="143"/>
        <v>0</v>
      </c>
      <c r="AC1204" s="74" t="str">
        <f ca="1" t="shared" si="144"/>
        <v/>
      </c>
      <c r="AD1204" s="74" t="str">
        <f ca="1" t="shared" si="138"/>
        <v/>
      </c>
    </row>
    <row r="1205" s="74" customFormat="1" ht="20.15" customHeight="1" spans="1:30">
      <c r="A1205" s="97"/>
      <c r="B1205" s="95" t="str">
        <f ca="1">IF(LEN(A1205)=0,"",INDEX('Smelter Look-up'!$A:$A,MATCH($A1205,'Smelter Look-up'!$E:$E,0)))</f>
        <v/>
      </c>
      <c r="C1205" s="95" t="str">
        <f ca="1">IF(LEN(A1205)=0,"",INDEX('Smelter Look-up'!$C:$C,MATCH($A1205,'Smelter Look-up'!$E:$E,0)))</f>
        <v/>
      </c>
      <c r="D1205" s="95"/>
      <c r="E1205" s="95" t="str">
        <f ca="1">IF(ISERROR($Y1205),"",OFFSET('Smelter Look-up'!$D$4,$Y1205-4,0)&amp;"")</f>
        <v/>
      </c>
      <c r="F1205" s="95" t="str">
        <f ca="1">IF(ISERROR($Y1205),"",OFFSET('Smelter Look-up'!$E$4,$Y1205-4,0))</f>
        <v/>
      </c>
      <c r="G1205" s="95" t="str">
        <f ca="1">IF(C1205="Smelter not listed","Enter smelter details",IF(ISERROR($Y1205),"",OFFSET('Smelter Look-up'!$F$4,$Y1205-4,0)))</f>
        <v/>
      </c>
      <c r="H1205" s="154" t="str">
        <f ca="1">IF(ISERROR($Y1205),"",OFFSET('Smelter Look-up'!$G$4,$Y1205-4,0))</f>
        <v/>
      </c>
      <c r="I1205" s="96" t="str">
        <f ca="1">IF(ISERROR($Y1205),"",OFFSET('Smelter Look-up'!$H$4,$Y1205-4,0))</f>
        <v/>
      </c>
      <c r="J1205" s="96" t="str">
        <f ca="1">IF(ISERROR($Y1205),"",OFFSET('Smelter Look-up'!$I$4,$Y1205-4,0))</f>
        <v/>
      </c>
      <c r="K1205" s="97"/>
      <c r="L1205" s="97"/>
      <c r="M1205" s="97"/>
      <c r="N1205" s="97"/>
      <c r="O1205" s="97"/>
      <c r="P1205" s="97"/>
      <c r="Q1205" s="98"/>
      <c r="R1205" s="140" t="str">
        <f ca="1">IF(ISERROR($Y1205),"",OFFSET('Smelter Look-up'!$C$4,$Y1205-4,0)&amp;"")</f>
        <v/>
      </c>
      <c r="S1205" s="98" t="str">
        <f ca="1" t="shared" si="139"/>
        <v/>
      </c>
      <c r="T1205" s="98" t="str">
        <f ca="1">IF(B1205="","",IF(ISERROR(MATCH($J1205,SorP!B:B,0)),"",INDIRECT("'SorP'!$A$"&amp;MATCH($S1205&amp;$J1205,SorP!C:C,0))))</f>
        <v/>
      </c>
      <c r="U1205" s="99"/>
      <c r="V1205" s="74" t="str">
        <f ca="1" t="shared" si="140"/>
        <v/>
      </c>
      <c r="W1205" s="74" t="b">
        <f ca="1" t="shared" si="141"/>
        <v>0</v>
      </c>
      <c r="X1205" s="74" t="str">
        <f ca="1" t="shared" si="142"/>
        <v>+</v>
      </c>
      <c r="Y1205" s="74" t="e">
        <f ca="1">IF(C1205="",NA(),MATCH($B1205&amp;$C1205,'Smelter Look-up'!$J:$J,0))</f>
        <v>#N/A</v>
      </c>
      <c r="AB1205" s="74">
        <f ca="1" t="shared" si="143"/>
        <v>0</v>
      </c>
      <c r="AC1205" s="74" t="str">
        <f ca="1" t="shared" si="144"/>
        <v/>
      </c>
      <c r="AD1205" s="74" t="str">
        <f ca="1" t="shared" si="138"/>
        <v/>
      </c>
    </row>
    <row r="1206" s="74" customFormat="1" ht="20.15" customHeight="1" spans="1:30">
      <c r="A1206" s="97"/>
      <c r="B1206" s="95" t="str">
        <f ca="1">IF(LEN(A1206)=0,"",INDEX('Smelter Look-up'!$A:$A,MATCH($A1206,'Smelter Look-up'!$E:$E,0)))</f>
        <v/>
      </c>
      <c r="C1206" s="95" t="str">
        <f ca="1">IF(LEN(A1206)=0,"",INDEX('Smelter Look-up'!$C:$C,MATCH($A1206,'Smelter Look-up'!$E:$E,0)))</f>
        <v/>
      </c>
      <c r="D1206" s="95"/>
      <c r="E1206" s="95" t="str">
        <f ca="1">IF(ISERROR($Y1206),"",OFFSET('Smelter Look-up'!$D$4,$Y1206-4,0)&amp;"")</f>
        <v/>
      </c>
      <c r="F1206" s="95" t="str">
        <f ca="1">IF(ISERROR($Y1206),"",OFFSET('Smelter Look-up'!$E$4,$Y1206-4,0))</f>
        <v/>
      </c>
      <c r="G1206" s="95" t="str">
        <f ca="1">IF(C1206="Smelter not listed","Enter smelter details",IF(ISERROR($Y1206),"",OFFSET('Smelter Look-up'!$F$4,$Y1206-4,0)))</f>
        <v/>
      </c>
      <c r="H1206" s="154" t="str">
        <f ca="1">IF(ISERROR($Y1206),"",OFFSET('Smelter Look-up'!$G$4,$Y1206-4,0))</f>
        <v/>
      </c>
      <c r="I1206" s="96" t="str">
        <f ca="1">IF(ISERROR($Y1206),"",OFFSET('Smelter Look-up'!$H$4,$Y1206-4,0))</f>
        <v/>
      </c>
      <c r="J1206" s="96" t="str">
        <f ca="1">IF(ISERROR($Y1206),"",OFFSET('Smelter Look-up'!$I$4,$Y1206-4,0))</f>
        <v/>
      </c>
      <c r="K1206" s="97"/>
      <c r="L1206" s="97"/>
      <c r="M1206" s="97"/>
      <c r="N1206" s="97"/>
      <c r="O1206" s="97"/>
      <c r="P1206" s="97"/>
      <c r="Q1206" s="98"/>
      <c r="R1206" s="140" t="str">
        <f ca="1">IF(ISERROR($Y1206),"",OFFSET('Smelter Look-up'!$C$4,$Y1206-4,0)&amp;"")</f>
        <v/>
      </c>
      <c r="S1206" s="98" t="str">
        <f ca="1" t="shared" si="139"/>
        <v/>
      </c>
      <c r="T1206" s="98" t="str">
        <f ca="1">IF(B1206="","",IF(ISERROR(MATCH($J1206,SorP!B:B,0)),"",INDIRECT("'SorP'!$A$"&amp;MATCH($S1206&amp;$J1206,SorP!C:C,0))))</f>
        <v/>
      </c>
      <c r="U1206" s="99"/>
      <c r="V1206" s="74" t="str">
        <f ca="1" t="shared" si="140"/>
        <v/>
      </c>
      <c r="W1206" s="74" t="b">
        <f ca="1" t="shared" si="141"/>
        <v>0</v>
      </c>
      <c r="X1206" s="74" t="str">
        <f ca="1" t="shared" si="142"/>
        <v>+</v>
      </c>
      <c r="Y1206" s="74" t="e">
        <f ca="1">IF(C1206="",NA(),MATCH($B1206&amp;$C1206,'Smelter Look-up'!$J:$J,0))</f>
        <v>#N/A</v>
      </c>
      <c r="AB1206" s="74">
        <f ca="1" t="shared" si="143"/>
        <v>0</v>
      </c>
      <c r="AC1206" s="74" t="str">
        <f ca="1" t="shared" si="144"/>
        <v/>
      </c>
      <c r="AD1206" s="74" t="str">
        <f ca="1" t="shared" si="138"/>
        <v/>
      </c>
    </row>
    <row r="1207" s="74" customFormat="1" ht="20.15" customHeight="1" spans="1:30">
      <c r="A1207" s="97"/>
      <c r="B1207" s="95" t="str">
        <f ca="1">IF(LEN(A1207)=0,"",INDEX('Smelter Look-up'!$A:$A,MATCH($A1207,'Smelter Look-up'!$E:$E,0)))</f>
        <v/>
      </c>
      <c r="C1207" s="95" t="str">
        <f ca="1">IF(LEN(A1207)=0,"",INDEX('Smelter Look-up'!$C:$C,MATCH($A1207,'Smelter Look-up'!$E:$E,0)))</f>
        <v/>
      </c>
      <c r="D1207" s="95"/>
      <c r="E1207" s="95" t="str">
        <f ca="1">IF(ISERROR($Y1207),"",OFFSET('Smelter Look-up'!$D$4,$Y1207-4,0)&amp;"")</f>
        <v/>
      </c>
      <c r="F1207" s="95" t="str">
        <f ca="1">IF(ISERROR($Y1207),"",OFFSET('Smelter Look-up'!$E$4,$Y1207-4,0))</f>
        <v/>
      </c>
      <c r="G1207" s="95" t="str">
        <f ca="1">IF(C1207="Smelter not listed","Enter smelter details",IF(ISERROR($Y1207),"",OFFSET('Smelter Look-up'!$F$4,$Y1207-4,0)))</f>
        <v/>
      </c>
      <c r="H1207" s="154" t="str">
        <f ca="1">IF(ISERROR($Y1207),"",OFFSET('Smelter Look-up'!$G$4,$Y1207-4,0))</f>
        <v/>
      </c>
      <c r="I1207" s="96" t="str">
        <f ca="1">IF(ISERROR($Y1207),"",OFFSET('Smelter Look-up'!$H$4,$Y1207-4,0))</f>
        <v/>
      </c>
      <c r="J1207" s="96" t="str">
        <f ca="1">IF(ISERROR($Y1207),"",OFFSET('Smelter Look-up'!$I$4,$Y1207-4,0))</f>
        <v/>
      </c>
      <c r="K1207" s="97"/>
      <c r="L1207" s="97"/>
      <c r="M1207" s="97"/>
      <c r="N1207" s="97"/>
      <c r="O1207" s="97"/>
      <c r="P1207" s="97"/>
      <c r="Q1207" s="98"/>
      <c r="R1207" s="140" t="str">
        <f ca="1">IF(ISERROR($Y1207),"",OFFSET('Smelter Look-up'!$C$4,$Y1207-4,0)&amp;"")</f>
        <v/>
      </c>
      <c r="S1207" s="98" t="str">
        <f ca="1" t="shared" si="139"/>
        <v/>
      </c>
      <c r="T1207" s="98" t="str">
        <f ca="1">IF(B1207="","",IF(ISERROR(MATCH($J1207,SorP!B:B,0)),"",INDIRECT("'SorP'!$A$"&amp;MATCH($S1207&amp;$J1207,SorP!C:C,0))))</f>
        <v/>
      </c>
      <c r="U1207" s="99"/>
      <c r="V1207" s="74" t="str">
        <f ca="1" t="shared" si="140"/>
        <v/>
      </c>
      <c r="W1207" s="74" t="b">
        <f ca="1" t="shared" si="141"/>
        <v>0</v>
      </c>
      <c r="X1207" s="74" t="str">
        <f ca="1" t="shared" si="142"/>
        <v>+</v>
      </c>
      <c r="Y1207" s="74" t="e">
        <f ca="1">IF(C1207="",NA(),MATCH($B1207&amp;$C1207,'Smelter Look-up'!$J:$J,0))</f>
        <v>#N/A</v>
      </c>
      <c r="AB1207" s="74">
        <f ca="1" t="shared" si="143"/>
        <v>0</v>
      </c>
      <c r="AC1207" s="74" t="str">
        <f ca="1" t="shared" si="144"/>
        <v/>
      </c>
      <c r="AD1207" s="74" t="str">
        <f ca="1" t="shared" ref="AD1207:AD1270" si="145">IF(C1207="Smelter not listed",D1207,IF(C1207="Smelter not yet identified","",C1207))</f>
        <v/>
      </c>
    </row>
    <row r="1208" s="74" customFormat="1" ht="20.15" customHeight="1" spans="1:30">
      <c r="A1208" s="97"/>
      <c r="B1208" s="95" t="str">
        <f ca="1">IF(LEN(A1208)=0,"",INDEX('Smelter Look-up'!$A:$A,MATCH($A1208,'Smelter Look-up'!$E:$E,0)))</f>
        <v/>
      </c>
      <c r="C1208" s="95" t="str">
        <f ca="1">IF(LEN(A1208)=0,"",INDEX('Smelter Look-up'!$C:$C,MATCH($A1208,'Smelter Look-up'!$E:$E,0)))</f>
        <v/>
      </c>
      <c r="D1208" s="95"/>
      <c r="E1208" s="95" t="str">
        <f ca="1">IF(ISERROR($Y1208),"",OFFSET('Smelter Look-up'!$D$4,$Y1208-4,0)&amp;"")</f>
        <v/>
      </c>
      <c r="F1208" s="95" t="str">
        <f ca="1">IF(ISERROR($Y1208),"",OFFSET('Smelter Look-up'!$E$4,$Y1208-4,0))</f>
        <v/>
      </c>
      <c r="G1208" s="95" t="str">
        <f ca="1">IF(C1208="Smelter not listed","Enter smelter details",IF(ISERROR($Y1208),"",OFFSET('Smelter Look-up'!$F$4,$Y1208-4,0)))</f>
        <v/>
      </c>
      <c r="H1208" s="154" t="str">
        <f ca="1">IF(ISERROR($Y1208),"",OFFSET('Smelter Look-up'!$G$4,$Y1208-4,0))</f>
        <v/>
      </c>
      <c r="I1208" s="96" t="str">
        <f ca="1">IF(ISERROR($Y1208),"",OFFSET('Smelter Look-up'!$H$4,$Y1208-4,0))</f>
        <v/>
      </c>
      <c r="J1208" s="96" t="str">
        <f ca="1">IF(ISERROR($Y1208),"",OFFSET('Smelter Look-up'!$I$4,$Y1208-4,0))</f>
        <v/>
      </c>
      <c r="K1208" s="97"/>
      <c r="L1208" s="97"/>
      <c r="M1208" s="97"/>
      <c r="N1208" s="97"/>
      <c r="O1208" s="97"/>
      <c r="P1208" s="97"/>
      <c r="Q1208" s="98"/>
      <c r="R1208" s="140" t="str">
        <f ca="1">IF(ISERROR($Y1208),"",OFFSET('Smelter Look-up'!$C$4,$Y1208-4,0)&amp;"")</f>
        <v/>
      </c>
      <c r="S1208" s="98" t="str">
        <f ca="1" t="shared" si="139"/>
        <v/>
      </c>
      <c r="T1208" s="98" t="str">
        <f ca="1">IF(B1208="","",IF(ISERROR(MATCH($J1208,SorP!B:B,0)),"",INDIRECT("'SorP'!$A$"&amp;MATCH($S1208&amp;$J1208,SorP!C:C,0))))</f>
        <v/>
      </c>
      <c r="U1208" s="99"/>
      <c r="V1208" s="74" t="str">
        <f ca="1" t="shared" si="140"/>
        <v/>
      </c>
      <c r="W1208" s="74" t="b">
        <f ca="1" t="shared" si="141"/>
        <v>0</v>
      </c>
      <c r="X1208" s="74" t="str">
        <f ca="1" t="shared" si="142"/>
        <v>+</v>
      </c>
      <c r="Y1208" s="74" t="e">
        <f ca="1">IF(C1208="",NA(),MATCH($B1208&amp;$C1208,'Smelter Look-up'!$J:$J,0))</f>
        <v>#N/A</v>
      </c>
      <c r="AB1208" s="74">
        <f ca="1" t="shared" si="143"/>
        <v>0</v>
      </c>
      <c r="AC1208" s="74" t="str">
        <f ca="1" t="shared" si="144"/>
        <v/>
      </c>
      <c r="AD1208" s="74" t="str">
        <f ca="1" t="shared" si="145"/>
        <v/>
      </c>
    </row>
    <row r="1209" s="74" customFormat="1" ht="20.15" customHeight="1" spans="1:30">
      <c r="A1209" s="97"/>
      <c r="B1209" s="95" t="str">
        <f ca="1">IF(LEN(A1209)=0,"",INDEX('Smelter Look-up'!$A:$A,MATCH($A1209,'Smelter Look-up'!$E:$E,0)))</f>
        <v/>
      </c>
      <c r="C1209" s="95" t="str">
        <f ca="1">IF(LEN(A1209)=0,"",INDEX('Smelter Look-up'!$C:$C,MATCH($A1209,'Smelter Look-up'!$E:$E,0)))</f>
        <v/>
      </c>
      <c r="D1209" s="95"/>
      <c r="E1209" s="95" t="str">
        <f ca="1">IF(ISERROR($Y1209),"",OFFSET('Smelter Look-up'!$D$4,$Y1209-4,0)&amp;"")</f>
        <v/>
      </c>
      <c r="F1209" s="95" t="str">
        <f ca="1">IF(ISERROR($Y1209),"",OFFSET('Smelter Look-up'!$E$4,$Y1209-4,0))</f>
        <v/>
      </c>
      <c r="G1209" s="95" t="str">
        <f ca="1">IF(C1209="Smelter not listed","Enter smelter details",IF(ISERROR($Y1209),"",OFFSET('Smelter Look-up'!$F$4,$Y1209-4,0)))</f>
        <v/>
      </c>
      <c r="H1209" s="154" t="str">
        <f ca="1">IF(ISERROR($Y1209),"",OFFSET('Smelter Look-up'!$G$4,$Y1209-4,0))</f>
        <v/>
      </c>
      <c r="I1209" s="96" t="str">
        <f ca="1">IF(ISERROR($Y1209),"",OFFSET('Smelter Look-up'!$H$4,$Y1209-4,0))</f>
        <v/>
      </c>
      <c r="J1209" s="96" t="str">
        <f ca="1">IF(ISERROR($Y1209),"",OFFSET('Smelter Look-up'!$I$4,$Y1209-4,0))</f>
        <v/>
      </c>
      <c r="K1209" s="97"/>
      <c r="L1209" s="97"/>
      <c r="M1209" s="97"/>
      <c r="N1209" s="97"/>
      <c r="O1209" s="97"/>
      <c r="P1209" s="97"/>
      <c r="Q1209" s="98"/>
      <c r="R1209" s="140" t="str">
        <f ca="1">IF(ISERROR($Y1209),"",OFFSET('Smelter Look-up'!$C$4,$Y1209-4,0)&amp;"")</f>
        <v/>
      </c>
      <c r="S1209" s="98" t="str">
        <f ca="1" t="shared" si="139"/>
        <v/>
      </c>
      <c r="T1209" s="98" t="str">
        <f ca="1">IF(B1209="","",IF(ISERROR(MATCH($J1209,SorP!B:B,0)),"",INDIRECT("'SorP'!$A$"&amp;MATCH($S1209&amp;$J1209,SorP!C:C,0))))</f>
        <v/>
      </c>
      <c r="U1209" s="99"/>
      <c r="V1209" s="74" t="str">
        <f ca="1" t="shared" si="140"/>
        <v/>
      </c>
      <c r="W1209" s="74" t="b">
        <f ca="1" t="shared" si="141"/>
        <v>0</v>
      </c>
      <c r="X1209" s="74" t="str">
        <f ca="1" t="shared" si="142"/>
        <v>+</v>
      </c>
      <c r="Y1209" s="74" t="e">
        <f ca="1">IF(C1209="",NA(),MATCH($B1209&amp;$C1209,'Smelter Look-up'!$J:$J,0))</f>
        <v>#N/A</v>
      </c>
      <c r="AB1209" s="74">
        <f ca="1" t="shared" si="143"/>
        <v>0</v>
      </c>
      <c r="AC1209" s="74" t="str">
        <f ca="1" t="shared" si="144"/>
        <v/>
      </c>
      <c r="AD1209" s="74" t="str">
        <f ca="1" t="shared" si="145"/>
        <v/>
      </c>
    </row>
    <row r="1210" s="74" customFormat="1" ht="20.15" customHeight="1" spans="1:30">
      <c r="A1210" s="97"/>
      <c r="B1210" s="95" t="str">
        <f ca="1">IF(LEN(A1210)=0,"",INDEX('Smelter Look-up'!$A:$A,MATCH($A1210,'Smelter Look-up'!$E:$E,0)))</f>
        <v/>
      </c>
      <c r="C1210" s="95" t="str">
        <f ca="1">IF(LEN(A1210)=0,"",INDEX('Smelter Look-up'!$C:$C,MATCH($A1210,'Smelter Look-up'!$E:$E,0)))</f>
        <v/>
      </c>
      <c r="D1210" s="95"/>
      <c r="E1210" s="95" t="str">
        <f ca="1">IF(ISERROR($Y1210),"",OFFSET('Smelter Look-up'!$D$4,$Y1210-4,0)&amp;"")</f>
        <v/>
      </c>
      <c r="F1210" s="95" t="str">
        <f ca="1">IF(ISERROR($Y1210),"",OFFSET('Smelter Look-up'!$E$4,$Y1210-4,0))</f>
        <v/>
      </c>
      <c r="G1210" s="95" t="str">
        <f ca="1">IF(C1210="Smelter not listed","Enter smelter details",IF(ISERROR($Y1210),"",OFFSET('Smelter Look-up'!$F$4,$Y1210-4,0)))</f>
        <v/>
      </c>
      <c r="H1210" s="154" t="str">
        <f ca="1">IF(ISERROR($Y1210),"",OFFSET('Smelter Look-up'!$G$4,$Y1210-4,0))</f>
        <v/>
      </c>
      <c r="I1210" s="96" t="str">
        <f ca="1">IF(ISERROR($Y1210),"",OFFSET('Smelter Look-up'!$H$4,$Y1210-4,0))</f>
        <v/>
      </c>
      <c r="J1210" s="96" t="str">
        <f ca="1">IF(ISERROR($Y1210),"",OFFSET('Smelter Look-up'!$I$4,$Y1210-4,0))</f>
        <v/>
      </c>
      <c r="K1210" s="97"/>
      <c r="L1210" s="97"/>
      <c r="M1210" s="97"/>
      <c r="N1210" s="97"/>
      <c r="O1210" s="97"/>
      <c r="P1210" s="97"/>
      <c r="Q1210" s="98"/>
      <c r="R1210" s="140" t="str">
        <f ca="1">IF(ISERROR($Y1210),"",OFFSET('Smelter Look-up'!$C$4,$Y1210-4,0)&amp;"")</f>
        <v/>
      </c>
      <c r="S1210" s="98" t="str">
        <f ca="1" t="shared" si="139"/>
        <v/>
      </c>
      <c r="T1210" s="98" t="str">
        <f ca="1">IF(B1210="","",IF(ISERROR(MATCH($J1210,SorP!B:B,0)),"",INDIRECT("'SorP'!$A$"&amp;MATCH($S1210&amp;$J1210,SorP!C:C,0))))</f>
        <v/>
      </c>
      <c r="U1210" s="99"/>
      <c r="V1210" s="74" t="str">
        <f ca="1" t="shared" si="140"/>
        <v/>
      </c>
      <c r="W1210" s="74" t="b">
        <f ca="1" t="shared" si="141"/>
        <v>0</v>
      </c>
      <c r="X1210" s="74" t="str">
        <f ca="1" t="shared" si="142"/>
        <v>+</v>
      </c>
      <c r="Y1210" s="74" t="e">
        <f ca="1">IF(C1210="",NA(),MATCH($B1210&amp;$C1210,'Smelter Look-up'!$J:$J,0))</f>
        <v>#N/A</v>
      </c>
      <c r="AB1210" s="74">
        <f ca="1" t="shared" si="143"/>
        <v>0</v>
      </c>
      <c r="AC1210" s="74" t="str">
        <f ca="1" t="shared" si="144"/>
        <v/>
      </c>
      <c r="AD1210" s="74" t="str">
        <f ca="1" t="shared" si="145"/>
        <v/>
      </c>
    </row>
    <row r="1211" s="74" customFormat="1" ht="20.15" customHeight="1" spans="1:30">
      <c r="A1211" s="97"/>
      <c r="B1211" s="95" t="str">
        <f ca="1">IF(LEN(A1211)=0,"",INDEX('Smelter Look-up'!$A:$A,MATCH($A1211,'Smelter Look-up'!$E:$E,0)))</f>
        <v/>
      </c>
      <c r="C1211" s="95" t="str">
        <f ca="1">IF(LEN(A1211)=0,"",INDEX('Smelter Look-up'!$C:$C,MATCH($A1211,'Smelter Look-up'!$E:$E,0)))</f>
        <v/>
      </c>
      <c r="D1211" s="95"/>
      <c r="E1211" s="95" t="str">
        <f ca="1">IF(ISERROR($Y1211),"",OFFSET('Smelter Look-up'!$D$4,$Y1211-4,0)&amp;"")</f>
        <v/>
      </c>
      <c r="F1211" s="95" t="str">
        <f ca="1">IF(ISERROR($Y1211),"",OFFSET('Smelter Look-up'!$E$4,$Y1211-4,0))</f>
        <v/>
      </c>
      <c r="G1211" s="95" t="str">
        <f ca="1">IF(C1211="Smelter not listed","Enter smelter details",IF(ISERROR($Y1211),"",OFFSET('Smelter Look-up'!$F$4,$Y1211-4,0)))</f>
        <v/>
      </c>
      <c r="H1211" s="154" t="str">
        <f ca="1">IF(ISERROR($Y1211),"",OFFSET('Smelter Look-up'!$G$4,$Y1211-4,0))</f>
        <v/>
      </c>
      <c r="I1211" s="96" t="str">
        <f ca="1">IF(ISERROR($Y1211),"",OFFSET('Smelter Look-up'!$H$4,$Y1211-4,0))</f>
        <v/>
      </c>
      <c r="J1211" s="96" t="str">
        <f ca="1">IF(ISERROR($Y1211),"",OFFSET('Smelter Look-up'!$I$4,$Y1211-4,0))</f>
        <v/>
      </c>
      <c r="K1211" s="97"/>
      <c r="L1211" s="97"/>
      <c r="M1211" s="97"/>
      <c r="N1211" s="97"/>
      <c r="O1211" s="97"/>
      <c r="P1211" s="97"/>
      <c r="Q1211" s="98"/>
      <c r="R1211" s="140" t="str">
        <f ca="1">IF(ISERROR($Y1211),"",OFFSET('Smelter Look-up'!$C$4,$Y1211-4,0)&amp;"")</f>
        <v/>
      </c>
      <c r="S1211" s="98" t="str">
        <f ca="1" t="shared" si="139"/>
        <v/>
      </c>
      <c r="T1211" s="98" t="str">
        <f ca="1">IF(B1211="","",IF(ISERROR(MATCH($J1211,SorP!B:B,0)),"",INDIRECT("'SorP'!$A$"&amp;MATCH($S1211&amp;$J1211,SorP!C:C,0))))</f>
        <v/>
      </c>
      <c r="U1211" s="99"/>
      <c r="V1211" s="74" t="str">
        <f ca="1" t="shared" si="140"/>
        <v/>
      </c>
      <c r="W1211" s="74" t="b">
        <f ca="1" t="shared" si="141"/>
        <v>0</v>
      </c>
      <c r="X1211" s="74" t="str">
        <f ca="1" t="shared" si="142"/>
        <v>+</v>
      </c>
      <c r="Y1211" s="74" t="e">
        <f ca="1">IF(C1211="",NA(),MATCH($B1211&amp;$C1211,'Smelter Look-up'!$J:$J,0))</f>
        <v>#N/A</v>
      </c>
      <c r="AB1211" s="74">
        <f ca="1" t="shared" si="143"/>
        <v>0</v>
      </c>
      <c r="AC1211" s="74" t="str">
        <f ca="1" t="shared" si="144"/>
        <v/>
      </c>
      <c r="AD1211" s="74" t="str">
        <f ca="1" t="shared" si="145"/>
        <v/>
      </c>
    </row>
    <row r="1212" s="74" customFormat="1" ht="20.15" customHeight="1" spans="1:30">
      <c r="A1212" s="97"/>
      <c r="B1212" s="95" t="str">
        <f ca="1">IF(LEN(A1212)=0,"",INDEX('Smelter Look-up'!$A:$A,MATCH($A1212,'Smelter Look-up'!$E:$E,0)))</f>
        <v/>
      </c>
      <c r="C1212" s="95" t="str">
        <f ca="1">IF(LEN(A1212)=0,"",INDEX('Smelter Look-up'!$C:$C,MATCH($A1212,'Smelter Look-up'!$E:$E,0)))</f>
        <v/>
      </c>
      <c r="D1212" s="95"/>
      <c r="E1212" s="95" t="str">
        <f ca="1">IF(ISERROR($Y1212),"",OFFSET('Smelter Look-up'!$D$4,$Y1212-4,0)&amp;"")</f>
        <v/>
      </c>
      <c r="F1212" s="95" t="str">
        <f ca="1">IF(ISERROR($Y1212),"",OFFSET('Smelter Look-up'!$E$4,$Y1212-4,0))</f>
        <v/>
      </c>
      <c r="G1212" s="95" t="str">
        <f ca="1">IF(C1212="Smelter not listed","Enter smelter details",IF(ISERROR($Y1212),"",OFFSET('Smelter Look-up'!$F$4,$Y1212-4,0)))</f>
        <v/>
      </c>
      <c r="H1212" s="154" t="str">
        <f ca="1">IF(ISERROR($Y1212),"",OFFSET('Smelter Look-up'!$G$4,$Y1212-4,0))</f>
        <v/>
      </c>
      <c r="I1212" s="96" t="str">
        <f ca="1">IF(ISERROR($Y1212),"",OFFSET('Smelter Look-up'!$H$4,$Y1212-4,0))</f>
        <v/>
      </c>
      <c r="J1212" s="96" t="str">
        <f ca="1">IF(ISERROR($Y1212),"",OFFSET('Smelter Look-up'!$I$4,$Y1212-4,0))</f>
        <v/>
      </c>
      <c r="K1212" s="97"/>
      <c r="L1212" s="97"/>
      <c r="M1212" s="97"/>
      <c r="N1212" s="97"/>
      <c r="O1212" s="97"/>
      <c r="P1212" s="97"/>
      <c r="Q1212" s="98"/>
      <c r="R1212" s="140" t="str">
        <f ca="1">IF(ISERROR($Y1212),"",OFFSET('Smelter Look-up'!$C$4,$Y1212-4,0)&amp;"")</f>
        <v/>
      </c>
      <c r="S1212" s="98" t="str">
        <f ca="1" t="shared" si="139"/>
        <v/>
      </c>
      <c r="T1212" s="98" t="str">
        <f ca="1">IF(B1212="","",IF(ISERROR(MATCH($J1212,SorP!B:B,0)),"",INDIRECT("'SorP'!$A$"&amp;MATCH($S1212&amp;$J1212,SorP!C:C,0))))</f>
        <v/>
      </c>
      <c r="U1212" s="99"/>
      <c r="V1212" s="74" t="str">
        <f ca="1" t="shared" si="140"/>
        <v/>
      </c>
      <c r="W1212" s="74" t="b">
        <f ca="1" t="shared" si="141"/>
        <v>0</v>
      </c>
      <c r="X1212" s="74" t="str">
        <f ca="1" t="shared" si="142"/>
        <v>+</v>
      </c>
      <c r="Y1212" s="74" t="e">
        <f ca="1">IF(C1212="",NA(),MATCH($B1212&amp;$C1212,'Smelter Look-up'!$J:$J,0))</f>
        <v>#N/A</v>
      </c>
      <c r="AB1212" s="74">
        <f ca="1" t="shared" si="143"/>
        <v>0</v>
      </c>
      <c r="AC1212" s="74" t="str">
        <f ca="1" t="shared" si="144"/>
        <v/>
      </c>
      <c r="AD1212" s="74" t="str">
        <f ca="1" t="shared" si="145"/>
        <v/>
      </c>
    </row>
    <row r="1213" s="74" customFormat="1" ht="20.15" customHeight="1" spans="1:30">
      <c r="A1213" s="97"/>
      <c r="B1213" s="95" t="str">
        <f ca="1">IF(LEN(A1213)=0,"",INDEX('Smelter Look-up'!$A:$A,MATCH($A1213,'Smelter Look-up'!$E:$E,0)))</f>
        <v/>
      </c>
      <c r="C1213" s="95" t="str">
        <f ca="1">IF(LEN(A1213)=0,"",INDEX('Smelter Look-up'!$C:$C,MATCH($A1213,'Smelter Look-up'!$E:$E,0)))</f>
        <v/>
      </c>
      <c r="D1213" s="95"/>
      <c r="E1213" s="95" t="str">
        <f ca="1">IF(ISERROR($Y1213),"",OFFSET('Smelter Look-up'!$D$4,$Y1213-4,0)&amp;"")</f>
        <v/>
      </c>
      <c r="F1213" s="95" t="str">
        <f ca="1">IF(ISERROR($Y1213),"",OFFSET('Smelter Look-up'!$E$4,$Y1213-4,0))</f>
        <v/>
      </c>
      <c r="G1213" s="95" t="str">
        <f ca="1">IF(C1213="Smelter not listed","Enter smelter details",IF(ISERROR($Y1213),"",OFFSET('Smelter Look-up'!$F$4,$Y1213-4,0)))</f>
        <v/>
      </c>
      <c r="H1213" s="154" t="str">
        <f ca="1">IF(ISERROR($Y1213),"",OFFSET('Smelter Look-up'!$G$4,$Y1213-4,0))</f>
        <v/>
      </c>
      <c r="I1213" s="96" t="str">
        <f ca="1">IF(ISERROR($Y1213),"",OFFSET('Smelter Look-up'!$H$4,$Y1213-4,0))</f>
        <v/>
      </c>
      <c r="J1213" s="96" t="str">
        <f ca="1">IF(ISERROR($Y1213),"",OFFSET('Smelter Look-up'!$I$4,$Y1213-4,0))</f>
        <v/>
      </c>
      <c r="K1213" s="97"/>
      <c r="L1213" s="97"/>
      <c r="M1213" s="97"/>
      <c r="N1213" s="97"/>
      <c r="O1213" s="97"/>
      <c r="P1213" s="97"/>
      <c r="Q1213" s="98"/>
      <c r="R1213" s="140" t="str">
        <f ca="1">IF(ISERROR($Y1213),"",OFFSET('Smelter Look-up'!$C$4,$Y1213-4,0)&amp;"")</f>
        <v/>
      </c>
      <c r="S1213" s="98" t="str">
        <f ca="1" t="shared" si="139"/>
        <v/>
      </c>
      <c r="T1213" s="98" t="str">
        <f ca="1">IF(B1213="","",IF(ISERROR(MATCH($J1213,SorP!B:B,0)),"",INDIRECT("'SorP'!$A$"&amp;MATCH($S1213&amp;$J1213,SorP!C:C,0))))</f>
        <v/>
      </c>
      <c r="U1213" s="99"/>
      <c r="V1213" s="74" t="str">
        <f ca="1" t="shared" si="140"/>
        <v/>
      </c>
      <c r="W1213" s="74" t="b">
        <f ca="1" t="shared" si="141"/>
        <v>0</v>
      </c>
      <c r="X1213" s="74" t="str">
        <f ca="1" t="shared" si="142"/>
        <v>+</v>
      </c>
      <c r="Y1213" s="74" t="e">
        <f ca="1">IF(C1213="",NA(),MATCH($B1213&amp;$C1213,'Smelter Look-up'!$J:$J,0))</f>
        <v>#N/A</v>
      </c>
      <c r="AB1213" s="74">
        <f ca="1" t="shared" si="143"/>
        <v>0</v>
      </c>
      <c r="AC1213" s="74" t="str">
        <f ca="1" t="shared" si="144"/>
        <v/>
      </c>
      <c r="AD1213" s="74" t="str">
        <f ca="1" t="shared" si="145"/>
        <v/>
      </c>
    </row>
    <row r="1214" s="74" customFormat="1" ht="20.15" customHeight="1" spans="1:30">
      <c r="A1214" s="97"/>
      <c r="B1214" s="95" t="str">
        <f ca="1">IF(LEN(A1214)=0,"",INDEX('Smelter Look-up'!$A:$A,MATCH($A1214,'Smelter Look-up'!$E:$E,0)))</f>
        <v/>
      </c>
      <c r="C1214" s="95" t="str">
        <f ca="1">IF(LEN(A1214)=0,"",INDEX('Smelter Look-up'!$C:$C,MATCH($A1214,'Smelter Look-up'!$E:$E,0)))</f>
        <v/>
      </c>
      <c r="D1214" s="95"/>
      <c r="E1214" s="95" t="str">
        <f ca="1">IF(ISERROR($Y1214),"",OFFSET('Smelter Look-up'!$D$4,$Y1214-4,0)&amp;"")</f>
        <v/>
      </c>
      <c r="F1214" s="95" t="str">
        <f ca="1">IF(ISERROR($Y1214),"",OFFSET('Smelter Look-up'!$E$4,$Y1214-4,0))</f>
        <v/>
      </c>
      <c r="G1214" s="95" t="str">
        <f ca="1">IF(C1214="Smelter not listed","Enter smelter details",IF(ISERROR($Y1214),"",OFFSET('Smelter Look-up'!$F$4,$Y1214-4,0)))</f>
        <v/>
      </c>
      <c r="H1214" s="154" t="str">
        <f ca="1">IF(ISERROR($Y1214),"",OFFSET('Smelter Look-up'!$G$4,$Y1214-4,0))</f>
        <v/>
      </c>
      <c r="I1214" s="96" t="str">
        <f ca="1">IF(ISERROR($Y1214),"",OFFSET('Smelter Look-up'!$H$4,$Y1214-4,0))</f>
        <v/>
      </c>
      <c r="J1214" s="96" t="str">
        <f ca="1">IF(ISERROR($Y1214),"",OFFSET('Smelter Look-up'!$I$4,$Y1214-4,0))</f>
        <v/>
      </c>
      <c r="K1214" s="97"/>
      <c r="L1214" s="97"/>
      <c r="M1214" s="97"/>
      <c r="N1214" s="97"/>
      <c r="O1214" s="97"/>
      <c r="P1214" s="97"/>
      <c r="Q1214" s="98"/>
      <c r="R1214" s="140" t="str">
        <f ca="1">IF(ISERROR($Y1214),"",OFFSET('Smelter Look-up'!$C$4,$Y1214-4,0)&amp;"")</f>
        <v/>
      </c>
      <c r="S1214" s="98" t="str">
        <f ca="1" t="shared" si="139"/>
        <v/>
      </c>
      <c r="T1214" s="98" t="str">
        <f ca="1">IF(B1214="","",IF(ISERROR(MATCH($J1214,SorP!B:B,0)),"",INDIRECT("'SorP'!$A$"&amp;MATCH($S1214&amp;$J1214,SorP!C:C,0))))</f>
        <v/>
      </c>
      <c r="U1214" s="99"/>
      <c r="V1214" s="74" t="str">
        <f ca="1" t="shared" si="140"/>
        <v/>
      </c>
      <c r="W1214" s="74" t="b">
        <f ca="1" t="shared" si="141"/>
        <v>0</v>
      </c>
      <c r="X1214" s="74" t="str">
        <f ca="1" t="shared" si="142"/>
        <v>+</v>
      </c>
      <c r="Y1214" s="74" t="e">
        <f ca="1">IF(C1214="",NA(),MATCH($B1214&amp;$C1214,'Smelter Look-up'!$J:$J,0))</f>
        <v>#N/A</v>
      </c>
      <c r="AB1214" s="74">
        <f ca="1" t="shared" si="143"/>
        <v>0</v>
      </c>
      <c r="AC1214" s="74" t="str">
        <f ca="1" t="shared" si="144"/>
        <v/>
      </c>
      <c r="AD1214" s="74" t="str">
        <f ca="1" t="shared" si="145"/>
        <v/>
      </c>
    </row>
    <row r="1215" s="74" customFormat="1" ht="20.15" customHeight="1" spans="1:30">
      <c r="A1215" s="97"/>
      <c r="B1215" s="95" t="str">
        <f ca="1">IF(LEN(A1215)=0,"",INDEX('Smelter Look-up'!$A:$A,MATCH($A1215,'Smelter Look-up'!$E:$E,0)))</f>
        <v/>
      </c>
      <c r="C1215" s="95" t="str">
        <f ca="1">IF(LEN(A1215)=0,"",INDEX('Smelter Look-up'!$C:$C,MATCH($A1215,'Smelter Look-up'!$E:$E,0)))</f>
        <v/>
      </c>
      <c r="D1215" s="95"/>
      <c r="E1215" s="95" t="str">
        <f ca="1">IF(ISERROR($Y1215),"",OFFSET('Smelter Look-up'!$D$4,$Y1215-4,0)&amp;"")</f>
        <v/>
      </c>
      <c r="F1215" s="95" t="str">
        <f ca="1">IF(ISERROR($Y1215),"",OFFSET('Smelter Look-up'!$E$4,$Y1215-4,0))</f>
        <v/>
      </c>
      <c r="G1215" s="95" t="str">
        <f ca="1">IF(C1215="Smelter not listed","Enter smelter details",IF(ISERROR($Y1215),"",OFFSET('Smelter Look-up'!$F$4,$Y1215-4,0)))</f>
        <v/>
      </c>
      <c r="H1215" s="154" t="str">
        <f ca="1">IF(ISERROR($Y1215),"",OFFSET('Smelter Look-up'!$G$4,$Y1215-4,0))</f>
        <v/>
      </c>
      <c r="I1215" s="96" t="str">
        <f ca="1">IF(ISERROR($Y1215),"",OFFSET('Smelter Look-up'!$H$4,$Y1215-4,0))</f>
        <v/>
      </c>
      <c r="J1215" s="96" t="str">
        <f ca="1">IF(ISERROR($Y1215),"",OFFSET('Smelter Look-up'!$I$4,$Y1215-4,0))</f>
        <v/>
      </c>
      <c r="K1215" s="97"/>
      <c r="L1215" s="97"/>
      <c r="M1215" s="97"/>
      <c r="N1215" s="97"/>
      <c r="O1215" s="97"/>
      <c r="P1215" s="97"/>
      <c r="Q1215" s="98"/>
      <c r="R1215" s="140" t="str">
        <f ca="1">IF(ISERROR($Y1215),"",OFFSET('Smelter Look-up'!$C$4,$Y1215-4,0)&amp;"")</f>
        <v/>
      </c>
      <c r="S1215" s="98" t="str">
        <f ca="1" t="shared" si="139"/>
        <v/>
      </c>
      <c r="T1215" s="98" t="str">
        <f ca="1">IF(B1215="","",IF(ISERROR(MATCH($J1215,SorP!B:B,0)),"",INDIRECT("'SorP'!$A$"&amp;MATCH($S1215&amp;$J1215,SorP!C:C,0))))</f>
        <v/>
      </c>
      <c r="U1215" s="99"/>
      <c r="V1215" s="74" t="str">
        <f ca="1" t="shared" si="140"/>
        <v/>
      </c>
      <c r="W1215" s="74" t="b">
        <f ca="1" t="shared" si="141"/>
        <v>0</v>
      </c>
      <c r="X1215" s="74" t="str">
        <f ca="1" t="shared" si="142"/>
        <v>+</v>
      </c>
      <c r="Y1215" s="74" t="e">
        <f ca="1">IF(C1215="",NA(),MATCH($B1215&amp;$C1215,'Smelter Look-up'!$J:$J,0))</f>
        <v>#N/A</v>
      </c>
      <c r="AB1215" s="74">
        <f ca="1" t="shared" si="143"/>
        <v>0</v>
      </c>
      <c r="AC1215" s="74" t="str">
        <f ca="1" t="shared" si="144"/>
        <v/>
      </c>
      <c r="AD1215" s="74" t="str">
        <f ca="1" t="shared" si="145"/>
        <v/>
      </c>
    </row>
    <row r="1216" s="74" customFormat="1" ht="20.15" customHeight="1" spans="1:30">
      <c r="A1216" s="97"/>
      <c r="B1216" s="95" t="str">
        <f ca="1">IF(LEN(A1216)=0,"",INDEX('Smelter Look-up'!$A:$A,MATCH($A1216,'Smelter Look-up'!$E:$E,0)))</f>
        <v/>
      </c>
      <c r="C1216" s="95" t="str">
        <f ca="1">IF(LEN(A1216)=0,"",INDEX('Smelter Look-up'!$C:$C,MATCH($A1216,'Smelter Look-up'!$E:$E,0)))</f>
        <v/>
      </c>
      <c r="D1216" s="95"/>
      <c r="E1216" s="95" t="str">
        <f ca="1">IF(ISERROR($Y1216),"",OFFSET('Smelter Look-up'!$D$4,$Y1216-4,0)&amp;"")</f>
        <v/>
      </c>
      <c r="F1216" s="95" t="str">
        <f ca="1">IF(ISERROR($Y1216),"",OFFSET('Smelter Look-up'!$E$4,$Y1216-4,0))</f>
        <v/>
      </c>
      <c r="G1216" s="95" t="str">
        <f ca="1">IF(C1216="Smelter not listed","Enter smelter details",IF(ISERROR($Y1216),"",OFFSET('Smelter Look-up'!$F$4,$Y1216-4,0)))</f>
        <v/>
      </c>
      <c r="H1216" s="154" t="str">
        <f ca="1">IF(ISERROR($Y1216),"",OFFSET('Smelter Look-up'!$G$4,$Y1216-4,0))</f>
        <v/>
      </c>
      <c r="I1216" s="96" t="str">
        <f ca="1">IF(ISERROR($Y1216),"",OFFSET('Smelter Look-up'!$H$4,$Y1216-4,0))</f>
        <v/>
      </c>
      <c r="J1216" s="96" t="str">
        <f ca="1">IF(ISERROR($Y1216),"",OFFSET('Smelter Look-up'!$I$4,$Y1216-4,0))</f>
        <v/>
      </c>
      <c r="K1216" s="97"/>
      <c r="L1216" s="97"/>
      <c r="M1216" s="97"/>
      <c r="N1216" s="97"/>
      <c r="O1216" s="97"/>
      <c r="P1216" s="97"/>
      <c r="Q1216" s="98"/>
      <c r="R1216" s="140" t="str">
        <f ca="1">IF(ISERROR($Y1216),"",OFFSET('Smelter Look-up'!$C$4,$Y1216-4,0)&amp;"")</f>
        <v/>
      </c>
      <c r="S1216" s="98" t="str">
        <f ca="1" t="shared" si="139"/>
        <v/>
      </c>
      <c r="T1216" s="98" t="str">
        <f ca="1">IF(B1216="","",IF(ISERROR(MATCH($J1216,SorP!B:B,0)),"",INDIRECT("'SorP'!$A$"&amp;MATCH($S1216&amp;$J1216,SorP!C:C,0))))</f>
        <v/>
      </c>
      <c r="U1216" s="99"/>
      <c r="V1216" s="74" t="str">
        <f ca="1" t="shared" si="140"/>
        <v/>
      </c>
      <c r="W1216" s="74" t="b">
        <f ca="1" t="shared" si="141"/>
        <v>0</v>
      </c>
      <c r="X1216" s="74" t="str">
        <f ca="1" t="shared" si="142"/>
        <v>+</v>
      </c>
      <c r="Y1216" s="74" t="e">
        <f ca="1">IF(C1216="",NA(),MATCH($B1216&amp;$C1216,'Smelter Look-up'!$J:$J,0))</f>
        <v>#N/A</v>
      </c>
      <c r="AB1216" s="74">
        <f ca="1" t="shared" si="143"/>
        <v>0</v>
      </c>
      <c r="AC1216" s="74" t="str">
        <f ca="1" t="shared" si="144"/>
        <v/>
      </c>
      <c r="AD1216" s="74" t="str">
        <f ca="1" t="shared" si="145"/>
        <v/>
      </c>
    </row>
    <row r="1217" s="74" customFormat="1" ht="20.15" customHeight="1" spans="1:30">
      <c r="A1217" s="97"/>
      <c r="B1217" s="95" t="str">
        <f ca="1">IF(LEN(A1217)=0,"",INDEX('Smelter Look-up'!$A:$A,MATCH($A1217,'Smelter Look-up'!$E:$E,0)))</f>
        <v/>
      </c>
      <c r="C1217" s="95" t="str">
        <f ca="1">IF(LEN(A1217)=0,"",INDEX('Smelter Look-up'!$C:$C,MATCH($A1217,'Smelter Look-up'!$E:$E,0)))</f>
        <v/>
      </c>
      <c r="D1217" s="95"/>
      <c r="E1217" s="95" t="str">
        <f ca="1">IF(ISERROR($Y1217),"",OFFSET('Smelter Look-up'!$D$4,$Y1217-4,0)&amp;"")</f>
        <v/>
      </c>
      <c r="F1217" s="95" t="str">
        <f ca="1">IF(ISERROR($Y1217),"",OFFSET('Smelter Look-up'!$E$4,$Y1217-4,0))</f>
        <v/>
      </c>
      <c r="G1217" s="95" t="str">
        <f ca="1">IF(C1217="Smelter not listed","Enter smelter details",IF(ISERROR($Y1217),"",OFFSET('Smelter Look-up'!$F$4,$Y1217-4,0)))</f>
        <v/>
      </c>
      <c r="H1217" s="154" t="str">
        <f ca="1">IF(ISERROR($Y1217),"",OFFSET('Smelter Look-up'!$G$4,$Y1217-4,0))</f>
        <v/>
      </c>
      <c r="I1217" s="96" t="str">
        <f ca="1">IF(ISERROR($Y1217),"",OFFSET('Smelter Look-up'!$H$4,$Y1217-4,0))</f>
        <v/>
      </c>
      <c r="J1217" s="96" t="str">
        <f ca="1">IF(ISERROR($Y1217),"",OFFSET('Smelter Look-up'!$I$4,$Y1217-4,0))</f>
        <v/>
      </c>
      <c r="K1217" s="97"/>
      <c r="L1217" s="97"/>
      <c r="M1217" s="97"/>
      <c r="N1217" s="97"/>
      <c r="O1217" s="97"/>
      <c r="P1217" s="97"/>
      <c r="Q1217" s="98"/>
      <c r="R1217" s="140" t="str">
        <f ca="1">IF(ISERROR($Y1217),"",OFFSET('Smelter Look-up'!$C$4,$Y1217-4,0)&amp;"")</f>
        <v/>
      </c>
      <c r="S1217" s="98" t="str">
        <f ca="1" t="shared" si="139"/>
        <v/>
      </c>
      <c r="T1217" s="98" t="str">
        <f ca="1">IF(B1217="","",IF(ISERROR(MATCH($J1217,SorP!B:B,0)),"",INDIRECT("'SorP'!$A$"&amp;MATCH($S1217&amp;$J1217,SorP!C:C,0))))</f>
        <v/>
      </c>
      <c r="U1217" s="99"/>
      <c r="V1217" s="74" t="str">
        <f ca="1" t="shared" si="140"/>
        <v/>
      </c>
      <c r="W1217" s="74" t="b">
        <f ca="1" t="shared" si="141"/>
        <v>0</v>
      </c>
      <c r="X1217" s="74" t="str">
        <f ca="1" t="shared" si="142"/>
        <v>+</v>
      </c>
      <c r="Y1217" s="74" t="e">
        <f ca="1">IF(C1217="",NA(),MATCH($B1217&amp;$C1217,'Smelter Look-up'!$J:$J,0))</f>
        <v>#N/A</v>
      </c>
      <c r="AB1217" s="74">
        <f ca="1" t="shared" si="143"/>
        <v>0</v>
      </c>
      <c r="AC1217" s="74" t="str">
        <f ca="1" t="shared" si="144"/>
        <v/>
      </c>
      <c r="AD1217" s="74" t="str">
        <f ca="1" t="shared" si="145"/>
        <v/>
      </c>
    </row>
    <row r="1218" s="74" customFormat="1" ht="20.15" customHeight="1" spans="1:30">
      <c r="A1218" s="97"/>
      <c r="B1218" s="95" t="str">
        <f ca="1">IF(LEN(A1218)=0,"",INDEX('Smelter Look-up'!$A:$A,MATCH($A1218,'Smelter Look-up'!$E:$E,0)))</f>
        <v/>
      </c>
      <c r="C1218" s="95" t="str">
        <f ca="1">IF(LEN(A1218)=0,"",INDEX('Smelter Look-up'!$C:$C,MATCH($A1218,'Smelter Look-up'!$E:$E,0)))</f>
        <v/>
      </c>
      <c r="D1218" s="95"/>
      <c r="E1218" s="95" t="str">
        <f ca="1">IF(ISERROR($Y1218),"",OFFSET('Smelter Look-up'!$D$4,$Y1218-4,0)&amp;"")</f>
        <v/>
      </c>
      <c r="F1218" s="95" t="str">
        <f ca="1">IF(ISERROR($Y1218),"",OFFSET('Smelter Look-up'!$E$4,$Y1218-4,0))</f>
        <v/>
      </c>
      <c r="G1218" s="95" t="str">
        <f ca="1">IF(C1218="Smelter not listed","Enter smelter details",IF(ISERROR($Y1218),"",OFFSET('Smelter Look-up'!$F$4,$Y1218-4,0)))</f>
        <v/>
      </c>
      <c r="H1218" s="154" t="str">
        <f ca="1">IF(ISERROR($Y1218),"",OFFSET('Smelter Look-up'!$G$4,$Y1218-4,0))</f>
        <v/>
      </c>
      <c r="I1218" s="96" t="str">
        <f ca="1">IF(ISERROR($Y1218),"",OFFSET('Smelter Look-up'!$H$4,$Y1218-4,0))</f>
        <v/>
      </c>
      <c r="J1218" s="96" t="str">
        <f ca="1">IF(ISERROR($Y1218),"",OFFSET('Smelter Look-up'!$I$4,$Y1218-4,0))</f>
        <v/>
      </c>
      <c r="K1218" s="97"/>
      <c r="L1218" s="97"/>
      <c r="M1218" s="97"/>
      <c r="N1218" s="97"/>
      <c r="O1218" s="97"/>
      <c r="P1218" s="97"/>
      <c r="Q1218" s="98"/>
      <c r="R1218" s="140" t="str">
        <f ca="1">IF(ISERROR($Y1218),"",OFFSET('Smelter Look-up'!$C$4,$Y1218-4,0)&amp;"")</f>
        <v/>
      </c>
      <c r="S1218" s="98" t="str">
        <f ca="1" t="shared" si="139"/>
        <v/>
      </c>
      <c r="T1218" s="98" t="str">
        <f ca="1">IF(B1218="","",IF(ISERROR(MATCH($J1218,SorP!B:B,0)),"",INDIRECT("'SorP'!$A$"&amp;MATCH($S1218&amp;$J1218,SorP!C:C,0))))</f>
        <v/>
      </c>
      <c r="U1218" s="99"/>
      <c r="V1218" s="74" t="str">
        <f ca="1" t="shared" si="140"/>
        <v/>
      </c>
      <c r="W1218" s="74" t="b">
        <f ca="1" t="shared" si="141"/>
        <v>0</v>
      </c>
      <c r="X1218" s="74" t="str">
        <f ca="1" t="shared" si="142"/>
        <v>+</v>
      </c>
      <c r="Y1218" s="74" t="e">
        <f ca="1">IF(C1218="",NA(),MATCH($B1218&amp;$C1218,'Smelter Look-up'!$J:$J,0))</f>
        <v>#N/A</v>
      </c>
      <c r="AB1218" s="74">
        <f ca="1" t="shared" si="143"/>
        <v>0</v>
      </c>
      <c r="AC1218" s="74" t="str">
        <f ca="1" t="shared" si="144"/>
        <v/>
      </c>
      <c r="AD1218" s="74" t="str">
        <f ca="1" t="shared" si="145"/>
        <v/>
      </c>
    </row>
    <row r="1219" s="74" customFormat="1" ht="20.15" customHeight="1" spans="1:30">
      <c r="A1219" s="97"/>
      <c r="B1219" s="95" t="str">
        <f ca="1">IF(LEN(A1219)=0,"",INDEX('Smelter Look-up'!$A:$A,MATCH($A1219,'Smelter Look-up'!$E:$E,0)))</f>
        <v/>
      </c>
      <c r="C1219" s="95" t="str">
        <f ca="1">IF(LEN(A1219)=0,"",INDEX('Smelter Look-up'!$C:$C,MATCH($A1219,'Smelter Look-up'!$E:$E,0)))</f>
        <v/>
      </c>
      <c r="D1219" s="95"/>
      <c r="E1219" s="95" t="str">
        <f ca="1">IF(ISERROR($Y1219),"",OFFSET('Smelter Look-up'!$D$4,$Y1219-4,0)&amp;"")</f>
        <v/>
      </c>
      <c r="F1219" s="95" t="str">
        <f ca="1">IF(ISERROR($Y1219),"",OFFSET('Smelter Look-up'!$E$4,$Y1219-4,0))</f>
        <v/>
      </c>
      <c r="G1219" s="95" t="str">
        <f ca="1">IF(C1219="Smelter not listed","Enter smelter details",IF(ISERROR($Y1219),"",OFFSET('Smelter Look-up'!$F$4,$Y1219-4,0)))</f>
        <v/>
      </c>
      <c r="H1219" s="154" t="str">
        <f ca="1">IF(ISERROR($Y1219),"",OFFSET('Smelter Look-up'!$G$4,$Y1219-4,0))</f>
        <v/>
      </c>
      <c r="I1219" s="96" t="str">
        <f ca="1">IF(ISERROR($Y1219),"",OFFSET('Smelter Look-up'!$H$4,$Y1219-4,0))</f>
        <v/>
      </c>
      <c r="J1219" s="96" t="str">
        <f ca="1">IF(ISERROR($Y1219),"",OFFSET('Smelter Look-up'!$I$4,$Y1219-4,0))</f>
        <v/>
      </c>
      <c r="K1219" s="97"/>
      <c r="L1219" s="97"/>
      <c r="M1219" s="97"/>
      <c r="N1219" s="97"/>
      <c r="O1219" s="97"/>
      <c r="P1219" s="97"/>
      <c r="Q1219" s="98"/>
      <c r="R1219" s="140" t="str">
        <f ca="1">IF(ISERROR($Y1219),"",OFFSET('Smelter Look-up'!$C$4,$Y1219-4,0)&amp;"")</f>
        <v/>
      </c>
      <c r="S1219" s="98" t="str">
        <f ca="1" t="shared" si="139"/>
        <v/>
      </c>
      <c r="T1219" s="98" t="str">
        <f ca="1">IF(B1219="","",IF(ISERROR(MATCH($J1219,SorP!B:B,0)),"",INDIRECT("'SorP'!$A$"&amp;MATCH($S1219&amp;$J1219,SorP!C:C,0))))</f>
        <v/>
      </c>
      <c r="U1219" s="99"/>
      <c r="V1219" s="74" t="str">
        <f ca="1" t="shared" si="140"/>
        <v/>
      </c>
      <c r="W1219" s="74" t="b">
        <f ca="1" t="shared" si="141"/>
        <v>0</v>
      </c>
      <c r="X1219" s="74" t="str">
        <f ca="1" t="shared" si="142"/>
        <v>+</v>
      </c>
      <c r="Y1219" s="74" t="e">
        <f ca="1">IF(C1219="",NA(),MATCH($B1219&amp;$C1219,'Smelter Look-up'!$J:$J,0))</f>
        <v>#N/A</v>
      </c>
      <c r="AB1219" s="74">
        <f ca="1" t="shared" si="143"/>
        <v>0</v>
      </c>
      <c r="AC1219" s="74" t="str">
        <f ca="1" t="shared" si="144"/>
        <v/>
      </c>
      <c r="AD1219" s="74" t="str">
        <f ca="1" t="shared" si="145"/>
        <v/>
      </c>
    </row>
    <row r="1220" s="74" customFormat="1" ht="20.15" customHeight="1" spans="1:30">
      <c r="A1220" s="97"/>
      <c r="B1220" s="95" t="str">
        <f ca="1">IF(LEN(A1220)=0,"",INDEX('Smelter Look-up'!$A:$A,MATCH($A1220,'Smelter Look-up'!$E:$E,0)))</f>
        <v/>
      </c>
      <c r="C1220" s="95" t="str">
        <f ca="1">IF(LEN(A1220)=0,"",INDEX('Smelter Look-up'!$C:$C,MATCH($A1220,'Smelter Look-up'!$E:$E,0)))</f>
        <v/>
      </c>
      <c r="D1220" s="95"/>
      <c r="E1220" s="95" t="str">
        <f ca="1">IF(ISERROR($Y1220),"",OFFSET('Smelter Look-up'!$D$4,$Y1220-4,0)&amp;"")</f>
        <v/>
      </c>
      <c r="F1220" s="95" t="str">
        <f ca="1">IF(ISERROR($Y1220),"",OFFSET('Smelter Look-up'!$E$4,$Y1220-4,0))</f>
        <v/>
      </c>
      <c r="G1220" s="95" t="str">
        <f ca="1">IF(C1220="Smelter not listed","Enter smelter details",IF(ISERROR($Y1220),"",OFFSET('Smelter Look-up'!$F$4,$Y1220-4,0)))</f>
        <v/>
      </c>
      <c r="H1220" s="154" t="str">
        <f ca="1">IF(ISERROR($Y1220),"",OFFSET('Smelter Look-up'!$G$4,$Y1220-4,0))</f>
        <v/>
      </c>
      <c r="I1220" s="96" t="str">
        <f ca="1">IF(ISERROR($Y1220),"",OFFSET('Smelter Look-up'!$H$4,$Y1220-4,0))</f>
        <v/>
      </c>
      <c r="J1220" s="96" t="str">
        <f ca="1">IF(ISERROR($Y1220),"",OFFSET('Smelter Look-up'!$I$4,$Y1220-4,0))</f>
        <v/>
      </c>
      <c r="K1220" s="97"/>
      <c r="L1220" s="97"/>
      <c r="M1220" s="97"/>
      <c r="N1220" s="97"/>
      <c r="O1220" s="97"/>
      <c r="P1220" s="97"/>
      <c r="Q1220" s="98"/>
      <c r="R1220" s="140" t="str">
        <f ca="1">IF(ISERROR($Y1220),"",OFFSET('Smelter Look-up'!$C$4,$Y1220-4,0)&amp;"")</f>
        <v/>
      </c>
      <c r="S1220" s="98" t="str">
        <f ca="1" t="shared" si="139"/>
        <v/>
      </c>
      <c r="T1220" s="98" t="str">
        <f ca="1">IF(B1220="","",IF(ISERROR(MATCH($J1220,SorP!B:B,0)),"",INDIRECT("'SorP'!$A$"&amp;MATCH($S1220&amp;$J1220,SorP!C:C,0))))</f>
        <v/>
      </c>
      <c r="U1220" s="99"/>
      <c r="V1220" s="74" t="str">
        <f ca="1" t="shared" si="140"/>
        <v/>
      </c>
      <c r="W1220" s="74" t="b">
        <f ca="1" t="shared" si="141"/>
        <v>0</v>
      </c>
      <c r="X1220" s="74" t="str">
        <f ca="1" t="shared" si="142"/>
        <v>+</v>
      </c>
      <c r="Y1220" s="74" t="e">
        <f ca="1">IF(C1220="",NA(),MATCH($B1220&amp;$C1220,'Smelter Look-up'!$J:$J,0))</f>
        <v>#N/A</v>
      </c>
      <c r="AB1220" s="74">
        <f ca="1" t="shared" si="143"/>
        <v>0</v>
      </c>
      <c r="AC1220" s="74" t="str">
        <f ca="1" t="shared" si="144"/>
        <v/>
      </c>
      <c r="AD1220" s="74" t="str">
        <f ca="1" t="shared" si="145"/>
        <v/>
      </c>
    </row>
    <row r="1221" s="74" customFormat="1" ht="20.15" customHeight="1" spans="1:30">
      <c r="A1221" s="97"/>
      <c r="B1221" s="95" t="str">
        <f ca="1">IF(LEN(A1221)=0,"",INDEX('Smelter Look-up'!$A:$A,MATCH($A1221,'Smelter Look-up'!$E:$E,0)))</f>
        <v/>
      </c>
      <c r="C1221" s="95" t="str">
        <f ca="1">IF(LEN(A1221)=0,"",INDEX('Smelter Look-up'!$C:$C,MATCH($A1221,'Smelter Look-up'!$E:$E,0)))</f>
        <v/>
      </c>
      <c r="D1221" s="95"/>
      <c r="E1221" s="95" t="str">
        <f ca="1">IF(ISERROR($Y1221),"",OFFSET('Smelter Look-up'!$D$4,$Y1221-4,0)&amp;"")</f>
        <v/>
      </c>
      <c r="F1221" s="95" t="str">
        <f ca="1">IF(ISERROR($Y1221),"",OFFSET('Smelter Look-up'!$E$4,$Y1221-4,0))</f>
        <v/>
      </c>
      <c r="G1221" s="95" t="str">
        <f ca="1">IF(C1221="Smelter not listed","Enter smelter details",IF(ISERROR($Y1221),"",OFFSET('Smelter Look-up'!$F$4,$Y1221-4,0)))</f>
        <v/>
      </c>
      <c r="H1221" s="154" t="str">
        <f ca="1">IF(ISERROR($Y1221),"",OFFSET('Smelter Look-up'!$G$4,$Y1221-4,0))</f>
        <v/>
      </c>
      <c r="I1221" s="96" t="str">
        <f ca="1">IF(ISERROR($Y1221),"",OFFSET('Smelter Look-up'!$H$4,$Y1221-4,0))</f>
        <v/>
      </c>
      <c r="J1221" s="96" t="str">
        <f ca="1">IF(ISERROR($Y1221),"",OFFSET('Smelter Look-up'!$I$4,$Y1221-4,0))</f>
        <v/>
      </c>
      <c r="K1221" s="97"/>
      <c r="L1221" s="97"/>
      <c r="M1221" s="97"/>
      <c r="N1221" s="97"/>
      <c r="O1221" s="97"/>
      <c r="P1221" s="97"/>
      <c r="Q1221" s="98"/>
      <c r="R1221" s="140" t="str">
        <f ca="1">IF(ISERROR($Y1221),"",OFFSET('Smelter Look-up'!$C$4,$Y1221-4,0)&amp;"")</f>
        <v/>
      </c>
      <c r="S1221" s="98" t="str">
        <f ca="1" t="shared" si="139"/>
        <v/>
      </c>
      <c r="T1221" s="98" t="str">
        <f ca="1">IF(B1221="","",IF(ISERROR(MATCH($J1221,SorP!B:B,0)),"",INDIRECT("'SorP'!$A$"&amp;MATCH($S1221&amp;$J1221,SorP!C:C,0))))</f>
        <v/>
      </c>
      <c r="U1221" s="99"/>
      <c r="V1221" s="74" t="str">
        <f ca="1" t="shared" si="140"/>
        <v/>
      </c>
      <c r="W1221" s="74" t="b">
        <f ca="1" t="shared" si="141"/>
        <v>0</v>
      </c>
      <c r="X1221" s="74" t="str">
        <f ca="1" t="shared" si="142"/>
        <v>+</v>
      </c>
      <c r="Y1221" s="74" t="e">
        <f ca="1">IF(C1221="",NA(),MATCH($B1221&amp;$C1221,'Smelter Look-up'!$J:$J,0))</f>
        <v>#N/A</v>
      </c>
      <c r="AB1221" s="74">
        <f ca="1" t="shared" si="143"/>
        <v>0</v>
      </c>
      <c r="AC1221" s="74" t="str">
        <f ca="1" t="shared" si="144"/>
        <v/>
      </c>
      <c r="AD1221" s="74" t="str">
        <f ca="1" t="shared" si="145"/>
        <v/>
      </c>
    </row>
    <row r="1222" s="74" customFormat="1" ht="20.15" customHeight="1" spans="1:30">
      <c r="A1222" s="97"/>
      <c r="B1222" s="95" t="str">
        <f ca="1">IF(LEN(A1222)=0,"",INDEX('Smelter Look-up'!$A:$A,MATCH($A1222,'Smelter Look-up'!$E:$E,0)))</f>
        <v/>
      </c>
      <c r="C1222" s="95" t="str">
        <f ca="1">IF(LEN(A1222)=0,"",INDEX('Smelter Look-up'!$C:$C,MATCH($A1222,'Smelter Look-up'!$E:$E,0)))</f>
        <v/>
      </c>
      <c r="D1222" s="95"/>
      <c r="E1222" s="95" t="str">
        <f ca="1">IF(ISERROR($Y1222),"",OFFSET('Smelter Look-up'!$D$4,$Y1222-4,0)&amp;"")</f>
        <v/>
      </c>
      <c r="F1222" s="95" t="str">
        <f ca="1">IF(ISERROR($Y1222),"",OFFSET('Smelter Look-up'!$E$4,$Y1222-4,0))</f>
        <v/>
      </c>
      <c r="G1222" s="95" t="str">
        <f ca="1">IF(C1222="Smelter not listed","Enter smelter details",IF(ISERROR($Y1222),"",OFFSET('Smelter Look-up'!$F$4,$Y1222-4,0)))</f>
        <v/>
      </c>
      <c r="H1222" s="154" t="str">
        <f ca="1">IF(ISERROR($Y1222),"",OFFSET('Smelter Look-up'!$G$4,$Y1222-4,0))</f>
        <v/>
      </c>
      <c r="I1222" s="96" t="str">
        <f ca="1">IF(ISERROR($Y1222),"",OFFSET('Smelter Look-up'!$H$4,$Y1222-4,0))</f>
        <v/>
      </c>
      <c r="J1222" s="96" t="str">
        <f ca="1">IF(ISERROR($Y1222),"",OFFSET('Smelter Look-up'!$I$4,$Y1222-4,0))</f>
        <v/>
      </c>
      <c r="K1222" s="97"/>
      <c r="L1222" s="97"/>
      <c r="M1222" s="97"/>
      <c r="N1222" s="97"/>
      <c r="O1222" s="97"/>
      <c r="P1222" s="97"/>
      <c r="Q1222" s="98"/>
      <c r="R1222" s="140" t="str">
        <f ca="1">IF(ISERROR($Y1222),"",OFFSET('Smelter Look-up'!$C$4,$Y1222-4,0)&amp;"")</f>
        <v/>
      </c>
      <c r="S1222" s="98" t="str">
        <f ca="1" t="shared" si="139"/>
        <v/>
      </c>
      <c r="T1222" s="98" t="str">
        <f ca="1">IF(B1222="","",IF(ISERROR(MATCH($J1222,SorP!B:B,0)),"",INDIRECT("'SorP'!$A$"&amp;MATCH($S1222&amp;$J1222,SorP!C:C,0))))</f>
        <v/>
      </c>
      <c r="U1222" s="99"/>
      <c r="V1222" s="74" t="str">
        <f ca="1" t="shared" si="140"/>
        <v/>
      </c>
      <c r="W1222" s="74" t="b">
        <f ca="1" t="shared" si="141"/>
        <v>0</v>
      </c>
      <c r="X1222" s="74" t="str">
        <f ca="1" t="shared" si="142"/>
        <v>+</v>
      </c>
      <c r="Y1222" s="74" t="e">
        <f ca="1">IF(C1222="",NA(),MATCH($B1222&amp;$C1222,'Smelter Look-up'!$J:$J,0))</f>
        <v>#N/A</v>
      </c>
      <c r="AB1222" s="74">
        <f ca="1" t="shared" si="143"/>
        <v>0</v>
      </c>
      <c r="AC1222" s="74" t="str">
        <f ca="1" t="shared" si="144"/>
        <v/>
      </c>
      <c r="AD1222" s="74" t="str">
        <f ca="1" t="shared" si="145"/>
        <v/>
      </c>
    </row>
    <row r="1223" s="74" customFormat="1" ht="20.15" customHeight="1" spans="1:30">
      <c r="A1223" s="97"/>
      <c r="B1223" s="95" t="str">
        <f ca="1">IF(LEN(A1223)=0,"",INDEX('Smelter Look-up'!$A:$A,MATCH($A1223,'Smelter Look-up'!$E:$E,0)))</f>
        <v/>
      </c>
      <c r="C1223" s="95" t="str">
        <f ca="1">IF(LEN(A1223)=0,"",INDEX('Smelter Look-up'!$C:$C,MATCH($A1223,'Smelter Look-up'!$E:$E,0)))</f>
        <v/>
      </c>
      <c r="D1223" s="95"/>
      <c r="E1223" s="95" t="str">
        <f ca="1">IF(ISERROR($Y1223),"",OFFSET('Smelter Look-up'!$D$4,$Y1223-4,0)&amp;"")</f>
        <v/>
      </c>
      <c r="F1223" s="95" t="str">
        <f ca="1">IF(ISERROR($Y1223),"",OFFSET('Smelter Look-up'!$E$4,$Y1223-4,0))</f>
        <v/>
      </c>
      <c r="G1223" s="95" t="str">
        <f ca="1">IF(C1223="Smelter not listed","Enter smelter details",IF(ISERROR($Y1223),"",OFFSET('Smelter Look-up'!$F$4,$Y1223-4,0)))</f>
        <v/>
      </c>
      <c r="H1223" s="154" t="str">
        <f ca="1">IF(ISERROR($Y1223),"",OFFSET('Smelter Look-up'!$G$4,$Y1223-4,0))</f>
        <v/>
      </c>
      <c r="I1223" s="96" t="str">
        <f ca="1">IF(ISERROR($Y1223),"",OFFSET('Smelter Look-up'!$H$4,$Y1223-4,0))</f>
        <v/>
      </c>
      <c r="J1223" s="96" t="str">
        <f ca="1">IF(ISERROR($Y1223),"",OFFSET('Smelter Look-up'!$I$4,$Y1223-4,0))</f>
        <v/>
      </c>
      <c r="K1223" s="97"/>
      <c r="L1223" s="97"/>
      <c r="M1223" s="97"/>
      <c r="N1223" s="97"/>
      <c r="O1223" s="97"/>
      <c r="P1223" s="97"/>
      <c r="Q1223" s="98"/>
      <c r="R1223" s="140" t="str">
        <f ca="1">IF(ISERROR($Y1223),"",OFFSET('Smelter Look-up'!$C$4,$Y1223-4,0)&amp;"")</f>
        <v/>
      </c>
      <c r="S1223" s="98" t="str">
        <f ca="1" t="shared" si="139"/>
        <v/>
      </c>
      <c r="T1223" s="98" t="str">
        <f ca="1">IF(B1223="","",IF(ISERROR(MATCH($J1223,SorP!B:B,0)),"",INDIRECT("'SorP'!$A$"&amp;MATCH($S1223&amp;$J1223,SorP!C:C,0))))</f>
        <v/>
      </c>
      <c r="U1223" s="99"/>
      <c r="V1223" s="74" t="str">
        <f ca="1" t="shared" si="140"/>
        <v/>
      </c>
      <c r="W1223" s="74" t="b">
        <f ca="1" t="shared" si="141"/>
        <v>0</v>
      </c>
      <c r="X1223" s="74" t="str">
        <f ca="1" t="shared" si="142"/>
        <v>+</v>
      </c>
      <c r="Y1223" s="74" t="e">
        <f ca="1">IF(C1223="",NA(),MATCH($B1223&amp;$C1223,'Smelter Look-up'!$J:$J,0))</f>
        <v>#N/A</v>
      </c>
      <c r="AB1223" s="74">
        <f ca="1" t="shared" si="143"/>
        <v>0</v>
      </c>
      <c r="AC1223" s="74" t="str">
        <f ca="1" t="shared" si="144"/>
        <v/>
      </c>
      <c r="AD1223" s="74" t="str">
        <f ca="1" t="shared" si="145"/>
        <v/>
      </c>
    </row>
    <row r="1224" s="74" customFormat="1" ht="20.15" customHeight="1" spans="1:30">
      <c r="A1224" s="97"/>
      <c r="B1224" s="95" t="str">
        <f ca="1">IF(LEN(A1224)=0,"",INDEX('Smelter Look-up'!$A:$A,MATCH($A1224,'Smelter Look-up'!$E:$E,0)))</f>
        <v/>
      </c>
      <c r="C1224" s="95" t="str">
        <f ca="1">IF(LEN(A1224)=0,"",INDEX('Smelter Look-up'!$C:$C,MATCH($A1224,'Smelter Look-up'!$E:$E,0)))</f>
        <v/>
      </c>
      <c r="D1224" s="95"/>
      <c r="E1224" s="95" t="str">
        <f ca="1">IF(ISERROR($Y1224),"",OFFSET('Smelter Look-up'!$D$4,$Y1224-4,0)&amp;"")</f>
        <v/>
      </c>
      <c r="F1224" s="95" t="str">
        <f ca="1">IF(ISERROR($Y1224),"",OFFSET('Smelter Look-up'!$E$4,$Y1224-4,0))</f>
        <v/>
      </c>
      <c r="G1224" s="95" t="str">
        <f ca="1">IF(C1224="Smelter not listed","Enter smelter details",IF(ISERROR($Y1224),"",OFFSET('Smelter Look-up'!$F$4,$Y1224-4,0)))</f>
        <v/>
      </c>
      <c r="H1224" s="154" t="str">
        <f ca="1">IF(ISERROR($Y1224),"",OFFSET('Smelter Look-up'!$G$4,$Y1224-4,0))</f>
        <v/>
      </c>
      <c r="I1224" s="96" t="str">
        <f ca="1">IF(ISERROR($Y1224),"",OFFSET('Smelter Look-up'!$H$4,$Y1224-4,0))</f>
        <v/>
      </c>
      <c r="J1224" s="96" t="str">
        <f ca="1">IF(ISERROR($Y1224),"",OFFSET('Smelter Look-up'!$I$4,$Y1224-4,0))</f>
        <v/>
      </c>
      <c r="K1224" s="97"/>
      <c r="L1224" s="97"/>
      <c r="M1224" s="97"/>
      <c r="N1224" s="97"/>
      <c r="O1224" s="97"/>
      <c r="P1224" s="97"/>
      <c r="Q1224" s="98"/>
      <c r="R1224" s="140" t="str">
        <f ca="1">IF(ISERROR($Y1224),"",OFFSET('Smelter Look-up'!$C$4,$Y1224-4,0)&amp;"")</f>
        <v/>
      </c>
      <c r="S1224" s="98" t="str">
        <f ca="1" t="shared" si="139"/>
        <v/>
      </c>
      <c r="T1224" s="98" t="str">
        <f ca="1">IF(B1224="","",IF(ISERROR(MATCH($J1224,SorP!B:B,0)),"",INDIRECT("'SorP'!$A$"&amp;MATCH($S1224&amp;$J1224,SorP!C:C,0))))</f>
        <v/>
      </c>
      <c r="U1224" s="99"/>
      <c r="V1224" s="74" t="str">
        <f ca="1" t="shared" si="140"/>
        <v/>
      </c>
      <c r="W1224" s="74" t="b">
        <f ca="1" t="shared" si="141"/>
        <v>0</v>
      </c>
      <c r="X1224" s="74" t="str">
        <f ca="1" t="shared" si="142"/>
        <v>+</v>
      </c>
      <c r="Y1224" s="74" t="e">
        <f ca="1">IF(C1224="",NA(),MATCH($B1224&amp;$C1224,'Smelter Look-up'!$J:$J,0))</f>
        <v>#N/A</v>
      </c>
      <c r="AB1224" s="74">
        <f ca="1" t="shared" si="143"/>
        <v>0</v>
      </c>
      <c r="AC1224" s="74" t="str">
        <f ca="1" t="shared" si="144"/>
        <v/>
      </c>
      <c r="AD1224" s="74" t="str">
        <f ca="1" t="shared" si="145"/>
        <v/>
      </c>
    </row>
    <row r="1225" s="74" customFormat="1" ht="20.15" customHeight="1" spans="1:30">
      <c r="A1225" s="97"/>
      <c r="B1225" s="95" t="str">
        <f ca="1">IF(LEN(A1225)=0,"",INDEX('Smelter Look-up'!$A:$A,MATCH($A1225,'Smelter Look-up'!$E:$E,0)))</f>
        <v/>
      </c>
      <c r="C1225" s="95" t="str">
        <f ca="1">IF(LEN(A1225)=0,"",INDEX('Smelter Look-up'!$C:$C,MATCH($A1225,'Smelter Look-up'!$E:$E,0)))</f>
        <v/>
      </c>
      <c r="D1225" s="95"/>
      <c r="E1225" s="95" t="str">
        <f ca="1">IF(ISERROR($Y1225),"",OFFSET('Smelter Look-up'!$D$4,$Y1225-4,0)&amp;"")</f>
        <v/>
      </c>
      <c r="F1225" s="95" t="str">
        <f ca="1">IF(ISERROR($Y1225),"",OFFSET('Smelter Look-up'!$E$4,$Y1225-4,0))</f>
        <v/>
      </c>
      <c r="G1225" s="95" t="str">
        <f ca="1">IF(C1225="Smelter not listed","Enter smelter details",IF(ISERROR($Y1225),"",OFFSET('Smelter Look-up'!$F$4,$Y1225-4,0)))</f>
        <v/>
      </c>
      <c r="H1225" s="154" t="str">
        <f ca="1">IF(ISERROR($Y1225),"",OFFSET('Smelter Look-up'!$G$4,$Y1225-4,0))</f>
        <v/>
      </c>
      <c r="I1225" s="96" t="str">
        <f ca="1">IF(ISERROR($Y1225),"",OFFSET('Smelter Look-up'!$H$4,$Y1225-4,0))</f>
        <v/>
      </c>
      <c r="J1225" s="96" t="str">
        <f ca="1">IF(ISERROR($Y1225),"",OFFSET('Smelter Look-up'!$I$4,$Y1225-4,0))</f>
        <v/>
      </c>
      <c r="K1225" s="97"/>
      <c r="L1225" s="97"/>
      <c r="M1225" s="97"/>
      <c r="N1225" s="97"/>
      <c r="O1225" s="97"/>
      <c r="P1225" s="97"/>
      <c r="Q1225" s="98"/>
      <c r="R1225" s="140" t="str">
        <f ca="1">IF(ISERROR($Y1225),"",OFFSET('Smelter Look-up'!$C$4,$Y1225-4,0)&amp;"")</f>
        <v/>
      </c>
      <c r="S1225" s="98" t="str">
        <f ca="1" t="shared" si="139"/>
        <v/>
      </c>
      <c r="T1225" s="98" t="str">
        <f ca="1">IF(B1225="","",IF(ISERROR(MATCH($J1225,SorP!B:B,0)),"",INDIRECT("'SorP'!$A$"&amp;MATCH($S1225&amp;$J1225,SorP!C:C,0))))</f>
        <v/>
      </c>
      <c r="U1225" s="99"/>
      <c r="V1225" s="74" t="str">
        <f ca="1" t="shared" si="140"/>
        <v/>
      </c>
      <c r="W1225" s="74" t="b">
        <f ca="1" t="shared" si="141"/>
        <v>0</v>
      </c>
      <c r="X1225" s="74" t="str">
        <f ca="1" t="shared" si="142"/>
        <v>+</v>
      </c>
      <c r="Y1225" s="74" t="e">
        <f ca="1">IF(C1225="",NA(),MATCH($B1225&amp;$C1225,'Smelter Look-up'!$J:$J,0))</f>
        <v>#N/A</v>
      </c>
      <c r="AB1225" s="74">
        <f ca="1" t="shared" si="143"/>
        <v>0</v>
      </c>
      <c r="AC1225" s="74" t="str">
        <f ca="1" t="shared" si="144"/>
        <v/>
      </c>
      <c r="AD1225" s="74" t="str">
        <f ca="1" t="shared" si="145"/>
        <v/>
      </c>
    </row>
    <row r="1226" s="74" customFormat="1" ht="20.15" customHeight="1" spans="1:30">
      <c r="A1226" s="97"/>
      <c r="B1226" s="95" t="str">
        <f ca="1">IF(LEN(A1226)=0,"",INDEX('Smelter Look-up'!$A:$A,MATCH($A1226,'Smelter Look-up'!$E:$E,0)))</f>
        <v/>
      </c>
      <c r="C1226" s="95" t="str">
        <f ca="1">IF(LEN(A1226)=0,"",INDEX('Smelter Look-up'!$C:$C,MATCH($A1226,'Smelter Look-up'!$E:$E,0)))</f>
        <v/>
      </c>
      <c r="D1226" s="95"/>
      <c r="E1226" s="95" t="str">
        <f ca="1">IF(ISERROR($Y1226),"",OFFSET('Smelter Look-up'!$D$4,$Y1226-4,0)&amp;"")</f>
        <v/>
      </c>
      <c r="F1226" s="95" t="str">
        <f ca="1">IF(ISERROR($Y1226),"",OFFSET('Smelter Look-up'!$E$4,$Y1226-4,0))</f>
        <v/>
      </c>
      <c r="G1226" s="95" t="str">
        <f ca="1">IF(C1226="Smelter not listed","Enter smelter details",IF(ISERROR($Y1226),"",OFFSET('Smelter Look-up'!$F$4,$Y1226-4,0)))</f>
        <v/>
      </c>
      <c r="H1226" s="154" t="str">
        <f ca="1">IF(ISERROR($Y1226),"",OFFSET('Smelter Look-up'!$G$4,$Y1226-4,0))</f>
        <v/>
      </c>
      <c r="I1226" s="96" t="str">
        <f ca="1">IF(ISERROR($Y1226),"",OFFSET('Smelter Look-up'!$H$4,$Y1226-4,0))</f>
        <v/>
      </c>
      <c r="J1226" s="96" t="str">
        <f ca="1">IF(ISERROR($Y1226),"",OFFSET('Smelter Look-up'!$I$4,$Y1226-4,0))</f>
        <v/>
      </c>
      <c r="K1226" s="97"/>
      <c r="L1226" s="97"/>
      <c r="M1226" s="97"/>
      <c r="N1226" s="97"/>
      <c r="O1226" s="97"/>
      <c r="P1226" s="97"/>
      <c r="Q1226" s="98"/>
      <c r="R1226" s="140" t="str">
        <f ca="1">IF(ISERROR($Y1226),"",OFFSET('Smelter Look-up'!$C$4,$Y1226-4,0)&amp;"")</f>
        <v/>
      </c>
      <c r="S1226" s="98" t="str">
        <f ca="1" t="shared" si="139"/>
        <v/>
      </c>
      <c r="T1226" s="98" t="str">
        <f ca="1">IF(B1226="","",IF(ISERROR(MATCH($J1226,SorP!B:B,0)),"",INDIRECT("'SorP'!$A$"&amp;MATCH($S1226&amp;$J1226,SorP!C:C,0))))</f>
        <v/>
      </c>
      <c r="U1226" s="99"/>
      <c r="V1226" s="74" t="str">
        <f ca="1" t="shared" si="140"/>
        <v/>
      </c>
      <c r="W1226" s="74" t="b">
        <f ca="1" t="shared" si="141"/>
        <v>0</v>
      </c>
      <c r="X1226" s="74" t="str">
        <f ca="1" t="shared" si="142"/>
        <v>+</v>
      </c>
      <c r="Y1226" s="74" t="e">
        <f ca="1">IF(C1226="",NA(),MATCH($B1226&amp;$C1226,'Smelter Look-up'!$J:$J,0))</f>
        <v>#N/A</v>
      </c>
      <c r="AB1226" s="74">
        <f ca="1" t="shared" si="143"/>
        <v>0</v>
      </c>
      <c r="AC1226" s="74" t="str">
        <f ca="1" t="shared" si="144"/>
        <v/>
      </c>
      <c r="AD1226" s="74" t="str">
        <f ca="1" t="shared" si="145"/>
        <v/>
      </c>
    </row>
    <row r="1227" s="74" customFormat="1" ht="20.15" customHeight="1" spans="1:30">
      <c r="A1227" s="97"/>
      <c r="B1227" s="95" t="str">
        <f ca="1">IF(LEN(A1227)=0,"",INDEX('Smelter Look-up'!$A:$A,MATCH($A1227,'Smelter Look-up'!$E:$E,0)))</f>
        <v/>
      </c>
      <c r="C1227" s="95" t="str">
        <f ca="1">IF(LEN(A1227)=0,"",INDEX('Smelter Look-up'!$C:$C,MATCH($A1227,'Smelter Look-up'!$E:$E,0)))</f>
        <v/>
      </c>
      <c r="D1227" s="95"/>
      <c r="E1227" s="95" t="str">
        <f ca="1">IF(ISERROR($Y1227),"",OFFSET('Smelter Look-up'!$D$4,$Y1227-4,0)&amp;"")</f>
        <v/>
      </c>
      <c r="F1227" s="95" t="str">
        <f ca="1">IF(ISERROR($Y1227),"",OFFSET('Smelter Look-up'!$E$4,$Y1227-4,0))</f>
        <v/>
      </c>
      <c r="G1227" s="95" t="str">
        <f ca="1">IF(C1227="Smelter not listed","Enter smelter details",IF(ISERROR($Y1227),"",OFFSET('Smelter Look-up'!$F$4,$Y1227-4,0)))</f>
        <v/>
      </c>
      <c r="H1227" s="154" t="str">
        <f ca="1">IF(ISERROR($Y1227),"",OFFSET('Smelter Look-up'!$G$4,$Y1227-4,0))</f>
        <v/>
      </c>
      <c r="I1227" s="96" t="str">
        <f ca="1">IF(ISERROR($Y1227),"",OFFSET('Smelter Look-up'!$H$4,$Y1227-4,0))</f>
        <v/>
      </c>
      <c r="J1227" s="96" t="str">
        <f ca="1">IF(ISERROR($Y1227),"",OFFSET('Smelter Look-up'!$I$4,$Y1227-4,0))</f>
        <v/>
      </c>
      <c r="K1227" s="97"/>
      <c r="L1227" s="97"/>
      <c r="M1227" s="97"/>
      <c r="N1227" s="97"/>
      <c r="O1227" s="97"/>
      <c r="P1227" s="97"/>
      <c r="Q1227" s="98"/>
      <c r="R1227" s="140" t="str">
        <f ca="1">IF(ISERROR($Y1227),"",OFFSET('Smelter Look-up'!$C$4,$Y1227-4,0)&amp;"")</f>
        <v/>
      </c>
      <c r="S1227" s="98" t="str">
        <f ca="1" t="shared" si="139"/>
        <v/>
      </c>
      <c r="T1227" s="98" t="str">
        <f ca="1">IF(B1227="","",IF(ISERROR(MATCH($J1227,SorP!B:B,0)),"",INDIRECT("'SorP'!$A$"&amp;MATCH($S1227&amp;$J1227,SorP!C:C,0))))</f>
        <v/>
      </c>
      <c r="U1227" s="99"/>
      <c r="V1227" s="74" t="str">
        <f ca="1" t="shared" si="140"/>
        <v/>
      </c>
      <c r="W1227" s="74" t="b">
        <f ca="1" t="shared" si="141"/>
        <v>0</v>
      </c>
      <c r="X1227" s="74" t="str">
        <f ca="1" t="shared" si="142"/>
        <v>+</v>
      </c>
      <c r="Y1227" s="74" t="e">
        <f ca="1">IF(C1227="",NA(),MATCH($B1227&amp;$C1227,'Smelter Look-up'!$J:$J,0))</f>
        <v>#N/A</v>
      </c>
      <c r="AB1227" s="74">
        <f ca="1" t="shared" si="143"/>
        <v>0</v>
      </c>
      <c r="AC1227" s="74" t="str">
        <f ca="1" t="shared" si="144"/>
        <v/>
      </c>
      <c r="AD1227" s="74" t="str">
        <f ca="1" t="shared" si="145"/>
        <v/>
      </c>
    </row>
    <row r="1228" s="74" customFormat="1" ht="20.15" customHeight="1" spans="1:30">
      <c r="A1228" s="97"/>
      <c r="B1228" s="95" t="str">
        <f ca="1">IF(LEN(A1228)=0,"",INDEX('Smelter Look-up'!$A:$A,MATCH($A1228,'Smelter Look-up'!$E:$E,0)))</f>
        <v/>
      </c>
      <c r="C1228" s="95" t="str">
        <f ca="1">IF(LEN(A1228)=0,"",INDEX('Smelter Look-up'!$C:$C,MATCH($A1228,'Smelter Look-up'!$E:$E,0)))</f>
        <v/>
      </c>
      <c r="D1228" s="95"/>
      <c r="E1228" s="95" t="str">
        <f ca="1">IF(ISERROR($Y1228),"",OFFSET('Smelter Look-up'!$D$4,$Y1228-4,0)&amp;"")</f>
        <v/>
      </c>
      <c r="F1228" s="95" t="str">
        <f ca="1">IF(ISERROR($Y1228),"",OFFSET('Smelter Look-up'!$E$4,$Y1228-4,0))</f>
        <v/>
      </c>
      <c r="G1228" s="95" t="str">
        <f ca="1">IF(C1228="Smelter not listed","Enter smelter details",IF(ISERROR($Y1228),"",OFFSET('Smelter Look-up'!$F$4,$Y1228-4,0)))</f>
        <v/>
      </c>
      <c r="H1228" s="154" t="str">
        <f ca="1">IF(ISERROR($Y1228),"",OFFSET('Smelter Look-up'!$G$4,$Y1228-4,0))</f>
        <v/>
      </c>
      <c r="I1228" s="96" t="str">
        <f ca="1">IF(ISERROR($Y1228),"",OFFSET('Smelter Look-up'!$H$4,$Y1228-4,0))</f>
        <v/>
      </c>
      <c r="J1228" s="96" t="str">
        <f ca="1">IF(ISERROR($Y1228),"",OFFSET('Smelter Look-up'!$I$4,$Y1228-4,0))</f>
        <v/>
      </c>
      <c r="K1228" s="97"/>
      <c r="L1228" s="97"/>
      <c r="M1228" s="97"/>
      <c r="N1228" s="97"/>
      <c r="O1228" s="97"/>
      <c r="P1228" s="97"/>
      <c r="Q1228" s="98"/>
      <c r="R1228" s="140" t="str">
        <f ca="1">IF(ISERROR($Y1228),"",OFFSET('Smelter Look-up'!$C$4,$Y1228-4,0)&amp;"")</f>
        <v/>
      </c>
      <c r="S1228" s="98" t="str">
        <f ca="1" t="shared" si="139"/>
        <v/>
      </c>
      <c r="T1228" s="98" t="str">
        <f ca="1">IF(B1228="","",IF(ISERROR(MATCH($J1228,SorP!B:B,0)),"",INDIRECT("'SorP'!$A$"&amp;MATCH($S1228&amp;$J1228,SorP!C:C,0))))</f>
        <v/>
      </c>
      <c r="U1228" s="99"/>
      <c r="V1228" s="74" t="str">
        <f ca="1" t="shared" si="140"/>
        <v/>
      </c>
      <c r="W1228" s="74" t="b">
        <f ca="1" t="shared" si="141"/>
        <v>0</v>
      </c>
      <c r="X1228" s="74" t="str">
        <f ca="1" t="shared" si="142"/>
        <v>+</v>
      </c>
      <c r="Y1228" s="74" t="e">
        <f ca="1">IF(C1228="",NA(),MATCH($B1228&amp;$C1228,'Smelter Look-up'!$J:$J,0))</f>
        <v>#N/A</v>
      </c>
      <c r="AB1228" s="74">
        <f ca="1" t="shared" si="143"/>
        <v>0</v>
      </c>
      <c r="AC1228" s="74" t="str">
        <f ca="1" t="shared" si="144"/>
        <v/>
      </c>
      <c r="AD1228" s="74" t="str">
        <f ca="1" t="shared" si="145"/>
        <v/>
      </c>
    </row>
    <row r="1229" s="74" customFormat="1" ht="20.15" customHeight="1" spans="1:30">
      <c r="A1229" s="97"/>
      <c r="B1229" s="95" t="str">
        <f ca="1">IF(LEN(A1229)=0,"",INDEX('Smelter Look-up'!$A:$A,MATCH($A1229,'Smelter Look-up'!$E:$E,0)))</f>
        <v/>
      </c>
      <c r="C1229" s="95" t="str">
        <f ca="1">IF(LEN(A1229)=0,"",INDEX('Smelter Look-up'!$C:$C,MATCH($A1229,'Smelter Look-up'!$E:$E,0)))</f>
        <v/>
      </c>
      <c r="D1229" s="95"/>
      <c r="E1229" s="95" t="str">
        <f ca="1">IF(ISERROR($Y1229),"",OFFSET('Smelter Look-up'!$D$4,$Y1229-4,0)&amp;"")</f>
        <v/>
      </c>
      <c r="F1229" s="95" t="str">
        <f ca="1">IF(ISERROR($Y1229),"",OFFSET('Smelter Look-up'!$E$4,$Y1229-4,0))</f>
        <v/>
      </c>
      <c r="G1229" s="95" t="str">
        <f ca="1">IF(C1229="Smelter not listed","Enter smelter details",IF(ISERROR($Y1229),"",OFFSET('Smelter Look-up'!$F$4,$Y1229-4,0)))</f>
        <v/>
      </c>
      <c r="H1229" s="154" t="str">
        <f ca="1">IF(ISERROR($Y1229),"",OFFSET('Smelter Look-up'!$G$4,$Y1229-4,0))</f>
        <v/>
      </c>
      <c r="I1229" s="96" t="str">
        <f ca="1">IF(ISERROR($Y1229),"",OFFSET('Smelter Look-up'!$H$4,$Y1229-4,0))</f>
        <v/>
      </c>
      <c r="J1229" s="96" t="str">
        <f ca="1">IF(ISERROR($Y1229),"",OFFSET('Smelter Look-up'!$I$4,$Y1229-4,0))</f>
        <v/>
      </c>
      <c r="K1229" s="97"/>
      <c r="L1229" s="97"/>
      <c r="M1229" s="97"/>
      <c r="N1229" s="97"/>
      <c r="O1229" s="97"/>
      <c r="P1229" s="97"/>
      <c r="Q1229" s="98"/>
      <c r="R1229" s="140" t="str">
        <f ca="1">IF(ISERROR($Y1229),"",OFFSET('Smelter Look-up'!$C$4,$Y1229-4,0)&amp;"")</f>
        <v/>
      </c>
      <c r="S1229" s="98" t="str">
        <f ca="1" t="shared" si="139"/>
        <v/>
      </c>
      <c r="T1229" s="98" t="str">
        <f ca="1">IF(B1229="","",IF(ISERROR(MATCH($J1229,SorP!B:B,0)),"",INDIRECT("'SorP'!$A$"&amp;MATCH($S1229&amp;$J1229,SorP!C:C,0))))</f>
        <v/>
      </c>
      <c r="U1229" s="99"/>
      <c r="V1229" s="74" t="str">
        <f ca="1" t="shared" si="140"/>
        <v/>
      </c>
      <c r="W1229" s="74" t="b">
        <f ca="1" t="shared" si="141"/>
        <v>0</v>
      </c>
      <c r="X1229" s="74" t="str">
        <f ca="1" t="shared" si="142"/>
        <v>+</v>
      </c>
      <c r="Y1229" s="74" t="e">
        <f ca="1">IF(C1229="",NA(),MATCH($B1229&amp;$C1229,'Smelter Look-up'!$J:$J,0))</f>
        <v>#N/A</v>
      </c>
      <c r="AB1229" s="74">
        <f ca="1" t="shared" si="143"/>
        <v>0</v>
      </c>
      <c r="AC1229" s="74" t="str">
        <f ca="1" t="shared" si="144"/>
        <v/>
      </c>
      <c r="AD1229" s="74" t="str">
        <f ca="1" t="shared" si="145"/>
        <v/>
      </c>
    </row>
    <row r="1230" s="74" customFormat="1" ht="20.15" customHeight="1" spans="1:30">
      <c r="A1230" s="97"/>
      <c r="B1230" s="95" t="str">
        <f ca="1">IF(LEN(A1230)=0,"",INDEX('Smelter Look-up'!$A:$A,MATCH($A1230,'Smelter Look-up'!$E:$E,0)))</f>
        <v/>
      </c>
      <c r="C1230" s="95" t="str">
        <f ca="1">IF(LEN(A1230)=0,"",INDEX('Smelter Look-up'!$C:$C,MATCH($A1230,'Smelter Look-up'!$E:$E,0)))</f>
        <v/>
      </c>
      <c r="D1230" s="95"/>
      <c r="E1230" s="95" t="str">
        <f ca="1">IF(ISERROR($Y1230),"",OFFSET('Smelter Look-up'!$D$4,$Y1230-4,0)&amp;"")</f>
        <v/>
      </c>
      <c r="F1230" s="95" t="str">
        <f ca="1">IF(ISERROR($Y1230),"",OFFSET('Smelter Look-up'!$E$4,$Y1230-4,0))</f>
        <v/>
      </c>
      <c r="G1230" s="95" t="str">
        <f ca="1">IF(C1230="Smelter not listed","Enter smelter details",IF(ISERROR($Y1230),"",OFFSET('Smelter Look-up'!$F$4,$Y1230-4,0)))</f>
        <v/>
      </c>
      <c r="H1230" s="154" t="str">
        <f ca="1">IF(ISERROR($Y1230),"",OFFSET('Smelter Look-up'!$G$4,$Y1230-4,0))</f>
        <v/>
      </c>
      <c r="I1230" s="96" t="str">
        <f ca="1">IF(ISERROR($Y1230),"",OFFSET('Smelter Look-up'!$H$4,$Y1230-4,0))</f>
        <v/>
      </c>
      <c r="J1230" s="96" t="str">
        <f ca="1">IF(ISERROR($Y1230),"",OFFSET('Smelter Look-up'!$I$4,$Y1230-4,0))</f>
        <v/>
      </c>
      <c r="K1230" s="97"/>
      <c r="L1230" s="97"/>
      <c r="M1230" s="97"/>
      <c r="N1230" s="97"/>
      <c r="O1230" s="97"/>
      <c r="P1230" s="97"/>
      <c r="Q1230" s="98"/>
      <c r="R1230" s="140" t="str">
        <f ca="1">IF(ISERROR($Y1230),"",OFFSET('Smelter Look-up'!$C$4,$Y1230-4,0)&amp;"")</f>
        <v/>
      </c>
      <c r="S1230" s="98" t="str">
        <f ca="1" t="shared" si="139"/>
        <v/>
      </c>
      <c r="T1230" s="98" t="str">
        <f ca="1">IF(B1230="","",IF(ISERROR(MATCH($J1230,SorP!B:B,0)),"",INDIRECT("'SorP'!$A$"&amp;MATCH($S1230&amp;$J1230,SorP!C:C,0))))</f>
        <v/>
      </c>
      <c r="U1230" s="99"/>
      <c r="V1230" s="74" t="str">
        <f ca="1" t="shared" si="140"/>
        <v/>
      </c>
      <c r="W1230" s="74" t="b">
        <f ca="1" t="shared" si="141"/>
        <v>0</v>
      </c>
      <c r="X1230" s="74" t="str">
        <f ca="1" t="shared" si="142"/>
        <v>+</v>
      </c>
      <c r="Y1230" s="74" t="e">
        <f ca="1">IF(C1230="",NA(),MATCH($B1230&amp;$C1230,'Smelter Look-up'!$J:$J,0))</f>
        <v>#N/A</v>
      </c>
      <c r="AB1230" s="74">
        <f ca="1" t="shared" si="143"/>
        <v>0</v>
      </c>
      <c r="AC1230" s="74" t="str">
        <f ca="1" t="shared" si="144"/>
        <v/>
      </c>
      <c r="AD1230" s="74" t="str">
        <f ca="1" t="shared" si="145"/>
        <v/>
      </c>
    </row>
    <row r="1231" s="74" customFormat="1" ht="20.15" customHeight="1" spans="1:30">
      <c r="A1231" s="97"/>
      <c r="B1231" s="95" t="str">
        <f ca="1">IF(LEN(A1231)=0,"",INDEX('Smelter Look-up'!$A:$A,MATCH($A1231,'Smelter Look-up'!$E:$E,0)))</f>
        <v/>
      </c>
      <c r="C1231" s="95" t="str">
        <f ca="1">IF(LEN(A1231)=0,"",INDEX('Smelter Look-up'!$C:$C,MATCH($A1231,'Smelter Look-up'!$E:$E,0)))</f>
        <v/>
      </c>
      <c r="D1231" s="95"/>
      <c r="E1231" s="95" t="str">
        <f ca="1">IF(ISERROR($Y1231),"",OFFSET('Smelter Look-up'!$D$4,$Y1231-4,0)&amp;"")</f>
        <v/>
      </c>
      <c r="F1231" s="95" t="str">
        <f ca="1">IF(ISERROR($Y1231),"",OFFSET('Smelter Look-up'!$E$4,$Y1231-4,0))</f>
        <v/>
      </c>
      <c r="G1231" s="95" t="str">
        <f ca="1">IF(C1231="Smelter not listed","Enter smelter details",IF(ISERROR($Y1231),"",OFFSET('Smelter Look-up'!$F$4,$Y1231-4,0)))</f>
        <v/>
      </c>
      <c r="H1231" s="154" t="str">
        <f ca="1">IF(ISERROR($Y1231),"",OFFSET('Smelter Look-up'!$G$4,$Y1231-4,0))</f>
        <v/>
      </c>
      <c r="I1231" s="96" t="str">
        <f ca="1">IF(ISERROR($Y1231),"",OFFSET('Smelter Look-up'!$H$4,$Y1231-4,0))</f>
        <v/>
      </c>
      <c r="J1231" s="96" t="str">
        <f ca="1">IF(ISERROR($Y1231),"",OFFSET('Smelter Look-up'!$I$4,$Y1231-4,0))</f>
        <v/>
      </c>
      <c r="K1231" s="97"/>
      <c r="L1231" s="97"/>
      <c r="M1231" s="97"/>
      <c r="N1231" s="97"/>
      <c r="O1231" s="97"/>
      <c r="P1231" s="97"/>
      <c r="Q1231" s="98"/>
      <c r="R1231" s="140" t="str">
        <f ca="1">IF(ISERROR($Y1231),"",OFFSET('Smelter Look-up'!$C$4,$Y1231-4,0)&amp;"")</f>
        <v/>
      </c>
      <c r="S1231" s="98" t="str">
        <f ca="1" t="shared" si="139"/>
        <v/>
      </c>
      <c r="T1231" s="98" t="str">
        <f ca="1">IF(B1231="","",IF(ISERROR(MATCH($J1231,SorP!B:B,0)),"",INDIRECT("'SorP'!$A$"&amp;MATCH($S1231&amp;$J1231,SorP!C:C,0))))</f>
        <v/>
      </c>
      <c r="U1231" s="99"/>
      <c r="V1231" s="74" t="str">
        <f ca="1" t="shared" si="140"/>
        <v/>
      </c>
      <c r="W1231" s="74" t="b">
        <f ca="1" t="shared" si="141"/>
        <v>0</v>
      </c>
      <c r="X1231" s="74" t="str">
        <f ca="1" t="shared" si="142"/>
        <v>+</v>
      </c>
      <c r="Y1231" s="74" t="e">
        <f ca="1">IF(C1231="",NA(),MATCH($B1231&amp;$C1231,'Smelter Look-up'!$J:$J,0))</f>
        <v>#N/A</v>
      </c>
      <c r="AB1231" s="74">
        <f ca="1" t="shared" si="143"/>
        <v>0</v>
      </c>
      <c r="AC1231" s="74" t="str">
        <f ca="1" t="shared" si="144"/>
        <v/>
      </c>
      <c r="AD1231" s="74" t="str">
        <f ca="1" t="shared" si="145"/>
        <v/>
      </c>
    </row>
    <row r="1232" s="74" customFormat="1" ht="20.15" customHeight="1" spans="1:30">
      <c r="A1232" s="97"/>
      <c r="B1232" s="95" t="str">
        <f ca="1">IF(LEN(A1232)=0,"",INDEX('Smelter Look-up'!$A:$A,MATCH($A1232,'Smelter Look-up'!$E:$E,0)))</f>
        <v/>
      </c>
      <c r="C1232" s="95" t="str">
        <f ca="1">IF(LEN(A1232)=0,"",INDEX('Smelter Look-up'!$C:$C,MATCH($A1232,'Smelter Look-up'!$E:$E,0)))</f>
        <v/>
      </c>
      <c r="D1232" s="95"/>
      <c r="E1232" s="95" t="str">
        <f ca="1">IF(ISERROR($Y1232),"",OFFSET('Smelter Look-up'!$D$4,$Y1232-4,0)&amp;"")</f>
        <v/>
      </c>
      <c r="F1232" s="95" t="str">
        <f ca="1">IF(ISERROR($Y1232),"",OFFSET('Smelter Look-up'!$E$4,$Y1232-4,0))</f>
        <v/>
      </c>
      <c r="G1232" s="95" t="str">
        <f ca="1">IF(C1232="Smelter not listed","Enter smelter details",IF(ISERROR($Y1232),"",OFFSET('Smelter Look-up'!$F$4,$Y1232-4,0)))</f>
        <v/>
      </c>
      <c r="H1232" s="154" t="str">
        <f ca="1">IF(ISERROR($Y1232),"",OFFSET('Smelter Look-up'!$G$4,$Y1232-4,0))</f>
        <v/>
      </c>
      <c r="I1232" s="96" t="str">
        <f ca="1">IF(ISERROR($Y1232),"",OFFSET('Smelter Look-up'!$H$4,$Y1232-4,0))</f>
        <v/>
      </c>
      <c r="J1232" s="96" t="str">
        <f ca="1">IF(ISERROR($Y1232),"",OFFSET('Smelter Look-up'!$I$4,$Y1232-4,0))</f>
        <v/>
      </c>
      <c r="K1232" s="97"/>
      <c r="L1232" s="97"/>
      <c r="M1232" s="97"/>
      <c r="N1232" s="97"/>
      <c r="O1232" s="97"/>
      <c r="P1232" s="97"/>
      <c r="Q1232" s="98"/>
      <c r="R1232" s="140" t="str">
        <f ca="1">IF(ISERROR($Y1232),"",OFFSET('Smelter Look-up'!$C$4,$Y1232-4,0)&amp;"")</f>
        <v/>
      </c>
      <c r="S1232" s="98" t="str">
        <f ca="1" t="shared" si="139"/>
        <v/>
      </c>
      <c r="T1232" s="98" t="str">
        <f ca="1">IF(B1232="","",IF(ISERROR(MATCH($J1232,SorP!B:B,0)),"",INDIRECT("'SorP'!$A$"&amp;MATCH($S1232&amp;$J1232,SorP!C:C,0))))</f>
        <v/>
      </c>
      <c r="U1232" s="99"/>
      <c r="V1232" s="74" t="str">
        <f ca="1" t="shared" si="140"/>
        <v/>
      </c>
      <c r="W1232" s="74" t="b">
        <f ca="1" t="shared" si="141"/>
        <v>0</v>
      </c>
      <c r="X1232" s="74" t="str">
        <f ca="1" t="shared" si="142"/>
        <v>+</v>
      </c>
      <c r="Y1232" s="74" t="e">
        <f ca="1">IF(C1232="",NA(),MATCH($B1232&amp;$C1232,'Smelter Look-up'!$J:$J,0))</f>
        <v>#N/A</v>
      </c>
      <c r="AB1232" s="74">
        <f ca="1" t="shared" si="143"/>
        <v>0</v>
      </c>
      <c r="AC1232" s="74" t="str">
        <f ca="1" t="shared" si="144"/>
        <v/>
      </c>
      <c r="AD1232" s="74" t="str">
        <f ca="1" t="shared" si="145"/>
        <v/>
      </c>
    </row>
    <row r="1233" s="74" customFormat="1" ht="20.15" customHeight="1" spans="1:30">
      <c r="A1233" s="97"/>
      <c r="B1233" s="95" t="str">
        <f ca="1">IF(LEN(A1233)=0,"",INDEX('Smelter Look-up'!$A:$A,MATCH($A1233,'Smelter Look-up'!$E:$E,0)))</f>
        <v/>
      </c>
      <c r="C1233" s="95" t="str">
        <f ca="1">IF(LEN(A1233)=0,"",INDEX('Smelter Look-up'!$C:$C,MATCH($A1233,'Smelter Look-up'!$E:$E,0)))</f>
        <v/>
      </c>
      <c r="D1233" s="95"/>
      <c r="E1233" s="95" t="str">
        <f ca="1">IF(ISERROR($Y1233),"",OFFSET('Smelter Look-up'!$D$4,$Y1233-4,0)&amp;"")</f>
        <v/>
      </c>
      <c r="F1233" s="95" t="str">
        <f ca="1">IF(ISERROR($Y1233),"",OFFSET('Smelter Look-up'!$E$4,$Y1233-4,0))</f>
        <v/>
      </c>
      <c r="G1233" s="95" t="str">
        <f ca="1">IF(C1233="Smelter not listed","Enter smelter details",IF(ISERROR($Y1233),"",OFFSET('Smelter Look-up'!$F$4,$Y1233-4,0)))</f>
        <v/>
      </c>
      <c r="H1233" s="154" t="str">
        <f ca="1">IF(ISERROR($Y1233),"",OFFSET('Smelter Look-up'!$G$4,$Y1233-4,0))</f>
        <v/>
      </c>
      <c r="I1233" s="96" t="str">
        <f ca="1">IF(ISERROR($Y1233),"",OFFSET('Smelter Look-up'!$H$4,$Y1233-4,0))</f>
        <v/>
      </c>
      <c r="J1233" s="96" t="str">
        <f ca="1">IF(ISERROR($Y1233),"",OFFSET('Smelter Look-up'!$I$4,$Y1233-4,0))</f>
        <v/>
      </c>
      <c r="K1233" s="97"/>
      <c r="L1233" s="97"/>
      <c r="M1233" s="97"/>
      <c r="N1233" s="97"/>
      <c r="O1233" s="97"/>
      <c r="P1233" s="97"/>
      <c r="Q1233" s="98"/>
      <c r="R1233" s="140" t="str">
        <f ca="1">IF(ISERROR($Y1233),"",OFFSET('Smelter Look-up'!$C$4,$Y1233-4,0)&amp;"")</f>
        <v/>
      </c>
      <c r="S1233" s="98" t="str">
        <f ca="1" t="shared" si="139"/>
        <v/>
      </c>
      <c r="T1233" s="98" t="str">
        <f ca="1">IF(B1233="","",IF(ISERROR(MATCH($J1233,SorP!B:B,0)),"",INDIRECT("'SorP'!$A$"&amp;MATCH($S1233&amp;$J1233,SorP!C:C,0))))</f>
        <v/>
      </c>
      <c r="U1233" s="99"/>
      <c r="V1233" s="74" t="str">
        <f ca="1" t="shared" si="140"/>
        <v/>
      </c>
      <c r="W1233" s="74" t="b">
        <f ca="1" t="shared" si="141"/>
        <v>0</v>
      </c>
      <c r="X1233" s="74" t="str">
        <f ca="1" t="shared" si="142"/>
        <v>+</v>
      </c>
      <c r="Y1233" s="74" t="e">
        <f ca="1">IF(C1233="",NA(),MATCH($B1233&amp;$C1233,'Smelter Look-up'!$J:$J,0))</f>
        <v>#N/A</v>
      </c>
      <c r="AB1233" s="74">
        <f ca="1" t="shared" si="143"/>
        <v>0</v>
      </c>
      <c r="AC1233" s="74" t="str">
        <f ca="1" t="shared" si="144"/>
        <v/>
      </c>
      <c r="AD1233" s="74" t="str">
        <f ca="1" t="shared" si="145"/>
        <v/>
      </c>
    </row>
    <row r="1234" s="74" customFormat="1" ht="20.15" customHeight="1" spans="1:30">
      <c r="A1234" s="97"/>
      <c r="B1234" s="95" t="str">
        <f ca="1">IF(LEN(A1234)=0,"",INDEX('Smelter Look-up'!$A:$A,MATCH($A1234,'Smelter Look-up'!$E:$E,0)))</f>
        <v/>
      </c>
      <c r="C1234" s="95" t="str">
        <f ca="1">IF(LEN(A1234)=0,"",INDEX('Smelter Look-up'!$C:$C,MATCH($A1234,'Smelter Look-up'!$E:$E,0)))</f>
        <v/>
      </c>
      <c r="D1234" s="95"/>
      <c r="E1234" s="95" t="str">
        <f ca="1">IF(ISERROR($Y1234),"",OFFSET('Smelter Look-up'!$D$4,$Y1234-4,0)&amp;"")</f>
        <v/>
      </c>
      <c r="F1234" s="95" t="str">
        <f ca="1">IF(ISERROR($Y1234),"",OFFSET('Smelter Look-up'!$E$4,$Y1234-4,0))</f>
        <v/>
      </c>
      <c r="G1234" s="95" t="str">
        <f ca="1">IF(C1234="Smelter not listed","Enter smelter details",IF(ISERROR($Y1234),"",OFFSET('Smelter Look-up'!$F$4,$Y1234-4,0)))</f>
        <v/>
      </c>
      <c r="H1234" s="154" t="str">
        <f ca="1">IF(ISERROR($Y1234),"",OFFSET('Smelter Look-up'!$G$4,$Y1234-4,0))</f>
        <v/>
      </c>
      <c r="I1234" s="96" t="str">
        <f ca="1">IF(ISERROR($Y1234),"",OFFSET('Smelter Look-up'!$H$4,$Y1234-4,0))</f>
        <v/>
      </c>
      <c r="J1234" s="96" t="str">
        <f ca="1">IF(ISERROR($Y1234),"",OFFSET('Smelter Look-up'!$I$4,$Y1234-4,0))</f>
        <v/>
      </c>
      <c r="K1234" s="97"/>
      <c r="L1234" s="97"/>
      <c r="M1234" s="97"/>
      <c r="N1234" s="97"/>
      <c r="O1234" s="97"/>
      <c r="P1234" s="97"/>
      <c r="Q1234" s="98"/>
      <c r="R1234" s="140" t="str">
        <f ca="1">IF(ISERROR($Y1234),"",OFFSET('Smelter Look-up'!$C$4,$Y1234-4,0)&amp;"")</f>
        <v/>
      </c>
      <c r="S1234" s="98" t="str">
        <f ca="1" t="shared" si="139"/>
        <v/>
      </c>
      <c r="T1234" s="98" t="str">
        <f ca="1">IF(B1234="","",IF(ISERROR(MATCH($J1234,SorP!B:B,0)),"",INDIRECT("'SorP'!$A$"&amp;MATCH($S1234&amp;$J1234,SorP!C:C,0))))</f>
        <v/>
      </c>
      <c r="U1234" s="99"/>
      <c r="V1234" s="74" t="str">
        <f ca="1" t="shared" si="140"/>
        <v/>
      </c>
      <c r="W1234" s="74" t="b">
        <f ca="1" t="shared" si="141"/>
        <v>0</v>
      </c>
      <c r="X1234" s="74" t="str">
        <f ca="1" t="shared" si="142"/>
        <v>+</v>
      </c>
      <c r="Y1234" s="74" t="e">
        <f ca="1">IF(C1234="",NA(),MATCH($B1234&amp;$C1234,'Smelter Look-up'!$J:$J,0))</f>
        <v>#N/A</v>
      </c>
      <c r="AB1234" s="74">
        <f ca="1" t="shared" si="143"/>
        <v>0</v>
      </c>
      <c r="AC1234" s="74" t="str">
        <f ca="1" t="shared" si="144"/>
        <v/>
      </c>
      <c r="AD1234" s="74" t="str">
        <f ca="1" t="shared" si="145"/>
        <v/>
      </c>
    </row>
    <row r="1235" s="74" customFormat="1" ht="20.15" customHeight="1" spans="1:30">
      <c r="A1235" s="97"/>
      <c r="B1235" s="95" t="str">
        <f ca="1">IF(LEN(A1235)=0,"",INDEX('Smelter Look-up'!$A:$A,MATCH($A1235,'Smelter Look-up'!$E:$E,0)))</f>
        <v/>
      </c>
      <c r="C1235" s="95" t="str">
        <f ca="1">IF(LEN(A1235)=0,"",INDEX('Smelter Look-up'!$C:$C,MATCH($A1235,'Smelter Look-up'!$E:$E,0)))</f>
        <v/>
      </c>
      <c r="D1235" s="95"/>
      <c r="E1235" s="95" t="str">
        <f ca="1">IF(ISERROR($Y1235),"",OFFSET('Smelter Look-up'!$D$4,$Y1235-4,0)&amp;"")</f>
        <v/>
      </c>
      <c r="F1235" s="95" t="str">
        <f ca="1">IF(ISERROR($Y1235),"",OFFSET('Smelter Look-up'!$E$4,$Y1235-4,0))</f>
        <v/>
      </c>
      <c r="G1235" s="95" t="str">
        <f ca="1">IF(C1235="Smelter not listed","Enter smelter details",IF(ISERROR($Y1235),"",OFFSET('Smelter Look-up'!$F$4,$Y1235-4,0)))</f>
        <v/>
      </c>
      <c r="H1235" s="154" t="str">
        <f ca="1">IF(ISERROR($Y1235),"",OFFSET('Smelter Look-up'!$G$4,$Y1235-4,0))</f>
        <v/>
      </c>
      <c r="I1235" s="96" t="str">
        <f ca="1">IF(ISERROR($Y1235),"",OFFSET('Smelter Look-up'!$H$4,$Y1235-4,0))</f>
        <v/>
      </c>
      <c r="J1235" s="96" t="str">
        <f ca="1">IF(ISERROR($Y1235),"",OFFSET('Smelter Look-up'!$I$4,$Y1235-4,0))</f>
        <v/>
      </c>
      <c r="K1235" s="97"/>
      <c r="L1235" s="97"/>
      <c r="M1235" s="97"/>
      <c r="N1235" s="97"/>
      <c r="O1235" s="97"/>
      <c r="P1235" s="97"/>
      <c r="Q1235" s="98"/>
      <c r="R1235" s="140" t="str">
        <f ca="1">IF(ISERROR($Y1235),"",OFFSET('Smelter Look-up'!$C$4,$Y1235-4,0)&amp;"")</f>
        <v/>
      </c>
      <c r="S1235" s="98" t="str">
        <f ca="1" t="shared" si="139"/>
        <v/>
      </c>
      <c r="T1235" s="98" t="str">
        <f ca="1">IF(B1235="","",IF(ISERROR(MATCH($J1235,SorP!B:B,0)),"",INDIRECT("'SorP'!$A$"&amp;MATCH($S1235&amp;$J1235,SorP!C:C,0))))</f>
        <v/>
      </c>
      <c r="U1235" s="99"/>
      <c r="V1235" s="74" t="str">
        <f ca="1" t="shared" si="140"/>
        <v/>
      </c>
      <c r="W1235" s="74" t="b">
        <f ca="1" t="shared" si="141"/>
        <v>0</v>
      </c>
      <c r="X1235" s="74" t="str">
        <f ca="1" t="shared" si="142"/>
        <v>+</v>
      </c>
      <c r="Y1235" s="74" t="e">
        <f ca="1">IF(C1235="",NA(),MATCH($B1235&amp;$C1235,'Smelter Look-up'!$J:$J,0))</f>
        <v>#N/A</v>
      </c>
      <c r="AB1235" s="74">
        <f ca="1" t="shared" si="143"/>
        <v>0</v>
      </c>
      <c r="AC1235" s="74" t="str">
        <f ca="1" t="shared" si="144"/>
        <v/>
      </c>
      <c r="AD1235" s="74" t="str">
        <f ca="1" t="shared" si="145"/>
        <v/>
      </c>
    </row>
    <row r="1236" s="74" customFormat="1" ht="20.15" customHeight="1" spans="1:30">
      <c r="A1236" s="97"/>
      <c r="B1236" s="95" t="str">
        <f ca="1">IF(LEN(A1236)=0,"",INDEX('Smelter Look-up'!$A:$A,MATCH($A1236,'Smelter Look-up'!$E:$E,0)))</f>
        <v/>
      </c>
      <c r="C1236" s="95" t="str">
        <f ca="1">IF(LEN(A1236)=0,"",INDEX('Smelter Look-up'!$C:$C,MATCH($A1236,'Smelter Look-up'!$E:$E,0)))</f>
        <v/>
      </c>
      <c r="D1236" s="95"/>
      <c r="E1236" s="95" t="str">
        <f ca="1">IF(ISERROR($Y1236),"",OFFSET('Smelter Look-up'!$D$4,$Y1236-4,0)&amp;"")</f>
        <v/>
      </c>
      <c r="F1236" s="95" t="str">
        <f ca="1">IF(ISERROR($Y1236),"",OFFSET('Smelter Look-up'!$E$4,$Y1236-4,0))</f>
        <v/>
      </c>
      <c r="G1236" s="95" t="str">
        <f ca="1">IF(C1236="Smelter not listed","Enter smelter details",IF(ISERROR($Y1236),"",OFFSET('Smelter Look-up'!$F$4,$Y1236-4,0)))</f>
        <v/>
      </c>
      <c r="H1236" s="154" t="str">
        <f ca="1">IF(ISERROR($Y1236),"",OFFSET('Smelter Look-up'!$G$4,$Y1236-4,0))</f>
        <v/>
      </c>
      <c r="I1236" s="96" t="str">
        <f ca="1">IF(ISERROR($Y1236),"",OFFSET('Smelter Look-up'!$H$4,$Y1236-4,0))</f>
        <v/>
      </c>
      <c r="J1236" s="96" t="str">
        <f ca="1">IF(ISERROR($Y1236),"",OFFSET('Smelter Look-up'!$I$4,$Y1236-4,0))</f>
        <v/>
      </c>
      <c r="K1236" s="97"/>
      <c r="L1236" s="97"/>
      <c r="M1236" s="97"/>
      <c r="N1236" s="97"/>
      <c r="O1236" s="97"/>
      <c r="P1236" s="97"/>
      <c r="Q1236" s="98"/>
      <c r="R1236" s="140" t="str">
        <f ca="1">IF(ISERROR($Y1236),"",OFFSET('Smelter Look-up'!$C$4,$Y1236-4,0)&amp;"")</f>
        <v/>
      </c>
      <c r="S1236" s="98" t="str">
        <f ca="1" t="shared" si="139"/>
        <v/>
      </c>
      <c r="T1236" s="98" t="str">
        <f ca="1">IF(B1236="","",IF(ISERROR(MATCH($J1236,SorP!B:B,0)),"",INDIRECT("'SorP'!$A$"&amp;MATCH($S1236&amp;$J1236,SorP!C:C,0))))</f>
        <v/>
      </c>
      <c r="U1236" s="99"/>
      <c r="V1236" s="74" t="str">
        <f ca="1" t="shared" si="140"/>
        <v/>
      </c>
      <c r="W1236" s="74" t="b">
        <f ca="1" t="shared" si="141"/>
        <v>0</v>
      </c>
      <c r="X1236" s="74" t="str">
        <f ca="1" t="shared" si="142"/>
        <v>+</v>
      </c>
      <c r="Y1236" s="74" t="e">
        <f ca="1">IF(C1236="",NA(),MATCH($B1236&amp;$C1236,'Smelter Look-up'!$J:$J,0))</f>
        <v>#N/A</v>
      </c>
      <c r="AB1236" s="74">
        <f ca="1" t="shared" si="143"/>
        <v>0</v>
      </c>
      <c r="AC1236" s="74" t="str">
        <f ca="1" t="shared" si="144"/>
        <v/>
      </c>
      <c r="AD1236" s="74" t="str">
        <f ca="1" t="shared" si="145"/>
        <v/>
      </c>
    </row>
    <row r="1237" s="74" customFormat="1" ht="20.15" customHeight="1" spans="1:30">
      <c r="A1237" s="97"/>
      <c r="B1237" s="95" t="str">
        <f ca="1">IF(LEN(A1237)=0,"",INDEX('Smelter Look-up'!$A:$A,MATCH($A1237,'Smelter Look-up'!$E:$E,0)))</f>
        <v/>
      </c>
      <c r="C1237" s="95" t="str">
        <f ca="1">IF(LEN(A1237)=0,"",INDEX('Smelter Look-up'!$C:$C,MATCH($A1237,'Smelter Look-up'!$E:$E,0)))</f>
        <v/>
      </c>
      <c r="D1237" s="95"/>
      <c r="E1237" s="95" t="str">
        <f ca="1">IF(ISERROR($Y1237),"",OFFSET('Smelter Look-up'!$D$4,$Y1237-4,0)&amp;"")</f>
        <v/>
      </c>
      <c r="F1237" s="95" t="str">
        <f ca="1">IF(ISERROR($Y1237),"",OFFSET('Smelter Look-up'!$E$4,$Y1237-4,0))</f>
        <v/>
      </c>
      <c r="G1237" s="95" t="str">
        <f ca="1">IF(C1237="Smelter not listed","Enter smelter details",IF(ISERROR($Y1237),"",OFFSET('Smelter Look-up'!$F$4,$Y1237-4,0)))</f>
        <v/>
      </c>
      <c r="H1237" s="154" t="str">
        <f ca="1">IF(ISERROR($Y1237),"",OFFSET('Smelter Look-up'!$G$4,$Y1237-4,0))</f>
        <v/>
      </c>
      <c r="I1237" s="96" t="str">
        <f ca="1">IF(ISERROR($Y1237),"",OFFSET('Smelter Look-up'!$H$4,$Y1237-4,0))</f>
        <v/>
      </c>
      <c r="J1237" s="96" t="str">
        <f ca="1">IF(ISERROR($Y1237),"",OFFSET('Smelter Look-up'!$I$4,$Y1237-4,0))</f>
        <v/>
      </c>
      <c r="K1237" s="97"/>
      <c r="L1237" s="97"/>
      <c r="M1237" s="97"/>
      <c r="N1237" s="97"/>
      <c r="O1237" s="97"/>
      <c r="P1237" s="97"/>
      <c r="Q1237" s="98"/>
      <c r="R1237" s="140" t="str">
        <f ca="1">IF(ISERROR($Y1237),"",OFFSET('Smelter Look-up'!$C$4,$Y1237-4,0)&amp;"")</f>
        <v/>
      </c>
      <c r="S1237" s="98" t="str">
        <f ca="1" t="shared" si="139"/>
        <v/>
      </c>
      <c r="T1237" s="98" t="str">
        <f ca="1">IF(B1237="","",IF(ISERROR(MATCH($J1237,SorP!B:B,0)),"",INDIRECT("'SorP'!$A$"&amp;MATCH($S1237&amp;$J1237,SorP!C:C,0))))</f>
        <v/>
      </c>
      <c r="U1237" s="99"/>
      <c r="V1237" s="74" t="str">
        <f ca="1" t="shared" si="140"/>
        <v/>
      </c>
      <c r="W1237" s="74" t="b">
        <f ca="1" t="shared" si="141"/>
        <v>0</v>
      </c>
      <c r="X1237" s="74" t="str">
        <f ca="1" t="shared" si="142"/>
        <v>+</v>
      </c>
      <c r="Y1237" s="74" t="e">
        <f ca="1">IF(C1237="",NA(),MATCH($B1237&amp;$C1237,'Smelter Look-up'!$J:$J,0))</f>
        <v>#N/A</v>
      </c>
      <c r="AB1237" s="74">
        <f ca="1" t="shared" si="143"/>
        <v>0</v>
      </c>
      <c r="AC1237" s="74" t="str">
        <f ca="1" t="shared" si="144"/>
        <v/>
      </c>
      <c r="AD1237" s="74" t="str">
        <f ca="1" t="shared" si="145"/>
        <v/>
      </c>
    </row>
    <row r="1238" s="74" customFormat="1" ht="20.15" customHeight="1" spans="1:30">
      <c r="A1238" s="97"/>
      <c r="B1238" s="95" t="str">
        <f ca="1">IF(LEN(A1238)=0,"",INDEX('Smelter Look-up'!$A:$A,MATCH($A1238,'Smelter Look-up'!$E:$E,0)))</f>
        <v/>
      </c>
      <c r="C1238" s="95" t="str">
        <f ca="1">IF(LEN(A1238)=0,"",INDEX('Smelter Look-up'!$C:$C,MATCH($A1238,'Smelter Look-up'!$E:$E,0)))</f>
        <v/>
      </c>
      <c r="D1238" s="95"/>
      <c r="E1238" s="95" t="str">
        <f ca="1">IF(ISERROR($Y1238),"",OFFSET('Smelter Look-up'!$D$4,$Y1238-4,0)&amp;"")</f>
        <v/>
      </c>
      <c r="F1238" s="95" t="str">
        <f ca="1">IF(ISERROR($Y1238),"",OFFSET('Smelter Look-up'!$E$4,$Y1238-4,0))</f>
        <v/>
      </c>
      <c r="G1238" s="95" t="str">
        <f ca="1">IF(C1238="Smelter not listed","Enter smelter details",IF(ISERROR($Y1238),"",OFFSET('Smelter Look-up'!$F$4,$Y1238-4,0)))</f>
        <v/>
      </c>
      <c r="H1238" s="154" t="str">
        <f ca="1">IF(ISERROR($Y1238),"",OFFSET('Smelter Look-up'!$G$4,$Y1238-4,0))</f>
        <v/>
      </c>
      <c r="I1238" s="96" t="str">
        <f ca="1">IF(ISERROR($Y1238),"",OFFSET('Smelter Look-up'!$H$4,$Y1238-4,0))</f>
        <v/>
      </c>
      <c r="J1238" s="96" t="str">
        <f ca="1">IF(ISERROR($Y1238),"",OFFSET('Smelter Look-up'!$I$4,$Y1238-4,0))</f>
        <v/>
      </c>
      <c r="K1238" s="97"/>
      <c r="L1238" s="97"/>
      <c r="M1238" s="97"/>
      <c r="N1238" s="97"/>
      <c r="O1238" s="97"/>
      <c r="P1238" s="97"/>
      <c r="Q1238" s="98"/>
      <c r="R1238" s="140" t="str">
        <f ca="1">IF(ISERROR($Y1238),"",OFFSET('Smelter Look-up'!$C$4,$Y1238-4,0)&amp;"")</f>
        <v/>
      </c>
      <c r="S1238" s="98" t="str">
        <f ca="1" t="shared" si="139"/>
        <v/>
      </c>
      <c r="T1238" s="98" t="str">
        <f ca="1">IF(B1238="","",IF(ISERROR(MATCH($J1238,SorP!B:B,0)),"",INDIRECT("'SorP'!$A$"&amp;MATCH($S1238&amp;$J1238,SorP!C:C,0))))</f>
        <v/>
      </c>
      <c r="U1238" s="99"/>
      <c r="V1238" s="74" t="str">
        <f ca="1" t="shared" si="140"/>
        <v/>
      </c>
      <c r="W1238" s="74" t="b">
        <f ca="1" t="shared" si="141"/>
        <v>0</v>
      </c>
      <c r="X1238" s="74" t="str">
        <f ca="1" t="shared" si="142"/>
        <v>+</v>
      </c>
      <c r="Y1238" s="74" t="e">
        <f ca="1">IF(C1238="",NA(),MATCH($B1238&amp;$C1238,'Smelter Look-up'!$J:$J,0))</f>
        <v>#N/A</v>
      </c>
      <c r="AB1238" s="74">
        <f ca="1" t="shared" si="143"/>
        <v>0</v>
      </c>
      <c r="AC1238" s="74" t="str">
        <f ca="1" t="shared" si="144"/>
        <v/>
      </c>
      <c r="AD1238" s="74" t="str">
        <f ca="1" t="shared" si="145"/>
        <v/>
      </c>
    </row>
    <row r="1239" s="74" customFormat="1" ht="20.15" customHeight="1" spans="1:30">
      <c r="A1239" s="97"/>
      <c r="B1239" s="95" t="str">
        <f ca="1">IF(LEN(A1239)=0,"",INDEX('Smelter Look-up'!$A:$A,MATCH($A1239,'Smelter Look-up'!$E:$E,0)))</f>
        <v/>
      </c>
      <c r="C1239" s="95" t="str">
        <f ca="1">IF(LEN(A1239)=0,"",INDEX('Smelter Look-up'!$C:$C,MATCH($A1239,'Smelter Look-up'!$E:$E,0)))</f>
        <v/>
      </c>
      <c r="D1239" s="95"/>
      <c r="E1239" s="95" t="str">
        <f ca="1">IF(ISERROR($Y1239),"",OFFSET('Smelter Look-up'!$D$4,$Y1239-4,0)&amp;"")</f>
        <v/>
      </c>
      <c r="F1239" s="95" t="str">
        <f ca="1">IF(ISERROR($Y1239),"",OFFSET('Smelter Look-up'!$E$4,$Y1239-4,0))</f>
        <v/>
      </c>
      <c r="G1239" s="95" t="str">
        <f ca="1">IF(C1239="Smelter not listed","Enter smelter details",IF(ISERROR($Y1239),"",OFFSET('Smelter Look-up'!$F$4,$Y1239-4,0)))</f>
        <v/>
      </c>
      <c r="H1239" s="154" t="str">
        <f ca="1">IF(ISERROR($Y1239),"",OFFSET('Smelter Look-up'!$G$4,$Y1239-4,0))</f>
        <v/>
      </c>
      <c r="I1239" s="96" t="str">
        <f ca="1">IF(ISERROR($Y1239),"",OFFSET('Smelter Look-up'!$H$4,$Y1239-4,0))</f>
        <v/>
      </c>
      <c r="J1239" s="96" t="str">
        <f ca="1">IF(ISERROR($Y1239),"",OFFSET('Smelter Look-up'!$I$4,$Y1239-4,0))</f>
        <v/>
      </c>
      <c r="K1239" s="97"/>
      <c r="L1239" s="97"/>
      <c r="M1239" s="97"/>
      <c r="N1239" s="97"/>
      <c r="O1239" s="97"/>
      <c r="P1239" s="97"/>
      <c r="Q1239" s="98"/>
      <c r="R1239" s="140" t="str">
        <f ca="1">IF(ISERROR($Y1239),"",OFFSET('Smelter Look-up'!$C$4,$Y1239-4,0)&amp;"")</f>
        <v/>
      </c>
      <c r="S1239" s="98" t="str">
        <f ca="1" t="shared" si="139"/>
        <v/>
      </c>
      <c r="T1239" s="98" t="str">
        <f ca="1">IF(B1239="","",IF(ISERROR(MATCH($J1239,SorP!B:B,0)),"",INDIRECT("'SorP'!$A$"&amp;MATCH($S1239&amp;$J1239,SorP!C:C,0))))</f>
        <v/>
      </c>
      <c r="U1239" s="99"/>
      <c r="V1239" s="74" t="str">
        <f ca="1" t="shared" si="140"/>
        <v/>
      </c>
      <c r="W1239" s="74" t="b">
        <f ca="1" t="shared" si="141"/>
        <v>0</v>
      </c>
      <c r="X1239" s="74" t="str">
        <f ca="1" t="shared" si="142"/>
        <v>+</v>
      </c>
      <c r="Y1239" s="74" t="e">
        <f ca="1">IF(C1239="",NA(),MATCH($B1239&amp;$C1239,'Smelter Look-up'!$J:$J,0))</f>
        <v>#N/A</v>
      </c>
      <c r="AB1239" s="74">
        <f ca="1" t="shared" si="143"/>
        <v>0</v>
      </c>
      <c r="AC1239" s="74" t="str">
        <f ca="1" t="shared" si="144"/>
        <v/>
      </c>
      <c r="AD1239" s="74" t="str">
        <f ca="1" t="shared" si="145"/>
        <v/>
      </c>
    </row>
    <row r="1240" s="74" customFormat="1" ht="20.15" customHeight="1" spans="1:30">
      <c r="A1240" s="97"/>
      <c r="B1240" s="95" t="str">
        <f ca="1">IF(LEN(A1240)=0,"",INDEX('Smelter Look-up'!$A:$A,MATCH($A1240,'Smelter Look-up'!$E:$E,0)))</f>
        <v/>
      </c>
      <c r="C1240" s="95" t="str">
        <f ca="1">IF(LEN(A1240)=0,"",INDEX('Smelter Look-up'!$C:$C,MATCH($A1240,'Smelter Look-up'!$E:$E,0)))</f>
        <v/>
      </c>
      <c r="D1240" s="95"/>
      <c r="E1240" s="95" t="str">
        <f ca="1">IF(ISERROR($Y1240),"",OFFSET('Smelter Look-up'!$D$4,$Y1240-4,0)&amp;"")</f>
        <v/>
      </c>
      <c r="F1240" s="95" t="str">
        <f ca="1">IF(ISERROR($Y1240),"",OFFSET('Smelter Look-up'!$E$4,$Y1240-4,0))</f>
        <v/>
      </c>
      <c r="G1240" s="95" t="str">
        <f ca="1">IF(C1240="Smelter not listed","Enter smelter details",IF(ISERROR($Y1240),"",OFFSET('Smelter Look-up'!$F$4,$Y1240-4,0)))</f>
        <v/>
      </c>
      <c r="H1240" s="154" t="str">
        <f ca="1">IF(ISERROR($Y1240),"",OFFSET('Smelter Look-up'!$G$4,$Y1240-4,0))</f>
        <v/>
      </c>
      <c r="I1240" s="96" t="str">
        <f ca="1">IF(ISERROR($Y1240),"",OFFSET('Smelter Look-up'!$H$4,$Y1240-4,0))</f>
        <v/>
      </c>
      <c r="J1240" s="96" t="str">
        <f ca="1">IF(ISERROR($Y1240),"",OFFSET('Smelter Look-up'!$I$4,$Y1240-4,0))</f>
        <v/>
      </c>
      <c r="K1240" s="97"/>
      <c r="L1240" s="97"/>
      <c r="M1240" s="97"/>
      <c r="N1240" s="97"/>
      <c r="O1240" s="97"/>
      <c r="P1240" s="97"/>
      <c r="Q1240" s="98"/>
      <c r="R1240" s="140" t="str">
        <f ca="1">IF(ISERROR($Y1240),"",OFFSET('Smelter Look-up'!$C$4,$Y1240-4,0)&amp;"")</f>
        <v/>
      </c>
      <c r="S1240" s="98" t="str">
        <f ca="1" t="shared" si="139"/>
        <v/>
      </c>
      <c r="T1240" s="98" t="str">
        <f ca="1">IF(B1240="","",IF(ISERROR(MATCH($J1240,SorP!B:B,0)),"",INDIRECT("'SorP'!$A$"&amp;MATCH($S1240&amp;$J1240,SorP!C:C,0))))</f>
        <v/>
      </c>
      <c r="U1240" s="99"/>
      <c r="V1240" s="74" t="str">
        <f ca="1" t="shared" si="140"/>
        <v/>
      </c>
      <c r="W1240" s="74" t="b">
        <f ca="1" t="shared" si="141"/>
        <v>0</v>
      </c>
      <c r="X1240" s="74" t="str">
        <f ca="1" t="shared" si="142"/>
        <v>+</v>
      </c>
      <c r="Y1240" s="74" t="e">
        <f ca="1">IF(C1240="",NA(),MATCH($B1240&amp;$C1240,'Smelter Look-up'!$J:$J,0))</f>
        <v>#N/A</v>
      </c>
      <c r="AB1240" s="74">
        <f ca="1" t="shared" si="143"/>
        <v>0</v>
      </c>
      <c r="AC1240" s="74" t="str">
        <f ca="1" t="shared" si="144"/>
        <v/>
      </c>
      <c r="AD1240" s="74" t="str">
        <f ca="1" t="shared" si="145"/>
        <v/>
      </c>
    </row>
    <row r="1241" s="74" customFormat="1" ht="20.15" customHeight="1" spans="1:30">
      <c r="A1241" s="97"/>
      <c r="B1241" s="95" t="str">
        <f ca="1">IF(LEN(A1241)=0,"",INDEX('Smelter Look-up'!$A:$A,MATCH($A1241,'Smelter Look-up'!$E:$E,0)))</f>
        <v/>
      </c>
      <c r="C1241" s="95" t="str">
        <f ca="1">IF(LEN(A1241)=0,"",INDEX('Smelter Look-up'!$C:$C,MATCH($A1241,'Smelter Look-up'!$E:$E,0)))</f>
        <v/>
      </c>
      <c r="D1241" s="95"/>
      <c r="E1241" s="95" t="str">
        <f ca="1">IF(ISERROR($Y1241),"",OFFSET('Smelter Look-up'!$D$4,$Y1241-4,0)&amp;"")</f>
        <v/>
      </c>
      <c r="F1241" s="95" t="str">
        <f ca="1">IF(ISERROR($Y1241),"",OFFSET('Smelter Look-up'!$E$4,$Y1241-4,0))</f>
        <v/>
      </c>
      <c r="G1241" s="95" t="str">
        <f ca="1">IF(C1241="Smelter not listed","Enter smelter details",IF(ISERROR($Y1241),"",OFFSET('Smelter Look-up'!$F$4,$Y1241-4,0)))</f>
        <v/>
      </c>
      <c r="H1241" s="154" t="str">
        <f ca="1">IF(ISERROR($Y1241),"",OFFSET('Smelter Look-up'!$G$4,$Y1241-4,0))</f>
        <v/>
      </c>
      <c r="I1241" s="96" t="str">
        <f ca="1">IF(ISERROR($Y1241),"",OFFSET('Smelter Look-up'!$H$4,$Y1241-4,0))</f>
        <v/>
      </c>
      <c r="J1241" s="96" t="str">
        <f ca="1">IF(ISERROR($Y1241),"",OFFSET('Smelter Look-up'!$I$4,$Y1241-4,0))</f>
        <v/>
      </c>
      <c r="K1241" s="97"/>
      <c r="L1241" s="97"/>
      <c r="M1241" s="97"/>
      <c r="N1241" s="97"/>
      <c r="O1241" s="97"/>
      <c r="P1241" s="97"/>
      <c r="Q1241" s="98"/>
      <c r="R1241" s="140" t="str">
        <f ca="1">IF(ISERROR($Y1241),"",OFFSET('Smelter Look-up'!$C$4,$Y1241-4,0)&amp;"")</f>
        <v/>
      </c>
      <c r="S1241" s="98" t="str">
        <f ca="1" t="shared" si="139"/>
        <v/>
      </c>
      <c r="T1241" s="98" t="str">
        <f ca="1">IF(B1241="","",IF(ISERROR(MATCH($J1241,SorP!B:B,0)),"",INDIRECT("'SorP'!$A$"&amp;MATCH($S1241&amp;$J1241,SorP!C:C,0))))</f>
        <v/>
      </c>
      <c r="U1241" s="99"/>
      <c r="V1241" s="74" t="str">
        <f ca="1" t="shared" si="140"/>
        <v/>
      </c>
      <c r="W1241" s="74" t="b">
        <f ca="1" t="shared" si="141"/>
        <v>0</v>
      </c>
      <c r="X1241" s="74" t="str">
        <f ca="1" t="shared" si="142"/>
        <v>+</v>
      </c>
      <c r="Y1241" s="74" t="e">
        <f ca="1">IF(C1241="",NA(),MATCH($B1241&amp;$C1241,'Smelter Look-up'!$J:$J,0))</f>
        <v>#N/A</v>
      </c>
      <c r="AB1241" s="74">
        <f ca="1" t="shared" si="143"/>
        <v>0</v>
      </c>
      <c r="AC1241" s="74" t="str">
        <f ca="1" t="shared" si="144"/>
        <v/>
      </c>
      <c r="AD1241" s="74" t="str">
        <f ca="1" t="shared" si="145"/>
        <v/>
      </c>
    </row>
    <row r="1242" s="74" customFormat="1" ht="20.15" customHeight="1" spans="1:30">
      <c r="A1242" s="97"/>
      <c r="B1242" s="95" t="str">
        <f ca="1">IF(LEN(A1242)=0,"",INDEX('Smelter Look-up'!$A:$A,MATCH($A1242,'Smelter Look-up'!$E:$E,0)))</f>
        <v/>
      </c>
      <c r="C1242" s="95" t="str">
        <f ca="1">IF(LEN(A1242)=0,"",INDEX('Smelter Look-up'!$C:$C,MATCH($A1242,'Smelter Look-up'!$E:$E,0)))</f>
        <v/>
      </c>
      <c r="D1242" s="95"/>
      <c r="E1242" s="95" t="str">
        <f ca="1">IF(ISERROR($Y1242),"",OFFSET('Smelter Look-up'!$D$4,$Y1242-4,0)&amp;"")</f>
        <v/>
      </c>
      <c r="F1242" s="95" t="str">
        <f ca="1">IF(ISERROR($Y1242),"",OFFSET('Smelter Look-up'!$E$4,$Y1242-4,0))</f>
        <v/>
      </c>
      <c r="G1242" s="95" t="str">
        <f ca="1">IF(C1242="Smelter not listed","Enter smelter details",IF(ISERROR($Y1242),"",OFFSET('Smelter Look-up'!$F$4,$Y1242-4,0)))</f>
        <v/>
      </c>
      <c r="H1242" s="154" t="str">
        <f ca="1">IF(ISERROR($Y1242),"",OFFSET('Smelter Look-up'!$G$4,$Y1242-4,0))</f>
        <v/>
      </c>
      <c r="I1242" s="96" t="str">
        <f ca="1">IF(ISERROR($Y1242),"",OFFSET('Smelter Look-up'!$H$4,$Y1242-4,0))</f>
        <v/>
      </c>
      <c r="J1242" s="96" t="str">
        <f ca="1">IF(ISERROR($Y1242),"",OFFSET('Smelter Look-up'!$I$4,$Y1242-4,0))</f>
        <v/>
      </c>
      <c r="K1242" s="97"/>
      <c r="L1242" s="97"/>
      <c r="M1242" s="97"/>
      <c r="N1242" s="97"/>
      <c r="O1242" s="97"/>
      <c r="P1242" s="97"/>
      <c r="Q1242" s="98"/>
      <c r="R1242" s="140" t="str">
        <f ca="1">IF(ISERROR($Y1242),"",OFFSET('Smelter Look-up'!$C$4,$Y1242-4,0)&amp;"")</f>
        <v/>
      </c>
      <c r="S1242" s="98" t="str">
        <f ca="1" t="shared" si="139"/>
        <v/>
      </c>
      <c r="T1242" s="98" t="str">
        <f ca="1">IF(B1242="","",IF(ISERROR(MATCH($J1242,SorP!B:B,0)),"",INDIRECT("'SorP'!$A$"&amp;MATCH($S1242&amp;$J1242,SorP!C:C,0))))</f>
        <v/>
      </c>
      <c r="U1242" s="99"/>
      <c r="V1242" s="74" t="str">
        <f ca="1" t="shared" si="140"/>
        <v/>
      </c>
      <c r="W1242" s="74" t="b">
        <f ca="1" t="shared" si="141"/>
        <v>0</v>
      </c>
      <c r="X1242" s="74" t="str">
        <f ca="1" t="shared" si="142"/>
        <v>+</v>
      </c>
      <c r="Y1242" s="74" t="e">
        <f ca="1">IF(C1242="",NA(),MATCH($B1242&amp;$C1242,'Smelter Look-up'!$J:$J,0))</f>
        <v>#N/A</v>
      </c>
      <c r="AB1242" s="74">
        <f ca="1" t="shared" si="143"/>
        <v>0</v>
      </c>
      <c r="AC1242" s="74" t="str">
        <f ca="1" t="shared" si="144"/>
        <v/>
      </c>
      <c r="AD1242" s="74" t="str">
        <f ca="1" t="shared" si="145"/>
        <v/>
      </c>
    </row>
    <row r="1243" s="74" customFormat="1" ht="20.15" customHeight="1" spans="1:30">
      <c r="A1243" s="97"/>
      <c r="B1243" s="95" t="str">
        <f ca="1">IF(LEN(A1243)=0,"",INDEX('Smelter Look-up'!$A:$A,MATCH($A1243,'Smelter Look-up'!$E:$E,0)))</f>
        <v/>
      </c>
      <c r="C1243" s="95" t="str">
        <f ca="1">IF(LEN(A1243)=0,"",INDEX('Smelter Look-up'!$C:$C,MATCH($A1243,'Smelter Look-up'!$E:$E,0)))</f>
        <v/>
      </c>
      <c r="D1243" s="95"/>
      <c r="E1243" s="95" t="str">
        <f ca="1">IF(ISERROR($Y1243),"",OFFSET('Smelter Look-up'!$D$4,$Y1243-4,0)&amp;"")</f>
        <v/>
      </c>
      <c r="F1243" s="95" t="str">
        <f ca="1">IF(ISERROR($Y1243),"",OFFSET('Smelter Look-up'!$E$4,$Y1243-4,0))</f>
        <v/>
      </c>
      <c r="G1243" s="95" t="str">
        <f ca="1">IF(C1243="Smelter not listed","Enter smelter details",IF(ISERROR($Y1243),"",OFFSET('Smelter Look-up'!$F$4,$Y1243-4,0)))</f>
        <v/>
      </c>
      <c r="H1243" s="154" t="str">
        <f ca="1">IF(ISERROR($Y1243),"",OFFSET('Smelter Look-up'!$G$4,$Y1243-4,0))</f>
        <v/>
      </c>
      <c r="I1243" s="96" t="str">
        <f ca="1">IF(ISERROR($Y1243),"",OFFSET('Smelter Look-up'!$H$4,$Y1243-4,0))</f>
        <v/>
      </c>
      <c r="J1243" s="96" t="str">
        <f ca="1">IF(ISERROR($Y1243),"",OFFSET('Smelter Look-up'!$I$4,$Y1243-4,0))</f>
        <v/>
      </c>
      <c r="K1243" s="97"/>
      <c r="L1243" s="97"/>
      <c r="M1243" s="97"/>
      <c r="N1243" s="97"/>
      <c r="O1243" s="97"/>
      <c r="P1243" s="97"/>
      <c r="Q1243" s="98"/>
      <c r="R1243" s="140" t="str">
        <f ca="1">IF(ISERROR($Y1243),"",OFFSET('Smelter Look-up'!$C$4,$Y1243-4,0)&amp;"")</f>
        <v/>
      </c>
      <c r="S1243" s="98" t="str">
        <f ca="1" t="shared" si="139"/>
        <v/>
      </c>
      <c r="T1243" s="98" t="str">
        <f ca="1">IF(B1243="","",IF(ISERROR(MATCH($J1243,SorP!B:B,0)),"",INDIRECT("'SorP'!$A$"&amp;MATCH($S1243&amp;$J1243,SorP!C:C,0))))</f>
        <v/>
      </c>
      <c r="U1243" s="99"/>
      <c r="V1243" s="74" t="str">
        <f ca="1" t="shared" si="140"/>
        <v/>
      </c>
      <c r="W1243" s="74" t="b">
        <f ca="1" t="shared" si="141"/>
        <v>0</v>
      </c>
      <c r="X1243" s="74" t="str">
        <f ca="1" t="shared" si="142"/>
        <v>+</v>
      </c>
      <c r="Y1243" s="74" t="e">
        <f ca="1">IF(C1243="",NA(),MATCH($B1243&amp;$C1243,'Smelter Look-up'!$J:$J,0))</f>
        <v>#N/A</v>
      </c>
      <c r="AB1243" s="74">
        <f ca="1" t="shared" si="143"/>
        <v>0</v>
      </c>
      <c r="AC1243" s="74" t="str">
        <f ca="1" t="shared" si="144"/>
        <v/>
      </c>
      <c r="AD1243" s="74" t="str">
        <f ca="1" t="shared" si="145"/>
        <v/>
      </c>
    </row>
    <row r="1244" s="74" customFormat="1" ht="20.15" customHeight="1" spans="1:30">
      <c r="A1244" s="97"/>
      <c r="B1244" s="95" t="str">
        <f ca="1">IF(LEN(A1244)=0,"",INDEX('Smelter Look-up'!$A:$A,MATCH($A1244,'Smelter Look-up'!$E:$E,0)))</f>
        <v/>
      </c>
      <c r="C1244" s="95" t="str">
        <f ca="1">IF(LEN(A1244)=0,"",INDEX('Smelter Look-up'!$C:$C,MATCH($A1244,'Smelter Look-up'!$E:$E,0)))</f>
        <v/>
      </c>
      <c r="D1244" s="95"/>
      <c r="E1244" s="95" t="str">
        <f ca="1">IF(ISERROR($Y1244),"",OFFSET('Smelter Look-up'!$D$4,$Y1244-4,0)&amp;"")</f>
        <v/>
      </c>
      <c r="F1244" s="95" t="str">
        <f ca="1">IF(ISERROR($Y1244),"",OFFSET('Smelter Look-up'!$E$4,$Y1244-4,0))</f>
        <v/>
      </c>
      <c r="G1244" s="95" t="str">
        <f ca="1">IF(C1244="Smelter not listed","Enter smelter details",IF(ISERROR($Y1244),"",OFFSET('Smelter Look-up'!$F$4,$Y1244-4,0)))</f>
        <v/>
      </c>
      <c r="H1244" s="154" t="str">
        <f ca="1">IF(ISERROR($Y1244),"",OFFSET('Smelter Look-up'!$G$4,$Y1244-4,0))</f>
        <v/>
      </c>
      <c r="I1244" s="96" t="str">
        <f ca="1">IF(ISERROR($Y1244),"",OFFSET('Smelter Look-up'!$H$4,$Y1244-4,0))</f>
        <v/>
      </c>
      <c r="J1244" s="96" t="str">
        <f ca="1">IF(ISERROR($Y1244),"",OFFSET('Smelter Look-up'!$I$4,$Y1244-4,0))</f>
        <v/>
      </c>
      <c r="K1244" s="97"/>
      <c r="L1244" s="97"/>
      <c r="M1244" s="97"/>
      <c r="N1244" s="97"/>
      <c r="O1244" s="97"/>
      <c r="P1244" s="97"/>
      <c r="Q1244" s="98"/>
      <c r="R1244" s="140" t="str">
        <f ca="1">IF(ISERROR($Y1244),"",OFFSET('Smelter Look-up'!$C$4,$Y1244-4,0)&amp;"")</f>
        <v/>
      </c>
      <c r="S1244" s="98" t="str">
        <f ca="1" t="shared" si="139"/>
        <v/>
      </c>
      <c r="T1244" s="98" t="str">
        <f ca="1">IF(B1244="","",IF(ISERROR(MATCH($J1244,SorP!B:B,0)),"",INDIRECT("'SorP'!$A$"&amp;MATCH($S1244&amp;$J1244,SorP!C:C,0))))</f>
        <v/>
      </c>
      <c r="U1244" s="99"/>
      <c r="V1244" s="74" t="str">
        <f ca="1" t="shared" si="140"/>
        <v/>
      </c>
      <c r="W1244" s="74" t="b">
        <f ca="1" t="shared" si="141"/>
        <v>0</v>
      </c>
      <c r="X1244" s="74" t="str">
        <f ca="1" t="shared" si="142"/>
        <v>+</v>
      </c>
      <c r="Y1244" s="74" t="e">
        <f ca="1">IF(C1244="",NA(),MATCH($B1244&amp;$C1244,'Smelter Look-up'!$J:$J,0))</f>
        <v>#N/A</v>
      </c>
      <c r="AB1244" s="74">
        <f ca="1" t="shared" si="143"/>
        <v>0</v>
      </c>
      <c r="AC1244" s="74" t="str">
        <f ca="1" t="shared" si="144"/>
        <v/>
      </c>
      <c r="AD1244" s="74" t="str">
        <f ca="1" t="shared" si="145"/>
        <v/>
      </c>
    </row>
    <row r="1245" s="74" customFormat="1" ht="20.15" customHeight="1" spans="1:30">
      <c r="A1245" s="97"/>
      <c r="B1245" s="95" t="str">
        <f ca="1">IF(LEN(A1245)=0,"",INDEX('Smelter Look-up'!$A:$A,MATCH($A1245,'Smelter Look-up'!$E:$E,0)))</f>
        <v/>
      </c>
      <c r="C1245" s="95" t="str">
        <f ca="1">IF(LEN(A1245)=0,"",INDEX('Smelter Look-up'!$C:$C,MATCH($A1245,'Smelter Look-up'!$E:$E,0)))</f>
        <v/>
      </c>
      <c r="D1245" s="95"/>
      <c r="E1245" s="95" t="str">
        <f ca="1">IF(ISERROR($Y1245),"",OFFSET('Smelter Look-up'!$D$4,$Y1245-4,0)&amp;"")</f>
        <v/>
      </c>
      <c r="F1245" s="95" t="str">
        <f ca="1">IF(ISERROR($Y1245),"",OFFSET('Smelter Look-up'!$E$4,$Y1245-4,0))</f>
        <v/>
      </c>
      <c r="G1245" s="95" t="str">
        <f ca="1">IF(C1245="Smelter not listed","Enter smelter details",IF(ISERROR($Y1245),"",OFFSET('Smelter Look-up'!$F$4,$Y1245-4,0)))</f>
        <v/>
      </c>
      <c r="H1245" s="154" t="str">
        <f ca="1">IF(ISERROR($Y1245),"",OFFSET('Smelter Look-up'!$G$4,$Y1245-4,0))</f>
        <v/>
      </c>
      <c r="I1245" s="96" t="str">
        <f ca="1">IF(ISERROR($Y1245),"",OFFSET('Smelter Look-up'!$H$4,$Y1245-4,0))</f>
        <v/>
      </c>
      <c r="J1245" s="96" t="str">
        <f ca="1">IF(ISERROR($Y1245),"",OFFSET('Smelter Look-up'!$I$4,$Y1245-4,0))</f>
        <v/>
      </c>
      <c r="K1245" s="97"/>
      <c r="L1245" s="97"/>
      <c r="M1245" s="97"/>
      <c r="N1245" s="97"/>
      <c r="O1245" s="97"/>
      <c r="P1245" s="97"/>
      <c r="Q1245" s="98"/>
      <c r="R1245" s="140" t="str">
        <f ca="1">IF(ISERROR($Y1245),"",OFFSET('Smelter Look-up'!$C$4,$Y1245-4,0)&amp;"")</f>
        <v/>
      </c>
      <c r="S1245" s="98" t="str">
        <f ca="1" t="shared" si="139"/>
        <v/>
      </c>
      <c r="T1245" s="98" t="str">
        <f ca="1">IF(B1245="","",IF(ISERROR(MATCH($J1245,SorP!B:B,0)),"",INDIRECT("'SorP'!$A$"&amp;MATCH($S1245&amp;$J1245,SorP!C:C,0))))</f>
        <v/>
      </c>
      <c r="U1245" s="99"/>
      <c r="V1245" s="74" t="str">
        <f ca="1" t="shared" si="140"/>
        <v/>
      </c>
      <c r="W1245" s="74" t="b">
        <f ca="1" t="shared" si="141"/>
        <v>0</v>
      </c>
      <c r="X1245" s="74" t="str">
        <f ca="1" t="shared" si="142"/>
        <v>+</v>
      </c>
      <c r="Y1245" s="74" t="e">
        <f ca="1">IF(C1245="",NA(),MATCH($B1245&amp;$C1245,'Smelter Look-up'!$J:$J,0))</f>
        <v>#N/A</v>
      </c>
      <c r="AB1245" s="74">
        <f ca="1" t="shared" si="143"/>
        <v>0</v>
      </c>
      <c r="AC1245" s="74" t="str">
        <f ca="1" t="shared" si="144"/>
        <v/>
      </c>
      <c r="AD1245" s="74" t="str">
        <f ca="1" t="shared" si="145"/>
        <v/>
      </c>
    </row>
    <row r="1246" s="74" customFormat="1" ht="20.15" customHeight="1" spans="1:30">
      <c r="A1246" s="97"/>
      <c r="B1246" s="95" t="str">
        <f ca="1">IF(LEN(A1246)=0,"",INDEX('Smelter Look-up'!$A:$A,MATCH($A1246,'Smelter Look-up'!$E:$E,0)))</f>
        <v/>
      </c>
      <c r="C1246" s="95" t="str">
        <f ca="1">IF(LEN(A1246)=0,"",INDEX('Smelter Look-up'!$C:$C,MATCH($A1246,'Smelter Look-up'!$E:$E,0)))</f>
        <v/>
      </c>
      <c r="D1246" s="95"/>
      <c r="E1246" s="95" t="str">
        <f ca="1">IF(ISERROR($Y1246),"",OFFSET('Smelter Look-up'!$D$4,$Y1246-4,0)&amp;"")</f>
        <v/>
      </c>
      <c r="F1246" s="95" t="str">
        <f ca="1">IF(ISERROR($Y1246),"",OFFSET('Smelter Look-up'!$E$4,$Y1246-4,0))</f>
        <v/>
      </c>
      <c r="G1246" s="95" t="str">
        <f ca="1">IF(C1246="Smelter not listed","Enter smelter details",IF(ISERROR($Y1246),"",OFFSET('Smelter Look-up'!$F$4,$Y1246-4,0)))</f>
        <v/>
      </c>
      <c r="H1246" s="154" t="str">
        <f ca="1">IF(ISERROR($Y1246),"",OFFSET('Smelter Look-up'!$G$4,$Y1246-4,0))</f>
        <v/>
      </c>
      <c r="I1246" s="96" t="str">
        <f ca="1">IF(ISERROR($Y1246),"",OFFSET('Smelter Look-up'!$H$4,$Y1246-4,0))</f>
        <v/>
      </c>
      <c r="J1246" s="96" t="str">
        <f ca="1">IF(ISERROR($Y1246),"",OFFSET('Smelter Look-up'!$I$4,$Y1246-4,0))</f>
        <v/>
      </c>
      <c r="K1246" s="97"/>
      <c r="L1246" s="97"/>
      <c r="M1246" s="97"/>
      <c r="N1246" s="97"/>
      <c r="O1246" s="97"/>
      <c r="P1246" s="97"/>
      <c r="Q1246" s="98"/>
      <c r="R1246" s="140" t="str">
        <f ca="1">IF(ISERROR($Y1246),"",OFFSET('Smelter Look-up'!$C$4,$Y1246-4,0)&amp;"")</f>
        <v/>
      </c>
      <c r="S1246" s="98" t="str">
        <f ca="1" t="shared" si="139"/>
        <v/>
      </c>
      <c r="T1246" s="98" t="str">
        <f ca="1">IF(B1246="","",IF(ISERROR(MATCH($J1246,SorP!B:B,0)),"",INDIRECT("'SorP'!$A$"&amp;MATCH($S1246&amp;$J1246,SorP!C:C,0))))</f>
        <v/>
      </c>
      <c r="U1246" s="99"/>
      <c r="V1246" s="74" t="str">
        <f ca="1" t="shared" si="140"/>
        <v/>
      </c>
      <c r="W1246" s="74" t="b">
        <f ca="1" t="shared" si="141"/>
        <v>0</v>
      </c>
      <c r="X1246" s="74" t="str">
        <f ca="1" t="shared" si="142"/>
        <v>+</v>
      </c>
      <c r="Y1246" s="74" t="e">
        <f ca="1">IF(C1246="",NA(),MATCH($B1246&amp;$C1246,'Smelter Look-up'!$J:$J,0))</f>
        <v>#N/A</v>
      </c>
      <c r="AB1246" s="74">
        <f ca="1" t="shared" si="143"/>
        <v>0</v>
      </c>
      <c r="AC1246" s="74" t="str">
        <f ca="1" t="shared" si="144"/>
        <v/>
      </c>
      <c r="AD1246" s="74" t="str">
        <f ca="1" t="shared" si="145"/>
        <v/>
      </c>
    </row>
    <row r="1247" s="74" customFormat="1" ht="20.15" customHeight="1" spans="1:30">
      <c r="A1247" s="97"/>
      <c r="B1247" s="95" t="str">
        <f ca="1">IF(LEN(A1247)=0,"",INDEX('Smelter Look-up'!$A:$A,MATCH($A1247,'Smelter Look-up'!$E:$E,0)))</f>
        <v/>
      </c>
      <c r="C1247" s="95" t="str">
        <f ca="1">IF(LEN(A1247)=0,"",INDEX('Smelter Look-up'!$C:$C,MATCH($A1247,'Smelter Look-up'!$E:$E,0)))</f>
        <v/>
      </c>
      <c r="D1247" s="95"/>
      <c r="E1247" s="95" t="str">
        <f ca="1">IF(ISERROR($Y1247),"",OFFSET('Smelter Look-up'!$D$4,$Y1247-4,0)&amp;"")</f>
        <v/>
      </c>
      <c r="F1247" s="95" t="str">
        <f ca="1">IF(ISERROR($Y1247),"",OFFSET('Smelter Look-up'!$E$4,$Y1247-4,0))</f>
        <v/>
      </c>
      <c r="G1247" s="95" t="str">
        <f ca="1">IF(C1247="Smelter not listed","Enter smelter details",IF(ISERROR($Y1247),"",OFFSET('Smelter Look-up'!$F$4,$Y1247-4,0)))</f>
        <v/>
      </c>
      <c r="H1247" s="154" t="str">
        <f ca="1">IF(ISERROR($Y1247),"",OFFSET('Smelter Look-up'!$G$4,$Y1247-4,0))</f>
        <v/>
      </c>
      <c r="I1247" s="96" t="str">
        <f ca="1">IF(ISERROR($Y1247),"",OFFSET('Smelter Look-up'!$H$4,$Y1247-4,0))</f>
        <v/>
      </c>
      <c r="J1247" s="96" t="str">
        <f ca="1">IF(ISERROR($Y1247),"",OFFSET('Smelter Look-up'!$I$4,$Y1247-4,0))</f>
        <v/>
      </c>
      <c r="K1247" s="97"/>
      <c r="L1247" s="97"/>
      <c r="M1247" s="97"/>
      <c r="N1247" s="97"/>
      <c r="O1247" s="97"/>
      <c r="P1247" s="97"/>
      <c r="Q1247" s="98"/>
      <c r="R1247" s="140" t="str">
        <f ca="1">IF(ISERROR($Y1247),"",OFFSET('Smelter Look-up'!$C$4,$Y1247-4,0)&amp;"")</f>
        <v/>
      </c>
      <c r="S1247" s="98" t="str">
        <f ca="1" t="shared" si="139"/>
        <v/>
      </c>
      <c r="T1247" s="98" t="str">
        <f ca="1">IF(B1247="","",IF(ISERROR(MATCH($J1247,SorP!B:B,0)),"",INDIRECT("'SorP'!$A$"&amp;MATCH($S1247&amp;$J1247,SorP!C:C,0))))</f>
        <v/>
      </c>
      <c r="U1247" s="99"/>
      <c r="V1247" s="74" t="str">
        <f ca="1" t="shared" si="140"/>
        <v/>
      </c>
      <c r="W1247" s="74" t="b">
        <f ca="1" t="shared" si="141"/>
        <v>0</v>
      </c>
      <c r="X1247" s="74" t="str">
        <f ca="1" t="shared" si="142"/>
        <v>+</v>
      </c>
      <c r="Y1247" s="74" t="e">
        <f ca="1">IF(C1247="",NA(),MATCH($B1247&amp;$C1247,'Smelter Look-up'!$J:$J,0))</f>
        <v>#N/A</v>
      </c>
      <c r="AB1247" s="74">
        <f ca="1" t="shared" si="143"/>
        <v>0</v>
      </c>
      <c r="AC1247" s="74" t="str">
        <f ca="1" t="shared" si="144"/>
        <v/>
      </c>
      <c r="AD1247" s="74" t="str">
        <f ca="1" t="shared" si="145"/>
        <v/>
      </c>
    </row>
    <row r="1248" s="74" customFormat="1" ht="20.15" customHeight="1" spans="1:30">
      <c r="A1248" s="97"/>
      <c r="B1248" s="95" t="str">
        <f ca="1">IF(LEN(A1248)=0,"",INDEX('Smelter Look-up'!$A:$A,MATCH($A1248,'Smelter Look-up'!$E:$E,0)))</f>
        <v/>
      </c>
      <c r="C1248" s="95" t="str">
        <f ca="1">IF(LEN(A1248)=0,"",INDEX('Smelter Look-up'!$C:$C,MATCH($A1248,'Smelter Look-up'!$E:$E,0)))</f>
        <v/>
      </c>
      <c r="D1248" s="95"/>
      <c r="E1248" s="95" t="str">
        <f ca="1">IF(ISERROR($Y1248),"",OFFSET('Smelter Look-up'!$D$4,$Y1248-4,0)&amp;"")</f>
        <v/>
      </c>
      <c r="F1248" s="95" t="str">
        <f ca="1">IF(ISERROR($Y1248),"",OFFSET('Smelter Look-up'!$E$4,$Y1248-4,0))</f>
        <v/>
      </c>
      <c r="G1248" s="95" t="str">
        <f ca="1">IF(C1248="Smelter not listed","Enter smelter details",IF(ISERROR($Y1248),"",OFFSET('Smelter Look-up'!$F$4,$Y1248-4,0)))</f>
        <v/>
      </c>
      <c r="H1248" s="154" t="str">
        <f ca="1">IF(ISERROR($Y1248),"",OFFSET('Smelter Look-up'!$G$4,$Y1248-4,0))</f>
        <v/>
      </c>
      <c r="I1248" s="96" t="str">
        <f ca="1">IF(ISERROR($Y1248),"",OFFSET('Smelter Look-up'!$H$4,$Y1248-4,0))</f>
        <v/>
      </c>
      <c r="J1248" s="96" t="str">
        <f ca="1">IF(ISERROR($Y1248),"",OFFSET('Smelter Look-up'!$I$4,$Y1248-4,0))</f>
        <v/>
      </c>
      <c r="K1248" s="97"/>
      <c r="L1248" s="97"/>
      <c r="M1248" s="97"/>
      <c r="N1248" s="97"/>
      <c r="O1248" s="97"/>
      <c r="P1248" s="97"/>
      <c r="Q1248" s="98"/>
      <c r="R1248" s="140" t="str">
        <f ca="1">IF(ISERROR($Y1248),"",OFFSET('Smelter Look-up'!$C$4,$Y1248-4,0)&amp;"")</f>
        <v/>
      </c>
      <c r="S1248" s="98" t="str">
        <f ca="1" t="shared" si="139"/>
        <v/>
      </c>
      <c r="T1248" s="98" t="str">
        <f ca="1">IF(B1248="","",IF(ISERROR(MATCH($J1248,SorP!B:B,0)),"",INDIRECT("'SorP'!$A$"&amp;MATCH($S1248&amp;$J1248,SorP!C:C,0))))</f>
        <v/>
      </c>
      <c r="U1248" s="99"/>
      <c r="V1248" s="74" t="str">
        <f ca="1" t="shared" si="140"/>
        <v/>
      </c>
      <c r="W1248" s="74" t="b">
        <f ca="1" t="shared" si="141"/>
        <v>0</v>
      </c>
      <c r="X1248" s="74" t="str">
        <f ca="1" t="shared" si="142"/>
        <v>+</v>
      </c>
      <c r="Y1248" s="74" t="e">
        <f ca="1">IF(C1248="",NA(),MATCH($B1248&amp;$C1248,'Smelter Look-up'!$J:$J,0))</f>
        <v>#N/A</v>
      </c>
      <c r="AB1248" s="74">
        <f ca="1" t="shared" si="143"/>
        <v>0</v>
      </c>
      <c r="AC1248" s="74" t="str">
        <f ca="1" t="shared" si="144"/>
        <v/>
      </c>
      <c r="AD1248" s="74" t="str">
        <f ca="1" t="shared" si="145"/>
        <v/>
      </c>
    </row>
    <row r="1249" s="74" customFormat="1" ht="20.15" customHeight="1" spans="1:30">
      <c r="A1249" s="97"/>
      <c r="B1249" s="95" t="str">
        <f ca="1">IF(LEN(A1249)=0,"",INDEX('Smelter Look-up'!$A:$A,MATCH($A1249,'Smelter Look-up'!$E:$E,0)))</f>
        <v/>
      </c>
      <c r="C1249" s="95" t="str">
        <f ca="1">IF(LEN(A1249)=0,"",INDEX('Smelter Look-up'!$C:$C,MATCH($A1249,'Smelter Look-up'!$E:$E,0)))</f>
        <v/>
      </c>
      <c r="D1249" s="95"/>
      <c r="E1249" s="95" t="str">
        <f ca="1">IF(ISERROR($Y1249),"",OFFSET('Smelter Look-up'!$D$4,$Y1249-4,0)&amp;"")</f>
        <v/>
      </c>
      <c r="F1249" s="95" t="str">
        <f ca="1">IF(ISERROR($Y1249),"",OFFSET('Smelter Look-up'!$E$4,$Y1249-4,0))</f>
        <v/>
      </c>
      <c r="G1249" s="95" t="str">
        <f ca="1">IF(C1249="Smelter not listed","Enter smelter details",IF(ISERROR($Y1249),"",OFFSET('Smelter Look-up'!$F$4,$Y1249-4,0)))</f>
        <v/>
      </c>
      <c r="H1249" s="154" t="str">
        <f ca="1">IF(ISERROR($Y1249),"",OFFSET('Smelter Look-up'!$G$4,$Y1249-4,0))</f>
        <v/>
      </c>
      <c r="I1249" s="96" t="str">
        <f ca="1">IF(ISERROR($Y1249),"",OFFSET('Smelter Look-up'!$H$4,$Y1249-4,0))</f>
        <v/>
      </c>
      <c r="J1249" s="96" t="str">
        <f ca="1">IF(ISERROR($Y1249),"",OFFSET('Smelter Look-up'!$I$4,$Y1249-4,0))</f>
        <v/>
      </c>
      <c r="K1249" s="97"/>
      <c r="L1249" s="97"/>
      <c r="M1249" s="97"/>
      <c r="N1249" s="97"/>
      <c r="O1249" s="97"/>
      <c r="P1249" s="97"/>
      <c r="Q1249" s="98"/>
      <c r="R1249" s="140" t="str">
        <f ca="1">IF(ISERROR($Y1249),"",OFFSET('Smelter Look-up'!$C$4,$Y1249-4,0)&amp;"")</f>
        <v/>
      </c>
      <c r="S1249" s="98" t="str">
        <f ca="1" t="shared" si="139"/>
        <v/>
      </c>
      <c r="T1249" s="98" t="str">
        <f ca="1">IF(B1249="","",IF(ISERROR(MATCH($J1249,SorP!B:B,0)),"",INDIRECT("'SorP'!$A$"&amp;MATCH($S1249&amp;$J1249,SorP!C:C,0))))</f>
        <v/>
      </c>
      <c r="U1249" s="99"/>
      <c r="V1249" s="74" t="str">
        <f ca="1" t="shared" si="140"/>
        <v/>
      </c>
      <c r="W1249" s="74" t="b">
        <f ca="1" t="shared" si="141"/>
        <v>0</v>
      </c>
      <c r="X1249" s="74" t="str">
        <f ca="1" t="shared" si="142"/>
        <v>+</v>
      </c>
      <c r="Y1249" s="74" t="e">
        <f ca="1">IF(C1249="",NA(),MATCH($B1249&amp;$C1249,'Smelter Look-up'!$J:$J,0))</f>
        <v>#N/A</v>
      </c>
      <c r="AB1249" s="74">
        <f ca="1" t="shared" si="143"/>
        <v>0</v>
      </c>
      <c r="AC1249" s="74" t="str">
        <f ca="1" t="shared" si="144"/>
        <v/>
      </c>
      <c r="AD1249" s="74" t="str">
        <f ca="1" t="shared" si="145"/>
        <v/>
      </c>
    </row>
    <row r="1250" s="74" customFormat="1" ht="20.15" customHeight="1" spans="1:30">
      <c r="A1250" s="97"/>
      <c r="B1250" s="95" t="str">
        <f ca="1">IF(LEN(A1250)=0,"",INDEX('Smelter Look-up'!$A:$A,MATCH($A1250,'Smelter Look-up'!$E:$E,0)))</f>
        <v/>
      </c>
      <c r="C1250" s="95" t="str">
        <f ca="1">IF(LEN(A1250)=0,"",INDEX('Smelter Look-up'!$C:$C,MATCH($A1250,'Smelter Look-up'!$E:$E,0)))</f>
        <v/>
      </c>
      <c r="D1250" s="95"/>
      <c r="E1250" s="95" t="str">
        <f ca="1">IF(ISERROR($Y1250),"",OFFSET('Smelter Look-up'!$D$4,$Y1250-4,0)&amp;"")</f>
        <v/>
      </c>
      <c r="F1250" s="95" t="str">
        <f ca="1">IF(ISERROR($Y1250),"",OFFSET('Smelter Look-up'!$E$4,$Y1250-4,0))</f>
        <v/>
      </c>
      <c r="G1250" s="95" t="str">
        <f ca="1">IF(C1250="Smelter not listed","Enter smelter details",IF(ISERROR($Y1250),"",OFFSET('Smelter Look-up'!$F$4,$Y1250-4,0)))</f>
        <v/>
      </c>
      <c r="H1250" s="154" t="str">
        <f ca="1">IF(ISERROR($Y1250),"",OFFSET('Smelter Look-up'!$G$4,$Y1250-4,0))</f>
        <v/>
      </c>
      <c r="I1250" s="96" t="str">
        <f ca="1">IF(ISERROR($Y1250),"",OFFSET('Smelter Look-up'!$H$4,$Y1250-4,0))</f>
        <v/>
      </c>
      <c r="J1250" s="96" t="str">
        <f ca="1">IF(ISERROR($Y1250),"",OFFSET('Smelter Look-up'!$I$4,$Y1250-4,0))</f>
        <v/>
      </c>
      <c r="K1250" s="97"/>
      <c r="L1250" s="97"/>
      <c r="M1250" s="97"/>
      <c r="N1250" s="97"/>
      <c r="O1250" s="97"/>
      <c r="P1250" s="97"/>
      <c r="Q1250" s="98"/>
      <c r="R1250" s="140" t="str">
        <f ca="1">IF(ISERROR($Y1250),"",OFFSET('Smelter Look-up'!$C$4,$Y1250-4,0)&amp;"")</f>
        <v/>
      </c>
      <c r="S1250" s="98" t="str">
        <f ca="1" t="shared" si="139"/>
        <v/>
      </c>
      <c r="T1250" s="98" t="str">
        <f ca="1">IF(B1250="","",IF(ISERROR(MATCH($J1250,SorP!B:B,0)),"",INDIRECT("'SorP'!$A$"&amp;MATCH($S1250&amp;$J1250,SorP!C:C,0))))</f>
        <v/>
      </c>
      <c r="U1250" s="99"/>
      <c r="V1250" s="74" t="str">
        <f ca="1" t="shared" si="140"/>
        <v/>
      </c>
      <c r="W1250" s="74" t="b">
        <f ca="1" t="shared" si="141"/>
        <v>0</v>
      </c>
      <c r="X1250" s="74" t="str">
        <f ca="1" t="shared" si="142"/>
        <v>+</v>
      </c>
      <c r="Y1250" s="74" t="e">
        <f ca="1">IF(C1250="",NA(),MATCH($B1250&amp;$C1250,'Smelter Look-up'!$J:$J,0))</f>
        <v>#N/A</v>
      </c>
      <c r="AB1250" s="74">
        <f ca="1" t="shared" si="143"/>
        <v>0</v>
      </c>
      <c r="AC1250" s="74" t="str">
        <f ca="1" t="shared" si="144"/>
        <v/>
      </c>
      <c r="AD1250" s="74" t="str">
        <f ca="1" t="shared" si="145"/>
        <v/>
      </c>
    </row>
    <row r="1251" s="74" customFormat="1" ht="20.15" customHeight="1" spans="1:30">
      <c r="A1251" s="97"/>
      <c r="B1251" s="95" t="str">
        <f ca="1">IF(LEN(A1251)=0,"",INDEX('Smelter Look-up'!$A:$A,MATCH($A1251,'Smelter Look-up'!$E:$E,0)))</f>
        <v/>
      </c>
      <c r="C1251" s="95" t="str">
        <f ca="1">IF(LEN(A1251)=0,"",INDEX('Smelter Look-up'!$C:$C,MATCH($A1251,'Smelter Look-up'!$E:$E,0)))</f>
        <v/>
      </c>
      <c r="D1251" s="95"/>
      <c r="E1251" s="95" t="str">
        <f ca="1">IF(ISERROR($Y1251),"",OFFSET('Smelter Look-up'!$D$4,$Y1251-4,0)&amp;"")</f>
        <v/>
      </c>
      <c r="F1251" s="95" t="str">
        <f ca="1">IF(ISERROR($Y1251),"",OFFSET('Smelter Look-up'!$E$4,$Y1251-4,0))</f>
        <v/>
      </c>
      <c r="G1251" s="95" t="str">
        <f ca="1">IF(C1251="Smelter not listed","Enter smelter details",IF(ISERROR($Y1251),"",OFFSET('Smelter Look-up'!$F$4,$Y1251-4,0)))</f>
        <v/>
      </c>
      <c r="H1251" s="154" t="str">
        <f ca="1">IF(ISERROR($Y1251),"",OFFSET('Smelter Look-up'!$G$4,$Y1251-4,0))</f>
        <v/>
      </c>
      <c r="I1251" s="96" t="str">
        <f ca="1">IF(ISERROR($Y1251),"",OFFSET('Smelter Look-up'!$H$4,$Y1251-4,0))</f>
        <v/>
      </c>
      <c r="J1251" s="96" t="str">
        <f ca="1">IF(ISERROR($Y1251),"",OFFSET('Smelter Look-up'!$I$4,$Y1251-4,0))</f>
        <v/>
      </c>
      <c r="K1251" s="97"/>
      <c r="L1251" s="97"/>
      <c r="M1251" s="97"/>
      <c r="N1251" s="97"/>
      <c r="O1251" s="97"/>
      <c r="P1251" s="97"/>
      <c r="Q1251" s="98"/>
      <c r="R1251" s="140" t="str">
        <f ca="1">IF(ISERROR($Y1251),"",OFFSET('Smelter Look-up'!$C$4,$Y1251-4,0)&amp;"")</f>
        <v/>
      </c>
      <c r="S1251" s="98" t="str">
        <f ca="1" t="shared" si="139"/>
        <v/>
      </c>
      <c r="T1251" s="98" t="str">
        <f ca="1">IF(B1251="","",IF(ISERROR(MATCH($J1251,SorP!B:B,0)),"",INDIRECT("'SorP'!$A$"&amp;MATCH($S1251&amp;$J1251,SorP!C:C,0))))</f>
        <v/>
      </c>
      <c r="U1251" s="99"/>
      <c r="V1251" s="74" t="str">
        <f ca="1" t="shared" si="140"/>
        <v/>
      </c>
      <c r="W1251" s="74" t="b">
        <f ca="1" t="shared" si="141"/>
        <v>0</v>
      </c>
      <c r="X1251" s="74" t="str">
        <f ca="1" t="shared" si="142"/>
        <v>+</v>
      </c>
      <c r="Y1251" s="74" t="e">
        <f ca="1">IF(C1251="",NA(),MATCH($B1251&amp;$C1251,'Smelter Look-up'!$J:$J,0))</f>
        <v>#N/A</v>
      </c>
      <c r="AB1251" s="74">
        <f ca="1" t="shared" si="143"/>
        <v>0</v>
      </c>
      <c r="AC1251" s="74" t="str">
        <f ca="1" t="shared" si="144"/>
        <v/>
      </c>
      <c r="AD1251" s="74" t="str">
        <f ca="1" t="shared" si="145"/>
        <v/>
      </c>
    </row>
    <row r="1252" s="74" customFormat="1" ht="20.15" customHeight="1" spans="1:30">
      <c r="A1252" s="97"/>
      <c r="B1252" s="95" t="str">
        <f ca="1">IF(LEN(A1252)=0,"",INDEX('Smelter Look-up'!$A:$A,MATCH($A1252,'Smelter Look-up'!$E:$E,0)))</f>
        <v/>
      </c>
      <c r="C1252" s="95" t="str">
        <f ca="1">IF(LEN(A1252)=0,"",INDEX('Smelter Look-up'!$C:$C,MATCH($A1252,'Smelter Look-up'!$E:$E,0)))</f>
        <v/>
      </c>
      <c r="D1252" s="95"/>
      <c r="E1252" s="95" t="str">
        <f ca="1">IF(ISERROR($Y1252),"",OFFSET('Smelter Look-up'!$D$4,$Y1252-4,0)&amp;"")</f>
        <v/>
      </c>
      <c r="F1252" s="95" t="str">
        <f ca="1">IF(ISERROR($Y1252),"",OFFSET('Smelter Look-up'!$E$4,$Y1252-4,0))</f>
        <v/>
      </c>
      <c r="G1252" s="95" t="str">
        <f ca="1">IF(C1252="Smelter not listed","Enter smelter details",IF(ISERROR($Y1252),"",OFFSET('Smelter Look-up'!$F$4,$Y1252-4,0)))</f>
        <v/>
      </c>
      <c r="H1252" s="154" t="str">
        <f ca="1">IF(ISERROR($Y1252),"",OFFSET('Smelter Look-up'!$G$4,$Y1252-4,0))</f>
        <v/>
      </c>
      <c r="I1252" s="96" t="str">
        <f ca="1">IF(ISERROR($Y1252),"",OFFSET('Smelter Look-up'!$H$4,$Y1252-4,0))</f>
        <v/>
      </c>
      <c r="J1252" s="96" t="str">
        <f ca="1">IF(ISERROR($Y1252),"",OFFSET('Smelter Look-up'!$I$4,$Y1252-4,0))</f>
        <v/>
      </c>
      <c r="K1252" s="97"/>
      <c r="L1252" s="97"/>
      <c r="M1252" s="97"/>
      <c r="N1252" s="97"/>
      <c r="O1252" s="97"/>
      <c r="P1252" s="97"/>
      <c r="Q1252" s="98"/>
      <c r="R1252" s="140" t="str">
        <f ca="1">IF(ISERROR($Y1252),"",OFFSET('Smelter Look-up'!$C$4,$Y1252-4,0)&amp;"")</f>
        <v/>
      </c>
      <c r="S1252" s="98" t="str">
        <f ca="1" t="shared" si="139"/>
        <v/>
      </c>
      <c r="T1252" s="98" t="str">
        <f ca="1">IF(B1252="","",IF(ISERROR(MATCH($J1252,SorP!B:B,0)),"",INDIRECT("'SorP'!$A$"&amp;MATCH($S1252&amp;$J1252,SorP!C:C,0))))</f>
        <v/>
      </c>
      <c r="U1252" s="99"/>
      <c r="V1252" s="74" t="str">
        <f ca="1" t="shared" si="140"/>
        <v/>
      </c>
      <c r="W1252" s="74" t="b">
        <f ca="1" t="shared" si="141"/>
        <v>0</v>
      </c>
      <c r="X1252" s="74" t="str">
        <f ca="1" t="shared" si="142"/>
        <v>+</v>
      </c>
      <c r="Y1252" s="74" t="e">
        <f ca="1">IF(C1252="",NA(),MATCH($B1252&amp;$C1252,'Smelter Look-up'!$J:$J,0))</f>
        <v>#N/A</v>
      </c>
      <c r="AB1252" s="74">
        <f ca="1" t="shared" si="143"/>
        <v>0</v>
      </c>
      <c r="AC1252" s="74" t="str">
        <f ca="1" t="shared" si="144"/>
        <v/>
      </c>
      <c r="AD1252" s="74" t="str">
        <f ca="1" t="shared" si="145"/>
        <v/>
      </c>
    </row>
    <row r="1253" s="74" customFormat="1" ht="20.15" customHeight="1" spans="1:30">
      <c r="A1253" s="97"/>
      <c r="B1253" s="95" t="str">
        <f ca="1">IF(LEN(A1253)=0,"",INDEX('Smelter Look-up'!$A:$A,MATCH($A1253,'Smelter Look-up'!$E:$E,0)))</f>
        <v/>
      </c>
      <c r="C1253" s="95" t="str">
        <f ca="1">IF(LEN(A1253)=0,"",INDEX('Smelter Look-up'!$C:$C,MATCH($A1253,'Smelter Look-up'!$E:$E,0)))</f>
        <v/>
      </c>
      <c r="D1253" s="95"/>
      <c r="E1253" s="95" t="str">
        <f ca="1">IF(ISERROR($Y1253),"",OFFSET('Smelter Look-up'!$D$4,$Y1253-4,0)&amp;"")</f>
        <v/>
      </c>
      <c r="F1253" s="95" t="str">
        <f ca="1">IF(ISERROR($Y1253),"",OFFSET('Smelter Look-up'!$E$4,$Y1253-4,0))</f>
        <v/>
      </c>
      <c r="G1253" s="95" t="str">
        <f ca="1">IF(C1253="Smelter not listed","Enter smelter details",IF(ISERROR($Y1253),"",OFFSET('Smelter Look-up'!$F$4,$Y1253-4,0)))</f>
        <v/>
      </c>
      <c r="H1253" s="154" t="str">
        <f ca="1">IF(ISERROR($Y1253),"",OFFSET('Smelter Look-up'!$G$4,$Y1253-4,0))</f>
        <v/>
      </c>
      <c r="I1253" s="96" t="str">
        <f ca="1">IF(ISERROR($Y1253),"",OFFSET('Smelter Look-up'!$H$4,$Y1253-4,0))</f>
        <v/>
      </c>
      <c r="J1253" s="96" t="str">
        <f ca="1">IF(ISERROR($Y1253),"",OFFSET('Smelter Look-up'!$I$4,$Y1253-4,0))</f>
        <v/>
      </c>
      <c r="K1253" s="97"/>
      <c r="L1253" s="97"/>
      <c r="M1253" s="97"/>
      <c r="N1253" s="97"/>
      <c r="O1253" s="97"/>
      <c r="P1253" s="97"/>
      <c r="Q1253" s="98"/>
      <c r="R1253" s="140" t="str">
        <f ca="1">IF(ISERROR($Y1253),"",OFFSET('Smelter Look-up'!$C$4,$Y1253-4,0)&amp;"")</f>
        <v/>
      </c>
      <c r="S1253" s="98" t="str">
        <f ca="1" t="shared" si="139"/>
        <v/>
      </c>
      <c r="T1253" s="98" t="str">
        <f ca="1">IF(B1253="","",IF(ISERROR(MATCH($J1253,SorP!B:B,0)),"",INDIRECT("'SorP'!$A$"&amp;MATCH($S1253&amp;$J1253,SorP!C:C,0))))</f>
        <v/>
      </c>
      <c r="U1253" s="99"/>
      <c r="V1253" s="74" t="str">
        <f ca="1" t="shared" si="140"/>
        <v/>
      </c>
      <c r="W1253" s="74" t="b">
        <f ca="1" t="shared" si="141"/>
        <v>0</v>
      </c>
      <c r="X1253" s="74" t="str">
        <f ca="1" t="shared" si="142"/>
        <v>+</v>
      </c>
      <c r="Y1253" s="74" t="e">
        <f ca="1">IF(C1253="",NA(),MATCH($B1253&amp;$C1253,'Smelter Look-up'!$J:$J,0))</f>
        <v>#N/A</v>
      </c>
      <c r="AB1253" s="74">
        <f ca="1" t="shared" si="143"/>
        <v>0</v>
      </c>
      <c r="AC1253" s="74" t="str">
        <f ca="1" t="shared" si="144"/>
        <v/>
      </c>
      <c r="AD1253" s="74" t="str">
        <f ca="1" t="shared" si="145"/>
        <v/>
      </c>
    </row>
    <row r="1254" s="74" customFormat="1" ht="20.15" customHeight="1" spans="1:30">
      <c r="A1254" s="97"/>
      <c r="B1254" s="95" t="str">
        <f ca="1">IF(LEN(A1254)=0,"",INDEX('Smelter Look-up'!$A:$A,MATCH($A1254,'Smelter Look-up'!$E:$E,0)))</f>
        <v/>
      </c>
      <c r="C1254" s="95" t="str">
        <f ca="1">IF(LEN(A1254)=0,"",INDEX('Smelter Look-up'!$C:$C,MATCH($A1254,'Smelter Look-up'!$E:$E,0)))</f>
        <v/>
      </c>
      <c r="D1254" s="95"/>
      <c r="E1254" s="95" t="str">
        <f ca="1">IF(ISERROR($Y1254),"",OFFSET('Smelter Look-up'!$D$4,$Y1254-4,0)&amp;"")</f>
        <v/>
      </c>
      <c r="F1254" s="95" t="str">
        <f ca="1">IF(ISERROR($Y1254),"",OFFSET('Smelter Look-up'!$E$4,$Y1254-4,0))</f>
        <v/>
      </c>
      <c r="G1254" s="95" t="str">
        <f ca="1">IF(C1254="Smelter not listed","Enter smelter details",IF(ISERROR($Y1254),"",OFFSET('Smelter Look-up'!$F$4,$Y1254-4,0)))</f>
        <v/>
      </c>
      <c r="H1254" s="154" t="str">
        <f ca="1">IF(ISERROR($Y1254),"",OFFSET('Smelter Look-up'!$G$4,$Y1254-4,0))</f>
        <v/>
      </c>
      <c r="I1254" s="96" t="str">
        <f ca="1">IF(ISERROR($Y1254),"",OFFSET('Smelter Look-up'!$H$4,$Y1254-4,0))</f>
        <v/>
      </c>
      <c r="J1254" s="96" t="str">
        <f ca="1">IF(ISERROR($Y1254),"",OFFSET('Smelter Look-up'!$I$4,$Y1254-4,0))</f>
        <v/>
      </c>
      <c r="K1254" s="97"/>
      <c r="L1254" s="97"/>
      <c r="M1254" s="97"/>
      <c r="N1254" s="97"/>
      <c r="O1254" s="97"/>
      <c r="P1254" s="97"/>
      <c r="Q1254" s="98"/>
      <c r="R1254" s="140" t="str">
        <f ca="1">IF(ISERROR($Y1254),"",OFFSET('Smelter Look-up'!$C$4,$Y1254-4,0)&amp;"")</f>
        <v/>
      </c>
      <c r="S1254" s="98" t="str">
        <f ca="1" t="shared" si="139"/>
        <v/>
      </c>
      <c r="T1254" s="98" t="str">
        <f ca="1">IF(B1254="","",IF(ISERROR(MATCH($J1254,SorP!B:B,0)),"",INDIRECT("'SorP'!$A$"&amp;MATCH($S1254&amp;$J1254,SorP!C:C,0))))</f>
        <v/>
      </c>
      <c r="U1254" s="99"/>
      <c r="V1254" s="74" t="str">
        <f ca="1" t="shared" si="140"/>
        <v/>
      </c>
      <c r="W1254" s="74" t="b">
        <f ca="1" t="shared" si="141"/>
        <v>0</v>
      </c>
      <c r="X1254" s="74" t="str">
        <f ca="1" t="shared" si="142"/>
        <v>+</v>
      </c>
      <c r="Y1254" s="74" t="e">
        <f ca="1">IF(C1254="",NA(),MATCH($B1254&amp;$C1254,'Smelter Look-up'!$J:$J,0))</f>
        <v>#N/A</v>
      </c>
      <c r="AB1254" s="74">
        <f ca="1" t="shared" si="143"/>
        <v>0</v>
      </c>
      <c r="AC1254" s="74" t="str">
        <f ca="1" t="shared" si="144"/>
        <v/>
      </c>
      <c r="AD1254" s="74" t="str">
        <f ca="1" t="shared" si="145"/>
        <v/>
      </c>
    </row>
    <row r="1255" s="74" customFormat="1" ht="20.15" customHeight="1" spans="1:30">
      <c r="A1255" s="97"/>
      <c r="B1255" s="95" t="str">
        <f ca="1">IF(LEN(A1255)=0,"",INDEX('Smelter Look-up'!$A:$A,MATCH($A1255,'Smelter Look-up'!$E:$E,0)))</f>
        <v/>
      </c>
      <c r="C1255" s="95" t="str">
        <f ca="1">IF(LEN(A1255)=0,"",INDEX('Smelter Look-up'!$C:$C,MATCH($A1255,'Smelter Look-up'!$E:$E,0)))</f>
        <v/>
      </c>
      <c r="D1255" s="95"/>
      <c r="E1255" s="95" t="str">
        <f ca="1">IF(ISERROR($Y1255),"",OFFSET('Smelter Look-up'!$D$4,$Y1255-4,0)&amp;"")</f>
        <v/>
      </c>
      <c r="F1255" s="95" t="str">
        <f ca="1">IF(ISERROR($Y1255),"",OFFSET('Smelter Look-up'!$E$4,$Y1255-4,0))</f>
        <v/>
      </c>
      <c r="G1255" s="95" t="str">
        <f ca="1">IF(C1255="Smelter not listed","Enter smelter details",IF(ISERROR($Y1255),"",OFFSET('Smelter Look-up'!$F$4,$Y1255-4,0)))</f>
        <v/>
      </c>
      <c r="H1255" s="154" t="str">
        <f ca="1">IF(ISERROR($Y1255),"",OFFSET('Smelter Look-up'!$G$4,$Y1255-4,0))</f>
        <v/>
      </c>
      <c r="I1255" s="96" t="str">
        <f ca="1">IF(ISERROR($Y1255),"",OFFSET('Smelter Look-up'!$H$4,$Y1255-4,0))</f>
        <v/>
      </c>
      <c r="J1255" s="96" t="str">
        <f ca="1">IF(ISERROR($Y1255),"",OFFSET('Smelter Look-up'!$I$4,$Y1255-4,0))</f>
        <v/>
      </c>
      <c r="K1255" s="97"/>
      <c r="L1255" s="97"/>
      <c r="M1255" s="97"/>
      <c r="N1255" s="97"/>
      <c r="O1255" s="97"/>
      <c r="P1255" s="97"/>
      <c r="Q1255" s="98"/>
      <c r="R1255" s="140" t="str">
        <f ca="1">IF(ISERROR($Y1255),"",OFFSET('Smelter Look-up'!$C$4,$Y1255-4,0)&amp;"")</f>
        <v/>
      </c>
      <c r="S1255" s="98" t="str">
        <f ca="1" t="shared" si="139"/>
        <v/>
      </c>
      <c r="T1255" s="98" t="str">
        <f ca="1">IF(B1255="","",IF(ISERROR(MATCH($J1255,SorP!B:B,0)),"",INDIRECT("'SorP'!$A$"&amp;MATCH($S1255&amp;$J1255,SorP!C:C,0))))</f>
        <v/>
      </c>
      <c r="U1255" s="99"/>
      <c r="V1255" s="74" t="str">
        <f ca="1" t="shared" si="140"/>
        <v/>
      </c>
      <c r="W1255" s="74" t="b">
        <f ca="1" t="shared" si="141"/>
        <v>0</v>
      </c>
      <c r="X1255" s="74" t="str">
        <f ca="1" t="shared" si="142"/>
        <v>+</v>
      </c>
      <c r="Y1255" s="74" t="e">
        <f ca="1">IF(C1255="",NA(),MATCH($B1255&amp;$C1255,'Smelter Look-up'!$J:$J,0))</f>
        <v>#N/A</v>
      </c>
      <c r="AB1255" s="74">
        <f ca="1" t="shared" si="143"/>
        <v>0</v>
      </c>
      <c r="AC1255" s="74" t="str">
        <f ca="1" t="shared" si="144"/>
        <v/>
      </c>
      <c r="AD1255" s="74" t="str">
        <f ca="1" t="shared" si="145"/>
        <v/>
      </c>
    </row>
    <row r="1256" s="74" customFormat="1" ht="20.15" customHeight="1" spans="1:30">
      <c r="A1256" s="97"/>
      <c r="B1256" s="95" t="str">
        <f ca="1">IF(LEN(A1256)=0,"",INDEX('Smelter Look-up'!$A:$A,MATCH($A1256,'Smelter Look-up'!$E:$E,0)))</f>
        <v/>
      </c>
      <c r="C1256" s="95" t="str">
        <f ca="1">IF(LEN(A1256)=0,"",INDEX('Smelter Look-up'!$C:$C,MATCH($A1256,'Smelter Look-up'!$E:$E,0)))</f>
        <v/>
      </c>
      <c r="D1256" s="95"/>
      <c r="E1256" s="95" t="str">
        <f ca="1">IF(ISERROR($Y1256),"",OFFSET('Smelter Look-up'!$D$4,$Y1256-4,0)&amp;"")</f>
        <v/>
      </c>
      <c r="F1256" s="95" t="str">
        <f ca="1">IF(ISERROR($Y1256),"",OFFSET('Smelter Look-up'!$E$4,$Y1256-4,0))</f>
        <v/>
      </c>
      <c r="G1256" s="95" t="str">
        <f ca="1">IF(C1256="Smelter not listed","Enter smelter details",IF(ISERROR($Y1256),"",OFFSET('Smelter Look-up'!$F$4,$Y1256-4,0)))</f>
        <v/>
      </c>
      <c r="H1256" s="154" t="str">
        <f ca="1">IF(ISERROR($Y1256),"",OFFSET('Smelter Look-up'!$G$4,$Y1256-4,0))</f>
        <v/>
      </c>
      <c r="I1256" s="96" t="str">
        <f ca="1">IF(ISERROR($Y1256),"",OFFSET('Smelter Look-up'!$H$4,$Y1256-4,0))</f>
        <v/>
      </c>
      <c r="J1256" s="96" t="str">
        <f ca="1">IF(ISERROR($Y1256),"",OFFSET('Smelter Look-up'!$I$4,$Y1256-4,0))</f>
        <v/>
      </c>
      <c r="K1256" s="97"/>
      <c r="L1256" s="97"/>
      <c r="M1256" s="97"/>
      <c r="N1256" s="97"/>
      <c r="O1256" s="97"/>
      <c r="P1256" s="97"/>
      <c r="Q1256" s="98"/>
      <c r="R1256" s="140" t="str">
        <f ca="1">IF(ISERROR($Y1256),"",OFFSET('Smelter Look-up'!$C$4,$Y1256-4,0)&amp;"")</f>
        <v/>
      </c>
      <c r="S1256" s="98" t="str">
        <f ca="1" t="shared" si="139"/>
        <v/>
      </c>
      <c r="T1256" s="98" t="str">
        <f ca="1">IF(B1256="","",IF(ISERROR(MATCH($J1256,SorP!B:B,0)),"",INDIRECT("'SorP'!$A$"&amp;MATCH($S1256&amp;$J1256,SorP!C:C,0))))</f>
        <v/>
      </c>
      <c r="U1256" s="99"/>
      <c r="V1256" s="74" t="str">
        <f ca="1" t="shared" si="140"/>
        <v/>
      </c>
      <c r="W1256" s="74" t="b">
        <f ca="1" t="shared" si="141"/>
        <v>0</v>
      </c>
      <c r="X1256" s="74" t="str">
        <f ca="1" t="shared" si="142"/>
        <v>+</v>
      </c>
      <c r="Y1256" s="74" t="e">
        <f ca="1">IF(C1256="",NA(),MATCH($B1256&amp;$C1256,'Smelter Look-up'!$J:$J,0))</f>
        <v>#N/A</v>
      </c>
      <c r="AB1256" s="74">
        <f ca="1" t="shared" si="143"/>
        <v>0</v>
      </c>
      <c r="AC1256" s="74" t="str">
        <f ca="1" t="shared" si="144"/>
        <v/>
      </c>
      <c r="AD1256" s="74" t="str">
        <f ca="1" t="shared" si="145"/>
        <v/>
      </c>
    </row>
    <row r="1257" s="74" customFormat="1" ht="20.15" customHeight="1" spans="1:30">
      <c r="A1257" s="97"/>
      <c r="B1257" s="95" t="str">
        <f ca="1">IF(LEN(A1257)=0,"",INDEX('Smelter Look-up'!$A:$A,MATCH($A1257,'Smelter Look-up'!$E:$E,0)))</f>
        <v/>
      </c>
      <c r="C1257" s="95" t="str">
        <f ca="1">IF(LEN(A1257)=0,"",INDEX('Smelter Look-up'!$C:$C,MATCH($A1257,'Smelter Look-up'!$E:$E,0)))</f>
        <v/>
      </c>
      <c r="D1257" s="95"/>
      <c r="E1257" s="95" t="str">
        <f ca="1">IF(ISERROR($Y1257),"",OFFSET('Smelter Look-up'!$D$4,$Y1257-4,0)&amp;"")</f>
        <v/>
      </c>
      <c r="F1257" s="95" t="str">
        <f ca="1">IF(ISERROR($Y1257),"",OFFSET('Smelter Look-up'!$E$4,$Y1257-4,0))</f>
        <v/>
      </c>
      <c r="G1257" s="95" t="str">
        <f ca="1">IF(C1257="Smelter not listed","Enter smelter details",IF(ISERROR($Y1257),"",OFFSET('Smelter Look-up'!$F$4,$Y1257-4,0)))</f>
        <v/>
      </c>
      <c r="H1257" s="154" t="str">
        <f ca="1">IF(ISERROR($Y1257),"",OFFSET('Smelter Look-up'!$G$4,$Y1257-4,0))</f>
        <v/>
      </c>
      <c r="I1257" s="96" t="str">
        <f ca="1">IF(ISERROR($Y1257),"",OFFSET('Smelter Look-up'!$H$4,$Y1257-4,0))</f>
        <v/>
      </c>
      <c r="J1257" s="96" t="str">
        <f ca="1">IF(ISERROR($Y1257),"",OFFSET('Smelter Look-up'!$I$4,$Y1257-4,0))</f>
        <v/>
      </c>
      <c r="K1257" s="97"/>
      <c r="L1257" s="97"/>
      <c r="M1257" s="97"/>
      <c r="N1257" s="97"/>
      <c r="O1257" s="97"/>
      <c r="P1257" s="97"/>
      <c r="Q1257" s="98"/>
      <c r="R1257" s="140" t="str">
        <f ca="1">IF(ISERROR($Y1257),"",OFFSET('Smelter Look-up'!$C$4,$Y1257-4,0)&amp;"")</f>
        <v/>
      </c>
      <c r="S1257" s="98" t="str">
        <f ca="1" t="shared" si="139"/>
        <v/>
      </c>
      <c r="T1257" s="98" t="str">
        <f ca="1">IF(B1257="","",IF(ISERROR(MATCH($J1257,SorP!B:B,0)),"",INDIRECT("'SorP'!$A$"&amp;MATCH($S1257&amp;$J1257,SorP!C:C,0))))</f>
        <v/>
      </c>
      <c r="U1257" s="99"/>
      <c r="V1257" s="74" t="str">
        <f ca="1" t="shared" si="140"/>
        <v/>
      </c>
      <c r="W1257" s="74" t="b">
        <f ca="1" t="shared" si="141"/>
        <v>0</v>
      </c>
      <c r="X1257" s="74" t="str">
        <f ca="1" t="shared" si="142"/>
        <v>+</v>
      </c>
      <c r="Y1257" s="74" t="e">
        <f ca="1">IF(C1257="",NA(),MATCH($B1257&amp;$C1257,'Smelter Look-up'!$J:$J,0))</f>
        <v>#N/A</v>
      </c>
      <c r="AB1257" s="74">
        <f ca="1" t="shared" si="143"/>
        <v>0</v>
      </c>
      <c r="AC1257" s="74" t="str">
        <f ca="1" t="shared" si="144"/>
        <v/>
      </c>
      <c r="AD1257" s="74" t="str">
        <f ca="1" t="shared" si="145"/>
        <v/>
      </c>
    </row>
    <row r="1258" s="74" customFormat="1" ht="20.15" customHeight="1" spans="1:30">
      <c r="A1258" s="97"/>
      <c r="B1258" s="95" t="str">
        <f ca="1">IF(LEN(A1258)=0,"",INDEX('Smelter Look-up'!$A:$A,MATCH($A1258,'Smelter Look-up'!$E:$E,0)))</f>
        <v/>
      </c>
      <c r="C1258" s="95" t="str">
        <f ca="1">IF(LEN(A1258)=0,"",INDEX('Smelter Look-up'!$C:$C,MATCH($A1258,'Smelter Look-up'!$E:$E,0)))</f>
        <v/>
      </c>
      <c r="D1258" s="95"/>
      <c r="E1258" s="95" t="str">
        <f ca="1">IF(ISERROR($Y1258),"",OFFSET('Smelter Look-up'!$D$4,$Y1258-4,0)&amp;"")</f>
        <v/>
      </c>
      <c r="F1258" s="95" t="str">
        <f ca="1">IF(ISERROR($Y1258),"",OFFSET('Smelter Look-up'!$E$4,$Y1258-4,0))</f>
        <v/>
      </c>
      <c r="G1258" s="95" t="str">
        <f ca="1">IF(C1258="Smelter not listed","Enter smelter details",IF(ISERROR($Y1258),"",OFFSET('Smelter Look-up'!$F$4,$Y1258-4,0)))</f>
        <v/>
      </c>
      <c r="H1258" s="154" t="str">
        <f ca="1">IF(ISERROR($Y1258),"",OFFSET('Smelter Look-up'!$G$4,$Y1258-4,0))</f>
        <v/>
      </c>
      <c r="I1258" s="96" t="str">
        <f ca="1">IF(ISERROR($Y1258),"",OFFSET('Smelter Look-up'!$H$4,$Y1258-4,0))</f>
        <v/>
      </c>
      <c r="J1258" s="96" t="str">
        <f ca="1">IF(ISERROR($Y1258),"",OFFSET('Smelter Look-up'!$I$4,$Y1258-4,0))</f>
        <v/>
      </c>
      <c r="K1258" s="97"/>
      <c r="L1258" s="97"/>
      <c r="M1258" s="97"/>
      <c r="N1258" s="97"/>
      <c r="O1258" s="97"/>
      <c r="P1258" s="97"/>
      <c r="Q1258" s="98"/>
      <c r="R1258" s="140" t="str">
        <f ca="1">IF(ISERROR($Y1258),"",OFFSET('Smelter Look-up'!$C$4,$Y1258-4,0)&amp;"")</f>
        <v/>
      </c>
      <c r="S1258" s="98" t="str">
        <f ca="1" t="shared" si="139"/>
        <v/>
      </c>
      <c r="T1258" s="98" t="str">
        <f ca="1">IF(B1258="","",IF(ISERROR(MATCH($J1258,SorP!B:B,0)),"",INDIRECT("'SorP'!$A$"&amp;MATCH($S1258&amp;$J1258,SorP!C:C,0))))</f>
        <v/>
      </c>
      <c r="U1258" s="99"/>
      <c r="V1258" s="74" t="str">
        <f ca="1" t="shared" si="140"/>
        <v/>
      </c>
      <c r="W1258" s="74" t="b">
        <f ca="1" t="shared" si="141"/>
        <v>0</v>
      </c>
      <c r="X1258" s="74" t="str">
        <f ca="1" t="shared" si="142"/>
        <v>+</v>
      </c>
      <c r="Y1258" s="74" t="e">
        <f ca="1">IF(C1258="",NA(),MATCH($B1258&amp;$C1258,'Smelter Look-up'!$J:$J,0))</f>
        <v>#N/A</v>
      </c>
      <c r="AB1258" s="74">
        <f ca="1" t="shared" si="143"/>
        <v>0</v>
      </c>
      <c r="AC1258" s="74" t="str">
        <f ca="1" t="shared" si="144"/>
        <v/>
      </c>
      <c r="AD1258" s="74" t="str">
        <f ca="1" t="shared" si="145"/>
        <v/>
      </c>
    </row>
    <row r="1259" s="74" customFormat="1" ht="20.15" customHeight="1" spans="1:30">
      <c r="A1259" s="97"/>
      <c r="B1259" s="95" t="str">
        <f ca="1">IF(LEN(A1259)=0,"",INDEX('Smelter Look-up'!$A:$A,MATCH($A1259,'Smelter Look-up'!$E:$E,0)))</f>
        <v/>
      </c>
      <c r="C1259" s="95" t="str">
        <f ca="1">IF(LEN(A1259)=0,"",INDEX('Smelter Look-up'!$C:$C,MATCH($A1259,'Smelter Look-up'!$E:$E,0)))</f>
        <v/>
      </c>
      <c r="D1259" s="95"/>
      <c r="E1259" s="95" t="str">
        <f ca="1">IF(ISERROR($Y1259),"",OFFSET('Smelter Look-up'!$D$4,$Y1259-4,0)&amp;"")</f>
        <v/>
      </c>
      <c r="F1259" s="95" t="str">
        <f ca="1">IF(ISERROR($Y1259),"",OFFSET('Smelter Look-up'!$E$4,$Y1259-4,0))</f>
        <v/>
      </c>
      <c r="G1259" s="95" t="str">
        <f ca="1">IF(C1259="Smelter not listed","Enter smelter details",IF(ISERROR($Y1259),"",OFFSET('Smelter Look-up'!$F$4,$Y1259-4,0)))</f>
        <v/>
      </c>
      <c r="H1259" s="154" t="str">
        <f ca="1">IF(ISERROR($Y1259),"",OFFSET('Smelter Look-up'!$G$4,$Y1259-4,0))</f>
        <v/>
      </c>
      <c r="I1259" s="96" t="str">
        <f ca="1">IF(ISERROR($Y1259),"",OFFSET('Smelter Look-up'!$H$4,$Y1259-4,0))</f>
        <v/>
      </c>
      <c r="J1259" s="96" t="str">
        <f ca="1">IF(ISERROR($Y1259),"",OFFSET('Smelter Look-up'!$I$4,$Y1259-4,0))</f>
        <v/>
      </c>
      <c r="K1259" s="97"/>
      <c r="L1259" s="97"/>
      <c r="M1259" s="97"/>
      <c r="N1259" s="97"/>
      <c r="O1259" s="97"/>
      <c r="P1259" s="97"/>
      <c r="Q1259" s="98"/>
      <c r="R1259" s="140" t="str">
        <f ca="1">IF(ISERROR($Y1259),"",OFFSET('Smelter Look-up'!$C$4,$Y1259-4,0)&amp;"")</f>
        <v/>
      </c>
      <c r="S1259" s="98" t="str">
        <f ca="1" t="shared" si="139"/>
        <v/>
      </c>
      <c r="T1259" s="98" t="str">
        <f ca="1">IF(B1259="","",IF(ISERROR(MATCH($J1259,SorP!B:B,0)),"",INDIRECT("'SorP'!$A$"&amp;MATCH($S1259&amp;$J1259,SorP!C:C,0))))</f>
        <v/>
      </c>
      <c r="U1259" s="99"/>
      <c r="V1259" s="74" t="str">
        <f ca="1" t="shared" si="140"/>
        <v/>
      </c>
      <c r="W1259" s="74" t="b">
        <f ca="1" t="shared" si="141"/>
        <v>0</v>
      </c>
      <c r="X1259" s="74" t="str">
        <f ca="1" t="shared" si="142"/>
        <v>+</v>
      </c>
      <c r="Y1259" s="74" t="e">
        <f ca="1">IF(C1259="",NA(),MATCH($B1259&amp;$C1259,'Smelter Look-up'!$J:$J,0))</f>
        <v>#N/A</v>
      </c>
      <c r="AB1259" s="74">
        <f ca="1" t="shared" si="143"/>
        <v>0</v>
      </c>
      <c r="AC1259" s="74" t="str">
        <f ca="1" t="shared" si="144"/>
        <v/>
      </c>
      <c r="AD1259" s="74" t="str">
        <f ca="1" t="shared" si="145"/>
        <v/>
      </c>
    </row>
    <row r="1260" s="74" customFormat="1" ht="20.15" customHeight="1" spans="1:30">
      <c r="A1260" s="97"/>
      <c r="B1260" s="95" t="str">
        <f ca="1">IF(LEN(A1260)=0,"",INDEX('Smelter Look-up'!$A:$A,MATCH($A1260,'Smelter Look-up'!$E:$E,0)))</f>
        <v/>
      </c>
      <c r="C1260" s="95" t="str">
        <f ca="1">IF(LEN(A1260)=0,"",INDEX('Smelter Look-up'!$C:$C,MATCH($A1260,'Smelter Look-up'!$E:$E,0)))</f>
        <v/>
      </c>
      <c r="D1260" s="95"/>
      <c r="E1260" s="95" t="str">
        <f ca="1">IF(ISERROR($Y1260),"",OFFSET('Smelter Look-up'!$D$4,$Y1260-4,0)&amp;"")</f>
        <v/>
      </c>
      <c r="F1260" s="95" t="str">
        <f ca="1">IF(ISERROR($Y1260),"",OFFSET('Smelter Look-up'!$E$4,$Y1260-4,0))</f>
        <v/>
      </c>
      <c r="G1260" s="95" t="str">
        <f ca="1">IF(C1260="Smelter not listed","Enter smelter details",IF(ISERROR($Y1260),"",OFFSET('Smelter Look-up'!$F$4,$Y1260-4,0)))</f>
        <v/>
      </c>
      <c r="H1260" s="154" t="str">
        <f ca="1">IF(ISERROR($Y1260),"",OFFSET('Smelter Look-up'!$G$4,$Y1260-4,0))</f>
        <v/>
      </c>
      <c r="I1260" s="96" t="str">
        <f ca="1">IF(ISERROR($Y1260),"",OFFSET('Smelter Look-up'!$H$4,$Y1260-4,0))</f>
        <v/>
      </c>
      <c r="J1260" s="96" t="str">
        <f ca="1">IF(ISERROR($Y1260),"",OFFSET('Smelter Look-up'!$I$4,$Y1260-4,0))</f>
        <v/>
      </c>
      <c r="K1260" s="97"/>
      <c r="L1260" s="97"/>
      <c r="M1260" s="97"/>
      <c r="N1260" s="97"/>
      <c r="O1260" s="97"/>
      <c r="P1260" s="97"/>
      <c r="Q1260" s="98"/>
      <c r="R1260" s="140" t="str">
        <f ca="1">IF(ISERROR($Y1260),"",OFFSET('Smelter Look-up'!$C$4,$Y1260-4,0)&amp;"")</f>
        <v/>
      </c>
      <c r="S1260" s="98" t="str">
        <f ca="1" t="shared" si="139"/>
        <v/>
      </c>
      <c r="T1260" s="98" t="str">
        <f ca="1">IF(B1260="","",IF(ISERROR(MATCH($J1260,SorP!B:B,0)),"",INDIRECT("'SorP'!$A$"&amp;MATCH($S1260&amp;$J1260,SorP!C:C,0))))</f>
        <v/>
      </c>
      <c r="U1260" s="99"/>
      <c r="V1260" s="74" t="str">
        <f ca="1" t="shared" si="140"/>
        <v/>
      </c>
      <c r="W1260" s="74" t="b">
        <f ca="1" t="shared" si="141"/>
        <v>0</v>
      </c>
      <c r="X1260" s="74" t="str">
        <f ca="1" t="shared" si="142"/>
        <v>+</v>
      </c>
      <c r="Y1260" s="74" t="e">
        <f ca="1">IF(C1260="",NA(),MATCH($B1260&amp;$C1260,'Smelter Look-up'!$J:$J,0))</f>
        <v>#N/A</v>
      </c>
      <c r="AB1260" s="74">
        <f ca="1" t="shared" si="143"/>
        <v>0</v>
      </c>
      <c r="AC1260" s="74" t="str">
        <f ca="1" t="shared" si="144"/>
        <v/>
      </c>
      <c r="AD1260" s="74" t="str">
        <f ca="1" t="shared" si="145"/>
        <v/>
      </c>
    </row>
    <row r="1261" s="74" customFormat="1" ht="20.15" customHeight="1" spans="1:30">
      <c r="A1261" s="97"/>
      <c r="B1261" s="95" t="str">
        <f ca="1">IF(LEN(A1261)=0,"",INDEX('Smelter Look-up'!$A:$A,MATCH($A1261,'Smelter Look-up'!$E:$E,0)))</f>
        <v/>
      </c>
      <c r="C1261" s="95" t="str">
        <f ca="1">IF(LEN(A1261)=0,"",INDEX('Smelter Look-up'!$C:$C,MATCH($A1261,'Smelter Look-up'!$E:$E,0)))</f>
        <v/>
      </c>
      <c r="D1261" s="95"/>
      <c r="E1261" s="95" t="str">
        <f ca="1">IF(ISERROR($Y1261),"",OFFSET('Smelter Look-up'!$D$4,$Y1261-4,0)&amp;"")</f>
        <v/>
      </c>
      <c r="F1261" s="95" t="str">
        <f ca="1">IF(ISERROR($Y1261),"",OFFSET('Smelter Look-up'!$E$4,$Y1261-4,0))</f>
        <v/>
      </c>
      <c r="G1261" s="95" t="str">
        <f ca="1">IF(C1261="Smelter not listed","Enter smelter details",IF(ISERROR($Y1261),"",OFFSET('Smelter Look-up'!$F$4,$Y1261-4,0)))</f>
        <v/>
      </c>
      <c r="H1261" s="154" t="str">
        <f ca="1">IF(ISERROR($Y1261),"",OFFSET('Smelter Look-up'!$G$4,$Y1261-4,0))</f>
        <v/>
      </c>
      <c r="I1261" s="96" t="str">
        <f ca="1">IF(ISERROR($Y1261),"",OFFSET('Smelter Look-up'!$H$4,$Y1261-4,0))</f>
        <v/>
      </c>
      <c r="J1261" s="96" t="str">
        <f ca="1">IF(ISERROR($Y1261),"",OFFSET('Smelter Look-up'!$I$4,$Y1261-4,0))</f>
        <v/>
      </c>
      <c r="K1261" s="97"/>
      <c r="L1261" s="97"/>
      <c r="M1261" s="97"/>
      <c r="N1261" s="97"/>
      <c r="O1261" s="97"/>
      <c r="P1261" s="97"/>
      <c r="Q1261" s="98"/>
      <c r="R1261" s="140" t="str">
        <f ca="1">IF(ISERROR($Y1261),"",OFFSET('Smelter Look-up'!$C$4,$Y1261-4,0)&amp;"")</f>
        <v/>
      </c>
      <c r="S1261" s="98" t="str">
        <f ca="1" t="shared" si="139"/>
        <v/>
      </c>
      <c r="T1261" s="98" t="str">
        <f ca="1">IF(B1261="","",IF(ISERROR(MATCH($J1261,SorP!B:B,0)),"",INDIRECT("'SorP'!$A$"&amp;MATCH($S1261&amp;$J1261,SorP!C:C,0))))</f>
        <v/>
      </c>
      <c r="U1261" s="99"/>
      <c r="V1261" s="74" t="str">
        <f ca="1" t="shared" si="140"/>
        <v/>
      </c>
      <c r="W1261" s="74" t="b">
        <f ca="1" t="shared" si="141"/>
        <v>0</v>
      </c>
      <c r="X1261" s="74" t="str">
        <f ca="1" t="shared" si="142"/>
        <v>+</v>
      </c>
      <c r="Y1261" s="74" t="e">
        <f ca="1">IF(C1261="",NA(),MATCH($B1261&amp;$C1261,'Smelter Look-up'!$J:$J,0))</f>
        <v>#N/A</v>
      </c>
      <c r="AB1261" s="74">
        <f ca="1" t="shared" si="143"/>
        <v>0</v>
      </c>
      <c r="AC1261" s="74" t="str">
        <f ca="1" t="shared" si="144"/>
        <v/>
      </c>
      <c r="AD1261" s="74" t="str">
        <f ca="1" t="shared" si="145"/>
        <v/>
      </c>
    </row>
    <row r="1262" s="74" customFormat="1" ht="20.15" customHeight="1" spans="1:30">
      <c r="A1262" s="97"/>
      <c r="B1262" s="95" t="str">
        <f ca="1">IF(LEN(A1262)=0,"",INDEX('Smelter Look-up'!$A:$A,MATCH($A1262,'Smelter Look-up'!$E:$E,0)))</f>
        <v/>
      </c>
      <c r="C1262" s="95" t="str">
        <f ca="1">IF(LEN(A1262)=0,"",INDEX('Smelter Look-up'!$C:$C,MATCH($A1262,'Smelter Look-up'!$E:$E,0)))</f>
        <v/>
      </c>
      <c r="D1262" s="95"/>
      <c r="E1262" s="95" t="str">
        <f ca="1">IF(ISERROR($Y1262),"",OFFSET('Smelter Look-up'!$D$4,$Y1262-4,0)&amp;"")</f>
        <v/>
      </c>
      <c r="F1262" s="95" t="str">
        <f ca="1">IF(ISERROR($Y1262),"",OFFSET('Smelter Look-up'!$E$4,$Y1262-4,0))</f>
        <v/>
      </c>
      <c r="G1262" s="95" t="str">
        <f ca="1">IF(C1262="Smelter not listed","Enter smelter details",IF(ISERROR($Y1262),"",OFFSET('Smelter Look-up'!$F$4,$Y1262-4,0)))</f>
        <v/>
      </c>
      <c r="H1262" s="154" t="str">
        <f ca="1">IF(ISERROR($Y1262),"",OFFSET('Smelter Look-up'!$G$4,$Y1262-4,0))</f>
        <v/>
      </c>
      <c r="I1262" s="96" t="str">
        <f ca="1">IF(ISERROR($Y1262),"",OFFSET('Smelter Look-up'!$H$4,$Y1262-4,0))</f>
        <v/>
      </c>
      <c r="J1262" s="96" t="str">
        <f ca="1">IF(ISERROR($Y1262),"",OFFSET('Smelter Look-up'!$I$4,$Y1262-4,0))</f>
        <v/>
      </c>
      <c r="K1262" s="97"/>
      <c r="L1262" s="97"/>
      <c r="M1262" s="97"/>
      <c r="N1262" s="97"/>
      <c r="O1262" s="97"/>
      <c r="P1262" s="97"/>
      <c r="Q1262" s="98"/>
      <c r="R1262" s="140" t="str">
        <f ca="1">IF(ISERROR($Y1262),"",OFFSET('Smelter Look-up'!$C$4,$Y1262-4,0)&amp;"")</f>
        <v/>
      </c>
      <c r="S1262" s="98" t="str">
        <f ca="1" t="shared" si="139"/>
        <v/>
      </c>
      <c r="T1262" s="98" t="str">
        <f ca="1">IF(B1262="","",IF(ISERROR(MATCH($J1262,SorP!B:B,0)),"",INDIRECT("'SorP'!$A$"&amp;MATCH($S1262&amp;$J1262,SorP!C:C,0))))</f>
        <v/>
      </c>
      <c r="U1262" s="99"/>
      <c r="V1262" s="74" t="str">
        <f ca="1" t="shared" si="140"/>
        <v/>
      </c>
      <c r="W1262" s="74" t="b">
        <f ca="1" t="shared" si="141"/>
        <v>0</v>
      </c>
      <c r="X1262" s="74" t="str">
        <f ca="1" t="shared" si="142"/>
        <v>+</v>
      </c>
      <c r="Y1262" s="74" t="e">
        <f ca="1">IF(C1262="",NA(),MATCH($B1262&amp;$C1262,'Smelter Look-up'!$J:$J,0))</f>
        <v>#N/A</v>
      </c>
      <c r="AB1262" s="74">
        <f ca="1" t="shared" si="143"/>
        <v>0</v>
      </c>
      <c r="AC1262" s="74" t="str">
        <f ca="1" t="shared" si="144"/>
        <v/>
      </c>
      <c r="AD1262" s="74" t="str">
        <f ca="1" t="shared" si="145"/>
        <v/>
      </c>
    </row>
    <row r="1263" s="74" customFormat="1" ht="20.15" customHeight="1" spans="1:30">
      <c r="A1263" s="97"/>
      <c r="B1263" s="95" t="str">
        <f ca="1">IF(LEN(A1263)=0,"",INDEX('Smelter Look-up'!$A:$A,MATCH($A1263,'Smelter Look-up'!$E:$E,0)))</f>
        <v/>
      </c>
      <c r="C1263" s="95" t="str">
        <f ca="1">IF(LEN(A1263)=0,"",INDEX('Smelter Look-up'!$C:$C,MATCH($A1263,'Smelter Look-up'!$E:$E,0)))</f>
        <v/>
      </c>
      <c r="D1263" s="95"/>
      <c r="E1263" s="95" t="str">
        <f ca="1">IF(ISERROR($Y1263),"",OFFSET('Smelter Look-up'!$D$4,$Y1263-4,0)&amp;"")</f>
        <v/>
      </c>
      <c r="F1263" s="95" t="str">
        <f ca="1">IF(ISERROR($Y1263),"",OFFSET('Smelter Look-up'!$E$4,$Y1263-4,0))</f>
        <v/>
      </c>
      <c r="G1263" s="95" t="str">
        <f ca="1">IF(C1263="Smelter not listed","Enter smelter details",IF(ISERROR($Y1263),"",OFFSET('Smelter Look-up'!$F$4,$Y1263-4,0)))</f>
        <v/>
      </c>
      <c r="H1263" s="154" t="str">
        <f ca="1">IF(ISERROR($Y1263),"",OFFSET('Smelter Look-up'!$G$4,$Y1263-4,0))</f>
        <v/>
      </c>
      <c r="I1263" s="96" t="str">
        <f ca="1">IF(ISERROR($Y1263),"",OFFSET('Smelter Look-up'!$H$4,$Y1263-4,0))</f>
        <v/>
      </c>
      <c r="J1263" s="96" t="str">
        <f ca="1">IF(ISERROR($Y1263),"",OFFSET('Smelter Look-up'!$I$4,$Y1263-4,0))</f>
        <v/>
      </c>
      <c r="K1263" s="97"/>
      <c r="L1263" s="97"/>
      <c r="M1263" s="97"/>
      <c r="N1263" s="97"/>
      <c r="O1263" s="97"/>
      <c r="P1263" s="97"/>
      <c r="Q1263" s="98"/>
      <c r="R1263" s="140" t="str">
        <f ca="1">IF(ISERROR($Y1263),"",OFFSET('Smelter Look-up'!$C$4,$Y1263-4,0)&amp;"")</f>
        <v/>
      </c>
      <c r="S1263" s="98" t="str">
        <f ca="1" t="shared" si="139"/>
        <v/>
      </c>
      <c r="T1263" s="98" t="str">
        <f ca="1">IF(B1263="","",IF(ISERROR(MATCH($J1263,SorP!B:B,0)),"",INDIRECT("'SorP'!$A$"&amp;MATCH($S1263&amp;$J1263,SorP!C:C,0))))</f>
        <v/>
      </c>
      <c r="U1263" s="99"/>
      <c r="V1263" s="74" t="str">
        <f ca="1" t="shared" si="140"/>
        <v/>
      </c>
      <c r="W1263" s="74" t="b">
        <f ca="1" t="shared" si="141"/>
        <v>0</v>
      </c>
      <c r="X1263" s="74" t="str">
        <f ca="1" t="shared" si="142"/>
        <v>+</v>
      </c>
      <c r="Y1263" s="74" t="e">
        <f ca="1">IF(C1263="",NA(),MATCH($B1263&amp;$C1263,'Smelter Look-up'!$J:$J,0))</f>
        <v>#N/A</v>
      </c>
      <c r="AB1263" s="74">
        <f ca="1" t="shared" si="143"/>
        <v>0</v>
      </c>
      <c r="AC1263" s="74" t="str">
        <f ca="1" t="shared" si="144"/>
        <v/>
      </c>
      <c r="AD1263" s="74" t="str">
        <f ca="1" t="shared" si="145"/>
        <v/>
      </c>
    </row>
    <row r="1264" s="74" customFormat="1" ht="20.15" customHeight="1" spans="1:30">
      <c r="A1264" s="97"/>
      <c r="B1264" s="95" t="str">
        <f ca="1">IF(LEN(A1264)=0,"",INDEX('Smelter Look-up'!$A:$A,MATCH($A1264,'Smelter Look-up'!$E:$E,0)))</f>
        <v/>
      </c>
      <c r="C1264" s="95" t="str">
        <f ca="1">IF(LEN(A1264)=0,"",INDEX('Smelter Look-up'!$C:$C,MATCH($A1264,'Smelter Look-up'!$E:$E,0)))</f>
        <v/>
      </c>
      <c r="D1264" s="95"/>
      <c r="E1264" s="95" t="str">
        <f ca="1">IF(ISERROR($Y1264),"",OFFSET('Smelter Look-up'!$D$4,$Y1264-4,0)&amp;"")</f>
        <v/>
      </c>
      <c r="F1264" s="95" t="str">
        <f ca="1">IF(ISERROR($Y1264),"",OFFSET('Smelter Look-up'!$E$4,$Y1264-4,0))</f>
        <v/>
      </c>
      <c r="G1264" s="95" t="str">
        <f ca="1">IF(C1264="Smelter not listed","Enter smelter details",IF(ISERROR($Y1264),"",OFFSET('Smelter Look-up'!$F$4,$Y1264-4,0)))</f>
        <v/>
      </c>
      <c r="H1264" s="154" t="str">
        <f ca="1">IF(ISERROR($Y1264),"",OFFSET('Smelter Look-up'!$G$4,$Y1264-4,0))</f>
        <v/>
      </c>
      <c r="I1264" s="96" t="str">
        <f ca="1">IF(ISERROR($Y1264),"",OFFSET('Smelter Look-up'!$H$4,$Y1264-4,0))</f>
        <v/>
      </c>
      <c r="J1264" s="96" t="str">
        <f ca="1">IF(ISERROR($Y1264),"",OFFSET('Smelter Look-up'!$I$4,$Y1264-4,0))</f>
        <v/>
      </c>
      <c r="K1264" s="97"/>
      <c r="L1264" s="97"/>
      <c r="M1264" s="97"/>
      <c r="N1264" s="97"/>
      <c r="O1264" s="97"/>
      <c r="P1264" s="97"/>
      <c r="Q1264" s="98"/>
      <c r="R1264" s="140" t="str">
        <f ca="1">IF(ISERROR($Y1264),"",OFFSET('Smelter Look-up'!$C$4,$Y1264-4,0)&amp;"")</f>
        <v/>
      </c>
      <c r="S1264" s="98" t="str">
        <f ca="1" t="shared" ref="S1264:S1327" si="146">IF(B1264="","",IF(ISERROR(MATCH($E1264,CL,0)),"Unknown",INDIRECT("'C'!$A$"&amp;MATCH($E1264,CL,0)+1)))</f>
        <v/>
      </c>
      <c r="T1264" s="98" t="str">
        <f ca="1">IF(B1264="","",IF(ISERROR(MATCH($J1264,SorP!B:B,0)),"",INDIRECT("'SorP'!$A$"&amp;MATCH($S1264&amp;$J1264,SorP!C:C,0))))</f>
        <v/>
      </c>
      <c r="U1264" s="99"/>
      <c r="V1264" s="74" t="str">
        <f ca="1" t="shared" ref="V1264:V1327" si="147">B1264&amp;C1264</f>
        <v/>
      </c>
      <c r="W1264" s="74" t="b">
        <f ca="1" t="shared" ref="W1264:W1327" si="148">OR(ISBLANK(C1264),ISBLANK(E1264))</f>
        <v>0</v>
      </c>
      <c r="X1264" s="74" t="str">
        <f ca="1" t="shared" ref="X1264:X1327" si="149">IF(W1264,"",B1264&amp;"+")</f>
        <v>+</v>
      </c>
      <c r="Y1264" s="74" t="e">
        <f ca="1">IF(C1264="",NA(),MATCH($B1264&amp;$C1264,'Smelter Look-up'!$J:$J,0))</f>
        <v>#N/A</v>
      </c>
      <c r="AB1264" s="74">
        <f ca="1" t="shared" si="143"/>
        <v>0</v>
      </c>
      <c r="AC1264" s="74" t="str">
        <f ca="1" t="shared" si="144"/>
        <v/>
      </c>
      <c r="AD1264" s="74" t="str">
        <f ca="1" t="shared" si="145"/>
        <v/>
      </c>
    </row>
    <row r="1265" s="74" customFormat="1" ht="20.15" customHeight="1" spans="1:30">
      <c r="A1265" s="97"/>
      <c r="B1265" s="95" t="str">
        <f ca="1">IF(LEN(A1265)=0,"",INDEX('Smelter Look-up'!$A:$A,MATCH($A1265,'Smelter Look-up'!$E:$E,0)))</f>
        <v/>
      </c>
      <c r="C1265" s="95" t="str">
        <f ca="1">IF(LEN(A1265)=0,"",INDEX('Smelter Look-up'!$C:$C,MATCH($A1265,'Smelter Look-up'!$E:$E,0)))</f>
        <v/>
      </c>
      <c r="D1265" s="95"/>
      <c r="E1265" s="95" t="str">
        <f ca="1">IF(ISERROR($Y1265),"",OFFSET('Smelter Look-up'!$D$4,$Y1265-4,0)&amp;"")</f>
        <v/>
      </c>
      <c r="F1265" s="95" t="str">
        <f ca="1">IF(ISERROR($Y1265),"",OFFSET('Smelter Look-up'!$E$4,$Y1265-4,0))</f>
        <v/>
      </c>
      <c r="G1265" s="95" t="str">
        <f ca="1">IF(C1265="Smelter not listed","Enter smelter details",IF(ISERROR($Y1265),"",OFFSET('Smelter Look-up'!$F$4,$Y1265-4,0)))</f>
        <v/>
      </c>
      <c r="H1265" s="154" t="str">
        <f ca="1">IF(ISERROR($Y1265),"",OFFSET('Smelter Look-up'!$G$4,$Y1265-4,0))</f>
        <v/>
      </c>
      <c r="I1265" s="96" t="str">
        <f ca="1">IF(ISERROR($Y1265),"",OFFSET('Smelter Look-up'!$H$4,$Y1265-4,0))</f>
        <v/>
      </c>
      <c r="J1265" s="96" t="str">
        <f ca="1">IF(ISERROR($Y1265),"",OFFSET('Smelter Look-up'!$I$4,$Y1265-4,0))</f>
        <v/>
      </c>
      <c r="K1265" s="97"/>
      <c r="L1265" s="97"/>
      <c r="M1265" s="97"/>
      <c r="N1265" s="97"/>
      <c r="O1265" s="97"/>
      <c r="P1265" s="97"/>
      <c r="Q1265" s="98"/>
      <c r="R1265" s="140" t="str">
        <f ca="1">IF(ISERROR($Y1265),"",OFFSET('Smelter Look-up'!$C$4,$Y1265-4,0)&amp;"")</f>
        <v/>
      </c>
      <c r="S1265" s="98" t="str">
        <f ca="1" t="shared" si="146"/>
        <v/>
      </c>
      <c r="T1265" s="98" t="str">
        <f ca="1">IF(B1265="","",IF(ISERROR(MATCH($J1265,SorP!B:B,0)),"",INDIRECT("'SorP'!$A$"&amp;MATCH($S1265&amp;$J1265,SorP!C:C,0))))</f>
        <v/>
      </c>
      <c r="U1265" s="99"/>
      <c r="V1265" s="74" t="str">
        <f ca="1" t="shared" si="147"/>
        <v/>
      </c>
      <c r="W1265" s="74" t="b">
        <f ca="1" t="shared" si="148"/>
        <v>0</v>
      </c>
      <c r="X1265" s="74" t="str">
        <f ca="1" t="shared" si="149"/>
        <v>+</v>
      </c>
      <c r="Y1265" s="74" t="e">
        <f ca="1">IF(C1265="",NA(),MATCH($B1265&amp;$C1265,'Smelter Look-up'!$J:$J,0))</f>
        <v>#N/A</v>
      </c>
      <c r="AB1265" s="74">
        <f ca="1" t="shared" ref="AB1265:AB1328" si="150">IF(AND(C1265="Smelter not listed",OR(LEN(D1265)=0,LEN(E1265)=0)),1,0)</f>
        <v>0</v>
      </c>
      <c r="AC1265" s="74" t="str">
        <f ca="1" t="shared" ref="AC1265:AC1328" si="151">B1265</f>
        <v/>
      </c>
      <c r="AD1265" s="74" t="str">
        <f ca="1" t="shared" si="145"/>
        <v/>
      </c>
    </row>
    <row r="1266" s="74" customFormat="1" ht="20.15" customHeight="1" spans="1:30">
      <c r="A1266" s="97"/>
      <c r="B1266" s="95" t="str">
        <f ca="1">IF(LEN(A1266)=0,"",INDEX('Smelter Look-up'!$A:$A,MATCH($A1266,'Smelter Look-up'!$E:$E,0)))</f>
        <v/>
      </c>
      <c r="C1266" s="95" t="str">
        <f ca="1">IF(LEN(A1266)=0,"",INDEX('Smelter Look-up'!$C:$C,MATCH($A1266,'Smelter Look-up'!$E:$E,0)))</f>
        <v/>
      </c>
      <c r="D1266" s="95"/>
      <c r="E1266" s="95" t="str">
        <f ca="1">IF(ISERROR($Y1266),"",OFFSET('Smelter Look-up'!$D$4,$Y1266-4,0)&amp;"")</f>
        <v/>
      </c>
      <c r="F1266" s="95" t="str">
        <f ca="1">IF(ISERROR($Y1266),"",OFFSET('Smelter Look-up'!$E$4,$Y1266-4,0))</f>
        <v/>
      </c>
      <c r="G1266" s="95" t="str">
        <f ca="1">IF(C1266="Smelter not listed","Enter smelter details",IF(ISERROR($Y1266),"",OFFSET('Smelter Look-up'!$F$4,$Y1266-4,0)))</f>
        <v/>
      </c>
      <c r="H1266" s="154" t="str">
        <f ca="1">IF(ISERROR($Y1266),"",OFFSET('Smelter Look-up'!$G$4,$Y1266-4,0))</f>
        <v/>
      </c>
      <c r="I1266" s="96" t="str">
        <f ca="1">IF(ISERROR($Y1266),"",OFFSET('Smelter Look-up'!$H$4,$Y1266-4,0))</f>
        <v/>
      </c>
      <c r="J1266" s="96" t="str">
        <f ca="1">IF(ISERROR($Y1266),"",OFFSET('Smelter Look-up'!$I$4,$Y1266-4,0))</f>
        <v/>
      </c>
      <c r="K1266" s="97"/>
      <c r="L1266" s="97"/>
      <c r="M1266" s="97"/>
      <c r="N1266" s="97"/>
      <c r="O1266" s="97"/>
      <c r="P1266" s="97"/>
      <c r="Q1266" s="98"/>
      <c r="R1266" s="140" t="str">
        <f ca="1">IF(ISERROR($Y1266),"",OFFSET('Smelter Look-up'!$C$4,$Y1266-4,0)&amp;"")</f>
        <v/>
      </c>
      <c r="S1266" s="98" t="str">
        <f ca="1" t="shared" si="146"/>
        <v/>
      </c>
      <c r="T1266" s="98" t="str">
        <f ca="1">IF(B1266="","",IF(ISERROR(MATCH($J1266,SorP!B:B,0)),"",INDIRECT("'SorP'!$A$"&amp;MATCH($S1266&amp;$J1266,SorP!C:C,0))))</f>
        <v/>
      </c>
      <c r="U1266" s="99"/>
      <c r="V1266" s="74" t="str">
        <f ca="1" t="shared" si="147"/>
        <v/>
      </c>
      <c r="W1266" s="74" t="b">
        <f ca="1" t="shared" si="148"/>
        <v>0</v>
      </c>
      <c r="X1266" s="74" t="str">
        <f ca="1" t="shared" si="149"/>
        <v>+</v>
      </c>
      <c r="Y1266" s="74" t="e">
        <f ca="1">IF(C1266="",NA(),MATCH($B1266&amp;$C1266,'Smelter Look-up'!$J:$J,0))</f>
        <v>#N/A</v>
      </c>
      <c r="AB1266" s="74">
        <f ca="1" t="shared" si="150"/>
        <v>0</v>
      </c>
      <c r="AC1266" s="74" t="str">
        <f ca="1" t="shared" si="151"/>
        <v/>
      </c>
      <c r="AD1266" s="74" t="str">
        <f ca="1" t="shared" si="145"/>
        <v/>
      </c>
    </row>
    <row r="1267" s="74" customFormat="1" ht="20.15" customHeight="1" spans="1:30">
      <c r="A1267" s="97"/>
      <c r="B1267" s="95" t="str">
        <f ca="1">IF(LEN(A1267)=0,"",INDEX('Smelter Look-up'!$A:$A,MATCH($A1267,'Smelter Look-up'!$E:$E,0)))</f>
        <v/>
      </c>
      <c r="C1267" s="95" t="str">
        <f ca="1">IF(LEN(A1267)=0,"",INDEX('Smelter Look-up'!$C:$C,MATCH($A1267,'Smelter Look-up'!$E:$E,0)))</f>
        <v/>
      </c>
      <c r="D1267" s="95"/>
      <c r="E1267" s="95" t="str">
        <f ca="1">IF(ISERROR($Y1267),"",OFFSET('Smelter Look-up'!$D$4,$Y1267-4,0)&amp;"")</f>
        <v/>
      </c>
      <c r="F1267" s="95" t="str">
        <f ca="1">IF(ISERROR($Y1267),"",OFFSET('Smelter Look-up'!$E$4,$Y1267-4,0))</f>
        <v/>
      </c>
      <c r="G1267" s="95" t="str">
        <f ca="1">IF(C1267="Smelter not listed","Enter smelter details",IF(ISERROR($Y1267),"",OFFSET('Smelter Look-up'!$F$4,$Y1267-4,0)))</f>
        <v/>
      </c>
      <c r="H1267" s="154" t="str">
        <f ca="1">IF(ISERROR($Y1267),"",OFFSET('Smelter Look-up'!$G$4,$Y1267-4,0))</f>
        <v/>
      </c>
      <c r="I1267" s="96" t="str">
        <f ca="1">IF(ISERROR($Y1267),"",OFFSET('Smelter Look-up'!$H$4,$Y1267-4,0))</f>
        <v/>
      </c>
      <c r="J1267" s="96" t="str">
        <f ca="1">IF(ISERROR($Y1267),"",OFFSET('Smelter Look-up'!$I$4,$Y1267-4,0))</f>
        <v/>
      </c>
      <c r="K1267" s="97"/>
      <c r="L1267" s="97"/>
      <c r="M1267" s="97"/>
      <c r="N1267" s="97"/>
      <c r="O1267" s="97"/>
      <c r="P1267" s="97"/>
      <c r="Q1267" s="98"/>
      <c r="R1267" s="140" t="str">
        <f ca="1">IF(ISERROR($Y1267),"",OFFSET('Smelter Look-up'!$C$4,$Y1267-4,0)&amp;"")</f>
        <v/>
      </c>
      <c r="S1267" s="98" t="str">
        <f ca="1" t="shared" si="146"/>
        <v/>
      </c>
      <c r="T1267" s="98" t="str">
        <f ca="1">IF(B1267="","",IF(ISERROR(MATCH($J1267,SorP!B:B,0)),"",INDIRECT("'SorP'!$A$"&amp;MATCH($S1267&amp;$J1267,SorP!C:C,0))))</f>
        <v/>
      </c>
      <c r="U1267" s="99"/>
      <c r="V1267" s="74" t="str">
        <f ca="1" t="shared" si="147"/>
        <v/>
      </c>
      <c r="W1267" s="74" t="b">
        <f ca="1" t="shared" si="148"/>
        <v>0</v>
      </c>
      <c r="X1267" s="74" t="str">
        <f ca="1" t="shared" si="149"/>
        <v>+</v>
      </c>
      <c r="Y1267" s="74" t="e">
        <f ca="1">IF(C1267="",NA(),MATCH($B1267&amp;$C1267,'Smelter Look-up'!$J:$J,0))</f>
        <v>#N/A</v>
      </c>
      <c r="AB1267" s="74">
        <f ca="1" t="shared" si="150"/>
        <v>0</v>
      </c>
      <c r="AC1267" s="74" t="str">
        <f ca="1" t="shared" si="151"/>
        <v/>
      </c>
      <c r="AD1267" s="74" t="str">
        <f ca="1" t="shared" si="145"/>
        <v/>
      </c>
    </row>
    <row r="1268" s="74" customFormat="1" ht="20.15" customHeight="1" spans="1:30">
      <c r="A1268" s="97"/>
      <c r="B1268" s="95" t="str">
        <f ca="1">IF(LEN(A1268)=0,"",INDEX('Smelter Look-up'!$A:$A,MATCH($A1268,'Smelter Look-up'!$E:$E,0)))</f>
        <v/>
      </c>
      <c r="C1268" s="95" t="str">
        <f ca="1">IF(LEN(A1268)=0,"",INDEX('Smelter Look-up'!$C:$C,MATCH($A1268,'Smelter Look-up'!$E:$E,0)))</f>
        <v/>
      </c>
      <c r="D1268" s="95"/>
      <c r="E1268" s="95" t="str">
        <f ca="1">IF(ISERROR($Y1268),"",OFFSET('Smelter Look-up'!$D$4,$Y1268-4,0)&amp;"")</f>
        <v/>
      </c>
      <c r="F1268" s="95" t="str">
        <f ca="1">IF(ISERROR($Y1268),"",OFFSET('Smelter Look-up'!$E$4,$Y1268-4,0))</f>
        <v/>
      </c>
      <c r="G1268" s="95" t="str">
        <f ca="1">IF(C1268="Smelter not listed","Enter smelter details",IF(ISERROR($Y1268),"",OFFSET('Smelter Look-up'!$F$4,$Y1268-4,0)))</f>
        <v/>
      </c>
      <c r="H1268" s="154" t="str">
        <f ca="1">IF(ISERROR($Y1268),"",OFFSET('Smelter Look-up'!$G$4,$Y1268-4,0))</f>
        <v/>
      </c>
      <c r="I1268" s="96" t="str">
        <f ca="1">IF(ISERROR($Y1268),"",OFFSET('Smelter Look-up'!$H$4,$Y1268-4,0))</f>
        <v/>
      </c>
      <c r="J1268" s="96" t="str">
        <f ca="1">IF(ISERROR($Y1268),"",OFFSET('Smelter Look-up'!$I$4,$Y1268-4,0))</f>
        <v/>
      </c>
      <c r="K1268" s="97"/>
      <c r="L1268" s="97"/>
      <c r="M1268" s="97"/>
      <c r="N1268" s="97"/>
      <c r="O1268" s="97"/>
      <c r="P1268" s="97"/>
      <c r="Q1268" s="98"/>
      <c r="R1268" s="140" t="str">
        <f ca="1">IF(ISERROR($Y1268),"",OFFSET('Smelter Look-up'!$C$4,$Y1268-4,0)&amp;"")</f>
        <v/>
      </c>
      <c r="S1268" s="98" t="str">
        <f ca="1" t="shared" si="146"/>
        <v/>
      </c>
      <c r="T1268" s="98" t="str">
        <f ca="1">IF(B1268="","",IF(ISERROR(MATCH($J1268,SorP!B:B,0)),"",INDIRECT("'SorP'!$A$"&amp;MATCH($S1268&amp;$J1268,SorP!C:C,0))))</f>
        <v/>
      </c>
      <c r="U1268" s="99"/>
      <c r="V1268" s="74" t="str">
        <f ca="1" t="shared" si="147"/>
        <v/>
      </c>
      <c r="W1268" s="74" t="b">
        <f ca="1" t="shared" si="148"/>
        <v>0</v>
      </c>
      <c r="X1268" s="74" t="str">
        <f ca="1" t="shared" si="149"/>
        <v>+</v>
      </c>
      <c r="Y1268" s="74" t="e">
        <f ca="1">IF(C1268="",NA(),MATCH($B1268&amp;$C1268,'Smelter Look-up'!$J:$J,0))</f>
        <v>#N/A</v>
      </c>
      <c r="AB1268" s="74">
        <f ca="1" t="shared" si="150"/>
        <v>0</v>
      </c>
      <c r="AC1268" s="74" t="str">
        <f ca="1" t="shared" si="151"/>
        <v/>
      </c>
      <c r="AD1268" s="74" t="str">
        <f ca="1" t="shared" si="145"/>
        <v/>
      </c>
    </row>
    <row r="1269" s="74" customFormat="1" ht="20.15" customHeight="1" spans="1:30">
      <c r="A1269" s="97"/>
      <c r="B1269" s="95" t="str">
        <f ca="1">IF(LEN(A1269)=0,"",INDEX('Smelter Look-up'!$A:$A,MATCH($A1269,'Smelter Look-up'!$E:$E,0)))</f>
        <v/>
      </c>
      <c r="C1269" s="95" t="str">
        <f ca="1">IF(LEN(A1269)=0,"",INDEX('Smelter Look-up'!$C:$C,MATCH($A1269,'Smelter Look-up'!$E:$E,0)))</f>
        <v/>
      </c>
      <c r="D1269" s="95"/>
      <c r="E1269" s="95" t="str">
        <f ca="1">IF(ISERROR($Y1269),"",OFFSET('Smelter Look-up'!$D$4,$Y1269-4,0)&amp;"")</f>
        <v/>
      </c>
      <c r="F1269" s="95" t="str">
        <f ca="1">IF(ISERROR($Y1269),"",OFFSET('Smelter Look-up'!$E$4,$Y1269-4,0))</f>
        <v/>
      </c>
      <c r="G1269" s="95" t="str">
        <f ca="1">IF(C1269="Smelter not listed","Enter smelter details",IF(ISERROR($Y1269),"",OFFSET('Smelter Look-up'!$F$4,$Y1269-4,0)))</f>
        <v/>
      </c>
      <c r="H1269" s="154" t="str">
        <f ca="1">IF(ISERROR($Y1269),"",OFFSET('Smelter Look-up'!$G$4,$Y1269-4,0))</f>
        <v/>
      </c>
      <c r="I1269" s="96" t="str">
        <f ca="1">IF(ISERROR($Y1269),"",OFFSET('Smelter Look-up'!$H$4,$Y1269-4,0))</f>
        <v/>
      </c>
      <c r="J1269" s="96" t="str">
        <f ca="1">IF(ISERROR($Y1269),"",OFFSET('Smelter Look-up'!$I$4,$Y1269-4,0))</f>
        <v/>
      </c>
      <c r="K1269" s="97"/>
      <c r="L1269" s="97"/>
      <c r="M1269" s="97"/>
      <c r="N1269" s="97"/>
      <c r="O1269" s="97"/>
      <c r="P1269" s="97"/>
      <c r="Q1269" s="98"/>
      <c r="R1269" s="140" t="str">
        <f ca="1">IF(ISERROR($Y1269),"",OFFSET('Smelter Look-up'!$C$4,$Y1269-4,0)&amp;"")</f>
        <v/>
      </c>
      <c r="S1269" s="98" t="str">
        <f ca="1" t="shared" si="146"/>
        <v/>
      </c>
      <c r="T1269" s="98" t="str">
        <f ca="1">IF(B1269="","",IF(ISERROR(MATCH($J1269,SorP!B:B,0)),"",INDIRECT("'SorP'!$A$"&amp;MATCH($S1269&amp;$J1269,SorP!C:C,0))))</f>
        <v/>
      </c>
      <c r="U1269" s="99"/>
      <c r="V1269" s="74" t="str">
        <f ca="1" t="shared" si="147"/>
        <v/>
      </c>
      <c r="W1269" s="74" t="b">
        <f ca="1" t="shared" si="148"/>
        <v>0</v>
      </c>
      <c r="X1269" s="74" t="str">
        <f ca="1" t="shared" si="149"/>
        <v>+</v>
      </c>
      <c r="Y1269" s="74" t="e">
        <f ca="1">IF(C1269="",NA(),MATCH($B1269&amp;$C1269,'Smelter Look-up'!$J:$J,0))</f>
        <v>#N/A</v>
      </c>
      <c r="AB1269" s="74">
        <f ca="1" t="shared" si="150"/>
        <v>0</v>
      </c>
      <c r="AC1269" s="74" t="str">
        <f ca="1" t="shared" si="151"/>
        <v/>
      </c>
      <c r="AD1269" s="74" t="str">
        <f ca="1" t="shared" si="145"/>
        <v/>
      </c>
    </row>
    <row r="1270" s="74" customFormat="1" ht="20.15" customHeight="1" spans="1:30">
      <c r="A1270" s="97"/>
      <c r="B1270" s="95" t="str">
        <f ca="1">IF(LEN(A1270)=0,"",INDEX('Smelter Look-up'!$A:$A,MATCH($A1270,'Smelter Look-up'!$E:$E,0)))</f>
        <v/>
      </c>
      <c r="C1270" s="95" t="str">
        <f ca="1">IF(LEN(A1270)=0,"",INDEX('Smelter Look-up'!$C:$C,MATCH($A1270,'Smelter Look-up'!$E:$E,0)))</f>
        <v/>
      </c>
      <c r="D1270" s="95"/>
      <c r="E1270" s="95" t="str">
        <f ca="1">IF(ISERROR($Y1270),"",OFFSET('Smelter Look-up'!$D$4,$Y1270-4,0)&amp;"")</f>
        <v/>
      </c>
      <c r="F1270" s="95" t="str">
        <f ca="1">IF(ISERROR($Y1270),"",OFFSET('Smelter Look-up'!$E$4,$Y1270-4,0))</f>
        <v/>
      </c>
      <c r="G1270" s="95" t="str">
        <f ca="1">IF(C1270="Smelter not listed","Enter smelter details",IF(ISERROR($Y1270),"",OFFSET('Smelter Look-up'!$F$4,$Y1270-4,0)))</f>
        <v/>
      </c>
      <c r="H1270" s="154" t="str">
        <f ca="1">IF(ISERROR($Y1270),"",OFFSET('Smelter Look-up'!$G$4,$Y1270-4,0))</f>
        <v/>
      </c>
      <c r="I1270" s="96" t="str">
        <f ca="1">IF(ISERROR($Y1270),"",OFFSET('Smelter Look-up'!$H$4,$Y1270-4,0))</f>
        <v/>
      </c>
      <c r="J1270" s="96" t="str">
        <f ca="1">IF(ISERROR($Y1270),"",OFFSET('Smelter Look-up'!$I$4,$Y1270-4,0))</f>
        <v/>
      </c>
      <c r="K1270" s="97"/>
      <c r="L1270" s="97"/>
      <c r="M1270" s="97"/>
      <c r="N1270" s="97"/>
      <c r="O1270" s="97"/>
      <c r="P1270" s="97"/>
      <c r="Q1270" s="98"/>
      <c r="R1270" s="140" t="str">
        <f ca="1">IF(ISERROR($Y1270),"",OFFSET('Smelter Look-up'!$C$4,$Y1270-4,0)&amp;"")</f>
        <v/>
      </c>
      <c r="S1270" s="98" t="str">
        <f ca="1" t="shared" si="146"/>
        <v/>
      </c>
      <c r="T1270" s="98" t="str">
        <f ca="1">IF(B1270="","",IF(ISERROR(MATCH($J1270,SorP!B:B,0)),"",INDIRECT("'SorP'!$A$"&amp;MATCH($S1270&amp;$J1270,SorP!C:C,0))))</f>
        <v/>
      </c>
      <c r="U1270" s="99"/>
      <c r="V1270" s="74" t="str">
        <f ca="1" t="shared" si="147"/>
        <v/>
      </c>
      <c r="W1270" s="74" t="b">
        <f ca="1" t="shared" si="148"/>
        <v>0</v>
      </c>
      <c r="X1270" s="74" t="str">
        <f ca="1" t="shared" si="149"/>
        <v>+</v>
      </c>
      <c r="Y1270" s="74" t="e">
        <f ca="1">IF(C1270="",NA(),MATCH($B1270&amp;$C1270,'Smelter Look-up'!$J:$J,0))</f>
        <v>#N/A</v>
      </c>
      <c r="AB1270" s="74">
        <f ca="1" t="shared" si="150"/>
        <v>0</v>
      </c>
      <c r="AC1270" s="74" t="str">
        <f ca="1" t="shared" si="151"/>
        <v/>
      </c>
      <c r="AD1270" s="74" t="str">
        <f ca="1" t="shared" si="145"/>
        <v/>
      </c>
    </row>
    <row r="1271" s="74" customFormat="1" ht="20.15" customHeight="1" spans="1:30">
      <c r="A1271" s="97"/>
      <c r="B1271" s="95" t="str">
        <f ca="1">IF(LEN(A1271)=0,"",INDEX('Smelter Look-up'!$A:$A,MATCH($A1271,'Smelter Look-up'!$E:$E,0)))</f>
        <v/>
      </c>
      <c r="C1271" s="95" t="str">
        <f ca="1">IF(LEN(A1271)=0,"",INDEX('Smelter Look-up'!$C:$C,MATCH($A1271,'Smelter Look-up'!$E:$E,0)))</f>
        <v/>
      </c>
      <c r="D1271" s="95"/>
      <c r="E1271" s="95" t="str">
        <f ca="1">IF(ISERROR($Y1271),"",OFFSET('Smelter Look-up'!$D$4,$Y1271-4,0)&amp;"")</f>
        <v/>
      </c>
      <c r="F1271" s="95" t="str">
        <f ca="1">IF(ISERROR($Y1271),"",OFFSET('Smelter Look-up'!$E$4,$Y1271-4,0))</f>
        <v/>
      </c>
      <c r="G1271" s="95" t="str">
        <f ca="1">IF(C1271="Smelter not listed","Enter smelter details",IF(ISERROR($Y1271),"",OFFSET('Smelter Look-up'!$F$4,$Y1271-4,0)))</f>
        <v/>
      </c>
      <c r="H1271" s="154" t="str">
        <f ca="1">IF(ISERROR($Y1271),"",OFFSET('Smelter Look-up'!$G$4,$Y1271-4,0))</f>
        <v/>
      </c>
      <c r="I1271" s="96" t="str">
        <f ca="1">IF(ISERROR($Y1271),"",OFFSET('Smelter Look-up'!$H$4,$Y1271-4,0))</f>
        <v/>
      </c>
      <c r="J1271" s="96" t="str">
        <f ca="1">IF(ISERROR($Y1271),"",OFFSET('Smelter Look-up'!$I$4,$Y1271-4,0))</f>
        <v/>
      </c>
      <c r="K1271" s="97"/>
      <c r="L1271" s="97"/>
      <c r="M1271" s="97"/>
      <c r="N1271" s="97"/>
      <c r="O1271" s="97"/>
      <c r="P1271" s="97"/>
      <c r="Q1271" s="98"/>
      <c r="R1271" s="140" t="str">
        <f ca="1">IF(ISERROR($Y1271),"",OFFSET('Smelter Look-up'!$C$4,$Y1271-4,0)&amp;"")</f>
        <v/>
      </c>
      <c r="S1271" s="98" t="str">
        <f ca="1" t="shared" si="146"/>
        <v/>
      </c>
      <c r="T1271" s="98" t="str">
        <f ca="1">IF(B1271="","",IF(ISERROR(MATCH($J1271,SorP!B:B,0)),"",INDIRECT("'SorP'!$A$"&amp;MATCH($S1271&amp;$J1271,SorP!C:C,0))))</f>
        <v/>
      </c>
      <c r="U1271" s="99"/>
      <c r="V1271" s="74" t="str">
        <f ca="1" t="shared" si="147"/>
        <v/>
      </c>
      <c r="W1271" s="74" t="b">
        <f ca="1" t="shared" si="148"/>
        <v>0</v>
      </c>
      <c r="X1271" s="74" t="str">
        <f ca="1" t="shared" si="149"/>
        <v>+</v>
      </c>
      <c r="Y1271" s="74" t="e">
        <f ca="1">IF(C1271="",NA(),MATCH($B1271&amp;$C1271,'Smelter Look-up'!$J:$J,0))</f>
        <v>#N/A</v>
      </c>
      <c r="AB1271" s="74">
        <f ca="1" t="shared" si="150"/>
        <v>0</v>
      </c>
      <c r="AC1271" s="74" t="str">
        <f ca="1" t="shared" si="151"/>
        <v/>
      </c>
      <c r="AD1271" s="74" t="str">
        <f ca="1" t="shared" ref="AD1271:AD1334" si="152">IF(C1271="Smelter not listed",D1271,IF(C1271="Smelter not yet identified","",C1271))</f>
        <v/>
      </c>
    </row>
    <row r="1272" s="74" customFormat="1" ht="20.15" customHeight="1" spans="1:30">
      <c r="A1272" s="97"/>
      <c r="B1272" s="95" t="str">
        <f ca="1">IF(LEN(A1272)=0,"",INDEX('Smelter Look-up'!$A:$A,MATCH($A1272,'Smelter Look-up'!$E:$E,0)))</f>
        <v/>
      </c>
      <c r="C1272" s="95" t="str">
        <f ca="1">IF(LEN(A1272)=0,"",INDEX('Smelter Look-up'!$C:$C,MATCH($A1272,'Smelter Look-up'!$E:$E,0)))</f>
        <v/>
      </c>
      <c r="D1272" s="95"/>
      <c r="E1272" s="95" t="str">
        <f ca="1">IF(ISERROR($Y1272),"",OFFSET('Smelter Look-up'!$D$4,$Y1272-4,0)&amp;"")</f>
        <v/>
      </c>
      <c r="F1272" s="95" t="str">
        <f ca="1">IF(ISERROR($Y1272),"",OFFSET('Smelter Look-up'!$E$4,$Y1272-4,0))</f>
        <v/>
      </c>
      <c r="G1272" s="95" t="str">
        <f ca="1">IF(C1272="Smelter not listed","Enter smelter details",IF(ISERROR($Y1272),"",OFFSET('Smelter Look-up'!$F$4,$Y1272-4,0)))</f>
        <v/>
      </c>
      <c r="H1272" s="154" t="str">
        <f ca="1">IF(ISERROR($Y1272),"",OFFSET('Smelter Look-up'!$G$4,$Y1272-4,0))</f>
        <v/>
      </c>
      <c r="I1272" s="96" t="str">
        <f ca="1">IF(ISERROR($Y1272),"",OFFSET('Smelter Look-up'!$H$4,$Y1272-4,0))</f>
        <v/>
      </c>
      <c r="J1272" s="96" t="str">
        <f ca="1">IF(ISERROR($Y1272),"",OFFSET('Smelter Look-up'!$I$4,$Y1272-4,0))</f>
        <v/>
      </c>
      <c r="K1272" s="97"/>
      <c r="L1272" s="97"/>
      <c r="M1272" s="97"/>
      <c r="N1272" s="97"/>
      <c r="O1272" s="97"/>
      <c r="P1272" s="97"/>
      <c r="Q1272" s="98"/>
      <c r="R1272" s="140" t="str">
        <f ca="1">IF(ISERROR($Y1272),"",OFFSET('Smelter Look-up'!$C$4,$Y1272-4,0)&amp;"")</f>
        <v/>
      </c>
      <c r="S1272" s="98" t="str">
        <f ca="1" t="shared" si="146"/>
        <v/>
      </c>
      <c r="T1272" s="98" t="str">
        <f ca="1">IF(B1272="","",IF(ISERROR(MATCH($J1272,SorP!B:B,0)),"",INDIRECT("'SorP'!$A$"&amp;MATCH($S1272&amp;$J1272,SorP!C:C,0))))</f>
        <v/>
      </c>
      <c r="U1272" s="99"/>
      <c r="V1272" s="74" t="str">
        <f ca="1" t="shared" si="147"/>
        <v/>
      </c>
      <c r="W1272" s="74" t="b">
        <f ca="1" t="shared" si="148"/>
        <v>0</v>
      </c>
      <c r="X1272" s="74" t="str">
        <f ca="1" t="shared" si="149"/>
        <v>+</v>
      </c>
      <c r="Y1272" s="74" t="e">
        <f ca="1">IF(C1272="",NA(),MATCH($B1272&amp;$C1272,'Smelter Look-up'!$J:$J,0))</f>
        <v>#N/A</v>
      </c>
      <c r="AB1272" s="74">
        <f ca="1" t="shared" si="150"/>
        <v>0</v>
      </c>
      <c r="AC1272" s="74" t="str">
        <f ca="1" t="shared" si="151"/>
        <v/>
      </c>
      <c r="AD1272" s="74" t="str">
        <f ca="1" t="shared" si="152"/>
        <v/>
      </c>
    </row>
    <row r="1273" s="74" customFormat="1" ht="20.15" customHeight="1" spans="1:30">
      <c r="A1273" s="97"/>
      <c r="B1273" s="95" t="str">
        <f ca="1">IF(LEN(A1273)=0,"",INDEX('Smelter Look-up'!$A:$A,MATCH($A1273,'Smelter Look-up'!$E:$E,0)))</f>
        <v/>
      </c>
      <c r="C1273" s="95" t="str">
        <f ca="1">IF(LEN(A1273)=0,"",INDEX('Smelter Look-up'!$C:$C,MATCH($A1273,'Smelter Look-up'!$E:$E,0)))</f>
        <v/>
      </c>
      <c r="D1273" s="95"/>
      <c r="E1273" s="95" t="str">
        <f ca="1">IF(ISERROR($Y1273),"",OFFSET('Smelter Look-up'!$D$4,$Y1273-4,0)&amp;"")</f>
        <v/>
      </c>
      <c r="F1273" s="95" t="str">
        <f ca="1">IF(ISERROR($Y1273),"",OFFSET('Smelter Look-up'!$E$4,$Y1273-4,0))</f>
        <v/>
      </c>
      <c r="G1273" s="95" t="str">
        <f ca="1">IF(C1273="Smelter not listed","Enter smelter details",IF(ISERROR($Y1273),"",OFFSET('Smelter Look-up'!$F$4,$Y1273-4,0)))</f>
        <v/>
      </c>
      <c r="H1273" s="154" t="str">
        <f ca="1">IF(ISERROR($Y1273),"",OFFSET('Smelter Look-up'!$G$4,$Y1273-4,0))</f>
        <v/>
      </c>
      <c r="I1273" s="96" t="str">
        <f ca="1">IF(ISERROR($Y1273),"",OFFSET('Smelter Look-up'!$H$4,$Y1273-4,0))</f>
        <v/>
      </c>
      <c r="J1273" s="96" t="str">
        <f ca="1">IF(ISERROR($Y1273),"",OFFSET('Smelter Look-up'!$I$4,$Y1273-4,0))</f>
        <v/>
      </c>
      <c r="K1273" s="97"/>
      <c r="L1273" s="97"/>
      <c r="M1273" s="97"/>
      <c r="N1273" s="97"/>
      <c r="O1273" s="97"/>
      <c r="P1273" s="97"/>
      <c r="Q1273" s="98"/>
      <c r="R1273" s="140" t="str">
        <f ca="1">IF(ISERROR($Y1273),"",OFFSET('Smelter Look-up'!$C$4,$Y1273-4,0)&amp;"")</f>
        <v/>
      </c>
      <c r="S1273" s="98" t="str">
        <f ca="1" t="shared" si="146"/>
        <v/>
      </c>
      <c r="T1273" s="98" t="str">
        <f ca="1">IF(B1273="","",IF(ISERROR(MATCH($J1273,SorP!B:B,0)),"",INDIRECT("'SorP'!$A$"&amp;MATCH($S1273&amp;$J1273,SorP!C:C,0))))</f>
        <v/>
      </c>
      <c r="U1273" s="99"/>
      <c r="V1273" s="74" t="str">
        <f ca="1" t="shared" si="147"/>
        <v/>
      </c>
      <c r="W1273" s="74" t="b">
        <f ca="1" t="shared" si="148"/>
        <v>0</v>
      </c>
      <c r="X1273" s="74" t="str">
        <f ca="1" t="shared" si="149"/>
        <v>+</v>
      </c>
      <c r="Y1273" s="74" t="e">
        <f ca="1">IF(C1273="",NA(),MATCH($B1273&amp;$C1273,'Smelter Look-up'!$J:$J,0))</f>
        <v>#N/A</v>
      </c>
      <c r="AB1273" s="74">
        <f ca="1" t="shared" si="150"/>
        <v>0</v>
      </c>
      <c r="AC1273" s="74" t="str">
        <f ca="1" t="shared" si="151"/>
        <v/>
      </c>
      <c r="AD1273" s="74" t="str">
        <f ca="1" t="shared" si="152"/>
        <v/>
      </c>
    </row>
    <row r="1274" s="74" customFormat="1" ht="20.15" customHeight="1" spans="1:30">
      <c r="A1274" s="97"/>
      <c r="B1274" s="95" t="str">
        <f ca="1">IF(LEN(A1274)=0,"",INDEX('Smelter Look-up'!$A:$A,MATCH($A1274,'Smelter Look-up'!$E:$E,0)))</f>
        <v/>
      </c>
      <c r="C1274" s="95" t="str">
        <f ca="1">IF(LEN(A1274)=0,"",INDEX('Smelter Look-up'!$C:$C,MATCH($A1274,'Smelter Look-up'!$E:$E,0)))</f>
        <v/>
      </c>
      <c r="D1274" s="95"/>
      <c r="E1274" s="95" t="str">
        <f ca="1">IF(ISERROR($Y1274),"",OFFSET('Smelter Look-up'!$D$4,$Y1274-4,0)&amp;"")</f>
        <v/>
      </c>
      <c r="F1274" s="95" t="str">
        <f ca="1">IF(ISERROR($Y1274),"",OFFSET('Smelter Look-up'!$E$4,$Y1274-4,0))</f>
        <v/>
      </c>
      <c r="G1274" s="95" t="str">
        <f ca="1">IF(C1274="Smelter not listed","Enter smelter details",IF(ISERROR($Y1274),"",OFFSET('Smelter Look-up'!$F$4,$Y1274-4,0)))</f>
        <v/>
      </c>
      <c r="H1274" s="154" t="str">
        <f ca="1">IF(ISERROR($Y1274),"",OFFSET('Smelter Look-up'!$G$4,$Y1274-4,0))</f>
        <v/>
      </c>
      <c r="I1274" s="96" t="str">
        <f ca="1">IF(ISERROR($Y1274),"",OFFSET('Smelter Look-up'!$H$4,$Y1274-4,0))</f>
        <v/>
      </c>
      <c r="J1274" s="96" t="str">
        <f ca="1">IF(ISERROR($Y1274),"",OFFSET('Smelter Look-up'!$I$4,$Y1274-4,0))</f>
        <v/>
      </c>
      <c r="K1274" s="97"/>
      <c r="L1274" s="97"/>
      <c r="M1274" s="97"/>
      <c r="N1274" s="97"/>
      <c r="O1274" s="97"/>
      <c r="P1274" s="97"/>
      <c r="Q1274" s="98"/>
      <c r="R1274" s="140" t="str">
        <f ca="1">IF(ISERROR($Y1274),"",OFFSET('Smelter Look-up'!$C$4,$Y1274-4,0)&amp;"")</f>
        <v/>
      </c>
      <c r="S1274" s="98" t="str">
        <f ca="1" t="shared" si="146"/>
        <v/>
      </c>
      <c r="T1274" s="98" t="str">
        <f ca="1">IF(B1274="","",IF(ISERROR(MATCH($J1274,SorP!B:B,0)),"",INDIRECT("'SorP'!$A$"&amp;MATCH($S1274&amp;$J1274,SorP!C:C,0))))</f>
        <v/>
      </c>
      <c r="U1274" s="99"/>
      <c r="V1274" s="74" t="str">
        <f ca="1" t="shared" si="147"/>
        <v/>
      </c>
      <c r="W1274" s="74" t="b">
        <f ca="1" t="shared" si="148"/>
        <v>0</v>
      </c>
      <c r="X1274" s="74" t="str">
        <f ca="1" t="shared" si="149"/>
        <v>+</v>
      </c>
      <c r="Y1274" s="74" t="e">
        <f ca="1">IF(C1274="",NA(),MATCH($B1274&amp;$C1274,'Smelter Look-up'!$J:$J,0))</f>
        <v>#N/A</v>
      </c>
      <c r="AB1274" s="74">
        <f ca="1" t="shared" si="150"/>
        <v>0</v>
      </c>
      <c r="AC1274" s="74" t="str">
        <f ca="1" t="shared" si="151"/>
        <v/>
      </c>
      <c r="AD1274" s="74" t="str">
        <f ca="1" t="shared" si="152"/>
        <v/>
      </c>
    </row>
    <row r="1275" s="74" customFormat="1" ht="20.15" customHeight="1" spans="1:30">
      <c r="A1275" s="97"/>
      <c r="B1275" s="95" t="str">
        <f ca="1">IF(LEN(A1275)=0,"",INDEX('Smelter Look-up'!$A:$A,MATCH($A1275,'Smelter Look-up'!$E:$E,0)))</f>
        <v/>
      </c>
      <c r="C1275" s="95" t="str">
        <f ca="1">IF(LEN(A1275)=0,"",INDEX('Smelter Look-up'!$C:$C,MATCH($A1275,'Smelter Look-up'!$E:$E,0)))</f>
        <v/>
      </c>
      <c r="D1275" s="95"/>
      <c r="E1275" s="95" t="str">
        <f ca="1">IF(ISERROR($Y1275),"",OFFSET('Smelter Look-up'!$D$4,$Y1275-4,0)&amp;"")</f>
        <v/>
      </c>
      <c r="F1275" s="95" t="str">
        <f ca="1">IF(ISERROR($Y1275),"",OFFSET('Smelter Look-up'!$E$4,$Y1275-4,0))</f>
        <v/>
      </c>
      <c r="G1275" s="95" t="str">
        <f ca="1">IF(C1275="Smelter not listed","Enter smelter details",IF(ISERROR($Y1275),"",OFFSET('Smelter Look-up'!$F$4,$Y1275-4,0)))</f>
        <v/>
      </c>
      <c r="H1275" s="154" t="str">
        <f ca="1">IF(ISERROR($Y1275),"",OFFSET('Smelter Look-up'!$G$4,$Y1275-4,0))</f>
        <v/>
      </c>
      <c r="I1275" s="96" t="str">
        <f ca="1">IF(ISERROR($Y1275),"",OFFSET('Smelter Look-up'!$H$4,$Y1275-4,0))</f>
        <v/>
      </c>
      <c r="J1275" s="96" t="str">
        <f ca="1">IF(ISERROR($Y1275),"",OFFSET('Smelter Look-up'!$I$4,$Y1275-4,0))</f>
        <v/>
      </c>
      <c r="K1275" s="97"/>
      <c r="L1275" s="97"/>
      <c r="M1275" s="97"/>
      <c r="N1275" s="97"/>
      <c r="O1275" s="97"/>
      <c r="P1275" s="97"/>
      <c r="Q1275" s="98"/>
      <c r="R1275" s="140" t="str">
        <f ca="1">IF(ISERROR($Y1275),"",OFFSET('Smelter Look-up'!$C$4,$Y1275-4,0)&amp;"")</f>
        <v/>
      </c>
      <c r="S1275" s="98" t="str">
        <f ca="1" t="shared" si="146"/>
        <v/>
      </c>
      <c r="T1275" s="98" t="str">
        <f ca="1">IF(B1275="","",IF(ISERROR(MATCH($J1275,SorP!B:B,0)),"",INDIRECT("'SorP'!$A$"&amp;MATCH($S1275&amp;$J1275,SorP!C:C,0))))</f>
        <v/>
      </c>
      <c r="U1275" s="99"/>
      <c r="V1275" s="74" t="str">
        <f ca="1" t="shared" si="147"/>
        <v/>
      </c>
      <c r="W1275" s="74" t="b">
        <f ca="1" t="shared" si="148"/>
        <v>0</v>
      </c>
      <c r="X1275" s="74" t="str">
        <f ca="1" t="shared" si="149"/>
        <v>+</v>
      </c>
      <c r="Y1275" s="74" t="e">
        <f ca="1">IF(C1275="",NA(),MATCH($B1275&amp;$C1275,'Smelter Look-up'!$J:$J,0))</f>
        <v>#N/A</v>
      </c>
      <c r="AB1275" s="74">
        <f ca="1" t="shared" si="150"/>
        <v>0</v>
      </c>
      <c r="AC1275" s="74" t="str">
        <f ca="1" t="shared" si="151"/>
        <v/>
      </c>
      <c r="AD1275" s="74" t="str">
        <f ca="1" t="shared" si="152"/>
        <v/>
      </c>
    </row>
    <row r="1276" s="74" customFormat="1" ht="20.15" customHeight="1" spans="1:30">
      <c r="A1276" s="97"/>
      <c r="B1276" s="95" t="str">
        <f ca="1">IF(LEN(A1276)=0,"",INDEX('Smelter Look-up'!$A:$A,MATCH($A1276,'Smelter Look-up'!$E:$E,0)))</f>
        <v/>
      </c>
      <c r="C1276" s="95" t="str">
        <f ca="1">IF(LEN(A1276)=0,"",INDEX('Smelter Look-up'!$C:$C,MATCH($A1276,'Smelter Look-up'!$E:$E,0)))</f>
        <v/>
      </c>
      <c r="D1276" s="95"/>
      <c r="E1276" s="95" t="str">
        <f ca="1">IF(ISERROR($Y1276),"",OFFSET('Smelter Look-up'!$D$4,$Y1276-4,0)&amp;"")</f>
        <v/>
      </c>
      <c r="F1276" s="95" t="str">
        <f ca="1">IF(ISERROR($Y1276),"",OFFSET('Smelter Look-up'!$E$4,$Y1276-4,0))</f>
        <v/>
      </c>
      <c r="G1276" s="95" t="str">
        <f ca="1">IF(C1276="Smelter not listed","Enter smelter details",IF(ISERROR($Y1276),"",OFFSET('Smelter Look-up'!$F$4,$Y1276-4,0)))</f>
        <v/>
      </c>
      <c r="H1276" s="154" t="str">
        <f ca="1">IF(ISERROR($Y1276),"",OFFSET('Smelter Look-up'!$G$4,$Y1276-4,0))</f>
        <v/>
      </c>
      <c r="I1276" s="96" t="str">
        <f ca="1">IF(ISERROR($Y1276),"",OFFSET('Smelter Look-up'!$H$4,$Y1276-4,0))</f>
        <v/>
      </c>
      <c r="J1276" s="96" t="str">
        <f ca="1">IF(ISERROR($Y1276),"",OFFSET('Smelter Look-up'!$I$4,$Y1276-4,0))</f>
        <v/>
      </c>
      <c r="K1276" s="97"/>
      <c r="L1276" s="97"/>
      <c r="M1276" s="97"/>
      <c r="N1276" s="97"/>
      <c r="O1276" s="97"/>
      <c r="P1276" s="97"/>
      <c r="Q1276" s="98"/>
      <c r="R1276" s="140" t="str">
        <f ca="1">IF(ISERROR($Y1276),"",OFFSET('Smelter Look-up'!$C$4,$Y1276-4,0)&amp;"")</f>
        <v/>
      </c>
      <c r="S1276" s="98" t="str">
        <f ca="1" t="shared" si="146"/>
        <v/>
      </c>
      <c r="T1276" s="98" t="str">
        <f ca="1">IF(B1276="","",IF(ISERROR(MATCH($J1276,SorP!B:B,0)),"",INDIRECT("'SorP'!$A$"&amp;MATCH($S1276&amp;$J1276,SorP!C:C,0))))</f>
        <v/>
      </c>
      <c r="U1276" s="99"/>
      <c r="V1276" s="74" t="str">
        <f ca="1" t="shared" si="147"/>
        <v/>
      </c>
      <c r="W1276" s="74" t="b">
        <f ca="1" t="shared" si="148"/>
        <v>0</v>
      </c>
      <c r="X1276" s="74" t="str">
        <f ca="1" t="shared" si="149"/>
        <v>+</v>
      </c>
      <c r="Y1276" s="74" t="e">
        <f ca="1">IF(C1276="",NA(),MATCH($B1276&amp;$C1276,'Smelter Look-up'!$J:$J,0))</f>
        <v>#N/A</v>
      </c>
      <c r="AB1276" s="74">
        <f ca="1" t="shared" si="150"/>
        <v>0</v>
      </c>
      <c r="AC1276" s="74" t="str">
        <f ca="1" t="shared" si="151"/>
        <v/>
      </c>
      <c r="AD1276" s="74" t="str">
        <f ca="1" t="shared" si="152"/>
        <v/>
      </c>
    </row>
    <row r="1277" s="74" customFormat="1" ht="20.15" customHeight="1" spans="1:30">
      <c r="A1277" s="97"/>
      <c r="B1277" s="95" t="str">
        <f ca="1">IF(LEN(A1277)=0,"",INDEX('Smelter Look-up'!$A:$A,MATCH($A1277,'Smelter Look-up'!$E:$E,0)))</f>
        <v/>
      </c>
      <c r="C1277" s="95" t="str">
        <f ca="1">IF(LEN(A1277)=0,"",INDEX('Smelter Look-up'!$C:$C,MATCH($A1277,'Smelter Look-up'!$E:$E,0)))</f>
        <v/>
      </c>
      <c r="D1277" s="95"/>
      <c r="E1277" s="95" t="str">
        <f ca="1">IF(ISERROR($Y1277),"",OFFSET('Smelter Look-up'!$D$4,$Y1277-4,0)&amp;"")</f>
        <v/>
      </c>
      <c r="F1277" s="95" t="str">
        <f ca="1">IF(ISERROR($Y1277),"",OFFSET('Smelter Look-up'!$E$4,$Y1277-4,0))</f>
        <v/>
      </c>
      <c r="G1277" s="95" t="str">
        <f ca="1">IF(C1277="Smelter not listed","Enter smelter details",IF(ISERROR($Y1277),"",OFFSET('Smelter Look-up'!$F$4,$Y1277-4,0)))</f>
        <v/>
      </c>
      <c r="H1277" s="154" t="str">
        <f ca="1">IF(ISERROR($Y1277),"",OFFSET('Smelter Look-up'!$G$4,$Y1277-4,0))</f>
        <v/>
      </c>
      <c r="I1277" s="96" t="str">
        <f ca="1">IF(ISERROR($Y1277),"",OFFSET('Smelter Look-up'!$H$4,$Y1277-4,0))</f>
        <v/>
      </c>
      <c r="J1277" s="96" t="str">
        <f ca="1">IF(ISERROR($Y1277),"",OFFSET('Smelter Look-up'!$I$4,$Y1277-4,0))</f>
        <v/>
      </c>
      <c r="K1277" s="97"/>
      <c r="L1277" s="97"/>
      <c r="M1277" s="97"/>
      <c r="N1277" s="97"/>
      <c r="O1277" s="97"/>
      <c r="P1277" s="97"/>
      <c r="Q1277" s="98"/>
      <c r="R1277" s="140" t="str">
        <f ca="1">IF(ISERROR($Y1277),"",OFFSET('Smelter Look-up'!$C$4,$Y1277-4,0)&amp;"")</f>
        <v/>
      </c>
      <c r="S1277" s="98" t="str">
        <f ca="1" t="shared" si="146"/>
        <v/>
      </c>
      <c r="T1277" s="98" t="str">
        <f ca="1">IF(B1277="","",IF(ISERROR(MATCH($J1277,SorP!B:B,0)),"",INDIRECT("'SorP'!$A$"&amp;MATCH($S1277&amp;$J1277,SorP!C:C,0))))</f>
        <v/>
      </c>
      <c r="U1277" s="99"/>
      <c r="V1277" s="74" t="str">
        <f ca="1" t="shared" si="147"/>
        <v/>
      </c>
      <c r="W1277" s="74" t="b">
        <f ca="1" t="shared" si="148"/>
        <v>0</v>
      </c>
      <c r="X1277" s="74" t="str">
        <f ca="1" t="shared" si="149"/>
        <v>+</v>
      </c>
      <c r="Y1277" s="74" t="e">
        <f ca="1">IF(C1277="",NA(),MATCH($B1277&amp;$C1277,'Smelter Look-up'!$J:$J,0))</f>
        <v>#N/A</v>
      </c>
      <c r="AB1277" s="74">
        <f ca="1" t="shared" si="150"/>
        <v>0</v>
      </c>
      <c r="AC1277" s="74" t="str">
        <f ca="1" t="shared" si="151"/>
        <v/>
      </c>
      <c r="AD1277" s="74" t="str">
        <f ca="1" t="shared" si="152"/>
        <v/>
      </c>
    </row>
    <row r="1278" s="74" customFormat="1" ht="20.15" customHeight="1" spans="1:30">
      <c r="A1278" s="97"/>
      <c r="B1278" s="95" t="str">
        <f ca="1">IF(LEN(A1278)=0,"",INDEX('Smelter Look-up'!$A:$A,MATCH($A1278,'Smelter Look-up'!$E:$E,0)))</f>
        <v/>
      </c>
      <c r="C1278" s="95" t="str">
        <f ca="1">IF(LEN(A1278)=0,"",INDEX('Smelter Look-up'!$C:$C,MATCH($A1278,'Smelter Look-up'!$E:$E,0)))</f>
        <v/>
      </c>
      <c r="D1278" s="95"/>
      <c r="E1278" s="95" t="str">
        <f ca="1">IF(ISERROR($Y1278),"",OFFSET('Smelter Look-up'!$D$4,$Y1278-4,0)&amp;"")</f>
        <v/>
      </c>
      <c r="F1278" s="95" t="str">
        <f ca="1">IF(ISERROR($Y1278),"",OFFSET('Smelter Look-up'!$E$4,$Y1278-4,0))</f>
        <v/>
      </c>
      <c r="G1278" s="95" t="str">
        <f ca="1">IF(C1278="Smelter not listed","Enter smelter details",IF(ISERROR($Y1278),"",OFFSET('Smelter Look-up'!$F$4,$Y1278-4,0)))</f>
        <v/>
      </c>
      <c r="H1278" s="154" t="str">
        <f ca="1">IF(ISERROR($Y1278),"",OFFSET('Smelter Look-up'!$G$4,$Y1278-4,0))</f>
        <v/>
      </c>
      <c r="I1278" s="96" t="str">
        <f ca="1">IF(ISERROR($Y1278),"",OFFSET('Smelter Look-up'!$H$4,$Y1278-4,0))</f>
        <v/>
      </c>
      <c r="J1278" s="96" t="str">
        <f ca="1">IF(ISERROR($Y1278),"",OFFSET('Smelter Look-up'!$I$4,$Y1278-4,0))</f>
        <v/>
      </c>
      <c r="K1278" s="97"/>
      <c r="L1278" s="97"/>
      <c r="M1278" s="97"/>
      <c r="N1278" s="97"/>
      <c r="O1278" s="97"/>
      <c r="P1278" s="97"/>
      <c r="Q1278" s="98"/>
      <c r="R1278" s="140" t="str">
        <f ca="1">IF(ISERROR($Y1278),"",OFFSET('Smelter Look-up'!$C$4,$Y1278-4,0)&amp;"")</f>
        <v/>
      </c>
      <c r="S1278" s="98" t="str">
        <f ca="1" t="shared" si="146"/>
        <v/>
      </c>
      <c r="T1278" s="98" t="str">
        <f ca="1">IF(B1278="","",IF(ISERROR(MATCH($J1278,SorP!B:B,0)),"",INDIRECT("'SorP'!$A$"&amp;MATCH($S1278&amp;$J1278,SorP!C:C,0))))</f>
        <v/>
      </c>
      <c r="U1278" s="99"/>
      <c r="V1278" s="74" t="str">
        <f ca="1" t="shared" si="147"/>
        <v/>
      </c>
      <c r="W1278" s="74" t="b">
        <f ca="1" t="shared" si="148"/>
        <v>0</v>
      </c>
      <c r="X1278" s="74" t="str">
        <f ca="1" t="shared" si="149"/>
        <v>+</v>
      </c>
      <c r="Y1278" s="74" t="e">
        <f ca="1">IF(C1278="",NA(),MATCH($B1278&amp;$C1278,'Smelter Look-up'!$J:$J,0))</f>
        <v>#N/A</v>
      </c>
      <c r="AB1278" s="74">
        <f ca="1" t="shared" si="150"/>
        <v>0</v>
      </c>
      <c r="AC1278" s="74" t="str">
        <f ca="1" t="shared" si="151"/>
        <v/>
      </c>
      <c r="AD1278" s="74" t="str">
        <f ca="1" t="shared" si="152"/>
        <v/>
      </c>
    </row>
    <row r="1279" s="74" customFormat="1" ht="20.15" customHeight="1" spans="1:30">
      <c r="A1279" s="97"/>
      <c r="B1279" s="95" t="str">
        <f ca="1">IF(LEN(A1279)=0,"",INDEX('Smelter Look-up'!$A:$A,MATCH($A1279,'Smelter Look-up'!$E:$E,0)))</f>
        <v/>
      </c>
      <c r="C1279" s="95" t="str">
        <f ca="1">IF(LEN(A1279)=0,"",INDEX('Smelter Look-up'!$C:$C,MATCH($A1279,'Smelter Look-up'!$E:$E,0)))</f>
        <v/>
      </c>
      <c r="D1279" s="95"/>
      <c r="E1279" s="95" t="str">
        <f ca="1">IF(ISERROR($Y1279),"",OFFSET('Smelter Look-up'!$D$4,$Y1279-4,0)&amp;"")</f>
        <v/>
      </c>
      <c r="F1279" s="95" t="str">
        <f ca="1">IF(ISERROR($Y1279),"",OFFSET('Smelter Look-up'!$E$4,$Y1279-4,0))</f>
        <v/>
      </c>
      <c r="G1279" s="95" t="str">
        <f ca="1">IF(C1279="Smelter not listed","Enter smelter details",IF(ISERROR($Y1279),"",OFFSET('Smelter Look-up'!$F$4,$Y1279-4,0)))</f>
        <v/>
      </c>
      <c r="H1279" s="154" t="str">
        <f ca="1">IF(ISERROR($Y1279),"",OFFSET('Smelter Look-up'!$G$4,$Y1279-4,0))</f>
        <v/>
      </c>
      <c r="I1279" s="96" t="str">
        <f ca="1">IF(ISERROR($Y1279),"",OFFSET('Smelter Look-up'!$H$4,$Y1279-4,0))</f>
        <v/>
      </c>
      <c r="J1279" s="96" t="str">
        <f ca="1">IF(ISERROR($Y1279),"",OFFSET('Smelter Look-up'!$I$4,$Y1279-4,0))</f>
        <v/>
      </c>
      <c r="K1279" s="97"/>
      <c r="L1279" s="97"/>
      <c r="M1279" s="97"/>
      <c r="N1279" s="97"/>
      <c r="O1279" s="97"/>
      <c r="P1279" s="97"/>
      <c r="Q1279" s="98"/>
      <c r="R1279" s="140" t="str">
        <f ca="1">IF(ISERROR($Y1279),"",OFFSET('Smelter Look-up'!$C$4,$Y1279-4,0)&amp;"")</f>
        <v/>
      </c>
      <c r="S1279" s="98" t="str">
        <f ca="1" t="shared" si="146"/>
        <v/>
      </c>
      <c r="T1279" s="98" t="str">
        <f ca="1">IF(B1279="","",IF(ISERROR(MATCH($J1279,SorP!B:B,0)),"",INDIRECT("'SorP'!$A$"&amp;MATCH($S1279&amp;$J1279,SorP!C:C,0))))</f>
        <v/>
      </c>
      <c r="U1279" s="99"/>
      <c r="V1279" s="74" t="str">
        <f ca="1" t="shared" si="147"/>
        <v/>
      </c>
      <c r="W1279" s="74" t="b">
        <f ca="1" t="shared" si="148"/>
        <v>0</v>
      </c>
      <c r="X1279" s="74" t="str">
        <f ca="1" t="shared" si="149"/>
        <v>+</v>
      </c>
      <c r="Y1279" s="74" t="e">
        <f ca="1">IF(C1279="",NA(),MATCH($B1279&amp;$C1279,'Smelter Look-up'!$J:$J,0))</f>
        <v>#N/A</v>
      </c>
      <c r="AB1279" s="74">
        <f ca="1" t="shared" si="150"/>
        <v>0</v>
      </c>
      <c r="AC1279" s="74" t="str">
        <f ca="1" t="shared" si="151"/>
        <v/>
      </c>
      <c r="AD1279" s="74" t="str">
        <f ca="1" t="shared" si="152"/>
        <v/>
      </c>
    </row>
    <row r="1280" s="74" customFormat="1" ht="20.15" customHeight="1" spans="1:30">
      <c r="A1280" s="97"/>
      <c r="B1280" s="95" t="str">
        <f ca="1">IF(LEN(A1280)=0,"",INDEX('Smelter Look-up'!$A:$A,MATCH($A1280,'Smelter Look-up'!$E:$E,0)))</f>
        <v/>
      </c>
      <c r="C1280" s="95" t="str">
        <f ca="1">IF(LEN(A1280)=0,"",INDEX('Smelter Look-up'!$C:$C,MATCH($A1280,'Smelter Look-up'!$E:$E,0)))</f>
        <v/>
      </c>
      <c r="D1280" s="95"/>
      <c r="E1280" s="95" t="str">
        <f ca="1">IF(ISERROR($Y1280),"",OFFSET('Smelter Look-up'!$D$4,$Y1280-4,0)&amp;"")</f>
        <v/>
      </c>
      <c r="F1280" s="95" t="str">
        <f ca="1">IF(ISERROR($Y1280),"",OFFSET('Smelter Look-up'!$E$4,$Y1280-4,0))</f>
        <v/>
      </c>
      <c r="G1280" s="95" t="str">
        <f ca="1">IF(C1280="Smelter not listed","Enter smelter details",IF(ISERROR($Y1280),"",OFFSET('Smelter Look-up'!$F$4,$Y1280-4,0)))</f>
        <v/>
      </c>
      <c r="H1280" s="154" t="str">
        <f ca="1">IF(ISERROR($Y1280),"",OFFSET('Smelter Look-up'!$G$4,$Y1280-4,0))</f>
        <v/>
      </c>
      <c r="I1280" s="96" t="str">
        <f ca="1">IF(ISERROR($Y1280),"",OFFSET('Smelter Look-up'!$H$4,$Y1280-4,0))</f>
        <v/>
      </c>
      <c r="J1280" s="96" t="str">
        <f ca="1">IF(ISERROR($Y1280),"",OFFSET('Smelter Look-up'!$I$4,$Y1280-4,0))</f>
        <v/>
      </c>
      <c r="K1280" s="97"/>
      <c r="L1280" s="97"/>
      <c r="M1280" s="97"/>
      <c r="N1280" s="97"/>
      <c r="O1280" s="97"/>
      <c r="P1280" s="97"/>
      <c r="Q1280" s="98"/>
      <c r="R1280" s="140" t="str">
        <f ca="1">IF(ISERROR($Y1280),"",OFFSET('Smelter Look-up'!$C$4,$Y1280-4,0)&amp;"")</f>
        <v/>
      </c>
      <c r="S1280" s="98" t="str">
        <f ca="1" t="shared" si="146"/>
        <v/>
      </c>
      <c r="T1280" s="98" t="str">
        <f ca="1">IF(B1280="","",IF(ISERROR(MATCH($J1280,SorP!B:B,0)),"",INDIRECT("'SorP'!$A$"&amp;MATCH($S1280&amp;$J1280,SorP!C:C,0))))</f>
        <v/>
      </c>
      <c r="U1280" s="99"/>
      <c r="V1280" s="74" t="str">
        <f ca="1" t="shared" si="147"/>
        <v/>
      </c>
      <c r="W1280" s="74" t="b">
        <f ca="1" t="shared" si="148"/>
        <v>0</v>
      </c>
      <c r="X1280" s="74" t="str">
        <f ca="1" t="shared" si="149"/>
        <v>+</v>
      </c>
      <c r="Y1280" s="74" t="e">
        <f ca="1">IF(C1280="",NA(),MATCH($B1280&amp;$C1280,'Smelter Look-up'!$J:$J,0))</f>
        <v>#N/A</v>
      </c>
      <c r="AB1280" s="74">
        <f ca="1" t="shared" si="150"/>
        <v>0</v>
      </c>
      <c r="AC1280" s="74" t="str">
        <f ca="1" t="shared" si="151"/>
        <v/>
      </c>
      <c r="AD1280" s="74" t="str">
        <f ca="1" t="shared" si="152"/>
        <v/>
      </c>
    </row>
    <row r="1281" s="74" customFormat="1" ht="20.15" customHeight="1" spans="1:30">
      <c r="A1281" s="97"/>
      <c r="B1281" s="95" t="str">
        <f ca="1">IF(LEN(A1281)=0,"",INDEX('Smelter Look-up'!$A:$A,MATCH($A1281,'Smelter Look-up'!$E:$E,0)))</f>
        <v/>
      </c>
      <c r="C1281" s="95" t="str">
        <f ca="1">IF(LEN(A1281)=0,"",INDEX('Smelter Look-up'!$C:$C,MATCH($A1281,'Smelter Look-up'!$E:$E,0)))</f>
        <v/>
      </c>
      <c r="D1281" s="95"/>
      <c r="E1281" s="95" t="str">
        <f ca="1">IF(ISERROR($Y1281),"",OFFSET('Smelter Look-up'!$D$4,$Y1281-4,0)&amp;"")</f>
        <v/>
      </c>
      <c r="F1281" s="95" t="str">
        <f ca="1">IF(ISERROR($Y1281),"",OFFSET('Smelter Look-up'!$E$4,$Y1281-4,0))</f>
        <v/>
      </c>
      <c r="G1281" s="95" t="str">
        <f ca="1">IF(C1281="Smelter not listed","Enter smelter details",IF(ISERROR($Y1281),"",OFFSET('Smelter Look-up'!$F$4,$Y1281-4,0)))</f>
        <v/>
      </c>
      <c r="H1281" s="154" t="str">
        <f ca="1">IF(ISERROR($Y1281),"",OFFSET('Smelter Look-up'!$G$4,$Y1281-4,0))</f>
        <v/>
      </c>
      <c r="I1281" s="96" t="str">
        <f ca="1">IF(ISERROR($Y1281),"",OFFSET('Smelter Look-up'!$H$4,$Y1281-4,0))</f>
        <v/>
      </c>
      <c r="J1281" s="96" t="str">
        <f ca="1">IF(ISERROR($Y1281),"",OFFSET('Smelter Look-up'!$I$4,$Y1281-4,0))</f>
        <v/>
      </c>
      <c r="K1281" s="97"/>
      <c r="L1281" s="97"/>
      <c r="M1281" s="97"/>
      <c r="N1281" s="97"/>
      <c r="O1281" s="97"/>
      <c r="P1281" s="97"/>
      <c r="Q1281" s="98"/>
      <c r="R1281" s="140" t="str">
        <f ca="1">IF(ISERROR($Y1281),"",OFFSET('Smelter Look-up'!$C$4,$Y1281-4,0)&amp;"")</f>
        <v/>
      </c>
      <c r="S1281" s="98" t="str">
        <f ca="1" t="shared" si="146"/>
        <v/>
      </c>
      <c r="T1281" s="98" t="str">
        <f ca="1">IF(B1281="","",IF(ISERROR(MATCH($J1281,SorP!B:B,0)),"",INDIRECT("'SorP'!$A$"&amp;MATCH($S1281&amp;$J1281,SorP!C:C,0))))</f>
        <v/>
      </c>
      <c r="U1281" s="99"/>
      <c r="V1281" s="74" t="str">
        <f ca="1" t="shared" si="147"/>
        <v/>
      </c>
      <c r="W1281" s="74" t="b">
        <f ca="1" t="shared" si="148"/>
        <v>0</v>
      </c>
      <c r="X1281" s="74" t="str">
        <f ca="1" t="shared" si="149"/>
        <v>+</v>
      </c>
      <c r="Y1281" s="74" t="e">
        <f ca="1">IF(C1281="",NA(),MATCH($B1281&amp;$C1281,'Smelter Look-up'!$J:$J,0))</f>
        <v>#N/A</v>
      </c>
      <c r="AB1281" s="74">
        <f ca="1" t="shared" si="150"/>
        <v>0</v>
      </c>
      <c r="AC1281" s="74" t="str">
        <f ca="1" t="shared" si="151"/>
        <v/>
      </c>
      <c r="AD1281" s="74" t="str">
        <f ca="1" t="shared" si="152"/>
        <v/>
      </c>
    </row>
    <row r="1282" s="74" customFormat="1" ht="20.15" customHeight="1" spans="1:30">
      <c r="A1282" s="97"/>
      <c r="B1282" s="95" t="str">
        <f ca="1">IF(LEN(A1282)=0,"",INDEX('Smelter Look-up'!$A:$A,MATCH($A1282,'Smelter Look-up'!$E:$E,0)))</f>
        <v/>
      </c>
      <c r="C1282" s="95" t="str">
        <f ca="1">IF(LEN(A1282)=0,"",INDEX('Smelter Look-up'!$C:$C,MATCH($A1282,'Smelter Look-up'!$E:$E,0)))</f>
        <v/>
      </c>
      <c r="D1282" s="95"/>
      <c r="E1282" s="95" t="str">
        <f ca="1">IF(ISERROR($Y1282),"",OFFSET('Smelter Look-up'!$D$4,$Y1282-4,0)&amp;"")</f>
        <v/>
      </c>
      <c r="F1282" s="95" t="str">
        <f ca="1">IF(ISERROR($Y1282),"",OFFSET('Smelter Look-up'!$E$4,$Y1282-4,0))</f>
        <v/>
      </c>
      <c r="G1282" s="95" t="str">
        <f ca="1">IF(C1282="Smelter not listed","Enter smelter details",IF(ISERROR($Y1282),"",OFFSET('Smelter Look-up'!$F$4,$Y1282-4,0)))</f>
        <v/>
      </c>
      <c r="H1282" s="154" t="str">
        <f ca="1">IF(ISERROR($Y1282),"",OFFSET('Smelter Look-up'!$G$4,$Y1282-4,0))</f>
        <v/>
      </c>
      <c r="I1282" s="96" t="str">
        <f ca="1">IF(ISERROR($Y1282),"",OFFSET('Smelter Look-up'!$H$4,$Y1282-4,0))</f>
        <v/>
      </c>
      <c r="J1282" s="96" t="str">
        <f ca="1">IF(ISERROR($Y1282),"",OFFSET('Smelter Look-up'!$I$4,$Y1282-4,0))</f>
        <v/>
      </c>
      <c r="K1282" s="97"/>
      <c r="L1282" s="97"/>
      <c r="M1282" s="97"/>
      <c r="N1282" s="97"/>
      <c r="O1282" s="97"/>
      <c r="P1282" s="97"/>
      <c r="Q1282" s="98"/>
      <c r="R1282" s="140" t="str">
        <f ca="1">IF(ISERROR($Y1282),"",OFFSET('Smelter Look-up'!$C$4,$Y1282-4,0)&amp;"")</f>
        <v/>
      </c>
      <c r="S1282" s="98" t="str">
        <f ca="1" t="shared" si="146"/>
        <v/>
      </c>
      <c r="T1282" s="98" t="str">
        <f ca="1">IF(B1282="","",IF(ISERROR(MATCH($J1282,SorP!B:B,0)),"",INDIRECT("'SorP'!$A$"&amp;MATCH($S1282&amp;$J1282,SorP!C:C,0))))</f>
        <v/>
      </c>
      <c r="U1282" s="99"/>
      <c r="V1282" s="74" t="str">
        <f ca="1" t="shared" si="147"/>
        <v/>
      </c>
      <c r="W1282" s="74" t="b">
        <f ca="1" t="shared" si="148"/>
        <v>0</v>
      </c>
      <c r="X1282" s="74" t="str">
        <f ca="1" t="shared" si="149"/>
        <v>+</v>
      </c>
      <c r="Y1282" s="74" t="e">
        <f ca="1">IF(C1282="",NA(),MATCH($B1282&amp;$C1282,'Smelter Look-up'!$J:$J,0))</f>
        <v>#N/A</v>
      </c>
      <c r="AB1282" s="74">
        <f ca="1" t="shared" si="150"/>
        <v>0</v>
      </c>
      <c r="AC1282" s="74" t="str">
        <f ca="1" t="shared" si="151"/>
        <v/>
      </c>
      <c r="AD1282" s="74" t="str">
        <f ca="1" t="shared" si="152"/>
        <v/>
      </c>
    </row>
    <row r="1283" s="74" customFormat="1" ht="20.15" customHeight="1" spans="1:30">
      <c r="A1283" s="97"/>
      <c r="B1283" s="95" t="str">
        <f ca="1">IF(LEN(A1283)=0,"",INDEX('Smelter Look-up'!$A:$A,MATCH($A1283,'Smelter Look-up'!$E:$E,0)))</f>
        <v/>
      </c>
      <c r="C1283" s="95" t="str">
        <f ca="1">IF(LEN(A1283)=0,"",INDEX('Smelter Look-up'!$C:$C,MATCH($A1283,'Smelter Look-up'!$E:$E,0)))</f>
        <v/>
      </c>
      <c r="D1283" s="95"/>
      <c r="E1283" s="95" t="str">
        <f ca="1">IF(ISERROR($Y1283),"",OFFSET('Smelter Look-up'!$D$4,$Y1283-4,0)&amp;"")</f>
        <v/>
      </c>
      <c r="F1283" s="95" t="str">
        <f ca="1">IF(ISERROR($Y1283),"",OFFSET('Smelter Look-up'!$E$4,$Y1283-4,0))</f>
        <v/>
      </c>
      <c r="G1283" s="95" t="str">
        <f ca="1">IF(C1283="Smelter not listed","Enter smelter details",IF(ISERROR($Y1283),"",OFFSET('Smelter Look-up'!$F$4,$Y1283-4,0)))</f>
        <v/>
      </c>
      <c r="H1283" s="154" t="str">
        <f ca="1">IF(ISERROR($Y1283),"",OFFSET('Smelter Look-up'!$G$4,$Y1283-4,0))</f>
        <v/>
      </c>
      <c r="I1283" s="96" t="str">
        <f ca="1">IF(ISERROR($Y1283),"",OFFSET('Smelter Look-up'!$H$4,$Y1283-4,0))</f>
        <v/>
      </c>
      <c r="J1283" s="96" t="str">
        <f ca="1">IF(ISERROR($Y1283),"",OFFSET('Smelter Look-up'!$I$4,$Y1283-4,0))</f>
        <v/>
      </c>
      <c r="K1283" s="97"/>
      <c r="L1283" s="97"/>
      <c r="M1283" s="97"/>
      <c r="N1283" s="97"/>
      <c r="O1283" s="97"/>
      <c r="P1283" s="97"/>
      <c r="Q1283" s="98"/>
      <c r="R1283" s="140" t="str">
        <f ca="1">IF(ISERROR($Y1283),"",OFFSET('Smelter Look-up'!$C$4,$Y1283-4,0)&amp;"")</f>
        <v/>
      </c>
      <c r="S1283" s="98" t="str">
        <f ca="1" t="shared" si="146"/>
        <v/>
      </c>
      <c r="T1283" s="98" t="str">
        <f ca="1">IF(B1283="","",IF(ISERROR(MATCH($J1283,SorP!B:B,0)),"",INDIRECT("'SorP'!$A$"&amp;MATCH($S1283&amp;$J1283,SorP!C:C,0))))</f>
        <v/>
      </c>
      <c r="U1283" s="99"/>
      <c r="V1283" s="74" t="str">
        <f ca="1" t="shared" si="147"/>
        <v/>
      </c>
      <c r="W1283" s="74" t="b">
        <f ca="1" t="shared" si="148"/>
        <v>0</v>
      </c>
      <c r="X1283" s="74" t="str">
        <f ca="1" t="shared" si="149"/>
        <v>+</v>
      </c>
      <c r="Y1283" s="74" t="e">
        <f ca="1">IF(C1283="",NA(),MATCH($B1283&amp;$C1283,'Smelter Look-up'!$J:$J,0))</f>
        <v>#N/A</v>
      </c>
      <c r="AB1283" s="74">
        <f ca="1" t="shared" si="150"/>
        <v>0</v>
      </c>
      <c r="AC1283" s="74" t="str">
        <f ca="1" t="shared" si="151"/>
        <v/>
      </c>
      <c r="AD1283" s="74" t="str">
        <f ca="1" t="shared" si="152"/>
        <v/>
      </c>
    </row>
    <row r="1284" s="74" customFormat="1" ht="20.15" customHeight="1" spans="1:30">
      <c r="A1284" s="97"/>
      <c r="B1284" s="95" t="str">
        <f ca="1">IF(LEN(A1284)=0,"",INDEX('Smelter Look-up'!$A:$A,MATCH($A1284,'Smelter Look-up'!$E:$E,0)))</f>
        <v/>
      </c>
      <c r="C1284" s="95" t="str">
        <f ca="1">IF(LEN(A1284)=0,"",INDEX('Smelter Look-up'!$C:$C,MATCH($A1284,'Smelter Look-up'!$E:$E,0)))</f>
        <v/>
      </c>
      <c r="D1284" s="95"/>
      <c r="E1284" s="95" t="str">
        <f ca="1">IF(ISERROR($Y1284),"",OFFSET('Smelter Look-up'!$D$4,$Y1284-4,0)&amp;"")</f>
        <v/>
      </c>
      <c r="F1284" s="95" t="str">
        <f ca="1">IF(ISERROR($Y1284),"",OFFSET('Smelter Look-up'!$E$4,$Y1284-4,0))</f>
        <v/>
      </c>
      <c r="G1284" s="95" t="str">
        <f ca="1">IF(C1284="Smelter not listed","Enter smelter details",IF(ISERROR($Y1284),"",OFFSET('Smelter Look-up'!$F$4,$Y1284-4,0)))</f>
        <v/>
      </c>
      <c r="H1284" s="154" t="str">
        <f ca="1">IF(ISERROR($Y1284),"",OFFSET('Smelter Look-up'!$G$4,$Y1284-4,0))</f>
        <v/>
      </c>
      <c r="I1284" s="96" t="str">
        <f ca="1">IF(ISERROR($Y1284),"",OFFSET('Smelter Look-up'!$H$4,$Y1284-4,0))</f>
        <v/>
      </c>
      <c r="J1284" s="96" t="str">
        <f ca="1">IF(ISERROR($Y1284),"",OFFSET('Smelter Look-up'!$I$4,$Y1284-4,0))</f>
        <v/>
      </c>
      <c r="K1284" s="97"/>
      <c r="L1284" s="97"/>
      <c r="M1284" s="97"/>
      <c r="N1284" s="97"/>
      <c r="O1284" s="97"/>
      <c r="P1284" s="97"/>
      <c r="Q1284" s="98"/>
      <c r="R1284" s="140" t="str">
        <f ca="1">IF(ISERROR($Y1284),"",OFFSET('Smelter Look-up'!$C$4,$Y1284-4,0)&amp;"")</f>
        <v/>
      </c>
      <c r="S1284" s="98" t="str">
        <f ca="1" t="shared" si="146"/>
        <v/>
      </c>
      <c r="T1284" s="98" t="str">
        <f ca="1">IF(B1284="","",IF(ISERROR(MATCH($J1284,SorP!B:B,0)),"",INDIRECT("'SorP'!$A$"&amp;MATCH($S1284&amp;$J1284,SorP!C:C,0))))</f>
        <v/>
      </c>
      <c r="U1284" s="99"/>
      <c r="V1284" s="74" t="str">
        <f ca="1" t="shared" si="147"/>
        <v/>
      </c>
      <c r="W1284" s="74" t="b">
        <f ca="1" t="shared" si="148"/>
        <v>0</v>
      </c>
      <c r="X1284" s="74" t="str">
        <f ca="1" t="shared" si="149"/>
        <v>+</v>
      </c>
      <c r="Y1284" s="74" t="e">
        <f ca="1">IF(C1284="",NA(),MATCH($B1284&amp;$C1284,'Smelter Look-up'!$J:$J,0))</f>
        <v>#N/A</v>
      </c>
      <c r="AB1284" s="74">
        <f ca="1" t="shared" si="150"/>
        <v>0</v>
      </c>
      <c r="AC1284" s="74" t="str">
        <f ca="1" t="shared" si="151"/>
        <v/>
      </c>
      <c r="AD1284" s="74" t="str">
        <f ca="1" t="shared" si="152"/>
        <v/>
      </c>
    </row>
    <row r="1285" s="74" customFormat="1" ht="20.15" customHeight="1" spans="1:30">
      <c r="A1285" s="97"/>
      <c r="B1285" s="95" t="str">
        <f ca="1">IF(LEN(A1285)=0,"",INDEX('Smelter Look-up'!$A:$A,MATCH($A1285,'Smelter Look-up'!$E:$E,0)))</f>
        <v/>
      </c>
      <c r="C1285" s="95" t="str">
        <f ca="1">IF(LEN(A1285)=0,"",INDEX('Smelter Look-up'!$C:$C,MATCH($A1285,'Smelter Look-up'!$E:$E,0)))</f>
        <v/>
      </c>
      <c r="D1285" s="95"/>
      <c r="E1285" s="95" t="str">
        <f ca="1">IF(ISERROR($Y1285),"",OFFSET('Smelter Look-up'!$D$4,$Y1285-4,0)&amp;"")</f>
        <v/>
      </c>
      <c r="F1285" s="95" t="str">
        <f ca="1">IF(ISERROR($Y1285),"",OFFSET('Smelter Look-up'!$E$4,$Y1285-4,0))</f>
        <v/>
      </c>
      <c r="G1285" s="95" t="str">
        <f ca="1">IF(C1285="Smelter not listed","Enter smelter details",IF(ISERROR($Y1285),"",OFFSET('Smelter Look-up'!$F$4,$Y1285-4,0)))</f>
        <v/>
      </c>
      <c r="H1285" s="154" t="str">
        <f ca="1">IF(ISERROR($Y1285),"",OFFSET('Smelter Look-up'!$G$4,$Y1285-4,0))</f>
        <v/>
      </c>
      <c r="I1285" s="96" t="str">
        <f ca="1">IF(ISERROR($Y1285),"",OFFSET('Smelter Look-up'!$H$4,$Y1285-4,0))</f>
        <v/>
      </c>
      <c r="J1285" s="96" t="str">
        <f ca="1">IF(ISERROR($Y1285),"",OFFSET('Smelter Look-up'!$I$4,$Y1285-4,0))</f>
        <v/>
      </c>
      <c r="K1285" s="97"/>
      <c r="L1285" s="97"/>
      <c r="M1285" s="97"/>
      <c r="N1285" s="97"/>
      <c r="O1285" s="97"/>
      <c r="P1285" s="97"/>
      <c r="Q1285" s="98"/>
      <c r="R1285" s="140" t="str">
        <f ca="1">IF(ISERROR($Y1285),"",OFFSET('Smelter Look-up'!$C$4,$Y1285-4,0)&amp;"")</f>
        <v/>
      </c>
      <c r="S1285" s="98" t="str">
        <f ca="1" t="shared" si="146"/>
        <v/>
      </c>
      <c r="T1285" s="98" t="str">
        <f ca="1">IF(B1285="","",IF(ISERROR(MATCH($J1285,SorP!B:B,0)),"",INDIRECT("'SorP'!$A$"&amp;MATCH($S1285&amp;$J1285,SorP!C:C,0))))</f>
        <v/>
      </c>
      <c r="U1285" s="99"/>
      <c r="V1285" s="74" t="str">
        <f ca="1" t="shared" si="147"/>
        <v/>
      </c>
      <c r="W1285" s="74" t="b">
        <f ca="1" t="shared" si="148"/>
        <v>0</v>
      </c>
      <c r="X1285" s="74" t="str">
        <f ca="1" t="shared" si="149"/>
        <v>+</v>
      </c>
      <c r="Y1285" s="74" t="e">
        <f ca="1">IF(C1285="",NA(),MATCH($B1285&amp;$C1285,'Smelter Look-up'!$J:$J,0))</f>
        <v>#N/A</v>
      </c>
      <c r="AB1285" s="74">
        <f ca="1" t="shared" si="150"/>
        <v>0</v>
      </c>
      <c r="AC1285" s="74" t="str">
        <f ca="1" t="shared" si="151"/>
        <v/>
      </c>
      <c r="AD1285" s="74" t="str">
        <f ca="1" t="shared" si="152"/>
        <v/>
      </c>
    </row>
    <row r="1286" s="74" customFormat="1" ht="20.15" customHeight="1" spans="1:30">
      <c r="A1286" s="97"/>
      <c r="B1286" s="95" t="str">
        <f ca="1">IF(LEN(A1286)=0,"",INDEX('Smelter Look-up'!$A:$A,MATCH($A1286,'Smelter Look-up'!$E:$E,0)))</f>
        <v/>
      </c>
      <c r="C1286" s="95" t="str">
        <f ca="1">IF(LEN(A1286)=0,"",INDEX('Smelter Look-up'!$C:$C,MATCH($A1286,'Smelter Look-up'!$E:$E,0)))</f>
        <v/>
      </c>
      <c r="D1286" s="95"/>
      <c r="E1286" s="95" t="str">
        <f ca="1">IF(ISERROR($Y1286),"",OFFSET('Smelter Look-up'!$D$4,$Y1286-4,0)&amp;"")</f>
        <v/>
      </c>
      <c r="F1286" s="95" t="str">
        <f ca="1">IF(ISERROR($Y1286),"",OFFSET('Smelter Look-up'!$E$4,$Y1286-4,0))</f>
        <v/>
      </c>
      <c r="G1286" s="95" t="str">
        <f ca="1">IF(C1286="Smelter not listed","Enter smelter details",IF(ISERROR($Y1286),"",OFFSET('Smelter Look-up'!$F$4,$Y1286-4,0)))</f>
        <v/>
      </c>
      <c r="H1286" s="154" t="str">
        <f ca="1">IF(ISERROR($Y1286),"",OFFSET('Smelter Look-up'!$G$4,$Y1286-4,0))</f>
        <v/>
      </c>
      <c r="I1286" s="96" t="str">
        <f ca="1">IF(ISERROR($Y1286),"",OFFSET('Smelter Look-up'!$H$4,$Y1286-4,0))</f>
        <v/>
      </c>
      <c r="J1286" s="96" t="str">
        <f ca="1">IF(ISERROR($Y1286),"",OFFSET('Smelter Look-up'!$I$4,$Y1286-4,0))</f>
        <v/>
      </c>
      <c r="K1286" s="97"/>
      <c r="L1286" s="97"/>
      <c r="M1286" s="97"/>
      <c r="N1286" s="97"/>
      <c r="O1286" s="97"/>
      <c r="P1286" s="97"/>
      <c r="Q1286" s="98"/>
      <c r="R1286" s="140" t="str">
        <f ca="1">IF(ISERROR($Y1286),"",OFFSET('Smelter Look-up'!$C$4,$Y1286-4,0)&amp;"")</f>
        <v/>
      </c>
      <c r="S1286" s="98" t="str">
        <f ca="1" t="shared" si="146"/>
        <v/>
      </c>
      <c r="T1286" s="98" t="str">
        <f ca="1">IF(B1286="","",IF(ISERROR(MATCH($J1286,SorP!B:B,0)),"",INDIRECT("'SorP'!$A$"&amp;MATCH($S1286&amp;$J1286,SorP!C:C,0))))</f>
        <v/>
      </c>
      <c r="U1286" s="99"/>
      <c r="V1286" s="74" t="str">
        <f ca="1" t="shared" si="147"/>
        <v/>
      </c>
      <c r="W1286" s="74" t="b">
        <f ca="1" t="shared" si="148"/>
        <v>0</v>
      </c>
      <c r="X1286" s="74" t="str">
        <f ca="1" t="shared" si="149"/>
        <v>+</v>
      </c>
      <c r="Y1286" s="74" t="e">
        <f ca="1">IF(C1286="",NA(),MATCH($B1286&amp;$C1286,'Smelter Look-up'!$J:$J,0))</f>
        <v>#N/A</v>
      </c>
      <c r="AB1286" s="74">
        <f ca="1" t="shared" si="150"/>
        <v>0</v>
      </c>
      <c r="AC1286" s="74" t="str">
        <f ca="1" t="shared" si="151"/>
        <v/>
      </c>
      <c r="AD1286" s="74" t="str">
        <f ca="1" t="shared" si="152"/>
        <v/>
      </c>
    </row>
    <row r="1287" s="74" customFormat="1" ht="20.15" customHeight="1" spans="1:30">
      <c r="A1287" s="97"/>
      <c r="B1287" s="95" t="str">
        <f ca="1">IF(LEN(A1287)=0,"",INDEX('Smelter Look-up'!$A:$A,MATCH($A1287,'Smelter Look-up'!$E:$E,0)))</f>
        <v/>
      </c>
      <c r="C1287" s="95" t="str">
        <f ca="1">IF(LEN(A1287)=0,"",INDEX('Smelter Look-up'!$C:$C,MATCH($A1287,'Smelter Look-up'!$E:$E,0)))</f>
        <v/>
      </c>
      <c r="D1287" s="95"/>
      <c r="E1287" s="95" t="str">
        <f ca="1">IF(ISERROR($Y1287),"",OFFSET('Smelter Look-up'!$D$4,$Y1287-4,0)&amp;"")</f>
        <v/>
      </c>
      <c r="F1287" s="95" t="str">
        <f ca="1">IF(ISERROR($Y1287),"",OFFSET('Smelter Look-up'!$E$4,$Y1287-4,0))</f>
        <v/>
      </c>
      <c r="G1287" s="95" t="str">
        <f ca="1">IF(C1287="Smelter not listed","Enter smelter details",IF(ISERROR($Y1287),"",OFFSET('Smelter Look-up'!$F$4,$Y1287-4,0)))</f>
        <v/>
      </c>
      <c r="H1287" s="154" t="str">
        <f ca="1">IF(ISERROR($Y1287),"",OFFSET('Smelter Look-up'!$G$4,$Y1287-4,0))</f>
        <v/>
      </c>
      <c r="I1287" s="96" t="str">
        <f ca="1">IF(ISERROR($Y1287),"",OFFSET('Smelter Look-up'!$H$4,$Y1287-4,0))</f>
        <v/>
      </c>
      <c r="J1287" s="96" t="str">
        <f ca="1">IF(ISERROR($Y1287),"",OFFSET('Smelter Look-up'!$I$4,$Y1287-4,0))</f>
        <v/>
      </c>
      <c r="K1287" s="97"/>
      <c r="L1287" s="97"/>
      <c r="M1287" s="97"/>
      <c r="N1287" s="97"/>
      <c r="O1287" s="97"/>
      <c r="P1287" s="97"/>
      <c r="Q1287" s="98"/>
      <c r="R1287" s="140" t="str">
        <f ca="1">IF(ISERROR($Y1287),"",OFFSET('Smelter Look-up'!$C$4,$Y1287-4,0)&amp;"")</f>
        <v/>
      </c>
      <c r="S1287" s="98" t="str">
        <f ca="1" t="shared" si="146"/>
        <v/>
      </c>
      <c r="T1287" s="98" t="str">
        <f ca="1">IF(B1287="","",IF(ISERROR(MATCH($J1287,SorP!B:B,0)),"",INDIRECT("'SorP'!$A$"&amp;MATCH($S1287&amp;$J1287,SorP!C:C,0))))</f>
        <v/>
      </c>
      <c r="U1287" s="99"/>
      <c r="V1287" s="74" t="str">
        <f ca="1" t="shared" si="147"/>
        <v/>
      </c>
      <c r="W1287" s="74" t="b">
        <f ca="1" t="shared" si="148"/>
        <v>0</v>
      </c>
      <c r="X1287" s="74" t="str">
        <f ca="1" t="shared" si="149"/>
        <v>+</v>
      </c>
      <c r="Y1287" s="74" t="e">
        <f ca="1">IF(C1287="",NA(),MATCH($B1287&amp;$C1287,'Smelter Look-up'!$J:$J,0))</f>
        <v>#N/A</v>
      </c>
      <c r="AB1287" s="74">
        <f ca="1" t="shared" si="150"/>
        <v>0</v>
      </c>
      <c r="AC1287" s="74" t="str">
        <f ca="1" t="shared" si="151"/>
        <v/>
      </c>
      <c r="AD1287" s="74" t="str">
        <f ca="1" t="shared" si="152"/>
        <v/>
      </c>
    </row>
    <row r="1288" s="74" customFormat="1" ht="20.15" customHeight="1" spans="1:30">
      <c r="A1288" s="97"/>
      <c r="B1288" s="95" t="str">
        <f ca="1">IF(LEN(A1288)=0,"",INDEX('Smelter Look-up'!$A:$A,MATCH($A1288,'Smelter Look-up'!$E:$E,0)))</f>
        <v/>
      </c>
      <c r="C1288" s="95" t="str">
        <f ca="1">IF(LEN(A1288)=0,"",INDEX('Smelter Look-up'!$C:$C,MATCH($A1288,'Smelter Look-up'!$E:$E,0)))</f>
        <v/>
      </c>
      <c r="D1288" s="95"/>
      <c r="E1288" s="95" t="str">
        <f ca="1">IF(ISERROR($Y1288),"",OFFSET('Smelter Look-up'!$D$4,$Y1288-4,0)&amp;"")</f>
        <v/>
      </c>
      <c r="F1288" s="95" t="str">
        <f ca="1">IF(ISERROR($Y1288),"",OFFSET('Smelter Look-up'!$E$4,$Y1288-4,0))</f>
        <v/>
      </c>
      <c r="G1288" s="95" t="str">
        <f ca="1">IF(C1288="Smelter not listed","Enter smelter details",IF(ISERROR($Y1288),"",OFFSET('Smelter Look-up'!$F$4,$Y1288-4,0)))</f>
        <v/>
      </c>
      <c r="H1288" s="154" t="str">
        <f ca="1">IF(ISERROR($Y1288),"",OFFSET('Smelter Look-up'!$G$4,$Y1288-4,0))</f>
        <v/>
      </c>
      <c r="I1288" s="96" t="str">
        <f ca="1">IF(ISERROR($Y1288),"",OFFSET('Smelter Look-up'!$H$4,$Y1288-4,0))</f>
        <v/>
      </c>
      <c r="J1288" s="96" t="str">
        <f ca="1">IF(ISERROR($Y1288),"",OFFSET('Smelter Look-up'!$I$4,$Y1288-4,0))</f>
        <v/>
      </c>
      <c r="K1288" s="97"/>
      <c r="L1288" s="97"/>
      <c r="M1288" s="97"/>
      <c r="N1288" s="97"/>
      <c r="O1288" s="97"/>
      <c r="P1288" s="97"/>
      <c r="Q1288" s="98"/>
      <c r="R1288" s="140" t="str">
        <f ca="1">IF(ISERROR($Y1288),"",OFFSET('Smelter Look-up'!$C$4,$Y1288-4,0)&amp;"")</f>
        <v/>
      </c>
      <c r="S1288" s="98" t="str">
        <f ca="1" t="shared" si="146"/>
        <v/>
      </c>
      <c r="T1288" s="98" t="str">
        <f ca="1">IF(B1288="","",IF(ISERROR(MATCH($J1288,SorP!B:B,0)),"",INDIRECT("'SorP'!$A$"&amp;MATCH($S1288&amp;$J1288,SorP!C:C,0))))</f>
        <v/>
      </c>
      <c r="U1288" s="99"/>
      <c r="V1288" s="74" t="str">
        <f ca="1" t="shared" si="147"/>
        <v/>
      </c>
      <c r="W1288" s="74" t="b">
        <f ca="1" t="shared" si="148"/>
        <v>0</v>
      </c>
      <c r="X1288" s="74" t="str">
        <f ca="1" t="shared" si="149"/>
        <v>+</v>
      </c>
      <c r="Y1288" s="74" t="e">
        <f ca="1">IF(C1288="",NA(),MATCH($B1288&amp;$C1288,'Smelter Look-up'!$J:$J,0))</f>
        <v>#N/A</v>
      </c>
      <c r="AB1288" s="74">
        <f ca="1" t="shared" si="150"/>
        <v>0</v>
      </c>
      <c r="AC1288" s="74" t="str">
        <f ca="1" t="shared" si="151"/>
        <v/>
      </c>
      <c r="AD1288" s="74" t="str">
        <f ca="1" t="shared" si="152"/>
        <v/>
      </c>
    </row>
    <row r="1289" s="74" customFormat="1" ht="20.15" customHeight="1" spans="1:30">
      <c r="A1289" s="97"/>
      <c r="B1289" s="95" t="str">
        <f ca="1">IF(LEN(A1289)=0,"",INDEX('Smelter Look-up'!$A:$A,MATCH($A1289,'Smelter Look-up'!$E:$E,0)))</f>
        <v/>
      </c>
      <c r="C1289" s="95" t="str">
        <f ca="1">IF(LEN(A1289)=0,"",INDEX('Smelter Look-up'!$C:$C,MATCH($A1289,'Smelter Look-up'!$E:$E,0)))</f>
        <v/>
      </c>
      <c r="D1289" s="95"/>
      <c r="E1289" s="95" t="str">
        <f ca="1">IF(ISERROR($Y1289),"",OFFSET('Smelter Look-up'!$D$4,$Y1289-4,0)&amp;"")</f>
        <v/>
      </c>
      <c r="F1289" s="95" t="str">
        <f ca="1">IF(ISERROR($Y1289),"",OFFSET('Smelter Look-up'!$E$4,$Y1289-4,0))</f>
        <v/>
      </c>
      <c r="G1289" s="95" t="str">
        <f ca="1">IF(C1289="Smelter not listed","Enter smelter details",IF(ISERROR($Y1289),"",OFFSET('Smelter Look-up'!$F$4,$Y1289-4,0)))</f>
        <v/>
      </c>
      <c r="H1289" s="154" t="str">
        <f ca="1">IF(ISERROR($Y1289),"",OFFSET('Smelter Look-up'!$G$4,$Y1289-4,0))</f>
        <v/>
      </c>
      <c r="I1289" s="96" t="str">
        <f ca="1">IF(ISERROR($Y1289),"",OFFSET('Smelter Look-up'!$H$4,$Y1289-4,0))</f>
        <v/>
      </c>
      <c r="J1289" s="96" t="str">
        <f ca="1">IF(ISERROR($Y1289),"",OFFSET('Smelter Look-up'!$I$4,$Y1289-4,0))</f>
        <v/>
      </c>
      <c r="K1289" s="97"/>
      <c r="L1289" s="97"/>
      <c r="M1289" s="97"/>
      <c r="N1289" s="97"/>
      <c r="O1289" s="97"/>
      <c r="P1289" s="97"/>
      <c r="Q1289" s="98"/>
      <c r="R1289" s="140" t="str">
        <f ca="1">IF(ISERROR($Y1289),"",OFFSET('Smelter Look-up'!$C$4,$Y1289-4,0)&amp;"")</f>
        <v/>
      </c>
      <c r="S1289" s="98" t="str">
        <f ca="1" t="shared" si="146"/>
        <v/>
      </c>
      <c r="T1289" s="98" t="str">
        <f ca="1">IF(B1289="","",IF(ISERROR(MATCH($J1289,SorP!B:B,0)),"",INDIRECT("'SorP'!$A$"&amp;MATCH($S1289&amp;$J1289,SorP!C:C,0))))</f>
        <v/>
      </c>
      <c r="U1289" s="99"/>
      <c r="V1289" s="74" t="str">
        <f ca="1" t="shared" si="147"/>
        <v/>
      </c>
      <c r="W1289" s="74" t="b">
        <f ca="1" t="shared" si="148"/>
        <v>0</v>
      </c>
      <c r="X1289" s="74" t="str">
        <f ca="1" t="shared" si="149"/>
        <v>+</v>
      </c>
      <c r="Y1289" s="74" t="e">
        <f ca="1">IF(C1289="",NA(),MATCH($B1289&amp;$C1289,'Smelter Look-up'!$J:$J,0))</f>
        <v>#N/A</v>
      </c>
      <c r="AB1289" s="74">
        <f ca="1" t="shared" si="150"/>
        <v>0</v>
      </c>
      <c r="AC1289" s="74" t="str">
        <f ca="1" t="shared" si="151"/>
        <v/>
      </c>
      <c r="AD1289" s="74" t="str">
        <f ca="1" t="shared" si="152"/>
        <v/>
      </c>
    </row>
    <row r="1290" s="74" customFormat="1" ht="20.15" customHeight="1" spans="1:30">
      <c r="A1290" s="97"/>
      <c r="B1290" s="95" t="str">
        <f ca="1">IF(LEN(A1290)=0,"",INDEX('Smelter Look-up'!$A:$A,MATCH($A1290,'Smelter Look-up'!$E:$E,0)))</f>
        <v/>
      </c>
      <c r="C1290" s="95" t="str">
        <f ca="1">IF(LEN(A1290)=0,"",INDEX('Smelter Look-up'!$C:$C,MATCH($A1290,'Smelter Look-up'!$E:$E,0)))</f>
        <v/>
      </c>
      <c r="D1290" s="95"/>
      <c r="E1290" s="95" t="str">
        <f ca="1">IF(ISERROR($Y1290),"",OFFSET('Smelter Look-up'!$D$4,$Y1290-4,0)&amp;"")</f>
        <v/>
      </c>
      <c r="F1290" s="95" t="str">
        <f ca="1">IF(ISERROR($Y1290),"",OFFSET('Smelter Look-up'!$E$4,$Y1290-4,0))</f>
        <v/>
      </c>
      <c r="G1290" s="95" t="str">
        <f ca="1">IF(C1290="Smelter not listed","Enter smelter details",IF(ISERROR($Y1290),"",OFFSET('Smelter Look-up'!$F$4,$Y1290-4,0)))</f>
        <v/>
      </c>
      <c r="H1290" s="154" t="str">
        <f ca="1">IF(ISERROR($Y1290),"",OFFSET('Smelter Look-up'!$G$4,$Y1290-4,0))</f>
        <v/>
      </c>
      <c r="I1290" s="96" t="str">
        <f ca="1">IF(ISERROR($Y1290),"",OFFSET('Smelter Look-up'!$H$4,$Y1290-4,0))</f>
        <v/>
      </c>
      <c r="J1290" s="96" t="str">
        <f ca="1">IF(ISERROR($Y1290),"",OFFSET('Smelter Look-up'!$I$4,$Y1290-4,0))</f>
        <v/>
      </c>
      <c r="K1290" s="97"/>
      <c r="L1290" s="97"/>
      <c r="M1290" s="97"/>
      <c r="N1290" s="97"/>
      <c r="O1290" s="97"/>
      <c r="P1290" s="97"/>
      <c r="Q1290" s="98"/>
      <c r="R1290" s="140" t="str">
        <f ca="1">IF(ISERROR($Y1290),"",OFFSET('Smelter Look-up'!$C$4,$Y1290-4,0)&amp;"")</f>
        <v/>
      </c>
      <c r="S1290" s="98" t="str">
        <f ca="1" t="shared" si="146"/>
        <v/>
      </c>
      <c r="T1290" s="98" t="str">
        <f ca="1">IF(B1290="","",IF(ISERROR(MATCH($J1290,SorP!B:B,0)),"",INDIRECT("'SorP'!$A$"&amp;MATCH($S1290&amp;$J1290,SorP!C:C,0))))</f>
        <v/>
      </c>
      <c r="U1290" s="99"/>
      <c r="V1290" s="74" t="str">
        <f ca="1" t="shared" si="147"/>
        <v/>
      </c>
      <c r="W1290" s="74" t="b">
        <f ca="1" t="shared" si="148"/>
        <v>0</v>
      </c>
      <c r="X1290" s="74" t="str">
        <f ca="1" t="shared" si="149"/>
        <v>+</v>
      </c>
      <c r="Y1290" s="74" t="e">
        <f ca="1">IF(C1290="",NA(),MATCH($B1290&amp;$C1290,'Smelter Look-up'!$J:$J,0))</f>
        <v>#N/A</v>
      </c>
      <c r="AB1290" s="74">
        <f ca="1" t="shared" si="150"/>
        <v>0</v>
      </c>
      <c r="AC1290" s="74" t="str">
        <f ca="1" t="shared" si="151"/>
        <v/>
      </c>
      <c r="AD1290" s="74" t="str">
        <f ca="1" t="shared" si="152"/>
        <v/>
      </c>
    </row>
    <row r="1291" s="74" customFormat="1" ht="20.15" customHeight="1" spans="1:30">
      <c r="A1291" s="97"/>
      <c r="B1291" s="95" t="str">
        <f ca="1">IF(LEN(A1291)=0,"",INDEX('Smelter Look-up'!$A:$A,MATCH($A1291,'Smelter Look-up'!$E:$E,0)))</f>
        <v/>
      </c>
      <c r="C1291" s="95" t="str">
        <f ca="1">IF(LEN(A1291)=0,"",INDEX('Smelter Look-up'!$C:$C,MATCH($A1291,'Smelter Look-up'!$E:$E,0)))</f>
        <v/>
      </c>
      <c r="D1291" s="95"/>
      <c r="E1291" s="95" t="str">
        <f ca="1">IF(ISERROR($Y1291),"",OFFSET('Smelter Look-up'!$D$4,$Y1291-4,0)&amp;"")</f>
        <v/>
      </c>
      <c r="F1291" s="95" t="str">
        <f ca="1">IF(ISERROR($Y1291),"",OFFSET('Smelter Look-up'!$E$4,$Y1291-4,0))</f>
        <v/>
      </c>
      <c r="G1291" s="95" t="str">
        <f ca="1">IF(C1291="Smelter not listed","Enter smelter details",IF(ISERROR($Y1291),"",OFFSET('Smelter Look-up'!$F$4,$Y1291-4,0)))</f>
        <v/>
      </c>
      <c r="H1291" s="154" t="str">
        <f ca="1">IF(ISERROR($Y1291),"",OFFSET('Smelter Look-up'!$G$4,$Y1291-4,0))</f>
        <v/>
      </c>
      <c r="I1291" s="96" t="str">
        <f ca="1">IF(ISERROR($Y1291),"",OFFSET('Smelter Look-up'!$H$4,$Y1291-4,0))</f>
        <v/>
      </c>
      <c r="J1291" s="96" t="str">
        <f ca="1">IF(ISERROR($Y1291),"",OFFSET('Smelter Look-up'!$I$4,$Y1291-4,0))</f>
        <v/>
      </c>
      <c r="K1291" s="97"/>
      <c r="L1291" s="97"/>
      <c r="M1291" s="97"/>
      <c r="N1291" s="97"/>
      <c r="O1291" s="97"/>
      <c r="P1291" s="97"/>
      <c r="Q1291" s="98"/>
      <c r="R1291" s="140" t="str">
        <f ca="1">IF(ISERROR($Y1291),"",OFFSET('Smelter Look-up'!$C$4,$Y1291-4,0)&amp;"")</f>
        <v/>
      </c>
      <c r="S1291" s="98" t="str">
        <f ca="1" t="shared" si="146"/>
        <v/>
      </c>
      <c r="T1291" s="98" t="str">
        <f ca="1">IF(B1291="","",IF(ISERROR(MATCH($J1291,SorP!B:B,0)),"",INDIRECT("'SorP'!$A$"&amp;MATCH($S1291&amp;$J1291,SorP!C:C,0))))</f>
        <v/>
      </c>
      <c r="U1291" s="99"/>
      <c r="V1291" s="74" t="str">
        <f ca="1" t="shared" si="147"/>
        <v/>
      </c>
      <c r="W1291" s="74" t="b">
        <f ca="1" t="shared" si="148"/>
        <v>0</v>
      </c>
      <c r="X1291" s="74" t="str">
        <f ca="1" t="shared" si="149"/>
        <v>+</v>
      </c>
      <c r="Y1291" s="74" t="e">
        <f ca="1">IF(C1291="",NA(),MATCH($B1291&amp;$C1291,'Smelter Look-up'!$J:$J,0))</f>
        <v>#N/A</v>
      </c>
      <c r="AB1291" s="74">
        <f ca="1" t="shared" si="150"/>
        <v>0</v>
      </c>
      <c r="AC1291" s="74" t="str">
        <f ca="1" t="shared" si="151"/>
        <v/>
      </c>
      <c r="AD1291" s="74" t="str">
        <f ca="1" t="shared" si="152"/>
        <v/>
      </c>
    </row>
    <row r="1292" s="74" customFormat="1" ht="20.15" customHeight="1" spans="1:30">
      <c r="A1292" s="97"/>
      <c r="B1292" s="95" t="str">
        <f ca="1">IF(LEN(A1292)=0,"",INDEX('Smelter Look-up'!$A:$A,MATCH($A1292,'Smelter Look-up'!$E:$E,0)))</f>
        <v/>
      </c>
      <c r="C1292" s="95" t="str">
        <f ca="1">IF(LEN(A1292)=0,"",INDEX('Smelter Look-up'!$C:$C,MATCH($A1292,'Smelter Look-up'!$E:$E,0)))</f>
        <v/>
      </c>
      <c r="D1292" s="95"/>
      <c r="E1292" s="95" t="str">
        <f ca="1">IF(ISERROR($Y1292),"",OFFSET('Smelter Look-up'!$D$4,$Y1292-4,0)&amp;"")</f>
        <v/>
      </c>
      <c r="F1292" s="95" t="str">
        <f ca="1">IF(ISERROR($Y1292),"",OFFSET('Smelter Look-up'!$E$4,$Y1292-4,0))</f>
        <v/>
      </c>
      <c r="G1292" s="95" t="str">
        <f ca="1">IF(C1292="Smelter not listed","Enter smelter details",IF(ISERROR($Y1292),"",OFFSET('Smelter Look-up'!$F$4,$Y1292-4,0)))</f>
        <v/>
      </c>
      <c r="H1292" s="154" t="str">
        <f ca="1">IF(ISERROR($Y1292),"",OFFSET('Smelter Look-up'!$G$4,$Y1292-4,0))</f>
        <v/>
      </c>
      <c r="I1292" s="96" t="str">
        <f ca="1">IF(ISERROR($Y1292),"",OFFSET('Smelter Look-up'!$H$4,$Y1292-4,0))</f>
        <v/>
      </c>
      <c r="J1292" s="96" t="str">
        <f ca="1">IF(ISERROR($Y1292),"",OFFSET('Smelter Look-up'!$I$4,$Y1292-4,0))</f>
        <v/>
      </c>
      <c r="K1292" s="97"/>
      <c r="L1292" s="97"/>
      <c r="M1292" s="97"/>
      <c r="N1292" s="97"/>
      <c r="O1292" s="97"/>
      <c r="P1292" s="97"/>
      <c r="Q1292" s="98"/>
      <c r="R1292" s="140" t="str">
        <f ca="1">IF(ISERROR($Y1292),"",OFFSET('Smelter Look-up'!$C$4,$Y1292-4,0)&amp;"")</f>
        <v/>
      </c>
      <c r="S1292" s="98" t="str">
        <f ca="1" t="shared" si="146"/>
        <v/>
      </c>
      <c r="T1292" s="98" t="str">
        <f ca="1">IF(B1292="","",IF(ISERROR(MATCH($J1292,SorP!B:B,0)),"",INDIRECT("'SorP'!$A$"&amp;MATCH($S1292&amp;$J1292,SorP!C:C,0))))</f>
        <v/>
      </c>
      <c r="U1292" s="99"/>
      <c r="V1292" s="74" t="str">
        <f ca="1" t="shared" si="147"/>
        <v/>
      </c>
      <c r="W1292" s="74" t="b">
        <f ca="1" t="shared" si="148"/>
        <v>0</v>
      </c>
      <c r="X1292" s="74" t="str">
        <f ca="1" t="shared" si="149"/>
        <v>+</v>
      </c>
      <c r="Y1292" s="74" t="e">
        <f ca="1">IF(C1292="",NA(),MATCH($B1292&amp;$C1292,'Smelter Look-up'!$J:$J,0))</f>
        <v>#N/A</v>
      </c>
      <c r="AB1292" s="74">
        <f ca="1" t="shared" si="150"/>
        <v>0</v>
      </c>
      <c r="AC1292" s="74" t="str">
        <f ca="1" t="shared" si="151"/>
        <v/>
      </c>
      <c r="AD1292" s="74" t="str">
        <f ca="1" t="shared" si="152"/>
        <v/>
      </c>
    </row>
    <row r="1293" s="74" customFormat="1" ht="20.15" customHeight="1" spans="1:30">
      <c r="A1293" s="97"/>
      <c r="B1293" s="95" t="str">
        <f ca="1">IF(LEN(A1293)=0,"",INDEX('Smelter Look-up'!$A:$A,MATCH($A1293,'Smelter Look-up'!$E:$E,0)))</f>
        <v/>
      </c>
      <c r="C1293" s="95" t="str">
        <f ca="1">IF(LEN(A1293)=0,"",INDEX('Smelter Look-up'!$C:$C,MATCH($A1293,'Smelter Look-up'!$E:$E,0)))</f>
        <v/>
      </c>
      <c r="D1293" s="95"/>
      <c r="E1293" s="95" t="str">
        <f ca="1">IF(ISERROR($Y1293),"",OFFSET('Smelter Look-up'!$D$4,$Y1293-4,0)&amp;"")</f>
        <v/>
      </c>
      <c r="F1293" s="95" t="str">
        <f ca="1">IF(ISERROR($Y1293),"",OFFSET('Smelter Look-up'!$E$4,$Y1293-4,0))</f>
        <v/>
      </c>
      <c r="G1293" s="95" t="str">
        <f ca="1">IF(C1293="Smelter not listed","Enter smelter details",IF(ISERROR($Y1293),"",OFFSET('Smelter Look-up'!$F$4,$Y1293-4,0)))</f>
        <v/>
      </c>
      <c r="H1293" s="154" t="str">
        <f ca="1">IF(ISERROR($Y1293),"",OFFSET('Smelter Look-up'!$G$4,$Y1293-4,0))</f>
        <v/>
      </c>
      <c r="I1293" s="96" t="str">
        <f ca="1">IF(ISERROR($Y1293),"",OFFSET('Smelter Look-up'!$H$4,$Y1293-4,0))</f>
        <v/>
      </c>
      <c r="J1293" s="96" t="str">
        <f ca="1">IF(ISERROR($Y1293),"",OFFSET('Smelter Look-up'!$I$4,$Y1293-4,0))</f>
        <v/>
      </c>
      <c r="K1293" s="97"/>
      <c r="L1293" s="97"/>
      <c r="M1293" s="97"/>
      <c r="N1293" s="97"/>
      <c r="O1293" s="97"/>
      <c r="P1293" s="97"/>
      <c r="Q1293" s="98"/>
      <c r="R1293" s="140" t="str">
        <f ca="1">IF(ISERROR($Y1293),"",OFFSET('Smelter Look-up'!$C$4,$Y1293-4,0)&amp;"")</f>
        <v/>
      </c>
      <c r="S1293" s="98" t="str">
        <f ca="1" t="shared" si="146"/>
        <v/>
      </c>
      <c r="T1293" s="98" t="str">
        <f ca="1">IF(B1293="","",IF(ISERROR(MATCH($J1293,SorP!B:B,0)),"",INDIRECT("'SorP'!$A$"&amp;MATCH($S1293&amp;$J1293,SorP!C:C,0))))</f>
        <v/>
      </c>
      <c r="U1293" s="99"/>
      <c r="V1293" s="74" t="str">
        <f ca="1" t="shared" si="147"/>
        <v/>
      </c>
      <c r="W1293" s="74" t="b">
        <f ca="1" t="shared" si="148"/>
        <v>0</v>
      </c>
      <c r="X1293" s="74" t="str">
        <f ca="1" t="shared" si="149"/>
        <v>+</v>
      </c>
      <c r="Y1293" s="74" t="e">
        <f ca="1">IF(C1293="",NA(),MATCH($B1293&amp;$C1293,'Smelter Look-up'!$J:$J,0))</f>
        <v>#N/A</v>
      </c>
      <c r="AB1293" s="74">
        <f ca="1" t="shared" si="150"/>
        <v>0</v>
      </c>
      <c r="AC1293" s="74" t="str">
        <f ca="1" t="shared" si="151"/>
        <v/>
      </c>
      <c r="AD1293" s="74" t="str">
        <f ca="1" t="shared" si="152"/>
        <v/>
      </c>
    </row>
    <row r="1294" s="74" customFormat="1" ht="20.15" customHeight="1" spans="1:30">
      <c r="A1294" s="97"/>
      <c r="B1294" s="95" t="str">
        <f ca="1">IF(LEN(A1294)=0,"",INDEX('Smelter Look-up'!$A:$A,MATCH($A1294,'Smelter Look-up'!$E:$E,0)))</f>
        <v/>
      </c>
      <c r="C1294" s="95" t="str">
        <f ca="1">IF(LEN(A1294)=0,"",INDEX('Smelter Look-up'!$C:$C,MATCH($A1294,'Smelter Look-up'!$E:$E,0)))</f>
        <v/>
      </c>
      <c r="D1294" s="95"/>
      <c r="E1294" s="95" t="str">
        <f ca="1">IF(ISERROR($Y1294),"",OFFSET('Smelter Look-up'!$D$4,$Y1294-4,0)&amp;"")</f>
        <v/>
      </c>
      <c r="F1294" s="95" t="str">
        <f ca="1">IF(ISERROR($Y1294),"",OFFSET('Smelter Look-up'!$E$4,$Y1294-4,0))</f>
        <v/>
      </c>
      <c r="G1294" s="95" t="str">
        <f ca="1">IF(C1294="Smelter not listed","Enter smelter details",IF(ISERROR($Y1294),"",OFFSET('Smelter Look-up'!$F$4,$Y1294-4,0)))</f>
        <v/>
      </c>
      <c r="H1294" s="154" t="str">
        <f ca="1">IF(ISERROR($Y1294),"",OFFSET('Smelter Look-up'!$G$4,$Y1294-4,0))</f>
        <v/>
      </c>
      <c r="I1294" s="96" t="str">
        <f ca="1">IF(ISERROR($Y1294),"",OFFSET('Smelter Look-up'!$H$4,$Y1294-4,0))</f>
        <v/>
      </c>
      <c r="J1294" s="96" t="str">
        <f ca="1">IF(ISERROR($Y1294),"",OFFSET('Smelter Look-up'!$I$4,$Y1294-4,0))</f>
        <v/>
      </c>
      <c r="K1294" s="97"/>
      <c r="L1294" s="97"/>
      <c r="M1294" s="97"/>
      <c r="N1294" s="97"/>
      <c r="O1294" s="97"/>
      <c r="P1294" s="97"/>
      <c r="Q1294" s="98"/>
      <c r="R1294" s="140" t="str">
        <f ca="1">IF(ISERROR($Y1294),"",OFFSET('Smelter Look-up'!$C$4,$Y1294-4,0)&amp;"")</f>
        <v/>
      </c>
      <c r="S1294" s="98" t="str">
        <f ca="1" t="shared" si="146"/>
        <v/>
      </c>
      <c r="T1294" s="98" t="str">
        <f ca="1">IF(B1294="","",IF(ISERROR(MATCH($J1294,SorP!B:B,0)),"",INDIRECT("'SorP'!$A$"&amp;MATCH($S1294&amp;$J1294,SorP!C:C,0))))</f>
        <v/>
      </c>
      <c r="U1294" s="99"/>
      <c r="V1294" s="74" t="str">
        <f ca="1" t="shared" si="147"/>
        <v/>
      </c>
      <c r="W1294" s="74" t="b">
        <f ca="1" t="shared" si="148"/>
        <v>0</v>
      </c>
      <c r="X1294" s="74" t="str">
        <f ca="1" t="shared" si="149"/>
        <v>+</v>
      </c>
      <c r="Y1294" s="74" t="e">
        <f ca="1">IF(C1294="",NA(),MATCH($B1294&amp;$C1294,'Smelter Look-up'!$J:$J,0))</f>
        <v>#N/A</v>
      </c>
      <c r="AB1294" s="74">
        <f ca="1" t="shared" si="150"/>
        <v>0</v>
      </c>
      <c r="AC1294" s="74" t="str">
        <f ca="1" t="shared" si="151"/>
        <v/>
      </c>
      <c r="AD1294" s="74" t="str">
        <f ca="1" t="shared" si="152"/>
        <v/>
      </c>
    </row>
    <row r="1295" s="74" customFormat="1" ht="20.15" customHeight="1" spans="1:30">
      <c r="A1295" s="97"/>
      <c r="B1295" s="95" t="str">
        <f ca="1">IF(LEN(A1295)=0,"",INDEX('Smelter Look-up'!$A:$A,MATCH($A1295,'Smelter Look-up'!$E:$E,0)))</f>
        <v/>
      </c>
      <c r="C1295" s="95" t="str">
        <f ca="1">IF(LEN(A1295)=0,"",INDEX('Smelter Look-up'!$C:$C,MATCH($A1295,'Smelter Look-up'!$E:$E,0)))</f>
        <v/>
      </c>
      <c r="D1295" s="95"/>
      <c r="E1295" s="95" t="str">
        <f ca="1">IF(ISERROR($Y1295),"",OFFSET('Smelter Look-up'!$D$4,$Y1295-4,0)&amp;"")</f>
        <v/>
      </c>
      <c r="F1295" s="95" t="str">
        <f ca="1">IF(ISERROR($Y1295),"",OFFSET('Smelter Look-up'!$E$4,$Y1295-4,0))</f>
        <v/>
      </c>
      <c r="G1295" s="95" t="str">
        <f ca="1">IF(C1295="Smelter not listed","Enter smelter details",IF(ISERROR($Y1295),"",OFFSET('Smelter Look-up'!$F$4,$Y1295-4,0)))</f>
        <v/>
      </c>
      <c r="H1295" s="154" t="str">
        <f ca="1">IF(ISERROR($Y1295),"",OFFSET('Smelter Look-up'!$G$4,$Y1295-4,0))</f>
        <v/>
      </c>
      <c r="I1295" s="96" t="str">
        <f ca="1">IF(ISERROR($Y1295),"",OFFSET('Smelter Look-up'!$H$4,$Y1295-4,0))</f>
        <v/>
      </c>
      <c r="J1295" s="96" t="str">
        <f ca="1">IF(ISERROR($Y1295),"",OFFSET('Smelter Look-up'!$I$4,$Y1295-4,0))</f>
        <v/>
      </c>
      <c r="K1295" s="97"/>
      <c r="L1295" s="97"/>
      <c r="M1295" s="97"/>
      <c r="N1295" s="97"/>
      <c r="O1295" s="97"/>
      <c r="P1295" s="97"/>
      <c r="Q1295" s="98"/>
      <c r="R1295" s="140" t="str">
        <f ca="1">IF(ISERROR($Y1295),"",OFFSET('Smelter Look-up'!$C$4,$Y1295-4,0)&amp;"")</f>
        <v/>
      </c>
      <c r="S1295" s="98" t="str">
        <f ca="1" t="shared" si="146"/>
        <v/>
      </c>
      <c r="T1295" s="98" t="str">
        <f ca="1">IF(B1295="","",IF(ISERROR(MATCH($J1295,SorP!B:B,0)),"",INDIRECT("'SorP'!$A$"&amp;MATCH($S1295&amp;$J1295,SorP!C:C,0))))</f>
        <v/>
      </c>
      <c r="U1295" s="99"/>
      <c r="V1295" s="74" t="str">
        <f ca="1" t="shared" si="147"/>
        <v/>
      </c>
      <c r="W1295" s="74" t="b">
        <f ca="1" t="shared" si="148"/>
        <v>0</v>
      </c>
      <c r="X1295" s="74" t="str">
        <f ca="1" t="shared" si="149"/>
        <v>+</v>
      </c>
      <c r="Y1295" s="74" t="e">
        <f ca="1">IF(C1295="",NA(),MATCH($B1295&amp;$C1295,'Smelter Look-up'!$J:$J,0))</f>
        <v>#N/A</v>
      </c>
      <c r="AB1295" s="74">
        <f ca="1" t="shared" si="150"/>
        <v>0</v>
      </c>
      <c r="AC1295" s="74" t="str">
        <f ca="1" t="shared" si="151"/>
        <v/>
      </c>
      <c r="AD1295" s="74" t="str">
        <f ca="1" t="shared" si="152"/>
        <v/>
      </c>
    </row>
    <row r="1296" s="74" customFormat="1" ht="20.15" customHeight="1" spans="1:30">
      <c r="A1296" s="97"/>
      <c r="B1296" s="95" t="str">
        <f ca="1">IF(LEN(A1296)=0,"",INDEX('Smelter Look-up'!$A:$A,MATCH($A1296,'Smelter Look-up'!$E:$E,0)))</f>
        <v/>
      </c>
      <c r="C1296" s="95" t="str">
        <f ca="1">IF(LEN(A1296)=0,"",INDEX('Smelter Look-up'!$C:$C,MATCH($A1296,'Smelter Look-up'!$E:$E,0)))</f>
        <v/>
      </c>
      <c r="D1296" s="95"/>
      <c r="E1296" s="95" t="str">
        <f ca="1">IF(ISERROR($Y1296),"",OFFSET('Smelter Look-up'!$D$4,$Y1296-4,0)&amp;"")</f>
        <v/>
      </c>
      <c r="F1296" s="95" t="str">
        <f ca="1">IF(ISERROR($Y1296),"",OFFSET('Smelter Look-up'!$E$4,$Y1296-4,0))</f>
        <v/>
      </c>
      <c r="G1296" s="95" t="str">
        <f ca="1">IF(C1296="Smelter not listed","Enter smelter details",IF(ISERROR($Y1296),"",OFFSET('Smelter Look-up'!$F$4,$Y1296-4,0)))</f>
        <v/>
      </c>
      <c r="H1296" s="154" t="str">
        <f ca="1">IF(ISERROR($Y1296),"",OFFSET('Smelter Look-up'!$G$4,$Y1296-4,0))</f>
        <v/>
      </c>
      <c r="I1296" s="96" t="str">
        <f ca="1">IF(ISERROR($Y1296),"",OFFSET('Smelter Look-up'!$H$4,$Y1296-4,0))</f>
        <v/>
      </c>
      <c r="J1296" s="96" t="str">
        <f ca="1">IF(ISERROR($Y1296),"",OFFSET('Smelter Look-up'!$I$4,$Y1296-4,0))</f>
        <v/>
      </c>
      <c r="K1296" s="97"/>
      <c r="L1296" s="97"/>
      <c r="M1296" s="97"/>
      <c r="N1296" s="97"/>
      <c r="O1296" s="97"/>
      <c r="P1296" s="97"/>
      <c r="Q1296" s="98"/>
      <c r="R1296" s="140" t="str">
        <f ca="1">IF(ISERROR($Y1296),"",OFFSET('Smelter Look-up'!$C$4,$Y1296-4,0)&amp;"")</f>
        <v/>
      </c>
      <c r="S1296" s="98" t="str">
        <f ca="1" t="shared" si="146"/>
        <v/>
      </c>
      <c r="T1296" s="98" t="str">
        <f ca="1">IF(B1296="","",IF(ISERROR(MATCH($J1296,SorP!B:B,0)),"",INDIRECT("'SorP'!$A$"&amp;MATCH($S1296&amp;$J1296,SorP!C:C,0))))</f>
        <v/>
      </c>
      <c r="U1296" s="99"/>
      <c r="V1296" s="74" t="str">
        <f ca="1" t="shared" si="147"/>
        <v/>
      </c>
      <c r="W1296" s="74" t="b">
        <f ca="1" t="shared" si="148"/>
        <v>0</v>
      </c>
      <c r="X1296" s="74" t="str">
        <f ca="1" t="shared" si="149"/>
        <v>+</v>
      </c>
      <c r="Y1296" s="74" t="e">
        <f ca="1">IF(C1296="",NA(),MATCH($B1296&amp;$C1296,'Smelter Look-up'!$J:$J,0))</f>
        <v>#N/A</v>
      </c>
      <c r="AB1296" s="74">
        <f ca="1" t="shared" si="150"/>
        <v>0</v>
      </c>
      <c r="AC1296" s="74" t="str">
        <f ca="1" t="shared" si="151"/>
        <v/>
      </c>
      <c r="AD1296" s="74" t="str">
        <f ca="1" t="shared" si="152"/>
        <v/>
      </c>
    </row>
    <row r="1297" s="74" customFormat="1" ht="20.15" customHeight="1" spans="1:30">
      <c r="A1297" s="97"/>
      <c r="B1297" s="95" t="str">
        <f ca="1">IF(LEN(A1297)=0,"",INDEX('Smelter Look-up'!$A:$A,MATCH($A1297,'Smelter Look-up'!$E:$E,0)))</f>
        <v/>
      </c>
      <c r="C1297" s="95" t="str">
        <f ca="1">IF(LEN(A1297)=0,"",INDEX('Smelter Look-up'!$C:$C,MATCH($A1297,'Smelter Look-up'!$E:$E,0)))</f>
        <v/>
      </c>
      <c r="D1297" s="95"/>
      <c r="E1297" s="95" t="str">
        <f ca="1">IF(ISERROR($Y1297),"",OFFSET('Smelter Look-up'!$D$4,$Y1297-4,0)&amp;"")</f>
        <v/>
      </c>
      <c r="F1297" s="95" t="str">
        <f ca="1">IF(ISERROR($Y1297),"",OFFSET('Smelter Look-up'!$E$4,$Y1297-4,0))</f>
        <v/>
      </c>
      <c r="G1297" s="95" t="str">
        <f ca="1">IF(C1297="Smelter not listed","Enter smelter details",IF(ISERROR($Y1297),"",OFFSET('Smelter Look-up'!$F$4,$Y1297-4,0)))</f>
        <v/>
      </c>
      <c r="H1297" s="154" t="str">
        <f ca="1">IF(ISERROR($Y1297),"",OFFSET('Smelter Look-up'!$G$4,$Y1297-4,0))</f>
        <v/>
      </c>
      <c r="I1297" s="96" t="str">
        <f ca="1">IF(ISERROR($Y1297),"",OFFSET('Smelter Look-up'!$H$4,$Y1297-4,0))</f>
        <v/>
      </c>
      <c r="J1297" s="96" t="str">
        <f ca="1">IF(ISERROR($Y1297),"",OFFSET('Smelter Look-up'!$I$4,$Y1297-4,0))</f>
        <v/>
      </c>
      <c r="K1297" s="97"/>
      <c r="L1297" s="97"/>
      <c r="M1297" s="97"/>
      <c r="N1297" s="97"/>
      <c r="O1297" s="97"/>
      <c r="P1297" s="97"/>
      <c r="Q1297" s="98"/>
      <c r="R1297" s="140" t="str">
        <f ca="1">IF(ISERROR($Y1297),"",OFFSET('Smelter Look-up'!$C$4,$Y1297-4,0)&amp;"")</f>
        <v/>
      </c>
      <c r="S1297" s="98" t="str">
        <f ca="1" t="shared" si="146"/>
        <v/>
      </c>
      <c r="T1297" s="98" t="str">
        <f ca="1">IF(B1297="","",IF(ISERROR(MATCH($J1297,SorP!B:B,0)),"",INDIRECT("'SorP'!$A$"&amp;MATCH($S1297&amp;$J1297,SorP!C:C,0))))</f>
        <v/>
      </c>
      <c r="U1297" s="99"/>
      <c r="V1297" s="74" t="str">
        <f ca="1" t="shared" si="147"/>
        <v/>
      </c>
      <c r="W1297" s="74" t="b">
        <f ca="1" t="shared" si="148"/>
        <v>0</v>
      </c>
      <c r="X1297" s="74" t="str">
        <f ca="1" t="shared" si="149"/>
        <v>+</v>
      </c>
      <c r="Y1297" s="74" t="e">
        <f ca="1">IF(C1297="",NA(),MATCH($B1297&amp;$C1297,'Smelter Look-up'!$J:$J,0))</f>
        <v>#N/A</v>
      </c>
      <c r="AB1297" s="74">
        <f ca="1" t="shared" si="150"/>
        <v>0</v>
      </c>
      <c r="AC1297" s="74" t="str">
        <f ca="1" t="shared" si="151"/>
        <v/>
      </c>
      <c r="AD1297" s="74" t="str">
        <f ca="1" t="shared" si="152"/>
        <v/>
      </c>
    </row>
    <row r="1298" s="74" customFormat="1" ht="20.15" customHeight="1" spans="1:30">
      <c r="A1298" s="97"/>
      <c r="B1298" s="95" t="str">
        <f ca="1">IF(LEN(A1298)=0,"",INDEX('Smelter Look-up'!$A:$A,MATCH($A1298,'Smelter Look-up'!$E:$E,0)))</f>
        <v/>
      </c>
      <c r="C1298" s="95" t="str">
        <f ca="1">IF(LEN(A1298)=0,"",INDEX('Smelter Look-up'!$C:$C,MATCH($A1298,'Smelter Look-up'!$E:$E,0)))</f>
        <v/>
      </c>
      <c r="D1298" s="95"/>
      <c r="E1298" s="95" t="str">
        <f ca="1">IF(ISERROR($Y1298),"",OFFSET('Smelter Look-up'!$D$4,$Y1298-4,0)&amp;"")</f>
        <v/>
      </c>
      <c r="F1298" s="95" t="str">
        <f ca="1">IF(ISERROR($Y1298),"",OFFSET('Smelter Look-up'!$E$4,$Y1298-4,0))</f>
        <v/>
      </c>
      <c r="G1298" s="95" t="str">
        <f ca="1">IF(C1298="Smelter not listed","Enter smelter details",IF(ISERROR($Y1298),"",OFFSET('Smelter Look-up'!$F$4,$Y1298-4,0)))</f>
        <v/>
      </c>
      <c r="H1298" s="154" t="str">
        <f ca="1">IF(ISERROR($Y1298),"",OFFSET('Smelter Look-up'!$G$4,$Y1298-4,0))</f>
        <v/>
      </c>
      <c r="I1298" s="96" t="str">
        <f ca="1">IF(ISERROR($Y1298),"",OFFSET('Smelter Look-up'!$H$4,$Y1298-4,0))</f>
        <v/>
      </c>
      <c r="J1298" s="96" t="str">
        <f ca="1">IF(ISERROR($Y1298),"",OFFSET('Smelter Look-up'!$I$4,$Y1298-4,0))</f>
        <v/>
      </c>
      <c r="K1298" s="97"/>
      <c r="L1298" s="97"/>
      <c r="M1298" s="97"/>
      <c r="N1298" s="97"/>
      <c r="O1298" s="97"/>
      <c r="P1298" s="97"/>
      <c r="Q1298" s="98"/>
      <c r="R1298" s="140" t="str">
        <f ca="1">IF(ISERROR($Y1298),"",OFFSET('Smelter Look-up'!$C$4,$Y1298-4,0)&amp;"")</f>
        <v/>
      </c>
      <c r="S1298" s="98" t="str">
        <f ca="1" t="shared" si="146"/>
        <v/>
      </c>
      <c r="T1298" s="98" t="str">
        <f ca="1">IF(B1298="","",IF(ISERROR(MATCH($J1298,SorP!B:B,0)),"",INDIRECT("'SorP'!$A$"&amp;MATCH($S1298&amp;$J1298,SorP!C:C,0))))</f>
        <v/>
      </c>
      <c r="U1298" s="99"/>
      <c r="V1298" s="74" t="str">
        <f ca="1" t="shared" si="147"/>
        <v/>
      </c>
      <c r="W1298" s="74" t="b">
        <f ca="1" t="shared" si="148"/>
        <v>0</v>
      </c>
      <c r="X1298" s="74" t="str">
        <f ca="1" t="shared" si="149"/>
        <v>+</v>
      </c>
      <c r="Y1298" s="74" t="e">
        <f ca="1">IF(C1298="",NA(),MATCH($B1298&amp;$C1298,'Smelter Look-up'!$J:$J,0))</f>
        <v>#N/A</v>
      </c>
      <c r="AB1298" s="74">
        <f ca="1" t="shared" si="150"/>
        <v>0</v>
      </c>
      <c r="AC1298" s="74" t="str">
        <f ca="1" t="shared" si="151"/>
        <v/>
      </c>
      <c r="AD1298" s="74" t="str">
        <f ca="1" t="shared" si="152"/>
        <v/>
      </c>
    </row>
    <row r="1299" s="74" customFormat="1" ht="20.15" customHeight="1" spans="1:30">
      <c r="A1299" s="97"/>
      <c r="B1299" s="95" t="str">
        <f ca="1">IF(LEN(A1299)=0,"",INDEX('Smelter Look-up'!$A:$A,MATCH($A1299,'Smelter Look-up'!$E:$E,0)))</f>
        <v/>
      </c>
      <c r="C1299" s="95" t="str">
        <f ca="1">IF(LEN(A1299)=0,"",INDEX('Smelter Look-up'!$C:$C,MATCH($A1299,'Smelter Look-up'!$E:$E,0)))</f>
        <v/>
      </c>
      <c r="D1299" s="95"/>
      <c r="E1299" s="95" t="str">
        <f ca="1">IF(ISERROR($Y1299),"",OFFSET('Smelter Look-up'!$D$4,$Y1299-4,0)&amp;"")</f>
        <v/>
      </c>
      <c r="F1299" s="95" t="str">
        <f ca="1">IF(ISERROR($Y1299),"",OFFSET('Smelter Look-up'!$E$4,$Y1299-4,0))</f>
        <v/>
      </c>
      <c r="G1299" s="95" t="str">
        <f ca="1">IF(C1299="Smelter not listed","Enter smelter details",IF(ISERROR($Y1299),"",OFFSET('Smelter Look-up'!$F$4,$Y1299-4,0)))</f>
        <v/>
      </c>
      <c r="H1299" s="154" t="str">
        <f ca="1">IF(ISERROR($Y1299),"",OFFSET('Smelter Look-up'!$G$4,$Y1299-4,0))</f>
        <v/>
      </c>
      <c r="I1299" s="96" t="str">
        <f ca="1">IF(ISERROR($Y1299),"",OFFSET('Smelter Look-up'!$H$4,$Y1299-4,0))</f>
        <v/>
      </c>
      <c r="J1299" s="96" t="str">
        <f ca="1">IF(ISERROR($Y1299),"",OFFSET('Smelter Look-up'!$I$4,$Y1299-4,0))</f>
        <v/>
      </c>
      <c r="K1299" s="97"/>
      <c r="L1299" s="97"/>
      <c r="M1299" s="97"/>
      <c r="N1299" s="97"/>
      <c r="O1299" s="97"/>
      <c r="P1299" s="97"/>
      <c r="Q1299" s="98"/>
      <c r="R1299" s="140" t="str">
        <f ca="1">IF(ISERROR($Y1299),"",OFFSET('Smelter Look-up'!$C$4,$Y1299-4,0)&amp;"")</f>
        <v/>
      </c>
      <c r="S1299" s="98" t="str">
        <f ca="1" t="shared" si="146"/>
        <v/>
      </c>
      <c r="T1299" s="98" t="str">
        <f ca="1">IF(B1299="","",IF(ISERROR(MATCH($J1299,SorP!B:B,0)),"",INDIRECT("'SorP'!$A$"&amp;MATCH($S1299&amp;$J1299,SorP!C:C,0))))</f>
        <v/>
      </c>
      <c r="U1299" s="99"/>
      <c r="V1299" s="74" t="str">
        <f ca="1" t="shared" si="147"/>
        <v/>
      </c>
      <c r="W1299" s="74" t="b">
        <f ca="1" t="shared" si="148"/>
        <v>0</v>
      </c>
      <c r="X1299" s="74" t="str">
        <f ca="1" t="shared" si="149"/>
        <v>+</v>
      </c>
      <c r="Y1299" s="74" t="e">
        <f ca="1">IF(C1299="",NA(),MATCH($B1299&amp;$C1299,'Smelter Look-up'!$J:$J,0))</f>
        <v>#N/A</v>
      </c>
      <c r="AB1299" s="74">
        <f ca="1" t="shared" si="150"/>
        <v>0</v>
      </c>
      <c r="AC1299" s="74" t="str">
        <f ca="1" t="shared" si="151"/>
        <v/>
      </c>
      <c r="AD1299" s="74" t="str">
        <f ca="1" t="shared" si="152"/>
        <v/>
      </c>
    </row>
    <row r="1300" s="74" customFormat="1" ht="20.15" customHeight="1" spans="1:30">
      <c r="A1300" s="97"/>
      <c r="B1300" s="95" t="str">
        <f ca="1">IF(LEN(A1300)=0,"",INDEX('Smelter Look-up'!$A:$A,MATCH($A1300,'Smelter Look-up'!$E:$E,0)))</f>
        <v/>
      </c>
      <c r="C1300" s="95" t="str">
        <f ca="1">IF(LEN(A1300)=0,"",INDEX('Smelter Look-up'!$C:$C,MATCH($A1300,'Smelter Look-up'!$E:$E,0)))</f>
        <v/>
      </c>
      <c r="D1300" s="95"/>
      <c r="E1300" s="95" t="str">
        <f ca="1">IF(ISERROR($Y1300),"",OFFSET('Smelter Look-up'!$D$4,$Y1300-4,0)&amp;"")</f>
        <v/>
      </c>
      <c r="F1300" s="95" t="str">
        <f ca="1">IF(ISERROR($Y1300),"",OFFSET('Smelter Look-up'!$E$4,$Y1300-4,0))</f>
        <v/>
      </c>
      <c r="G1300" s="95" t="str">
        <f ca="1">IF(C1300="Smelter not listed","Enter smelter details",IF(ISERROR($Y1300),"",OFFSET('Smelter Look-up'!$F$4,$Y1300-4,0)))</f>
        <v/>
      </c>
      <c r="H1300" s="154" t="str">
        <f ca="1">IF(ISERROR($Y1300),"",OFFSET('Smelter Look-up'!$G$4,$Y1300-4,0))</f>
        <v/>
      </c>
      <c r="I1300" s="96" t="str">
        <f ca="1">IF(ISERROR($Y1300),"",OFFSET('Smelter Look-up'!$H$4,$Y1300-4,0))</f>
        <v/>
      </c>
      <c r="J1300" s="96" t="str">
        <f ca="1">IF(ISERROR($Y1300),"",OFFSET('Smelter Look-up'!$I$4,$Y1300-4,0))</f>
        <v/>
      </c>
      <c r="K1300" s="97"/>
      <c r="L1300" s="97"/>
      <c r="M1300" s="97"/>
      <c r="N1300" s="97"/>
      <c r="O1300" s="97"/>
      <c r="P1300" s="97"/>
      <c r="Q1300" s="98"/>
      <c r="R1300" s="140" t="str">
        <f ca="1">IF(ISERROR($Y1300),"",OFFSET('Smelter Look-up'!$C$4,$Y1300-4,0)&amp;"")</f>
        <v/>
      </c>
      <c r="S1300" s="98" t="str">
        <f ca="1" t="shared" si="146"/>
        <v/>
      </c>
      <c r="T1300" s="98" t="str">
        <f ca="1">IF(B1300="","",IF(ISERROR(MATCH($J1300,SorP!B:B,0)),"",INDIRECT("'SorP'!$A$"&amp;MATCH($S1300&amp;$J1300,SorP!C:C,0))))</f>
        <v/>
      </c>
      <c r="U1300" s="99"/>
      <c r="V1300" s="74" t="str">
        <f ca="1" t="shared" si="147"/>
        <v/>
      </c>
      <c r="W1300" s="74" t="b">
        <f ca="1" t="shared" si="148"/>
        <v>0</v>
      </c>
      <c r="X1300" s="74" t="str">
        <f ca="1" t="shared" si="149"/>
        <v>+</v>
      </c>
      <c r="Y1300" s="74" t="e">
        <f ca="1">IF(C1300="",NA(),MATCH($B1300&amp;$C1300,'Smelter Look-up'!$J:$J,0))</f>
        <v>#N/A</v>
      </c>
      <c r="AB1300" s="74">
        <f ca="1" t="shared" si="150"/>
        <v>0</v>
      </c>
      <c r="AC1300" s="74" t="str">
        <f ca="1" t="shared" si="151"/>
        <v/>
      </c>
      <c r="AD1300" s="74" t="str">
        <f ca="1" t="shared" si="152"/>
        <v/>
      </c>
    </row>
    <row r="1301" s="74" customFormat="1" ht="20.15" customHeight="1" spans="1:30">
      <c r="A1301" s="97"/>
      <c r="B1301" s="95" t="str">
        <f ca="1">IF(LEN(A1301)=0,"",INDEX('Smelter Look-up'!$A:$A,MATCH($A1301,'Smelter Look-up'!$E:$E,0)))</f>
        <v/>
      </c>
      <c r="C1301" s="95" t="str">
        <f ca="1">IF(LEN(A1301)=0,"",INDEX('Smelter Look-up'!$C:$C,MATCH($A1301,'Smelter Look-up'!$E:$E,0)))</f>
        <v/>
      </c>
      <c r="D1301" s="95"/>
      <c r="E1301" s="95" t="str">
        <f ca="1">IF(ISERROR($Y1301),"",OFFSET('Smelter Look-up'!$D$4,$Y1301-4,0)&amp;"")</f>
        <v/>
      </c>
      <c r="F1301" s="95" t="str">
        <f ca="1">IF(ISERROR($Y1301),"",OFFSET('Smelter Look-up'!$E$4,$Y1301-4,0))</f>
        <v/>
      </c>
      <c r="G1301" s="95" t="str">
        <f ca="1">IF(C1301="Smelter not listed","Enter smelter details",IF(ISERROR($Y1301),"",OFFSET('Smelter Look-up'!$F$4,$Y1301-4,0)))</f>
        <v/>
      </c>
      <c r="H1301" s="154" t="str">
        <f ca="1">IF(ISERROR($Y1301),"",OFFSET('Smelter Look-up'!$G$4,$Y1301-4,0))</f>
        <v/>
      </c>
      <c r="I1301" s="96" t="str">
        <f ca="1">IF(ISERROR($Y1301),"",OFFSET('Smelter Look-up'!$H$4,$Y1301-4,0))</f>
        <v/>
      </c>
      <c r="J1301" s="96" t="str">
        <f ca="1">IF(ISERROR($Y1301),"",OFFSET('Smelter Look-up'!$I$4,$Y1301-4,0))</f>
        <v/>
      </c>
      <c r="K1301" s="97"/>
      <c r="L1301" s="97"/>
      <c r="M1301" s="97"/>
      <c r="N1301" s="97"/>
      <c r="O1301" s="97"/>
      <c r="P1301" s="97"/>
      <c r="Q1301" s="98"/>
      <c r="R1301" s="140" t="str">
        <f ca="1">IF(ISERROR($Y1301),"",OFFSET('Smelter Look-up'!$C$4,$Y1301-4,0)&amp;"")</f>
        <v/>
      </c>
      <c r="S1301" s="98" t="str">
        <f ca="1" t="shared" si="146"/>
        <v/>
      </c>
      <c r="T1301" s="98" t="str">
        <f ca="1">IF(B1301="","",IF(ISERROR(MATCH($J1301,SorP!B:B,0)),"",INDIRECT("'SorP'!$A$"&amp;MATCH($S1301&amp;$J1301,SorP!C:C,0))))</f>
        <v/>
      </c>
      <c r="U1301" s="99"/>
      <c r="V1301" s="74" t="str">
        <f ca="1" t="shared" si="147"/>
        <v/>
      </c>
      <c r="W1301" s="74" t="b">
        <f ca="1" t="shared" si="148"/>
        <v>0</v>
      </c>
      <c r="X1301" s="74" t="str">
        <f ca="1" t="shared" si="149"/>
        <v>+</v>
      </c>
      <c r="Y1301" s="74" t="e">
        <f ca="1">IF(C1301="",NA(),MATCH($B1301&amp;$C1301,'Smelter Look-up'!$J:$J,0))</f>
        <v>#N/A</v>
      </c>
      <c r="AB1301" s="74">
        <f ca="1" t="shared" si="150"/>
        <v>0</v>
      </c>
      <c r="AC1301" s="74" t="str">
        <f ca="1" t="shared" si="151"/>
        <v/>
      </c>
      <c r="AD1301" s="74" t="str">
        <f ca="1" t="shared" si="152"/>
        <v/>
      </c>
    </row>
    <row r="1302" s="74" customFormat="1" ht="20.15" customHeight="1" spans="1:30">
      <c r="A1302" s="97"/>
      <c r="B1302" s="95" t="str">
        <f ca="1">IF(LEN(A1302)=0,"",INDEX('Smelter Look-up'!$A:$A,MATCH($A1302,'Smelter Look-up'!$E:$E,0)))</f>
        <v/>
      </c>
      <c r="C1302" s="95" t="str">
        <f ca="1">IF(LEN(A1302)=0,"",INDEX('Smelter Look-up'!$C:$C,MATCH($A1302,'Smelter Look-up'!$E:$E,0)))</f>
        <v/>
      </c>
      <c r="D1302" s="95"/>
      <c r="E1302" s="95" t="str">
        <f ca="1">IF(ISERROR($Y1302),"",OFFSET('Smelter Look-up'!$D$4,$Y1302-4,0)&amp;"")</f>
        <v/>
      </c>
      <c r="F1302" s="95" t="str">
        <f ca="1">IF(ISERROR($Y1302),"",OFFSET('Smelter Look-up'!$E$4,$Y1302-4,0))</f>
        <v/>
      </c>
      <c r="G1302" s="95" t="str">
        <f ca="1">IF(C1302="Smelter not listed","Enter smelter details",IF(ISERROR($Y1302),"",OFFSET('Smelter Look-up'!$F$4,$Y1302-4,0)))</f>
        <v/>
      </c>
      <c r="H1302" s="154" t="str">
        <f ca="1">IF(ISERROR($Y1302),"",OFFSET('Smelter Look-up'!$G$4,$Y1302-4,0))</f>
        <v/>
      </c>
      <c r="I1302" s="96" t="str">
        <f ca="1">IF(ISERROR($Y1302),"",OFFSET('Smelter Look-up'!$H$4,$Y1302-4,0))</f>
        <v/>
      </c>
      <c r="J1302" s="96" t="str">
        <f ca="1">IF(ISERROR($Y1302),"",OFFSET('Smelter Look-up'!$I$4,$Y1302-4,0))</f>
        <v/>
      </c>
      <c r="K1302" s="97"/>
      <c r="L1302" s="97"/>
      <c r="M1302" s="97"/>
      <c r="N1302" s="97"/>
      <c r="O1302" s="97"/>
      <c r="P1302" s="97"/>
      <c r="Q1302" s="98"/>
      <c r="R1302" s="140" t="str">
        <f ca="1">IF(ISERROR($Y1302),"",OFFSET('Smelter Look-up'!$C$4,$Y1302-4,0)&amp;"")</f>
        <v/>
      </c>
      <c r="S1302" s="98" t="str">
        <f ca="1" t="shared" si="146"/>
        <v/>
      </c>
      <c r="T1302" s="98" t="str">
        <f ca="1">IF(B1302="","",IF(ISERROR(MATCH($J1302,SorP!B:B,0)),"",INDIRECT("'SorP'!$A$"&amp;MATCH($S1302&amp;$J1302,SorP!C:C,0))))</f>
        <v/>
      </c>
      <c r="U1302" s="99"/>
      <c r="V1302" s="74" t="str">
        <f ca="1" t="shared" si="147"/>
        <v/>
      </c>
      <c r="W1302" s="74" t="b">
        <f ca="1" t="shared" si="148"/>
        <v>0</v>
      </c>
      <c r="X1302" s="74" t="str">
        <f ca="1" t="shared" si="149"/>
        <v>+</v>
      </c>
      <c r="Y1302" s="74" t="e">
        <f ca="1">IF(C1302="",NA(),MATCH($B1302&amp;$C1302,'Smelter Look-up'!$J:$J,0))</f>
        <v>#N/A</v>
      </c>
      <c r="AB1302" s="74">
        <f ca="1" t="shared" si="150"/>
        <v>0</v>
      </c>
      <c r="AC1302" s="74" t="str">
        <f ca="1" t="shared" si="151"/>
        <v/>
      </c>
      <c r="AD1302" s="74" t="str">
        <f ca="1" t="shared" si="152"/>
        <v/>
      </c>
    </row>
    <row r="1303" s="74" customFormat="1" ht="20.15" customHeight="1" spans="1:30">
      <c r="A1303" s="97"/>
      <c r="B1303" s="95" t="str">
        <f ca="1">IF(LEN(A1303)=0,"",INDEX('Smelter Look-up'!$A:$A,MATCH($A1303,'Smelter Look-up'!$E:$E,0)))</f>
        <v/>
      </c>
      <c r="C1303" s="95" t="str">
        <f ca="1">IF(LEN(A1303)=0,"",INDEX('Smelter Look-up'!$C:$C,MATCH($A1303,'Smelter Look-up'!$E:$E,0)))</f>
        <v/>
      </c>
      <c r="D1303" s="95"/>
      <c r="E1303" s="95" t="str">
        <f ca="1">IF(ISERROR($Y1303),"",OFFSET('Smelter Look-up'!$D$4,$Y1303-4,0)&amp;"")</f>
        <v/>
      </c>
      <c r="F1303" s="95" t="str">
        <f ca="1">IF(ISERROR($Y1303),"",OFFSET('Smelter Look-up'!$E$4,$Y1303-4,0))</f>
        <v/>
      </c>
      <c r="G1303" s="95" t="str">
        <f ca="1">IF(C1303="Smelter not listed","Enter smelter details",IF(ISERROR($Y1303),"",OFFSET('Smelter Look-up'!$F$4,$Y1303-4,0)))</f>
        <v/>
      </c>
      <c r="H1303" s="154" t="str">
        <f ca="1">IF(ISERROR($Y1303),"",OFFSET('Smelter Look-up'!$G$4,$Y1303-4,0))</f>
        <v/>
      </c>
      <c r="I1303" s="96" t="str">
        <f ca="1">IF(ISERROR($Y1303),"",OFFSET('Smelter Look-up'!$H$4,$Y1303-4,0))</f>
        <v/>
      </c>
      <c r="J1303" s="96" t="str">
        <f ca="1">IF(ISERROR($Y1303),"",OFFSET('Smelter Look-up'!$I$4,$Y1303-4,0))</f>
        <v/>
      </c>
      <c r="K1303" s="97"/>
      <c r="L1303" s="97"/>
      <c r="M1303" s="97"/>
      <c r="N1303" s="97"/>
      <c r="O1303" s="97"/>
      <c r="P1303" s="97"/>
      <c r="Q1303" s="98"/>
      <c r="R1303" s="140" t="str">
        <f ca="1">IF(ISERROR($Y1303),"",OFFSET('Smelter Look-up'!$C$4,$Y1303-4,0)&amp;"")</f>
        <v/>
      </c>
      <c r="S1303" s="98" t="str">
        <f ca="1" t="shared" si="146"/>
        <v/>
      </c>
      <c r="T1303" s="98" t="str">
        <f ca="1">IF(B1303="","",IF(ISERROR(MATCH($J1303,SorP!B:B,0)),"",INDIRECT("'SorP'!$A$"&amp;MATCH($S1303&amp;$J1303,SorP!C:C,0))))</f>
        <v/>
      </c>
      <c r="U1303" s="99"/>
      <c r="V1303" s="74" t="str">
        <f ca="1" t="shared" si="147"/>
        <v/>
      </c>
      <c r="W1303" s="74" t="b">
        <f ca="1" t="shared" si="148"/>
        <v>0</v>
      </c>
      <c r="X1303" s="74" t="str">
        <f ca="1" t="shared" si="149"/>
        <v>+</v>
      </c>
      <c r="Y1303" s="74" t="e">
        <f ca="1">IF(C1303="",NA(),MATCH($B1303&amp;$C1303,'Smelter Look-up'!$J:$J,0))</f>
        <v>#N/A</v>
      </c>
      <c r="AB1303" s="74">
        <f ca="1" t="shared" si="150"/>
        <v>0</v>
      </c>
      <c r="AC1303" s="74" t="str">
        <f ca="1" t="shared" si="151"/>
        <v/>
      </c>
      <c r="AD1303" s="74" t="str">
        <f ca="1" t="shared" si="152"/>
        <v/>
      </c>
    </row>
    <row r="1304" s="74" customFormat="1" ht="20.15" customHeight="1" spans="1:30">
      <c r="A1304" s="97"/>
      <c r="B1304" s="95" t="str">
        <f ca="1">IF(LEN(A1304)=0,"",INDEX('Smelter Look-up'!$A:$A,MATCH($A1304,'Smelter Look-up'!$E:$E,0)))</f>
        <v/>
      </c>
      <c r="C1304" s="95" t="str">
        <f ca="1">IF(LEN(A1304)=0,"",INDEX('Smelter Look-up'!$C:$C,MATCH($A1304,'Smelter Look-up'!$E:$E,0)))</f>
        <v/>
      </c>
      <c r="D1304" s="95"/>
      <c r="E1304" s="95" t="str">
        <f ca="1">IF(ISERROR($Y1304),"",OFFSET('Smelter Look-up'!$D$4,$Y1304-4,0)&amp;"")</f>
        <v/>
      </c>
      <c r="F1304" s="95" t="str">
        <f ca="1">IF(ISERROR($Y1304),"",OFFSET('Smelter Look-up'!$E$4,$Y1304-4,0))</f>
        <v/>
      </c>
      <c r="G1304" s="95" t="str">
        <f ca="1">IF(C1304="Smelter not listed","Enter smelter details",IF(ISERROR($Y1304),"",OFFSET('Smelter Look-up'!$F$4,$Y1304-4,0)))</f>
        <v/>
      </c>
      <c r="H1304" s="154" t="str">
        <f ca="1">IF(ISERROR($Y1304),"",OFFSET('Smelter Look-up'!$G$4,$Y1304-4,0))</f>
        <v/>
      </c>
      <c r="I1304" s="96" t="str">
        <f ca="1">IF(ISERROR($Y1304),"",OFFSET('Smelter Look-up'!$H$4,$Y1304-4,0))</f>
        <v/>
      </c>
      <c r="J1304" s="96" t="str">
        <f ca="1">IF(ISERROR($Y1304),"",OFFSET('Smelter Look-up'!$I$4,$Y1304-4,0))</f>
        <v/>
      </c>
      <c r="K1304" s="97"/>
      <c r="L1304" s="97"/>
      <c r="M1304" s="97"/>
      <c r="N1304" s="97"/>
      <c r="O1304" s="97"/>
      <c r="P1304" s="97"/>
      <c r="Q1304" s="98"/>
      <c r="R1304" s="140" t="str">
        <f ca="1">IF(ISERROR($Y1304),"",OFFSET('Smelter Look-up'!$C$4,$Y1304-4,0)&amp;"")</f>
        <v/>
      </c>
      <c r="S1304" s="98" t="str">
        <f ca="1" t="shared" si="146"/>
        <v/>
      </c>
      <c r="T1304" s="98" t="str">
        <f ca="1">IF(B1304="","",IF(ISERROR(MATCH($J1304,SorP!B:B,0)),"",INDIRECT("'SorP'!$A$"&amp;MATCH($S1304&amp;$J1304,SorP!C:C,0))))</f>
        <v/>
      </c>
      <c r="U1304" s="99"/>
      <c r="V1304" s="74" t="str">
        <f ca="1" t="shared" si="147"/>
        <v/>
      </c>
      <c r="W1304" s="74" t="b">
        <f ca="1" t="shared" si="148"/>
        <v>0</v>
      </c>
      <c r="X1304" s="74" t="str">
        <f ca="1" t="shared" si="149"/>
        <v>+</v>
      </c>
      <c r="Y1304" s="74" t="e">
        <f ca="1">IF(C1304="",NA(),MATCH($B1304&amp;$C1304,'Smelter Look-up'!$J:$J,0))</f>
        <v>#N/A</v>
      </c>
      <c r="AB1304" s="74">
        <f ca="1" t="shared" si="150"/>
        <v>0</v>
      </c>
      <c r="AC1304" s="74" t="str">
        <f ca="1" t="shared" si="151"/>
        <v/>
      </c>
      <c r="AD1304" s="74" t="str">
        <f ca="1" t="shared" si="152"/>
        <v/>
      </c>
    </row>
    <row r="1305" s="74" customFormat="1" ht="20.15" customHeight="1" spans="1:30">
      <c r="A1305" s="97"/>
      <c r="B1305" s="95" t="str">
        <f ca="1">IF(LEN(A1305)=0,"",INDEX('Smelter Look-up'!$A:$A,MATCH($A1305,'Smelter Look-up'!$E:$E,0)))</f>
        <v/>
      </c>
      <c r="C1305" s="95" t="str">
        <f ca="1">IF(LEN(A1305)=0,"",INDEX('Smelter Look-up'!$C:$C,MATCH($A1305,'Smelter Look-up'!$E:$E,0)))</f>
        <v/>
      </c>
      <c r="D1305" s="95"/>
      <c r="E1305" s="95" t="str">
        <f ca="1">IF(ISERROR($Y1305),"",OFFSET('Smelter Look-up'!$D$4,$Y1305-4,0)&amp;"")</f>
        <v/>
      </c>
      <c r="F1305" s="95" t="str">
        <f ca="1">IF(ISERROR($Y1305),"",OFFSET('Smelter Look-up'!$E$4,$Y1305-4,0))</f>
        <v/>
      </c>
      <c r="G1305" s="95" t="str">
        <f ca="1">IF(C1305="Smelter not listed","Enter smelter details",IF(ISERROR($Y1305),"",OFFSET('Smelter Look-up'!$F$4,$Y1305-4,0)))</f>
        <v/>
      </c>
      <c r="H1305" s="154" t="str">
        <f ca="1">IF(ISERROR($Y1305),"",OFFSET('Smelter Look-up'!$G$4,$Y1305-4,0))</f>
        <v/>
      </c>
      <c r="I1305" s="96" t="str">
        <f ca="1">IF(ISERROR($Y1305),"",OFFSET('Smelter Look-up'!$H$4,$Y1305-4,0))</f>
        <v/>
      </c>
      <c r="J1305" s="96" t="str">
        <f ca="1">IF(ISERROR($Y1305),"",OFFSET('Smelter Look-up'!$I$4,$Y1305-4,0))</f>
        <v/>
      </c>
      <c r="K1305" s="97"/>
      <c r="L1305" s="97"/>
      <c r="M1305" s="97"/>
      <c r="N1305" s="97"/>
      <c r="O1305" s="97"/>
      <c r="P1305" s="97"/>
      <c r="Q1305" s="98"/>
      <c r="R1305" s="140" t="str">
        <f ca="1">IF(ISERROR($Y1305),"",OFFSET('Smelter Look-up'!$C$4,$Y1305-4,0)&amp;"")</f>
        <v/>
      </c>
      <c r="S1305" s="98" t="str">
        <f ca="1" t="shared" si="146"/>
        <v/>
      </c>
      <c r="T1305" s="98" t="str">
        <f ca="1">IF(B1305="","",IF(ISERROR(MATCH($J1305,SorP!B:B,0)),"",INDIRECT("'SorP'!$A$"&amp;MATCH($S1305&amp;$J1305,SorP!C:C,0))))</f>
        <v/>
      </c>
      <c r="U1305" s="99"/>
      <c r="V1305" s="74" t="str">
        <f ca="1" t="shared" si="147"/>
        <v/>
      </c>
      <c r="W1305" s="74" t="b">
        <f ca="1" t="shared" si="148"/>
        <v>0</v>
      </c>
      <c r="X1305" s="74" t="str">
        <f ca="1" t="shared" si="149"/>
        <v>+</v>
      </c>
      <c r="Y1305" s="74" t="e">
        <f ca="1">IF(C1305="",NA(),MATCH($B1305&amp;$C1305,'Smelter Look-up'!$J:$J,0))</f>
        <v>#N/A</v>
      </c>
      <c r="AB1305" s="74">
        <f ca="1" t="shared" si="150"/>
        <v>0</v>
      </c>
      <c r="AC1305" s="74" t="str">
        <f ca="1" t="shared" si="151"/>
        <v/>
      </c>
      <c r="AD1305" s="74" t="str">
        <f ca="1" t="shared" si="152"/>
        <v/>
      </c>
    </row>
    <row r="1306" s="74" customFormat="1" ht="20.15" customHeight="1" spans="1:30">
      <c r="A1306" s="97"/>
      <c r="B1306" s="95" t="str">
        <f ca="1">IF(LEN(A1306)=0,"",INDEX('Smelter Look-up'!$A:$A,MATCH($A1306,'Smelter Look-up'!$E:$E,0)))</f>
        <v/>
      </c>
      <c r="C1306" s="95" t="str">
        <f ca="1">IF(LEN(A1306)=0,"",INDEX('Smelter Look-up'!$C:$C,MATCH($A1306,'Smelter Look-up'!$E:$E,0)))</f>
        <v/>
      </c>
      <c r="D1306" s="95"/>
      <c r="E1306" s="95" t="str">
        <f ca="1">IF(ISERROR($Y1306),"",OFFSET('Smelter Look-up'!$D$4,$Y1306-4,0)&amp;"")</f>
        <v/>
      </c>
      <c r="F1306" s="95" t="str">
        <f ca="1">IF(ISERROR($Y1306),"",OFFSET('Smelter Look-up'!$E$4,$Y1306-4,0))</f>
        <v/>
      </c>
      <c r="G1306" s="95" t="str">
        <f ca="1">IF(C1306="Smelter not listed","Enter smelter details",IF(ISERROR($Y1306),"",OFFSET('Smelter Look-up'!$F$4,$Y1306-4,0)))</f>
        <v/>
      </c>
      <c r="H1306" s="154" t="str">
        <f ca="1">IF(ISERROR($Y1306),"",OFFSET('Smelter Look-up'!$G$4,$Y1306-4,0))</f>
        <v/>
      </c>
      <c r="I1306" s="96" t="str">
        <f ca="1">IF(ISERROR($Y1306),"",OFFSET('Smelter Look-up'!$H$4,$Y1306-4,0))</f>
        <v/>
      </c>
      <c r="J1306" s="96" t="str">
        <f ca="1">IF(ISERROR($Y1306),"",OFFSET('Smelter Look-up'!$I$4,$Y1306-4,0))</f>
        <v/>
      </c>
      <c r="K1306" s="97"/>
      <c r="L1306" s="97"/>
      <c r="M1306" s="97"/>
      <c r="N1306" s="97"/>
      <c r="O1306" s="97"/>
      <c r="P1306" s="97"/>
      <c r="Q1306" s="98"/>
      <c r="R1306" s="140" t="str">
        <f ca="1">IF(ISERROR($Y1306),"",OFFSET('Smelter Look-up'!$C$4,$Y1306-4,0)&amp;"")</f>
        <v/>
      </c>
      <c r="S1306" s="98" t="str">
        <f ca="1" t="shared" si="146"/>
        <v/>
      </c>
      <c r="T1306" s="98" t="str">
        <f ca="1">IF(B1306="","",IF(ISERROR(MATCH($J1306,SorP!B:B,0)),"",INDIRECT("'SorP'!$A$"&amp;MATCH($S1306&amp;$J1306,SorP!C:C,0))))</f>
        <v/>
      </c>
      <c r="U1306" s="99"/>
      <c r="V1306" s="74" t="str">
        <f ca="1" t="shared" si="147"/>
        <v/>
      </c>
      <c r="W1306" s="74" t="b">
        <f ca="1" t="shared" si="148"/>
        <v>0</v>
      </c>
      <c r="X1306" s="74" t="str">
        <f ca="1" t="shared" si="149"/>
        <v>+</v>
      </c>
      <c r="Y1306" s="74" t="e">
        <f ca="1">IF(C1306="",NA(),MATCH($B1306&amp;$C1306,'Smelter Look-up'!$J:$J,0))</f>
        <v>#N/A</v>
      </c>
      <c r="AB1306" s="74">
        <f ca="1" t="shared" si="150"/>
        <v>0</v>
      </c>
      <c r="AC1306" s="74" t="str">
        <f ca="1" t="shared" si="151"/>
        <v/>
      </c>
      <c r="AD1306" s="74" t="str">
        <f ca="1" t="shared" si="152"/>
        <v/>
      </c>
    </row>
    <row r="1307" s="74" customFormat="1" ht="20.15" customHeight="1" spans="1:30">
      <c r="A1307" s="97"/>
      <c r="B1307" s="95" t="str">
        <f ca="1">IF(LEN(A1307)=0,"",INDEX('Smelter Look-up'!$A:$A,MATCH($A1307,'Smelter Look-up'!$E:$E,0)))</f>
        <v/>
      </c>
      <c r="C1307" s="95" t="str">
        <f ca="1">IF(LEN(A1307)=0,"",INDEX('Smelter Look-up'!$C:$C,MATCH($A1307,'Smelter Look-up'!$E:$E,0)))</f>
        <v/>
      </c>
      <c r="D1307" s="95"/>
      <c r="E1307" s="95" t="str">
        <f ca="1">IF(ISERROR($Y1307),"",OFFSET('Smelter Look-up'!$D$4,$Y1307-4,0)&amp;"")</f>
        <v/>
      </c>
      <c r="F1307" s="95" t="str">
        <f ca="1">IF(ISERROR($Y1307),"",OFFSET('Smelter Look-up'!$E$4,$Y1307-4,0))</f>
        <v/>
      </c>
      <c r="G1307" s="95" t="str">
        <f ca="1">IF(C1307="Smelter not listed","Enter smelter details",IF(ISERROR($Y1307),"",OFFSET('Smelter Look-up'!$F$4,$Y1307-4,0)))</f>
        <v/>
      </c>
      <c r="H1307" s="154" t="str">
        <f ca="1">IF(ISERROR($Y1307),"",OFFSET('Smelter Look-up'!$G$4,$Y1307-4,0))</f>
        <v/>
      </c>
      <c r="I1307" s="96" t="str">
        <f ca="1">IF(ISERROR($Y1307),"",OFFSET('Smelter Look-up'!$H$4,$Y1307-4,0))</f>
        <v/>
      </c>
      <c r="J1307" s="96" t="str">
        <f ca="1">IF(ISERROR($Y1307),"",OFFSET('Smelter Look-up'!$I$4,$Y1307-4,0))</f>
        <v/>
      </c>
      <c r="K1307" s="97"/>
      <c r="L1307" s="97"/>
      <c r="M1307" s="97"/>
      <c r="N1307" s="97"/>
      <c r="O1307" s="97"/>
      <c r="P1307" s="97"/>
      <c r="Q1307" s="98"/>
      <c r="R1307" s="140" t="str">
        <f ca="1">IF(ISERROR($Y1307),"",OFFSET('Smelter Look-up'!$C$4,$Y1307-4,0)&amp;"")</f>
        <v/>
      </c>
      <c r="S1307" s="98" t="str">
        <f ca="1" t="shared" si="146"/>
        <v/>
      </c>
      <c r="T1307" s="98" t="str">
        <f ca="1">IF(B1307="","",IF(ISERROR(MATCH($J1307,SorP!B:B,0)),"",INDIRECT("'SorP'!$A$"&amp;MATCH($S1307&amp;$J1307,SorP!C:C,0))))</f>
        <v/>
      </c>
      <c r="U1307" s="99"/>
      <c r="V1307" s="74" t="str">
        <f ca="1" t="shared" si="147"/>
        <v/>
      </c>
      <c r="W1307" s="74" t="b">
        <f ca="1" t="shared" si="148"/>
        <v>0</v>
      </c>
      <c r="X1307" s="74" t="str">
        <f ca="1" t="shared" si="149"/>
        <v>+</v>
      </c>
      <c r="Y1307" s="74" t="e">
        <f ca="1">IF(C1307="",NA(),MATCH($B1307&amp;$C1307,'Smelter Look-up'!$J:$J,0))</f>
        <v>#N/A</v>
      </c>
      <c r="AB1307" s="74">
        <f ca="1" t="shared" si="150"/>
        <v>0</v>
      </c>
      <c r="AC1307" s="74" t="str">
        <f ca="1" t="shared" si="151"/>
        <v/>
      </c>
      <c r="AD1307" s="74" t="str">
        <f ca="1" t="shared" si="152"/>
        <v/>
      </c>
    </row>
    <row r="1308" s="74" customFormat="1" ht="20.15" customHeight="1" spans="1:30">
      <c r="A1308" s="97"/>
      <c r="B1308" s="95" t="str">
        <f ca="1">IF(LEN(A1308)=0,"",INDEX('Smelter Look-up'!$A:$A,MATCH($A1308,'Smelter Look-up'!$E:$E,0)))</f>
        <v/>
      </c>
      <c r="C1308" s="95" t="str">
        <f ca="1">IF(LEN(A1308)=0,"",INDEX('Smelter Look-up'!$C:$C,MATCH($A1308,'Smelter Look-up'!$E:$E,0)))</f>
        <v/>
      </c>
      <c r="D1308" s="95"/>
      <c r="E1308" s="95" t="str">
        <f ca="1">IF(ISERROR($Y1308),"",OFFSET('Smelter Look-up'!$D$4,$Y1308-4,0)&amp;"")</f>
        <v/>
      </c>
      <c r="F1308" s="95" t="str">
        <f ca="1">IF(ISERROR($Y1308),"",OFFSET('Smelter Look-up'!$E$4,$Y1308-4,0))</f>
        <v/>
      </c>
      <c r="G1308" s="95" t="str">
        <f ca="1">IF(C1308="Smelter not listed","Enter smelter details",IF(ISERROR($Y1308),"",OFFSET('Smelter Look-up'!$F$4,$Y1308-4,0)))</f>
        <v/>
      </c>
      <c r="H1308" s="154" t="str">
        <f ca="1">IF(ISERROR($Y1308),"",OFFSET('Smelter Look-up'!$G$4,$Y1308-4,0))</f>
        <v/>
      </c>
      <c r="I1308" s="96" t="str">
        <f ca="1">IF(ISERROR($Y1308),"",OFFSET('Smelter Look-up'!$H$4,$Y1308-4,0))</f>
        <v/>
      </c>
      <c r="J1308" s="96" t="str">
        <f ca="1">IF(ISERROR($Y1308),"",OFFSET('Smelter Look-up'!$I$4,$Y1308-4,0))</f>
        <v/>
      </c>
      <c r="K1308" s="97"/>
      <c r="L1308" s="97"/>
      <c r="M1308" s="97"/>
      <c r="N1308" s="97"/>
      <c r="O1308" s="97"/>
      <c r="P1308" s="97"/>
      <c r="Q1308" s="98"/>
      <c r="R1308" s="140" t="str">
        <f ca="1">IF(ISERROR($Y1308),"",OFFSET('Smelter Look-up'!$C$4,$Y1308-4,0)&amp;"")</f>
        <v/>
      </c>
      <c r="S1308" s="98" t="str">
        <f ca="1" t="shared" si="146"/>
        <v/>
      </c>
      <c r="T1308" s="98" t="str">
        <f ca="1">IF(B1308="","",IF(ISERROR(MATCH($J1308,SorP!B:B,0)),"",INDIRECT("'SorP'!$A$"&amp;MATCH($S1308&amp;$J1308,SorP!C:C,0))))</f>
        <v/>
      </c>
      <c r="U1308" s="99"/>
      <c r="V1308" s="74" t="str">
        <f ca="1" t="shared" si="147"/>
        <v/>
      </c>
      <c r="W1308" s="74" t="b">
        <f ca="1" t="shared" si="148"/>
        <v>0</v>
      </c>
      <c r="X1308" s="74" t="str">
        <f ca="1" t="shared" si="149"/>
        <v>+</v>
      </c>
      <c r="Y1308" s="74" t="e">
        <f ca="1">IF(C1308="",NA(),MATCH($B1308&amp;$C1308,'Smelter Look-up'!$J:$J,0))</f>
        <v>#N/A</v>
      </c>
      <c r="AB1308" s="74">
        <f ca="1" t="shared" si="150"/>
        <v>0</v>
      </c>
      <c r="AC1308" s="74" t="str">
        <f ca="1" t="shared" si="151"/>
        <v/>
      </c>
      <c r="AD1308" s="74" t="str">
        <f ca="1" t="shared" si="152"/>
        <v/>
      </c>
    </row>
    <row r="1309" s="74" customFormat="1" ht="20.15" customHeight="1" spans="1:30">
      <c r="A1309" s="97"/>
      <c r="B1309" s="95" t="str">
        <f ca="1">IF(LEN(A1309)=0,"",INDEX('Smelter Look-up'!$A:$A,MATCH($A1309,'Smelter Look-up'!$E:$E,0)))</f>
        <v/>
      </c>
      <c r="C1309" s="95" t="str">
        <f ca="1">IF(LEN(A1309)=0,"",INDEX('Smelter Look-up'!$C:$C,MATCH($A1309,'Smelter Look-up'!$E:$E,0)))</f>
        <v/>
      </c>
      <c r="D1309" s="95"/>
      <c r="E1309" s="95" t="str">
        <f ca="1">IF(ISERROR($Y1309),"",OFFSET('Smelter Look-up'!$D$4,$Y1309-4,0)&amp;"")</f>
        <v/>
      </c>
      <c r="F1309" s="95" t="str">
        <f ca="1">IF(ISERROR($Y1309),"",OFFSET('Smelter Look-up'!$E$4,$Y1309-4,0))</f>
        <v/>
      </c>
      <c r="G1309" s="95" t="str">
        <f ca="1">IF(C1309="Smelter not listed","Enter smelter details",IF(ISERROR($Y1309),"",OFFSET('Smelter Look-up'!$F$4,$Y1309-4,0)))</f>
        <v/>
      </c>
      <c r="H1309" s="154" t="str">
        <f ca="1">IF(ISERROR($Y1309),"",OFFSET('Smelter Look-up'!$G$4,$Y1309-4,0))</f>
        <v/>
      </c>
      <c r="I1309" s="96" t="str">
        <f ca="1">IF(ISERROR($Y1309),"",OFFSET('Smelter Look-up'!$H$4,$Y1309-4,0))</f>
        <v/>
      </c>
      <c r="J1309" s="96" t="str">
        <f ca="1">IF(ISERROR($Y1309),"",OFFSET('Smelter Look-up'!$I$4,$Y1309-4,0))</f>
        <v/>
      </c>
      <c r="K1309" s="97"/>
      <c r="L1309" s="97"/>
      <c r="M1309" s="97"/>
      <c r="N1309" s="97"/>
      <c r="O1309" s="97"/>
      <c r="P1309" s="97"/>
      <c r="Q1309" s="98"/>
      <c r="R1309" s="140" t="str">
        <f ca="1">IF(ISERROR($Y1309),"",OFFSET('Smelter Look-up'!$C$4,$Y1309-4,0)&amp;"")</f>
        <v/>
      </c>
      <c r="S1309" s="98" t="str">
        <f ca="1" t="shared" si="146"/>
        <v/>
      </c>
      <c r="T1309" s="98" t="str">
        <f ca="1">IF(B1309="","",IF(ISERROR(MATCH($J1309,SorP!B:B,0)),"",INDIRECT("'SorP'!$A$"&amp;MATCH($S1309&amp;$J1309,SorP!C:C,0))))</f>
        <v/>
      </c>
      <c r="U1309" s="99"/>
      <c r="V1309" s="74" t="str">
        <f ca="1" t="shared" si="147"/>
        <v/>
      </c>
      <c r="W1309" s="74" t="b">
        <f ca="1" t="shared" si="148"/>
        <v>0</v>
      </c>
      <c r="X1309" s="74" t="str">
        <f ca="1" t="shared" si="149"/>
        <v>+</v>
      </c>
      <c r="Y1309" s="74" t="e">
        <f ca="1">IF(C1309="",NA(),MATCH($B1309&amp;$C1309,'Smelter Look-up'!$J:$J,0))</f>
        <v>#N/A</v>
      </c>
      <c r="AB1309" s="74">
        <f ca="1" t="shared" si="150"/>
        <v>0</v>
      </c>
      <c r="AC1309" s="74" t="str">
        <f ca="1" t="shared" si="151"/>
        <v/>
      </c>
      <c r="AD1309" s="74" t="str">
        <f ca="1" t="shared" si="152"/>
        <v/>
      </c>
    </row>
    <row r="1310" s="74" customFormat="1" ht="20.15" customHeight="1" spans="1:30">
      <c r="A1310" s="97"/>
      <c r="B1310" s="95" t="str">
        <f ca="1">IF(LEN(A1310)=0,"",INDEX('Smelter Look-up'!$A:$A,MATCH($A1310,'Smelter Look-up'!$E:$E,0)))</f>
        <v/>
      </c>
      <c r="C1310" s="95" t="str">
        <f ca="1">IF(LEN(A1310)=0,"",INDEX('Smelter Look-up'!$C:$C,MATCH($A1310,'Smelter Look-up'!$E:$E,0)))</f>
        <v/>
      </c>
      <c r="D1310" s="95"/>
      <c r="E1310" s="95" t="str">
        <f ca="1">IF(ISERROR($Y1310),"",OFFSET('Smelter Look-up'!$D$4,$Y1310-4,0)&amp;"")</f>
        <v/>
      </c>
      <c r="F1310" s="95" t="str">
        <f ca="1">IF(ISERROR($Y1310),"",OFFSET('Smelter Look-up'!$E$4,$Y1310-4,0))</f>
        <v/>
      </c>
      <c r="G1310" s="95" t="str">
        <f ca="1">IF(C1310="Smelter not listed","Enter smelter details",IF(ISERROR($Y1310),"",OFFSET('Smelter Look-up'!$F$4,$Y1310-4,0)))</f>
        <v/>
      </c>
      <c r="H1310" s="154" t="str">
        <f ca="1">IF(ISERROR($Y1310),"",OFFSET('Smelter Look-up'!$G$4,$Y1310-4,0))</f>
        <v/>
      </c>
      <c r="I1310" s="96" t="str">
        <f ca="1">IF(ISERROR($Y1310),"",OFFSET('Smelter Look-up'!$H$4,$Y1310-4,0))</f>
        <v/>
      </c>
      <c r="J1310" s="96" t="str">
        <f ca="1">IF(ISERROR($Y1310),"",OFFSET('Smelter Look-up'!$I$4,$Y1310-4,0))</f>
        <v/>
      </c>
      <c r="K1310" s="97"/>
      <c r="L1310" s="97"/>
      <c r="M1310" s="97"/>
      <c r="N1310" s="97"/>
      <c r="O1310" s="97"/>
      <c r="P1310" s="97"/>
      <c r="Q1310" s="98"/>
      <c r="R1310" s="140" t="str">
        <f ca="1">IF(ISERROR($Y1310),"",OFFSET('Smelter Look-up'!$C$4,$Y1310-4,0)&amp;"")</f>
        <v/>
      </c>
      <c r="S1310" s="98" t="str">
        <f ca="1" t="shared" si="146"/>
        <v/>
      </c>
      <c r="T1310" s="98" t="str">
        <f ca="1">IF(B1310="","",IF(ISERROR(MATCH($J1310,SorP!B:B,0)),"",INDIRECT("'SorP'!$A$"&amp;MATCH($S1310&amp;$J1310,SorP!C:C,0))))</f>
        <v/>
      </c>
      <c r="U1310" s="99"/>
      <c r="V1310" s="74" t="str">
        <f ca="1" t="shared" si="147"/>
        <v/>
      </c>
      <c r="W1310" s="74" t="b">
        <f ca="1" t="shared" si="148"/>
        <v>0</v>
      </c>
      <c r="X1310" s="74" t="str">
        <f ca="1" t="shared" si="149"/>
        <v>+</v>
      </c>
      <c r="Y1310" s="74" t="e">
        <f ca="1">IF(C1310="",NA(),MATCH($B1310&amp;$C1310,'Smelter Look-up'!$J:$J,0))</f>
        <v>#N/A</v>
      </c>
      <c r="AB1310" s="74">
        <f ca="1" t="shared" si="150"/>
        <v>0</v>
      </c>
      <c r="AC1310" s="74" t="str">
        <f ca="1" t="shared" si="151"/>
        <v/>
      </c>
      <c r="AD1310" s="74" t="str">
        <f ca="1" t="shared" si="152"/>
        <v/>
      </c>
    </row>
    <row r="1311" s="74" customFormat="1" ht="20.15" customHeight="1" spans="1:30">
      <c r="A1311" s="97"/>
      <c r="B1311" s="95" t="str">
        <f ca="1">IF(LEN(A1311)=0,"",INDEX('Smelter Look-up'!$A:$A,MATCH($A1311,'Smelter Look-up'!$E:$E,0)))</f>
        <v/>
      </c>
      <c r="C1311" s="95" t="str">
        <f ca="1">IF(LEN(A1311)=0,"",INDEX('Smelter Look-up'!$C:$C,MATCH($A1311,'Smelter Look-up'!$E:$E,0)))</f>
        <v/>
      </c>
      <c r="D1311" s="95"/>
      <c r="E1311" s="95" t="str">
        <f ca="1">IF(ISERROR($Y1311),"",OFFSET('Smelter Look-up'!$D$4,$Y1311-4,0)&amp;"")</f>
        <v/>
      </c>
      <c r="F1311" s="95" t="str">
        <f ca="1">IF(ISERROR($Y1311),"",OFFSET('Smelter Look-up'!$E$4,$Y1311-4,0))</f>
        <v/>
      </c>
      <c r="G1311" s="95" t="str">
        <f ca="1">IF(C1311="Smelter not listed","Enter smelter details",IF(ISERROR($Y1311),"",OFFSET('Smelter Look-up'!$F$4,$Y1311-4,0)))</f>
        <v/>
      </c>
      <c r="H1311" s="154" t="str">
        <f ca="1">IF(ISERROR($Y1311),"",OFFSET('Smelter Look-up'!$G$4,$Y1311-4,0))</f>
        <v/>
      </c>
      <c r="I1311" s="96" t="str">
        <f ca="1">IF(ISERROR($Y1311),"",OFFSET('Smelter Look-up'!$H$4,$Y1311-4,0))</f>
        <v/>
      </c>
      <c r="J1311" s="96" t="str">
        <f ca="1">IF(ISERROR($Y1311),"",OFFSET('Smelter Look-up'!$I$4,$Y1311-4,0))</f>
        <v/>
      </c>
      <c r="K1311" s="97"/>
      <c r="L1311" s="97"/>
      <c r="M1311" s="97"/>
      <c r="N1311" s="97"/>
      <c r="O1311" s="97"/>
      <c r="P1311" s="97"/>
      <c r="Q1311" s="98"/>
      <c r="R1311" s="140" t="str">
        <f ca="1">IF(ISERROR($Y1311),"",OFFSET('Smelter Look-up'!$C$4,$Y1311-4,0)&amp;"")</f>
        <v/>
      </c>
      <c r="S1311" s="98" t="str">
        <f ca="1" t="shared" si="146"/>
        <v/>
      </c>
      <c r="T1311" s="98" t="str">
        <f ca="1">IF(B1311="","",IF(ISERROR(MATCH($J1311,SorP!B:B,0)),"",INDIRECT("'SorP'!$A$"&amp;MATCH($S1311&amp;$J1311,SorP!C:C,0))))</f>
        <v/>
      </c>
      <c r="U1311" s="99"/>
      <c r="V1311" s="74" t="str">
        <f ca="1" t="shared" si="147"/>
        <v/>
      </c>
      <c r="W1311" s="74" t="b">
        <f ca="1" t="shared" si="148"/>
        <v>0</v>
      </c>
      <c r="X1311" s="74" t="str">
        <f ca="1" t="shared" si="149"/>
        <v>+</v>
      </c>
      <c r="Y1311" s="74" t="e">
        <f ca="1">IF(C1311="",NA(),MATCH($B1311&amp;$C1311,'Smelter Look-up'!$J:$J,0))</f>
        <v>#N/A</v>
      </c>
      <c r="AB1311" s="74">
        <f ca="1" t="shared" si="150"/>
        <v>0</v>
      </c>
      <c r="AC1311" s="74" t="str">
        <f ca="1" t="shared" si="151"/>
        <v/>
      </c>
      <c r="AD1311" s="74" t="str">
        <f ca="1" t="shared" si="152"/>
        <v/>
      </c>
    </row>
    <row r="1312" s="74" customFormat="1" ht="20.15" customHeight="1" spans="1:30">
      <c r="A1312" s="97"/>
      <c r="B1312" s="95" t="str">
        <f ca="1">IF(LEN(A1312)=0,"",INDEX('Smelter Look-up'!$A:$A,MATCH($A1312,'Smelter Look-up'!$E:$E,0)))</f>
        <v/>
      </c>
      <c r="C1312" s="95" t="str">
        <f ca="1">IF(LEN(A1312)=0,"",INDEX('Smelter Look-up'!$C:$C,MATCH($A1312,'Smelter Look-up'!$E:$E,0)))</f>
        <v/>
      </c>
      <c r="D1312" s="95"/>
      <c r="E1312" s="95" t="str">
        <f ca="1">IF(ISERROR($Y1312),"",OFFSET('Smelter Look-up'!$D$4,$Y1312-4,0)&amp;"")</f>
        <v/>
      </c>
      <c r="F1312" s="95" t="str">
        <f ca="1">IF(ISERROR($Y1312),"",OFFSET('Smelter Look-up'!$E$4,$Y1312-4,0))</f>
        <v/>
      </c>
      <c r="G1312" s="95" t="str">
        <f ca="1">IF(C1312="Smelter not listed","Enter smelter details",IF(ISERROR($Y1312),"",OFFSET('Smelter Look-up'!$F$4,$Y1312-4,0)))</f>
        <v/>
      </c>
      <c r="H1312" s="154" t="str">
        <f ca="1">IF(ISERROR($Y1312),"",OFFSET('Smelter Look-up'!$G$4,$Y1312-4,0))</f>
        <v/>
      </c>
      <c r="I1312" s="96" t="str">
        <f ca="1">IF(ISERROR($Y1312),"",OFFSET('Smelter Look-up'!$H$4,$Y1312-4,0))</f>
        <v/>
      </c>
      <c r="J1312" s="96" t="str">
        <f ca="1">IF(ISERROR($Y1312),"",OFFSET('Smelter Look-up'!$I$4,$Y1312-4,0))</f>
        <v/>
      </c>
      <c r="K1312" s="97"/>
      <c r="L1312" s="97"/>
      <c r="M1312" s="97"/>
      <c r="N1312" s="97"/>
      <c r="O1312" s="97"/>
      <c r="P1312" s="97"/>
      <c r="Q1312" s="98"/>
      <c r="R1312" s="140" t="str">
        <f ca="1">IF(ISERROR($Y1312),"",OFFSET('Smelter Look-up'!$C$4,$Y1312-4,0)&amp;"")</f>
        <v/>
      </c>
      <c r="S1312" s="98" t="str">
        <f ca="1" t="shared" si="146"/>
        <v/>
      </c>
      <c r="T1312" s="98" t="str">
        <f ca="1">IF(B1312="","",IF(ISERROR(MATCH($J1312,SorP!B:B,0)),"",INDIRECT("'SorP'!$A$"&amp;MATCH($S1312&amp;$J1312,SorP!C:C,0))))</f>
        <v/>
      </c>
      <c r="U1312" s="99"/>
      <c r="V1312" s="74" t="str">
        <f ca="1" t="shared" si="147"/>
        <v/>
      </c>
      <c r="W1312" s="74" t="b">
        <f ca="1" t="shared" si="148"/>
        <v>0</v>
      </c>
      <c r="X1312" s="74" t="str">
        <f ca="1" t="shared" si="149"/>
        <v>+</v>
      </c>
      <c r="Y1312" s="74" t="e">
        <f ca="1">IF(C1312="",NA(),MATCH($B1312&amp;$C1312,'Smelter Look-up'!$J:$J,0))</f>
        <v>#N/A</v>
      </c>
      <c r="AB1312" s="74">
        <f ca="1" t="shared" si="150"/>
        <v>0</v>
      </c>
      <c r="AC1312" s="74" t="str">
        <f ca="1" t="shared" si="151"/>
        <v/>
      </c>
      <c r="AD1312" s="74" t="str">
        <f ca="1" t="shared" si="152"/>
        <v/>
      </c>
    </row>
    <row r="1313" s="74" customFormat="1" ht="20.15" customHeight="1" spans="1:30">
      <c r="A1313" s="97"/>
      <c r="B1313" s="95" t="str">
        <f ca="1">IF(LEN(A1313)=0,"",INDEX('Smelter Look-up'!$A:$A,MATCH($A1313,'Smelter Look-up'!$E:$E,0)))</f>
        <v/>
      </c>
      <c r="C1313" s="95" t="str">
        <f ca="1">IF(LEN(A1313)=0,"",INDEX('Smelter Look-up'!$C:$C,MATCH($A1313,'Smelter Look-up'!$E:$E,0)))</f>
        <v/>
      </c>
      <c r="D1313" s="95"/>
      <c r="E1313" s="95" t="str">
        <f ca="1">IF(ISERROR($Y1313),"",OFFSET('Smelter Look-up'!$D$4,$Y1313-4,0)&amp;"")</f>
        <v/>
      </c>
      <c r="F1313" s="95" t="str">
        <f ca="1">IF(ISERROR($Y1313),"",OFFSET('Smelter Look-up'!$E$4,$Y1313-4,0))</f>
        <v/>
      </c>
      <c r="G1313" s="95" t="str">
        <f ca="1">IF(C1313="Smelter not listed","Enter smelter details",IF(ISERROR($Y1313),"",OFFSET('Smelter Look-up'!$F$4,$Y1313-4,0)))</f>
        <v/>
      </c>
      <c r="H1313" s="154" t="str">
        <f ca="1">IF(ISERROR($Y1313),"",OFFSET('Smelter Look-up'!$G$4,$Y1313-4,0))</f>
        <v/>
      </c>
      <c r="I1313" s="96" t="str">
        <f ca="1">IF(ISERROR($Y1313),"",OFFSET('Smelter Look-up'!$H$4,$Y1313-4,0))</f>
        <v/>
      </c>
      <c r="J1313" s="96" t="str">
        <f ca="1">IF(ISERROR($Y1313),"",OFFSET('Smelter Look-up'!$I$4,$Y1313-4,0))</f>
        <v/>
      </c>
      <c r="K1313" s="97"/>
      <c r="L1313" s="97"/>
      <c r="M1313" s="97"/>
      <c r="N1313" s="97"/>
      <c r="O1313" s="97"/>
      <c r="P1313" s="97"/>
      <c r="Q1313" s="98"/>
      <c r="R1313" s="140" t="str">
        <f ca="1">IF(ISERROR($Y1313),"",OFFSET('Smelter Look-up'!$C$4,$Y1313-4,0)&amp;"")</f>
        <v/>
      </c>
      <c r="S1313" s="98" t="str">
        <f ca="1" t="shared" si="146"/>
        <v/>
      </c>
      <c r="T1313" s="98" t="str">
        <f ca="1">IF(B1313="","",IF(ISERROR(MATCH($J1313,SorP!B:B,0)),"",INDIRECT("'SorP'!$A$"&amp;MATCH($S1313&amp;$J1313,SorP!C:C,0))))</f>
        <v/>
      </c>
      <c r="U1313" s="99"/>
      <c r="V1313" s="74" t="str">
        <f ca="1" t="shared" si="147"/>
        <v/>
      </c>
      <c r="W1313" s="74" t="b">
        <f ca="1" t="shared" si="148"/>
        <v>0</v>
      </c>
      <c r="X1313" s="74" t="str">
        <f ca="1" t="shared" si="149"/>
        <v>+</v>
      </c>
      <c r="Y1313" s="74" t="e">
        <f ca="1">IF(C1313="",NA(),MATCH($B1313&amp;$C1313,'Smelter Look-up'!$J:$J,0))</f>
        <v>#N/A</v>
      </c>
      <c r="AB1313" s="74">
        <f ca="1" t="shared" si="150"/>
        <v>0</v>
      </c>
      <c r="AC1313" s="74" t="str">
        <f ca="1" t="shared" si="151"/>
        <v/>
      </c>
      <c r="AD1313" s="74" t="str">
        <f ca="1" t="shared" si="152"/>
        <v/>
      </c>
    </row>
    <row r="1314" s="74" customFormat="1" ht="20.15" customHeight="1" spans="1:30">
      <c r="A1314" s="97"/>
      <c r="B1314" s="95" t="str">
        <f ca="1">IF(LEN(A1314)=0,"",INDEX('Smelter Look-up'!$A:$A,MATCH($A1314,'Smelter Look-up'!$E:$E,0)))</f>
        <v/>
      </c>
      <c r="C1314" s="95" t="str">
        <f ca="1">IF(LEN(A1314)=0,"",INDEX('Smelter Look-up'!$C:$C,MATCH($A1314,'Smelter Look-up'!$E:$E,0)))</f>
        <v/>
      </c>
      <c r="D1314" s="95"/>
      <c r="E1314" s="95" t="str">
        <f ca="1">IF(ISERROR($Y1314),"",OFFSET('Smelter Look-up'!$D$4,$Y1314-4,0)&amp;"")</f>
        <v/>
      </c>
      <c r="F1314" s="95" t="str">
        <f ca="1">IF(ISERROR($Y1314),"",OFFSET('Smelter Look-up'!$E$4,$Y1314-4,0))</f>
        <v/>
      </c>
      <c r="G1314" s="95" t="str">
        <f ca="1">IF(C1314="Smelter not listed","Enter smelter details",IF(ISERROR($Y1314),"",OFFSET('Smelter Look-up'!$F$4,$Y1314-4,0)))</f>
        <v/>
      </c>
      <c r="H1314" s="154" t="str">
        <f ca="1">IF(ISERROR($Y1314),"",OFFSET('Smelter Look-up'!$G$4,$Y1314-4,0))</f>
        <v/>
      </c>
      <c r="I1314" s="96" t="str">
        <f ca="1">IF(ISERROR($Y1314),"",OFFSET('Smelter Look-up'!$H$4,$Y1314-4,0))</f>
        <v/>
      </c>
      <c r="J1314" s="96" t="str">
        <f ca="1">IF(ISERROR($Y1314),"",OFFSET('Smelter Look-up'!$I$4,$Y1314-4,0))</f>
        <v/>
      </c>
      <c r="K1314" s="97"/>
      <c r="L1314" s="97"/>
      <c r="M1314" s="97"/>
      <c r="N1314" s="97"/>
      <c r="O1314" s="97"/>
      <c r="P1314" s="97"/>
      <c r="Q1314" s="98"/>
      <c r="R1314" s="140" t="str">
        <f ca="1">IF(ISERROR($Y1314),"",OFFSET('Smelter Look-up'!$C$4,$Y1314-4,0)&amp;"")</f>
        <v/>
      </c>
      <c r="S1314" s="98" t="str">
        <f ca="1" t="shared" si="146"/>
        <v/>
      </c>
      <c r="T1314" s="98" t="str">
        <f ca="1">IF(B1314="","",IF(ISERROR(MATCH($J1314,SorP!B:B,0)),"",INDIRECT("'SorP'!$A$"&amp;MATCH($S1314&amp;$J1314,SorP!C:C,0))))</f>
        <v/>
      </c>
      <c r="U1314" s="99"/>
      <c r="V1314" s="74" t="str">
        <f ca="1" t="shared" si="147"/>
        <v/>
      </c>
      <c r="W1314" s="74" t="b">
        <f ca="1" t="shared" si="148"/>
        <v>0</v>
      </c>
      <c r="X1314" s="74" t="str">
        <f ca="1" t="shared" si="149"/>
        <v>+</v>
      </c>
      <c r="Y1314" s="74" t="e">
        <f ca="1">IF(C1314="",NA(),MATCH($B1314&amp;$C1314,'Smelter Look-up'!$J:$J,0))</f>
        <v>#N/A</v>
      </c>
      <c r="AB1314" s="74">
        <f ca="1" t="shared" si="150"/>
        <v>0</v>
      </c>
      <c r="AC1314" s="74" t="str">
        <f ca="1" t="shared" si="151"/>
        <v/>
      </c>
      <c r="AD1314" s="74" t="str">
        <f ca="1" t="shared" si="152"/>
        <v/>
      </c>
    </row>
    <row r="1315" s="74" customFormat="1" ht="20.15" customHeight="1" spans="1:30">
      <c r="A1315" s="97"/>
      <c r="B1315" s="95" t="str">
        <f ca="1">IF(LEN(A1315)=0,"",INDEX('Smelter Look-up'!$A:$A,MATCH($A1315,'Smelter Look-up'!$E:$E,0)))</f>
        <v/>
      </c>
      <c r="C1315" s="95" t="str">
        <f ca="1">IF(LEN(A1315)=0,"",INDEX('Smelter Look-up'!$C:$C,MATCH($A1315,'Smelter Look-up'!$E:$E,0)))</f>
        <v/>
      </c>
      <c r="D1315" s="95"/>
      <c r="E1315" s="95" t="str">
        <f ca="1">IF(ISERROR($Y1315),"",OFFSET('Smelter Look-up'!$D$4,$Y1315-4,0)&amp;"")</f>
        <v/>
      </c>
      <c r="F1315" s="95" t="str">
        <f ca="1">IF(ISERROR($Y1315),"",OFFSET('Smelter Look-up'!$E$4,$Y1315-4,0))</f>
        <v/>
      </c>
      <c r="G1315" s="95" t="str">
        <f ca="1">IF(C1315="Smelter not listed","Enter smelter details",IF(ISERROR($Y1315),"",OFFSET('Smelter Look-up'!$F$4,$Y1315-4,0)))</f>
        <v/>
      </c>
      <c r="H1315" s="154" t="str">
        <f ca="1">IF(ISERROR($Y1315),"",OFFSET('Smelter Look-up'!$G$4,$Y1315-4,0))</f>
        <v/>
      </c>
      <c r="I1315" s="96" t="str">
        <f ca="1">IF(ISERROR($Y1315),"",OFFSET('Smelter Look-up'!$H$4,$Y1315-4,0))</f>
        <v/>
      </c>
      <c r="J1315" s="96" t="str">
        <f ca="1">IF(ISERROR($Y1315),"",OFFSET('Smelter Look-up'!$I$4,$Y1315-4,0))</f>
        <v/>
      </c>
      <c r="K1315" s="97"/>
      <c r="L1315" s="97"/>
      <c r="M1315" s="97"/>
      <c r="N1315" s="97"/>
      <c r="O1315" s="97"/>
      <c r="P1315" s="97"/>
      <c r="Q1315" s="98"/>
      <c r="R1315" s="140" t="str">
        <f ca="1">IF(ISERROR($Y1315),"",OFFSET('Smelter Look-up'!$C$4,$Y1315-4,0)&amp;"")</f>
        <v/>
      </c>
      <c r="S1315" s="98" t="str">
        <f ca="1" t="shared" si="146"/>
        <v/>
      </c>
      <c r="T1315" s="98" t="str">
        <f ca="1">IF(B1315="","",IF(ISERROR(MATCH($J1315,SorP!B:B,0)),"",INDIRECT("'SorP'!$A$"&amp;MATCH($S1315&amp;$J1315,SorP!C:C,0))))</f>
        <v/>
      </c>
      <c r="U1315" s="99"/>
      <c r="V1315" s="74" t="str">
        <f ca="1" t="shared" si="147"/>
        <v/>
      </c>
      <c r="W1315" s="74" t="b">
        <f ca="1" t="shared" si="148"/>
        <v>0</v>
      </c>
      <c r="X1315" s="74" t="str">
        <f ca="1" t="shared" si="149"/>
        <v>+</v>
      </c>
      <c r="Y1315" s="74" t="e">
        <f ca="1">IF(C1315="",NA(),MATCH($B1315&amp;$C1315,'Smelter Look-up'!$J:$J,0))</f>
        <v>#N/A</v>
      </c>
      <c r="AB1315" s="74">
        <f ca="1" t="shared" si="150"/>
        <v>0</v>
      </c>
      <c r="AC1315" s="74" t="str">
        <f ca="1" t="shared" si="151"/>
        <v/>
      </c>
      <c r="AD1315" s="74" t="str">
        <f ca="1" t="shared" si="152"/>
        <v/>
      </c>
    </row>
    <row r="1316" s="74" customFormat="1" ht="20.15" customHeight="1" spans="1:30">
      <c r="A1316" s="97"/>
      <c r="B1316" s="95" t="str">
        <f ca="1">IF(LEN(A1316)=0,"",INDEX('Smelter Look-up'!$A:$A,MATCH($A1316,'Smelter Look-up'!$E:$E,0)))</f>
        <v/>
      </c>
      <c r="C1316" s="95" t="str">
        <f ca="1">IF(LEN(A1316)=0,"",INDEX('Smelter Look-up'!$C:$C,MATCH($A1316,'Smelter Look-up'!$E:$E,0)))</f>
        <v/>
      </c>
      <c r="D1316" s="95"/>
      <c r="E1316" s="95" t="str">
        <f ca="1">IF(ISERROR($Y1316),"",OFFSET('Smelter Look-up'!$D$4,$Y1316-4,0)&amp;"")</f>
        <v/>
      </c>
      <c r="F1316" s="95" t="str">
        <f ca="1">IF(ISERROR($Y1316),"",OFFSET('Smelter Look-up'!$E$4,$Y1316-4,0))</f>
        <v/>
      </c>
      <c r="G1316" s="95" t="str">
        <f ca="1">IF(C1316="Smelter not listed","Enter smelter details",IF(ISERROR($Y1316),"",OFFSET('Smelter Look-up'!$F$4,$Y1316-4,0)))</f>
        <v/>
      </c>
      <c r="H1316" s="154" t="str">
        <f ca="1">IF(ISERROR($Y1316),"",OFFSET('Smelter Look-up'!$G$4,$Y1316-4,0))</f>
        <v/>
      </c>
      <c r="I1316" s="96" t="str">
        <f ca="1">IF(ISERROR($Y1316),"",OFFSET('Smelter Look-up'!$H$4,$Y1316-4,0))</f>
        <v/>
      </c>
      <c r="J1316" s="96" t="str">
        <f ca="1">IF(ISERROR($Y1316),"",OFFSET('Smelter Look-up'!$I$4,$Y1316-4,0))</f>
        <v/>
      </c>
      <c r="K1316" s="97"/>
      <c r="L1316" s="97"/>
      <c r="M1316" s="97"/>
      <c r="N1316" s="97"/>
      <c r="O1316" s="97"/>
      <c r="P1316" s="97"/>
      <c r="Q1316" s="98"/>
      <c r="R1316" s="140" t="str">
        <f ca="1">IF(ISERROR($Y1316),"",OFFSET('Smelter Look-up'!$C$4,$Y1316-4,0)&amp;"")</f>
        <v/>
      </c>
      <c r="S1316" s="98" t="str">
        <f ca="1" t="shared" si="146"/>
        <v/>
      </c>
      <c r="T1316" s="98" t="str">
        <f ca="1">IF(B1316="","",IF(ISERROR(MATCH($J1316,SorP!B:B,0)),"",INDIRECT("'SorP'!$A$"&amp;MATCH($S1316&amp;$J1316,SorP!C:C,0))))</f>
        <v/>
      </c>
      <c r="U1316" s="99"/>
      <c r="V1316" s="74" t="str">
        <f ca="1" t="shared" si="147"/>
        <v/>
      </c>
      <c r="W1316" s="74" t="b">
        <f ca="1" t="shared" si="148"/>
        <v>0</v>
      </c>
      <c r="X1316" s="74" t="str">
        <f ca="1" t="shared" si="149"/>
        <v>+</v>
      </c>
      <c r="Y1316" s="74" t="e">
        <f ca="1">IF(C1316="",NA(),MATCH($B1316&amp;$C1316,'Smelter Look-up'!$J:$J,0))</f>
        <v>#N/A</v>
      </c>
      <c r="AB1316" s="74">
        <f ca="1" t="shared" si="150"/>
        <v>0</v>
      </c>
      <c r="AC1316" s="74" t="str">
        <f ca="1" t="shared" si="151"/>
        <v/>
      </c>
      <c r="AD1316" s="74" t="str">
        <f ca="1" t="shared" si="152"/>
        <v/>
      </c>
    </row>
    <row r="1317" s="74" customFormat="1" ht="20.15" customHeight="1" spans="1:30">
      <c r="A1317" s="97"/>
      <c r="B1317" s="95" t="str">
        <f ca="1">IF(LEN(A1317)=0,"",INDEX('Smelter Look-up'!$A:$A,MATCH($A1317,'Smelter Look-up'!$E:$E,0)))</f>
        <v/>
      </c>
      <c r="C1317" s="95" t="str">
        <f ca="1">IF(LEN(A1317)=0,"",INDEX('Smelter Look-up'!$C:$C,MATCH($A1317,'Smelter Look-up'!$E:$E,0)))</f>
        <v/>
      </c>
      <c r="D1317" s="95"/>
      <c r="E1317" s="95" t="str">
        <f ca="1">IF(ISERROR($Y1317),"",OFFSET('Smelter Look-up'!$D$4,$Y1317-4,0)&amp;"")</f>
        <v/>
      </c>
      <c r="F1317" s="95" t="str">
        <f ca="1">IF(ISERROR($Y1317),"",OFFSET('Smelter Look-up'!$E$4,$Y1317-4,0))</f>
        <v/>
      </c>
      <c r="G1317" s="95" t="str">
        <f ca="1">IF(C1317="Smelter not listed","Enter smelter details",IF(ISERROR($Y1317),"",OFFSET('Smelter Look-up'!$F$4,$Y1317-4,0)))</f>
        <v/>
      </c>
      <c r="H1317" s="154" t="str">
        <f ca="1">IF(ISERROR($Y1317),"",OFFSET('Smelter Look-up'!$G$4,$Y1317-4,0))</f>
        <v/>
      </c>
      <c r="I1317" s="96" t="str">
        <f ca="1">IF(ISERROR($Y1317),"",OFFSET('Smelter Look-up'!$H$4,$Y1317-4,0))</f>
        <v/>
      </c>
      <c r="J1317" s="96" t="str">
        <f ca="1">IF(ISERROR($Y1317),"",OFFSET('Smelter Look-up'!$I$4,$Y1317-4,0))</f>
        <v/>
      </c>
      <c r="K1317" s="97"/>
      <c r="L1317" s="97"/>
      <c r="M1317" s="97"/>
      <c r="N1317" s="97"/>
      <c r="O1317" s="97"/>
      <c r="P1317" s="97"/>
      <c r="Q1317" s="98"/>
      <c r="R1317" s="140" t="str">
        <f ca="1">IF(ISERROR($Y1317),"",OFFSET('Smelter Look-up'!$C$4,$Y1317-4,0)&amp;"")</f>
        <v/>
      </c>
      <c r="S1317" s="98" t="str">
        <f ca="1" t="shared" si="146"/>
        <v/>
      </c>
      <c r="T1317" s="98" t="str">
        <f ca="1">IF(B1317="","",IF(ISERROR(MATCH($J1317,SorP!B:B,0)),"",INDIRECT("'SorP'!$A$"&amp;MATCH($S1317&amp;$J1317,SorP!C:C,0))))</f>
        <v/>
      </c>
      <c r="U1317" s="99"/>
      <c r="V1317" s="74" t="str">
        <f ca="1" t="shared" si="147"/>
        <v/>
      </c>
      <c r="W1317" s="74" t="b">
        <f ca="1" t="shared" si="148"/>
        <v>0</v>
      </c>
      <c r="X1317" s="74" t="str">
        <f ca="1" t="shared" si="149"/>
        <v>+</v>
      </c>
      <c r="Y1317" s="74" t="e">
        <f ca="1">IF(C1317="",NA(),MATCH($B1317&amp;$C1317,'Smelter Look-up'!$J:$J,0))</f>
        <v>#N/A</v>
      </c>
      <c r="AB1317" s="74">
        <f ca="1" t="shared" si="150"/>
        <v>0</v>
      </c>
      <c r="AC1317" s="74" t="str">
        <f ca="1" t="shared" si="151"/>
        <v/>
      </c>
      <c r="AD1317" s="74" t="str">
        <f ca="1" t="shared" si="152"/>
        <v/>
      </c>
    </row>
    <row r="1318" s="74" customFormat="1" ht="20.15" customHeight="1" spans="1:30">
      <c r="A1318" s="97"/>
      <c r="B1318" s="95" t="str">
        <f ca="1">IF(LEN(A1318)=0,"",INDEX('Smelter Look-up'!$A:$A,MATCH($A1318,'Smelter Look-up'!$E:$E,0)))</f>
        <v/>
      </c>
      <c r="C1318" s="95" t="str">
        <f ca="1">IF(LEN(A1318)=0,"",INDEX('Smelter Look-up'!$C:$C,MATCH($A1318,'Smelter Look-up'!$E:$E,0)))</f>
        <v/>
      </c>
      <c r="D1318" s="95"/>
      <c r="E1318" s="95" t="str">
        <f ca="1">IF(ISERROR($Y1318),"",OFFSET('Smelter Look-up'!$D$4,$Y1318-4,0)&amp;"")</f>
        <v/>
      </c>
      <c r="F1318" s="95" t="str">
        <f ca="1">IF(ISERROR($Y1318),"",OFFSET('Smelter Look-up'!$E$4,$Y1318-4,0))</f>
        <v/>
      </c>
      <c r="G1318" s="95" t="str">
        <f ca="1">IF(C1318="Smelter not listed","Enter smelter details",IF(ISERROR($Y1318),"",OFFSET('Smelter Look-up'!$F$4,$Y1318-4,0)))</f>
        <v/>
      </c>
      <c r="H1318" s="154" t="str">
        <f ca="1">IF(ISERROR($Y1318),"",OFFSET('Smelter Look-up'!$G$4,$Y1318-4,0))</f>
        <v/>
      </c>
      <c r="I1318" s="96" t="str">
        <f ca="1">IF(ISERROR($Y1318),"",OFFSET('Smelter Look-up'!$H$4,$Y1318-4,0))</f>
        <v/>
      </c>
      <c r="J1318" s="96" t="str">
        <f ca="1">IF(ISERROR($Y1318),"",OFFSET('Smelter Look-up'!$I$4,$Y1318-4,0))</f>
        <v/>
      </c>
      <c r="K1318" s="97"/>
      <c r="L1318" s="97"/>
      <c r="M1318" s="97"/>
      <c r="N1318" s="97"/>
      <c r="O1318" s="97"/>
      <c r="P1318" s="97"/>
      <c r="Q1318" s="98"/>
      <c r="R1318" s="140" t="str">
        <f ca="1">IF(ISERROR($Y1318),"",OFFSET('Smelter Look-up'!$C$4,$Y1318-4,0)&amp;"")</f>
        <v/>
      </c>
      <c r="S1318" s="98" t="str">
        <f ca="1" t="shared" si="146"/>
        <v/>
      </c>
      <c r="T1318" s="98" t="str">
        <f ca="1">IF(B1318="","",IF(ISERROR(MATCH($J1318,SorP!B:B,0)),"",INDIRECT("'SorP'!$A$"&amp;MATCH($S1318&amp;$J1318,SorP!C:C,0))))</f>
        <v/>
      </c>
      <c r="U1318" s="99"/>
      <c r="V1318" s="74" t="str">
        <f ca="1" t="shared" si="147"/>
        <v/>
      </c>
      <c r="W1318" s="74" t="b">
        <f ca="1" t="shared" si="148"/>
        <v>0</v>
      </c>
      <c r="X1318" s="74" t="str">
        <f ca="1" t="shared" si="149"/>
        <v>+</v>
      </c>
      <c r="Y1318" s="74" t="e">
        <f ca="1">IF(C1318="",NA(),MATCH($B1318&amp;$C1318,'Smelter Look-up'!$J:$J,0))</f>
        <v>#N/A</v>
      </c>
      <c r="AB1318" s="74">
        <f ca="1" t="shared" si="150"/>
        <v>0</v>
      </c>
      <c r="AC1318" s="74" t="str">
        <f ca="1" t="shared" si="151"/>
        <v/>
      </c>
      <c r="AD1318" s="74" t="str">
        <f ca="1" t="shared" si="152"/>
        <v/>
      </c>
    </row>
    <row r="1319" s="74" customFormat="1" ht="20.15" customHeight="1" spans="1:30">
      <c r="A1319" s="97"/>
      <c r="B1319" s="95" t="str">
        <f ca="1">IF(LEN(A1319)=0,"",INDEX('Smelter Look-up'!$A:$A,MATCH($A1319,'Smelter Look-up'!$E:$E,0)))</f>
        <v/>
      </c>
      <c r="C1319" s="95" t="str">
        <f ca="1">IF(LEN(A1319)=0,"",INDEX('Smelter Look-up'!$C:$C,MATCH($A1319,'Smelter Look-up'!$E:$E,0)))</f>
        <v/>
      </c>
      <c r="D1319" s="95"/>
      <c r="E1319" s="95" t="str">
        <f ca="1">IF(ISERROR($Y1319),"",OFFSET('Smelter Look-up'!$D$4,$Y1319-4,0)&amp;"")</f>
        <v/>
      </c>
      <c r="F1319" s="95" t="str">
        <f ca="1">IF(ISERROR($Y1319),"",OFFSET('Smelter Look-up'!$E$4,$Y1319-4,0))</f>
        <v/>
      </c>
      <c r="G1319" s="95" t="str">
        <f ca="1">IF(C1319="Smelter not listed","Enter smelter details",IF(ISERROR($Y1319),"",OFFSET('Smelter Look-up'!$F$4,$Y1319-4,0)))</f>
        <v/>
      </c>
      <c r="H1319" s="154" t="str">
        <f ca="1">IF(ISERROR($Y1319),"",OFFSET('Smelter Look-up'!$G$4,$Y1319-4,0))</f>
        <v/>
      </c>
      <c r="I1319" s="96" t="str">
        <f ca="1">IF(ISERROR($Y1319),"",OFFSET('Smelter Look-up'!$H$4,$Y1319-4,0))</f>
        <v/>
      </c>
      <c r="J1319" s="96" t="str">
        <f ca="1">IF(ISERROR($Y1319),"",OFFSET('Smelter Look-up'!$I$4,$Y1319-4,0))</f>
        <v/>
      </c>
      <c r="K1319" s="97"/>
      <c r="L1319" s="97"/>
      <c r="M1319" s="97"/>
      <c r="N1319" s="97"/>
      <c r="O1319" s="97"/>
      <c r="P1319" s="97"/>
      <c r="Q1319" s="98"/>
      <c r="R1319" s="140" t="str">
        <f ca="1">IF(ISERROR($Y1319),"",OFFSET('Smelter Look-up'!$C$4,$Y1319-4,0)&amp;"")</f>
        <v/>
      </c>
      <c r="S1319" s="98" t="str">
        <f ca="1" t="shared" si="146"/>
        <v/>
      </c>
      <c r="T1319" s="98" t="str">
        <f ca="1">IF(B1319="","",IF(ISERROR(MATCH($J1319,SorP!B:B,0)),"",INDIRECT("'SorP'!$A$"&amp;MATCH($S1319&amp;$J1319,SorP!C:C,0))))</f>
        <v/>
      </c>
      <c r="U1319" s="99"/>
      <c r="V1319" s="74" t="str">
        <f ca="1" t="shared" si="147"/>
        <v/>
      </c>
      <c r="W1319" s="74" t="b">
        <f ca="1" t="shared" si="148"/>
        <v>0</v>
      </c>
      <c r="X1319" s="74" t="str">
        <f ca="1" t="shared" si="149"/>
        <v>+</v>
      </c>
      <c r="Y1319" s="74" t="e">
        <f ca="1">IF(C1319="",NA(),MATCH($B1319&amp;$C1319,'Smelter Look-up'!$J:$J,0))</f>
        <v>#N/A</v>
      </c>
      <c r="AB1319" s="74">
        <f ca="1" t="shared" si="150"/>
        <v>0</v>
      </c>
      <c r="AC1319" s="74" t="str">
        <f ca="1" t="shared" si="151"/>
        <v/>
      </c>
      <c r="AD1319" s="74" t="str">
        <f ca="1" t="shared" si="152"/>
        <v/>
      </c>
    </row>
    <row r="1320" s="74" customFormat="1" ht="20.15" customHeight="1" spans="1:30">
      <c r="A1320" s="97"/>
      <c r="B1320" s="95" t="str">
        <f ca="1">IF(LEN(A1320)=0,"",INDEX('Smelter Look-up'!$A:$A,MATCH($A1320,'Smelter Look-up'!$E:$E,0)))</f>
        <v/>
      </c>
      <c r="C1320" s="95" t="str">
        <f ca="1">IF(LEN(A1320)=0,"",INDEX('Smelter Look-up'!$C:$C,MATCH($A1320,'Smelter Look-up'!$E:$E,0)))</f>
        <v/>
      </c>
      <c r="D1320" s="95"/>
      <c r="E1320" s="95" t="str">
        <f ca="1">IF(ISERROR($Y1320),"",OFFSET('Smelter Look-up'!$D$4,$Y1320-4,0)&amp;"")</f>
        <v/>
      </c>
      <c r="F1320" s="95" t="str">
        <f ca="1">IF(ISERROR($Y1320),"",OFFSET('Smelter Look-up'!$E$4,$Y1320-4,0))</f>
        <v/>
      </c>
      <c r="G1320" s="95" t="str">
        <f ca="1">IF(C1320="Smelter not listed","Enter smelter details",IF(ISERROR($Y1320),"",OFFSET('Smelter Look-up'!$F$4,$Y1320-4,0)))</f>
        <v/>
      </c>
      <c r="H1320" s="154" t="str">
        <f ca="1">IF(ISERROR($Y1320),"",OFFSET('Smelter Look-up'!$G$4,$Y1320-4,0))</f>
        <v/>
      </c>
      <c r="I1320" s="96" t="str">
        <f ca="1">IF(ISERROR($Y1320),"",OFFSET('Smelter Look-up'!$H$4,$Y1320-4,0))</f>
        <v/>
      </c>
      <c r="J1320" s="96" t="str">
        <f ca="1">IF(ISERROR($Y1320),"",OFFSET('Smelter Look-up'!$I$4,$Y1320-4,0))</f>
        <v/>
      </c>
      <c r="K1320" s="97"/>
      <c r="L1320" s="97"/>
      <c r="M1320" s="97"/>
      <c r="N1320" s="97"/>
      <c r="O1320" s="97"/>
      <c r="P1320" s="97"/>
      <c r="Q1320" s="98"/>
      <c r="R1320" s="140" t="str">
        <f ca="1">IF(ISERROR($Y1320),"",OFFSET('Smelter Look-up'!$C$4,$Y1320-4,0)&amp;"")</f>
        <v/>
      </c>
      <c r="S1320" s="98" t="str">
        <f ca="1" t="shared" si="146"/>
        <v/>
      </c>
      <c r="T1320" s="98" t="str">
        <f ca="1">IF(B1320="","",IF(ISERROR(MATCH($J1320,SorP!B:B,0)),"",INDIRECT("'SorP'!$A$"&amp;MATCH($S1320&amp;$J1320,SorP!C:C,0))))</f>
        <v/>
      </c>
      <c r="U1320" s="99"/>
      <c r="V1320" s="74" t="str">
        <f ca="1" t="shared" si="147"/>
        <v/>
      </c>
      <c r="W1320" s="74" t="b">
        <f ca="1" t="shared" si="148"/>
        <v>0</v>
      </c>
      <c r="X1320" s="74" t="str">
        <f ca="1" t="shared" si="149"/>
        <v>+</v>
      </c>
      <c r="Y1320" s="74" t="e">
        <f ca="1">IF(C1320="",NA(),MATCH($B1320&amp;$C1320,'Smelter Look-up'!$J:$J,0))</f>
        <v>#N/A</v>
      </c>
      <c r="AB1320" s="74">
        <f ca="1" t="shared" si="150"/>
        <v>0</v>
      </c>
      <c r="AC1320" s="74" t="str">
        <f ca="1" t="shared" si="151"/>
        <v/>
      </c>
      <c r="AD1320" s="74" t="str">
        <f ca="1" t="shared" si="152"/>
        <v/>
      </c>
    </row>
    <row r="1321" s="74" customFormat="1" ht="20.15" customHeight="1" spans="1:30">
      <c r="A1321" s="97"/>
      <c r="B1321" s="95" t="str">
        <f ca="1">IF(LEN(A1321)=0,"",INDEX('Smelter Look-up'!$A:$A,MATCH($A1321,'Smelter Look-up'!$E:$E,0)))</f>
        <v/>
      </c>
      <c r="C1321" s="95" t="str">
        <f ca="1">IF(LEN(A1321)=0,"",INDEX('Smelter Look-up'!$C:$C,MATCH($A1321,'Smelter Look-up'!$E:$E,0)))</f>
        <v/>
      </c>
      <c r="D1321" s="95"/>
      <c r="E1321" s="95" t="str">
        <f ca="1">IF(ISERROR($Y1321),"",OFFSET('Smelter Look-up'!$D$4,$Y1321-4,0)&amp;"")</f>
        <v/>
      </c>
      <c r="F1321" s="95" t="str">
        <f ca="1">IF(ISERROR($Y1321),"",OFFSET('Smelter Look-up'!$E$4,$Y1321-4,0))</f>
        <v/>
      </c>
      <c r="G1321" s="95" t="str">
        <f ca="1">IF(C1321="Smelter not listed","Enter smelter details",IF(ISERROR($Y1321),"",OFFSET('Smelter Look-up'!$F$4,$Y1321-4,0)))</f>
        <v/>
      </c>
      <c r="H1321" s="154" t="str">
        <f ca="1">IF(ISERROR($Y1321),"",OFFSET('Smelter Look-up'!$G$4,$Y1321-4,0))</f>
        <v/>
      </c>
      <c r="I1321" s="96" t="str">
        <f ca="1">IF(ISERROR($Y1321),"",OFFSET('Smelter Look-up'!$H$4,$Y1321-4,0))</f>
        <v/>
      </c>
      <c r="J1321" s="96" t="str">
        <f ca="1">IF(ISERROR($Y1321),"",OFFSET('Smelter Look-up'!$I$4,$Y1321-4,0))</f>
        <v/>
      </c>
      <c r="K1321" s="97"/>
      <c r="L1321" s="97"/>
      <c r="M1321" s="97"/>
      <c r="N1321" s="97"/>
      <c r="O1321" s="97"/>
      <c r="P1321" s="97"/>
      <c r="Q1321" s="98"/>
      <c r="R1321" s="140" t="str">
        <f ca="1">IF(ISERROR($Y1321),"",OFFSET('Smelter Look-up'!$C$4,$Y1321-4,0)&amp;"")</f>
        <v/>
      </c>
      <c r="S1321" s="98" t="str">
        <f ca="1" t="shared" si="146"/>
        <v/>
      </c>
      <c r="T1321" s="98" t="str">
        <f ca="1">IF(B1321="","",IF(ISERROR(MATCH($J1321,SorP!B:B,0)),"",INDIRECT("'SorP'!$A$"&amp;MATCH($S1321&amp;$J1321,SorP!C:C,0))))</f>
        <v/>
      </c>
      <c r="U1321" s="99"/>
      <c r="V1321" s="74" t="str">
        <f ca="1" t="shared" si="147"/>
        <v/>
      </c>
      <c r="W1321" s="74" t="b">
        <f ca="1" t="shared" si="148"/>
        <v>0</v>
      </c>
      <c r="X1321" s="74" t="str">
        <f ca="1" t="shared" si="149"/>
        <v>+</v>
      </c>
      <c r="Y1321" s="74" t="e">
        <f ca="1">IF(C1321="",NA(),MATCH($B1321&amp;$C1321,'Smelter Look-up'!$J:$J,0))</f>
        <v>#N/A</v>
      </c>
      <c r="AB1321" s="74">
        <f ca="1" t="shared" si="150"/>
        <v>0</v>
      </c>
      <c r="AC1321" s="74" t="str">
        <f ca="1" t="shared" si="151"/>
        <v/>
      </c>
      <c r="AD1321" s="74" t="str">
        <f ca="1" t="shared" si="152"/>
        <v/>
      </c>
    </row>
    <row r="1322" s="74" customFormat="1" ht="20.15" customHeight="1" spans="1:30">
      <c r="A1322" s="97"/>
      <c r="B1322" s="95" t="str">
        <f ca="1">IF(LEN(A1322)=0,"",INDEX('Smelter Look-up'!$A:$A,MATCH($A1322,'Smelter Look-up'!$E:$E,0)))</f>
        <v/>
      </c>
      <c r="C1322" s="95" t="str">
        <f ca="1">IF(LEN(A1322)=0,"",INDEX('Smelter Look-up'!$C:$C,MATCH($A1322,'Smelter Look-up'!$E:$E,0)))</f>
        <v/>
      </c>
      <c r="D1322" s="95"/>
      <c r="E1322" s="95" t="str">
        <f ca="1">IF(ISERROR($Y1322),"",OFFSET('Smelter Look-up'!$D$4,$Y1322-4,0)&amp;"")</f>
        <v/>
      </c>
      <c r="F1322" s="95" t="str">
        <f ca="1">IF(ISERROR($Y1322),"",OFFSET('Smelter Look-up'!$E$4,$Y1322-4,0))</f>
        <v/>
      </c>
      <c r="G1322" s="95" t="str">
        <f ca="1">IF(C1322="Smelter not listed","Enter smelter details",IF(ISERROR($Y1322),"",OFFSET('Smelter Look-up'!$F$4,$Y1322-4,0)))</f>
        <v/>
      </c>
      <c r="H1322" s="154" t="str">
        <f ca="1">IF(ISERROR($Y1322),"",OFFSET('Smelter Look-up'!$G$4,$Y1322-4,0))</f>
        <v/>
      </c>
      <c r="I1322" s="96" t="str">
        <f ca="1">IF(ISERROR($Y1322),"",OFFSET('Smelter Look-up'!$H$4,$Y1322-4,0))</f>
        <v/>
      </c>
      <c r="J1322" s="96" t="str">
        <f ca="1">IF(ISERROR($Y1322),"",OFFSET('Smelter Look-up'!$I$4,$Y1322-4,0))</f>
        <v/>
      </c>
      <c r="K1322" s="97"/>
      <c r="L1322" s="97"/>
      <c r="M1322" s="97"/>
      <c r="N1322" s="97"/>
      <c r="O1322" s="97"/>
      <c r="P1322" s="97"/>
      <c r="Q1322" s="98"/>
      <c r="R1322" s="140" t="str">
        <f ca="1">IF(ISERROR($Y1322),"",OFFSET('Smelter Look-up'!$C$4,$Y1322-4,0)&amp;"")</f>
        <v/>
      </c>
      <c r="S1322" s="98" t="str">
        <f ca="1" t="shared" si="146"/>
        <v/>
      </c>
      <c r="T1322" s="98" t="str">
        <f ca="1">IF(B1322="","",IF(ISERROR(MATCH($J1322,SorP!B:B,0)),"",INDIRECT("'SorP'!$A$"&amp;MATCH($S1322&amp;$J1322,SorP!C:C,0))))</f>
        <v/>
      </c>
      <c r="U1322" s="99"/>
      <c r="V1322" s="74" t="str">
        <f ca="1" t="shared" si="147"/>
        <v/>
      </c>
      <c r="W1322" s="74" t="b">
        <f ca="1" t="shared" si="148"/>
        <v>0</v>
      </c>
      <c r="X1322" s="74" t="str">
        <f ca="1" t="shared" si="149"/>
        <v>+</v>
      </c>
      <c r="Y1322" s="74" t="e">
        <f ca="1">IF(C1322="",NA(),MATCH($B1322&amp;$C1322,'Smelter Look-up'!$J:$J,0))</f>
        <v>#N/A</v>
      </c>
      <c r="AB1322" s="74">
        <f ca="1" t="shared" si="150"/>
        <v>0</v>
      </c>
      <c r="AC1322" s="74" t="str">
        <f ca="1" t="shared" si="151"/>
        <v/>
      </c>
      <c r="AD1322" s="74" t="str">
        <f ca="1" t="shared" si="152"/>
        <v/>
      </c>
    </row>
    <row r="1323" s="74" customFormat="1" ht="20.15" customHeight="1" spans="1:30">
      <c r="A1323" s="97"/>
      <c r="B1323" s="95" t="str">
        <f ca="1">IF(LEN(A1323)=0,"",INDEX('Smelter Look-up'!$A:$A,MATCH($A1323,'Smelter Look-up'!$E:$E,0)))</f>
        <v/>
      </c>
      <c r="C1323" s="95" t="str">
        <f ca="1">IF(LEN(A1323)=0,"",INDEX('Smelter Look-up'!$C:$C,MATCH($A1323,'Smelter Look-up'!$E:$E,0)))</f>
        <v/>
      </c>
      <c r="D1323" s="95"/>
      <c r="E1323" s="95" t="str">
        <f ca="1">IF(ISERROR($Y1323),"",OFFSET('Smelter Look-up'!$D$4,$Y1323-4,0)&amp;"")</f>
        <v/>
      </c>
      <c r="F1323" s="95" t="str">
        <f ca="1">IF(ISERROR($Y1323),"",OFFSET('Smelter Look-up'!$E$4,$Y1323-4,0))</f>
        <v/>
      </c>
      <c r="G1323" s="95" t="str">
        <f ca="1">IF(C1323="Smelter not listed","Enter smelter details",IF(ISERROR($Y1323),"",OFFSET('Smelter Look-up'!$F$4,$Y1323-4,0)))</f>
        <v/>
      </c>
      <c r="H1323" s="154" t="str">
        <f ca="1">IF(ISERROR($Y1323),"",OFFSET('Smelter Look-up'!$G$4,$Y1323-4,0))</f>
        <v/>
      </c>
      <c r="I1323" s="96" t="str">
        <f ca="1">IF(ISERROR($Y1323),"",OFFSET('Smelter Look-up'!$H$4,$Y1323-4,0))</f>
        <v/>
      </c>
      <c r="J1323" s="96" t="str">
        <f ca="1">IF(ISERROR($Y1323),"",OFFSET('Smelter Look-up'!$I$4,$Y1323-4,0))</f>
        <v/>
      </c>
      <c r="K1323" s="97"/>
      <c r="L1323" s="97"/>
      <c r="M1323" s="97"/>
      <c r="N1323" s="97"/>
      <c r="O1323" s="97"/>
      <c r="P1323" s="97"/>
      <c r="Q1323" s="98"/>
      <c r="R1323" s="140" t="str">
        <f ca="1">IF(ISERROR($Y1323),"",OFFSET('Smelter Look-up'!$C$4,$Y1323-4,0)&amp;"")</f>
        <v/>
      </c>
      <c r="S1323" s="98" t="str">
        <f ca="1" t="shared" si="146"/>
        <v/>
      </c>
      <c r="T1323" s="98" t="str">
        <f ca="1">IF(B1323="","",IF(ISERROR(MATCH($J1323,SorP!B:B,0)),"",INDIRECT("'SorP'!$A$"&amp;MATCH($S1323&amp;$J1323,SorP!C:C,0))))</f>
        <v/>
      </c>
      <c r="U1323" s="99"/>
      <c r="V1323" s="74" t="str">
        <f ca="1" t="shared" si="147"/>
        <v/>
      </c>
      <c r="W1323" s="74" t="b">
        <f ca="1" t="shared" si="148"/>
        <v>0</v>
      </c>
      <c r="X1323" s="74" t="str">
        <f ca="1" t="shared" si="149"/>
        <v>+</v>
      </c>
      <c r="Y1323" s="74" t="e">
        <f ca="1">IF(C1323="",NA(),MATCH($B1323&amp;$C1323,'Smelter Look-up'!$J:$J,0))</f>
        <v>#N/A</v>
      </c>
      <c r="AB1323" s="74">
        <f ca="1" t="shared" si="150"/>
        <v>0</v>
      </c>
      <c r="AC1323" s="74" t="str">
        <f ca="1" t="shared" si="151"/>
        <v/>
      </c>
      <c r="AD1323" s="74" t="str">
        <f ca="1" t="shared" si="152"/>
        <v/>
      </c>
    </row>
    <row r="1324" s="74" customFormat="1" ht="20.15" customHeight="1" spans="1:30">
      <c r="A1324" s="97"/>
      <c r="B1324" s="95" t="str">
        <f ca="1">IF(LEN(A1324)=0,"",INDEX('Smelter Look-up'!$A:$A,MATCH($A1324,'Smelter Look-up'!$E:$E,0)))</f>
        <v/>
      </c>
      <c r="C1324" s="95" t="str">
        <f ca="1">IF(LEN(A1324)=0,"",INDEX('Smelter Look-up'!$C:$C,MATCH($A1324,'Smelter Look-up'!$E:$E,0)))</f>
        <v/>
      </c>
      <c r="D1324" s="95"/>
      <c r="E1324" s="95" t="str">
        <f ca="1">IF(ISERROR($Y1324),"",OFFSET('Smelter Look-up'!$D$4,$Y1324-4,0)&amp;"")</f>
        <v/>
      </c>
      <c r="F1324" s="95" t="str">
        <f ca="1">IF(ISERROR($Y1324),"",OFFSET('Smelter Look-up'!$E$4,$Y1324-4,0))</f>
        <v/>
      </c>
      <c r="G1324" s="95" t="str">
        <f ca="1">IF(C1324="Smelter not listed","Enter smelter details",IF(ISERROR($Y1324),"",OFFSET('Smelter Look-up'!$F$4,$Y1324-4,0)))</f>
        <v/>
      </c>
      <c r="H1324" s="154" t="str">
        <f ca="1">IF(ISERROR($Y1324),"",OFFSET('Smelter Look-up'!$G$4,$Y1324-4,0))</f>
        <v/>
      </c>
      <c r="I1324" s="96" t="str">
        <f ca="1">IF(ISERROR($Y1324),"",OFFSET('Smelter Look-up'!$H$4,$Y1324-4,0))</f>
        <v/>
      </c>
      <c r="J1324" s="96" t="str">
        <f ca="1">IF(ISERROR($Y1324),"",OFFSET('Smelter Look-up'!$I$4,$Y1324-4,0))</f>
        <v/>
      </c>
      <c r="K1324" s="97"/>
      <c r="L1324" s="97"/>
      <c r="M1324" s="97"/>
      <c r="N1324" s="97"/>
      <c r="O1324" s="97"/>
      <c r="P1324" s="97"/>
      <c r="Q1324" s="98"/>
      <c r="R1324" s="140" t="str">
        <f ca="1">IF(ISERROR($Y1324),"",OFFSET('Smelter Look-up'!$C$4,$Y1324-4,0)&amp;"")</f>
        <v/>
      </c>
      <c r="S1324" s="98" t="str">
        <f ca="1" t="shared" si="146"/>
        <v/>
      </c>
      <c r="T1324" s="98" t="str">
        <f ca="1">IF(B1324="","",IF(ISERROR(MATCH($J1324,SorP!B:B,0)),"",INDIRECT("'SorP'!$A$"&amp;MATCH($S1324&amp;$J1324,SorP!C:C,0))))</f>
        <v/>
      </c>
      <c r="U1324" s="99"/>
      <c r="V1324" s="74" t="str">
        <f ca="1" t="shared" si="147"/>
        <v/>
      </c>
      <c r="W1324" s="74" t="b">
        <f ca="1" t="shared" si="148"/>
        <v>0</v>
      </c>
      <c r="X1324" s="74" t="str">
        <f ca="1" t="shared" si="149"/>
        <v>+</v>
      </c>
      <c r="Y1324" s="74" t="e">
        <f ca="1">IF(C1324="",NA(),MATCH($B1324&amp;$C1324,'Smelter Look-up'!$J:$J,0))</f>
        <v>#N/A</v>
      </c>
      <c r="AB1324" s="74">
        <f ca="1" t="shared" si="150"/>
        <v>0</v>
      </c>
      <c r="AC1324" s="74" t="str">
        <f ca="1" t="shared" si="151"/>
        <v/>
      </c>
      <c r="AD1324" s="74" t="str">
        <f ca="1" t="shared" si="152"/>
        <v/>
      </c>
    </row>
    <row r="1325" s="74" customFormat="1" ht="20.15" customHeight="1" spans="1:30">
      <c r="A1325" s="97"/>
      <c r="B1325" s="95" t="str">
        <f ca="1">IF(LEN(A1325)=0,"",INDEX('Smelter Look-up'!$A:$A,MATCH($A1325,'Smelter Look-up'!$E:$E,0)))</f>
        <v/>
      </c>
      <c r="C1325" s="95" t="str">
        <f ca="1">IF(LEN(A1325)=0,"",INDEX('Smelter Look-up'!$C:$C,MATCH($A1325,'Smelter Look-up'!$E:$E,0)))</f>
        <v/>
      </c>
      <c r="D1325" s="95"/>
      <c r="E1325" s="95" t="str">
        <f ca="1">IF(ISERROR($Y1325),"",OFFSET('Smelter Look-up'!$D$4,$Y1325-4,0)&amp;"")</f>
        <v/>
      </c>
      <c r="F1325" s="95" t="str">
        <f ca="1">IF(ISERROR($Y1325),"",OFFSET('Smelter Look-up'!$E$4,$Y1325-4,0))</f>
        <v/>
      </c>
      <c r="G1325" s="95" t="str">
        <f ca="1">IF(C1325="Smelter not listed","Enter smelter details",IF(ISERROR($Y1325),"",OFFSET('Smelter Look-up'!$F$4,$Y1325-4,0)))</f>
        <v/>
      </c>
      <c r="H1325" s="154" t="str">
        <f ca="1">IF(ISERROR($Y1325),"",OFFSET('Smelter Look-up'!$G$4,$Y1325-4,0))</f>
        <v/>
      </c>
      <c r="I1325" s="96" t="str">
        <f ca="1">IF(ISERROR($Y1325),"",OFFSET('Smelter Look-up'!$H$4,$Y1325-4,0))</f>
        <v/>
      </c>
      <c r="J1325" s="96" t="str">
        <f ca="1">IF(ISERROR($Y1325),"",OFFSET('Smelter Look-up'!$I$4,$Y1325-4,0))</f>
        <v/>
      </c>
      <c r="K1325" s="97"/>
      <c r="L1325" s="97"/>
      <c r="M1325" s="97"/>
      <c r="N1325" s="97"/>
      <c r="O1325" s="97"/>
      <c r="P1325" s="97"/>
      <c r="Q1325" s="98"/>
      <c r="R1325" s="140" t="str">
        <f ca="1">IF(ISERROR($Y1325),"",OFFSET('Smelter Look-up'!$C$4,$Y1325-4,0)&amp;"")</f>
        <v/>
      </c>
      <c r="S1325" s="98" t="str">
        <f ca="1" t="shared" si="146"/>
        <v/>
      </c>
      <c r="T1325" s="98" t="str">
        <f ca="1">IF(B1325="","",IF(ISERROR(MATCH($J1325,SorP!B:B,0)),"",INDIRECT("'SorP'!$A$"&amp;MATCH($S1325&amp;$J1325,SorP!C:C,0))))</f>
        <v/>
      </c>
      <c r="U1325" s="99"/>
      <c r="V1325" s="74" t="str">
        <f ca="1" t="shared" si="147"/>
        <v/>
      </c>
      <c r="W1325" s="74" t="b">
        <f ca="1" t="shared" si="148"/>
        <v>0</v>
      </c>
      <c r="X1325" s="74" t="str">
        <f ca="1" t="shared" si="149"/>
        <v>+</v>
      </c>
      <c r="Y1325" s="74" t="e">
        <f ca="1">IF(C1325="",NA(),MATCH($B1325&amp;$C1325,'Smelter Look-up'!$J:$J,0))</f>
        <v>#N/A</v>
      </c>
      <c r="AB1325" s="74">
        <f ca="1" t="shared" si="150"/>
        <v>0</v>
      </c>
      <c r="AC1325" s="74" t="str">
        <f ca="1" t="shared" si="151"/>
        <v/>
      </c>
      <c r="AD1325" s="74" t="str">
        <f ca="1" t="shared" si="152"/>
        <v/>
      </c>
    </row>
    <row r="1326" s="74" customFormat="1" ht="20.15" customHeight="1" spans="1:30">
      <c r="A1326" s="97"/>
      <c r="B1326" s="95" t="str">
        <f ca="1">IF(LEN(A1326)=0,"",INDEX('Smelter Look-up'!$A:$A,MATCH($A1326,'Smelter Look-up'!$E:$E,0)))</f>
        <v/>
      </c>
      <c r="C1326" s="95" t="str">
        <f ca="1">IF(LEN(A1326)=0,"",INDEX('Smelter Look-up'!$C:$C,MATCH($A1326,'Smelter Look-up'!$E:$E,0)))</f>
        <v/>
      </c>
      <c r="D1326" s="95"/>
      <c r="E1326" s="95" t="str">
        <f ca="1">IF(ISERROR($Y1326),"",OFFSET('Smelter Look-up'!$D$4,$Y1326-4,0)&amp;"")</f>
        <v/>
      </c>
      <c r="F1326" s="95" t="str">
        <f ca="1">IF(ISERROR($Y1326),"",OFFSET('Smelter Look-up'!$E$4,$Y1326-4,0))</f>
        <v/>
      </c>
      <c r="G1326" s="95" t="str">
        <f ca="1">IF(C1326="Smelter not listed","Enter smelter details",IF(ISERROR($Y1326),"",OFFSET('Smelter Look-up'!$F$4,$Y1326-4,0)))</f>
        <v/>
      </c>
      <c r="H1326" s="154" t="str">
        <f ca="1">IF(ISERROR($Y1326),"",OFFSET('Smelter Look-up'!$G$4,$Y1326-4,0))</f>
        <v/>
      </c>
      <c r="I1326" s="96" t="str">
        <f ca="1">IF(ISERROR($Y1326),"",OFFSET('Smelter Look-up'!$H$4,$Y1326-4,0))</f>
        <v/>
      </c>
      <c r="J1326" s="96" t="str">
        <f ca="1">IF(ISERROR($Y1326),"",OFFSET('Smelter Look-up'!$I$4,$Y1326-4,0))</f>
        <v/>
      </c>
      <c r="K1326" s="97"/>
      <c r="L1326" s="97"/>
      <c r="M1326" s="97"/>
      <c r="N1326" s="97"/>
      <c r="O1326" s="97"/>
      <c r="P1326" s="97"/>
      <c r="Q1326" s="98"/>
      <c r="R1326" s="140" t="str">
        <f ca="1">IF(ISERROR($Y1326),"",OFFSET('Smelter Look-up'!$C$4,$Y1326-4,0)&amp;"")</f>
        <v/>
      </c>
      <c r="S1326" s="98" t="str">
        <f ca="1" t="shared" si="146"/>
        <v/>
      </c>
      <c r="T1326" s="98" t="str">
        <f ca="1">IF(B1326="","",IF(ISERROR(MATCH($J1326,SorP!B:B,0)),"",INDIRECT("'SorP'!$A$"&amp;MATCH($S1326&amp;$J1326,SorP!C:C,0))))</f>
        <v/>
      </c>
      <c r="U1326" s="99"/>
      <c r="V1326" s="74" t="str">
        <f ca="1" t="shared" si="147"/>
        <v/>
      </c>
      <c r="W1326" s="74" t="b">
        <f ca="1" t="shared" si="148"/>
        <v>0</v>
      </c>
      <c r="X1326" s="74" t="str">
        <f ca="1" t="shared" si="149"/>
        <v>+</v>
      </c>
      <c r="Y1326" s="74" t="e">
        <f ca="1">IF(C1326="",NA(),MATCH($B1326&amp;$C1326,'Smelter Look-up'!$J:$J,0))</f>
        <v>#N/A</v>
      </c>
      <c r="AB1326" s="74">
        <f ca="1" t="shared" si="150"/>
        <v>0</v>
      </c>
      <c r="AC1326" s="74" t="str">
        <f ca="1" t="shared" si="151"/>
        <v/>
      </c>
      <c r="AD1326" s="74" t="str">
        <f ca="1" t="shared" si="152"/>
        <v/>
      </c>
    </row>
    <row r="1327" s="74" customFormat="1" ht="20.15" customHeight="1" spans="1:30">
      <c r="A1327" s="97"/>
      <c r="B1327" s="95" t="str">
        <f ca="1">IF(LEN(A1327)=0,"",INDEX('Smelter Look-up'!$A:$A,MATCH($A1327,'Smelter Look-up'!$E:$E,0)))</f>
        <v/>
      </c>
      <c r="C1327" s="95" t="str">
        <f ca="1">IF(LEN(A1327)=0,"",INDEX('Smelter Look-up'!$C:$C,MATCH($A1327,'Smelter Look-up'!$E:$E,0)))</f>
        <v/>
      </c>
      <c r="D1327" s="95"/>
      <c r="E1327" s="95" t="str">
        <f ca="1">IF(ISERROR($Y1327),"",OFFSET('Smelter Look-up'!$D$4,$Y1327-4,0)&amp;"")</f>
        <v/>
      </c>
      <c r="F1327" s="95" t="str">
        <f ca="1">IF(ISERROR($Y1327),"",OFFSET('Smelter Look-up'!$E$4,$Y1327-4,0))</f>
        <v/>
      </c>
      <c r="G1327" s="95" t="str">
        <f ca="1">IF(C1327="Smelter not listed","Enter smelter details",IF(ISERROR($Y1327),"",OFFSET('Smelter Look-up'!$F$4,$Y1327-4,0)))</f>
        <v/>
      </c>
      <c r="H1327" s="154" t="str">
        <f ca="1">IF(ISERROR($Y1327),"",OFFSET('Smelter Look-up'!$G$4,$Y1327-4,0))</f>
        <v/>
      </c>
      <c r="I1327" s="96" t="str">
        <f ca="1">IF(ISERROR($Y1327),"",OFFSET('Smelter Look-up'!$H$4,$Y1327-4,0))</f>
        <v/>
      </c>
      <c r="J1327" s="96" t="str">
        <f ca="1">IF(ISERROR($Y1327),"",OFFSET('Smelter Look-up'!$I$4,$Y1327-4,0))</f>
        <v/>
      </c>
      <c r="K1327" s="97"/>
      <c r="L1327" s="97"/>
      <c r="M1327" s="97"/>
      <c r="N1327" s="97"/>
      <c r="O1327" s="97"/>
      <c r="P1327" s="97"/>
      <c r="Q1327" s="98"/>
      <c r="R1327" s="140" t="str">
        <f ca="1">IF(ISERROR($Y1327),"",OFFSET('Smelter Look-up'!$C$4,$Y1327-4,0)&amp;"")</f>
        <v/>
      </c>
      <c r="S1327" s="98" t="str">
        <f ca="1" t="shared" si="146"/>
        <v/>
      </c>
      <c r="T1327" s="98" t="str">
        <f ca="1">IF(B1327="","",IF(ISERROR(MATCH($J1327,SorP!B:B,0)),"",INDIRECT("'SorP'!$A$"&amp;MATCH($S1327&amp;$J1327,SorP!C:C,0))))</f>
        <v/>
      </c>
      <c r="U1327" s="99"/>
      <c r="V1327" s="74" t="str">
        <f ca="1" t="shared" si="147"/>
        <v/>
      </c>
      <c r="W1327" s="74" t="b">
        <f ca="1" t="shared" si="148"/>
        <v>0</v>
      </c>
      <c r="X1327" s="74" t="str">
        <f ca="1" t="shared" si="149"/>
        <v>+</v>
      </c>
      <c r="Y1327" s="74" t="e">
        <f ca="1">IF(C1327="",NA(),MATCH($B1327&amp;$C1327,'Smelter Look-up'!$J:$J,0))</f>
        <v>#N/A</v>
      </c>
      <c r="AB1327" s="74">
        <f ca="1" t="shared" si="150"/>
        <v>0</v>
      </c>
      <c r="AC1327" s="74" t="str">
        <f ca="1" t="shared" si="151"/>
        <v/>
      </c>
      <c r="AD1327" s="74" t="str">
        <f ca="1" t="shared" si="152"/>
        <v/>
      </c>
    </row>
    <row r="1328" s="74" customFormat="1" ht="20.15" customHeight="1" spans="1:30">
      <c r="A1328" s="97"/>
      <c r="B1328" s="95" t="str">
        <f ca="1">IF(LEN(A1328)=0,"",INDEX('Smelter Look-up'!$A:$A,MATCH($A1328,'Smelter Look-up'!$E:$E,0)))</f>
        <v/>
      </c>
      <c r="C1328" s="95" t="str">
        <f ca="1">IF(LEN(A1328)=0,"",INDEX('Smelter Look-up'!$C:$C,MATCH($A1328,'Smelter Look-up'!$E:$E,0)))</f>
        <v/>
      </c>
      <c r="D1328" s="95"/>
      <c r="E1328" s="95" t="str">
        <f ca="1">IF(ISERROR($Y1328),"",OFFSET('Smelter Look-up'!$D$4,$Y1328-4,0)&amp;"")</f>
        <v/>
      </c>
      <c r="F1328" s="95" t="str">
        <f ca="1">IF(ISERROR($Y1328),"",OFFSET('Smelter Look-up'!$E$4,$Y1328-4,0))</f>
        <v/>
      </c>
      <c r="G1328" s="95" t="str">
        <f ca="1">IF(C1328="Smelter not listed","Enter smelter details",IF(ISERROR($Y1328),"",OFFSET('Smelter Look-up'!$F$4,$Y1328-4,0)))</f>
        <v/>
      </c>
      <c r="H1328" s="154" t="str">
        <f ca="1">IF(ISERROR($Y1328),"",OFFSET('Smelter Look-up'!$G$4,$Y1328-4,0))</f>
        <v/>
      </c>
      <c r="I1328" s="96" t="str">
        <f ca="1">IF(ISERROR($Y1328),"",OFFSET('Smelter Look-up'!$H$4,$Y1328-4,0))</f>
        <v/>
      </c>
      <c r="J1328" s="96" t="str">
        <f ca="1">IF(ISERROR($Y1328),"",OFFSET('Smelter Look-up'!$I$4,$Y1328-4,0))</f>
        <v/>
      </c>
      <c r="K1328" s="97"/>
      <c r="L1328" s="97"/>
      <c r="M1328" s="97"/>
      <c r="N1328" s="97"/>
      <c r="O1328" s="97"/>
      <c r="P1328" s="97"/>
      <c r="Q1328" s="98"/>
      <c r="R1328" s="140" t="str">
        <f ca="1">IF(ISERROR($Y1328),"",OFFSET('Smelter Look-up'!$C$4,$Y1328-4,0)&amp;"")</f>
        <v/>
      </c>
      <c r="S1328" s="98" t="str">
        <f ca="1" t="shared" ref="S1328:S1391" si="153">IF(B1328="","",IF(ISERROR(MATCH($E1328,CL,0)),"Unknown",INDIRECT("'C'!$A$"&amp;MATCH($E1328,CL,0)+1)))</f>
        <v/>
      </c>
      <c r="T1328" s="98" t="str">
        <f ca="1">IF(B1328="","",IF(ISERROR(MATCH($J1328,SorP!B:B,0)),"",INDIRECT("'SorP'!$A$"&amp;MATCH($S1328&amp;$J1328,SorP!C:C,0))))</f>
        <v/>
      </c>
      <c r="U1328" s="99"/>
      <c r="V1328" s="74" t="str">
        <f ca="1" t="shared" ref="V1328:V1391" si="154">B1328&amp;C1328</f>
        <v/>
      </c>
      <c r="W1328" s="74" t="b">
        <f ca="1" t="shared" ref="W1328:W1391" si="155">OR(ISBLANK(C1328),ISBLANK(E1328))</f>
        <v>0</v>
      </c>
      <c r="X1328" s="74" t="str">
        <f ca="1" t="shared" ref="X1328:X1391" si="156">IF(W1328,"",B1328&amp;"+")</f>
        <v>+</v>
      </c>
      <c r="Y1328" s="74" t="e">
        <f ca="1">IF(C1328="",NA(),MATCH($B1328&amp;$C1328,'Smelter Look-up'!$J:$J,0))</f>
        <v>#N/A</v>
      </c>
      <c r="AB1328" s="74">
        <f ca="1" t="shared" si="150"/>
        <v>0</v>
      </c>
      <c r="AC1328" s="74" t="str">
        <f ca="1" t="shared" si="151"/>
        <v/>
      </c>
      <c r="AD1328" s="74" t="str">
        <f ca="1" t="shared" si="152"/>
        <v/>
      </c>
    </row>
    <row r="1329" s="74" customFormat="1" ht="20.15" customHeight="1" spans="1:30">
      <c r="A1329" s="97"/>
      <c r="B1329" s="95" t="str">
        <f ca="1">IF(LEN(A1329)=0,"",INDEX('Smelter Look-up'!$A:$A,MATCH($A1329,'Smelter Look-up'!$E:$E,0)))</f>
        <v/>
      </c>
      <c r="C1329" s="95" t="str">
        <f ca="1">IF(LEN(A1329)=0,"",INDEX('Smelter Look-up'!$C:$C,MATCH($A1329,'Smelter Look-up'!$E:$E,0)))</f>
        <v/>
      </c>
      <c r="D1329" s="95"/>
      <c r="E1329" s="95" t="str">
        <f ca="1">IF(ISERROR($Y1329),"",OFFSET('Smelter Look-up'!$D$4,$Y1329-4,0)&amp;"")</f>
        <v/>
      </c>
      <c r="F1329" s="95" t="str">
        <f ca="1">IF(ISERROR($Y1329),"",OFFSET('Smelter Look-up'!$E$4,$Y1329-4,0))</f>
        <v/>
      </c>
      <c r="G1329" s="95" t="str">
        <f ca="1">IF(C1329="Smelter not listed","Enter smelter details",IF(ISERROR($Y1329),"",OFFSET('Smelter Look-up'!$F$4,$Y1329-4,0)))</f>
        <v/>
      </c>
      <c r="H1329" s="154" t="str">
        <f ca="1">IF(ISERROR($Y1329),"",OFFSET('Smelter Look-up'!$G$4,$Y1329-4,0))</f>
        <v/>
      </c>
      <c r="I1329" s="96" t="str">
        <f ca="1">IF(ISERROR($Y1329),"",OFFSET('Smelter Look-up'!$H$4,$Y1329-4,0))</f>
        <v/>
      </c>
      <c r="J1329" s="96" t="str">
        <f ca="1">IF(ISERROR($Y1329),"",OFFSET('Smelter Look-up'!$I$4,$Y1329-4,0))</f>
        <v/>
      </c>
      <c r="K1329" s="97"/>
      <c r="L1329" s="97"/>
      <c r="M1329" s="97"/>
      <c r="N1329" s="97"/>
      <c r="O1329" s="97"/>
      <c r="P1329" s="97"/>
      <c r="Q1329" s="98"/>
      <c r="R1329" s="140" t="str">
        <f ca="1">IF(ISERROR($Y1329),"",OFFSET('Smelter Look-up'!$C$4,$Y1329-4,0)&amp;"")</f>
        <v/>
      </c>
      <c r="S1329" s="98" t="str">
        <f ca="1" t="shared" si="153"/>
        <v/>
      </c>
      <c r="T1329" s="98" t="str">
        <f ca="1">IF(B1329="","",IF(ISERROR(MATCH($J1329,SorP!B:B,0)),"",INDIRECT("'SorP'!$A$"&amp;MATCH($S1329&amp;$J1329,SorP!C:C,0))))</f>
        <v/>
      </c>
      <c r="U1329" s="99"/>
      <c r="V1329" s="74" t="str">
        <f ca="1" t="shared" si="154"/>
        <v/>
      </c>
      <c r="W1329" s="74" t="b">
        <f ca="1" t="shared" si="155"/>
        <v>0</v>
      </c>
      <c r="X1329" s="74" t="str">
        <f ca="1" t="shared" si="156"/>
        <v>+</v>
      </c>
      <c r="Y1329" s="74" t="e">
        <f ca="1">IF(C1329="",NA(),MATCH($B1329&amp;$C1329,'Smelter Look-up'!$J:$J,0))</f>
        <v>#N/A</v>
      </c>
      <c r="AB1329" s="74">
        <f ca="1" t="shared" ref="AB1329:AB1392" si="157">IF(AND(C1329="Smelter not listed",OR(LEN(D1329)=0,LEN(E1329)=0)),1,0)</f>
        <v>0</v>
      </c>
      <c r="AC1329" s="74" t="str">
        <f ca="1" t="shared" ref="AC1329:AC1392" si="158">B1329</f>
        <v/>
      </c>
      <c r="AD1329" s="74" t="str">
        <f ca="1" t="shared" si="152"/>
        <v/>
      </c>
    </row>
    <row r="1330" s="74" customFormat="1" ht="20.15" customHeight="1" spans="1:30">
      <c r="A1330" s="97"/>
      <c r="B1330" s="95" t="str">
        <f ca="1">IF(LEN(A1330)=0,"",INDEX('Smelter Look-up'!$A:$A,MATCH($A1330,'Smelter Look-up'!$E:$E,0)))</f>
        <v/>
      </c>
      <c r="C1330" s="95" t="str">
        <f ca="1">IF(LEN(A1330)=0,"",INDEX('Smelter Look-up'!$C:$C,MATCH($A1330,'Smelter Look-up'!$E:$E,0)))</f>
        <v/>
      </c>
      <c r="D1330" s="95"/>
      <c r="E1330" s="95" t="str">
        <f ca="1">IF(ISERROR($Y1330),"",OFFSET('Smelter Look-up'!$D$4,$Y1330-4,0)&amp;"")</f>
        <v/>
      </c>
      <c r="F1330" s="95" t="str">
        <f ca="1">IF(ISERROR($Y1330),"",OFFSET('Smelter Look-up'!$E$4,$Y1330-4,0))</f>
        <v/>
      </c>
      <c r="G1330" s="95" t="str">
        <f ca="1">IF(C1330="Smelter not listed","Enter smelter details",IF(ISERROR($Y1330),"",OFFSET('Smelter Look-up'!$F$4,$Y1330-4,0)))</f>
        <v/>
      </c>
      <c r="H1330" s="154" t="str">
        <f ca="1">IF(ISERROR($Y1330),"",OFFSET('Smelter Look-up'!$G$4,$Y1330-4,0))</f>
        <v/>
      </c>
      <c r="I1330" s="96" t="str">
        <f ca="1">IF(ISERROR($Y1330),"",OFFSET('Smelter Look-up'!$H$4,$Y1330-4,0))</f>
        <v/>
      </c>
      <c r="J1330" s="96" t="str">
        <f ca="1">IF(ISERROR($Y1330),"",OFFSET('Smelter Look-up'!$I$4,$Y1330-4,0))</f>
        <v/>
      </c>
      <c r="K1330" s="97"/>
      <c r="L1330" s="97"/>
      <c r="M1330" s="97"/>
      <c r="N1330" s="97"/>
      <c r="O1330" s="97"/>
      <c r="P1330" s="97"/>
      <c r="Q1330" s="98"/>
      <c r="R1330" s="140" t="str">
        <f ca="1">IF(ISERROR($Y1330),"",OFFSET('Smelter Look-up'!$C$4,$Y1330-4,0)&amp;"")</f>
        <v/>
      </c>
      <c r="S1330" s="98" t="str">
        <f ca="1" t="shared" si="153"/>
        <v/>
      </c>
      <c r="T1330" s="98" t="str">
        <f ca="1">IF(B1330="","",IF(ISERROR(MATCH($J1330,SorP!B:B,0)),"",INDIRECT("'SorP'!$A$"&amp;MATCH($S1330&amp;$J1330,SorP!C:C,0))))</f>
        <v/>
      </c>
      <c r="U1330" s="99"/>
      <c r="V1330" s="74" t="str">
        <f ca="1" t="shared" si="154"/>
        <v/>
      </c>
      <c r="W1330" s="74" t="b">
        <f ca="1" t="shared" si="155"/>
        <v>0</v>
      </c>
      <c r="X1330" s="74" t="str">
        <f ca="1" t="shared" si="156"/>
        <v>+</v>
      </c>
      <c r="Y1330" s="74" t="e">
        <f ca="1">IF(C1330="",NA(),MATCH($B1330&amp;$C1330,'Smelter Look-up'!$J:$J,0))</f>
        <v>#N/A</v>
      </c>
      <c r="AB1330" s="74">
        <f ca="1" t="shared" si="157"/>
        <v>0</v>
      </c>
      <c r="AC1330" s="74" t="str">
        <f ca="1" t="shared" si="158"/>
        <v/>
      </c>
      <c r="AD1330" s="74" t="str">
        <f ca="1" t="shared" si="152"/>
        <v/>
      </c>
    </row>
    <row r="1331" s="74" customFormat="1" ht="20.15" customHeight="1" spans="1:30">
      <c r="A1331" s="97"/>
      <c r="B1331" s="95" t="str">
        <f ca="1">IF(LEN(A1331)=0,"",INDEX('Smelter Look-up'!$A:$A,MATCH($A1331,'Smelter Look-up'!$E:$E,0)))</f>
        <v/>
      </c>
      <c r="C1331" s="95" t="str">
        <f ca="1">IF(LEN(A1331)=0,"",INDEX('Smelter Look-up'!$C:$C,MATCH($A1331,'Smelter Look-up'!$E:$E,0)))</f>
        <v/>
      </c>
      <c r="D1331" s="95"/>
      <c r="E1331" s="95" t="str">
        <f ca="1">IF(ISERROR($Y1331),"",OFFSET('Smelter Look-up'!$D$4,$Y1331-4,0)&amp;"")</f>
        <v/>
      </c>
      <c r="F1331" s="95" t="str">
        <f ca="1">IF(ISERROR($Y1331),"",OFFSET('Smelter Look-up'!$E$4,$Y1331-4,0))</f>
        <v/>
      </c>
      <c r="G1331" s="95" t="str">
        <f ca="1">IF(C1331="Smelter not listed","Enter smelter details",IF(ISERROR($Y1331),"",OFFSET('Smelter Look-up'!$F$4,$Y1331-4,0)))</f>
        <v/>
      </c>
      <c r="H1331" s="154" t="str">
        <f ca="1">IF(ISERROR($Y1331),"",OFFSET('Smelter Look-up'!$G$4,$Y1331-4,0))</f>
        <v/>
      </c>
      <c r="I1331" s="96" t="str">
        <f ca="1">IF(ISERROR($Y1331),"",OFFSET('Smelter Look-up'!$H$4,$Y1331-4,0))</f>
        <v/>
      </c>
      <c r="J1331" s="96" t="str">
        <f ca="1">IF(ISERROR($Y1331),"",OFFSET('Smelter Look-up'!$I$4,$Y1331-4,0))</f>
        <v/>
      </c>
      <c r="K1331" s="97"/>
      <c r="L1331" s="97"/>
      <c r="M1331" s="97"/>
      <c r="N1331" s="97"/>
      <c r="O1331" s="97"/>
      <c r="P1331" s="97"/>
      <c r="Q1331" s="98"/>
      <c r="R1331" s="140" t="str">
        <f ca="1">IF(ISERROR($Y1331),"",OFFSET('Smelter Look-up'!$C$4,$Y1331-4,0)&amp;"")</f>
        <v/>
      </c>
      <c r="S1331" s="98" t="str">
        <f ca="1" t="shared" si="153"/>
        <v/>
      </c>
      <c r="T1331" s="98" t="str">
        <f ca="1">IF(B1331="","",IF(ISERROR(MATCH($J1331,SorP!B:B,0)),"",INDIRECT("'SorP'!$A$"&amp;MATCH($S1331&amp;$J1331,SorP!C:C,0))))</f>
        <v/>
      </c>
      <c r="U1331" s="99"/>
      <c r="V1331" s="74" t="str">
        <f ca="1" t="shared" si="154"/>
        <v/>
      </c>
      <c r="W1331" s="74" t="b">
        <f ca="1" t="shared" si="155"/>
        <v>0</v>
      </c>
      <c r="X1331" s="74" t="str">
        <f ca="1" t="shared" si="156"/>
        <v>+</v>
      </c>
      <c r="Y1331" s="74" t="e">
        <f ca="1">IF(C1331="",NA(),MATCH($B1331&amp;$C1331,'Smelter Look-up'!$J:$J,0))</f>
        <v>#N/A</v>
      </c>
      <c r="AB1331" s="74">
        <f ca="1" t="shared" si="157"/>
        <v>0</v>
      </c>
      <c r="AC1331" s="74" t="str">
        <f ca="1" t="shared" si="158"/>
        <v/>
      </c>
      <c r="AD1331" s="74" t="str">
        <f ca="1" t="shared" si="152"/>
        <v/>
      </c>
    </row>
    <row r="1332" s="74" customFormat="1" ht="20.15" customHeight="1" spans="1:30">
      <c r="A1332" s="97"/>
      <c r="B1332" s="95" t="str">
        <f ca="1">IF(LEN(A1332)=0,"",INDEX('Smelter Look-up'!$A:$A,MATCH($A1332,'Smelter Look-up'!$E:$E,0)))</f>
        <v/>
      </c>
      <c r="C1332" s="95" t="str">
        <f ca="1">IF(LEN(A1332)=0,"",INDEX('Smelter Look-up'!$C:$C,MATCH($A1332,'Smelter Look-up'!$E:$E,0)))</f>
        <v/>
      </c>
      <c r="D1332" s="95"/>
      <c r="E1332" s="95" t="str">
        <f ca="1">IF(ISERROR($Y1332),"",OFFSET('Smelter Look-up'!$D$4,$Y1332-4,0)&amp;"")</f>
        <v/>
      </c>
      <c r="F1332" s="95" t="str">
        <f ca="1">IF(ISERROR($Y1332),"",OFFSET('Smelter Look-up'!$E$4,$Y1332-4,0))</f>
        <v/>
      </c>
      <c r="G1332" s="95" t="str">
        <f ca="1">IF(C1332="Smelter not listed","Enter smelter details",IF(ISERROR($Y1332),"",OFFSET('Smelter Look-up'!$F$4,$Y1332-4,0)))</f>
        <v/>
      </c>
      <c r="H1332" s="154" t="str">
        <f ca="1">IF(ISERROR($Y1332),"",OFFSET('Smelter Look-up'!$G$4,$Y1332-4,0))</f>
        <v/>
      </c>
      <c r="I1332" s="96" t="str">
        <f ca="1">IF(ISERROR($Y1332),"",OFFSET('Smelter Look-up'!$H$4,$Y1332-4,0))</f>
        <v/>
      </c>
      <c r="J1332" s="96" t="str">
        <f ca="1">IF(ISERROR($Y1332),"",OFFSET('Smelter Look-up'!$I$4,$Y1332-4,0))</f>
        <v/>
      </c>
      <c r="K1332" s="97"/>
      <c r="L1332" s="97"/>
      <c r="M1332" s="97"/>
      <c r="N1332" s="97"/>
      <c r="O1332" s="97"/>
      <c r="P1332" s="97"/>
      <c r="Q1332" s="98"/>
      <c r="R1332" s="140" t="str">
        <f ca="1">IF(ISERROR($Y1332),"",OFFSET('Smelter Look-up'!$C$4,$Y1332-4,0)&amp;"")</f>
        <v/>
      </c>
      <c r="S1332" s="98" t="str">
        <f ca="1" t="shared" si="153"/>
        <v/>
      </c>
      <c r="T1332" s="98" t="str">
        <f ca="1">IF(B1332="","",IF(ISERROR(MATCH($J1332,SorP!B:B,0)),"",INDIRECT("'SorP'!$A$"&amp;MATCH($S1332&amp;$J1332,SorP!C:C,0))))</f>
        <v/>
      </c>
      <c r="U1332" s="99"/>
      <c r="V1332" s="74" t="str">
        <f ca="1" t="shared" si="154"/>
        <v/>
      </c>
      <c r="W1332" s="74" t="b">
        <f ca="1" t="shared" si="155"/>
        <v>0</v>
      </c>
      <c r="X1332" s="74" t="str">
        <f ca="1" t="shared" si="156"/>
        <v>+</v>
      </c>
      <c r="Y1332" s="74" t="e">
        <f ca="1">IF(C1332="",NA(),MATCH($B1332&amp;$C1332,'Smelter Look-up'!$J:$J,0))</f>
        <v>#N/A</v>
      </c>
      <c r="AB1332" s="74">
        <f ca="1" t="shared" si="157"/>
        <v>0</v>
      </c>
      <c r="AC1332" s="74" t="str">
        <f ca="1" t="shared" si="158"/>
        <v/>
      </c>
      <c r="AD1332" s="74" t="str">
        <f ca="1" t="shared" si="152"/>
        <v/>
      </c>
    </row>
    <row r="1333" s="74" customFormat="1" ht="20.15" customHeight="1" spans="1:30">
      <c r="A1333" s="97"/>
      <c r="B1333" s="95" t="str">
        <f ca="1">IF(LEN(A1333)=0,"",INDEX('Smelter Look-up'!$A:$A,MATCH($A1333,'Smelter Look-up'!$E:$E,0)))</f>
        <v/>
      </c>
      <c r="C1333" s="95" t="str">
        <f ca="1">IF(LEN(A1333)=0,"",INDEX('Smelter Look-up'!$C:$C,MATCH($A1333,'Smelter Look-up'!$E:$E,0)))</f>
        <v/>
      </c>
      <c r="D1333" s="95"/>
      <c r="E1333" s="95" t="str">
        <f ca="1">IF(ISERROR($Y1333),"",OFFSET('Smelter Look-up'!$D$4,$Y1333-4,0)&amp;"")</f>
        <v/>
      </c>
      <c r="F1333" s="95" t="str">
        <f ca="1">IF(ISERROR($Y1333),"",OFFSET('Smelter Look-up'!$E$4,$Y1333-4,0))</f>
        <v/>
      </c>
      <c r="G1333" s="95" t="str">
        <f ca="1">IF(C1333="Smelter not listed","Enter smelter details",IF(ISERROR($Y1333),"",OFFSET('Smelter Look-up'!$F$4,$Y1333-4,0)))</f>
        <v/>
      </c>
      <c r="H1333" s="154" t="str">
        <f ca="1">IF(ISERROR($Y1333),"",OFFSET('Smelter Look-up'!$G$4,$Y1333-4,0))</f>
        <v/>
      </c>
      <c r="I1333" s="96" t="str">
        <f ca="1">IF(ISERROR($Y1333),"",OFFSET('Smelter Look-up'!$H$4,$Y1333-4,0))</f>
        <v/>
      </c>
      <c r="J1333" s="96" t="str">
        <f ca="1">IF(ISERROR($Y1333),"",OFFSET('Smelter Look-up'!$I$4,$Y1333-4,0))</f>
        <v/>
      </c>
      <c r="K1333" s="97"/>
      <c r="L1333" s="97"/>
      <c r="M1333" s="97"/>
      <c r="N1333" s="97"/>
      <c r="O1333" s="97"/>
      <c r="P1333" s="97"/>
      <c r="Q1333" s="98"/>
      <c r="R1333" s="140" t="str">
        <f ca="1">IF(ISERROR($Y1333),"",OFFSET('Smelter Look-up'!$C$4,$Y1333-4,0)&amp;"")</f>
        <v/>
      </c>
      <c r="S1333" s="98" t="str">
        <f ca="1" t="shared" si="153"/>
        <v/>
      </c>
      <c r="T1333" s="98" t="str">
        <f ca="1">IF(B1333="","",IF(ISERROR(MATCH($J1333,SorP!B:B,0)),"",INDIRECT("'SorP'!$A$"&amp;MATCH($S1333&amp;$J1333,SorP!C:C,0))))</f>
        <v/>
      </c>
      <c r="U1333" s="99"/>
      <c r="V1333" s="74" t="str">
        <f ca="1" t="shared" si="154"/>
        <v/>
      </c>
      <c r="W1333" s="74" t="b">
        <f ca="1" t="shared" si="155"/>
        <v>0</v>
      </c>
      <c r="X1333" s="74" t="str">
        <f ca="1" t="shared" si="156"/>
        <v>+</v>
      </c>
      <c r="Y1333" s="74" t="e">
        <f ca="1">IF(C1333="",NA(),MATCH($B1333&amp;$C1333,'Smelter Look-up'!$J:$J,0))</f>
        <v>#N/A</v>
      </c>
      <c r="AB1333" s="74">
        <f ca="1" t="shared" si="157"/>
        <v>0</v>
      </c>
      <c r="AC1333" s="74" t="str">
        <f ca="1" t="shared" si="158"/>
        <v/>
      </c>
      <c r="AD1333" s="74" t="str">
        <f ca="1" t="shared" si="152"/>
        <v/>
      </c>
    </row>
    <row r="1334" s="74" customFormat="1" ht="20.15" customHeight="1" spans="1:30">
      <c r="A1334" s="97"/>
      <c r="B1334" s="95" t="str">
        <f ca="1">IF(LEN(A1334)=0,"",INDEX('Smelter Look-up'!$A:$A,MATCH($A1334,'Smelter Look-up'!$E:$E,0)))</f>
        <v/>
      </c>
      <c r="C1334" s="95" t="str">
        <f ca="1">IF(LEN(A1334)=0,"",INDEX('Smelter Look-up'!$C:$C,MATCH($A1334,'Smelter Look-up'!$E:$E,0)))</f>
        <v/>
      </c>
      <c r="D1334" s="95"/>
      <c r="E1334" s="95" t="str">
        <f ca="1">IF(ISERROR($Y1334),"",OFFSET('Smelter Look-up'!$D$4,$Y1334-4,0)&amp;"")</f>
        <v/>
      </c>
      <c r="F1334" s="95" t="str">
        <f ca="1">IF(ISERROR($Y1334),"",OFFSET('Smelter Look-up'!$E$4,$Y1334-4,0))</f>
        <v/>
      </c>
      <c r="G1334" s="95" t="str">
        <f ca="1">IF(C1334="Smelter not listed","Enter smelter details",IF(ISERROR($Y1334),"",OFFSET('Smelter Look-up'!$F$4,$Y1334-4,0)))</f>
        <v/>
      </c>
      <c r="H1334" s="154" t="str">
        <f ca="1">IF(ISERROR($Y1334),"",OFFSET('Smelter Look-up'!$G$4,$Y1334-4,0))</f>
        <v/>
      </c>
      <c r="I1334" s="96" t="str">
        <f ca="1">IF(ISERROR($Y1334),"",OFFSET('Smelter Look-up'!$H$4,$Y1334-4,0))</f>
        <v/>
      </c>
      <c r="J1334" s="96" t="str">
        <f ca="1">IF(ISERROR($Y1334),"",OFFSET('Smelter Look-up'!$I$4,$Y1334-4,0))</f>
        <v/>
      </c>
      <c r="K1334" s="97"/>
      <c r="L1334" s="97"/>
      <c r="M1334" s="97"/>
      <c r="N1334" s="97"/>
      <c r="O1334" s="97"/>
      <c r="P1334" s="97"/>
      <c r="Q1334" s="98"/>
      <c r="R1334" s="140" t="str">
        <f ca="1">IF(ISERROR($Y1334),"",OFFSET('Smelter Look-up'!$C$4,$Y1334-4,0)&amp;"")</f>
        <v/>
      </c>
      <c r="S1334" s="98" t="str">
        <f ca="1" t="shared" si="153"/>
        <v/>
      </c>
      <c r="T1334" s="98" t="str">
        <f ca="1">IF(B1334="","",IF(ISERROR(MATCH($J1334,SorP!B:B,0)),"",INDIRECT("'SorP'!$A$"&amp;MATCH($S1334&amp;$J1334,SorP!C:C,0))))</f>
        <v/>
      </c>
      <c r="U1334" s="99"/>
      <c r="V1334" s="74" t="str">
        <f ca="1" t="shared" si="154"/>
        <v/>
      </c>
      <c r="W1334" s="74" t="b">
        <f ca="1" t="shared" si="155"/>
        <v>0</v>
      </c>
      <c r="X1334" s="74" t="str">
        <f ca="1" t="shared" si="156"/>
        <v>+</v>
      </c>
      <c r="Y1334" s="74" t="e">
        <f ca="1">IF(C1334="",NA(),MATCH($B1334&amp;$C1334,'Smelter Look-up'!$J:$J,0))</f>
        <v>#N/A</v>
      </c>
      <c r="AB1334" s="74">
        <f ca="1" t="shared" si="157"/>
        <v>0</v>
      </c>
      <c r="AC1334" s="74" t="str">
        <f ca="1" t="shared" si="158"/>
        <v/>
      </c>
      <c r="AD1334" s="74" t="str">
        <f ca="1" t="shared" si="152"/>
        <v/>
      </c>
    </row>
    <row r="1335" s="74" customFormat="1" ht="20.15" customHeight="1" spans="1:30">
      <c r="A1335" s="97"/>
      <c r="B1335" s="95" t="str">
        <f ca="1">IF(LEN(A1335)=0,"",INDEX('Smelter Look-up'!$A:$A,MATCH($A1335,'Smelter Look-up'!$E:$E,0)))</f>
        <v/>
      </c>
      <c r="C1335" s="95" t="str">
        <f ca="1">IF(LEN(A1335)=0,"",INDEX('Smelter Look-up'!$C:$C,MATCH($A1335,'Smelter Look-up'!$E:$E,0)))</f>
        <v/>
      </c>
      <c r="D1335" s="95"/>
      <c r="E1335" s="95" t="str">
        <f ca="1">IF(ISERROR($Y1335),"",OFFSET('Smelter Look-up'!$D$4,$Y1335-4,0)&amp;"")</f>
        <v/>
      </c>
      <c r="F1335" s="95" t="str">
        <f ca="1">IF(ISERROR($Y1335),"",OFFSET('Smelter Look-up'!$E$4,$Y1335-4,0))</f>
        <v/>
      </c>
      <c r="G1335" s="95" t="str">
        <f ca="1">IF(C1335="Smelter not listed","Enter smelter details",IF(ISERROR($Y1335),"",OFFSET('Smelter Look-up'!$F$4,$Y1335-4,0)))</f>
        <v/>
      </c>
      <c r="H1335" s="154" t="str">
        <f ca="1">IF(ISERROR($Y1335),"",OFFSET('Smelter Look-up'!$G$4,$Y1335-4,0))</f>
        <v/>
      </c>
      <c r="I1335" s="96" t="str">
        <f ca="1">IF(ISERROR($Y1335),"",OFFSET('Smelter Look-up'!$H$4,$Y1335-4,0))</f>
        <v/>
      </c>
      <c r="J1335" s="96" t="str">
        <f ca="1">IF(ISERROR($Y1335),"",OFFSET('Smelter Look-up'!$I$4,$Y1335-4,0))</f>
        <v/>
      </c>
      <c r="K1335" s="97"/>
      <c r="L1335" s="97"/>
      <c r="M1335" s="97"/>
      <c r="N1335" s="97"/>
      <c r="O1335" s="97"/>
      <c r="P1335" s="97"/>
      <c r="Q1335" s="98"/>
      <c r="R1335" s="140" t="str">
        <f ca="1">IF(ISERROR($Y1335),"",OFFSET('Smelter Look-up'!$C$4,$Y1335-4,0)&amp;"")</f>
        <v/>
      </c>
      <c r="S1335" s="98" t="str">
        <f ca="1" t="shared" si="153"/>
        <v/>
      </c>
      <c r="T1335" s="98" t="str">
        <f ca="1">IF(B1335="","",IF(ISERROR(MATCH($J1335,SorP!B:B,0)),"",INDIRECT("'SorP'!$A$"&amp;MATCH($S1335&amp;$J1335,SorP!C:C,0))))</f>
        <v/>
      </c>
      <c r="U1335" s="99"/>
      <c r="V1335" s="74" t="str">
        <f ca="1" t="shared" si="154"/>
        <v/>
      </c>
      <c r="W1335" s="74" t="b">
        <f ca="1" t="shared" si="155"/>
        <v>0</v>
      </c>
      <c r="X1335" s="74" t="str">
        <f ca="1" t="shared" si="156"/>
        <v>+</v>
      </c>
      <c r="Y1335" s="74" t="e">
        <f ca="1">IF(C1335="",NA(),MATCH($B1335&amp;$C1335,'Smelter Look-up'!$J:$J,0))</f>
        <v>#N/A</v>
      </c>
      <c r="AB1335" s="74">
        <f ca="1" t="shared" si="157"/>
        <v>0</v>
      </c>
      <c r="AC1335" s="74" t="str">
        <f ca="1" t="shared" si="158"/>
        <v/>
      </c>
      <c r="AD1335" s="74" t="str">
        <f ca="1" t="shared" ref="AD1335:AD1398" si="159">IF(C1335="Smelter not listed",D1335,IF(C1335="Smelter not yet identified","",C1335))</f>
        <v/>
      </c>
    </row>
    <row r="1336" s="74" customFormat="1" ht="20.15" customHeight="1" spans="1:30">
      <c r="A1336" s="97"/>
      <c r="B1336" s="95" t="str">
        <f ca="1">IF(LEN(A1336)=0,"",INDEX('Smelter Look-up'!$A:$A,MATCH($A1336,'Smelter Look-up'!$E:$E,0)))</f>
        <v/>
      </c>
      <c r="C1336" s="95" t="str">
        <f ca="1">IF(LEN(A1336)=0,"",INDEX('Smelter Look-up'!$C:$C,MATCH($A1336,'Smelter Look-up'!$E:$E,0)))</f>
        <v/>
      </c>
      <c r="D1336" s="95"/>
      <c r="E1336" s="95" t="str">
        <f ca="1">IF(ISERROR($Y1336),"",OFFSET('Smelter Look-up'!$D$4,$Y1336-4,0)&amp;"")</f>
        <v/>
      </c>
      <c r="F1336" s="95" t="str">
        <f ca="1">IF(ISERROR($Y1336),"",OFFSET('Smelter Look-up'!$E$4,$Y1336-4,0))</f>
        <v/>
      </c>
      <c r="G1336" s="95" t="str">
        <f ca="1">IF(C1336="Smelter not listed","Enter smelter details",IF(ISERROR($Y1336),"",OFFSET('Smelter Look-up'!$F$4,$Y1336-4,0)))</f>
        <v/>
      </c>
      <c r="H1336" s="154" t="str">
        <f ca="1">IF(ISERROR($Y1336),"",OFFSET('Smelter Look-up'!$G$4,$Y1336-4,0))</f>
        <v/>
      </c>
      <c r="I1336" s="96" t="str">
        <f ca="1">IF(ISERROR($Y1336),"",OFFSET('Smelter Look-up'!$H$4,$Y1336-4,0))</f>
        <v/>
      </c>
      <c r="J1336" s="96" t="str">
        <f ca="1">IF(ISERROR($Y1336),"",OFFSET('Smelter Look-up'!$I$4,$Y1336-4,0))</f>
        <v/>
      </c>
      <c r="K1336" s="97"/>
      <c r="L1336" s="97"/>
      <c r="M1336" s="97"/>
      <c r="N1336" s="97"/>
      <c r="O1336" s="97"/>
      <c r="P1336" s="97"/>
      <c r="Q1336" s="98"/>
      <c r="R1336" s="140" t="str">
        <f ca="1">IF(ISERROR($Y1336),"",OFFSET('Smelter Look-up'!$C$4,$Y1336-4,0)&amp;"")</f>
        <v/>
      </c>
      <c r="S1336" s="98" t="str">
        <f ca="1" t="shared" si="153"/>
        <v/>
      </c>
      <c r="T1336" s="98" t="str">
        <f ca="1">IF(B1336="","",IF(ISERROR(MATCH($J1336,SorP!B:B,0)),"",INDIRECT("'SorP'!$A$"&amp;MATCH($S1336&amp;$J1336,SorP!C:C,0))))</f>
        <v/>
      </c>
      <c r="U1336" s="99"/>
      <c r="V1336" s="74" t="str">
        <f ca="1" t="shared" si="154"/>
        <v/>
      </c>
      <c r="W1336" s="74" t="b">
        <f ca="1" t="shared" si="155"/>
        <v>0</v>
      </c>
      <c r="X1336" s="74" t="str">
        <f ca="1" t="shared" si="156"/>
        <v>+</v>
      </c>
      <c r="Y1336" s="74" t="e">
        <f ca="1">IF(C1336="",NA(),MATCH($B1336&amp;$C1336,'Smelter Look-up'!$J:$J,0))</f>
        <v>#N/A</v>
      </c>
      <c r="AB1336" s="74">
        <f ca="1" t="shared" si="157"/>
        <v>0</v>
      </c>
      <c r="AC1336" s="74" t="str">
        <f ca="1" t="shared" si="158"/>
        <v/>
      </c>
      <c r="AD1336" s="74" t="str">
        <f ca="1" t="shared" si="159"/>
        <v/>
      </c>
    </row>
    <row r="1337" s="74" customFormat="1" ht="20.15" customHeight="1" spans="1:30">
      <c r="A1337" s="97"/>
      <c r="B1337" s="95" t="str">
        <f ca="1">IF(LEN(A1337)=0,"",INDEX('Smelter Look-up'!$A:$A,MATCH($A1337,'Smelter Look-up'!$E:$E,0)))</f>
        <v/>
      </c>
      <c r="C1337" s="95" t="str">
        <f ca="1">IF(LEN(A1337)=0,"",INDEX('Smelter Look-up'!$C:$C,MATCH($A1337,'Smelter Look-up'!$E:$E,0)))</f>
        <v/>
      </c>
      <c r="D1337" s="95"/>
      <c r="E1337" s="95" t="str">
        <f ca="1">IF(ISERROR($Y1337),"",OFFSET('Smelter Look-up'!$D$4,$Y1337-4,0)&amp;"")</f>
        <v/>
      </c>
      <c r="F1337" s="95" t="str">
        <f ca="1">IF(ISERROR($Y1337),"",OFFSET('Smelter Look-up'!$E$4,$Y1337-4,0))</f>
        <v/>
      </c>
      <c r="G1337" s="95" t="str">
        <f ca="1">IF(C1337="Smelter not listed","Enter smelter details",IF(ISERROR($Y1337),"",OFFSET('Smelter Look-up'!$F$4,$Y1337-4,0)))</f>
        <v/>
      </c>
      <c r="H1337" s="154" t="str">
        <f ca="1">IF(ISERROR($Y1337),"",OFFSET('Smelter Look-up'!$G$4,$Y1337-4,0))</f>
        <v/>
      </c>
      <c r="I1337" s="96" t="str">
        <f ca="1">IF(ISERROR($Y1337),"",OFFSET('Smelter Look-up'!$H$4,$Y1337-4,0))</f>
        <v/>
      </c>
      <c r="J1337" s="96" t="str">
        <f ca="1">IF(ISERROR($Y1337),"",OFFSET('Smelter Look-up'!$I$4,$Y1337-4,0))</f>
        <v/>
      </c>
      <c r="K1337" s="97"/>
      <c r="L1337" s="97"/>
      <c r="M1337" s="97"/>
      <c r="N1337" s="97"/>
      <c r="O1337" s="97"/>
      <c r="P1337" s="97"/>
      <c r="Q1337" s="98"/>
      <c r="R1337" s="140" t="str">
        <f ca="1">IF(ISERROR($Y1337),"",OFFSET('Smelter Look-up'!$C$4,$Y1337-4,0)&amp;"")</f>
        <v/>
      </c>
      <c r="S1337" s="98" t="str">
        <f ca="1" t="shared" si="153"/>
        <v/>
      </c>
      <c r="T1337" s="98" t="str">
        <f ca="1">IF(B1337="","",IF(ISERROR(MATCH($J1337,SorP!B:B,0)),"",INDIRECT("'SorP'!$A$"&amp;MATCH($S1337&amp;$J1337,SorP!C:C,0))))</f>
        <v/>
      </c>
      <c r="U1337" s="99"/>
      <c r="V1337" s="74" t="str">
        <f ca="1" t="shared" si="154"/>
        <v/>
      </c>
      <c r="W1337" s="74" t="b">
        <f ca="1" t="shared" si="155"/>
        <v>0</v>
      </c>
      <c r="X1337" s="74" t="str">
        <f ca="1" t="shared" si="156"/>
        <v>+</v>
      </c>
      <c r="Y1337" s="74" t="e">
        <f ca="1">IF(C1337="",NA(),MATCH($B1337&amp;$C1337,'Smelter Look-up'!$J:$J,0))</f>
        <v>#N/A</v>
      </c>
      <c r="AB1337" s="74">
        <f ca="1" t="shared" si="157"/>
        <v>0</v>
      </c>
      <c r="AC1337" s="74" t="str">
        <f ca="1" t="shared" si="158"/>
        <v/>
      </c>
      <c r="AD1337" s="74" t="str">
        <f ca="1" t="shared" si="159"/>
        <v/>
      </c>
    </row>
    <row r="1338" s="74" customFormat="1" ht="20.15" customHeight="1" spans="1:30">
      <c r="A1338" s="97"/>
      <c r="B1338" s="95" t="str">
        <f ca="1">IF(LEN(A1338)=0,"",INDEX('Smelter Look-up'!$A:$A,MATCH($A1338,'Smelter Look-up'!$E:$E,0)))</f>
        <v/>
      </c>
      <c r="C1338" s="95" t="str">
        <f ca="1">IF(LEN(A1338)=0,"",INDEX('Smelter Look-up'!$C:$C,MATCH($A1338,'Smelter Look-up'!$E:$E,0)))</f>
        <v/>
      </c>
      <c r="D1338" s="95"/>
      <c r="E1338" s="95" t="str">
        <f ca="1">IF(ISERROR($Y1338),"",OFFSET('Smelter Look-up'!$D$4,$Y1338-4,0)&amp;"")</f>
        <v/>
      </c>
      <c r="F1338" s="95" t="str">
        <f ca="1">IF(ISERROR($Y1338),"",OFFSET('Smelter Look-up'!$E$4,$Y1338-4,0))</f>
        <v/>
      </c>
      <c r="G1338" s="95" t="str">
        <f ca="1">IF(C1338="Smelter not listed","Enter smelter details",IF(ISERROR($Y1338),"",OFFSET('Smelter Look-up'!$F$4,$Y1338-4,0)))</f>
        <v/>
      </c>
      <c r="H1338" s="154" t="str">
        <f ca="1">IF(ISERROR($Y1338),"",OFFSET('Smelter Look-up'!$G$4,$Y1338-4,0))</f>
        <v/>
      </c>
      <c r="I1338" s="96" t="str">
        <f ca="1">IF(ISERROR($Y1338),"",OFFSET('Smelter Look-up'!$H$4,$Y1338-4,0))</f>
        <v/>
      </c>
      <c r="J1338" s="96" t="str">
        <f ca="1">IF(ISERROR($Y1338),"",OFFSET('Smelter Look-up'!$I$4,$Y1338-4,0))</f>
        <v/>
      </c>
      <c r="K1338" s="97"/>
      <c r="L1338" s="97"/>
      <c r="M1338" s="97"/>
      <c r="N1338" s="97"/>
      <c r="O1338" s="97"/>
      <c r="P1338" s="97"/>
      <c r="Q1338" s="98"/>
      <c r="R1338" s="140" t="str">
        <f ca="1">IF(ISERROR($Y1338),"",OFFSET('Smelter Look-up'!$C$4,$Y1338-4,0)&amp;"")</f>
        <v/>
      </c>
      <c r="S1338" s="98" t="str">
        <f ca="1" t="shared" si="153"/>
        <v/>
      </c>
      <c r="T1338" s="98" t="str">
        <f ca="1">IF(B1338="","",IF(ISERROR(MATCH($J1338,SorP!B:B,0)),"",INDIRECT("'SorP'!$A$"&amp;MATCH($S1338&amp;$J1338,SorP!C:C,0))))</f>
        <v/>
      </c>
      <c r="U1338" s="99"/>
      <c r="V1338" s="74" t="str">
        <f ca="1" t="shared" si="154"/>
        <v/>
      </c>
      <c r="W1338" s="74" t="b">
        <f ca="1" t="shared" si="155"/>
        <v>0</v>
      </c>
      <c r="X1338" s="74" t="str">
        <f ca="1" t="shared" si="156"/>
        <v>+</v>
      </c>
      <c r="Y1338" s="74" t="e">
        <f ca="1">IF(C1338="",NA(),MATCH($B1338&amp;$C1338,'Smelter Look-up'!$J:$J,0))</f>
        <v>#N/A</v>
      </c>
      <c r="AB1338" s="74">
        <f ca="1" t="shared" si="157"/>
        <v>0</v>
      </c>
      <c r="AC1338" s="74" t="str">
        <f ca="1" t="shared" si="158"/>
        <v/>
      </c>
      <c r="AD1338" s="74" t="str">
        <f ca="1" t="shared" si="159"/>
        <v/>
      </c>
    </row>
    <row r="1339" s="74" customFormat="1" ht="20.15" customHeight="1" spans="1:30">
      <c r="A1339" s="97"/>
      <c r="B1339" s="95" t="str">
        <f ca="1">IF(LEN(A1339)=0,"",INDEX('Smelter Look-up'!$A:$A,MATCH($A1339,'Smelter Look-up'!$E:$E,0)))</f>
        <v/>
      </c>
      <c r="C1339" s="95" t="str">
        <f ca="1">IF(LEN(A1339)=0,"",INDEX('Smelter Look-up'!$C:$C,MATCH($A1339,'Smelter Look-up'!$E:$E,0)))</f>
        <v/>
      </c>
      <c r="D1339" s="95"/>
      <c r="E1339" s="95" t="str">
        <f ca="1">IF(ISERROR($Y1339),"",OFFSET('Smelter Look-up'!$D$4,$Y1339-4,0)&amp;"")</f>
        <v/>
      </c>
      <c r="F1339" s="95" t="str">
        <f ca="1">IF(ISERROR($Y1339),"",OFFSET('Smelter Look-up'!$E$4,$Y1339-4,0))</f>
        <v/>
      </c>
      <c r="G1339" s="95" t="str">
        <f ca="1">IF(C1339="Smelter not listed","Enter smelter details",IF(ISERROR($Y1339),"",OFFSET('Smelter Look-up'!$F$4,$Y1339-4,0)))</f>
        <v/>
      </c>
      <c r="H1339" s="154" t="str">
        <f ca="1">IF(ISERROR($Y1339),"",OFFSET('Smelter Look-up'!$G$4,$Y1339-4,0))</f>
        <v/>
      </c>
      <c r="I1339" s="96" t="str">
        <f ca="1">IF(ISERROR($Y1339),"",OFFSET('Smelter Look-up'!$H$4,$Y1339-4,0))</f>
        <v/>
      </c>
      <c r="J1339" s="96" t="str">
        <f ca="1">IF(ISERROR($Y1339),"",OFFSET('Smelter Look-up'!$I$4,$Y1339-4,0))</f>
        <v/>
      </c>
      <c r="K1339" s="97"/>
      <c r="L1339" s="97"/>
      <c r="M1339" s="97"/>
      <c r="N1339" s="97"/>
      <c r="O1339" s="97"/>
      <c r="P1339" s="97"/>
      <c r="Q1339" s="98"/>
      <c r="R1339" s="140" t="str">
        <f ca="1">IF(ISERROR($Y1339),"",OFFSET('Smelter Look-up'!$C$4,$Y1339-4,0)&amp;"")</f>
        <v/>
      </c>
      <c r="S1339" s="98" t="str">
        <f ca="1" t="shared" si="153"/>
        <v/>
      </c>
      <c r="T1339" s="98" t="str">
        <f ca="1">IF(B1339="","",IF(ISERROR(MATCH($J1339,SorP!B:B,0)),"",INDIRECT("'SorP'!$A$"&amp;MATCH($S1339&amp;$J1339,SorP!C:C,0))))</f>
        <v/>
      </c>
      <c r="U1339" s="99"/>
      <c r="V1339" s="74" t="str">
        <f ca="1" t="shared" si="154"/>
        <v/>
      </c>
      <c r="W1339" s="74" t="b">
        <f ca="1" t="shared" si="155"/>
        <v>0</v>
      </c>
      <c r="X1339" s="74" t="str">
        <f ca="1" t="shared" si="156"/>
        <v>+</v>
      </c>
      <c r="Y1339" s="74" t="e">
        <f ca="1">IF(C1339="",NA(),MATCH($B1339&amp;$C1339,'Smelter Look-up'!$J:$J,0))</f>
        <v>#N/A</v>
      </c>
      <c r="AB1339" s="74">
        <f ca="1" t="shared" si="157"/>
        <v>0</v>
      </c>
      <c r="AC1339" s="74" t="str">
        <f ca="1" t="shared" si="158"/>
        <v/>
      </c>
      <c r="AD1339" s="74" t="str">
        <f ca="1" t="shared" si="159"/>
        <v/>
      </c>
    </row>
    <row r="1340" s="74" customFormat="1" ht="20.15" customHeight="1" spans="1:30">
      <c r="A1340" s="97"/>
      <c r="B1340" s="95" t="str">
        <f ca="1">IF(LEN(A1340)=0,"",INDEX('Smelter Look-up'!$A:$A,MATCH($A1340,'Smelter Look-up'!$E:$E,0)))</f>
        <v/>
      </c>
      <c r="C1340" s="95" t="str">
        <f ca="1">IF(LEN(A1340)=0,"",INDEX('Smelter Look-up'!$C:$C,MATCH($A1340,'Smelter Look-up'!$E:$E,0)))</f>
        <v/>
      </c>
      <c r="D1340" s="95"/>
      <c r="E1340" s="95" t="str">
        <f ca="1">IF(ISERROR($Y1340),"",OFFSET('Smelter Look-up'!$D$4,$Y1340-4,0)&amp;"")</f>
        <v/>
      </c>
      <c r="F1340" s="95" t="str">
        <f ca="1">IF(ISERROR($Y1340),"",OFFSET('Smelter Look-up'!$E$4,$Y1340-4,0))</f>
        <v/>
      </c>
      <c r="G1340" s="95" t="str">
        <f ca="1">IF(C1340="Smelter not listed","Enter smelter details",IF(ISERROR($Y1340),"",OFFSET('Smelter Look-up'!$F$4,$Y1340-4,0)))</f>
        <v/>
      </c>
      <c r="H1340" s="154" t="str">
        <f ca="1">IF(ISERROR($Y1340),"",OFFSET('Smelter Look-up'!$G$4,$Y1340-4,0))</f>
        <v/>
      </c>
      <c r="I1340" s="96" t="str">
        <f ca="1">IF(ISERROR($Y1340),"",OFFSET('Smelter Look-up'!$H$4,$Y1340-4,0))</f>
        <v/>
      </c>
      <c r="J1340" s="96" t="str">
        <f ca="1">IF(ISERROR($Y1340),"",OFFSET('Smelter Look-up'!$I$4,$Y1340-4,0))</f>
        <v/>
      </c>
      <c r="K1340" s="97"/>
      <c r="L1340" s="97"/>
      <c r="M1340" s="97"/>
      <c r="N1340" s="97"/>
      <c r="O1340" s="97"/>
      <c r="P1340" s="97"/>
      <c r="Q1340" s="98"/>
      <c r="R1340" s="140" t="str">
        <f ca="1">IF(ISERROR($Y1340),"",OFFSET('Smelter Look-up'!$C$4,$Y1340-4,0)&amp;"")</f>
        <v/>
      </c>
      <c r="S1340" s="98" t="str">
        <f ca="1" t="shared" si="153"/>
        <v/>
      </c>
      <c r="T1340" s="98" t="str">
        <f ca="1">IF(B1340="","",IF(ISERROR(MATCH($J1340,SorP!B:B,0)),"",INDIRECT("'SorP'!$A$"&amp;MATCH($S1340&amp;$J1340,SorP!C:C,0))))</f>
        <v/>
      </c>
      <c r="U1340" s="99"/>
      <c r="V1340" s="74" t="str">
        <f ca="1" t="shared" si="154"/>
        <v/>
      </c>
      <c r="W1340" s="74" t="b">
        <f ca="1" t="shared" si="155"/>
        <v>0</v>
      </c>
      <c r="X1340" s="74" t="str">
        <f ca="1" t="shared" si="156"/>
        <v>+</v>
      </c>
      <c r="Y1340" s="74" t="e">
        <f ca="1">IF(C1340="",NA(),MATCH($B1340&amp;$C1340,'Smelter Look-up'!$J:$J,0))</f>
        <v>#N/A</v>
      </c>
      <c r="AB1340" s="74">
        <f ca="1" t="shared" si="157"/>
        <v>0</v>
      </c>
      <c r="AC1340" s="74" t="str">
        <f ca="1" t="shared" si="158"/>
        <v/>
      </c>
      <c r="AD1340" s="74" t="str">
        <f ca="1" t="shared" si="159"/>
        <v/>
      </c>
    </row>
    <row r="1341" s="74" customFormat="1" ht="20.15" customHeight="1" spans="1:30">
      <c r="A1341" s="97"/>
      <c r="B1341" s="95" t="str">
        <f ca="1">IF(LEN(A1341)=0,"",INDEX('Smelter Look-up'!$A:$A,MATCH($A1341,'Smelter Look-up'!$E:$E,0)))</f>
        <v/>
      </c>
      <c r="C1341" s="95" t="str">
        <f ca="1">IF(LEN(A1341)=0,"",INDEX('Smelter Look-up'!$C:$C,MATCH($A1341,'Smelter Look-up'!$E:$E,0)))</f>
        <v/>
      </c>
      <c r="D1341" s="95"/>
      <c r="E1341" s="95" t="str">
        <f ca="1">IF(ISERROR($Y1341),"",OFFSET('Smelter Look-up'!$D$4,$Y1341-4,0)&amp;"")</f>
        <v/>
      </c>
      <c r="F1341" s="95" t="str">
        <f ca="1">IF(ISERROR($Y1341),"",OFFSET('Smelter Look-up'!$E$4,$Y1341-4,0))</f>
        <v/>
      </c>
      <c r="G1341" s="95" t="str">
        <f ca="1">IF(C1341="Smelter not listed","Enter smelter details",IF(ISERROR($Y1341),"",OFFSET('Smelter Look-up'!$F$4,$Y1341-4,0)))</f>
        <v/>
      </c>
      <c r="H1341" s="154" t="str">
        <f ca="1">IF(ISERROR($Y1341),"",OFFSET('Smelter Look-up'!$G$4,$Y1341-4,0))</f>
        <v/>
      </c>
      <c r="I1341" s="96" t="str">
        <f ca="1">IF(ISERROR($Y1341),"",OFFSET('Smelter Look-up'!$H$4,$Y1341-4,0))</f>
        <v/>
      </c>
      <c r="J1341" s="96" t="str">
        <f ca="1">IF(ISERROR($Y1341),"",OFFSET('Smelter Look-up'!$I$4,$Y1341-4,0))</f>
        <v/>
      </c>
      <c r="K1341" s="97"/>
      <c r="L1341" s="97"/>
      <c r="M1341" s="97"/>
      <c r="N1341" s="97"/>
      <c r="O1341" s="97"/>
      <c r="P1341" s="97"/>
      <c r="Q1341" s="98"/>
      <c r="R1341" s="140" t="str">
        <f ca="1">IF(ISERROR($Y1341),"",OFFSET('Smelter Look-up'!$C$4,$Y1341-4,0)&amp;"")</f>
        <v/>
      </c>
      <c r="S1341" s="98" t="str">
        <f ca="1" t="shared" si="153"/>
        <v/>
      </c>
      <c r="T1341" s="98" t="str">
        <f ca="1">IF(B1341="","",IF(ISERROR(MATCH($J1341,SorP!B:B,0)),"",INDIRECT("'SorP'!$A$"&amp;MATCH($S1341&amp;$J1341,SorP!C:C,0))))</f>
        <v/>
      </c>
      <c r="U1341" s="99"/>
      <c r="V1341" s="74" t="str">
        <f ca="1" t="shared" si="154"/>
        <v/>
      </c>
      <c r="W1341" s="74" t="b">
        <f ca="1" t="shared" si="155"/>
        <v>0</v>
      </c>
      <c r="X1341" s="74" t="str">
        <f ca="1" t="shared" si="156"/>
        <v>+</v>
      </c>
      <c r="Y1341" s="74" t="e">
        <f ca="1">IF(C1341="",NA(),MATCH($B1341&amp;$C1341,'Smelter Look-up'!$J:$J,0))</f>
        <v>#N/A</v>
      </c>
      <c r="AB1341" s="74">
        <f ca="1" t="shared" si="157"/>
        <v>0</v>
      </c>
      <c r="AC1341" s="74" t="str">
        <f ca="1" t="shared" si="158"/>
        <v/>
      </c>
      <c r="AD1341" s="74" t="str">
        <f ca="1" t="shared" si="159"/>
        <v/>
      </c>
    </row>
    <row r="1342" s="74" customFormat="1" ht="20.15" customHeight="1" spans="1:30">
      <c r="A1342" s="97"/>
      <c r="B1342" s="95" t="str">
        <f ca="1">IF(LEN(A1342)=0,"",INDEX('Smelter Look-up'!$A:$A,MATCH($A1342,'Smelter Look-up'!$E:$E,0)))</f>
        <v/>
      </c>
      <c r="C1342" s="95" t="str">
        <f ca="1">IF(LEN(A1342)=0,"",INDEX('Smelter Look-up'!$C:$C,MATCH($A1342,'Smelter Look-up'!$E:$E,0)))</f>
        <v/>
      </c>
      <c r="D1342" s="95"/>
      <c r="E1342" s="95" t="str">
        <f ca="1">IF(ISERROR($Y1342),"",OFFSET('Smelter Look-up'!$D$4,$Y1342-4,0)&amp;"")</f>
        <v/>
      </c>
      <c r="F1342" s="95" t="str">
        <f ca="1">IF(ISERROR($Y1342),"",OFFSET('Smelter Look-up'!$E$4,$Y1342-4,0))</f>
        <v/>
      </c>
      <c r="G1342" s="95" t="str">
        <f ca="1">IF(C1342="Smelter not listed","Enter smelter details",IF(ISERROR($Y1342),"",OFFSET('Smelter Look-up'!$F$4,$Y1342-4,0)))</f>
        <v/>
      </c>
      <c r="H1342" s="154" t="str">
        <f ca="1">IF(ISERROR($Y1342),"",OFFSET('Smelter Look-up'!$G$4,$Y1342-4,0))</f>
        <v/>
      </c>
      <c r="I1342" s="96" t="str">
        <f ca="1">IF(ISERROR($Y1342),"",OFFSET('Smelter Look-up'!$H$4,$Y1342-4,0))</f>
        <v/>
      </c>
      <c r="J1342" s="96" t="str">
        <f ca="1">IF(ISERROR($Y1342),"",OFFSET('Smelter Look-up'!$I$4,$Y1342-4,0))</f>
        <v/>
      </c>
      <c r="K1342" s="97"/>
      <c r="L1342" s="97"/>
      <c r="M1342" s="97"/>
      <c r="N1342" s="97"/>
      <c r="O1342" s="97"/>
      <c r="P1342" s="97"/>
      <c r="Q1342" s="98"/>
      <c r="R1342" s="140" t="str">
        <f ca="1">IF(ISERROR($Y1342),"",OFFSET('Smelter Look-up'!$C$4,$Y1342-4,0)&amp;"")</f>
        <v/>
      </c>
      <c r="S1342" s="98" t="str">
        <f ca="1" t="shared" si="153"/>
        <v/>
      </c>
      <c r="T1342" s="98" t="str">
        <f ca="1">IF(B1342="","",IF(ISERROR(MATCH($J1342,SorP!B:B,0)),"",INDIRECT("'SorP'!$A$"&amp;MATCH($S1342&amp;$J1342,SorP!C:C,0))))</f>
        <v/>
      </c>
      <c r="U1342" s="99"/>
      <c r="V1342" s="74" t="str">
        <f ca="1" t="shared" si="154"/>
        <v/>
      </c>
      <c r="W1342" s="74" t="b">
        <f ca="1" t="shared" si="155"/>
        <v>0</v>
      </c>
      <c r="X1342" s="74" t="str">
        <f ca="1" t="shared" si="156"/>
        <v>+</v>
      </c>
      <c r="Y1342" s="74" t="e">
        <f ca="1">IF(C1342="",NA(),MATCH($B1342&amp;$C1342,'Smelter Look-up'!$J:$J,0))</f>
        <v>#N/A</v>
      </c>
      <c r="AB1342" s="74">
        <f ca="1" t="shared" si="157"/>
        <v>0</v>
      </c>
      <c r="AC1342" s="74" t="str">
        <f ca="1" t="shared" si="158"/>
        <v/>
      </c>
      <c r="AD1342" s="74" t="str">
        <f ca="1" t="shared" si="159"/>
        <v/>
      </c>
    </row>
    <row r="1343" s="74" customFormat="1" ht="20.15" customHeight="1" spans="1:30">
      <c r="A1343" s="97"/>
      <c r="B1343" s="95" t="str">
        <f ca="1">IF(LEN(A1343)=0,"",INDEX('Smelter Look-up'!$A:$A,MATCH($A1343,'Smelter Look-up'!$E:$E,0)))</f>
        <v/>
      </c>
      <c r="C1343" s="95" t="str">
        <f ca="1">IF(LEN(A1343)=0,"",INDEX('Smelter Look-up'!$C:$C,MATCH($A1343,'Smelter Look-up'!$E:$E,0)))</f>
        <v/>
      </c>
      <c r="D1343" s="95"/>
      <c r="E1343" s="95" t="str">
        <f ca="1">IF(ISERROR($Y1343),"",OFFSET('Smelter Look-up'!$D$4,$Y1343-4,0)&amp;"")</f>
        <v/>
      </c>
      <c r="F1343" s="95" t="str">
        <f ca="1">IF(ISERROR($Y1343),"",OFFSET('Smelter Look-up'!$E$4,$Y1343-4,0))</f>
        <v/>
      </c>
      <c r="G1343" s="95" t="str">
        <f ca="1">IF(C1343="Smelter not listed","Enter smelter details",IF(ISERROR($Y1343),"",OFFSET('Smelter Look-up'!$F$4,$Y1343-4,0)))</f>
        <v/>
      </c>
      <c r="H1343" s="154" t="str">
        <f ca="1">IF(ISERROR($Y1343),"",OFFSET('Smelter Look-up'!$G$4,$Y1343-4,0))</f>
        <v/>
      </c>
      <c r="I1343" s="96" t="str">
        <f ca="1">IF(ISERROR($Y1343),"",OFFSET('Smelter Look-up'!$H$4,$Y1343-4,0))</f>
        <v/>
      </c>
      <c r="J1343" s="96" t="str">
        <f ca="1">IF(ISERROR($Y1343),"",OFFSET('Smelter Look-up'!$I$4,$Y1343-4,0))</f>
        <v/>
      </c>
      <c r="K1343" s="97"/>
      <c r="L1343" s="97"/>
      <c r="M1343" s="97"/>
      <c r="N1343" s="97"/>
      <c r="O1343" s="97"/>
      <c r="P1343" s="97"/>
      <c r="Q1343" s="98"/>
      <c r="R1343" s="140" t="str">
        <f ca="1">IF(ISERROR($Y1343),"",OFFSET('Smelter Look-up'!$C$4,$Y1343-4,0)&amp;"")</f>
        <v/>
      </c>
      <c r="S1343" s="98" t="str">
        <f ca="1" t="shared" si="153"/>
        <v/>
      </c>
      <c r="T1343" s="98" t="str">
        <f ca="1">IF(B1343="","",IF(ISERROR(MATCH($J1343,SorP!B:B,0)),"",INDIRECT("'SorP'!$A$"&amp;MATCH($S1343&amp;$J1343,SorP!C:C,0))))</f>
        <v/>
      </c>
      <c r="U1343" s="99"/>
      <c r="V1343" s="74" t="str">
        <f ca="1" t="shared" si="154"/>
        <v/>
      </c>
      <c r="W1343" s="74" t="b">
        <f ca="1" t="shared" si="155"/>
        <v>0</v>
      </c>
      <c r="X1343" s="74" t="str">
        <f ca="1" t="shared" si="156"/>
        <v>+</v>
      </c>
      <c r="Y1343" s="74" t="e">
        <f ca="1">IF(C1343="",NA(),MATCH($B1343&amp;$C1343,'Smelter Look-up'!$J:$J,0))</f>
        <v>#N/A</v>
      </c>
      <c r="AB1343" s="74">
        <f ca="1" t="shared" si="157"/>
        <v>0</v>
      </c>
      <c r="AC1343" s="74" t="str">
        <f ca="1" t="shared" si="158"/>
        <v/>
      </c>
      <c r="AD1343" s="74" t="str">
        <f ca="1" t="shared" si="159"/>
        <v/>
      </c>
    </row>
    <row r="1344" s="74" customFormat="1" ht="20.15" customHeight="1" spans="1:30">
      <c r="A1344" s="97"/>
      <c r="B1344" s="95" t="str">
        <f ca="1">IF(LEN(A1344)=0,"",INDEX('Smelter Look-up'!$A:$A,MATCH($A1344,'Smelter Look-up'!$E:$E,0)))</f>
        <v/>
      </c>
      <c r="C1344" s="95" t="str">
        <f ca="1">IF(LEN(A1344)=0,"",INDEX('Smelter Look-up'!$C:$C,MATCH($A1344,'Smelter Look-up'!$E:$E,0)))</f>
        <v/>
      </c>
      <c r="D1344" s="95"/>
      <c r="E1344" s="95" t="str">
        <f ca="1">IF(ISERROR($Y1344),"",OFFSET('Smelter Look-up'!$D$4,$Y1344-4,0)&amp;"")</f>
        <v/>
      </c>
      <c r="F1344" s="95" t="str">
        <f ca="1">IF(ISERROR($Y1344),"",OFFSET('Smelter Look-up'!$E$4,$Y1344-4,0))</f>
        <v/>
      </c>
      <c r="G1344" s="95" t="str">
        <f ca="1">IF(C1344="Smelter not listed","Enter smelter details",IF(ISERROR($Y1344),"",OFFSET('Smelter Look-up'!$F$4,$Y1344-4,0)))</f>
        <v/>
      </c>
      <c r="H1344" s="154" t="str">
        <f ca="1">IF(ISERROR($Y1344),"",OFFSET('Smelter Look-up'!$G$4,$Y1344-4,0))</f>
        <v/>
      </c>
      <c r="I1344" s="96" t="str">
        <f ca="1">IF(ISERROR($Y1344),"",OFFSET('Smelter Look-up'!$H$4,$Y1344-4,0))</f>
        <v/>
      </c>
      <c r="J1344" s="96" t="str">
        <f ca="1">IF(ISERROR($Y1344),"",OFFSET('Smelter Look-up'!$I$4,$Y1344-4,0))</f>
        <v/>
      </c>
      <c r="K1344" s="97"/>
      <c r="L1344" s="97"/>
      <c r="M1344" s="97"/>
      <c r="N1344" s="97"/>
      <c r="O1344" s="97"/>
      <c r="P1344" s="97"/>
      <c r="Q1344" s="98"/>
      <c r="R1344" s="140" t="str">
        <f ca="1">IF(ISERROR($Y1344),"",OFFSET('Smelter Look-up'!$C$4,$Y1344-4,0)&amp;"")</f>
        <v/>
      </c>
      <c r="S1344" s="98" t="str">
        <f ca="1" t="shared" si="153"/>
        <v/>
      </c>
      <c r="T1344" s="98" t="str">
        <f ca="1">IF(B1344="","",IF(ISERROR(MATCH($J1344,SorP!B:B,0)),"",INDIRECT("'SorP'!$A$"&amp;MATCH($S1344&amp;$J1344,SorP!C:C,0))))</f>
        <v/>
      </c>
      <c r="U1344" s="99"/>
      <c r="V1344" s="74" t="str">
        <f ca="1" t="shared" si="154"/>
        <v/>
      </c>
      <c r="W1344" s="74" t="b">
        <f ca="1" t="shared" si="155"/>
        <v>0</v>
      </c>
      <c r="X1344" s="74" t="str">
        <f ca="1" t="shared" si="156"/>
        <v>+</v>
      </c>
      <c r="Y1344" s="74" t="e">
        <f ca="1">IF(C1344="",NA(),MATCH($B1344&amp;$C1344,'Smelter Look-up'!$J:$J,0))</f>
        <v>#N/A</v>
      </c>
      <c r="AB1344" s="74">
        <f ca="1" t="shared" si="157"/>
        <v>0</v>
      </c>
      <c r="AC1344" s="74" t="str">
        <f ca="1" t="shared" si="158"/>
        <v/>
      </c>
      <c r="AD1344" s="74" t="str">
        <f ca="1" t="shared" si="159"/>
        <v/>
      </c>
    </row>
    <row r="1345" s="74" customFormat="1" ht="20.15" customHeight="1" spans="1:30">
      <c r="A1345" s="97"/>
      <c r="B1345" s="95" t="str">
        <f ca="1">IF(LEN(A1345)=0,"",INDEX('Smelter Look-up'!$A:$A,MATCH($A1345,'Smelter Look-up'!$E:$E,0)))</f>
        <v/>
      </c>
      <c r="C1345" s="95" t="str">
        <f ca="1">IF(LEN(A1345)=0,"",INDEX('Smelter Look-up'!$C:$C,MATCH($A1345,'Smelter Look-up'!$E:$E,0)))</f>
        <v/>
      </c>
      <c r="D1345" s="95"/>
      <c r="E1345" s="95" t="str">
        <f ca="1">IF(ISERROR($Y1345),"",OFFSET('Smelter Look-up'!$D$4,$Y1345-4,0)&amp;"")</f>
        <v/>
      </c>
      <c r="F1345" s="95" t="str">
        <f ca="1">IF(ISERROR($Y1345),"",OFFSET('Smelter Look-up'!$E$4,$Y1345-4,0))</f>
        <v/>
      </c>
      <c r="G1345" s="95" t="str">
        <f ca="1">IF(C1345="Smelter not listed","Enter smelter details",IF(ISERROR($Y1345),"",OFFSET('Smelter Look-up'!$F$4,$Y1345-4,0)))</f>
        <v/>
      </c>
      <c r="H1345" s="154" t="str">
        <f ca="1">IF(ISERROR($Y1345),"",OFFSET('Smelter Look-up'!$G$4,$Y1345-4,0))</f>
        <v/>
      </c>
      <c r="I1345" s="96" t="str">
        <f ca="1">IF(ISERROR($Y1345),"",OFFSET('Smelter Look-up'!$H$4,$Y1345-4,0))</f>
        <v/>
      </c>
      <c r="J1345" s="96" t="str">
        <f ca="1">IF(ISERROR($Y1345),"",OFFSET('Smelter Look-up'!$I$4,$Y1345-4,0))</f>
        <v/>
      </c>
      <c r="K1345" s="97"/>
      <c r="L1345" s="97"/>
      <c r="M1345" s="97"/>
      <c r="N1345" s="97"/>
      <c r="O1345" s="97"/>
      <c r="P1345" s="97"/>
      <c r="Q1345" s="98"/>
      <c r="R1345" s="140" t="str">
        <f ca="1">IF(ISERROR($Y1345),"",OFFSET('Smelter Look-up'!$C$4,$Y1345-4,0)&amp;"")</f>
        <v/>
      </c>
      <c r="S1345" s="98" t="str">
        <f ca="1" t="shared" si="153"/>
        <v/>
      </c>
      <c r="T1345" s="98" t="str">
        <f ca="1">IF(B1345="","",IF(ISERROR(MATCH($J1345,SorP!B:B,0)),"",INDIRECT("'SorP'!$A$"&amp;MATCH($S1345&amp;$J1345,SorP!C:C,0))))</f>
        <v/>
      </c>
      <c r="U1345" s="99"/>
      <c r="V1345" s="74" t="str">
        <f ca="1" t="shared" si="154"/>
        <v/>
      </c>
      <c r="W1345" s="74" t="b">
        <f ca="1" t="shared" si="155"/>
        <v>0</v>
      </c>
      <c r="X1345" s="74" t="str">
        <f ca="1" t="shared" si="156"/>
        <v>+</v>
      </c>
      <c r="Y1345" s="74" t="e">
        <f ca="1">IF(C1345="",NA(),MATCH($B1345&amp;$C1345,'Smelter Look-up'!$J:$J,0))</f>
        <v>#N/A</v>
      </c>
      <c r="AB1345" s="74">
        <f ca="1" t="shared" si="157"/>
        <v>0</v>
      </c>
      <c r="AC1345" s="74" t="str">
        <f ca="1" t="shared" si="158"/>
        <v/>
      </c>
      <c r="AD1345" s="74" t="str">
        <f ca="1" t="shared" si="159"/>
        <v/>
      </c>
    </row>
    <row r="1346" s="74" customFormat="1" ht="20.15" customHeight="1" spans="1:30">
      <c r="A1346" s="97"/>
      <c r="B1346" s="95" t="str">
        <f ca="1">IF(LEN(A1346)=0,"",INDEX('Smelter Look-up'!$A:$A,MATCH($A1346,'Smelter Look-up'!$E:$E,0)))</f>
        <v/>
      </c>
      <c r="C1346" s="95" t="str">
        <f ca="1">IF(LEN(A1346)=0,"",INDEX('Smelter Look-up'!$C:$C,MATCH($A1346,'Smelter Look-up'!$E:$E,0)))</f>
        <v/>
      </c>
      <c r="D1346" s="95"/>
      <c r="E1346" s="95" t="str">
        <f ca="1">IF(ISERROR($Y1346),"",OFFSET('Smelter Look-up'!$D$4,$Y1346-4,0)&amp;"")</f>
        <v/>
      </c>
      <c r="F1346" s="95" t="str">
        <f ca="1">IF(ISERROR($Y1346),"",OFFSET('Smelter Look-up'!$E$4,$Y1346-4,0))</f>
        <v/>
      </c>
      <c r="G1346" s="95" t="str">
        <f ca="1">IF(C1346="Smelter not listed","Enter smelter details",IF(ISERROR($Y1346),"",OFFSET('Smelter Look-up'!$F$4,$Y1346-4,0)))</f>
        <v/>
      </c>
      <c r="H1346" s="154" t="str">
        <f ca="1">IF(ISERROR($Y1346),"",OFFSET('Smelter Look-up'!$G$4,$Y1346-4,0))</f>
        <v/>
      </c>
      <c r="I1346" s="96" t="str">
        <f ca="1">IF(ISERROR($Y1346),"",OFFSET('Smelter Look-up'!$H$4,$Y1346-4,0))</f>
        <v/>
      </c>
      <c r="J1346" s="96" t="str">
        <f ca="1">IF(ISERROR($Y1346),"",OFFSET('Smelter Look-up'!$I$4,$Y1346-4,0))</f>
        <v/>
      </c>
      <c r="K1346" s="97"/>
      <c r="L1346" s="97"/>
      <c r="M1346" s="97"/>
      <c r="N1346" s="97"/>
      <c r="O1346" s="97"/>
      <c r="P1346" s="97"/>
      <c r="Q1346" s="98"/>
      <c r="R1346" s="140" t="str">
        <f ca="1">IF(ISERROR($Y1346),"",OFFSET('Smelter Look-up'!$C$4,$Y1346-4,0)&amp;"")</f>
        <v/>
      </c>
      <c r="S1346" s="98" t="str">
        <f ca="1" t="shared" si="153"/>
        <v/>
      </c>
      <c r="T1346" s="98" t="str">
        <f ca="1">IF(B1346="","",IF(ISERROR(MATCH($J1346,SorP!B:B,0)),"",INDIRECT("'SorP'!$A$"&amp;MATCH($S1346&amp;$J1346,SorP!C:C,0))))</f>
        <v/>
      </c>
      <c r="U1346" s="99"/>
      <c r="V1346" s="74" t="str">
        <f ca="1" t="shared" si="154"/>
        <v/>
      </c>
      <c r="W1346" s="74" t="b">
        <f ca="1" t="shared" si="155"/>
        <v>0</v>
      </c>
      <c r="X1346" s="74" t="str">
        <f ca="1" t="shared" si="156"/>
        <v>+</v>
      </c>
      <c r="Y1346" s="74" t="e">
        <f ca="1">IF(C1346="",NA(),MATCH($B1346&amp;$C1346,'Smelter Look-up'!$J:$J,0))</f>
        <v>#N/A</v>
      </c>
      <c r="AB1346" s="74">
        <f ca="1" t="shared" si="157"/>
        <v>0</v>
      </c>
      <c r="AC1346" s="74" t="str">
        <f ca="1" t="shared" si="158"/>
        <v/>
      </c>
      <c r="AD1346" s="74" t="str">
        <f ca="1" t="shared" si="159"/>
        <v/>
      </c>
    </row>
    <row r="1347" s="74" customFormat="1" ht="20.15" customHeight="1" spans="1:30">
      <c r="A1347" s="97"/>
      <c r="B1347" s="95" t="str">
        <f ca="1">IF(LEN(A1347)=0,"",INDEX('Smelter Look-up'!$A:$A,MATCH($A1347,'Smelter Look-up'!$E:$E,0)))</f>
        <v/>
      </c>
      <c r="C1347" s="95" t="str">
        <f ca="1">IF(LEN(A1347)=0,"",INDEX('Smelter Look-up'!$C:$C,MATCH($A1347,'Smelter Look-up'!$E:$E,0)))</f>
        <v/>
      </c>
      <c r="D1347" s="95"/>
      <c r="E1347" s="95" t="str">
        <f ca="1">IF(ISERROR($Y1347),"",OFFSET('Smelter Look-up'!$D$4,$Y1347-4,0)&amp;"")</f>
        <v/>
      </c>
      <c r="F1347" s="95" t="str">
        <f ca="1">IF(ISERROR($Y1347),"",OFFSET('Smelter Look-up'!$E$4,$Y1347-4,0))</f>
        <v/>
      </c>
      <c r="G1347" s="95" t="str">
        <f ca="1">IF(C1347="Smelter not listed","Enter smelter details",IF(ISERROR($Y1347),"",OFFSET('Smelter Look-up'!$F$4,$Y1347-4,0)))</f>
        <v/>
      </c>
      <c r="H1347" s="154" t="str">
        <f ca="1">IF(ISERROR($Y1347),"",OFFSET('Smelter Look-up'!$G$4,$Y1347-4,0))</f>
        <v/>
      </c>
      <c r="I1347" s="96" t="str">
        <f ca="1">IF(ISERROR($Y1347),"",OFFSET('Smelter Look-up'!$H$4,$Y1347-4,0))</f>
        <v/>
      </c>
      <c r="J1347" s="96" t="str">
        <f ca="1">IF(ISERROR($Y1347),"",OFFSET('Smelter Look-up'!$I$4,$Y1347-4,0))</f>
        <v/>
      </c>
      <c r="K1347" s="97"/>
      <c r="L1347" s="97"/>
      <c r="M1347" s="97"/>
      <c r="N1347" s="97"/>
      <c r="O1347" s="97"/>
      <c r="P1347" s="97"/>
      <c r="Q1347" s="98"/>
      <c r="R1347" s="140" t="str">
        <f ca="1">IF(ISERROR($Y1347),"",OFFSET('Smelter Look-up'!$C$4,$Y1347-4,0)&amp;"")</f>
        <v/>
      </c>
      <c r="S1347" s="98" t="str">
        <f ca="1" t="shared" si="153"/>
        <v/>
      </c>
      <c r="T1347" s="98" t="str">
        <f ca="1">IF(B1347="","",IF(ISERROR(MATCH($J1347,SorP!B:B,0)),"",INDIRECT("'SorP'!$A$"&amp;MATCH($S1347&amp;$J1347,SorP!C:C,0))))</f>
        <v/>
      </c>
      <c r="U1347" s="99"/>
      <c r="V1347" s="74" t="str">
        <f ca="1" t="shared" si="154"/>
        <v/>
      </c>
      <c r="W1347" s="74" t="b">
        <f ca="1" t="shared" si="155"/>
        <v>0</v>
      </c>
      <c r="X1347" s="74" t="str">
        <f ca="1" t="shared" si="156"/>
        <v>+</v>
      </c>
      <c r="Y1347" s="74" t="e">
        <f ca="1">IF(C1347="",NA(),MATCH($B1347&amp;$C1347,'Smelter Look-up'!$J:$J,0))</f>
        <v>#N/A</v>
      </c>
      <c r="AB1347" s="74">
        <f ca="1" t="shared" si="157"/>
        <v>0</v>
      </c>
      <c r="AC1347" s="74" t="str">
        <f ca="1" t="shared" si="158"/>
        <v/>
      </c>
      <c r="AD1347" s="74" t="str">
        <f ca="1" t="shared" si="159"/>
        <v/>
      </c>
    </row>
    <row r="1348" s="74" customFormat="1" ht="20.15" customHeight="1" spans="1:30">
      <c r="A1348" s="97"/>
      <c r="B1348" s="95" t="str">
        <f ca="1">IF(LEN(A1348)=0,"",INDEX('Smelter Look-up'!$A:$A,MATCH($A1348,'Smelter Look-up'!$E:$E,0)))</f>
        <v/>
      </c>
      <c r="C1348" s="95" t="str">
        <f ca="1">IF(LEN(A1348)=0,"",INDEX('Smelter Look-up'!$C:$C,MATCH($A1348,'Smelter Look-up'!$E:$E,0)))</f>
        <v/>
      </c>
      <c r="D1348" s="95"/>
      <c r="E1348" s="95" t="str">
        <f ca="1">IF(ISERROR($Y1348),"",OFFSET('Smelter Look-up'!$D$4,$Y1348-4,0)&amp;"")</f>
        <v/>
      </c>
      <c r="F1348" s="95" t="str">
        <f ca="1">IF(ISERROR($Y1348),"",OFFSET('Smelter Look-up'!$E$4,$Y1348-4,0))</f>
        <v/>
      </c>
      <c r="G1348" s="95" t="str">
        <f ca="1">IF(C1348="Smelter not listed","Enter smelter details",IF(ISERROR($Y1348),"",OFFSET('Smelter Look-up'!$F$4,$Y1348-4,0)))</f>
        <v/>
      </c>
      <c r="H1348" s="154" t="str">
        <f ca="1">IF(ISERROR($Y1348),"",OFFSET('Smelter Look-up'!$G$4,$Y1348-4,0))</f>
        <v/>
      </c>
      <c r="I1348" s="96" t="str">
        <f ca="1">IF(ISERROR($Y1348),"",OFFSET('Smelter Look-up'!$H$4,$Y1348-4,0))</f>
        <v/>
      </c>
      <c r="J1348" s="96" t="str">
        <f ca="1">IF(ISERROR($Y1348),"",OFFSET('Smelter Look-up'!$I$4,$Y1348-4,0))</f>
        <v/>
      </c>
      <c r="K1348" s="97"/>
      <c r="L1348" s="97"/>
      <c r="M1348" s="97"/>
      <c r="N1348" s="97"/>
      <c r="O1348" s="97"/>
      <c r="P1348" s="97"/>
      <c r="Q1348" s="98"/>
      <c r="R1348" s="140" t="str">
        <f ca="1">IF(ISERROR($Y1348),"",OFFSET('Smelter Look-up'!$C$4,$Y1348-4,0)&amp;"")</f>
        <v/>
      </c>
      <c r="S1348" s="98" t="str">
        <f ca="1" t="shared" si="153"/>
        <v/>
      </c>
      <c r="T1348" s="98" t="str">
        <f ca="1">IF(B1348="","",IF(ISERROR(MATCH($J1348,SorP!B:B,0)),"",INDIRECT("'SorP'!$A$"&amp;MATCH($S1348&amp;$J1348,SorP!C:C,0))))</f>
        <v/>
      </c>
      <c r="U1348" s="99"/>
      <c r="V1348" s="74" t="str">
        <f ca="1" t="shared" si="154"/>
        <v/>
      </c>
      <c r="W1348" s="74" t="b">
        <f ca="1" t="shared" si="155"/>
        <v>0</v>
      </c>
      <c r="X1348" s="74" t="str">
        <f ca="1" t="shared" si="156"/>
        <v>+</v>
      </c>
      <c r="Y1348" s="74" t="e">
        <f ca="1">IF(C1348="",NA(),MATCH($B1348&amp;$C1348,'Smelter Look-up'!$J:$J,0))</f>
        <v>#N/A</v>
      </c>
      <c r="AB1348" s="74">
        <f ca="1" t="shared" si="157"/>
        <v>0</v>
      </c>
      <c r="AC1348" s="74" t="str">
        <f ca="1" t="shared" si="158"/>
        <v/>
      </c>
      <c r="AD1348" s="74" t="str">
        <f ca="1" t="shared" si="159"/>
        <v/>
      </c>
    </row>
    <row r="1349" s="74" customFormat="1" ht="20.15" customHeight="1" spans="1:30">
      <c r="A1349" s="97"/>
      <c r="B1349" s="95" t="str">
        <f ca="1">IF(LEN(A1349)=0,"",INDEX('Smelter Look-up'!$A:$A,MATCH($A1349,'Smelter Look-up'!$E:$E,0)))</f>
        <v/>
      </c>
      <c r="C1349" s="95" t="str">
        <f ca="1">IF(LEN(A1349)=0,"",INDEX('Smelter Look-up'!$C:$C,MATCH($A1349,'Smelter Look-up'!$E:$E,0)))</f>
        <v/>
      </c>
      <c r="D1349" s="95"/>
      <c r="E1349" s="95" t="str">
        <f ca="1">IF(ISERROR($Y1349),"",OFFSET('Smelter Look-up'!$D$4,$Y1349-4,0)&amp;"")</f>
        <v/>
      </c>
      <c r="F1349" s="95" t="str">
        <f ca="1">IF(ISERROR($Y1349),"",OFFSET('Smelter Look-up'!$E$4,$Y1349-4,0))</f>
        <v/>
      </c>
      <c r="G1349" s="95" t="str">
        <f ca="1">IF(C1349="Smelter not listed","Enter smelter details",IF(ISERROR($Y1349),"",OFFSET('Smelter Look-up'!$F$4,$Y1349-4,0)))</f>
        <v/>
      </c>
      <c r="H1349" s="154" t="str">
        <f ca="1">IF(ISERROR($Y1349),"",OFFSET('Smelter Look-up'!$G$4,$Y1349-4,0))</f>
        <v/>
      </c>
      <c r="I1349" s="96" t="str">
        <f ca="1">IF(ISERROR($Y1349),"",OFFSET('Smelter Look-up'!$H$4,$Y1349-4,0))</f>
        <v/>
      </c>
      <c r="J1349" s="96" t="str">
        <f ca="1">IF(ISERROR($Y1349),"",OFFSET('Smelter Look-up'!$I$4,$Y1349-4,0))</f>
        <v/>
      </c>
      <c r="K1349" s="97"/>
      <c r="L1349" s="97"/>
      <c r="M1349" s="97"/>
      <c r="N1349" s="97"/>
      <c r="O1349" s="97"/>
      <c r="P1349" s="97"/>
      <c r="Q1349" s="98"/>
      <c r="R1349" s="140" t="str">
        <f ca="1">IF(ISERROR($Y1349),"",OFFSET('Smelter Look-up'!$C$4,$Y1349-4,0)&amp;"")</f>
        <v/>
      </c>
      <c r="S1349" s="98" t="str">
        <f ca="1" t="shared" si="153"/>
        <v/>
      </c>
      <c r="T1349" s="98" t="str">
        <f ca="1">IF(B1349="","",IF(ISERROR(MATCH($J1349,SorP!B:B,0)),"",INDIRECT("'SorP'!$A$"&amp;MATCH($S1349&amp;$J1349,SorP!C:C,0))))</f>
        <v/>
      </c>
      <c r="U1349" s="99"/>
      <c r="V1349" s="74" t="str">
        <f ca="1" t="shared" si="154"/>
        <v/>
      </c>
      <c r="W1349" s="74" t="b">
        <f ca="1" t="shared" si="155"/>
        <v>0</v>
      </c>
      <c r="X1349" s="74" t="str">
        <f ca="1" t="shared" si="156"/>
        <v>+</v>
      </c>
      <c r="Y1349" s="74" t="e">
        <f ca="1">IF(C1349="",NA(),MATCH($B1349&amp;$C1349,'Smelter Look-up'!$J:$J,0))</f>
        <v>#N/A</v>
      </c>
      <c r="AB1349" s="74">
        <f ca="1" t="shared" si="157"/>
        <v>0</v>
      </c>
      <c r="AC1349" s="74" t="str">
        <f ca="1" t="shared" si="158"/>
        <v/>
      </c>
      <c r="AD1349" s="74" t="str">
        <f ca="1" t="shared" si="159"/>
        <v/>
      </c>
    </row>
    <row r="1350" s="74" customFormat="1" ht="20.15" customHeight="1" spans="1:30">
      <c r="A1350" s="97"/>
      <c r="B1350" s="95" t="str">
        <f ca="1">IF(LEN(A1350)=0,"",INDEX('Smelter Look-up'!$A:$A,MATCH($A1350,'Smelter Look-up'!$E:$E,0)))</f>
        <v/>
      </c>
      <c r="C1350" s="95" t="str">
        <f ca="1">IF(LEN(A1350)=0,"",INDEX('Smelter Look-up'!$C:$C,MATCH($A1350,'Smelter Look-up'!$E:$E,0)))</f>
        <v/>
      </c>
      <c r="D1350" s="95"/>
      <c r="E1350" s="95" t="str">
        <f ca="1">IF(ISERROR($Y1350),"",OFFSET('Smelter Look-up'!$D$4,$Y1350-4,0)&amp;"")</f>
        <v/>
      </c>
      <c r="F1350" s="95" t="str">
        <f ca="1">IF(ISERROR($Y1350),"",OFFSET('Smelter Look-up'!$E$4,$Y1350-4,0))</f>
        <v/>
      </c>
      <c r="G1350" s="95" t="str">
        <f ca="1">IF(C1350="Smelter not listed","Enter smelter details",IF(ISERROR($Y1350),"",OFFSET('Smelter Look-up'!$F$4,$Y1350-4,0)))</f>
        <v/>
      </c>
      <c r="H1350" s="154" t="str">
        <f ca="1">IF(ISERROR($Y1350),"",OFFSET('Smelter Look-up'!$G$4,$Y1350-4,0))</f>
        <v/>
      </c>
      <c r="I1350" s="96" t="str">
        <f ca="1">IF(ISERROR($Y1350),"",OFFSET('Smelter Look-up'!$H$4,$Y1350-4,0))</f>
        <v/>
      </c>
      <c r="J1350" s="96" t="str">
        <f ca="1">IF(ISERROR($Y1350),"",OFFSET('Smelter Look-up'!$I$4,$Y1350-4,0))</f>
        <v/>
      </c>
      <c r="K1350" s="97"/>
      <c r="L1350" s="97"/>
      <c r="M1350" s="97"/>
      <c r="N1350" s="97"/>
      <c r="O1350" s="97"/>
      <c r="P1350" s="97"/>
      <c r="Q1350" s="98"/>
      <c r="R1350" s="140" t="str">
        <f ca="1">IF(ISERROR($Y1350),"",OFFSET('Smelter Look-up'!$C$4,$Y1350-4,0)&amp;"")</f>
        <v/>
      </c>
      <c r="S1350" s="98" t="str">
        <f ca="1" t="shared" si="153"/>
        <v/>
      </c>
      <c r="T1350" s="98" t="str">
        <f ca="1">IF(B1350="","",IF(ISERROR(MATCH($J1350,SorP!B:B,0)),"",INDIRECT("'SorP'!$A$"&amp;MATCH($S1350&amp;$J1350,SorP!C:C,0))))</f>
        <v/>
      </c>
      <c r="U1350" s="99"/>
      <c r="V1350" s="74" t="str">
        <f ca="1" t="shared" si="154"/>
        <v/>
      </c>
      <c r="W1350" s="74" t="b">
        <f ca="1" t="shared" si="155"/>
        <v>0</v>
      </c>
      <c r="X1350" s="74" t="str">
        <f ca="1" t="shared" si="156"/>
        <v>+</v>
      </c>
      <c r="Y1350" s="74" t="e">
        <f ca="1">IF(C1350="",NA(),MATCH($B1350&amp;$C1350,'Smelter Look-up'!$J:$J,0))</f>
        <v>#N/A</v>
      </c>
      <c r="AB1350" s="74">
        <f ca="1" t="shared" si="157"/>
        <v>0</v>
      </c>
      <c r="AC1350" s="74" t="str">
        <f ca="1" t="shared" si="158"/>
        <v/>
      </c>
      <c r="AD1350" s="74" t="str">
        <f ca="1" t="shared" si="159"/>
        <v/>
      </c>
    </row>
    <row r="1351" s="74" customFormat="1" ht="20.15" customHeight="1" spans="1:30">
      <c r="A1351" s="97"/>
      <c r="B1351" s="95" t="str">
        <f ca="1">IF(LEN(A1351)=0,"",INDEX('Smelter Look-up'!$A:$A,MATCH($A1351,'Smelter Look-up'!$E:$E,0)))</f>
        <v/>
      </c>
      <c r="C1351" s="95" t="str">
        <f ca="1">IF(LEN(A1351)=0,"",INDEX('Smelter Look-up'!$C:$C,MATCH($A1351,'Smelter Look-up'!$E:$E,0)))</f>
        <v/>
      </c>
      <c r="D1351" s="95"/>
      <c r="E1351" s="95" t="str">
        <f ca="1">IF(ISERROR($Y1351),"",OFFSET('Smelter Look-up'!$D$4,$Y1351-4,0)&amp;"")</f>
        <v/>
      </c>
      <c r="F1351" s="95" t="str">
        <f ca="1">IF(ISERROR($Y1351),"",OFFSET('Smelter Look-up'!$E$4,$Y1351-4,0))</f>
        <v/>
      </c>
      <c r="G1351" s="95" t="str">
        <f ca="1">IF(C1351="Smelter not listed","Enter smelter details",IF(ISERROR($Y1351),"",OFFSET('Smelter Look-up'!$F$4,$Y1351-4,0)))</f>
        <v/>
      </c>
      <c r="H1351" s="154" t="str">
        <f ca="1">IF(ISERROR($Y1351),"",OFFSET('Smelter Look-up'!$G$4,$Y1351-4,0))</f>
        <v/>
      </c>
      <c r="I1351" s="96" t="str">
        <f ca="1">IF(ISERROR($Y1351),"",OFFSET('Smelter Look-up'!$H$4,$Y1351-4,0))</f>
        <v/>
      </c>
      <c r="J1351" s="96" t="str">
        <f ca="1">IF(ISERROR($Y1351),"",OFFSET('Smelter Look-up'!$I$4,$Y1351-4,0))</f>
        <v/>
      </c>
      <c r="K1351" s="97"/>
      <c r="L1351" s="97"/>
      <c r="M1351" s="97"/>
      <c r="N1351" s="97"/>
      <c r="O1351" s="97"/>
      <c r="P1351" s="97"/>
      <c r="Q1351" s="98"/>
      <c r="R1351" s="140" t="str">
        <f ca="1">IF(ISERROR($Y1351),"",OFFSET('Smelter Look-up'!$C$4,$Y1351-4,0)&amp;"")</f>
        <v/>
      </c>
      <c r="S1351" s="98" t="str">
        <f ca="1" t="shared" si="153"/>
        <v/>
      </c>
      <c r="T1351" s="98" t="str">
        <f ca="1">IF(B1351="","",IF(ISERROR(MATCH($J1351,SorP!B:B,0)),"",INDIRECT("'SorP'!$A$"&amp;MATCH($S1351&amp;$J1351,SorP!C:C,0))))</f>
        <v/>
      </c>
      <c r="U1351" s="99"/>
      <c r="V1351" s="74" t="str">
        <f ca="1" t="shared" si="154"/>
        <v/>
      </c>
      <c r="W1351" s="74" t="b">
        <f ca="1" t="shared" si="155"/>
        <v>0</v>
      </c>
      <c r="X1351" s="74" t="str">
        <f ca="1" t="shared" si="156"/>
        <v>+</v>
      </c>
      <c r="Y1351" s="74" t="e">
        <f ca="1">IF(C1351="",NA(),MATCH($B1351&amp;$C1351,'Smelter Look-up'!$J:$J,0))</f>
        <v>#N/A</v>
      </c>
      <c r="AB1351" s="74">
        <f ca="1" t="shared" si="157"/>
        <v>0</v>
      </c>
      <c r="AC1351" s="74" t="str">
        <f ca="1" t="shared" si="158"/>
        <v/>
      </c>
      <c r="AD1351" s="74" t="str">
        <f ca="1" t="shared" si="159"/>
        <v/>
      </c>
    </row>
    <row r="1352" s="74" customFormat="1" ht="20.15" customHeight="1" spans="1:30">
      <c r="A1352" s="97"/>
      <c r="B1352" s="95" t="str">
        <f ca="1">IF(LEN(A1352)=0,"",INDEX('Smelter Look-up'!$A:$A,MATCH($A1352,'Smelter Look-up'!$E:$E,0)))</f>
        <v/>
      </c>
      <c r="C1352" s="95" t="str">
        <f ca="1">IF(LEN(A1352)=0,"",INDEX('Smelter Look-up'!$C:$C,MATCH($A1352,'Smelter Look-up'!$E:$E,0)))</f>
        <v/>
      </c>
      <c r="D1352" s="95"/>
      <c r="E1352" s="95" t="str">
        <f ca="1">IF(ISERROR($Y1352),"",OFFSET('Smelter Look-up'!$D$4,$Y1352-4,0)&amp;"")</f>
        <v/>
      </c>
      <c r="F1352" s="95" t="str">
        <f ca="1">IF(ISERROR($Y1352),"",OFFSET('Smelter Look-up'!$E$4,$Y1352-4,0))</f>
        <v/>
      </c>
      <c r="G1352" s="95" t="str">
        <f ca="1">IF(C1352="Smelter not listed","Enter smelter details",IF(ISERROR($Y1352),"",OFFSET('Smelter Look-up'!$F$4,$Y1352-4,0)))</f>
        <v/>
      </c>
      <c r="H1352" s="154" t="str">
        <f ca="1">IF(ISERROR($Y1352),"",OFFSET('Smelter Look-up'!$G$4,$Y1352-4,0))</f>
        <v/>
      </c>
      <c r="I1352" s="96" t="str">
        <f ca="1">IF(ISERROR($Y1352),"",OFFSET('Smelter Look-up'!$H$4,$Y1352-4,0))</f>
        <v/>
      </c>
      <c r="J1352" s="96" t="str">
        <f ca="1">IF(ISERROR($Y1352),"",OFFSET('Smelter Look-up'!$I$4,$Y1352-4,0))</f>
        <v/>
      </c>
      <c r="K1352" s="97"/>
      <c r="L1352" s="97"/>
      <c r="M1352" s="97"/>
      <c r="N1352" s="97"/>
      <c r="O1352" s="97"/>
      <c r="P1352" s="97"/>
      <c r="Q1352" s="98"/>
      <c r="R1352" s="140" t="str">
        <f ca="1">IF(ISERROR($Y1352),"",OFFSET('Smelter Look-up'!$C$4,$Y1352-4,0)&amp;"")</f>
        <v/>
      </c>
      <c r="S1352" s="98" t="str">
        <f ca="1" t="shared" si="153"/>
        <v/>
      </c>
      <c r="T1352" s="98" t="str">
        <f ca="1">IF(B1352="","",IF(ISERROR(MATCH($J1352,SorP!B:B,0)),"",INDIRECT("'SorP'!$A$"&amp;MATCH($S1352&amp;$J1352,SorP!C:C,0))))</f>
        <v/>
      </c>
      <c r="U1352" s="99"/>
      <c r="V1352" s="74" t="str">
        <f ca="1" t="shared" si="154"/>
        <v/>
      </c>
      <c r="W1352" s="74" t="b">
        <f ca="1" t="shared" si="155"/>
        <v>0</v>
      </c>
      <c r="X1352" s="74" t="str">
        <f ca="1" t="shared" si="156"/>
        <v>+</v>
      </c>
      <c r="Y1352" s="74" t="e">
        <f ca="1">IF(C1352="",NA(),MATCH($B1352&amp;$C1352,'Smelter Look-up'!$J:$J,0))</f>
        <v>#N/A</v>
      </c>
      <c r="AB1352" s="74">
        <f ca="1" t="shared" si="157"/>
        <v>0</v>
      </c>
      <c r="AC1352" s="74" t="str">
        <f ca="1" t="shared" si="158"/>
        <v/>
      </c>
      <c r="AD1352" s="74" t="str">
        <f ca="1" t="shared" si="159"/>
        <v/>
      </c>
    </row>
    <row r="1353" s="74" customFormat="1" ht="20.15" customHeight="1" spans="1:30">
      <c r="A1353" s="97"/>
      <c r="B1353" s="95" t="str">
        <f ca="1">IF(LEN(A1353)=0,"",INDEX('Smelter Look-up'!$A:$A,MATCH($A1353,'Smelter Look-up'!$E:$E,0)))</f>
        <v/>
      </c>
      <c r="C1353" s="95" t="str">
        <f ca="1">IF(LEN(A1353)=0,"",INDEX('Smelter Look-up'!$C:$C,MATCH($A1353,'Smelter Look-up'!$E:$E,0)))</f>
        <v/>
      </c>
      <c r="D1353" s="95"/>
      <c r="E1353" s="95" t="str">
        <f ca="1">IF(ISERROR($Y1353),"",OFFSET('Smelter Look-up'!$D$4,$Y1353-4,0)&amp;"")</f>
        <v/>
      </c>
      <c r="F1353" s="95" t="str">
        <f ca="1">IF(ISERROR($Y1353),"",OFFSET('Smelter Look-up'!$E$4,$Y1353-4,0))</f>
        <v/>
      </c>
      <c r="G1353" s="95" t="str">
        <f ca="1">IF(C1353="Smelter not listed","Enter smelter details",IF(ISERROR($Y1353),"",OFFSET('Smelter Look-up'!$F$4,$Y1353-4,0)))</f>
        <v/>
      </c>
      <c r="H1353" s="154" t="str">
        <f ca="1">IF(ISERROR($Y1353),"",OFFSET('Smelter Look-up'!$G$4,$Y1353-4,0))</f>
        <v/>
      </c>
      <c r="I1353" s="96" t="str">
        <f ca="1">IF(ISERROR($Y1353),"",OFFSET('Smelter Look-up'!$H$4,$Y1353-4,0))</f>
        <v/>
      </c>
      <c r="J1353" s="96" t="str">
        <f ca="1">IF(ISERROR($Y1353),"",OFFSET('Smelter Look-up'!$I$4,$Y1353-4,0))</f>
        <v/>
      </c>
      <c r="K1353" s="97"/>
      <c r="L1353" s="97"/>
      <c r="M1353" s="97"/>
      <c r="N1353" s="97"/>
      <c r="O1353" s="97"/>
      <c r="P1353" s="97"/>
      <c r="Q1353" s="98"/>
      <c r="R1353" s="140" t="str">
        <f ca="1">IF(ISERROR($Y1353),"",OFFSET('Smelter Look-up'!$C$4,$Y1353-4,0)&amp;"")</f>
        <v/>
      </c>
      <c r="S1353" s="98" t="str">
        <f ca="1" t="shared" si="153"/>
        <v/>
      </c>
      <c r="T1353" s="98" t="str">
        <f ca="1">IF(B1353="","",IF(ISERROR(MATCH($J1353,SorP!B:B,0)),"",INDIRECT("'SorP'!$A$"&amp;MATCH($S1353&amp;$J1353,SorP!C:C,0))))</f>
        <v/>
      </c>
      <c r="U1353" s="99"/>
      <c r="V1353" s="74" t="str">
        <f ca="1" t="shared" si="154"/>
        <v/>
      </c>
      <c r="W1353" s="74" t="b">
        <f ca="1" t="shared" si="155"/>
        <v>0</v>
      </c>
      <c r="X1353" s="74" t="str">
        <f ca="1" t="shared" si="156"/>
        <v>+</v>
      </c>
      <c r="Y1353" s="74" t="e">
        <f ca="1">IF(C1353="",NA(),MATCH($B1353&amp;$C1353,'Smelter Look-up'!$J:$J,0))</f>
        <v>#N/A</v>
      </c>
      <c r="AB1353" s="74">
        <f ca="1" t="shared" si="157"/>
        <v>0</v>
      </c>
      <c r="AC1353" s="74" t="str">
        <f ca="1" t="shared" si="158"/>
        <v/>
      </c>
      <c r="AD1353" s="74" t="str">
        <f ca="1" t="shared" si="159"/>
        <v/>
      </c>
    </row>
    <row r="1354" s="74" customFormat="1" ht="20.15" customHeight="1" spans="1:30">
      <c r="A1354" s="97"/>
      <c r="B1354" s="95" t="str">
        <f ca="1">IF(LEN(A1354)=0,"",INDEX('Smelter Look-up'!$A:$A,MATCH($A1354,'Smelter Look-up'!$E:$E,0)))</f>
        <v/>
      </c>
      <c r="C1354" s="95" t="str">
        <f ca="1">IF(LEN(A1354)=0,"",INDEX('Smelter Look-up'!$C:$C,MATCH($A1354,'Smelter Look-up'!$E:$E,0)))</f>
        <v/>
      </c>
      <c r="D1354" s="95"/>
      <c r="E1354" s="95" t="str">
        <f ca="1">IF(ISERROR($Y1354),"",OFFSET('Smelter Look-up'!$D$4,$Y1354-4,0)&amp;"")</f>
        <v/>
      </c>
      <c r="F1354" s="95" t="str">
        <f ca="1">IF(ISERROR($Y1354),"",OFFSET('Smelter Look-up'!$E$4,$Y1354-4,0))</f>
        <v/>
      </c>
      <c r="G1354" s="95" t="str">
        <f ca="1">IF(C1354="Smelter not listed","Enter smelter details",IF(ISERROR($Y1354),"",OFFSET('Smelter Look-up'!$F$4,$Y1354-4,0)))</f>
        <v/>
      </c>
      <c r="H1354" s="154" t="str">
        <f ca="1">IF(ISERROR($Y1354),"",OFFSET('Smelter Look-up'!$G$4,$Y1354-4,0))</f>
        <v/>
      </c>
      <c r="I1354" s="96" t="str">
        <f ca="1">IF(ISERROR($Y1354),"",OFFSET('Smelter Look-up'!$H$4,$Y1354-4,0))</f>
        <v/>
      </c>
      <c r="J1354" s="96" t="str">
        <f ca="1">IF(ISERROR($Y1354),"",OFFSET('Smelter Look-up'!$I$4,$Y1354-4,0))</f>
        <v/>
      </c>
      <c r="K1354" s="97"/>
      <c r="L1354" s="97"/>
      <c r="M1354" s="97"/>
      <c r="N1354" s="97"/>
      <c r="O1354" s="97"/>
      <c r="P1354" s="97"/>
      <c r="Q1354" s="98"/>
      <c r="R1354" s="140" t="str">
        <f ca="1">IF(ISERROR($Y1354),"",OFFSET('Smelter Look-up'!$C$4,$Y1354-4,0)&amp;"")</f>
        <v/>
      </c>
      <c r="S1354" s="98" t="str">
        <f ca="1" t="shared" si="153"/>
        <v/>
      </c>
      <c r="T1354" s="98" t="str">
        <f ca="1">IF(B1354="","",IF(ISERROR(MATCH($J1354,SorP!B:B,0)),"",INDIRECT("'SorP'!$A$"&amp;MATCH($S1354&amp;$J1354,SorP!C:C,0))))</f>
        <v/>
      </c>
      <c r="U1354" s="99"/>
      <c r="V1354" s="74" t="str">
        <f ca="1" t="shared" si="154"/>
        <v/>
      </c>
      <c r="W1354" s="74" t="b">
        <f ca="1" t="shared" si="155"/>
        <v>0</v>
      </c>
      <c r="X1354" s="74" t="str">
        <f ca="1" t="shared" si="156"/>
        <v>+</v>
      </c>
      <c r="Y1354" s="74" t="e">
        <f ca="1">IF(C1354="",NA(),MATCH($B1354&amp;$C1354,'Smelter Look-up'!$J:$J,0))</f>
        <v>#N/A</v>
      </c>
      <c r="AB1354" s="74">
        <f ca="1" t="shared" si="157"/>
        <v>0</v>
      </c>
      <c r="AC1354" s="74" t="str">
        <f ca="1" t="shared" si="158"/>
        <v/>
      </c>
      <c r="AD1354" s="74" t="str">
        <f ca="1" t="shared" si="159"/>
        <v/>
      </c>
    </row>
    <row r="1355" s="74" customFormat="1" ht="20.15" customHeight="1" spans="1:30">
      <c r="A1355" s="97"/>
      <c r="B1355" s="95" t="str">
        <f ca="1">IF(LEN(A1355)=0,"",INDEX('Smelter Look-up'!$A:$A,MATCH($A1355,'Smelter Look-up'!$E:$E,0)))</f>
        <v/>
      </c>
      <c r="C1355" s="95" t="str">
        <f ca="1">IF(LEN(A1355)=0,"",INDEX('Smelter Look-up'!$C:$C,MATCH($A1355,'Smelter Look-up'!$E:$E,0)))</f>
        <v/>
      </c>
      <c r="D1355" s="95"/>
      <c r="E1355" s="95" t="str">
        <f ca="1">IF(ISERROR($Y1355),"",OFFSET('Smelter Look-up'!$D$4,$Y1355-4,0)&amp;"")</f>
        <v/>
      </c>
      <c r="F1355" s="95" t="str">
        <f ca="1">IF(ISERROR($Y1355),"",OFFSET('Smelter Look-up'!$E$4,$Y1355-4,0))</f>
        <v/>
      </c>
      <c r="G1355" s="95" t="str">
        <f ca="1">IF(C1355="Smelter not listed","Enter smelter details",IF(ISERROR($Y1355),"",OFFSET('Smelter Look-up'!$F$4,$Y1355-4,0)))</f>
        <v/>
      </c>
      <c r="H1355" s="154" t="str">
        <f ca="1">IF(ISERROR($Y1355),"",OFFSET('Smelter Look-up'!$G$4,$Y1355-4,0))</f>
        <v/>
      </c>
      <c r="I1355" s="96" t="str">
        <f ca="1">IF(ISERROR($Y1355),"",OFFSET('Smelter Look-up'!$H$4,$Y1355-4,0))</f>
        <v/>
      </c>
      <c r="J1355" s="96" t="str">
        <f ca="1">IF(ISERROR($Y1355),"",OFFSET('Smelter Look-up'!$I$4,$Y1355-4,0))</f>
        <v/>
      </c>
      <c r="K1355" s="97"/>
      <c r="L1355" s="97"/>
      <c r="M1355" s="97"/>
      <c r="N1355" s="97"/>
      <c r="O1355" s="97"/>
      <c r="P1355" s="97"/>
      <c r="Q1355" s="98"/>
      <c r="R1355" s="140" t="str">
        <f ca="1">IF(ISERROR($Y1355),"",OFFSET('Smelter Look-up'!$C$4,$Y1355-4,0)&amp;"")</f>
        <v/>
      </c>
      <c r="S1355" s="98" t="str">
        <f ca="1" t="shared" si="153"/>
        <v/>
      </c>
      <c r="T1355" s="98" t="str">
        <f ca="1">IF(B1355="","",IF(ISERROR(MATCH($J1355,SorP!B:B,0)),"",INDIRECT("'SorP'!$A$"&amp;MATCH($S1355&amp;$J1355,SorP!C:C,0))))</f>
        <v/>
      </c>
      <c r="U1355" s="99"/>
      <c r="V1355" s="74" t="str">
        <f ca="1" t="shared" si="154"/>
        <v/>
      </c>
      <c r="W1355" s="74" t="b">
        <f ca="1" t="shared" si="155"/>
        <v>0</v>
      </c>
      <c r="X1355" s="74" t="str">
        <f ca="1" t="shared" si="156"/>
        <v>+</v>
      </c>
      <c r="Y1355" s="74" t="e">
        <f ca="1">IF(C1355="",NA(),MATCH($B1355&amp;$C1355,'Smelter Look-up'!$J:$J,0))</f>
        <v>#N/A</v>
      </c>
      <c r="AB1355" s="74">
        <f ca="1" t="shared" si="157"/>
        <v>0</v>
      </c>
      <c r="AC1355" s="74" t="str">
        <f ca="1" t="shared" si="158"/>
        <v/>
      </c>
      <c r="AD1355" s="74" t="str">
        <f ca="1" t="shared" si="159"/>
        <v/>
      </c>
    </row>
    <row r="1356" s="74" customFormat="1" ht="20.15" customHeight="1" spans="1:30">
      <c r="A1356" s="97"/>
      <c r="B1356" s="95" t="str">
        <f ca="1">IF(LEN(A1356)=0,"",INDEX('Smelter Look-up'!$A:$A,MATCH($A1356,'Smelter Look-up'!$E:$E,0)))</f>
        <v/>
      </c>
      <c r="C1356" s="95" t="str">
        <f ca="1">IF(LEN(A1356)=0,"",INDEX('Smelter Look-up'!$C:$C,MATCH($A1356,'Smelter Look-up'!$E:$E,0)))</f>
        <v/>
      </c>
      <c r="D1356" s="95"/>
      <c r="E1356" s="95" t="str">
        <f ca="1">IF(ISERROR($Y1356),"",OFFSET('Smelter Look-up'!$D$4,$Y1356-4,0)&amp;"")</f>
        <v/>
      </c>
      <c r="F1356" s="95" t="str">
        <f ca="1">IF(ISERROR($Y1356),"",OFFSET('Smelter Look-up'!$E$4,$Y1356-4,0))</f>
        <v/>
      </c>
      <c r="G1356" s="95" t="str">
        <f ca="1">IF(C1356="Smelter not listed","Enter smelter details",IF(ISERROR($Y1356),"",OFFSET('Smelter Look-up'!$F$4,$Y1356-4,0)))</f>
        <v/>
      </c>
      <c r="H1356" s="154" t="str">
        <f ca="1">IF(ISERROR($Y1356),"",OFFSET('Smelter Look-up'!$G$4,$Y1356-4,0))</f>
        <v/>
      </c>
      <c r="I1356" s="96" t="str">
        <f ca="1">IF(ISERROR($Y1356),"",OFFSET('Smelter Look-up'!$H$4,$Y1356-4,0))</f>
        <v/>
      </c>
      <c r="J1356" s="96" t="str">
        <f ca="1">IF(ISERROR($Y1356),"",OFFSET('Smelter Look-up'!$I$4,$Y1356-4,0))</f>
        <v/>
      </c>
      <c r="K1356" s="97"/>
      <c r="L1356" s="97"/>
      <c r="M1356" s="97"/>
      <c r="N1356" s="97"/>
      <c r="O1356" s="97"/>
      <c r="P1356" s="97"/>
      <c r="Q1356" s="98"/>
      <c r="R1356" s="140" t="str">
        <f ca="1">IF(ISERROR($Y1356),"",OFFSET('Smelter Look-up'!$C$4,$Y1356-4,0)&amp;"")</f>
        <v/>
      </c>
      <c r="S1356" s="98" t="str">
        <f ca="1" t="shared" si="153"/>
        <v/>
      </c>
      <c r="T1356" s="98" t="str">
        <f ca="1">IF(B1356="","",IF(ISERROR(MATCH($J1356,SorP!B:B,0)),"",INDIRECT("'SorP'!$A$"&amp;MATCH($S1356&amp;$J1356,SorP!C:C,0))))</f>
        <v/>
      </c>
      <c r="U1356" s="99"/>
      <c r="V1356" s="74" t="str">
        <f ca="1" t="shared" si="154"/>
        <v/>
      </c>
      <c r="W1356" s="74" t="b">
        <f ca="1" t="shared" si="155"/>
        <v>0</v>
      </c>
      <c r="X1356" s="74" t="str">
        <f ca="1" t="shared" si="156"/>
        <v>+</v>
      </c>
      <c r="Y1356" s="74" t="e">
        <f ca="1">IF(C1356="",NA(),MATCH($B1356&amp;$C1356,'Smelter Look-up'!$J:$J,0))</f>
        <v>#N/A</v>
      </c>
      <c r="AB1356" s="74">
        <f ca="1" t="shared" si="157"/>
        <v>0</v>
      </c>
      <c r="AC1356" s="74" t="str">
        <f ca="1" t="shared" si="158"/>
        <v/>
      </c>
      <c r="AD1356" s="74" t="str">
        <f ca="1" t="shared" si="159"/>
        <v/>
      </c>
    </row>
    <row r="1357" s="74" customFormat="1" ht="20.15" customHeight="1" spans="1:30">
      <c r="A1357" s="97"/>
      <c r="B1357" s="95" t="str">
        <f ca="1">IF(LEN(A1357)=0,"",INDEX('Smelter Look-up'!$A:$A,MATCH($A1357,'Smelter Look-up'!$E:$E,0)))</f>
        <v/>
      </c>
      <c r="C1357" s="95" t="str">
        <f ca="1">IF(LEN(A1357)=0,"",INDEX('Smelter Look-up'!$C:$C,MATCH($A1357,'Smelter Look-up'!$E:$E,0)))</f>
        <v/>
      </c>
      <c r="D1357" s="95"/>
      <c r="E1357" s="95" t="str">
        <f ca="1">IF(ISERROR($Y1357),"",OFFSET('Smelter Look-up'!$D$4,$Y1357-4,0)&amp;"")</f>
        <v/>
      </c>
      <c r="F1357" s="95" t="str">
        <f ca="1">IF(ISERROR($Y1357),"",OFFSET('Smelter Look-up'!$E$4,$Y1357-4,0))</f>
        <v/>
      </c>
      <c r="G1357" s="95" t="str">
        <f ca="1">IF(C1357="Smelter not listed","Enter smelter details",IF(ISERROR($Y1357),"",OFFSET('Smelter Look-up'!$F$4,$Y1357-4,0)))</f>
        <v/>
      </c>
      <c r="H1357" s="154" t="str">
        <f ca="1">IF(ISERROR($Y1357),"",OFFSET('Smelter Look-up'!$G$4,$Y1357-4,0))</f>
        <v/>
      </c>
      <c r="I1357" s="96" t="str">
        <f ca="1">IF(ISERROR($Y1357),"",OFFSET('Smelter Look-up'!$H$4,$Y1357-4,0))</f>
        <v/>
      </c>
      <c r="J1357" s="96" t="str">
        <f ca="1">IF(ISERROR($Y1357),"",OFFSET('Smelter Look-up'!$I$4,$Y1357-4,0))</f>
        <v/>
      </c>
      <c r="K1357" s="97"/>
      <c r="L1357" s="97"/>
      <c r="M1357" s="97"/>
      <c r="N1357" s="97"/>
      <c r="O1357" s="97"/>
      <c r="P1357" s="97"/>
      <c r="Q1357" s="98"/>
      <c r="R1357" s="140" t="str">
        <f ca="1">IF(ISERROR($Y1357),"",OFFSET('Smelter Look-up'!$C$4,$Y1357-4,0)&amp;"")</f>
        <v/>
      </c>
      <c r="S1357" s="98" t="str">
        <f ca="1" t="shared" si="153"/>
        <v/>
      </c>
      <c r="T1357" s="98" t="str">
        <f ca="1">IF(B1357="","",IF(ISERROR(MATCH($J1357,SorP!B:B,0)),"",INDIRECT("'SorP'!$A$"&amp;MATCH($S1357&amp;$J1357,SorP!C:C,0))))</f>
        <v/>
      </c>
      <c r="U1357" s="99"/>
      <c r="V1357" s="74" t="str">
        <f ca="1" t="shared" si="154"/>
        <v/>
      </c>
      <c r="W1357" s="74" t="b">
        <f ca="1" t="shared" si="155"/>
        <v>0</v>
      </c>
      <c r="X1357" s="74" t="str">
        <f ca="1" t="shared" si="156"/>
        <v>+</v>
      </c>
      <c r="Y1357" s="74" t="e">
        <f ca="1">IF(C1357="",NA(),MATCH($B1357&amp;$C1357,'Smelter Look-up'!$J:$J,0))</f>
        <v>#N/A</v>
      </c>
      <c r="AB1357" s="74">
        <f ca="1" t="shared" si="157"/>
        <v>0</v>
      </c>
      <c r="AC1357" s="74" t="str">
        <f ca="1" t="shared" si="158"/>
        <v/>
      </c>
      <c r="AD1357" s="74" t="str">
        <f ca="1" t="shared" si="159"/>
        <v/>
      </c>
    </row>
    <row r="1358" s="74" customFormat="1" ht="20.15" customHeight="1" spans="1:30">
      <c r="A1358" s="97"/>
      <c r="B1358" s="95" t="str">
        <f ca="1">IF(LEN(A1358)=0,"",INDEX('Smelter Look-up'!$A:$A,MATCH($A1358,'Smelter Look-up'!$E:$E,0)))</f>
        <v/>
      </c>
      <c r="C1358" s="95" t="str">
        <f ca="1">IF(LEN(A1358)=0,"",INDEX('Smelter Look-up'!$C:$C,MATCH($A1358,'Smelter Look-up'!$E:$E,0)))</f>
        <v/>
      </c>
      <c r="D1358" s="95"/>
      <c r="E1358" s="95" t="str">
        <f ca="1">IF(ISERROR($Y1358),"",OFFSET('Smelter Look-up'!$D$4,$Y1358-4,0)&amp;"")</f>
        <v/>
      </c>
      <c r="F1358" s="95" t="str">
        <f ca="1">IF(ISERROR($Y1358),"",OFFSET('Smelter Look-up'!$E$4,$Y1358-4,0))</f>
        <v/>
      </c>
      <c r="G1358" s="95" t="str">
        <f ca="1">IF(C1358="Smelter not listed","Enter smelter details",IF(ISERROR($Y1358),"",OFFSET('Smelter Look-up'!$F$4,$Y1358-4,0)))</f>
        <v/>
      </c>
      <c r="H1358" s="154" t="str">
        <f ca="1">IF(ISERROR($Y1358),"",OFFSET('Smelter Look-up'!$G$4,$Y1358-4,0))</f>
        <v/>
      </c>
      <c r="I1358" s="96" t="str">
        <f ca="1">IF(ISERROR($Y1358),"",OFFSET('Smelter Look-up'!$H$4,$Y1358-4,0))</f>
        <v/>
      </c>
      <c r="J1358" s="96" t="str">
        <f ca="1">IF(ISERROR($Y1358),"",OFFSET('Smelter Look-up'!$I$4,$Y1358-4,0))</f>
        <v/>
      </c>
      <c r="K1358" s="97"/>
      <c r="L1358" s="97"/>
      <c r="M1358" s="97"/>
      <c r="N1358" s="97"/>
      <c r="O1358" s="97"/>
      <c r="P1358" s="97"/>
      <c r="Q1358" s="98"/>
      <c r="R1358" s="140" t="str">
        <f ca="1">IF(ISERROR($Y1358),"",OFFSET('Smelter Look-up'!$C$4,$Y1358-4,0)&amp;"")</f>
        <v/>
      </c>
      <c r="S1358" s="98" t="str">
        <f ca="1" t="shared" si="153"/>
        <v/>
      </c>
      <c r="T1358" s="98" t="str">
        <f ca="1">IF(B1358="","",IF(ISERROR(MATCH($J1358,SorP!B:B,0)),"",INDIRECT("'SorP'!$A$"&amp;MATCH($S1358&amp;$J1358,SorP!C:C,0))))</f>
        <v/>
      </c>
      <c r="U1358" s="99"/>
      <c r="V1358" s="74" t="str">
        <f ca="1" t="shared" si="154"/>
        <v/>
      </c>
      <c r="W1358" s="74" t="b">
        <f ca="1" t="shared" si="155"/>
        <v>0</v>
      </c>
      <c r="X1358" s="74" t="str">
        <f ca="1" t="shared" si="156"/>
        <v>+</v>
      </c>
      <c r="Y1358" s="74" t="e">
        <f ca="1">IF(C1358="",NA(),MATCH($B1358&amp;$C1358,'Smelter Look-up'!$J:$J,0))</f>
        <v>#N/A</v>
      </c>
      <c r="AB1358" s="74">
        <f ca="1" t="shared" si="157"/>
        <v>0</v>
      </c>
      <c r="AC1358" s="74" t="str">
        <f ca="1" t="shared" si="158"/>
        <v/>
      </c>
      <c r="AD1358" s="74" t="str">
        <f ca="1" t="shared" si="159"/>
        <v/>
      </c>
    </row>
    <row r="1359" s="74" customFormat="1" ht="20.15" customHeight="1" spans="1:30">
      <c r="A1359" s="97"/>
      <c r="B1359" s="95" t="str">
        <f ca="1">IF(LEN(A1359)=0,"",INDEX('Smelter Look-up'!$A:$A,MATCH($A1359,'Smelter Look-up'!$E:$E,0)))</f>
        <v/>
      </c>
      <c r="C1359" s="95" t="str">
        <f ca="1">IF(LEN(A1359)=0,"",INDEX('Smelter Look-up'!$C:$C,MATCH($A1359,'Smelter Look-up'!$E:$E,0)))</f>
        <v/>
      </c>
      <c r="D1359" s="95"/>
      <c r="E1359" s="95" t="str">
        <f ca="1">IF(ISERROR($Y1359),"",OFFSET('Smelter Look-up'!$D$4,$Y1359-4,0)&amp;"")</f>
        <v/>
      </c>
      <c r="F1359" s="95" t="str">
        <f ca="1">IF(ISERROR($Y1359),"",OFFSET('Smelter Look-up'!$E$4,$Y1359-4,0))</f>
        <v/>
      </c>
      <c r="G1359" s="95" t="str">
        <f ca="1">IF(C1359="Smelter not listed","Enter smelter details",IF(ISERROR($Y1359),"",OFFSET('Smelter Look-up'!$F$4,$Y1359-4,0)))</f>
        <v/>
      </c>
      <c r="H1359" s="154" t="str">
        <f ca="1">IF(ISERROR($Y1359),"",OFFSET('Smelter Look-up'!$G$4,$Y1359-4,0))</f>
        <v/>
      </c>
      <c r="I1359" s="96" t="str">
        <f ca="1">IF(ISERROR($Y1359),"",OFFSET('Smelter Look-up'!$H$4,$Y1359-4,0))</f>
        <v/>
      </c>
      <c r="J1359" s="96" t="str">
        <f ca="1">IF(ISERROR($Y1359),"",OFFSET('Smelter Look-up'!$I$4,$Y1359-4,0))</f>
        <v/>
      </c>
      <c r="K1359" s="97"/>
      <c r="L1359" s="97"/>
      <c r="M1359" s="97"/>
      <c r="N1359" s="97"/>
      <c r="O1359" s="97"/>
      <c r="P1359" s="97"/>
      <c r="Q1359" s="98"/>
      <c r="R1359" s="140" t="str">
        <f ca="1">IF(ISERROR($Y1359),"",OFFSET('Smelter Look-up'!$C$4,$Y1359-4,0)&amp;"")</f>
        <v/>
      </c>
      <c r="S1359" s="98" t="str">
        <f ca="1" t="shared" si="153"/>
        <v/>
      </c>
      <c r="T1359" s="98" t="str">
        <f ca="1">IF(B1359="","",IF(ISERROR(MATCH($J1359,SorP!B:B,0)),"",INDIRECT("'SorP'!$A$"&amp;MATCH($S1359&amp;$J1359,SorP!C:C,0))))</f>
        <v/>
      </c>
      <c r="U1359" s="99"/>
      <c r="V1359" s="74" t="str">
        <f ca="1" t="shared" si="154"/>
        <v/>
      </c>
      <c r="W1359" s="74" t="b">
        <f ca="1" t="shared" si="155"/>
        <v>0</v>
      </c>
      <c r="X1359" s="74" t="str">
        <f ca="1" t="shared" si="156"/>
        <v>+</v>
      </c>
      <c r="Y1359" s="74" t="e">
        <f ca="1">IF(C1359="",NA(),MATCH($B1359&amp;$C1359,'Smelter Look-up'!$J:$J,0))</f>
        <v>#N/A</v>
      </c>
      <c r="AB1359" s="74">
        <f ca="1" t="shared" si="157"/>
        <v>0</v>
      </c>
      <c r="AC1359" s="74" t="str">
        <f ca="1" t="shared" si="158"/>
        <v/>
      </c>
      <c r="AD1359" s="74" t="str">
        <f ca="1" t="shared" si="159"/>
        <v/>
      </c>
    </row>
    <row r="1360" s="74" customFormat="1" ht="20.15" customHeight="1" spans="1:30">
      <c r="A1360" s="97"/>
      <c r="B1360" s="95" t="str">
        <f ca="1">IF(LEN(A1360)=0,"",INDEX('Smelter Look-up'!$A:$A,MATCH($A1360,'Smelter Look-up'!$E:$E,0)))</f>
        <v/>
      </c>
      <c r="C1360" s="95" t="str">
        <f ca="1">IF(LEN(A1360)=0,"",INDEX('Smelter Look-up'!$C:$C,MATCH($A1360,'Smelter Look-up'!$E:$E,0)))</f>
        <v/>
      </c>
      <c r="D1360" s="95"/>
      <c r="E1360" s="95" t="str">
        <f ca="1">IF(ISERROR($Y1360),"",OFFSET('Smelter Look-up'!$D$4,$Y1360-4,0)&amp;"")</f>
        <v/>
      </c>
      <c r="F1360" s="95" t="str">
        <f ca="1">IF(ISERROR($Y1360),"",OFFSET('Smelter Look-up'!$E$4,$Y1360-4,0))</f>
        <v/>
      </c>
      <c r="G1360" s="95" t="str">
        <f ca="1">IF(C1360="Smelter not listed","Enter smelter details",IF(ISERROR($Y1360),"",OFFSET('Smelter Look-up'!$F$4,$Y1360-4,0)))</f>
        <v/>
      </c>
      <c r="H1360" s="154" t="str">
        <f ca="1">IF(ISERROR($Y1360),"",OFFSET('Smelter Look-up'!$G$4,$Y1360-4,0))</f>
        <v/>
      </c>
      <c r="I1360" s="96" t="str">
        <f ca="1">IF(ISERROR($Y1360),"",OFFSET('Smelter Look-up'!$H$4,$Y1360-4,0))</f>
        <v/>
      </c>
      <c r="J1360" s="96" t="str">
        <f ca="1">IF(ISERROR($Y1360),"",OFFSET('Smelter Look-up'!$I$4,$Y1360-4,0))</f>
        <v/>
      </c>
      <c r="K1360" s="97"/>
      <c r="L1360" s="97"/>
      <c r="M1360" s="97"/>
      <c r="N1360" s="97"/>
      <c r="O1360" s="97"/>
      <c r="P1360" s="97"/>
      <c r="Q1360" s="98"/>
      <c r="R1360" s="140" t="str">
        <f ca="1">IF(ISERROR($Y1360),"",OFFSET('Smelter Look-up'!$C$4,$Y1360-4,0)&amp;"")</f>
        <v/>
      </c>
      <c r="S1360" s="98" t="str">
        <f ca="1" t="shared" si="153"/>
        <v/>
      </c>
      <c r="T1360" s="98" t="str">
        <f ca="1">IF(B1360="","",IF(ISERROR(MATCH($J1360,SorP!B:B,0)),"",INDIRECT("'SorP'!$A$"&amp;MATCH($S1360&amp;$J1360,SorP!C:C,0))))</f>
        <v/>
      </c>
      <c r="U1360" s="99"/>
      <c r="V1360" s="74" t="str">
        <f ca="1" t="shared" si="154"/>
        <v/>
      </c>
      <c r="W1360" s="74" t="b">
        <f ca="1" t="shared" si="155"/>
        <v>0</v>
      </c>
      <c r="X1360" s="74" t="str">
        <f ca="1" t="shared" si="156"/>
        <v>+</v>
      </c>
      <c r="Y1360" s="74" t="e">
        <f ca="1">IF(C1360="",NA(),MATCH($B1360&amp;$C1360,'Smelter Look-up'!$J:$J,0))</f>
        <v>#N/A</v>
      </c>
      <c r="AB1360" s="74">
        <f ca="1" t="shared" si="157"/>
        <v>0</v>
      </c>
      <c r="AC1360" s="74" t="str">
        <f ca="1" t="shared" si="158"/>
        <v/>
      </c>
      <c r="AD1360" s="74" t="str">
        <f ca="1" t="shared" si="159"/>
        <v/>
      </c>
    </row>
    <row r="1361" s="74" customFormat="1" ht="20.15" customHeight="1" spans="1:30">
      <c r="A1361" s="97"/>
      <c r="B1361" s="95" t="str">
        <f ca="1">IF(LEN(A1361)=0,"",INDEX('Smelter Look-up'!$A:$A,MATCH($A1361,'Smelter Look-up'!$E:$E,0)))</f>
        <v/>
      </c>
      <c r="C1361" s="95" t="str">
        <f ca="1">IF(LEN(A1361)=0,"",INDEX('Smelter Look-up'!$C:$C,MATCH($A1361,'Smelter Look-up'!$E:$E,0)))</f>
        <v/>
      </c>
      <c r="D1361" s="95"/>
      <c r="E1361" s="95" t="str">
        <f ca="1">IF(ISERROR($Y1361),"",OFFSET('Smelter Look-up'!$D$4,$Y1361-4,0)&amp;"")</f>
        <v/>
      </c>
      <c r="F1361" s="95" t="str">
        <f ca="1">IF(ISERROR($Y1361),"",OFFSET('Smelter Look-up'!$E$4,$Y1361-4,0))</f>
        <v/>
      </c>
      <c r="G1361" s="95" t="str">
        <f ca="1">IF(C1361="Smelter not listed","Enter smelter details",IF(ISERROR($Y1361),"",OFFSET('Smelter Look-up'!$F$4,$Y1361-4,0)))</f>
        <v/>
      </c>
      <c r="H1361" s="154" t="str">
        <f ca="1">IF(ISERROR($Y1361),"",OFFSET('Smelter Look-up'!$G$4,$Y1361-4,0))</f>
        <v/>
      </c>
      <c r="I1361" s="96" t="str">
        <f ca="1">IF(ISERROR($Y1361),"",OFFSET('Smelter Look-up'!$H$4,$Y1361-4,0))</f>
        <v/>
      </c>
      <c r="J1361" s="96" t="str">
        <f ca="1">IF(ISERROR($Y1361),"",OFFSET('Smelter Look-up'!$I$4,$Y1361-4,0))</f>
        <v/>
      </c>
      <c r="K1361" s="97"/>
      <c r="L1361" s="97"/>
      <c r="M1361" s="97"/>
      <c r="N1361" s="97"/>
      <c r="O1361" s="97"/>
      <c r="P1361" s="97"/>
      <c r="Q1361" s="98"/>
      <c r="R1361" s="140" t="str">
        <f ca="1">IF(ISERROR($Y1361),"",OFFSET('Smelter Look-up'!$C$4,$Y1361-4,0)&amp;"")</f>
        <v/>
      </c>
      <c r="S1361" s="98" t="str">
        <f ca="1" t="shared" si="153"/>
        <v/>
      </c>
      <c r="T1361" s="98" t="str">
        <f ca="1">IF(B1361="","",IF(ISERROR(MATCH($J1361,SorP!B:B,0)),"",INDIRECT("'SorP'!$A$"&amp;MATCH($S1361&amp;$J1361,SorP!C:C,0))))</f>
        <v/>
      </c>
      <c r="U1361" s="99"/>
      <c r="V1361" s="74" t="str">
        <f ca="1" t="shared" si="154"/>
        <v/>
      </c>
      <c r="W1361" s="74" t="b">
        <f ca="1" t="shared" si="155"/>
        <v>0</v>
      </c>
      <c r="X1361" s="74" t="str">
        <f ca="1" t="shared" si="156"/>
        <v>+</v>
      </c>
      <c r="Y1361" s="74" t="e">
        <f ca="1">IF(C1361="",NA(),MATCH($B1361&amp;$C1361,'Smelter Look-up'!$J:$J,0))</f>
        <v>#N/A</v>
      </c>
      <c r="AB1361" s="74">
        <f ca="1" t="shared" si="157"/>
        <v>0</v>
      </c>
      <c r="AC1361" s="74" t="str">
        <f ca="1" t="shared" si="158"/>
        <v/>
      </c>
      <c r="AD1361" s="74" t="str">
        <f ca="1" t="shared" si="159"/>
        <v/>
      </c>
    </row>
    <row r="1362" s="74" customFormat="1" ht="20.15" customHeight="1" spans="1:30">
      <c r="A1362" s="97"/>
      <c r="B1362" s="95" t="str">
        <f ca="1">IF(LEN(A1362)=0,"",INDEX('Smelter Look-up'!$A:$A,MATCH($A1362,'Smelter Look-up'!$E:$E,0)))</f>
        <v/>
      </c>
      <c r="C1362" s="95" t="str">
        <f ca="1">IF(LEN(A1362)=0,"",INDEX('Smelter Look-up'!$C:$C,MATCH($A1362,'Smelter Look-up'!$E:$E,0)))</f>
        <v/>
      </c>
      <c r="D1362" s="95"/>
      <c r="E1362" s="95" t="str">
        <f ca="1">IF(ISERROR($Y1362),"",OFFSET('Smelter Look-up'!$D$4,$Y1362-4,0)&amp;"")</f>
        <v/>
      </c>
      <c r="F1362" s="95" t="str">
        <f ca="1">IF(ISERROR($Y1362),"",OFFSET('Smelter Look-up'!$E$4,$Y1362-4,0))</f>
        <v/>
      </c>
      <c r="G1362" s="95" t="str">
        <f ca="1">IF(C1362="Smelter not listed","Enter smelter details",IF(ISERROR($Y1362),"",OFFSET('Smelter Look-up'!$F$4,$Y1362-4,0)))</f>
        <v/>
      </c>
      <c r="H1362" s="154" t="str">
        <f ca="1">IF(ISERROR($Y1362),"",OFFSET('Smelter Look-up'!$G$4,$Y1362-4,0))</f>
        <v/>
      </c>
      <c r="I1362" s="96" t="str">
        <f ca="1">IF(ISERROR($Y1362),"",OFFSET('Smelter Look-up'!$H$4,$Y1362-4,0))</f>
        <v/>
      </c>
      <c r="J1362" s="96" t="str">
        <f ca="1">IF(ISERROR($Y1362),"",OFFSET('Smelter Look-up'!$I$4,$Y1362-4,0))</f>
        <v/>
      </c>
      <c r="K1362" s="97"/>
      <c r="L1362" s="97"/>
      <c r="M1362" s="97"/>
      <c r="N1362" s="97"/>
      <c r="O1362" s="97"/>
      <c r="P1362" s="97"/>
      <c r="Q1362" s="98"/>
      <c r="R1362" s="140" t="str">
        <f ca="1">IF(ISERROR($Y1362),"",OFFSET('Smelter Look-up'!$C$4,$Y1362-4,0)&amp;"")</f>
        <v/>
      </c>
      <c r="S1362" s="98" t="str">
        <f ca="1" t="shared" si="153"/>
        <v/>
      </c>
      <c r="T1362" s="98" t="str">
        <f ca="1">IF(B1362="","",IF(ISERROR(MATCH($J1362,SorP!B:B,0)),"",INDIRECT("'SorP'!$A$"&amp;MATCH($S1362&amp;$J1362,SorP!C:C,0))))</f>
        <v/>
      </c>
      <c r="U1362" s="99"/>
      <c r="V1362" s="74" t="str">
        <f ca="1" t="shared" si="154"/>
        <v/>
      </c>
      <c r="W1362" s="74" t="b">
        <f ca="1" t="shared" si="155"/>
        <v>0</v>
      </c>
      <c r="X1362" s="74" t="str">
        <f ca="1" t="shared" si="156"/>
        <v>+</v>
      </c>
      <c r="Y1362" s="74" t="e">
        <f ca="1">IF(C1362="",NA(),MATCH($B1362&amp;$C1362,'Smelter Look-up'!$J:$J,0))</f>
        <v>#N/A</v>
      </c>
      <c r="AB1362" s="74">
        <f ca="1" t="shared" si="157"/>
        <v>0</v>
      </c>
      <c r="AC1362" s="74" t="str">
        <f ca="1" t="shared" si="158"/>
        <v/>
      </c>
      <c r="AD1362" s="74" t="str">
        <f ca="1" t="shared" si="159"/>
        <v/>
      </c>
    </row>
    <row r="1363" s="74" customFormat="1" ht="20.15" customHeight="1" spans="1:30">
      <c r="A1363" s="97"/>
      <c r="B1363" s="95" t="str">
        <f ca="1">IF(LEN(A1363)=0,"",INDEX('Smelter Look-up'!$A:$A,MATCH($A1363,'Smelter Look-up'!$E:$E,0)))</f>
        <v/>
      </c>
      <c r="C1363" s="95" t="str">
        <f ca="1">IF(LEN(A1363)=0,"",INDEX('Smelter Look-up'!$C:$C,MATCH($A1363,'Smelter Look-up'!$E:$E,0)))</f>
        <v/>
      </c>
      <c r="D1363" s="95"/>
      <c r="E1363" s="95" t="str">
        <f ca="1">IF(ISERROR($Y1363),"",OFFSET('Smelter Look-up'!$D$4,$Y1363-4,0)&amp;"")</f>
        <v/>
      </c>
      <c r="F1363" s="95" t="str">
        <f ca="1">IF(ISERROR($Y1363),"",OFFSET('Smelter Look-up'!$E$4,$Y1363-4,0))</f>
        <v/>
      </c>
      <c r="G1363" s="95" t="str">
        <f ca="1">IF(C1363="Smelter not listed","Enter smelter details",IF(ISERROR($Y1363),"",OFFSET('Smelter Look-up'!$F$4,$Y1363-4,0)))</f>
        <v/>
      </c>
      <c r="H1363" s="154" t="str">
        <f ca="1">IF(ISERROR($Y1363),"",OFFSET('Smelter Look-up'!$G$4,$Y1363-4,0))</f>
        <v/>
      </c>
      <c r="I1363" s="96" t="str">
        <f ca="1">IF(ISERROR($Y1363),"",OFFSET('Smelter Look-up'!$H$4,$Y1363-4,0))</f>
        <v/>
      </c>
      <c r="J1363" s="96" t="str">
        <f ca="1">IF(ISERROR($Y1363),"",OFFSET('Smelter Look-up'!$I$4,$Y1363-4,0))</f>
        <v/>
      </c>
      <c r="K1363" s="97"/>
      <c r="L1363" s="97"/>
      <c r="M1363" s="97"/>
      <c r="N1363" s="97"/>
      <c r="O1363" s="97"/>
      <c r="P1363" s="97"/>
      <c r="Q1363" s="98"/>
      <c r="R1363" s="140" t="str">
        <f ca="1">IF(ISERROR($Y1363),"",OFFSET('Smelter Look-up'!$C$4,$Y1363-4,0)&amp;"")</f>
        <v/>
      </c>
      <c r="S1363" s="98" t="str">
        <f ca="1" t="shared" si="153"/>
        <v/>
      </c>
      <c r="T1363" s="98" t="str">
        <f ca="1">IF(B1363="","",IF(ISERROR(MATCH($J1363,SorP!B:B,0)),"",INDIRECT("'SorP'!$A$"&amp;MATCH($S1363&amp;$J1363,SorP!C:C,0))))</f>
        <v/>
      </c>
      <c r="U1363" s="99"/>
      <c r="V1363" s="74" t="str">
        <f ca="1" t="shared" si="154"/>
        <v/>
      </c>
      <c r="W1363" s="74" t="b">
        <f ca="1" t="shared" si="155"/>
        <v>0</v>
      </c>
      <c r="X1363" s="74" t="str">
        <f ca="1" t="shared" si="156"/>
        <v>+</v>
      </c>
      <c r="Y1363" s="74" t="e">
        <f ca="1">IF(C1363="",NA(),MATCH($B1363&amp;$C1363,'Smelter Look-up'!$J:$J,0))</f>
        <v>#N/A</v>
      </c>
      <c r="AB1363" s="74">
        <f ca="1" t="shared" si="157"/>
        <v>0</v>
      </c>
      <c r="AC1363" s="74" t="str">
        <f ca="1" t="shared" si="158"/>
        <v/>
      </c>
      <c r="AD1363" s="74" t="str">
        <f ca="1" t="shared" si="159"/>
        <v/>
      </c>
    </row>
    <row r="1364" s="74" customFormat="1" ht="20.15" customHeight="1" spans="1:30">
      <c r="A1364" s="97"/>
      <c r="B1364" s="95" t="str">
        <f ca="1">IF(LEN(A1364)=0,"",INDEX('Smelter Look-up'!$A:$A,MATCH($A1364,'Smelter Look-up'!$E:$E,0)))</f>
        <v/>
      </c>
      <c r="C1364" s="95" t="str">
        <f ca="1">IF(LEN(A1364)=0,"",INDEX('Smelter Look-up'!$C:$C,MATCH($A1364,'Smelter Look-up'!$E:$E,0)))</f>
        <v/>
      </c>
      <c r="D1364" s="95"/>
      <c r="E1364" s="95" t="str">
        <f ca="1">IF(ISERROR($Y1364),"",OFFSET('Smelter Look-up'!$D$4,$Y1364-4,0)&amp;"")</f>
        <v/>
      </c>
      <c r="F1364" s="95" t="str">
        <f ca="1">IF(ISERROR($Y1364),"",OFFSET('Smelter Look-up'!$E$4,$Y1364-4,0))</f>
        <v/>
      </c>
      <c r="G1364" s="95" t="str">
        <f ca="1">IF(C1364="Smelter not listed","Enter smelter details",IF(ISERROR($Y1364),"",OFFSET('Smelter Look-up'!$F$4,$Y1364-4,0)))</f>
        <v/>
      </c>
      <c r="H1364" s="154" t="str">
        <f ca="1">IF(ISERROR($Y1364),"",OFFSET('Smelter Look-up'!$G$4,$Y1364-4,0))</f>
        <v/>
      </c>
      <c r="I1364" s="96" t="str">
        <f ca="1">IF(ISERROR($Y1364),"",OFFSET('Smelter Look-up'!$H$4,$Y1364-4,0))</f>
        <v/>
      </c>
      <c r="J1364" s="96" t="str">
        <f ca="1">IF(ISERROR($Y1364),"",OFFSET('Smelter Look-up'!$I$4,$Y1364-4,0))</f>
        <v/>
      </c>
      <c r="K1364" s="97"/>
      <c r="L1364" s="97"/>
      <c r="M1364" s="97"/>
      <c r="N1364" s="97"/>
      <c r="O1364" s="97"/>
      <c r="P1364" s="97"/>
      <c r="Q1364" s="98"/>
      <c r="R1364" s="140" t="str">
        <f ca="1">IF(ISERROR($Y1364),"",OFFSET('Smelter Look-up'!$C$4,$Y1364-4,0)&amp;"")</f>
        <v/>
      </c>
      <c r="S1364" s="98" t="str">
        <f ca="1" t="shared" si="153"/>
        <v/>
      </c>
      <c r="T1364" s="98" t="str">
        <f ca="1">IF(B1364="","",IF(ISERROR(MATCH($J1364,SorP!B:B,0)),"",INDIRECT("'SorP'!$A$"&amp;MATCH($S1364&amp;$J1364,SorP!C:C,0))))</f>
        <v/>
      </c>
      <c r="U1364" s="99"/>
      <c r="V1364" s="74" t="str">
        <f ca="1" t="shared" si="154"/>
        <v/>
      </c>
      <c r="W1364" s="74" t="b">
        <f ca="1" t="shared" si="155"/>
        <v>0</v>
      </c>
      <c r="X1364" s="74" t="str">
        <f ca="1" t="shared" si="156"/>
        <v>+</v>
      </c>
      <c r="Y1364" s="74" t="e">
        <f ca="1">IF(C1364="",NA(),MATCH($B1364&amp;$C1364,'Smelter Look-up'!$J:$J,0))</f>
        <v>#N/A</v>
      </c>
      <c r="AB1364" s="74">
        <f ca="1" t="shared" si="157"/>
        <v>0</v>
      </c>
      <c r="AC1364" s="74" t="str">
        <f ca="1" t="shared" si="158"/>
        <v/>
      </c>
      <c r="AD1364" s="74" t="str">
        <f ca="1" t="shared" si="159"/>
        <v/>
      </c>
    </row>
    <row r="1365" s="74" customFormat="1" ht="20.15" customHeight="1" spans="1:30">
      <c r="A1365" s="97"/>
      <c r="B1365" s="95" t="str">
        <f ca="1">IF(LEN(A1365)=0,"",INDEX('Smelter Look-up'!$A:$A,MATCH($A1365,'Smelter Look-up'!$E:$E,0)))</f>
        <v/>
      </c>
      <c r="C1365" s="95" t="str">
        <f ca="1">IF(LEN(A1365)=0,"",INDEX('Smelter Look-up'!$C:$C,MATCH($A1365,'Smelter Look-up'!$E:$E,0)))</f>
        <v/>
      </c>
      <c r="D1365" s="95"/>
      <c r="E1365" s="95" t="str">
        <f ca="1">IF(ISERROR($Y1365),"",OFFSET('Smelter Look-up'!$D$4,$Y1365-4,0)&amp;"")</f>
        <v/>
      </c>
      <c r="F1365" s="95" t="str">
        <f ca="1">IF(ISERROR($Y1365),"",OFFSET('Smelter Look-up'!$E$4,$Y1365-4,0))</f>
        <v/>
      </c>
      <c r="G1365" s="95" t="str">
        <f ca="1">IF(C1365="Smelter not listed","Enter smelter details",IF(ISERROR($Y1365),"",OFFSET('Smelter Look-up'!$F$4,$Y1365-4,0)))</f>
        <v/>
      </c>
      <c r="H1365" s="154" t="str">
        <f ca="1">IF(ISERROR($Y1365),"",OFFSET('Smelter Look-up'!$G$4,$Y1365-4,0))</f>
        <v/>
      </c>
      <c r="I1365" s="96" t="str">
        <f ca="1">IF(ISERROR($Y1365),"",OFFSET('Smelter Look-up'!$H$4,$Y1365-4,0))</f>
        <v/>
      </c>
      <c r="J1365" s="96" t="str">
        <f ca="1">IF(ISERROR($Y1365),"",OFFSET('Smelter Look-up'!$I$4,$Y1365-4,0))</f>
        <v/>
      </c>
      <c r="K1365" s="97"/>
      <c r="L1365" s="97"/>
      <c r="M1365" s="97"/>
      <c r="N1365" s="97"/>
      <c r="O1365" s="97"/>
      <c r="P1365" s="97"/>
      <c r="Q1365" s="98"/>
      <c r="R1365" s="140" t="str">
        <f ca="1">IF(ISERROR($Y1365),"",OFFSET('Smelter Look-up'!$C$4,$Y1365-4,0)&amp;"")</f>
        <v/>
      </c>
      <c r="S1365" s="98" t="str">
        <f ca="1" t="shared" si="153"/>
        <v/>
      </c>
      <c r="T1365" s="98" t="str">
        <f ca="1">IF(B1365="","",IF(ISERROR(MATCH($J1365,SorP!B:B,0)),"",INDIRECT("'SorP'!$A$"&amp;MATCH($S1365&amp;$J1365,SorP!C:C,0))))</f>
        <v/>
      </c>
      <c r="U1365" s="99"/>
      <c r="V1365" s="74" t="str">
        <f ca="1" t="shared" si="154"/>
        <v/>
      </c>
      <c r="W1365" s="74" t="b">
        <f ca="1" t="shared" si="155"/>
        <v>0</v>
      </c>
      <c r="X1365" s="74" t="str">
        <f ca="1" t="shared" si="156"/>
        <v>+</v>
      </c>
      <c r="Y1365" s="74" t="e">
        <f ca="1">IF(C1365="",NA(),MATCH($B1365&amp;$C1365,'Smelter Look-up'!$J:$J,0))</f>
        <v>#N/A</v>
      </c>
      <c r="AB1365" s="74">
        <f ca="1" t="shared" si="157"/>
        <v>0</v>
      </c>
      <c r="AC1365" s="74" t="str">
        <f ca="1" t="shared" si="158"/>
        <v/>
      </c>
      <c r="AD1365" s="74" t="str">
        <f ca="1" t="shared" si="159"/>
        <v/>
      </c>
    </row>
    <row r="1366" s="74" customFormat="1" ht="20.15" customHeight="1" spans="1:30">
      <c r="A1366" s="97"/>
      <c r="B1366" s="95" t="str">
        <f ca="1">IF(LEN(A1366)=0,"",INDEX('Smelter Look-up'!$A:$A,MATCH($A1366,'Smelter Look-up'!$E:$E,0)))</f>
        <v/>
      </c>
      <c r="C1366" s="95" t="str">
        <f ca="1">IF(LEN(A1366)=0,"",INDEX('Smelter Look-up'!$C:$C,MATCH($A1366,'Smelter Look-up'!$E:$E,0)))</f>
        <v/>
      </c>
      <c r="D1366" s="95"/>
      <c r="E1366" s="95" t="str">
        <f ca="1">IF(ISERROR($Y1366),"",OFFSET('Smelter Look-up'!$D$4,$Y1366-4,0)&amp;"")</f>
        <v/>
      </c>
      <c r="F1366" s="95" t="str">
        <f ca="1">IF(ISERROR($Y1366),"",OFFSET('Smelter Look-up'!$E$4,$Y1366-4,0))</f>
        <v/>
      </c>
      <c r="G1366" s="95" t="str">
        <f ca="1">IF(C1366="Smelter not listed","Enter smelter details",IF(ISERROR($Y1366),"",OFFSET('Smelter Look-up'!$F$4,$Y1366-4,0)))</f>
        <v/>
      </c>
      <c r="H1366" s="154" t="str">
        <f ca="1">IF(ISERROR($Y1366),"",OFFSET('Smelter Look-up'!$G$4,$Y1366-4,0))</f>
        <v/>
      </c>
      <c r="I1366" s="96" t="str">
        <f ca="1">IF(ISERROR($Y1366),"",OFFSET('Smelter Look-up'!$H$4,$Y1366-4,0))</f>
        <v/>
      </c>
      <c r="J1366" s="96" t="str">
        <f ca="1">IF(ISERROR($Y1366),"",OFFSET('Smelter Look-up'!$I$4,$Y1366-4,0))</f>
        <v/>
      </c>
      <c r="K1366" s="97"/>
      <c r="L1366" s="97"/>
      <c r="M1366" s="97"/>
      <c r="N1366" s="97"/>
      <c r="O1366" s="97"/>
      <c r="P1366" s="97"/>
      <c r="Q1366" s="98"/>
      <c r="R1366" s="140" t="str">
        <f ca="1">IF(ISERROR($Y1366),"",OFFSET('Smelter Look-up'!$C$4,$Y1366-4,0)&amp;"")</f>
        <v/>
      </c>
      <c r="S1366" s="98" t="str">
        <f ca="1" t="shared" si="153"/>
        <v/>
      </c>
      <c r="T1366" s="98" t="str">
        <f ca="1">IF(B1366="","",IF(ISERROR(MATCH($J1366,SorP!B:B,0)),"",INDIRECT("'SorP'!$A$"&amp;MATCH($S1366&amp;$J1366,SorP!C:C,0))))</f>
        <v/>
      </c>
      <c r="U1366" s="99"/>
      <c r="V1366" s="74" t="str">
        <f ca="1" t="shared" si="154"/>
        <v/>
      </c>
      <c r="W1366" s="74" t="b">
        <f ca="1" t="shared" si="155"/>
        <v>0</v>
      </c>
      <c r="X1366" s="74" t="str">
        <f ca="1" t="shared" si="156"/>
        <v>+</v>
      </c>
      <c r="Y1366" s="74" t="e">
        <f ca="1">IF(C1366="",NA(),MATCH($B1366&amp;$C1366,'Smelter Look-up'!$J:$J,0))</f>
        <v>#N/A</v>
      </c>
      <c r="AB1366" s="74">
        <f ca="1" t="shared" si="157"/>
        <v>0</v>
      </c>
      <c r="AC1366" s="74" t="str">
        <f ca="1" t="shared" si="158"/>
        <v/>
      </c>
      <c r="AD1366" s="74" t="str">
        <f ca="1" t="shared" si="159"/>
        <v/>
      </c>
    </row>
    <row r="1367" s="74" customFormat="1" ht="20.15" customHeight="1" spans="1:30">
      <c r="A1367" s="97"/>
      <c r="B1367" s="95" t="str">
        <f ca="1">IF(LEN(A1367)=0,"",INDEX('Smelter Look-up'!$A:$A,MATCH($A1367,'Smelter Look-up'!$E:$E,0)))</f>
        <v/>
      </c>
      <c r="C1367" s="95" t="str">
        <f ca="1">IF(LEN(A1367)=0,"",INDEX('Smelter Look-up'!$C:$C,MATCH($A1367,'Smelter Look-up'!$E:$E,0)))</f>
        <v/>
      </c>
      <c r="D1367" s="95"/>
      <c r="E1367" s="95" t="str">
        <f ca="1">IF(ISERROR($Y1367),"",OFFSET('Smelter Look-up'!$D$4,$Y1367-4,0)&amp;"")</f>
        <v/>
      </c>
      <c r="F1367" s="95" t="str">
        <f ca="1">IF(ISERROR($Y1367),"",OFFSET('Smelter Look-up'!$E$4,$Y1367-4,0))</f>
        <v/>
      </c>
      <c r="G1367" s="95" t="str">
        <f ca="1">IF(C1367="Smelter not listed","Enter smelter details",IF(ISERROR($Y1367),"",OFFSET('Smelter Look-up'!$F$4,$Y1367-4,0)))</f>
        <v/>
      </c>
      <c r="H1367" s="154" t="str">
        <f ca="1">IF(ISERROR($Y1367),"",OFFSET('Smelter Look-up'!$G$4,$Y1367-4,0))</f>
        <v/>
      </c>
      <c r="I1367" s="96" t="str">
        <f ca="1">IF(ISERROR($Y1367),"",OFFSET('Smelter Look-up'!$H$4,$Y1367-4,0))</f>
        <v/>
      </c>
      <c r="J1367" s="96" t="str">
        <f ca="1">IF(ISERROR($Y1367),"",OFFSET('Smelter Look-up'!$I$4,$Y1367-4,0))</f>
        <v/>
      </c>
      <c r="K1367" s="97"/>
      <c r="L1367" s="97"/>
      <c r="M1367" s="97"/>
      <c r="N1367" s="97"/>
      <c r="O1367" s="97"/>
      <c r="P1367" s="97"/>
      <c r="Q1367" s="98"/>
      <c r="R1367" s="140" t="str">
        <f ca="1">IF(ISERROR($Y1367),"",OFFSET('Smelter Look-up'!$C$4,$Y1367-4,0)&amp;"")</f>
        <v/>
      </c>
      <c r="S1367" s="98" t="str">
        <f ca="1" t="shared" si="153"/>
        <v/>
      </c>
      <c r="T1367" s="98" t="str">
        <f ca="1">IF(B1367="","",IF(ISERROR(MATCH($J1367,SorP!B:B,0)),"",INDIRECT("'SorP'!$A$"&amp;MATCH($S1367&amp;$J1367,SorP!C:C,0))))</f>
        <v/>
      </c>
      <c r="U1367" s="99"/>
      <c r="V1367" s="74" t="str">
        <f ca="1" t="shared" si="154"/>
        <v/>
      </c>
      <c r="W1367" s="74" t="b">
        <f ca="1" t="shared" si="155"/>
        <v>0</v>
      </c>
      <c r="X1367" s="74" t="str">
        <f ca="1" t="shared" si="156"/>
        <v>+</v>
      </c>
      <c r="Y1367" s="74" t="e">
        <f ca="1">IF(C1367="",NA(),MATCH($B1367&amp;$C1367,'Smelter Look-up'!$J:$J,0))</f>
        <v>#N/A</v>
      </c>
      <c r="AB1367" s="74">
        <f ca="1" t="shared" si="157"/>
        <v>0</v>
      </c>
      <c r="AC1367" s="74" t="str">
        <f ca="1" t="shared" si="158"/>
        <v/>
      </c>
      <c r="AD1367" s="74" t="str">
        <f ca="1" t="shared" si="159"/>
        <v/>
      </c>
    </row>
    <row r="1368" s="74" customFormat="1" ht="20.15" customHeight="1" spans="1:30">
      <c r="A1368" s="97"/>
      <c r="B1368" s="95" t="str">
        <f ca="1">IF(LEN(A1368)=0,"",INDEX('Smelter Look-up'!$A:$A,MATCH($A1368,'Smelter Look-up'!$E:$E,0)))</f>
        <v/>
      </c>
      <c r="C1368" s="95" t="str">
        <f ca="1">IF(LEN(A1368)=0,"",INDEX('Smelter Look-up'!$C:$C,MATCH($A1368,'Smelter Look-up'!$E:$E,0)))</f>
        <v/>
      </c>
      <c r="D1368" s="95"/>
      <c r="E1368" s="95" t="str">
        <f ca="1">IF(ISERROR($Y1368),"",OFFSET('Smelter Look-up'!$D$4,$Y1368-4,0)&amp;"")</f>
        <v/>
      </c>
      <c r="F1368" s="95" t="str">
        <f ca="1">IF(ISERROR($Y1368),"",OFFSET('Smelter Look-up'!$E$4,$Y1368-4,0))</f>
        <v/>
      </c>
      <c r="G1368" s="95" t="str">
        <f ca="1">IF(C1368="Smelter not listed","Enter smelter details",IF(ISERROR($Y1368),"",OFFSET('Smelter Look-up'!$F$4,$Y1368-4,0)))</f>
        <v/>
      </c>
      <c r="H1368" s="154" t="str">
        <f ca="1">IF(ISERROR($Y1368),"",OFFSET('Smelter Look-up'!$G$4,$Y1368-4,0))</f>
        <v/>
      </c>
      <c r="I1368" s="96" t="str">
        <f ca="1">IF(ISERROR($Y1368),"",OFFSET('Smelter Look-up'!$H$4,$Y1368-4,0))</f>
        <v/>
      </c>
      <c r="J1368" s="96" t="str">
        <f ca="1">IF(ISERROR($Y1368),"",OFFSET('Smelter Look-up'!$I$4,$Y1368-4,0))</f>
        <v/>
      </c>
      <c r="K1368" s="97"/>
      <c r="L1368" s="97"/>
      <c r="M1368" s="97"/>
      <c r="N1368" s="97"/>
      <c r="O1368" s="97"/>
      <c r="P1368" s="97"/>
      <c r="Q1368" s="98"/>
      <c r="R1368" s="140" t="str">
        <f ca="1">IF(ISERROR($Y1368),"",OFFSET('Smelter Look-up'!$C$4,$Y1368-4,0)&amp;"")</f>
        <v/>
      </c>
      <c r="S1368" s="98" t="str">
        <f ca="1" t="shared" si="153"/>
        <v/>
      </c>
      <c r="T1368" s="98" t="str">
        <f ca="1">IF(B1368="","",IF(ISERROR(MATCH($J1368,SorP!B:B,0)),"",INDIRECT("'SorP'!$A$"&amp;MATCH($S1368&amp;$J1368,SorP!C:C,0))))</f>
        <v/>
      </c>
      <c r="U1368" s="99"/>
      <c r="V1368" s="74" t="str">
        <f ca="1" t="shared" si="154"/>
        <v/>
      </c>
      <c r="W1368" s="74" t="b">
        <f ca="1" t="shared" si="155"/>
        <v>0</v>
      </c>
      <c r="X1368" s="74" t="str">
        <f ca="1" t="shared" si="156"/>
        <v>+</v>
      </c>
      <c r="Y1368" s="74" t="e">
        <f ca="1">IF(C1368="",NA(),MATCH($B1368&amp;$C1368,'Smelter Look-up'!$J:$J,0))</f>
        <v>#N/A</v>
      </c>
      <c r="AB1368" s="74">
        <f ca="1" t="shared" si="157"/>
        <v>0</v>
      </c>
      <c r="AC1368" s="74" t="str">
        <f ca="1" t="shared" si="158"/>
        <v/>
      </c>
      <c r="AD1368" s="74" t="str">
        <f ca="1" t="shared" si="159"/>
        <v/>
      </c>
    </row>
    <row r="1369" s="74" customFormat="1" ht="20.15" customHeight="1" spans="1:30">
      <c r="A1369" s="97"/>
      <c r="B1369" s="95" t="str">
        <f ca="1">IF(LEN(A1369)=0,"",INDEX('Smelter Look-up'!$A:$A,MATCH($A1369,'Smelter Look-up'!$E:$E,0)))</f>
        <v/>
      </c>
      <c r="C1369" s="95" t="str">
        <f ca="1">IF(LEN(A1369)=0,"",INDEX('Smelter Look-up'!$C:$C,MATCH($A1369,'Smelter Look-up'!$E:$E,0)))</f>
        <v/>
      </c>
      <c r="D1369" s="95"/>
      <c r="E1369" s="95" t="str">
        <f ca="1">IF(ISERROR($Y1369),"",OFFSET('Smelter Look-up'!$D$4,$Y1369-4,0)&amp;"")</f>
        <v/>
      </c>
      <c r="F1369" s="95" t="str">
        <f ca="1">IF(ISERROR($Y1369),"",OFFSET('Smelter Look-up'!$E$4,$Y1369-4,0))</f>
        <v/>
      </c>
      <c r="G1369" s="95" t="str">
        <f ca="1">IF(C1369="Smelter not listed","Enter smelter details",IF(ISERROR($Y1369),"",OFFSET('Smelter Look-up'!$F$4,$Y1369-4,0)))</f>
        <v/>
      </c>
      <c r="H1369" s="154" t="str">
        <f ca="1">IF(ISERROR($Y1369),"",OFFSET('Smelter Look-up'!$G$4,$Y1369-4,0))</f>
        <v/>
      </c>
      <c r="I1369" s="96" t="str">
        <f ca="1">IF(ISERROR($Y1369),"",OFFSET('Smelter Look-up'!$H$4,$Y1369-4,0))</f>
        <v/>
      </c>
      <c r="J1369" s="96" t="str">
        <f ca="1">IF(ISERROR($Y1369),"",OFFSET('Smelter Look-up'!$I$4,$Y1369-4,0))</f>
        <v/>
      </c>
      <c r="K1369" s="97"/>
      <c r="L1369" s="97"/>
      <c r="M1369" s="97"/>
      <c r="N1369" s="97"/>
      <c r="O1369" s="97"/>
      <c r="P1369" s="97"/>
      <c r="Q1369" s="98"/>
      <c r="R1369" s="140" t="str">
        <f ca="1">IF(ISERROR($Y1369),"",OFFSET('Smelter Look-up'!$C$4,$Y1369-4,0)&amp;"")</f>
        <v/>
      </c>
      <c r="S1369" s="98" t="str">
        <f ca="1" t="shared" si="153"/>
        <v/>
      </c>
      <c r="T1369" s="98" t="str">
        <f ca="1">IF(B1369="","",IF(ISERROR(MATCH($J1369,SorP!B:B,0)),"",INDIRECT("'SorP'!$A$"&amp;MATCH($S1369&amp;$J1369,SorP!C:C,0))))</f>
        <v/>
      </c>
      <c r="U1369" s="99"/>
      <c r="V1369" s="74" t="str">
        <f ca="1" t="shared" si="154"/>
        <v/>
      </c>
      <c r="W1369" s="74" t="b">
        <f ca="1" t="shared" si="155"/>
        <v>0</v>
      </c>
      <c r="X1369" s="74" t="str">
        <f ca="1" t="shared" si="156"/>
        <v>+</v>
      </c>
      <c r="Y1369" s="74" t="e">
        <f ca="1">IF(C1369="",NA(),MATCH($B1369&amp;$C1369,'Smelter Look-up'!$J:$J,0))</f>
        <v>#N/A</v>
      </c>
      <c r="AB1369" s="74">
        <f ca="1" t="shared" si="157"/>
        <v>0</v>
      </c>
      <c r="AC1369" s="74" t="str">
        <f ca="1" t="shared" si="158"/>
        <v/>
      </c>
      <c r="AD1369" s="74" t="str">
        <f ca="1" t="shared" si="159"/>
        <v/>
      </c>
    </row>
    <row r="1370" s="74" customFormat="1" ht="20.15" customHeight="1" spans="1:30">
      <c r="A1370" s="97"/>
      <c r="B1370" s="95" t="str">
        <f ca="1">IF(LEN(A1370)=0,"",INDEX('Smelter Look-up'!$A:$A,MATCH($A1370,'Smelter Look-up'!$E:$E,0)))</f>
        <v/>
      </c>
      <c r="C1370" s="95" t="str">
        <f ca="1">IF(LEN(A1370)=0,"",INDEX('Smelter Look-up'!$C:$C,MATCH($A1370,'Smelter Look-up'!$E:$E,0)))</f>
        <v/>
      </c>
      <c r="D1370" s="95"/>
      <c r="E1370" s="95" t="str">
        <f ca="1">IF(ISERROR($Y1370),"",OFFSET('Smelter Look-up'!$D$4,$Y1370-4,0)&amp;"")</f>
        <v/>
      </c>
      <c r="F1370" s="95" t="str">
        <f ca="1">IF(ISERROR($Y1370),"",OFFSET('Smelter Look-up'!$E$4,$Y1370-4,0))</f>
        <v/>
      </c>
      <c r="G1370" s="95" t="str">
        <f ca="1">IF(C1370="Smelter not listed","Enter smelter details",IF(ISERROR($Y1370),"",OFFSET('Smelter Look-up'!$F$4,$Y1370-4,0)))</f>
        <v/>
      </c>
      <c r="H1370" s="154" t="str">
        <f ca="1">IF(ISERROR($Y1370),"",OFFSET('Smelter Look-up'!$G$4,$Y1370-4,0))</f>
        <v/>
      </c>
      <c r="I1370" s="96" t="str">
        <f ca="1">IF(ISERROR($Y1370),"",OFFSET('Smelter Look-up'!$H$4,$Y1370-4,0))</f>
        <v/>
      </c>
      <c r="J1370" s="96" t="str">
        <f ca="1">IF(ISERROR($Y1370),"",OFFSET('Smelter Look-up'!$I$4,$Y1370-4,0))</f>
        <v/>
      </c>
      <c r="K1370" s="97"/>
      <c r="L1370" s="97"/>
      <c r="M1370" s="97"/>
      <c r="N1370" s="97"/>
      <c r="O1370" s="97"/>
      <c r="P1370" s="97"/>
      <c r="Q1370" s="98"/>
      <c r="R1370" s="140" t="str">
        <f ca="1">IF(ISERROR($Y1370),"",OFFSET('Smelter Look-up'!$C$4,$Y1370-4,0)&amp;"")</f>
        <v/>
      </c>
      <c r="S1370" s="98" t="str">
        <f ca="1" t="shared" si="153"/>
        <v/>
      </c>
      <c r="T1370" s="98" t="str">
        <f ca="1">IF(B1370="","",IF(ISERROR(MATCH($J1370,SorP!B:B,0)),"",INDIRECT("'SorP'!$A$"&amp;MATCH($S1370&amp;$J1370,SorP!C:C,0))))</f>
        <v/>
      </c>
      <c r="U1370" s="99"/>
      <c r="V1370" s="74" t="str">
        <f ca="1" t="shared" si="154"/>
        <v/>
      </c>
      <c r="W1370" s="74" t="b">
        <f ca="1" t="shared" si="155"/>
        <v>0</v>
      </c>
      <c r="X1370" s="74" t="str">
        <f ca="1" t="shared" si="156"/>
        <v>+</v>
      </c>
      <c r="Y1370" s="74" t="e">
        <f ca="1">IF(C1370="",NA(),MATCH($B1370&amp;$C1370,'Smelter Look-up'!$J:$J,0))</f>
        <v>#N/A</v>
      </c>
      <c r="AB1370" s="74">
        <f ca="1" t="shared" si="157"/>
        <v>0</v>
      </c>
      <c r="AC1370" s="74" t="str">
        <f ca="1" t="shared" si="158"/>
        <v/>
      </c>
      <c r="AD1370" s="74" t="str">
        <f ca="1" t="shared" si="159"/>
        <v/>
      </c>
    </row>
    <row r="1371" s="74" customFormat="1" ht="20.15" customHeight="1" spans="1:30">
      <c r="A1371" s="97"/>
      <c r="B1371" s="95" t="str">
        <f ca="1">IF(LEN(A1371)=0,"",INDEX('Smelter Look-up'!$A:$A,MATCH($A1371,'Smelter Look-up'!$E:$E,0)))</f>
        <v/>
      </c>
      <c r="C1371" s="95" t="str">
        <f ca="1">IF(LEN(A1371)=0,"",INDEX('Smelter Look-up'!$C:$C,MATCH($A1371,'Smelter Look-up'!$E:$E,0)))</f>
        <v/>
      </c>
      <c r="D1371" s="95"/>
      <c r="E1371" s="95" t="str">
        <f ca="1">IF(ISERROR($Y1371),"",OFFSET('Smelter Look-up'!$D$4,$Y1371-4,0)&amp;"")</f>
        <v/>
      </c>
      <c r="F1371" s="95" t="str">
        <f ca="1">IF(ISERROR($Y1371),"",OFFSET('Smelter Look-up'!$E$4,$Y1371-4,0))</f>
        <v/>
      </c>
      <c r="G1371" s="95" t="str">
        <f ca="1">IF(C1371="Smelter not listed","Enter smelter details",IF(ISERROR($Y1371),"",OFFSET('Smelter Look-up'!$F$4,$Y1371-4,0)))</f>
        <v/>
      </c>
      <c r="H1371" s="154" t="str">
        <f ca="1">IF(ISERROR($Y1371),"",OFFSET('Smelter Look-up'!$G$4,$Y1371-4,0))</f>
        <v/>
      </c>
      <c r="I1371" s="96" t="str">
        <f ca="1">IF(ISERROR($Y1371),"",OFFSET('Smelter Look-up'!$H$4,$Y1371-4,0))</f>
        <v/>
      </c>
      <c r="J1371" s="96" t="str">
        <f ca="1">IF(ISERROR($Y1371),"",OFFSET('Smelter Look-up'!$I$4,$Y1371-4,0))</f>
        <v/>
      </c>
      <c r="K1371" s="97"/>
      <c r="L1371" s="97"/>
      <c r="M1371" s="97"/>
      <c r="N1371" s="97"/>
      <c r="O1371" s="97"/>
      <c r="P1371" s="97"/>
      <c r="Q1371" s="98"/>
      <c r="R1371" s="140" t="str">
        <f ca="1">IF(ISERROR($Y1371),"",OFFSET('Smelter Look-up'!$C$4,$Y1371-4,0)&amp;"")</f>
        <v/>
      </c>
      <c r="S1371" s="98" t="str">
        <f ca="1" t="shared" si="153"/>
        <v/>
      </c>
      <c r="T1371" s="98" t="str">
        <f ca="1">IF(B1371="","",IF(ISERROR(MATCH($J1371,SorP!B:B,0)),"",INDIRECT("'SorP'!$A$"&amp;MATCH($S1371&amp;$J1371,SorP!C:C,0))))</f>
        <v/>
      </c>
      <c r="U1371" s="99"/>
      <c r="V1371" s="74" t="str">
        <f ca="1" t="shared" si="154"/>
        <v/>
      </c>
      <c r="W1371" s="74" t="b">
        <f ca="1" t="shared" si="155"/>
        <v>0</v>
      </c>
      <c r="X1371" s="74" t="str">
        <f ca="1" t="shared" si="156"/>
        <v>+</v>
      </c>
      <c r="Y1371" s="74" t="e">
        <f ca="1">IF(C1371="",NA(),MATCH($B1371&amp;$C1371,'Smelter Look-up'!$J:$J,0))</f>
        <v>#N/A</v>
      </c>
      <c r="AB1371" s="74">
        <f ca="1" t="shared" si="157"/>
        <v>0</v>
      </c>
      <c r="AC1371" s="74" t="str">
        <f ca="1" t="shared" si="158"/>
        <v/>
      </c>
      <c r="AD1371" s="74" t="str">
        <f ca="1" t="shared" si="159"/>
        <v/>
      </c>
    </row>
    <row r="1372" s="74" customFormat="1" ht="20.15" customHeight="1" spans="1:30">
      <c r="A1372" s="97"/>
      <c r="B1372" s="95" t="str">
        <f ca="1">IF(LEN(A1372)=0,"",INDEX('Smelter Look-up'!$A:$A,MATCH($A1372,'Smelter Look-up'!$E:$E,0)))</f>
        <v/>
      </c>
      <c r="C1372" s="95" t="str">
        <f ca="1">IF(LEN(A1372)=0,"",INDEX('Smelter Look-up'!$C:$C,MATCH($A1372,'Smelter Look-up'!$E:$E,0)))</f>
        <v/>
      </c>
      <c r="D1372" s="95"/>
      <c r="E1372" s="95" t="str">
        <f ca="1">IF(ISERROR($Y1372),"",OFFSET('Smelter Look-up'!$D$4,$Y1372-4,0)&amp;"")</f>
        <v/>
      </c>
      <c r="F1372" s="95" t="str">
        <f ca="1">IF(ISERROR($Y1372),"",OFFSET('Smelter Look-up'!$E$4,$Y1372-4,0))</f>
        <v/>
      </c>
      <c r="G1372" s="95" t="str">
        <f ca="1">IF(C1372="Smelter not listed","Enter smelter details",IF(ISERROR($Y1372),"",OFFSET('Smelter Look-up'!$F$4,$Y1372-4,0)))</f>
        <v/>
      </c>
      <c r="H1372" s="154" t="str">
        <f ca="1">IF(ISERROR($Y1372),"",OFFSET('Smelter Look-up'!$G$4,$Y1372-4,0))</f>
        <v/>
      </c>
      <c r="I1372" s="96" t="str">
        <f ca="1">IF(ISERROR($Y1372),"",OFFSET('Smelter Look-up'!$H$4,$Y1372-4,0))</f>
        <v/>
      </c>
      <c r="J1372" s="96" t="str">
        <f ca="1">IF(ISERROR($Y1372),"",OFFSET('Smelter Look-up'!$I$4,$Y1372-4,0))</f>
        <v/>
      </c>
      <c r="K1372" s="97"/>
      <c r="L1372" s="97"/>
      <c r="M1372" s="97"/>
      <c r="N1372" s="97"/>
      <c r="O1372" s="97"/>
      <c r="P1372" s="97"/>
      <c r="Q1372" s="98"/>
      <c r="R1372" s="140" t="str">
        <f ca="1">IF(ISERROR($Y1372),"",OFFSET('Smelter Look-up'!$C$4,$Y1372-4,0)&amp;"")</f>
        <v/>
      </c>
      <c r="S1372" s="98" t="str">
        <f ca="1" t="shared" si="153"/>
        <v/>
      </c>
      <c r="T1372" s="98" t="str">
        <f ca="1">IF(B1372="","",IF(ISERROR(MATCH($J1372,SorP!B:B,0)),"",INDIRECT("'SorP'!$A$"&amp;MATCH($S1372&amp;$J1372,SorP!C:C,0))))</f>
        <v/>
      </c>
      <c r="U1372" s="99"/>
      <c r="V1372" s="74" t="str">
        <f ca="1" t="shared" si="154"/>
        <v/>
      </c>
      <c r="W1372" s="74" t="b">
        <f ca="1" t="shared" si="155"/>
        <v>0</v>
      </c>
      <c r="X1372" s="74" t="str">
        <f ca="1" t="shared" si="156"/>
        <v>+</v>
      </c>
      <c r="Y1372" s="74" t="e">
        <f ca="1">IF(C1372="",NA(),MATCH($B1372&amp;$C1372,'Smelter Look-up'!$J:$J,0))</f>
        <v>#N/A</v>
      </c>
      <c r="AB1372" s="74">
        <f ca="1" t="shared" si="157"/>
        <v>0</v>
      </c>
      <c r="AC1372" s="74" t="str">
        <f ca="1" t="shared" si="158"/>
        <v/>
      </c>
      <c r="AD1372" s="74" t="str">
        <f ca="1" t="shared" si="159"/>
        <v/>
      </c>
    </row>
    <row r="1373" s="74" customFormat="1" ht="20.15" customHeight="1" spans="1:30">
      <c r="A1373" s="97"/>
      <c r="B1373" s="95" t="str">
        <f ca="1">IF(LEN(A1373)=0,"",INDEX('Smelter Look-up'!$A:$A,MATCH($A1373,'Smelter Look-up'!$E:$E,0)))</f>
        <v/>
      </c>
      <c r="C1373" s="95" t="str">
        <f ca="1">IF(LEN(A1373)=0,"",INDEX('Smelter Look-up'!$C:$C,MATCH($A1373,'Smelter Look-up'!$E:$E,0)))</f>
        <v/>
      </c>
      <c r="D1373" s="95"/>
      <c r="E1373" s="95" t="str">
        <f ca="1">IF(ISERROR($Y1373),"",OFFSET('Smelter Look-up'!$D$4,$Y1373-4,0)&amp;"")</f>
        <v/>
      </c>
      <c r="F1373" s="95" t="str">
        <f ca="1">IF(ISERROR($Y1373),"",OFFSET('Smelter Look-up'!$E$4,$Y1373-4,0))</f>
        <v/>
      </c>
      <c r="G1373" s="95" t="str">
        <f ca="1">IF(C1373="Smelter not listed","Enter smelter details",IF(ISERROR($Y1373),"",OFFSET('Smelter Look-up'!$F$4,$Y1373-4,0)))</f>
        <v/>
      </c>
      <c r="H1373" s="154" t="str">
        <f ca="1">IF(ISERROR($Y1373),"",OFFSET('Smelter Look-up'!$G$4,$Y1373-4,0))</f>
        <v/>
      </c>
      <c r="I1373" s="96" t="str">
        <f ca="1">IF(ISERROR($Y1373),"",OFFSET('Smelter Look-up'!$H$4,$Y1373-4,0))</f>
        <v/>
      </c>
      <c r="J1373" s="96" t="str">
        <f ca="1">IF(ISERROR($Y1373),"",OFFSET('Smelter Look-up'!$I$4,$Y1373-4,0))</f>
        <v/>
      </c>
      <c r="K1373" s="97"/>
      <c r="L1373" s="97"/>
      <c r="M1373" s="97"/>
      <c r="N1373" s="97"/>
      <c r="O1373" s="97"/>
      <c r="P1373" s="97"/>
      <c r="Q1373" s="98"/>
      <c r="R1373" s="140" t="str">
        <f ca="1">IF(ISERROR($Y1373),"",OFFSET('Smelter Look-up'!$C$4,$Y1373-4,0)&amp;"")</f>
        <v/>
      </c>
      <c r="S1373" s="98" t="str">
        <f ca="1" t="shared" si="153"/>
        <v/>
      </c>
      <c r="T1373" s="98" t="str">
        <f ca="1">IF(B1373="","",IF(ISERROR(MATCH($J1373,SorP!B:B,0)),"",INDIRECT("'SorP'!$A$"&amp;MATCH($S1373&amp;$J1373,SorP!C:C,0))))</f>
        <v/>
      </c>
      <c r="U1373" s="99"/>
      <c r="V1373" s="74" t="str">
        <f ca="1" t="shared" si="154"/>
        <v/>
      </c>
      <c r="W1373" s="74" t="b">
        <f ca="1" t="shared" si="155"/>
        <v>0</v>
      </c>
      <c r="X1373" s="74" t="str">
        <f ca="1" t="shared" si="156"/>
        <v>+</v>
      </c>
      <c r="Y1373" s="74" t="e">
        <f ca="1">IF(C1373="",NA(),MATCH($B1373&amp;$C1373,'Smelter Look-up'!$J:$J,0))</f>
        <v>#N/A</v>
      </c>
      <c r="AB1373" s="74">
        <f ca="1" t="shared" si="157"/>
        <v>0</v>
      </c>
      <c r="AC1373" s="74" t="str">
        <f ca="1" t="shared" si="158"/>
        <v/>
      </c>
      <c r="AD1373" s="74" t="str">
        <f ca="1" t="shared" si="159"/>
        <v/>
      </c>
    </row>
    <row r="1374" s="74" customFormat="1" ht="20.15" customHeight="1" spans="1:30">
      <c r="A1374" s="97"/>
      <c r="B1374" s="95" t="str">
        <f ca="1">IF(LEN(A1374)=0,"",INDEX('Smelter Look-up'!$A:$A,MATCH($A1374,'Smelter Look-up'!$E:$E,0)))</f>
        <v/>
      </c>
      <c r="C1374" s="95" t="str">
        <f ca="1">IF(LEN(A1374)=0,"",INDEX('Smelter Look-up'!$C:$C,MATCH($A1374,'Smelter Look-up'!$E:$E,0)))</f>
        <v/>
      </c>
      <c r="D1374" s="95"/>
      <c r="E1374" s="95" t="str">
        <f ca="1">IF(ISERROR($Y1374),"",OFFSET('Smelter Look-up'!$D$4,$Y1374-4,0)&amp;"")</f>
        <v/>
      </c>
      <c r="F1374" s="95" t="str">
        <f ca="1">IF(ISERROR($Y1374),"",OFFSET('Smelter Look-up'!$E$4,$Y1374-4,0))</f>
        <v/>
      </c>
      <c r="G1374" s="95" t="str">
        <f ca="1">IF(C1374="Smelter not listed","Enter smelter details",IF(ISERROR($Y1374),"",OFFSET('Smelter Look-up'!$F$4,$Y1374-4,0)))</f>
        <v/>
      </c>
      <c r="H1374" s="154" t="str">
        <f ca="1">IF(ISERROR($Y1374),"",OFFSET('Smelter Look-up'!$G$4,$Y1374-4,0))</f>
        <v/>
      </c>
      <c r="I1374" s="96" t="str">
        <f ca="1">IF(ISERROR($Y1374),"",OFFSET('Smelter Look-up'!$H$4,$Y1374-4,0))</f>
        <v/>
      </c>
      <c r="J1374" s="96" t="str">
        <f ca="1">IF(ISERROR($Y1374),"",OFFSET('Smelter Look-up'!$I$4,$Y1374-4,0))</f>
        <v/>
      </c>
      <c r="K1374" s="97"/>
      <c r="L1374" s="97"/>
      <c r="M1374" s="97"/>
      <c r="N1374" s="97"/>
      <c r="O1374" s="97"/>
      <c r="P1374" s="97"/>
      <c r="Q1374" s="98"/>
      <c r="R1374" s="140" t="str">
        <f ca="1">IF(ISERROR($Y1374),"",OFFSET('Smelter Look-up'!$C$4,$Y1374-4,0)&amp;"")</f>
        <v/>
      </c>
      <c r="S1374" s="98" t="str">
        <f ca="1" t="shared" si="153"/>
        <v/>
      </c>
      <c r="T1374" s="98" t="str">
        <f ca="1">IF(B1374="","",IF(ISERROR(MATCH($J1374,SorP!B:B,0)),"",INDIRECT("'SorP'!$A$"&amp;MATCH($S1374&amp;$J1374,SorP!C:C,0))))</f>
        <v/>
      </c>
      <c r="U1374" s="99"/>
      <c r="V1374" s="74" t="str">
        <f ca="1" t="shared" si="154"/>
        <v/>
      </c>
      <c r="W1374" s="74" t="b">
        <f ca="1" t="shared" si="155"/>
        <v>0</v>
      </c>
      <c r="X1374" s="74" t="str">
        <f ca="1" t="shared" si="156"/>
        <v>+</v>
      </c>
      <c r="Y1374" s="74" t="e">
        <f ca="1">IF(C1374="",NA(),MATCH($B1374&amp;$C1374,'Smelter Look-up'!$J:$J,0))</f>
        <v>#N/A</v>
      </c>
      <c r="AB1374" s="74">
        <f ca="1" t="shared" si="157"/>
        <v>0</v>
      </c>
      <c r="AC1374" s="74" t="str">
        <f ca="1" t="shared" si="158"/>
        <v/>
      </c>
      <c r="AD1374" s="74" t="str">
        <f ca="1" t="shared" si="159"/>
        <v/>
      </c>
    </row>
    <row r="1375" s="74" customFormat="1" ht="20.15" customHeight="1" spans="1:30">
      <c r="A1375" s="97"/>
      <c r="B1375" s="95" t="str">
        <f ca="1">IF(LEN(A1375)=0,"",INDEX('Smelter Look-up'!$A:$A,MATCH($A1375,'Smelter Look-up'!$E:$E,0)))</f>
        <v/>
      </c>
      <c r="C1375" s="95" t="str">
        <f ca="1">IF(LEN(A1375)=0,"",INDEX('Smelter Look-up'!$C:$C,MATCH($A1375,'Smelter Look-up'!$E:$E,0)))</f>
        <v/>
      </c>
      <c r="D1375" s="95"/>
      <c r="E1375" s="95" t="str">
        <f ca="1">IF(ISERROR($Y1375),"",OFFSET('Smelter Look-up'!$D$4,$Y1375-4,0)&amp;"")</f>
        <v/>
      </c>
      <c r="F1375" s="95" t="str">
        <f ca="1">IF(ISERROR($Y1375),"",OFFSET('Smelter Look-up'!$E$4,$Y1375-4,0))</f>
        <v/>
      </c>
      <c r="G1375" s="95" t="str">
        <f ca="1">IF(C1375="Smelter not listed","Enter smelter details",IF(ISERROR($Y1375),"",OFFSET('Smelter Look-up'!$F$4,$Y1375-4,0)))</f>
        <v/>
      </c>
      <c r="H1375" s="154" t="str">
        <f ca="1">IF(ISERROR($Y1375),"",OFFSET('Smelter Look-up'!$G$4,$Y1375-4,0))</f>
        <v/>
      </c>
      <c r="I1375" s="96" t="str">
        <f ca="1">IF(ISERROR($Y1375),"",OFFSET('Smelter Look-up'!$H$4,$Y1375-4,0))</f>
        <v/>
      </c>
      <c r="J1375" s="96" t="str">
        <f ca="1">IF(ISERROR($Y1375),"",OFFSET('Smelter Look-up'!$I$4,$Y1375-4,0))</f>
        <v/>
      </c>
      <c r="K1375" s="97"/>
      <c r="L1375" s="97"/>
      <c r="M1375" s="97"/>
      <c r="N1375" s="97"/>
      <c r="O1375" s="97"/>
      <c r="P1375" s="97"/>
      <c r="Q1375" s="98"/>
      <c r="R1375" s="140" t="str">
        <f ca="1">IF(ISERROR($Y1375),"",OFFSET('Smelter Look-up'!$C$4,$Y1375-4,0)&amp;"")</f>
        <v/>
      </c>
      <c r="S1375" s="98" t="str">
        <f ca="1" t="shared" si="153"/>
        <v/>
      </c>
      <c r="T1375" s="98" t="str">
        <f ca="1">IF(B1375="","",IF(ISERROR(MATCH($J1375,SorP!B:B,0)),"",INDIRECT("'SorP'!$A$"&amp;MATCH($S1375&amp;$J1375,SorP!C:C,0))))</f>
        <v/>
      </c>
      <c r="U1375" s="99"/>
      <c r="V1375" s="74" t="str">
        <f ca="1" t="shared" si="154"/>
        <v/>
      </c>
      <c r="W1375" s="74" t="b">
        <f ca="1" t="shared" si="155"/>
        <v>0</v>
      </c>
      <c r="X1375" s="74" t="str">
        <f ca="1" t="shared" si="156"/>
        <v>+</v>
      </c>
      <c r="Y1375" s="74" t="e">
        <f ca="1">IF(C1375="",NA(),MATCH($B1375&amp;$C1375,'Smelter Look-up'!$J:$J,0))</f>
        <v>#N/A</v>
      </c>
      <c r="AB1375" s="74">
        <f ca="1" t="shared" si="157"/>
        <v>0</v>
      </c>
      <c r="AC1375" s="74" t="str">
        <f ca="1" t="shared" si="158"/>
        <v/>
      </c>
      <c r="AD1375" s="74" t="str">
        <f ca="1" t="shared" si="159"/>
        <v/>
      </c>
    </row>
    <row r="1376" s="74" customFormat="1" ht="20.15" customHeight="1" spans="1:30">
      <c r="A1376" s="97"/>
      <c r="B1376" s="95" t="str">
        <f ca="1">IF(LEN(A1376)=0,"",INDEX('Smelter Look-up'!$A:$A,MATCH($A1376,'Smelter Look-up'!$E:$E,0)))</f>
        <v/>
      </c>
      <c r="C1376" s="95" t="str">
        <f ca="1">IF(LEN(A1376)=0,"",INDEX('Smelter Look-up'!$C:$C,MATCH($A1376,'Smelter Look-up'!$E:$E,0)))</f>
        <v/>
      </c>
      <c r="D1376" s="95"/>
      <c r="E1376" s="95" t="str">
        <f ca="1">IF(ISERROR($Y1376),"",OFFSET('Smelter Look-up'!$D$4,$Y1376-4,0)&amp;"")</f>
        <v/>
      </c>
      <c r="F1376" s="95" t="str">
        <f ca="1">IF(ISERROR($Y1376),"",OFFSET('Smelter Look-up'!$E$4,$Y1376-4,0))</f>
        <v/>
      </c>
      <c r="G1376" s="95" t="str">
        <f ca="1">IF(C1376="Smelter not listed","Enter smelter details",IF(ISERROR($Y1376),"",OFFSET('Smelter Look-up'!$F$4,$Y1376-4,0)))</f>
        <v/>
      </c>
      <c r="H1376" s="154" t="str">
        <f ca="1">IF(ISERROR($Y1376),"",OFFSET('Smelter Look-up'!$G$4,$Y1376-4,0))</f>
        <v/>
      </c>
      <c r="I1376" s="96" t="str">
        <f ca="1">IF(ISERROR($Y1376),"",OFFSET('Smelter Look-up'!$H$4,$Y1376-4,0))</f>
        <v/>
      </c>
      <c r="J1376" s="96" t="str">
        <f ca="1">IF(ISERROR($Y1376),"",OFFSET('Smelter Look-up'!$I$4,$Y1376-4,0))</f>
        <v/>
      </c>
      <c r="K1376" s="97"/>
      <c r="L1376" s="97"/>
      <c r="M1376" s="97"/>
      <c r="N1376" s="97"/>
      <c r="O1376" s="97"/>
      <c r="P1376" s="97"/>
      <c r="Q1376" s="98"/>
      <c r="R1376" s="140" t="str">
        <f ca="1">IF(ISERROR($Y1376),"",OFFSET('Smelter Look-up'!$C$4,$Y1376-4,0)&amp;"")</f>
        <v/>
      </c>
      <c r="S1376" s="98" t="str">
        <f ca="1" t="shared" si="153"/>
        <v/>
      </c>
      <c r="T1376" s="98" t="str">
        <f ca="1">IF(B1376="","",IF(ISERROR(MATCH($J1376,SorP!B:B,0)),"",INDIRECT("'SorP'!$A$"&amp;MATCH($S1376&amp;$J1376,SorP!C:C,0))))</f>
        <v/>
      </c>
      <c r="U1376" s="99"/>
      <c r="V1376" s="74" t="str">
        <f ca="1" t="shared" si="154"/>
        <v/>
      </c>
      <c r="W1376" s="74" t="b">
        <f ca="1" t="shared" si="155"/>
        <v>0</v>
      </c>
      <c r="X1376" s="74" t="str">
        <f ca="1" t="shared" si="156"/>
        <v>+</v>
      </c>
      <c r="Y1376" s="74" t="e">
        <f ca="1">IF(C1376="",NA(),MATCH($B1376&amp;$C1376,'Smelter Look-up'!$J:$J,0))</f>
        <v>#N/A</v>
      </c>
      <c r="AB1376" s="74">
        <f ca="1" t="shared" si="157"/>
        <v>0</v>
      </c>
      <c r="AC1376" s="74" t="str">
        <f ca="1" t="shared" si="158"/>
        <v/>
      </c>
      <c r="AD1376" s="74" t="str">
        <f ca="1" t="shared" si="159"/>
        <v/>
      </c>
    </row>
    <row r="1377" s="74" customFormat="1" ht="20.15" customHeight="1" spans="1:30">
      <c r="A1377" s="97"/>
      <c r="B1377" s="95" t="str">
        <f ca="1">IF(LEN(A1377)=0,"",INDEX('Smelter Look-up'!$A:$A,MATCH($A1377,'Smelter Look-up'!$E:$E,0)))</f>
        <v/>
      </c>
      <c r="C1377" s="95" t="str">
        <f ca="1">IF(LEN(A1377)=0,"",INDEX('Smelter Look-up'!$C:$C,MATCH($A1377,'Smelter Look-up'!$E:$E,0)))</f>
        <v/>
      </c>
      <c r="D1377" s="95"/>
      <c r="E1377" s="95" t="str">
        <f ca="1">IF(ISERROR($Y1377),"",OFFSET('Smelter Look-up'!$D$4,$Y1377-4,0)&amp;"")</f>
        <v/>
      </c>
      <c r="F1377" s="95" t="str">
        <f ca="1">IF(ISERROR($Y1377),"",OFFSET('Smelter Look-up'!$E$4,$Y1377-4,0))</f>
        <v/>
      </c>
      <c r="G1377" s="95" t="str">
        <f ca="1">IF(C1377="Smelter not listed","Enter smelter details",IF(ISERROR($Y1377),"",OFFSET('Smelter Look-up'!$F$4,$Y1377-4,0)))</f>
        <v/>
      </c>
      <c r="H1377" s="154" t="str">
        <f ca="1">IF(ISERROR($Y1377),"",OFFSET('Smelter Look-up'!$G$4,$Y1377-4,0))</f>
        <v/>
      </c>
      <c r="I1377" s="96" t="str">
        <f ca="1">IF(ISERROR($Y1377),"",OFFSET('Smelter Look-up'!$H$4,$Y1377-4,0))</f>
        <v/>
      </c>
      <c r="J1377" s="96" t="str">
        <f ca="1">IF(ISERROR($Y1377),"",OFFSET('Smelter Look-up'!$I$4,$Y1377-4,0))</f>
        <v/>
      </c>
      <c r="K1377" s="97"/>
      <c r="L1377" s="97"/>
      <c r="M1377" s="97"/>
      <c r="N1377" s="97"/>
      <c r="O1377" s="97"/>
      <c r="P1377" s="97"/>
      <c r="Q1377" s="98"/>
      <c r="R1377" s="140" t="str">
        <f ca="1">IF(ISERROR($Y1377),"",OFFSET('Smelter Look-up'!$C$4,$Y1377-4,0)&amp;"")</f>
        <v/>
      </c>
      <c r="S1377" s="98" t="str">
        <f ca="1" t="shared" si="153"/>
        <v/>
      </c>
      <c r="T1377" s="98" t="str">
        <f ca="1">IF(B1377="","",IF(ISERROR(MATCH($J1377,SorP!B:B,0)),"",INDIRECT("'SorP'!$A$"&amp;MATCH($S1377&amp;$J1377,SorP!C:C,0))))</f>
        <v/>
      </c>
      <c r="U1377" s="99"/>
      <c r="V1377" s="74" t="str">
        <f ca="1" t="shared" si="154"/>
        <v/>
      </c>
      <c r="W1377" s="74" t="b">
        <f ca="1" t="shared" si="155"/>
        <v>0</v>
      </c>
      <c r="X1377" s="74" t="str">
        <f ca="1" t="shared" si="156"/>
        <v>+</v>
      </c>
      <c r="Y1377" s="74" t="e">
        <f ca="1">IF(C1377="",NA(),MATCH($B1377&amp;$C1377,'Smelter Look-up'!$J:$J,0))</f>
        <v>#N/A</v>
      </c>
      <c r="AB1377" s="74">
        <f ca="1" t="shared" si="157"/>
        <v>0</v>
      </c>
      <c r="AC1377" s="74" t="str">
        <f ca="1" t="shared" si="158"/>
        <v/>
      </c>
      <c r="AD1377" s="74" t="str">
        <f ca="1" t="shared" si="159"/>
        <v/>
      </c>
    </row>
    <row r="1378" s="74" customFormat="1" ht="20.15" customHeight="1" spans="1:30">
      <c r="A1378" s="97"/>
      <c r="B1378" s="95" t="str">
        <f ca="1">IF(LEN(A1378)=0,"",INDEX('Smelter Look-up'!$A:$A,MATCH($A1378,'Smelter Look-up'!$E:$E,0)))</f>
        <v/>
      </c>
      <c r="C1378" s="95" t="str">
        <f ca="1">IF(LEN(A1378)=0,"",INDEX('Smelter Look-up'!$C:$C,MATCH($A1378,'Smelter Look-up'!$E:$E,0)))</f>
        <v/>
      </c>
      <c r="D1378" s="95"/>
      <c r="E1378" s="95" t="str">
        <f ca="1">IF(ISERROR($Y1378),"",OFFSET('Smelter Look-up'!$D$4,$Y1378-4,0)&amp;"")</f>
        <v/>
      </c>
      <c r="F1378" s="95" t="str">
        <f ca="1">IF(ISERROR($Y1378),"",OFFSET('Smelter Look-up'!$E$4,$Y1378-4,0))</f>
        <v/>
      </c>
      <c r="G1378" s="95" t="str">
        <f ca="1">IF(C1378="Smelter not listed","Enter smelter details",IF(ISERROR($Y1378),"",OFFSET('Smelter Look-up'!$F$4,$Y1378-4,0)))</f>
        <v/>
      </c>
      <c r="H1378" s="154" t="str">
        <f ca="1">IF(ISERROR($Y1378),"",OFFSET('Smelter Look-up'!$G$4,$Y1378-4,0))</f>
        <v/>
      </c>
      <c r="I1378" s="96" t="str">
        <f ca="1">IF(ISERROR($Y1378),"",OFFSET('Smelter Look-up'!$H$4,$Y1378-4,0))</f>
        <v/>
      </c>
      <c r="J1378" s="96" t="str">
        <f ca="1">IF(ISERROR($Y1378),"",OFFSET('Smelter Look-up'!$I$4,$Y1378-4,0))</f>
        <v/>
      </c>
      <c r="K1378" s="97"/>
      <c r="L1378" s="97"/>
      <c r="M1378" s="97"/>
      <c r="N1378" s="97"/>
      <c r="O1378" s="97"/>
      <c r="P1378" s="97"/>
      <c r="Q1378" s="98"/>
      <c r="R1378" s="140" t="str">
        <f ca="1">IF(ISERROR($Y1378),"",OFFSET('Smelter Look-up'!$C$4,$Y1378-4,0)&amp;"")</f>
        <v/>
      </c>
      <c r="S1378" s="98" t="str">
        <f ca="1" t="shared" si="153"/>
        <v/>
      </c>
      <c r="T1378" s="98" t="str">
        <f ca="1">IF(B1378="","",IF(ISERROR(MATCH($J1378,SorP!B:B,0)),"",INDIRECT("'SorP'!$A$"&amp;MATCH($S1378&amp;$J1378,SorP!C:C,0))))</f>
        <v/>
      </c>
      <c r="U1378" s="99"/>
      <c r="V1378" s="74" t="str">
        <f ca="1" t="shared" si="154"/>
        <v/>
      </c>
      <c r="W1378" s="74" t="b">
        <f ca="1" t="shared" si="155"/>
        <v>0</v>
      </c>
      <c r="X1378" s="74" t="str">
        <f ca="1" t="shared" si="156"/>
        <v>+</v>
      </c>
      <c r="Y1378" s="74" t="e">
        <f ca="1">IF(C1378="",NA(),MATCH($B1378&amp;$C1378,'Smelter Look-up'!$J:$J,0))</f>
        <v>#N/A</v>
      </c>
      <c r="AB1378" s="74">
        <f ca="1" t="shared" si="157"/>
        <v>0</v>
      </c>
      <c r="AC1378" s="74" t="str">
        <f ca="1" t="shared" si="158"/>
        <v/>
      </c>
      <c r="AD1378" s="74" t="str">
        <f ca="1" t="shared" si="159"/>
        <v/>
      </c>
    </row>
    <row r="1379" s="74" customFormat="1" ht="20.15" customHeight="1" spans="1:30">
      <c r="A1379" s="97"/>
      <c r="B1379" s="95" t="str">
        <f ca="1">IF(LEN(A1379)=0,"",INDEX('Smelter Look-up'!$A:$A,MATCH($A1379,'Smelter Look-up'!$E:$E,0)))</f>
        <v/>
      </c>
      <c r="C1379" s="95" t="str">
        <f ca="1">IF(LEN(A1379)=0,"",INDEX('Smelter Look-up'!$C:$C,MATCH($A1379,'Smelter Look-up'!$E:$E,0)))</f>
        <v/>
      </c>
      <c r="D1379" s="95"/>
      <c r="E1379" s="95" t="str">
        <f ca="1">IF(ISERROR($Y1379),"",OFFSET('Smelter Look-up'!$D$4,$Y1379-4,0)&amp;"")</f>
        <v/>
      </c>
      <c r="F1379" s="95" t="str">
        <f ca="1">IF(ISERROR($Y1379),"",OFFSET('Smelter Look-up'!$E$4,$Y1379-4,0))</f>
        <v/>
      </c>
      <c r="G1379" s="95" t="str">
        <f ca="1">IF(C1379="Smelter not listed","Enter smelter details",IF(ISERROR($Y1379),"",OFFSET('Smelter Look-up'!$F$4,$Y1379-4,0)))</f>
        <v/>
      </c>
      <c r="H1379" s="154" t="str">
        <f ca="1">IF(ISERROR($Y1379),"",OFFSET('Smelter Look-up'!$G$4,$Y1379-4,0))</f>
        <v/>
      </c>
      <c r="I1379" s="96" t="str">
        <f ca="1">IF(ISERROR($Y1379),"",OFFSET('Smelter Look-up'!$H$4,$Y1379-4,0))</f>
        <v/>
      </c>
      <c r="J1379" s="96" t="str">
        <f ca="1">IF(ISERROR($Y1379),"",OFFSET('Smelter Look-up'!$I$4,$Y1379-4,0))</f>
        <v/>
      </c>
      <c r="K1379" s="97"/>
      <c r="L1379" s="97"/>
      <c r="M1379" s="97"/>
      <c r="N1379" s="97"/>
      <c r="O1379" s="97"/>
      <c r="P1379" s="97"/>
      <c r="Q1379" s="98"/>
      <c r="R1379" s="140" t="str">
        <f ca="1">IF(ISERROR($Y1379),"",OFFSET('Smelter Look-up'!$C$4,$Y1379-4,0)&amp;"")</f>
        <v/>
      </c>
      <c r="S1379" s="98" t="str">
        <f ca="1" t="shared" si="153"/>
        <v/>
      </c>
      <c r="T1379" s="98" t="str">
        <f ca="1">IF(B1379="","",IF(ISERROR(MATCH($J1379,SorP!B:B,0)),"",INDIRECT("'SorP'!$A$"&amp;MATCH($S1379&amp;$J1379,SorP!C:C,0))))</f>
        <v/>
      </c>
      <c r="U1379" s="99"/>
      <c r="V1379" s="74" t="str">
        <f ca="1" t="shared" si="154"/>
        <v/>
      </c>
      <c r="W1379" s="74" t="b">
        <f ca="1" t="shared" si="155"/>
        <v>0</v>
      </c>
      <c r="X1379" s="74" t="str">
        <f ca="1" t="shared" si="156"/>
        <v>+</v>
      </c>
      <c r="Y1379" s="74" t="e">
        <f ca="1">IF(C1379="",NA(),MATCH($B1379&amp;$C1379,'Smelter Look-up'!$J:$J,0))</f>
        <v>#N/A</v>
      </c>
      <c r="AB1379" s="74">
        <f ca="1" t="shared" si="157"/>
        <v>0</v>
      </c>
      <c r="AC1379" s="74" t="str">
        <f ca="1" t="shared" si="158"/>
        <v/>
      </c>
      <c r="AD1379" s="74" t="str">
        <f ca="1" t="shared" si="159"/>
        <v/>
      </c>
    </row>
    <row r="1380" s="74" customFormat="1" ht="20.15" customHeight="1" spans="1:30">
      <c r="A1380" s="97"/>
      <c r="B1380" s="95" t="str">
        <f ca="1">IF(LEN(A1380)=0,"",INDEX('Smelter Look-up'!$A:$A,MATCH($A1380,'Smelter Look-up'!$E:$E,0)))</f>
        <v/>
      </c>
      <c r="C1380" s="95" t="str">
        <f ca="1">IF(LEN(A1380)=0,"",INDEX('Smelter Look-up'!$C:$C,MATCH($A1380,'Smelter Look-up'!$E:$E,0)))</f>
        <v/>
      </c>
      <c r="D1380" s="95"/>
      <c r="E1380" s="95" t="str">
        <f ca="1">IF(ISERROR($Y1380),"",OFFSET('Smelter Look-up'!$D$4,$Y1380-4,0)&amp;"")</f>
        <v/>
      </c>
      <c r="F1380" s="95" t="str">
        <f ca="1">IF(ISERROR($Y1380),"",OFFSET('Smelter Look-up'!$E$4,$Y1380-4,0))</f>
        <v/>
      </c>
      <c r="G1380" s="95" t="str">
        <f ca="1">IF(C1380="Smelter not listed","Enter smelter details",IF(ISERROR($Y1380),"",OFFSET('Smelter Look-up'!$F$4,$Y1380-4,0)))</f>
        <v/>
      </c>
      <c r="H1380" s="154" t="str">
        <f ca="1">IF(ISERROR($Y1380),"",OFFSET('Smelter Look-up'!$G$4,$Y1380-4,0))</f>
        <v/>
      </c>
      <c r="I1380" s="96" t="str">
        <f ca="1">IF(ISERROR($Y1380),"",OFFSET('Smelter Look-up'!$H$4,$Y1380-4,0))</f>
        <v/>
      </c>
      <c r="J1380" s="96" t="str">
        <f ca="1">IF(ISERROR($Y1380),"",OFFSET('Smelter Look-up'!$I$4,$Y1380-4,0))</f>
        <v/>
      </c>
      <c r="K1380" s="97"/>
      <c r="L1380" s="97"/>
      <c r="M1380" s="97"/>
      <c r="N1380" s="97"/>
      <c r="O1380" s="97"/>
      <c r="P1380" s="97"/>
      <c r="Q1380" s="98"/>
      <c r="R1380" s="140" t="str">
        <f ca="1">IF(ISERROR($Y1380),"",OFFSET('Smelter Look-up'!$C$4,$Y1380-4,0)&amp;"")</f>
        <v/>
      </c>
      <c r="S1380" s="98" t="str">
        <f ca="1" t="shared" si="153"/>
        <v/>
      </c>
      <c r="T1380" s="98" t="str">
        <f ca="1">IF(B1380="","",IF(ISERROR(MATCH($J1380,SorP!B:B,0)),"",INDIRECT("'SorP'!$A$"&amp;MATCH($S1380&amp;$J1380,SorP!C:C,0))))</f>
        <v/>
      </c>
      <c r="U1380" s="99"/>
      <c r="V1380" s="74" t="str">
        <f ca="1" t="shared" si="154"/>
        <v/>
      </c>
      <c r="W1380" s="74" t="b">
        <f ca="1" t="shared" si="155"/>
        <v>0</v>
      </c>
      <c r="X1380" s="74" t="str">
        <f ca="1" t="shared" si="156"/>
        <v>+</v>
      </c>
      <c r="Y1380" s="74" t="e">
        <f ca="1">IF(C1380="",NA(),MATCH($B1380&amp;$C1380,'Smelter Look-up'!$J:$J,0))</f>
        <v>#N/A</v>
      </c>
      <c r="AB1380" s="74">
        <f ca="1" t="shared" si="157"/>
        <v>0</v>
      </c>
      <c r="AC1380" s="74" t="str">
        <f ca="1" t="shared" si="158"/>
        <v/>
      </c>
      <c r="AD1380" s="74" t="str">
        <f ca="1" t="shared" si="159"/>
        <v/>
      </c>
    </row>
    <row r="1381" s="74" customFormat="1" ht="20.15" customHeight="1" spans="1:30">
      <c r="A1381" s="97"/>
      <c r="B1381" s="95" t="str">
        <f ca="1">IF(LEN(A1381)=0,"",INDEX('Smelter Look-up'!$A:$A,MATCH($A1381,'Smelter Look-up'!$E:$E,0)))</f>
        <v/>
      </c>
      <c r="C1381" s="95" t="str">
        <f ca="1">IF(LEN(A1381)=0,"",INDEX('Smelter Look-up'!$C:$C,MATCH($A1381,'Smelter Look-up'!$E:$E,0)))</f>
        <v/>
      </c>
      <c r="D1381" s="95"/>
      <c r="E1381" s="95" t="str">
        <f ca="1">IF(ISERROR($Y1381),"",OFFSET('Smelter Look-up'!$D$4,$Y1381-4,0)&amp;"")</f>
        <v/>
      </c>
      <c r="F1381" s="95" t="str">
        <f ca="1">IF(ISERROR($Y1381),"",OFFSET('Smelter Look-up'!$E$4,$Y1381-4,0))</f>
        <v/>
      </c>
      <c r="G1381" s="95" t="str">
        <f ca="1">IF(C1381="Smelter not listed","Enter smelter details",IF(ISERROR($Y1381),"",OFFSET('Smelter Look-up'!$F$4,$Y1381-4,0)))</f>
        <v/>
      </c>
      <c r="H1381" s="154" t="str">
        <f ca="1">IF(ISERROR($Y1381),"",OFFSET('Smelter Look-up'!$G$4,$Y1381-4,0))</f>
        <v/>
      </c>
      <c r="I1381" s="96" t="str">
        <f ca="1">IF(ISERROR($Y1381),"",OFFSET('Smelter Look-up'!$H$4,$Y1381-4,0))</f>
        <v/>
      </c>
      <c r="J1381" s="96" t="str">
        <f ca="1">IF(ISERROR($Y1381),"",OFFSET('Smelter Look-up'!$I$4,$Y1381-4,0))</f>
        <v/>
      </c>
      <c r="K1381" s="97"/>
      <c r="L1381" s="97"/>
      <c r="M1381" s="97"/>
      <c r="N1381" s="97"/>
      <c r="O1381" s="97"/>
      <c r="P1381" s="97"/>
      <c r="Q1381" s="98"/>
      <c r="R1381" s="140" t="str">
        <f ca="1">IF(ISERROR($Y1381),"",OFFSET('Smelter Look-up'!$C$4,$Y1381-4,0)&amp;"")</f>
        <v/>
      </c>
      <c r="S1381" s="98" t="str">
        <f ca="1" t="shared" si="153"/>
        <v/>
      </c>
      <c r="T1381" s="98" t="str">
        <f ca="1">IF(B1381="","",IF(ISERROR(MATCH($J1381,SorP!B:B,0)),"",INDIRECT("'SorP'!$A$"&amp;MATCH($S1381&amp;$J1381,SorP!C:C,0))))</f>
        <v/>
      </c>
      <c r="U1381" s="99"/>
      <c r="V1381" s="74" t="str">
        <f ca="1" t="shared" si="154"/>
        <v/>
      </c>
      <c r="W1381" s="74" t="b">
        <f ca="1" t="shared" si="155"/>
        <v>0</v>
      </c>
      <c r="X1381" s="74" t="str">
        <f ca="1" t="shared" si="156"/>
        <v>+</v>
      </c>
      <c r="Y1381" s="74" t="e">
        <f ca="1">IF(C1381="",NA(),MATCH($B1381&amp;$C1381,'Smelter Look-up'!$J:$J,0))</f>
        <v>#N/A</v>
      </c>
      <c r="AB1381" s="74">
        <f ca="1" t="shared" si="157"/>
        <v>0</v>
      </c>
      <c r="AC1381" s="74" t="str">
        <f ca="1" t="shared" si="158"/>
        <v/>
      </c>
      <c r="AD1381" s="74" t="str">
        <f ca="1" t="shared" si="159"/>
        <v/>
      </c>
    </row>
    <row r="1382" s="74" customFormat="1" ht="20.15" customHeight="1" spans="1:30">
      <c r="A1382" s="97"/>
      <c r="B1382" s="95" t="str">
        <f ca="1">IF(LEN(A1382)=0,"",INDEX('Smelter Look-up'!$A:$A,MATCH($A1382,'Smelter Look-up'!$E:$E,0)))</f>
        <v/>
      </c>
      <c r="C1382" s="95" t="str">
        <f ca="1">IF(LEN(A1382)=0,"",INDEX('Smelter Look-up'!$C:$C,MATCH($A1382,'Smelter Look-up'!$E:$E,0)))</f>
        <v/>
      </c>
      <c r="D1382" s="95"/>
      <c r="E1382" s="95" t="str">
        <f ca="1">IF(ISERROR($Y1382),"",OFFSET('Smelter Look-up'!$D$4,$Y1382-4,0)&amp;"")</f>
        <v/>
      </c>
      <c r="F1382" s="95" t="str">
        <f ca="1">IF(ISERROR($Y1382),"",OFFSET('Smelter Look-up'!$E$4,$Y1382-4,0))</f>
        <v/>
      </c>
      <c r="G1382" s="95" t="str">
        <f ca="1">IF(C1382="Smelter not listed","Enter smelter details",IF(ISERROR($Y1382),"",OFFSET('Smelter Look-up'!$F$4,$Y1382-4,0)))</f>
        <v/>
      </c>
      <c r="H1382" s="154" t="str">
        <f ca="1">IF(ISERROR($Y1382),"",OFFSET('Smelter Look-up'!$G$4,$Y1382-4,0))</f>
        <v/>
      </c>
      <c r="I1382" s="96" t="str">
        <f ca="1">IF(ISERROR($Y1382),"",OFFSET('Smelter Look-up'!$H$4,$Y1382-4,0))</f>
        <v/>
      </c>
      <c r="J1382" s="96" t="str">
        <f ca="1">IF(ISERROR($Y1382),"",OFFSET('Smelter Look-up'!$I$4,$Y1382-4,0))</f>
        <v/>
      </c>
      <c r="K1382" s="97"/>
      <c r="L1382" s="97"/>
      <c r="M1382" s="97"/>
      <c r="N1382" s="97"/>
      <c r="O1382" s="97"/>
      <c r="P1382" s="97"/>
      <c r="Q1382" s="98"/>
      <c r="R1382" s="140" t="str">
        <f ca="1">IF(ISERROR($Y1382),"",OFFSET('Smelter Look-up'!$C$4,$Y1382-4,0)&amp;"")</f>
        <v/>
      </c>
      <c r="S1382" s="98" t="str">
        <f ca="1" t="shared" si="153"/>
        <v/>
      </c>
      <c r="T1382" s="98" t="str">
        <f ca="1">IF(B1382="","",IF(ISERROR(MATCH($J1382,SorP!B:B,0)),"",INDIRECT("'SorP'!$A$"&amp;MATCH($S1382&amp;$J1382,SorP!C:C,0))))</f>
        <v/>
      </c>
      <c r="U1382" s="99"/>
      <c r="V1382" s="74" t="str">
        <f ca="1" t="shared" si="154"/>
        <v/>
      </c>
      <c r="W1382" s="74" t="b">
        <f ca="1" t="shared" si="155"/>
        <v>0</v>
      </c>
      <c r="X1382" s="74" t="str">
        <f ca="1" t="shared" si="156"/>
        <v>+</v>
      </c>
      <c r="Y1382" s="74" t="e">
        <f ca="1">IF(C1382="",NA(),MATCH($B1382&amp;$C1382,'Smelter Look-up'!$J:$J,0))</f>
        <v>#N/A</v>
      </c>
      <c r="AB1382" s="74">
        <f ca="1" t="shared" si="157"/>
        <v>0</v>
      </c>
      <c r="AC1382" s="74" t="str">
        <f ca="1" t="shared" si="158"/>
        <v/>
      </c>
      <c r="AD1382" s="74" t="str">
        <f ca="1" t="shared" si="159"/>
        <v/>
      </c>
    </row>
    <row r="1383" s="74" customFormat="1" ht="20.15" customHeight="1" spans="1:30">
      <c r="A1383" s="97"/>
      <c r="B1383" s="95" t="str">
        <f ca="1">IF(LEN(A1383)=0,"",INDEX('Smelter Look-up'!$A:$A,MATCH($A1383,'Smelter Look-up'!$E:$E,0)))</f>
        <v/>
      </c>
      <c r="C1383" s="95" t="str">
        <f ca="1">IF(LEN(A1383)=0,"",INDEX('Smelter Look-up'!$C:$C,MATCH($A1383,'Smelter Look-up'!$E:$E,0)))</f>
        <v/>
      </c>
      <c r="D1383" s="95"/>
      <c r="E1383" s="95" t="str">
        <f ca="1">IF(ISERROR($Y1383),"",OFFSET('Smelter Look-up'!$D$4,$Y1383-4,0)&amp;"")</f>
        <v/>
      </c>
      <c r="F1383" s="95" t="str">
        <f ca="1">IF(ISERROR($Y1383),"",OFFSET('Smelter Look-up'!$E$4,$Y1383-4,0))</f>
        <v/>
      </c>
      <c r="G1383" s="95" t="str">
        <f ca="1">IF(C1383="Smelter not listed","Enter smelter details",IF(ISERROR($Y1383),"",OFFSET('Smelter Look-up'!$F$4,$Y1383-4,0)))</f>
        <v/>
      </c>
      <c r="H1383" s="154" t="str">
        <f ca="1">IF(ISERROR($Y1383),"",OFFSET('Smelter Look-up'!$G$4,$Y1383-4,0))</f>
        <v/>
      </c>
      <c r="I1383" s="96" t="str">
        <f ca="1">IF(ISERROR($Y1383),"",OFFSET('Smelter Look-up'!$H$4,$Y1383-4,0))</f>
        <v/>
      </c>
      <c r="J1383" s="96" t="str">
        <f ca="1">IF(ISERROR($Y1383),"",OFFSET('Smelter Look-up'!$I$4,$Y1383-4,0))</f>
        <v/>
      </c>
      <c r="K1383" s="97"/>
      <c r="L1383" s="97"/>
      <c r="M1383" s="97"/>
      <c r="N1383" s="97"/>
      <c r="O1383" s="97"/>
      <c r="P1383" s="97"/>
      <c r="Q1383" s="98"/>
      <c r="R1383" s="140" t="str">
        <f ca="1">IF(ISERROR($Y1383),"",OFFSET('Smelter Look-up'!$C$4,$Y1383-4,0)&amp;"")</f>
        <v/>
      </c>
      <c r="S1383" s="98" t="str">
        <f ca="1" t="shared" si="153"/>
        <v/>
      </c>
      <c r="T1383" s="98" t="str">
        <f ca="1">IF(B1383="","",IF(ISERROR(MATCH($J1383,SorP!B:B,0)),"",INDIRECT("'SorP'!$A$"&amp;MATCH($S1383&amp;$J1383,SorP!C:C,0))))</f>
        <v/>
      </c>
      <c r="U1383" s="99"/>
      <c r="V1383" s="74" t="str">
        <f ca="1" t="shared" si="154"/>
        <v/>
      </c>
      <c r="W1383" s="74" t="b">
        <f ca="1" t="shared" si="155"/>
        <v>0</v>
      </c>
      <c r="X1383" s="74" t="str">
        <f ca="1" t="shared" si="156"/>
        <v>+</v>
      </c>
      <c r="Y1383" s="74" t="e">
        <f ca="1">IF(C1383="",NA(),MATCH($B1383&amp;$C1383,'Smelter Look-up'!$J:$J,0))</f>
        <v>#N/A</v>
      </c>
      <c r="AB1383" s="74">
        <f ca="1" t="shared" si="157"/>
        <v>0</v>
      </c>
      <c r="AC1383" s="74" t="str">
        <f ca="1" t="shared" si="158"/>
        <v/>
      </c>
      <c r="AD1383" s="74" t="str">
        <f ca="1" t="shared" si="159"/>
        <v/>
      </c>
    </row>
    <row r="1384" s="74" customFormat="1" ht="20.15" customHeight="1" spans="1:30">
      <c r="A1384" s="97"/>
      <c r="B1384" s="95" t="str">
        <f ca="1">IF(LEN(A1384)=0,"",INDEX('Smelter Look-up'!$A:$A,MATCH($A1384,'Smelter Look-up'!$E:$E,0)))</f>
        <v/>
      </c>
      <c r="C1384" s="95" t="str">
        <f ca="1">IF(LEN(A1384)=0,"",INDEX('Smelter Look-up'!$C:$C,MATCH($A1384,'Smelter Look-up'!$E:$E,0)))</f>
        <v/>
      </c>
      <c r="D1384" s="95"/>
      <c r="E1384" s="95" t="str">
        <f ca="1">IF(ISERROR($Y1384),"",OFFSET('Smelter Look-up'!$D$4,$Y1384-4,0)&amp;"")</f>
        <v/>
      </c>
      <c r="F1384" s="95" t="str">
        <f ca="1">IF(ISERROR($Y1384),"",OFFSET('Smelter Look-up'!$E$4,$Y1384-4,0))</f>
        <v/>
      </c>
      <c r="G1384" s="95" t="str">
        <f ca="1">IF(C1384="Smelter not listed","Enter smelter details",IF(ISERROR($Y1384),"",OFFSET('Smelter Look-up'!$F$4,$Y1384-4,0)))</f>
        <v/>
      </c>
      <c r="H1384" s="154" t="str">
        <f ca="1">IF(ISERROR($Y1384),"",OFFSET('Smelter Look-up'!$G$4,$Y1384-4,0))</f>
        <v/>
      </c>
      <c r="I1384" s="96" t="str">
        <f ca="1">IF(ISERROR($Y1384),"",OFFSET('Smelter Look-up'!$H$4,$Y1384-4,0))</f>
        <v/>
      </c>
      <c r="J1384" s="96" t="str">
        <f ca="1">IF(ISERROR($Y1384),"",OFFSET('Smelter Look-up'!$I$4,$Y1384-4,0))</f>
        <v/>
      </c>
      <c r="K1384" s="97"/>
      <c r="L1384" s="97"/>
      <c r="M1384" s="97"/>
      <c r="N1384" s="97"/>
      <c r="O1384" s="97"/>
      <c r="P1384" s="97"/>
      <c r="Q1384" s="98"/>
      <c r="R1384" s="140" t="str">
        <f ca="1">IF(ISERROR($Y1384),"",OFFSET('Smelter Look-up'!$C$4,$Y1384-4,0)&amp;"")</f>
        <v/>
      </c>
      <c r="S1384" s="98" t="str">
        <f ca="1" t="shared" si="153"/>
        <v/>
      </c>
      <c r="T1384" s="98" t="str">
        <f ca="1">IF(B1384="","",IF(ISERROR(MATCH($J1384,SorP!B:B,0)),"",INDIRECT("'SorP'!$A$"&amp;MATCH($S1384&amp;$J1384,SorP!C:C,0))))</f>
        <v/>
      </c>
      <c r="U1384" s="99"/>
      <c r="V1384" s="74" t="str">
        <f ca="1" t="shared" si="154"/>
        <v/>
      </c>
      <c r="W1384" s="74" t="b">
        <f ca="1" t="shared" si="155"/>
        <v>0</v>
      </c>
      <c r="X1384" s="74" t="str">
        <f ca="1" t="shared" si="156"/>
        <v>+</v>
      </c>
      <c r="Y1384" s="74" t="e">
        <f ca="1">IF(C1384="",NA(),MATCH($B1384&amp;$C1384,'Smelter Look-up'!$J:$J,0))</f>
        <v>#N/A</v>
      </c>
      <c r="AB1384" s="74">
        <f ca="1" t="shared" si="157"/>
        <v>0</v>
      </c>
      <c r="AC1384" s="74" t="str">
        <f ca="1" t="shared" si="158"/>
        <v/>
      </c>
      <c r="AD1384" s="74" t="str">
        <f ca="1" t="shared" si="159"/>
        <v/>
      </c>
    </row>
    <row r="1385" s="74" customFormat="1" ht="20.15" customHeight="1" spans="1:30">
      <c r="A1385" s="97"/>
      <c r="B1385" s="95" t="str">
        <f ca="1">IF(LEN(A1385)=0,"",INDEX('Smelter Look-up'!$A:$A,MATCH($A1385,'Smelter Look-up'!$E:$E,0)))</f>
        <v/>
      </c>
      <c r="C1385" s="95" t="str">
        <f ca="1">IF(LEN(A1385)=0,"",INDEX('Smelter Look-up'!$C:$C,MATCH($A1385,'Smelter Look-up'!$E:$E,0)))</f>
        <v/>
      </c>
      <c r="D1385" s="95"/>
      <c r="E1385" s="95" t="str">
        <f ca="1">IF(ISERROR($Y1385),"",OFFSET('Smelter Look-up'!$D$4,$Y1385-4,0)&amp;"")</f>
        <v/>
      </c>
      <c r="F1385" s="95" t="str">
        <f ca="1">IF(ISERROR($Y1385),"",OFFSET('Smelter Look-up'!$E$4,$Y1385-4,0))</f>
        <v/>
      </c>
      <c r="G1385" s="95" t="str">
        <f ca="1">IF(C1385="Smelter not listed","Enter smelter details",IF(ISERROR($Y1385),"",OFFSET('Smelter Look-up'!$F$4,$Y1385-4,0)))</f>
        <v/>
      </c>
      <c r="H1385" s="154" t="str">
        <f ca="1">IF(ISERROR($Y1385),"",OFFSET('Smelter Look-up'!$G$4,$Y1385-4,0))</f>
        <v/>
      </c>
      <c r="I1385" s="96" t="str">
        <f ca="1">IF(ISERROR($Y1385),"",OFFSET('Smelter Look-up'!$H$4,$Y1385-4,0))</f>
        <v/>
      </c>
      <c r="J1385" s="96" t="str">
        <f ca="1">IF(ISERROR($Y1385),"",OFFSET('Smelter Look-up'!$I$4,$Y1385-4,0))</f>
        <v/>
      </c>
      <c r="K1385" s="97"/>
      <c r="L1385" s="97"/>
      <c r="M1385" s="97"/>
      <c r="N1385" s="97"/>
      <c r="O1385" s="97"/>
      <c r="P1385" s="97"/>
      <c r="Q1385" s="98"/>
      <c r="R1385" s="140" t="str">
        <f ca="1">IF(ISERROR($Y1385),"",OFFSET('Smelter Look-up'!$C$4,$Y1385-4,0)&amp;"")</f>
        <v/>
      </c>
      <c r="S1385" s="98" t="str">
        <f ca="1" t="shared" si="153"/>
        <v/>
      </c>
      <c r="T1385" s="98" t="str">
        <f ca="1">IF(B1385="","",IF(ISERROR(MATCH($J1385,SorP!B:B,0)),"",INDIRECT("'SorP'!$A$"&amp;MATCH($S1385&amp;$J1385,SorP!C:C,0))))</f>
        <v/>
      </c>
      <c r="U1385" s="99"/>
      <c r="V1385" s="74" t="str">
        <f ca="1" t="shared" si="154"/>
        <v/>
      </c>
      <c r="W1385" s="74" t="b">
        <f ca="1" t="shared" si="155"/>
        <v>0</v>
      </c>
      <c r="X1385" s="74" t="str">
        <f ca="1" t="shared" si="156"/>
        <v>+</v>
      </c>
      <c r="Y1385" s="74" t="e">
        <f ca="1">IF(C1385="",NA(),MATCH($B1385&amp;$C1385,'Smelter Look-up'!$J:$J,0))</f>
        <v>#N/A</v>
      </c>
      <c r="AB1385" s="74">
        <f ca="1" t="shared" si="157"/>
        <v>0</v>
      </c>
      <c r="AC1385" s="74" t="str">
        <f ca="1" t="shared" si="158"/>
        <v/>
      </c>
      <c r="AD1385" s="74" t="str">
        <f ca="1" t="shared" si="159"/>
        <v/>
      </c>
    </row>
    <row r="1386" s="74" customFormat="1" ht="20.15" customHeight="1" spans="1:30">
      <c r="A1386" s="97"/>
      <c r="B1386" s="95" t="str">
        <f ca="1">IF(LEN(A1386)=0,"",INDEX('Smelter Look-up'!$A:$A,MATCH($A1386,'Smelter Look-up'!$E:$E,0)))</f>
        <v/>
      </c>
      <c r="C1386" s="95" t="str">
        <f ca="1">IF(LEN(A1386)=0,"",INDEX('Smelter Look-up'!$C:$C,MATCH($A1386,'Smelter Look-up'!$E:$E,0)))</f>
        <v/>
      </c>
      <c r="D1386" s="95"/>
      <c r="E1386" s="95" t="str">
        <f ca="1">IF(ISERROR($Y1386),"",OFFSET('Smelter Look-up'!$D$4,$Y1386-4,0)&amp;"")</f>
        <v/>
      </c>
      <c r="F1386" s="95" t="str">
        <f ca="1">IF(ISERROR($Y1386),"",OFFSET('Smelter Look-up'!$E$4,$Y1386-4,0))</f>
        <v/>
      </c>
      <c r="G1386" s="95" t="str">
        <f ca="1">IF(C1386="Smelter not listed","Enter smelter details",IF(ISERROR($Y1386),"",OFFSET('Smelter Look-up'!$F$4,$Y1386-4,0)))</f>
        <v/>
      </c>
      <c r="H1386" s="154" t="str">
        <f ca="1">IF(ISERROR($Y1386),"",OFFSET('Smelter Look-up'!$G$4,$Y1386-4,0))</f>
        <v/>
      </c>
      <c r="I1386" s="96" t="str">
        <f ca="1">IF(ISERROR($Y1386),"",OFFSET('Smelter Look-up'!$H$4,$Y1386-4,0))</f>
        <v/>
      </c>
      <c r="J1386" s="96" t="str">
        <f ca="1">IF(ISERROR($Y1386),"",OFFSET('Smelter Look-up'!$I$4,$Y1386-4,0))</f>
        <v/>
      </c>
      <c r="K1386" s="97"/>
      <c r="L1386" s="97"/>
      <c r="M1386" s="97"/>
      <c r="N1386" s="97"/>
      <c r="O1386" s="97"/>
      <c r="P1386" s="97"/>
      <c r="Q1386" s="98"/>
      <c r="R1386" s="140" t="str">
        <f ca="1">IF(ISERROR($Y1386),"",OFFSET('Smelter Look-up'!$C$4,$Y1386-4,0)&amp;"")</f>
        <v/>
      </c>
      <c r="S1386" s="98" t="str">
        <f ca="1" t="shared" si="153"/>
        <v/>
      </c>
      <c r="T1386" s="98" t="str">
        <f ca="1">IF(B1386="","",IF(ISERROR(MATCH($J1386,SorP!B:B,0)),"",INDIRECT("'SorP'!$A$"&amp;MATCH($S1386&amp;$J1386,SorP!C:C,0))))</f>
        <v/>
      </c>
      <c r="U1386" s="99"/>
      <c r="V1386" s="74" t="str">
        <f ca="1" t="shared" si="154"/>
        <v/>
      </c>
      <c r="W1386" s="74" t="b">
        <f ca="1" t="shared" si="155"/>
        <v>0</v>
      </c>
      <c r="X1386" s="74" t="str">
        <f ca="1" t="shared" si="156"/>
        <v>+</v>
      </c>
      <c r="Y1386" s="74" t="e">
        <f ca="1">IF(C1386="",NA(),MATCH($B1386&amp;$C1386,'Smelter Look-up'!$J:$J,0))</f>
        <v>#N/A</v>
      </c>
      <c r="AB1386" s="74">
        <f ca="1" t="shared" si="157"/>
        <v>0</v>
      </c>
      <c r="AC1386" s="74" t="str">
        <f ca="1" t="shared" si="158"/>
        <v/>
      </c>
      <c r="AD1386" s="74" t="str">
        <f ca="1" t="shared" si="159"/>
        <v/>
      </c>
    </row>
    <row r="1387" s="74" customFormat="1" ht="20.15" customHeight="1" spans="1:30">
      <c r="A1387" s="97"/>
      <c r="B1387" s="95" t="str">
        <f ca="1">IF(LEN(A1387)=0,"",INDEX('Smelter Look-up'!$A:$A,MATCH($A1387,'Smelter Look-up'!$E:$E,0)))</f>
        <v/>
      </c>
      <c r="C1387" s="95" t="str">
        <f ca="1">IF(LEN(A1387)=0,"",INDEX('Smelter Look-up'!$C:$C,MATCH($A1387,'Smelter Look-up'!$E:$E,0)))</f>
        <v/>
      </c>
      <c r="D1387" s="95"/>
      <c r="E1387" s="95" t="str">
        <f ca="1">IF(ISERROR($Y1387),"",OFFSET('Smelter Look-up'!$D$4,$Y1387-4,0)&amp;"")</f>
        <v/>
      </c>
      <c r="F1387" s="95" t="str">
        <f ca="1">IF(ISERROR($Y1387),"",OFFSET('Smelter Look-up'!$E$4,$Y1387-4,0))</f>
        <v/>
      </c>
      <c r="G1387" s="95" t="str">
        <f ca="1">IF(C1387="Smelter not listed","Enter smelter details",IF(ISERROR($Y1387),"",OFFSET('Smelter Look-up'!$F$4,$Y1387-4,0)))</f>
        <v/>
      </c>
      <c r="H1387" s="154" t="str">
        <f ca="1">IF(ISERROR($Y1387),"",OFFSET('Smelter Look-up'!$G$4,$Y1387-4,0))</f>
        <v/>
      </c>
      <c r="I1387" s="96" t="str">
        <f ca="1">IF(ISERROR($Y1387),"",OFFSET('Smelter Look-up'!$H$4,$Y1387-4,0))</f>
        <v/>
      </c>
      <c r="J1387" s="96" t="str">
        <f ca="1">IF(ISERROR($Y1387),"",OFFSET('Smelter Look-up'!$I$4,$Y1387-4,0))</f>
        <v/>
      </c>
      <c r="K1387" s="97"/>
      <c r="L1387" s="97"/>
      <c r="M1387" s="97"/>
      <c r="N1387" s="97"/>
      <c r="O1387" s="97"/>
      <c r="P1387" s="97"/>
      <c r="Q1387" s="98"/>
      <c r="R1387" s="140" t="str">
        <f ca="1">IF(ISERROR($Y1387),"",OFFSET('Smelter Look-up'!$C$4,$Y1387-4,0)&amp;"")</f>
        <v/>
      </c>
      <c r="S1387" s="98" t="str">
        <f ca="1" t="shared" si="153"/>
        <v/>
      </c>
      <c r="T1387" s="98" t="str">
        <f ca="1">IF(B1387="","",IF(ISERROR(MATCH($J1387,SorP!B:B,0)),"",INDIRECT("'SorP'!$A$"&amp;MATCH($S1387&amp;$J1387,SorP!C:C,0))))</f>
        <v/>
      </c>
      <c r="U1387" s="99"/>
      <c r="V1387" s="74" t="str">
        <f ca="1" t="shared" si="154"/>
        <v/>
      </c>
      <c r="W1387" s="74" t="b">
        <f ca="1" t="shared" si="155"/>
        <v>0</v>
      </c>
      <c r="X1387" s="74" t="str">
        <f ca="1" t="shared" si="156"/>
        <v>+</v>
      </c>
      <c r="Y1387" s="74" t="e">
        <f ca="1">IF(C1387="",NA(),MATCH($B1387&amp;$C1387,'Smelter Look-up'!$J:$J,0))</f>
        <v>#N/A</v>
      </c>
      <c r="AB1387" s="74">
        <f ca="1" t="shared" si="157"/>
        <v>0</v>
      </c>
      <c r="AC1387" s="74" t="str">
        <f ca="1" t="shared" si="158"/>
        <v/>
      </c>
      <c r="AD1387" s="74" t="str">
        <f ca="1" t="shared" si="159"/>
        <v/>
      </c>
    </row>
    <row r="1388" s="74" customFormat="1" ht="20.15" customHeight="1" spans="1:30">
      <c r="A1388" s="97"/>
      <c r="B1388" s="95" t="str">
        <f ca="1">IF(LEN(A1388)=0,"",INDEX('Smelter Look-up'!$A:$A,MATCH($A1388,'Smelter Look-up'!$E:$E,0)))</f>
        <v/>
      </c>
      <c r="C1388" s="95" t="str">
        <f ca="1">IF(LEN(A1388)=0,"",INDEX('Smelter Look-up'!$C:$C,MATCH($A1388,'Smelter Look-up'!$E:$E,0)))</f>
        <v/>
      </c>
      <c r="D1388" s="95"/>
      <c r="E1388" s="95" t="str">
        <f ca="1">IF(ISERROR($Y1388),"",OFFSET('Smelter Look-up'!$D$4,$Y1388-4,0)&amp;"")</f>
        <v/>
      </c>
      <c r="F1388" s="95" t="str">
        <f ca="1">IF(ISERROR($Y1388),"",OFFSET('Smelter Look-up'!$E$4,$Y1388-4,0))</f>
        <v/>
      </c>
      <c r="G1388" s="95" t="str">
        <f ca="1">IF(C1388="Smelter not listed","Enter smelter details",IF(ISERROR($Y1388),"",OFFSET('Smelter Look-up'!$F$4,$Y1388-4,0)))</f>
        <v/>
      </c>
      <c r="H1388" s="154" t="str">
        <f ca="1">IF(ISERROR($Y1388),"",OFFSET('Smelter Look-up'!$G$4,$Y1388-4,0))</f>
        <v/>
      </c>
      <c r="I1388" s="96" t="str">
        <f ca="1">IF(ISERROR($Y1388),"",OFFSET('Smelter Look-up'!$H$4,$Y1388-4,0))</f>
        <v/>
      </c>
      <c r="J1388" s="96" t="str">
        <f ca="1">IF(ISERROR($Y1388),"",OFFSET('Smelter Look-up'!$I$4,$Y1388-4,0))</f>
        <v/>
      </c>
      <c r="K1388" s="97"/>
      <c r="L1388" s="97"/>
      <c r="M1388" s="97"/>
      <c r="N1388" s="97"/>
      <c r="O1388" s="97"/>
      <c r="P1388" s="97"/>
      <c r="Q1388" s="98"/>
      <c r="R1388" s="140" t="str">
        <f ca="1">IF(ISERROR($Y1388),"",OFFSET('Smelter Look-up'!$C$4,$Y1388-4,0)&amp;"")</f>
        <v/>
      </c>
      <c r="S1388" s="98" t="str">
        <f ca="1" t="shared" si="153"/>
        <v/>
      </c>
      <c r="T1388" s="98" t="str">
        <f ca="1">IF(B1388="","",IF(ISERROR(MATCH($J1388,SorP!B:B,0)),"",INDIRECT("'SorP'!$A$"&amp;MATCH($S1388&amp;$J1388,SorP!C:C,0))))</f>
        <v/>
      </c>
      <c r="U1388" s="99"/>
      <c r="V1388" s="74" t="str">
        <f ca="1" t="shared" si="154"/>
        <v/>
      </c>
      <c r="W1388" s="74" t="b">
        <f ca="1" t="shared" si="155"/>
        <v>0</v>
      </c>
      <c r="X1388" s="74" t="str">
        <f ca="1" t="shared" si="156"/>
        <v>+</v>
      </c>
      <c r="Y1388" s="74" t="e">
        <f ca="1">IF(C1388="",NA(),MATCH($B1388&amp;$C1388,'Smelter Look-up'!$J:$J,0))</f>
        <v>#N/A</v>
      </c>
      <c r="AB1388" s="74">
        <f ca="1" t="shared" si="157"/>
        <v>0</v>
      </c>
      <c r="AC1388" s="74" t="str">
        <f ca="1" t="shared" si="158"/>
        <v/>
      </c>
      <c r="AD1388" s="74" t="str">
        <f ca="1" t="shared" si="159"/>
        <v/>
      </c>
    </row>
    <row r="1389" s="74" customFormat="1" ht="20.15" customHeight="1" spans="1:30">
      <c r="A1389" s="97"/>
      <c r="B1389" s="95" t="str">
        <f ca="1">IF(LEN(A1389)=0,"",INDEX('Smelter Look-up'!$A:$A,MATCH($A1389,'Smelter Look-up'!$E:$E,0)))</f>
        <v/>
      </c>
      <c r="C1389" s="95" t="str">
        <f ca="1">IF(LEN(A1389)=0,"",INDEX('Smelter Look-up'!$C:$C,MATCH($A1389,'Smelter Look-up'!$E:$E,0)))</f>
        <v/>
      </c>
      <c r="D1389" s="95"/>
      <c r="E1389" s="95" t="str">
        <f ca="1">IF(ISERROR($Y1389),"",OFFSET('Smelter Look-up'!$D$4,$Y1389-4,0)&amp;"")</f>
        <v/>
      </c>
      <c r="F1389" s="95" t="str">
        <f ca="1">IF(ISERROR($Y1389),"",OFFSET('Smelter Look-up'!$E$4,$Y1389-4,0))</f>
        <v/>
      </c>
      <c r="G1389" s="95" t="str">
        <f ca="1">IF(C1389="Smelter not listed","Enter smelter details",IF(ISERROR($Y1389),"",OFFSET('Smelter Look-up'!$F$4,$Y1389-4,0)))</f>
        <v/>
      </c>
      <c r="H1389" s="154" t="str">
        <f ca="1">IF(ISERROR($Y1389),"",OFFSET('Smelter Look-up'!$G$4,$Y1389-4,0))</f>
        <v/>
      </c>
      <c r="I1389" s="96" t="str">
        <f ca="1">IF(ISERROR($Y1389),"",OFFSET('Smelter Look-up'!$H$4,$Y1389-4,0))</f>
        <v/>
      </c>
      <c r="J1389" s="96" t="str">
        <f ca="1">IF(ISERROR($Y1389),"",OFFSET('Smelter Look-up'!$I$4,$Y1389-4,0))</f>
        <v/>
      </c>
      <c r="K1389" s="97"/>
      <c r="L1389" s="97"/>
      <c r="M1389" s="97"/>
      <c r="N1389" s="97"/>
      <c r="O1389" s="97"/>
      <c r="P1389" s="97"/>
      <c r="Q1389" s="98"/>
      <c r="R1389" s="140" t="str">
        <f ca="1">IF(ISERROR($Y1389),"",OFFSET('Smelter Look-up'!$C$4,$Y1389-4,0)&amp;"")</f>
        <v/>
      </c>
      <c r="S1389" s="98" t="str">
        <f ca="1" t="shared" si="153"/>
        <v/>
      </c>
      <c r="T1389" s="98" t="str">
        <f ca="1">IF(B1389="","",IF(ISERROR(MATCH($J1389,SorP!B:B,0)),"",INDIRECT("'SorP'!$A$"&amp;MATCH($S1389&amp;$J1389,SorP!C:C,0))))</f>
        <v/>
      </c>
      <c r="U1389" s="99"/>
      <c r="V1389" s="74" t="str">
        <f ca="1" t="shared" si="154"/>
        <v/>
      </c>
      <c r="W1389" s="74" t="b">
        <f ca="1" t="shared" si="155"/>
        <v>0</v>
      </c>
      <c r="X1389" s="74" t="str">
        <f ca="1" t="shared" si="156"/>
        <v>+</v>
      </c>
      <c r="Y1389" s="74" t="e">
        <f ca="1">IF(C1389="",NA(),MATCH($B1389&amp;$C1389,'Smelter Look-up'!$J:$J,0))</f>
        <v>#N/A</v>
      </c>
      <c r="AB1389" s="74">
        <f ca="1" t="shared" si="157"/>
        <v>0</v>
      </c>
      <c r="AC1389" s="74" t="str">
        <f ca="1" t="shared" si="158"/>
        <v/>
      </c>
      <c r="AD1389" s="74" t="str">
        <f ca="1" t="shared" si="159"/>
        <v/>
      </c>
    </row>
    <row r="1390" s="74" customFormat="1" ht="20.15" customHeight="1" spans="1:30">
      <c r="A1390" s="97"/>
      <c r="B1390" s="95" t="str">
        <f ca="1">IF(LEN(A1390)=0,"",INDEX('Smelter Look-up'!$A:$A,MATCH($A1390,'Smelter Look-up'!$E:$E,0)))</f>
        <v/>
      </c>
      <c r="C1390" s="95" t="str">
        <f ca="1">IF(LEN(A1390)=0,"",INDEX('Smelter Look-up'!$C:$C,MATCH($A1390,'Smelter Look-up'!$E:$E,0)))</f>
        <v/>
      </c>
      <c r="D1390" s="95"/>
      <c r="E1390" s="95" t="str">
        <f ca="1">IF(ISERROR($Y1390),"",OFFSET('Smelter Look-up'!$D$4,$Y1390-4,0)&amp;"")</f>
        <v/>
      </c>
      <c r="F1390" s="95" t="str">
        <f ca="1">IF(ISERROR($Y1390),"",OFFSET('Smelter Look-up'!$E$4,$Y1390-4,0))</f>
        <v/>
      </c>
      <c r="G1390" s="95" t="str">
        <f ca="1">IF(C1390="Smelter not listed","Enter smelter details",IF(ISERROR($Y1390),"",OFFSET('Smelter Look-up'!$F$4,$Y1390-4,0)))</f>
        <v/>
      </c>
      <c r="H1390" s="154" t="str">
        <f ca="1">IF(ISERROR($Y1390),"",OFFSET('Smelter Look-up'!$G$4,$Y1390-4,0))</f>
        <v/>
      </c>
      <c r="I1390" s="96" t="str">
        <f ca="1">IF(ISERROR($Y1390),"",OFFSET('Smelter Look-up'!$H$4,$Y1390-4,0))</f>
        <v/>
      </c>
      <c r="J1390" s="96" t="str">
        <f ca="1">IF(ISERROR($Y1390),"",OFFSET('Smelter Look-up'!$I$4,$Y1390-4,0))</f>
        <v/>
      </c>
      <c r="K1390" s="97"/>
      <c r="L1390" s="97"/>
      <c r="M1390" s="97"/>
      <c r="N1390" s="97"/>
      <c r="O1390" s="97"/>
      <c r="P1390" s="97"/>
      <c r="Q1390" s="98"/>
      <c r="R1390" s="140" t="str">
        <f ca="1">IF(ISERROR($Y1390),"",OFFSET('Smelter Look-up'!$C$4,$Y1390-4,0)&amp;"")</f>
        <v/>
      </c>
      <c r="S1390" s="98" t="str">
        <f ca="1" t="shared" si="153"/>
        <v/>
      </c>
      <c r="T1390" s="98" t="str">
        <f ca="1">IF(B1390="","",IF(ISERROR(MATCH($J1390,SorP!B:B,0)),"",INDIRECT("'SorP'!$A$"&amp;MATCH($S1390&amp;$J1390,SorP!C:C,0))))</f>
        <v/>
      </c>
      <c r="U1390" s="99"/>
      <c r="V1390" s="74" t="str">
        <f ca="1" t="shared" si="154"/>
        <v/>
      </c>
      <c r="W1390" s="74" t="b">
        <f ca="1" t="shared" si="155"/>
        <v>0</v>
      </c>
      <c r="X1390" s="74" t="str">
        <f ca="1" t="shared" si="156"/>
        <v>+</v>
      </c>
      <c r="Y1390" s="74" t="e">
        <f ca="1">IF(C1390="",NA(),MATCH($B1390&amp;$C1390,'Smelter Look-up'!$J:$J,0))</f>
        <v>#N/A</v>
      </c>
      <c r="AB1390" s="74">
        <f ca="1" t="shared" si="157"/>
        <v>0</v>
      </c>
      <c r="AC1390" s="74" t="str">
        <f ca="1" t="shared" si="158"/>
        <v/>
      </c>
      <c r="AD1390" s="74" t="str">
        <f ca="1" t="shared" si="159"/>
        <v/>
      </c>
    </row>
    <row r="1391" s="74" customFormat="1" ht="20.15" customHeight="1" spans="1:30">
      <c r="A1391" s="97"/>
      <c r="B1391" s="95" t="str">
        <f ca="1">IF(LEN(A1391)=0,"",INDEX('Smelter Look-up'!$A:$A,MATCH($A1391,'Smelter Look-up'!$E:$E,0)))</f>
        <v/>
      </c>
      <c r="C1391" s="95" t="str">
        <f ca="1">IF(LEN(A1391)=0,"",INDEX('Smelter Look-up'!$C:$C,MATCH($A1391,'Smelter Look-up'!$E:$E,0)))</f>
        <v/>
      </c>
      <c r="D1391" s="95"/>
      <c r="E1391" s="95" t="str">
        <f ca="1">IF(ISERROR($Y1391),"",OFFSET('Smelter Look-up'!$D$4,$Y1391-4,0)&amp;"")</f>
        <v/>
      </c>
      <c r="F1391" s="95" t="str">
        <f ca="1">IF(ISERROR($Y1391),"",OFFSET('Smelter Look-up'!$E$4,$Y1391-4,0))</f>
        <v/>
      </c>
      <c r="G1391" s="95" t="str">
        <f ca="1">IF(C1391="Smelter not listed","Enter smelter details",IF(ISERROR($Y1391),"",OFFSET('Smelter Look-up'!$F$4,$Y1391-4,0)))</f>
        <v/>
      </c>
      <c r="H1391" s="154" t="str">
        <f ca="1">IF(ISERROR($Y1391),"",OFFSET('Smelter Look-up'!$G$4,$Y1391-4,0))</f>
        <v/>
      </c>
      <c r="I1391" s="96" t="str">
        <f ca="1">IF(ISERROR($Y1391),"",OFFSET('Smelter Look-up'!$H$4,$Y1391-4,0))</f>
        <v/>
      </c>
      <c r="J1391" s="96" t="str">
        <f ca="1">IF(ISERROR($Y1391),"",OFFSET('Smelter Look-up'!$I$4,$Y1391-4,0))</f>
        <v/>
      </c>
      <c r="K1391" s="97"/>
      <c r="L1391" s="97"/>
      <c r="M1391" s="97"/>
      <c r="N1391" s="97"/>
      <c r="O1391" s="97"/>
      <c r="P1391" s="97"/>
      <c r="Q1391" s="98"/>
      <c r="R1391" s="140" t="str">
        <f ca="1">IF(ISERROR($Y1391),"",OFFSET('Smelter Look-up'!$C$4,$Y1391-4,0)&amp;"")</f>
        <v/>
      </c>
      <c r="S1391" s="98" t="str">
        <f ca="1" t="shared" si="153"/>
        <v/>
      </c>
      <c r="T1391" s="98" t="str">
        <f ca="1">IF(B1391="","",IF(ISERROR(MATCH($J1391,SorP!B:B,0)),"",INDIRECT("'SorP'!$A$"&amp;MATCH($S1391&amp;$J1391,SorP!C:C,0))))</f>
        <v/>
      </c>
      <c r="U1391" s="99"/>
      <c r="V1391" s="74" t="str">
        <f ca="1" t="shared" si="154"/>
        <v/>
      </c>
      <c r="W1391" s="74" t="b">
        <f ca="1" t="shared" si="155"/>
        <v>0</v>
      </c>
      <c r="X1391" s="74" t="str">
        <f ca="1" t="shared" si="156"/>
        <v>+</v>
      </c>
      <c r="Y1391" s="74" t="e">
        <f ca="1">IF(C1391="",NA(),MATCH($B1391&amp;$C1391,'Smelter Look-up'!$J:$J,0))</f>
        <v>#N/A</v>
      </c>
      <c r="AB1391" s="74">
        <f ca="1" t="shared" si="157"/>
        <v>0</v>
      </c>
      <c r="AC1391" s="74" t="str">
        <f ca="1" t="shared" si="158"/>
        <v/>
      </c>
      <c r="AD1391" s="74" t="str">
        <f ca="1" t="shared" si="159"/>
        <v/>
      </c>
    </row>
    <row r="1392" s="74" customFormat="1" ht="20.15" customHeight="1" spans="1:30">
      <c r="A1392" s="97"/>
      <c r="B1392" s="95" t="str">
        <f ca="1">IF(LEN(A1392)=0,"",INDEX('Smelter Look-up'!$A:$A,MATCH($A1392,'Smelter Look-up'!$E:$E,0)))</f>
        <v/>
      </c>
      <c r="C1392" s="95" t="str">
        <f ca="1">IF(LEN(A1392)=0,"",INDEX('Smelter Look-up'!$C:$C,MATCH($A1392,'Smelter Look-up'!$E:$E,0)))</f>
        <v/>
      </c>
      <c r="D1392" s="95"/>
      <c r="E1392" s="95" t="str">
        <f ca="1">IF(ISERROR($Y1392),"",OFFSET('Smelter Look-up'!$D$4,$Y1392-4,0)&amp;"")</f>
        <v/>
      </c>
      <c r="F1392" s="95" t="str">
        <f ca="1">IF(ISERROR($Y1392),"",OFFSET('Smelter Look-up'!$E$4,$Y1392-4,0))</f>
        <v/>
      </c>
      <c r="G1392" s="95" t="str">
        <f ca="1">IF(C1392="Smelter not listed","Enter smelter details",IF(ISERROR($Y1392),"",OFFSET('Smelter Look-up'!$F$4,$Y1392-4,0)))</f>
        <v/>
      </c>
      <c r="H1392" s="154" t="str">
        <f ca="1">IF(ISERROR($Y1392),"",OFFSET('Smelter Look-up'!$G$4,$Y1392-4,0))</f>
        <v/>
      </c>
      <c r="I1392" s="96" t="str">
        <f ca="1">IF(ISERROR($Y1392),"",OFFSET('Smelter Look-up'!$H$4,$Y1392-4,0))</f>
        <v/>
      </c>
      <c r="J1392" s="96" t="str">
        <f ca="1">IF(ISERROR($Y1392),"",OFFSET('Smelter Look-up'!$I$4,$Y1392-4,0))</f>
        <v/>
      </c>
      <c r="K1392" s="97"/>
      <c r="L1392" s="97"/>
      <c r="M1392" s="97"/>
      <c r="N1392" s="97"/>
      <c r="O1392" s="97"/>
      <c r="P1392" s="97"/>
      <c r="Q1392" s="98"/>
      <c r="R1392" s="140" t="str">
        <f ca="1">IF(ISERROR($Y1392),"",OFFSET('Smelter Look-up'!$C$4,$Y1392-4,0)&amp;"")</f>
        <v/>
      </c>
      <c r="S1392" s="98" t="str">
        <f ca="1" t="shared" ref="S1392:S1455" si="160">IF(B1392="","",IF(ISERROR(MATCH($E1392,CL,0)),"Unknown",INDIRECT("'C'!$A$"&amp;MATCH($E1392,CL,0)+1)))</f>
        <v/>
      </c>
      <c r="T1392" s="98" t="str">
        <f ca="1">IF(B1392="","",IF(ISERROR(MATCH($J1392,SorP!B:B,0)),"",INDIRECT("'SorP'!$A$"&amp;MATCH($S1392&amp;$J1392,SorP!C:C,0))))</f>
        <v/>
      </c>
      <c r="U1392" s="99"/>
      <c r="V1392" s="74" t="str">
        <f ca="1" t="shared" ref="V1392:V1455" si="161">B1392&amp;C1392</f>
        <v/>
      </c>
      <c r="W1392" s="74" t="b">
        <f ca="1" t="shared" ref="W1392:W1455" si="162">OR(ISBLANK(C1392),ISBLANK(E1392))</f>
        <v>0</v>
      </c>
      <c r="X1392" s="74" t="str">
        <f ca="1" t="shared" ref="X1392:X1455" si="163">IF(W1392,"",B1392&amp;"+")</f>
        <v>+</v>
      </c>
      <c r="Y1392" s="74" t="e">
        <f ca="1">IF(C1392="",NA(),MATCH($B1392&amp;$C1392,'Smelter Look-up'!$J:$J,0))</f>
        <v>#N/A</v>
      </c>
      <c r="AB1392" s="74">
        <f ca="1" t="shared" si="157"/>
        <v>0</v>
      </c>
      <c r="AC1392" s="74" t="str">
        <f ca="1" t="shared" si="158"/>
        <v/>
      </c>
      <c r="AD1392" s="74" t="str">
        <f ca="1" t="shared" si="159"/>
        <v/>
      </c>
    </row>
    <row r="1393" s="74" customFormat="1" ht="20.15" customHeight="1" spans="1:30">
      <c r="A1393" s="97"/>
      <c r="B1393" s="95" t="str">
        <f ca="1">IF(LEN(A1393)=0,"",INDEX('Smelter Look-up'!$A:$A,MATCH($A1393,'Smelter Look-up'!$E:$E,0)))</f>
        <v/>
      </c>
      <c r="C1393" s="95" t="str">
        <f ca="1">IF(LEN(A1393)=0,"",INDEX('Smelter Look-up'!$C:$C,MATCH($A1393,'Smelter Look-up'!$E:$E,0)))</f>
        <v/>
      </c>
      <c r="D1393" s="95"/>
      <c r="E1393" s="95" t="str">
        <f ca="1">IF(ISERROR($Y1393),"",OFFSET('Smelter Look-up'!$D$4,$Y1393-4,0)&amp;"")</f>
        <v/>
      </c>
      <c r="F1393" s="95" t="str">
        <f ca="1">IF(ISERROR($Y1393),"",OFFSET('Smelter Look-up'!$E$4,$Y1393-4,0))</f>
        <v/>
      </c>
      <c r="G1393" s="95" t="str">
        <f ca="1">IF(C1393="Smelter not listed","Enter smelter details",IF(ISERROR($Y1393),"",OFFSET('Smelter Look-up'!$F$4,$Y1393-4,0)))</f>
        <v/>
      </c>
      <c r="H1393" s="154" t="str">
        <f ca="1">IF(ISERROR($Y1393),"",OFFSET('Smelter Look-up'!$G$4,$Y1393-4,0))</f>
        <v/>
      </c>
      <c r="I1393" s="96" t="str">
        <f ca="1">IF(ISERROR($Y1393),"",OFFSET('Smelter Look-up'!$H$4,$Y1393-4,0))</f>
        <v/>
      </c>
      <c r="J1393" s="96" t="str">
        <f ca="1">IF(ISERROR($Y1393),"",OFFSET('Smelter Look-up'!$I$4,$Y1393-4,0))</f>
        <v/>
      </c>
      <c r="K1393" s="97"/>
      <c r="L1393" s="97"/>
      <c r="M1393" s="97"/>
      <c r="N1393" s="97"/>
      <c r="O1393" s="97"/>
      <c r="P1393" s="97"/>
      <c r="Q1393" s="98"/>
      <c r="R1393" s="140" t="str">
        <f ca="1">IF(ISERROR($Y1393),"",OFFSET('Smelter Look-up'!$C$4,$Y1393-4,0)&amp;"")</f>
        <v/>
      </c>
      <c r="S1393" s="98" t="str">
        <f ca="1" t="shared" si="160"/>
        <v/>
      </c>
      <c r="T1393" s="98" t="str">
        <f ca="1">IF(B1393="","",IF(ISERROR(MATCH($J1393,SorP!B:B,0)),"",INDIRECT("'SorP'!$A$"&amp;MATCH($S1393&amp;$J1393,SorP!C:C,0))))</f>
        <v/>
      </c>
      <c r="U1393" s="99"/>
      <c r="V1393" s="74" t="str">
        <f ca="1" t="shared" si="161"/>
        <v/>
      </c>
      <c r="W1393" s="74" t="b">
        <f ca="1" t="shared" si="162"/>
        <v>0</v>
      </c>
      <c r="X1393" s="74" t="str">
        <f ca="1" t="shared" si="163"/>
        <v>+</v>
      </c>
      <c r="Y1393" s="74" t="e">
        <f ca="1">IF(C1393="",NA(),MATCH($B1393&amp;$C1393,'Smelter Look-up'!$J:$J,0))</f>
        <v>#N/A</v>
      </c>
      <c r="AB1393" s="74">
        <f ca="1" t="shared" ref="AB1393:AB1456" si="164">IF(AND(C1393="Smelter not listed",OR(LEN(D1393)=0,LEN(E1393)=0)),1,0)</f>
        <v>0</v>
      </c>
      <c r="AC1393" s="74" t="str">
        <f ca="1" t="shared" ref="AC1393:AC1456" si="165">B1393</f>
        <v/>
      </c>
      <c r="AD1393" s="74" t="str">
        <f ca="1" t="shared" si="159"/>
        <v/>
      </c>
    </row>
    <row r="1394" s="74" customFormat="1" ht="20.15" customHeight="1" spans="1:30">
      <c r="A1394" s="97"/>
      <c r="B1394" s="95" t="str">
        <f ca="1">IF(LEN(A1394)=0,"",INDEX('Smelter Look-up'!$A:$A,MATCH($A1394,'Smelter Look-up'!$E:$E,0)))</f>
        <v/>
      </c>
      <c r="C1394" s="95" t="str">
        <f ca="1">IF(LEN(A1394)=0,"",INDEX('Smelter Look-up'!$C:$C,MATCH($A1394,'Smelter Look-up'!$E:$E,0)))</f>
        <v/>
      </c>
      <c r="D1394" s="95"/>
      <c r="E1394" s="95" t="str">
        <f ca="1">IF(ISERROR($Y1394),"",OFFSET('Smelter Look-up'!$D$4,$Y1394-4,0)&amp;"")</f>
        <v/>
      </c>
      <c r="F1394" s="95" t="str">
        <f ca="1">IF(ISERROR($Y1394),"",OFFSET('Smelter Look-up'!$E$4,$Y1394-4,0))</f>
        <v/>
      </c>
      <c r="G1394" s="95" t="str">
        <f ca="1">IF(C1394="Smelter not listed","Enter smelter details",IF(ISERROR($Y1394),"",OFFSET('Smelter Look-up'!$F$4,$Y1394-4,0)))</f>
        <v/>
      </c>
      <c r="H1394" s="154" t="str">
        <f ca="1">IF(ISERROR($Y1394),"",OFFSET('Smelter Look-up'!$G$4,$Y1394-4,0))</f>
        <v/>
      </c>
      <c r="I1394" s="96" t="str">
        <f ca="1">IF(ISERROR($Y1394),"",OFFSET('Smelter Look-up'!$H$4,$Y1394-4,0))</f>
        <v/>
      </c>
      <c r="J1394" s="96" t="str">
        <f ca="1">IF(ISERROR($Y1394),"",OFFSET('Smelter Look-up'!$I$4,$Y1394-4,0))</f>
        <v/>
      </c>
      <c r="K1394" s="97"/>
      <c r="L1394" s="97"/>
      <c r="M1394" s="97"/>
      <c r="N1394" s="97"/>
      <c r="O1394" s="97"/>
      <c r="P1394" s="97"/>
      <c r="Q1394" s="98"/>
      <c r="R1394" s="140" t="str">
        <f ca="1">IF(ISERROR($Y1394),"",OFFSET('Smelter Look-up'!$C$4,$Y1394-4,0)&amp;"")</f>
        <v/>
      </c>
      <c r="S1394" s="98" t="str">
        <f ca="1" t="shared" si="160"/>
        <v/>
      </c>
      <c r="T1394" s="98" t="str">
        <f ca="1">IF(B1394="","",IF(ISERROR(MATCH($J1394,SorP!B:B,0)),"",INDIRECT("'SorP'!$A$"&amp;MATCH($S1394&amp;$J1394,SorP!C:C,0))))</f>
        <v/>
      </c>
      <c r="U1394" s="99"/>
      <c r="V1394" s="74" t="str">
        <f ca="1" t="shared" si="161"/>
        <v/>
      </c>
      <c r="W1394" s="74" t="b">
        <f ca="1" t="shared" si="162"/>
        <v>0</v>
      </c>
      <c r="X1394" s="74" t="str">
        <f ca="1" t="shared" si="163"/>
        <v>+</v>
      </c>
      <c r="Y1394" s="74" t="e">
        <f ca="1">IF(C1394="",NA(),MATCH($B1394&amp;$C1394,'Smelter Look-up'!$J:$J,0))</f>
        <v>#N/A</v>
      </c>
      <c r="AB1394" s="74">
        <f ca="1" t="shared" si="164"/>
        <v>0</v>
      </c>
      <c r="AC1394" s="74" t="str">
        <f ca="1" t="shared" si="165"/>
        <v/>
      </c>
      <c r="AD1394" s="74" t="str">
        <f ca="1" t="shared" si="159"/>
        <v/>
      </c>
    </row>
    <row r="1395" s="74" customFormat="1" ht="20.15" customHeight="1" spans="1:30">
      <c r="A1395" s="97"/>
      <c r="B1395" s="95" t="str">
        <f ca="1">IF(LEN(A1395)=0,"",INDEX('Smelter Look-up'!$A:$A,MATCH($A1395,'Smelter Look-up'!$E:$E,0)))</f>
        <v/>
      </c>
      <c r="C1395" s="95" t="str">
        <f ca="1">IF(LEN(A1395)=0,"",INDEX('Smelter Look-up'!$C:$C,MATCH($A1395,'Smelter Look-up'!$E:$E,0)))</f>
        <v/>
      </c>
      <c r="D1395" s="95"/>
      <c r="E1395" s="95" t="str">
        <f ca="1">IF(ISERROR($Y1395),"",OFFSET('Smelter Look-up'!$D$4,$Y1395-4,0)&amp;"")</f>
        <v/>
      </c>
      <c r="F1395" s="95" t="str">
        <f ca="1">IF(ISERROR($Y1395),"",OFFSET('Smelter Look-up'!$E$4,$Y1395-4,0))</f>
        <v/>
      </c>
      <c r="G1395" s="95" t="str">
        <f ca="1">IF(C1395="Smelter not listed","Enter smelter details",IF(ISERROR($Y1395),"",OFFSET('Smelter Look-up'!$F$4,$Y1395-4,0)))</f>
        <v/>
      </c>
      <c r="H1395" s="154" t="str">
        <f ca="1">IF(ISERROR($Y1395),"",OFFSET('Smelter Look-up'!$G$4,$Y1395-4,0))</f>
        <v/>
      </c>
      <c r="I1395" s="96" t="str">
        <f ca="1">IF(ISERROR($Y1395),"",OFFSET('Smelter Look-up'!$H$4,$Y1395-4,0))</f>
        <v/>
      </c>
      <c r="J1395" s="96" t="str">
        <f ca="1">IF(ISERROR($Y1395),"",OFFSET('Smelter Look-up'!$I$4,$Y1395-4,0))</f>
        <v/>
      </c>
      <c r="K1395" s="97"/>
      <c r="L1395" s="97"/>
      <c r="M1395" s="97"/>
      <c r="N1395" s="97"/>
      <c r="O1395" s="97"/>
      <c r="P1395" s="97"/>
      <c r="Q1395" s="98"/>
      <c r="R1395" s="140" t="str">
        <f ca="1">IF(ISERROR($Y1395),"",OFFSET('Smelter Look-up'!$C$4,$Y1395-4,0)&amp;"")</f>
        <v/>
      </c>
      <c r="S1395" s="98" t="str">
        <f ca="1" t="shared" si="160"/>
        <v/>
      </c>
      <c r="T1395" s="98" t="str">
        <f ca="1">IF(B1395="","",IF(ISERROR(MATCH($J1395,SorP!B:B,0)),"",INDIRECT("'SorP'!$A$"&amp;MATCH($S1395&amp;$J1395,SorP!C:C,0))))</f>
        <v/>
      </c>
      <c r="U1395" s="99"/>
      <c r="V1395" s="74" t="str">
        <f ca="1" t="shared" si="161"/>
        <v/>
      </c>
      <c r="W1395" s="74" t="b">
        <f ca="1" t="shared" si="162"/>
        <v>0</v>
      </c>
      <c r="X1395" s="74" t="str">
        <f ca="1" t="shared" si="163"/>
        <v>+</v>
      </c>
      <c r="Y1395" s="74" t="e">
        <f ca="1">IF(C1395="",NA(),MATCH($B1395&amp;$C1395,'Smelter Look-up'!$J:$J,0))</f>
        <v>#N/A</v>
      </c>
      <c r="AB1395" s="74">
        <f ca="1" t="shared" si="164"/>
        <v>0</v>
      </c>
      <c r="AC1395" s="74" t="str">
        <f ca="1" t="shared" si="165"/>
        <v/>
      </c>
      <c r="AD1395" s="74" t="str">
        <f ca="1" t="shared" si="159"/>
        <v/>
      </c>
    </row>
    <row r="1396" s="74" customFormat="1" ht="20.15" customHeight="1" spans="1:30">
      <c r="A1396" s="97"/>
      <c r="B1396" s="95" t="str">
        <f ca="1">IF(LEN(A1396)=0,"",INDEX('Smelter Look-up'!$A:$A,MATCH($A1396,'Smelter Look-up'!$E:$E,0)))</f>
        <v/>
      </c>
      <c r="C1396" s="95" t="str">
        <f ca="1">IF(LEN(A1396)=0,"",INDEX('Smelter Look-up'!$C:$C,MATCH($A1396,'Smelter Look-up'!$E:$E,0)))</f>
        <v/>
      </c>
      <c r="D1396" s="95"/>
      <c r="E1396" s="95" t="str">
        <f ca="1">IF(ISERROR($Y1396),"",OFFSET('Smelter Look-up'!$D$4,$Y1396-4,0)&amp;"")</f>
        <v/>
      </c>
      <c r="F1396" s="95" t="str">
        <f ca="1">IF(ISERROR($Y1396),"",OFFSET('Smelter Look-up'!$E$4,$Y1396-4,0))</f>
        <v/>
      </c>
      <c r="G1396" s="95" t="str">
        <f ca="1">IF(C1396="Smelter not listed","Enter smelter details",IF(ISERROR($Y1396),"",OFFSET('Smelter Look-up'!$F$4,$Y1396-4,0)))</f>
        <v/>
      </c>
      <c r="H1396" s="154" t="str">
        <f ca="1">IF(ISERROR($Y1396),"",OFFSET('Smelter Look-up'!$G$4,$Y1396-4,0))</f>
        <v/>
      </c>
      <c r="I1396" s="96" t="str">
        <f ca="1">IF(ISERROR($Y1396),"",OFFSET('Smelter Look-up'!$H$4,$Y1396-4,0))</f>
        <v/>
      </c>
      <c r="J1396" s="96" t="str">
        <f ca="1">IF(ISERROR($Y1396),"",OFFSET('Smelter Look-up'!$I$4,$Y1396-4,0))</f>
        <v/>
      </c>
      <c r="K1396" s="97"/>
      <c r="L1396" s="97"/>
      <c r="M1396" s="97"/>
      <c r="N1396" s="97"/>
      <c r="O1396" s="97"/>
      <c r="P1396" s="97"/>
      <c r="Q1396" s="98"/>
      <c r="R1396" s="140" t="str">
        <f ca="1">IF(ISERROR($Y1396),"",OFFSET('Smelter Look-up'!$C$4,$Y1396-4,0)&amp;"")</f>
        <v/>
      </c>
      <c r="S1396" s="98" t="str">
        <f ca="1" t="shared" si="160"/>
        <v/>
      </c>
      <c r="T1396" s="98" t="str">
        <f ca="1">IF(B1396="","",IF(ISERROR(MATCH($J1396,SorP!B:B,0)),"",INDIRECT("'SorP'!$A$"&amp;MATCH($S1396&amp;$J1396,SorP!C:C,0))))</f>
        <v/>
      </c>
      <c r="U1396" s="99"/>
      <c r="V1396" s="74" t="str">
        <f ca="1" t="shared" si="161"/>
        <v/>
      </c>
      <c r="W1396" s="74" t="b">
        <f ca="1" t="shared" si="162"/>
        <v>0</v>
      </c>
      <c r="X1396" s="74" t="str">
        <f ca="1" t="shared" si="163"/>
        <v>+</v>
      </c>
      <c r="Y1396" s="74" t="e">
        <f ca="1">IF(C1396="",NA(),MATCH($B1396&amp;$C1396,'Smelter Look-up'!$J:$J,0))</f>
        <v>#N/A</v>
      </c>
      <c r="AB1396" s="74">
        <f ca="1" t="shared" si="164"/>
        <v>0</v>
      </c>
      <c r="AC1396" s="74" t="str">
        <f ca="1" t="shared" si="165"/>
        <v/>
      </c>
      <c r="AD1396" s="74" t="str">
        <f ca="1" t="shared" si="159"/>
        <v/>
      </c>
    </row>
    <row r="1397" s="74" customFormat="1" ht="20.15" customHeight="1" spans="1:30">
      <c r="A1397" s="97"/>
      <c r="B1397" s="95" t="str">
        <f ca="1">IF(LEN(A1397)=0,"",INDEX('Smelter Look-up'!$A:$A,MATCH($A1397,'Smelter Look-up'!$E:$E,0)))</f>
        <v/>
      </c>
      <c r="C1397" s="95" t="str">
        <f ca="1">IF(LEN(A1397)=0,"",INDEX('Smelter Look-up'!$C:$C,MATCH($A1397,'Smelter Look-up'!$E:$E,0)))</f>
        <v/>
      </c>
      <c r="D1397" s="95"/>
      <c r="E1397" s="95" t="str">
        <f ca="1">IF(ISERROR($Y1397),"",OFFSET('Smelter Look-up'!$D$4,$Y1397-4,0)&amp;"")</f>
        <v/>
      </c>
      <c r="F1397" s="95" t="str">
        <f ca="1">IF(ISERROR($Y1397),"",OFFSET('Smelter Look-up'!$E$4,$Y1397-4,0))</f>
        <v/>
      </c>
      <c r="G1397" s="95" t="str">
        <f ca="1">IF(C1397="Smelter not listed","Enter smelter details",IF(ISERROR($Y1397),"",OFFSET('Smelter Look-up'!$F$4,$Y1397-4,0)))</f>
        <v/>
      </c>
      <c r="H1397" s="154" t="str">
        <f ca="1">IF(ISERROR($Y1397),"",OFFSET('Smelter Look-up'!$G$4,$Y1397-4,0))</f>
        <v/>
      </c>
      <c r="I1397" s="96" t="str">
        <f ca="1">IF(ISERROR($Y1397),"",OFFSET('Smelter Look-up'!$H$4,$Y1397-4,0))</f>
        <v/>
      </c>
      <c r="J1397" s="96" t="str">
        <f ca="1">IF(ISERROR($Y1397),"",OFFSET('Smelter Look-up'!$I$4,$Y1397-4,0))</f>
        <v/>
      </c>
      <c r="K1397" s="97"/>
      <c r="L1397" s="97"/>
      <c r="M1397" s="97"/>
      <c r="N1397" s="97"/>
      <c r="O1397" s="97"/>
      <c r="P1397" s="97"/>
      <c r="Q1397" s="98"/>
      <c r="R1397" s="140" t="str">
        <f ca="1">IF(ISERROR($Y1397),"",OFFSET('Smelter Look-up'!$C$4,$Y1397-4,0)&amp;"")</f>
        <v/>
      </c>
      <c r="S1397" s="98" t="str">
        <f ca="1" t="shared" si="160"/>
        <v/>
      </c>
      <c r="T1397" s="98" t="str">
        <f ca="1">IF(B1397="","",IF(ISERROR(MATCH($J1397,SorP!B:B,0)),"",INDIRECT("'SorP'!$A$"&amp;MATCH($S1397&amp;$J1397,SorP!C:C,0))))</f>
        <v/>
      </c>
      <c r="U1397" s="99"/>
      <c r="V1397" s="74" t="str">
        <f ca="1" t="shared" si="161"/>
        <v/>
      </c>
      <c r="W1397" s="74" t="b">
        <f ca="1" t="shared" si="162"/>
        <v>0</v>
      </c>
      <c r="X1397" s="74" t="str">
        <f ca="1" t="shared" si="163"/>
        <v>+</v>
      </c>
      <c r="Y1397" s="74" t="e">
        <f ca="1">IF(C1397="",NA(),MATCH($B1397&amp;$C1397,'Smelter Look-up'!$J:$J,0))</f>
        <v>#N/A</v>
      </c>
      <c r="AB1397" s="74">
        <f ca="1" t="shared" si="164"/>
        <v>0</v>
      </c>
      <c r="AC1397" s="74" t="str">
        <f ca="1" t="shared" si="165"/>
        <v/>
      </c>
      <c r="AD1397" s="74" t="str">
        <f ca="1" t="shared" si="159"/>
        <v/>
      </c>
    </row>
    <row r="1398" s="74" customFormat="1" ht="20.15" customHeight="1" spans="1:30">
      <c r="A1398" s="97"/>
      <c r="B1398" s="95" t="str">
        <f ca="1">IF(LEN(A1398)=0,"",INDEX('Smelter Look-up'!$A:$A,MATCH($A1398,'Smelter Look-up'!$E:$E,0)))</f>
        <v/>
      </c>
      <c r="C1398" s="95" t="str">
        <f ca="1">IF(LEN(A1398)=0,"",INDEX('Smelter Look-up'!$C:$C,MATCH($A1398,'Smelter Look-up'!$E:$E,0)))</f>
        <v/>
      </c>
      <c r="D1398" s="95"/>
      <c r="E1398" s="95" t="str">
        <f ca="1">IF(ISERROR($Y1398),"",OFFSET('Smelter Look-up'!$D$4,$Y1398-4,0)&amp;"")</f>
        <v/>
      </c>
      <c r="F1398" s="95" t="str">
        <f ca="1">IF(ISERROR($Y1398),"",OFFSET('Smelter Look-up'!$E$4,$Y1398-4,0))</f>
        <v/>
      </c>
      <c r="G1398" s="95" t="str">
        <f ca="1">IF(C1398="Smelter not listed","Enter smelter details",IF(ISERROR($Y1398),"",OFFSET('Smelter Look-up'!$F$4,$Y1398-4,0)))</f>
        <v/>
      </c>
      <c r="H1398" s="154" t="str">
        <f ca="1">IF(ISERROR($Y1398),"",OFFSET('Smelter Look-up'!$G$4,$Y1398-4,0))</f>
        <v/>
      </c>
      <c r="I1398" s="96" t="str">
        <f ca="1">IF(ISERROR($Y1398),"",OFFSET('Smelter Look-up'!$H$4,$Y1398-4,0))</f>
        <v/>
      </c>
      <c r="J1398" s="96" t="str">
        <f ca="1">IF(ISERROR($Y1398),"",OFFSET('Smelter Look-up'!$I$4,$Y1398-4,0))</f>
        <v/>
      </c>
      <c r="K1398" s="97"/>
      <c r="L1398" s="97"/>
      <c r="M1398" s="97"/>
      <c r="N1398" s="97"/>
      <c r="O1398" s="97"/>
      <c r="P1398" s="97"/>
      <c r="Q1398" s="98"/>
      <c r="R1398" s="140" t="str">
        <f ca="1">IF(ISERROR($Y1398),"",OFFSET('Smelter Look-up'!$C$4,$Y1398-4,0)&amp;"")</f>
        <v/>
      </c>
      <c r="S1398" s="98" t="str">
        <f ca="1" t="shared" si="160"/>
        <v/>
      </c>
      <c r="T1398" s="98" t="str">
        <f ca="1">IF(B1398="","",IF(ISERROR(MATCH($J1398,SorP!B:B,0)),"",INDIRECT("'SorP'!$A$"&amp;MATCH($S1398&amp;$J1398,SorP!C:C,0))))</f>
        <v/>
      </c>
      <c r="U1398" s="99"/>
      <c r="V1398" s="74" t="str">
        <f ca="1" t="shared" si="161"/>
        <v/>
      </c>
      <c r="W1398" s="74" t="b">
        <f ca="1" t="shared" si="162"/>
        <v>0</v>
      </c>
      <c r="X1398" s="74" t="str">
        <f ca="1" t="shared" si="163"/>
        <v>+</v>
      </c>
      <c r="Y1398" s="74" t="e">
        <f ca="1">IF(C1398="",NA(),MATCH($B1398&amp;$C1398,'Smelter Look-up'!$J:$J,0))</f>
        <v>#N/A</v>
      </c>
      <c r="AB1398" s="74">
        <f ca="1" t="shared" si="164"/>
        <v>0</v>
      </c>
      <c r="AC1398" s="74" t="str">
        <f ca="1" t="shared" si="165"/>
        <v/>
      </c>
      <c r="AD1398" s="74" t="str">
        <f ca="1" t="shared" si="159"/>
        <v/>
      </c>
    </row>
    <row r="1399" s="74" customFormat="1" ht="20.15" customHeight="1" spans="1:30">
      <c r="A1399" s="97"/>
      <c r="B1399" s="95" t="str">
        <f ca="1">IF(LEN(A1399)=0,"",INDEX('Smelter Look-up'!$A:$A,MATCH($A1399,'Smelter Look-up'!$E:$E,0)))</f>
        <v/>
      </c>
      <c r="C1399" s="95" t="str">
        <f ca="1">IF(LEN(A1399)=0,"",INDEX('Smelter Look-up'!$C:$C,MATCH($A1399,'Smelter Look-up'!$E:$E,0)))</f>
        <v/>
      </c>
      <c r="D1399" s="95"/>
      <c r="E1399" s="95" t="str">
        <f ca="1">IF(ISERROR($Y1399),"",OFFSET('Smelter Look-up'!$D$4,$Y1399-4,0)&amp;"")</f>
        <v/>
      </c>
      <c r="F1399" s="95" t="str">
        <f ca="1">IF(ISERROR($Y1399),"",OFFSET('Smelter Look-up'!$E$4,$Y1399-4,0))</f>
        <v/>
      </c>
      <c r="G1399" s="95" t="str">
        <f ca="1">IF(C1399="Smelter not listed","Enter smelter details",IF(ISERROR($Y1399),"",OFFSET('Smelter Look-up'!$F$4,$Y1399-4,0)))</f>
        <v/>
      </c>
      <c r="H1399" s="154" t="str">
        <f ca="1">IF(ISERROR($Y1399),"",OFFSET('Smelter Look-up'!$G$4,$Y1399-4,0))</f>
        <v/>
      </c>
      <c r="I1399" s="96" t="str">
        <f ca="1">IF(ISERROR($Y1399),"",OFFSET('Smelter Look-up'!$H$4,$Y1399-4,0))</f>
        <v/>
      </c>
      <c r="J1399" s="96" t="str">
        <f ca="1">IF(ISERROR($Y1399),"",OFFSET('Smelter Look-up'!$I$4,$Y1399-4,0))</f>
        <v/>
      </c>
      <c r="K1399" s="97"/>
      <c r="L1399" s="97"/>
      <c r="M1399" s="97"/>
      <c r="N1399" s="97"/>
      <c r="O1399" s="97"/>
      <c r="P1399" s="97"/>
      <c r="Q1399" s="98"/>
      <c r="R1399" s="140" t="str">
        <f ca="1">IF(ISERROR($Y1399),"",OFFSET('Smelter Look-up'!$C$4,$Y1399-4,0)&amp;"")</f>
        <v/>
      </c>
      <c r="S1399" s="98" t="str">
        <f ca="1" t="shared" si="160"/>
        <v/>
      </c>
      <c r="T1399" s="98" t="str">
        <f ca="1">IF(B1399="","",IF(ISERROR(MATCH($J1399,SorP!B:B,0)),"",INDIRECT("'SorP'!$A$"&amp;MATCH($S1399&amp;$J1399,SorP!C:C,0))))</f>
        <v/>
      </c>
      <c r="U1399" s="99"/>
      <c r="V1399" s="74" t="str">
        <f ca="1" t="shared" si="161"/>
        <v/>
      </c>
      <c r="W1399" s="74" t="b">
        <f ca="1" t="shared" si="162"/>
        <v>0</v>
      </c>
      <c r="X1399" s="74" t="str">
        <f ca="1" t="shared" si="163"/>
        <v>+</v>
      </c>
      <c r="Y1399" s="74" t="e">
        <f ca="1">IF(C1399="",NA(),MATCH($B1399&amp;$C1399,'Smelter Look-up'!$J:$J,0))</f>
        <v>#N/A</v>
      </c>
      <c r="AB1399" s="74">
        <f ca="1" t="shared" si="164"/>
        <v>0</v>
      </c>
      <c r="AC1399" s="74" t="str">
        <f ca="1" t="shared" si="165"/>
        <v/>
      </c>
      <c r="AD1399" s="74" t="str">
        <f ca="1" t="shared" ref="AD1399:AD1462" si="166">IF(C1399="Smelter not listed",D1399,IF(C1399="Smelter not yet identified","",C1399))</f>
        <v/>
      </c>
    </row>
    <row r="1400" s="74" customFormat="1" ht="20.15" customHeight="1" spans="1:30">
      <c r="A1400" s="97"/>
      <c r="B1400" s="95" t="str">
        <f ca="1">IF(LEN(A1400)=0,"",INDEX('Smelter Look-up'!$A:$A,MATCH($A1400,'Smelter Look-up'!$E:$E,0)))</f>
        <v/>
      </c>
      <c r="C1400" s="95" t="str">
        <f ca="1">IF(LEN(A1400)=0,"",INDEX('Smelter Look-up'!$C:$C,MATCH($A1400,'Smelter Look-up'!$E:$E,0)))</f>
        <v/>
      </c>
      <c r="D1400" s="95"/>
      <c r="E1400" s="95" t="str">
        <f ca="1">IF(ISERROR($Y1400),"",OFFSET('Smelter Look-up'!$D$4,$Y1400-4,0)&amp;"")</f>
        <v/>
      </c>
      <c r="F1400" s="95" t="str">
        <f ca="1">IF(ISERROR($Y1400),"",OFFSET('Smelter Look-up'!$E$4,$Y1400-4,0))</f>
        <v/>
      </c>
      <c r="G1400" s="95" t="str">
        <f ca="1">IF(C1400="Smelter not listed","Enter smelter details",IF(ISERROR($Y1400),"",OFFSET('Smelter Look-up'!$F$4,$Y1400-4,0)))</f>
        <v/>
      </c>
      <c r="H1400" s="154" t="str">
        <f ca="1">IF(ISERROR($Y1400),"",OFFSET('Smelter Look-up'!$G$4,$Y1400-4,0))</f>
        <v/>
      </c>
      <c r="I1400" s="96" t="str">
        <f ca="1">IF(ISERROR($Y1400),"",OFFSET('Smelter Look-up'!$H$4,$Y1400-4,0))</f>
        <v/>
      </c>
      <c r="J1400" s="96" t="str">
        <f ca="1">IF(ISERROR($Y1400),"",OFFSET('Smelter Look-up'!$I$4,$Y1400-4,0))</f>
        <v/>
      </c>
      <c r="K1400" s="97"/>
      <c r="L1400" s="97"/>
      <c r="M1400" s="97"/>
      <c r="N1400" s="97"/>
      <c r="O1400" s="97"/>
      <c r="P1400" s="97"/>
      <c r="Q1400" s="98"/>
      <c r="R1400" s="140" t="str">
        <f ca="1">IF(ISERROR($Y1400),"",OFFSET('Smelter Look-up'!$C$4,$Y1400-4,0)&amp;"")</f>
        <v/>
      </c>
      <c r="S1400" s="98" t="str">
        <f ca="1" t="shared" si="160"/>
        <v/>
      </c>
      <c r="T1400" s="98" t="str">
        <f ca="1">IF(B1400="","",IF(ISERROR(MATCH($J1400,SorP!B:B,0)),"",INDIRECT("'SorP'!$A$"&amp;MATCH($S1400&amp;$J1400,SorP!C:C,0))))</f>
        <v/>
      </c>
      <c r="U1400" s="99"/>
      <c r="V1400" s="74" t="str">
        <f ca="1" t="shared" si="161"/>
        <v/>
      </c>
      <c r="W1400" s="74" t="b">
        <f ca="1" t="shared" si="162"/>
        <v>0</v>
      </c>
      <c r="X1400" s="74" t="str">
        <f ca="1" t="shared" si="163"/>
        <v>+</v>
      </c>
      <c r="Y1400" s="74" t="e">
        <f ca="1">IF(C1400="",NA(),MATCH($B1400&amp;$C1400,'Smelter Look-up'!$J:$J,0))</f>
        <v>#N/A</v>
      </c>
      <c r="AB1400" s="74">
        <f ca="1" t="shared" si="164"/>
        <v>0</v>
      </c>
      <c r="AC1400" s="74" t="str">
        <f ca="1" t="shared" si="165"/>
        <v/>
      </c>
      <c r="AD1400" s="74" t="str">
        <f ca="1" t="shared" si="166"/>
        <v/>
      </c>
    </row>
    <row r="1401" s="74" customFormat="1" ht="20.15" customHeight="1" spans="1:30">
      <c r="A1401" s="97"/>
      <c r="B1401" s="95" t="str">
        <f ca="1">IF(LEN(A1401)=0,"",INDEX('Smelter Look-up'!$A:$A,MATCH($A1401,'Smelter Look-up'!$E:$E,0)))</f>
        <v/>
      </c>
      <c r="C1401" s="95" t="str">
        <f ca="1">IF(LEN(A1401)=0,"",INDEX('Smelter Look-up'!$C:$C,MATCH($A1401,'Smelter Look-up'!$E:$E,0)))</f>
        <v/>
      </c>
      <c r="D1401" s="95"/>
      <c r="E1401" s="95" t="str">
        <f ca="1">IF(ISERROR($Y1401),"",OFFSET('Smelter Look-up'!$D$4,$Y1401-4,0)&amp;"")</f>
        <v/>
      </c>
      <c r="F1401" s="95" t="str">
        <f ca="1">IF(ISERROR($Y1401),"",OFFSET('Smelter Look-up'!$E$4,$Y1401-4,0))</f>
        <v/>
      </c>
      <c r="G1401" s="95" t="str">
        <f ca="1">IF(C1401="Smelter not listed","Enter smelter details",IF(ISERROR($Y1401),"",OFFSET('Smelter Look-up'!$F$4,$Y1401-4,0)))</f>
        <v/>
      </c>
      <c r="H1401" s="154" t="str">
        <f ca="1">IF(ISERROR($Y1401),"",OFFSET('Smelter Look-up'!$G$4,$Y1401-4,0))</f>
        <v/>
      </c>
      <c r="I1401" s="96" t="str">
        <f ca="1">IF(ISERROR($Y1401),"",OFFSET('Smelter Look-up'!$H$4,$Y1401-4,0))</f>
        <v/>
      </c>
      <c r="J1401" s="96" t="str">
        <f ca="1">IF(ISERROR($Y1401),"",OFFSET('Smelter Look-up'!$I$4,$Y1401-4,0))</f>
        <v/>
      </c>
      <c r="K1401" s="97"/>
      <c r="L1401" s="97"/>
      <c r="M1401" s="97"/>
      <c r="N1401" s="97"/>
      <c r="O1401" s="97"/>
      <c r="P1401" s="97"/>
      <c r="Q1401" s="98"/>
      <c r="R1401" s="140" t="str">
        <f ca="1">IF(ISERROR($Y1401),"",OFFSET('Smelter Look-up'!$C$4,$Y1401-4,0)&amp;"")</f>
        <v/>
      </c>
      <c r="S1401" s="98" t="str">
        <f ca="1" t="shared" si="160"/>
        <v/>
      </c>
      <c r="T1401" s="98" t="str">
        <f ca="1">IF(B1401="","",IF(ISERROR(MATCH($J1401,SorP!B:B,0)),"",INDIRECT("'SorP'!$A$"&amp;MATCH($S1401&amp;$J1401,SorP!C:C,0))))</f>
        <v/>
      </c>
      <c r="U1401" s="99"/>
      <c r="V1401" s="74" t="str">
        <f ca="1" t="shared" si="161"/>
        <v/>
      </c>
      <c r="W1401" s="74" t="b">
        <f ca="1" t="shared" si="162"/>
        <v>0</v>
      </c>
      <c r="X1401" s="74" t="str">
        <f ca="1" t="shared" si="163"/>
        <v>+</v>
      </c>
      <c r="Y1401" s="74" t="e">
        <f ca="1">IF(C1401="",NA(),MATCH($B1401&amp;$C1401,'Smelter Look-up'!$J:$J,0))</f>
        <v>#N/A</v>
      </c>
      <c r="AB1401" s="74">
        <f ca="1" t="shared" si="164"/>
        <v>0</v>
      </c>
      <c r="AC1401" s="74" t="str">
        <f ca="1" t="shared" si="165"/>
        <v/>
      </c>
      <c r="AD1401" s="74" t="str">
        <f ca="1" t="shared" si="166"/>
        <v/>
      </c>
    </row>
    <row r="1402" s="74" customFormat="1" ht="20.15" customHeight="1" spans="1:30">
      <c r="A1402" s="97"/>
      <c r="B1402" s="95" t="str">
        <f ca="1">IF(LEN(A1402)=0,"",INDEX('Smelter Look-up'!$A:$A,MATCH($A1402,'Smelter Look-up'!$E:$E,0)))</f>
        <v/>
      </c>
      <c r="C1402" s="95" t="str">
        <f ca="1">IF(LEN(A1402)=0,"",INDEX('Smelter Look-up'!$C:$C,MATCH($A1402,'Smelter Look-up'!$E:$E,0)))</f>
        <v/>
      </c>
      <c r="D1402" s="95"/>
      <c r="E1402" s="95" t="str">
        <f ca="1">IF(ISERROR($Y1402),"",OFFSET('Smelter Look-up'!$D$4,$Y1402-4,0)&amp;"")</f>
        <v/>
      </c>
      <c r="F1402" s="95" t="str">
        <f ca="1">IF(ISERROR($Y1402),"",OFFSET('Smelter Look-up'!$E$4,$Y1402-4,0))</f>
        <v/>
      </c>
      <c r="G1402" s="95" t="str">
        <f ca="1">IF(C1402="Smelter not listed","Enter smelter details",IF(ISERROR($Y1402),"",OFFSET('Smelter Look-up'!$F$4,$Y1402-4,0)))</f>
        <v/>
      </c>
      <c r="H1402" s="154" t="str">
        <f ca="1">IF(ISERROR($Y1402),"",OFFSET('Smelter Look-up'!$G$4,$Y1402-4,0))</f>
        <v/>
      </c>
      <c r="I1402" s="96" t="str">
        <f ca="1">IF(ISERROR($Y1402),"",OFFSET('Smelter Look-up'!$H$4,$Y1402-4,0))</f>
        <v/>
      </c>
      <c r="J1402" s="96" t="str">
        <f ca="1">IF(ISERROR($Y1402),"",OFFSET('Smelter Look-up'!$I$4,$Y1402-4,0))</f>
        <v/>
      </c>
      <c r="K1402" s="97"/>
      <c r="L1402" s="97"/>
      <c r="M1402" s="97"/>
      <c r="N1402" s="97"/>
      <c r="O1402" s="97"/>
      <c r="P1402" s="97"/>
      <c r="Q1402" s="98"/>
      <c r="R1402" s="140" t="str">
        <f ca="1">IF(ISERROR($Y1402),"",OFFSET('Smelter Look-up'!$C$4,$Y1402-4,0)&amp;"")</f>
        <v/>
      </c>
      <c r="S1402" s="98" t="str">
        <f ca="1" t="shared" si="160"/>
        <v/>
      </c>
      <c r="T1402" s="98" t="str">
        <f ca="1">IF(B1402="","",IF(ISERROR(MATCH($J1402,SorP!B:B,0)),"",INDIRECT("'SorP'!$A$"&amp;MATCH($S1402&amp;$J1402,SorP!C:C,0))))</f>
        <v/>
      </c>
      <c r="U1402" s="99"/>
      <c r="V1402" s="74" t="str">
        <f ca="1" t="shared" si="161"/>
        <v/>
      </c>
      <c r="W1402" s="74" t="b">
        <f ca="1" t="shared" si="162"/>
        <v>0</v>
      </c>
      <c r="X1402" s="74" t="str">
        <f ca="1" t="shared" si="163"/>
        <v>+</v>
      </c>
      <c r="Y1402" s="74" t="e">
        <f ca="1">IF(C1402="",NA(),MATCH($B1402&amp;$C1402,'Smelter Look-up'!$J:$J,0))</f>
        <v>#N/A</v>
      </c>
      <c r="AB1402" s="74">
        <f ca="1" t="shared" si="164"/>
        <v>0</v>
      </c>
      <c r="AC1402" s="74" t="str">
        <f ca="1" t="shared" si="165"/>
        <v/>
      </c>
      <c r="AD1402" s="74" t="str">
        <f ca="1" t="shared" si="166"/>
        <v/>
      </c>
    </row>
    <row r="1403" s="74" customFormat="1" ht="20.15" customHeight="1" spans="1:30">
      <c r="A1403" s="97"/>
      <c r="B1403" s="95" t="str">
        <f ca="1">IF(LEN(A1403)=0,"",INDEX('Smelter Look-up'!$A:$A,MATCH($A1403,'Smelter Look-up'!$E:$E,0)))</f>
        <v/>
      </c>
      <c r="C1403" s="95" t="str">
        <f ca="1">IF(LEN(A1403)=0,"",INDEX('Smelter Look-up'!$C:$C,MATCH($A1403,'Smelter Look-up'!$E:$E,0)))</f>
        <v/>
      </c>
      <c r="D1403" s="95"/>
      <c r="E1403" s="95" t="str">
        <f ca="1">IF(ISERROR($Y1403),"",OFFSET('Smelter Look-up'!$D$4,$Y1403-4,0)&amp;"")</f>
        <v/>
      </c>
      <c r="F1403" s="95" t="str">
        <f ca="1">IF(ISERROR($Y1403),"",OFFSET('Smelter Look-up'!$E$4,$Y1403-4,0))</f>
        <v/>
      </c>
      <c r="G1403" s="95" t="str">
        <f ca="1">IF(C1403="Smelter not listed","Enter smelter details",IF(ISERROR($Y1403),"",OFFSET('Smelter Look-up'!$F$4,$Y1403-4,0)))</f>
        <v/>
      </c>
      <c r="H1403" s="154" t="str">
        <f ca="1">IF(ISERROR($Y1403),"",OFFSET('Smelter Look-up'!$G$4,$Y1403-4,0))</f>
        <v/>
      </c>
      <c r="I1403" s="96" t="str">
        <f ca="1">IF(ISERROR($Y1403),"",OFFSET('Smelter Look-up'!$H$4,$Y1403-4,0))</f>
        <v/>
      </c>
      <c r="J1403" s="96" t="str">
        <f ca="1">IF(ISERROR($Y1403),"",OFFSET('Smelter Look-up'!$I$4,$Y1403-4,0))</f>
        <v/>
      </c>
      <c r="K1403" s="97"/>
      <c r="L1403" s="97"/>
      <c r="M1403" s="97"/>
      <c r="N1403" s="97"/>
      <c r="O1403" s="97"/>
      <c r="P1403" s="97"/>
      <c r="Q1403" s="98"/>
      <c r="R1403" s="140" t="str">
        <f ca="1">IF(ISERROR($Y1403),"",OFFSET('Smelter Look-up'!$C$4,$Y1403-4,0)&amp;"")</f>
        <v/>
      </c>
      <c r="S1403" s="98" t="str">
        <f ca="1" t="shared" si="160"/>
        <v/>
      </c>
      <c r="T1403" s="98" t="str">
        <f ca="1">IF(B1403="","",IF(ISERROR(MATCH($J1403,SorP!B:B,0)),"",INDIRECT("'SorP'!$A$"&amp;MATCH($S1403&amp;$J1403,SorP!C:C,0))))</f>
        <v/>
      </c>
      <c r="U1403" s="99"/>
      <c r="V1403" s="74" t="str">
        <f ca="1" t="shared" si="161"/>
        <v/>
      </c>
      <c r="W1403" s="74" t="b">
        <f ca="1" t="shared" si="162"/>
        <v>0</v>
      </c>
      <c r="X1403" s="74" t="str">
        <f ca="1" t="shared" si="163"/>
        <v>+</v>
      </c>
      <c r="Y1403" s="74" t="e">
        <f ca="1">IF(C1403="",NA(),MATCH($B1403&amp;$C1403,'Smelter Look-up'!$J:$J,0))</f>
        <v>#N/A</v>
      </c>
      <c r="AB1403" s="74">
        <f ca="1" t="shared" si="164"/>
        <v>0</v>
      </c>
      <c r="AC1403" s="74" t="str">
        <f ca="1" t="shared" si="165"/>
        <v/>
      </c>
      <c r="AD1403" s="74" t="str">
        <f ca="1" t="shared" si="166"/>
        <v/>
      </c>
    </row>
    <row r="1404" s="74" customFormat="1" ht="20.15" customHeight="1" spans="1:30">
      <c r="A1404" s="97"/>
      <c r="B1404" s="95" t="str">
        <f ca="1">IF(LEN(A1404)=0,"",INDEX('Smelter Look-up'!$A:$A,MATCH($A1404,'Smelter Look-up'!$E:$E,0)))</f>
        <v/>
      </c>
      <c r="C1404" s="95" t="str">
        <f ca="1">IF(LEN(A1404)=0,"",INDEX('Smelter Look-up'!$C:$C,MATCH($A1404,'Smelter Look-up'!$E:$E,0)))</f>
        <v/>
      </c>
      <c r="D1404" s="95"/>
      <c r="E1404" s="95" t="str">
        <f ca="1">IF(ISERROR($Y1404),"",OFFSET('Smelter Look-up'!$D$4,$Y1404-4,0)&amp;"")</f>
        <v/>
      </c>
      <c r="F1404" s="95" t="str">
        <f ca="1">IF(ISERROR($Y1404),"",OFFSET('Smelter Look-up'!$E$4,$Y1404-4,0))</f>
        <v/>
      </c>
      <c r="G1404" s="95" t="str">
        <f ca="1">IF(C1404="Smelter not listed","Enter smelter details",IF(ISERROR($Y1404),"",OFFSET('Smelter Look-up'!$F$4,$Y1404-4,0)))</f>
        <v/>
      </c>
      <c r="H1404" s="154" t="str">
        <f ca="1">IF(ISERROR($Y1404),"",OFFSET('Smelter Look-up'!$G$4,$Y1404-4,0))</f>
        <v/>
      </c>
      <c r="I1404" s="96" t="str">
        <f ca="1">IF(ISERROR($Y1404),"",OFFSET('Smelter Look-up'!$H$4,$Y1404-4,0))</f>
        <v/>
      </c>
      <c r="J1404" s="96" t="str">
        <f ca="1">IF(ISERROR($Y1404),"",OFFSET('Smelter Look-up'!$I$4,$Y1404-4,0))</f>
        <v/>
      </c>
      <c r="K1404" s="97"/>
      <c r="L1404" s="97"/>
      <c r="M1404" s="97"/>
      <c r="N1404" s="97"/>
      <c r="O1404" s="97"/>
      <c r="P1404" s="97"/>
      <c r="Q1404" s="98"/>
      <c r="R1404" s="140" t="str">
        <f ca="1">IF(ISERROR($Y1404),"",OFFSET('Smelter Look-up'!$C$4,$Y1404-4,0)&amp;"")</f>
        <v/>
      </c>
      <c r="S1404" s="98" t="str">
        <f ca="1" t="shared" si="160"/>
        <v/>
      </c>
      <c r="T1404" s="98" t="str">
        <f ca="1">IF(B1404="","",IF(ISERROR(MATCH($J1404,SorP!B:B,0)),"",INDIRECT("'SorP'!$A$"&amp;MATCH($S1404&amp;$J1404,SorP!C:C,0))))</f>
        <v/>
      </c>
      <c r="U1404" s="99"/>
      <c r="V1404" s="74" t="str">
        <f ca="1" t="shared" si="161"/>
        <v/>
      </c>
      <c r="W1404" s="74" t="b">
        <f ca="1" t="shared" si="162"/>
        <v>0</v>
      </c>
      <c r="X1404" s="74" t="str">
        <f ca="1" t="shared" si="163"/>
        <v>+</v>
      </c>
      <c r="Y1404" s="74" t="e">
        <f ca="1">IF(C1404="",NA(),MATCH($B1404&amp;$C1404,'Smelter Look-up'!$J:$J,0))</f>
        <v>#N/A</v>
      </c>
      <c r="AB1404" s="74">
        <f ca="1" t="shared" si="164"/>
        <v>0</v>
      </c>
      <c r="AC1404" s="74" t="str">
        <f ca="1" t="shared" si="165"/>
        <v/>
      </c>
      <c r="AD1404" s="74" t="str">
        <f ca="1" t="shared" si="166"/>
        <v/>
      </c>
    </row>
    <row r="1405" s="74" customFormat="1" ht="20.15" customHeight="1" spans="1:30">
      <c r="A1405" s="97"/>
      <c r="B1405" s="95" t="str">
        <f ca="1">IF(LEN(A1405)=0,"",INDEX('Smelter Look-up'!$A:$A,MATCH($A1405,'Smelter Look-up'!$E:$E,0)))</f>
        <v/>
      </c>
      <c r="C1405" s="95" t="str">
        <f ca="1">IF(LEN(A1405)=0,"",INDEX('Smelter Look-up'!$C:$C,MATCH($A1405,'Smelter Look-up'!$E:$E,0)))</f>
        <v/>
      </c>
      <c r="D1405" s="95"/>
      <c r="E1405" s="95" t="str">
        <f ca="1">IF(ISERROR($Y1405),"",OFFSET('Smelter Look-up'!$D$4,$Y1405-4,0)&amp;"")</f>
        <v/>
      </c>
      <c r="F1405" s="95" t="str">
        <f ca="1">IF(ISERROR($Y1405),"",OFFSET('Smelter Look-up'!$E$4,$Y1405-4,0))</f>
        <v/>
      </c>
      <c r="G1405" s="95" t="str">
        <f ca="1">IF(C1405="Smelter not listed","Enter smelter details",IF(ISERROR($Y1405),"",OFFSET('Smelter Look-up'!$F$4,$Y1405-4,0)))</f>
        <v/>
      </c>
      <c r="H1405" s="154" t="str">
        <f ca="1">IF(ISERROR($Y1405),"",OFFSET('Smelter Look-up'!$G$4,$Y1405-4,0))</f>
        <v/>
      </c>
      <c r="I1405" s="96" t="str">
        <f ca="1">IF(ISERROR($Y1405),"",OFFSET('Smelter Look-up'!$H$4,$Y1405-4,0))</f>
        <v/>
      </c>
      <c r="J1405" s="96" t="str">
        <f ca="1">IF(ISERROR($Y1405),"",OFFSET('Smelter Look-up'!$I$4,$Y1405-4,0))</f>
        <v/>
      </c>
      <c r="K1405" s="97"/>
      <c r="L1405" s="97"/>
      <c r="M1405" s="97"/>
      <c r="N1405" s="97"/>
      <c r="O1405" s="97"/>
      <c r="P1405" s="97"/>
      <c r="Q1405" s="98"/>
      <c r="R1405" s="140" t="str">
        <f ca="1">IF(ISERROR($Y1405),"",OFFSET('Smelter Look-up'!$C$4,$Y1405-4,0)&amp;"")</f>
        <v/>
      </c>
      <c r="S1405" s="98" t="str">
        <f ca="1" t="shared" si="160"/>
        <v/>
      </c>
      <c r="T1405" s="98" t="str">
        <f ca="1">IF(B1405="","",IF(ISERROR(MATCH($J1405,SorP!B:B,0)),"",INDIRECT("'SorP'!$A$"&amp;MATCH($S1405&amp;$J1405,SorP!C:C,0))))</f>
        <v/>
      </c>
      <c r="U1405" s="99"/>
      <c r="V1405" s="74" t="str">
        <f ca="1" t="shared" si="161"/>
        <v/>
      </c>
      <c r="W1405" s="74" t="b">
        <f ca="1" t="shared" si="162"/>
        <v>0</v>
      </c>
      <c r="X1405" s="74" t="str">
        <f ca="1" t="shared" si="163"/>
        <v>+</v>
      </c>
      <c r="Y1405" s="74" t="e">
        <f ca="1">IF(C1405="",NA(),MATCH($B1405&amp;$C1405,'Smelter Look-up'!$J:$J,0))</f>
        <v>#N/A</v>
      </c>
      <c r="AB1405" s="74">
        <f ca="1" t="shared" si="164"/>
        <v>0</v>
      </c>
      <c r="AC1405" s="74" t="str">
        <f ca="1" t="shared" si="165"/>
        <v/>
      </c>
      <c r="AD1405" s="74" t="str">
        <f ca="1" t="shared" si="166"/>
        <v/>
      </c>
    </row>
    <row r="1406" s="74" customFormat="1" ht="20.15" customHeight="1" spans="1:30">
      <c r="A1406" s="97"/>
      <c r="B1406" s="95" t="str">
        <f ca="1">IF(LEN(A1406)=0,"",INDEX('Smelter Look-up'!$A:$A,MATCH($A1406,'Smelter Look-up'!$E:$E,0)))</f>
        <v/>
      </c>
      <c r="C1406" s="95" t="str">
        <f ca="1">IF(LEN(A1406)=0,"",INDEX('Smelter Look-up'!$C:$C,MATCH($A1406,'Smelter Look-up'!$E:$E,0)))</f>
        <v/>
      </c>
      <c r="D1406" s="95"/>
      <c r="E1406" s="95" t="str">
        <f ca="1">IF(ISERROR($Y1406),"",OFFSET('Smelter Look-up'!$D$4,$Y1406-4,0)&amp;"")</f>
        <v/>
      </c>
      <c r="F1406" s="95" t="str">
        <f ca="1">IF(ISERROR($Y1406),"",OFFSET('Smelter Look-up'!$E$4,$Y1406-4,0))</f>
        <v/>
      </c>
      <c r="G1406" s="95" t="str">
        <f ca="1">IF(C1406="Smelter not listed","Enter smelter details",IF(ISERROR($Y1406),"",OFFSET('Smelter Look-up'!$F$4,$Y1406-4,0)))</f>
        <v/>
      </c>
      <c r="H1406" s="154" t="str">
        <f ca="1">IF(ISERROR($Y1406),"",OFFSET('Smelter Look-up'!$G$4,$Y1406-4,0))</f>
        <v/>
      </c>
      <c r="I1406" s="96" t="str">
        <f ca="1">IF(ISERROR($Y1406),"",OFFSET('Smelter Look-up'!$H$4,$Y1406-4,0))</f>
        <v/>
      </c>
      <c r="J1406" s="96" t="str">
        <f ca="1">IF(ISERROR($Y1406),"",OFFSET('Smelter Look-up'!$I$4,$Y1406-4,0))</f>
        <v/>
      </c>
      <c r="K1406" s="97"/>
      <c r="L1406" s="97"/>
      <c r="M1406" s="97"/>
      <c r="N1406" s="97"/>
      <c r="O1406" s="97"/>
      <c r="P1406" s="97"/>
      <c r="Q1406" s="98"/>
      <c r="R1406" s="140" t="str">
        <f ca="1">IF(ISERROR($Y1406),"",OFFSET('Smelter Look-up'!$C$4,$Y1406-4,0)&amp;"")</f>
        <v/>
      </c>
      <c r="S1406" s="98" t="str">
        <f ca="1" t="shared" si="160"/>
        <v/>
      </c>
      <c r="T1406" s="98" t="str">
        <f ca="1">IF(B1406="","",IF(ISERROR(MATCH($J1406,SorP!B:B,0)),"",INDIRECT("'SorP'!$A$"&amp;MATCH($S1406&amp;$J1406,SorP!C:C,0))))</f>
        <v/>
      </c>
      <c r="U1406" s="99"/>
      <c r="V1406" s="74" t="str">
        <f ca="1" t="shared" si="161"/>
        <v/>
      </c>
      <c r="W1406" s="74" t="b">
        <f ca="1" t="shared" si="162"/>
        <v>0</v>
      </c>
      <c r="X1406" s="74" t="str">
        <f ca="1" t="shared" si="163"/>
        <v>+</v>
      </c>
      <c r="Y1406" s="74" t="e">
        <f ca="1">IF(C1406="",NA(),MATCH($B1406&amp;$C1406,'Smelter Look-up'!$J:$J,0))</f>
        <v>#N/A</v>
      </c>
      <c r="AB1406" s="74">
        <f ca="1" t="shared" si="164"/>
        <v>0</v>
      </c>
      <c r="AC1406" s="74" t="str">
        <f ca="1" t="shared" si="165"/>
        <v/>
      </c>
      <c r="AD1406" s="74" t="str">
        <f ca="1" t="shared" si="166"/>
        <v/>
      </c>
    </row>
    <row r="1407" s="74" customFormat="1" ht="20.15" customHeight="1" spans="1:30">
      <c r="A1407" s="97"/>
      <c r="B1407" s="95" t="str">
        <f ca="1">IF(LEN(A1407)=0,"",INDEX('Smelter Look-up'!$A:$A,MATCH($A1407,'Smelter Look-up'!$E:$E,0)))</f>
        <v/>
      </c>
      <c r="C1407" s="95" t="str">
        <f ca="1">IF(LEN(A1407)=0,"",INDEX('Smelter Look-up'!$C:$C,MATCH($A1407,'Smelter Look-up'!$E:$E,0)))</f>
        <v/>
      </c>
      <c r="D1407" s="95"/>
      <c r="E1407" s="95" t="str">
        <f ca="1">IF(ISERROR($Y1407),"",OFFSET('Smelter Look-up'!$D$4,$Y1407-4,0)&amp;"")</f>
        <v/>
      </c>
      <c r="F1407" s="95" t="str">
        <f ca="1">IF(ISERROR($Y1407),"",OFFSET('Smelter Look-up'!$E$4,$Y1407-4,0))</f>
        <v/>
      </c>
      <c r="G1407" s="95" t="str">
        <f ca="1">IF(C1407="Smelter not listed","Enter smelter details",IF(ISERROR($Y1407),"",OFFSET('Smelter Look-up'!$F$4,$Y1407-4,0)))</f>
        <v/>
      </c>
      <c r="H1407" s="154" t="str">
        <f ca="1">IF(ISERROR($Y1407),"",OFFSET('Smelter Look-up'!$G$4,$Y1407-4,0))</f>
        <v/>
      </c>
      <c r="I1407" s="96" t="str">
        <f ca="1">IF(ISERROR($Y1407),"",OFFSET('Smelter Look-up'!$H$4,$Y1407-4,0))</f>
        <v/>
      </c>
      <c r="J1407" s="96" t="str">
        <f ca="1">IF(ISERROR($Y1407),"",OFFSET('Smelter Look-up'!$I$4,$Y1407-4,0))</f>
        <v/>
      </c>
      <c r="K1407" s="97"/>
      <c r="L1407" s="97"/>
      <c r="M1407" s="97"/>
      <c r="N1407" s="97"/>
      <c r="O1407" s="97"/>
      <c r="P1407" s="97"/>
      <c r="Q1407" s="98"/>
      <c r="R1407" s="140" t="str">
        <f ca="1">IF(ISERROR($Y1407),"",OFFSET('Smelter Look-up'!$C$4,$Y1407-4,0)&amp;"")</f>
        <v/>
      </c>
      <c r="S1407" s="98" t="str">
        <f ca="1" t="shared" si="160"/>
        <v/>
      </c>
      <c r="T1407" s="98" t="str">
        <f ca="1">IF(B1407="","",IF(ISERROR(MATCH($J1407,SorP!B:B,0)),"",INDIRECT("'SorP'!$A$"&amp;MATCH($S1407&amp;$J1407,SorP!C:C,0))))</f>
        <v/>
      </c>
      <c r="U1407" s="99"/>
      <c r="V1407" s="74" t="str">
        <f ca="1" t="shared" si="161"/>
        <v/>
      </c>
      <c r="W1407" s="74" t="b">
        <f ca="1" t="shared" si="162"/>
        <v>0</v>
      </c>
      <c r="X1407" s="74" t="str">
        <f ca="1" t="shared" si="163"/>
        <v>+</v>
      </c>
      <c r="Y1407" s="74" t="e">
        <f ca="1">IF(C1407="",NA(),MATCH($B1407&amp;$C1407,'Smelter Look-up'!$J:$J,0))</f>
        <v>#N/A</v>
      </c>
      <c r="AB1407" s="74">
        <f ca="1" t="shared" si="164"/>
        <v>0</v>
      </c>
      <c r="AC1407" s="74" t="str">
        <f ca="1" t="shared" si="165"/>
        <v/>
      </c>
      <c r="AD1407" s="74" t="str">
        <f ca="1" t="shared" si="166"/>
        <v/>
      </c>
    </row>
    <row r="1408" s="74" customFormat="1" ht="20.15" customHeight="1" spans="1:30">
      <c r="A1408" s="97"/>
      <c r="B1408" s="95" t="str">
        <f ca="1">IF(LEN(A1408)=0,"",INDEX('Smelter Look-up'!$A:$A,MATCH($A1408,'Smelter Look-up'!$E:$E,0)))</f>
        <v/>
      </c>
      <c r="C1408" s="95" t="str">
        <f ca="1">IF(LEN(A1408)=0,"",INDEX('Smelter Look-up'!$C:$C,MATCH($A1408,'Smelter Look-up'!$E:$E,0)))</f>
        <v/>
      </c>
      <c r="D1408" s="95"/>
      <c r="E1408" s="95" t="str">
        <f ca="1">IF(ISERROR($Y1408),"",OFFSET('Smelter Look-up'!$D$4,$Y1408-4,0)&amp;"")</f>
        <v/>
      </c>
      <c r="F1408" s="95" t="str">
        <f ca="1">IF(ISERROR($Y1408),"",OFFSET('Smelter Look-up'!$E$4,$Y1408-4,0))</f>
        <v/>
      </c>
      <c r="G1408" s="95" t="str">
        <f ca="1">IF(C1408="Smelter not listed","Enter smelter details",IF(ISERROR($Y1408),"",OFFSET('Smelter Look-up'!$F$4,$Y1408-4,0)))</f>
        <v/>
      </c>
      <c r="H1408" s="154" t="str">
        <f ca="1">IF(ISERROR($Y1408),"",OFFSET('Smelter Look-up'!$G$4,$Y1408-4,0))</f>
        <v/>
      </c>
      <c r="I1408" s="96" t="str">
        <f ca="1">IF(ISERROR($Y1408),"",OFFSET('Smelter Look-up'!$H$4,$Y1408-4,0))</f>
        <v/>
      </c>
      <c r="J1408" s="96" t="str">
        <f ca="1">IF(ISERROR($Y1408),"",OFFSET('Smelter Look-up'!$I$4,$Y1408-4,0))</f>
        <v/>
      </c>
      <c r="K1408" s="97"/>
      <c r="L1408" s="97"/>
      <c r="M1408" s="97"/>
      <c r="N1408" s="97"/>
      <c r="O1408" s="97"/>
      <c r="P1408" s="97"/>
      <c r="Q1408" s="98"/>
      <c r="R1408" s="140" t="str">
        <f ca="1">IF(ISERROR($Y1408),"",OFFSET('Smelter Look-up'!$C$4,$Y1408-4,0)&amp;"")</f>
        <v/>
      </c>
      <c r="S1408" s="98" t="str">
        <f ca="1" t="shared" si="160"/>
        <v/>
      </c>
      <c r="T1408" s="98" t="str">
        <f ca="1">IF(B1408="","",IF(ISERROR(MATCH($J1408,SorP!B:B,0)),"",INDIRECT("'SorP'!$A$"&amp;MATCH($S1408&amp;$J1408,SorP!C:C,0))))</f>
        <v/>
      </c>
      <c r="U1408" s="99"/>
      <c r="V1408" s="74" t="str">
        <f ca="1" t="shared" si="161"/>
        <v/>
      </c>
      <c r="W1408" s="74" t="b">
        <f ca="1" t="shared" si="162"/>
        <v>0</v>
      </c>
      <c r="X1408" s="74" t="str">
        <f ca="1" t="shared" si="163"/>
        <v>+</v>
      </c>
      <c r="Y1408" s="74" t="e">
        <f ca="1">IF(C1408="",NA(),MATCH($B1408&amp;$C1408,'Smelter Look-up'!$J:$J,0))</f>
        <v>#N/A</v>
      </c>
      <c r="AB1408" s="74">
        <f ca="1" t="shared" si="164"/>
        <v>0</v>
      </c>
      <c r="AC1408" s="74" t="str">
        <f ca="1" t="shared" si="165"/>
        <v/>
      </c>
      <c r="AD1408" s="74" t="str">
        <f ca="1" t="shared" si="166"/>
        <v/>
      </c>
    </row>
    <row r="1409" s="74" customFormat="1" ht="20.15" customHeight="1" spans="1:30">
      <c r="A1409" s="97"/>
      <c r="B1409" s="95" t="str">
        <f ca="1">IF(LEN(A1409)=0,"",INDEX('Smelter Look-up'!$A:$A,MATCH($A1409,'Smelter Look-up'!$E:$E,0)))</f>
        <v/>
      </c>
      <c r="C1409" s="95" t="str">
        <f ca="1">IF(LEN(A1409)=0,"",INDEX('Smelter Look-up'!$C:$C,MATCH($A1409,'Smelter Look-up'!$E:$E,0)))</f>
        <v/>
      </c>
      <c r="D1409" s="95"/>
      <c r="E1409" s="95" t="str">
        <f ca="1">IF(ISERROR($Y1409),"",OFFSET('Smelter Look-up'!$D$4,$Y1409-4,0)&amp;"")</f>
        <v/>
      </c>
      <c r="F1409" s="95" t="str">
        <f ca="1">IF(ISERROR($Y1409),"",OFFSET('Smelter Look-up'!$E$4,$Y1409-4,0))</f>
        <v/>
      </c>
      <c r="G1409" s="95" t="str">
        <f ca="1">IF(C1409="Smelter not listed","Enter smelter details",IF(ISERROR($Y1409),"",OFFSET('Smelter Look-up'!$F$4,$Y1409-4,0)))</f>
        <v/>
      </c>
      <c r="H1409" s="154" t="str">
        <f ca="1">IF(ISERROR($Y1409),"",OFFSET('Smelter Look-up'!$G$4,$Y1409-4,0))</f>
        <v/>
      </c>
      <c r="I1409" s="96" t="str">
        <f ca="1">IF(ISERROR($Y1409),"",OFFSET('Smelter Look-up'!$H$4,$Y1409-4,0))</f>
        <v/>
      </c>
      <c r="J1409" s="96" t="str">
        <f ca="1">IF(ISERROR($Y1409),"",OFFSET('Smelter Look-up'!$I$4,$Y1409-4,0))</f>
        <v/>
      </c>
      <c r="K1409" s="97"/>
      <c r="L1409" s="97"/>
      <c r="M1409" s="97"/>
      <c r="N1409" s="97"/>
      <c r="O1409" s="97"/>
      <c r="P1409" s="97"/>
      <c r="Q1409" s="98"/>
      <c r="R1409" s="140" t="str">
        <f ca="1">IF(ISERROR($Y1409),"",OFFSET('Smelter Look-up'!$C$4,$Y1409-4,0)&amp;"")</f>
        <v/>
      </c>
      <c r="S1409" s="98" t="str">
        <f ca="1" t="shared" si="160"/>
        <v/>
      </c>
      <c r="T1409" s="98" t="str">
        <f ca="1">IF(B1409="","",IF(ISERROR(MATCH($J1409,SorP!B:B,0)),"",INDIRECT("'SorP'!$A$"&amp;MATCH($S1409&amp;$J1409,SorP!C:C,0))))</f>
        <v/>
      </c>
      <c r="U1409" s="99"/>
      <c r="V1409" s="74" t="str">
        <f ca="1" t="shared" si="161"/>
        <v/>
      </c>
      <c r="W1409" s="74" t="b">
        <f ca="1" t="shared" si="162"/>
        <v>0</v>
      </c>
      <c r="X1409" s="74" t="str">
        <f ca="1" t="shared" si="163"/>
        <v>+</v>
      </c>
      <c r="Y1409" s="74" t="e">
        <f ca="1">IF(C1409="",NA(),MATCH($B1409&amp;$C1409,'Smelter Look-up'!$J:$J,0))</f>
        <v>#N/A</v>
      </c>
      <c r="AB1409" s="74">
        <f ca="1" t="shared" si="164"/>
        <v>0</v>
      </c>
      <c r="AC1409" s="74" t="str">
        <f ca="1" t="shared" si="165"/>
        <v/>
      </c>
      <c r="AD1409" s="74" t="str">
        <f ca="1" t="shared" si="166"/>
        <v/>
      </c>
    </row>
    <row r="1410" s="74" customFormat="1" ht="20.15" customHeight="1" spans="1:30">
      <c r="A1410" s="97"/>
      <c r="B1410" s="95" t="str">
        <f ca="1">IF(LEN(A1410)=0,"",INDEX('Smelter Look-up'!$A:$A,MATCH($A1410,'Smelter Look-up'!$E:$E,0)))</f>
        <v/>
      </c>
      <c r="C1410" s="95" t="str">
        <f ca="1">IF(LEN(A1410)=0,"",INDEX('Smelter Look-up'!$C:$C,MATCH($A1410,'Smelter Look-up'!$E:$E,0)))</f>
        <v/>
      </c>
      <c r="D1410" s="95"/>
      <c r="E1410" s="95" t="str">
        <f ca="1">IF(ISERROR($Y1410),"",OFFSET('Smelter Look-up'!$D$4,$Y1410-4,0)&amp;"")</f>
        <v/>
      </c>
      <c r="F1410" s="95" t="str">
        <f ca="1">IF(ISERROR($Y1410),"",OFFSET('Smelter Look-up'!$E$4,$Y1410-4,0))</f>
        <v/>
      </c>
      <c r="G1410" s="95" t="str">
        <f ca="1">IF(C1410="Smelter not listed","Enter smelter details",IF(ISERROR($Y1410),"",OFFSET('Smelter Look-up'!$F$4,$Y1410-4,0)))</f>
        <v/>
      </c>
      <c r="H1410" s="154" t="str">
        <f ca="1">IF(ISERROR($Y1410),"",OFFSET('Smelter Look-up'!$G$4,$Y1410-4,0))</f>
        <v/>
      </c>
      <c r="I1410" s="96" t="str">
        <f ca="1">IF(ISERROR($Y1410),"",OFFSET('Smelter Look-up'!$H$4,$Y1410-4,0))</f>
        <v/>
      </c>
      <c r="J1410" s="96" t="str">
        <f ca="1">IF(ISERROR($Y1410),"",OFFSET('Smelter Look-up'!$I$4,$Y1410-4,0))</f>
        <v/>
      </c>
      <c r="K1410" s="97"/>
      <c r="L1410" s="97"/>
      <c r="M1410" s="97"/>
      <c r="N1410" s="97"/>
      <c r="O1410" s="97"/>
      <c r="P1410" s="97"/>
      <c r="Q1410" s="98"/>
      <c r="R1410" s="140" t="str">
        <f ca="1">IF(ISERROR($Y1410),"",OFFSET('Smelter Look-up'!$C$4,$Y1410-4,0)&amp;"")</f>
        <v/>
      </c>
      <c r="S1410" s="98" t="str">
        <f ca="1" t="shared" si="160"/>
        <v/>
      </c>
      <c r="T1410" s="98" t="str">
        <f ca="1">IF(B1410="","",IF(ISERROR(MATCH($J1410,SorP!B:B,0)),"",INDIRECT("'SorP'!$A$"&amp;MATCH($S1410&amp;$J1410,SorP!C:C,0))))</f>
        <v/>
      </c>
      <c r="U1410" s="99"/>
      <c r="V1410" s="74" t="str">
        <f ca="1" t="shared" si="161"/>
        <v/>
      </c>
      <c r="W1410" s="74" t="b">
        <f ca="1" t="shared" si="162"/>
        <v>0</v>
      </c>
      <c r="X1410" s="74" t="str">
        <f ca="1" t="shared" si="163"/>
        <v>+</v>
      </c>
      <c r="Y1410" s="74" t="e">
        <f ca="1">IF(C1410="",NA(),MATCH($B1410&amp;$C1410,'Smelter Look-up'!$J:$J,0))</f>
        <v>#N/A</v>
      </c>
      <c r="AB1410" s="74">
        <f ca="1" t="shared" si="164"/>
        <v>0</v>
      </c>
      <c r="AC1410" s="74" t="str">
        <f ca="1" t="shared" si="165"/>
        <v/>
      </c>
      <c r="AD1410" s="74" t="str">
        <f ca="1" t="shared" si="166"/>
        <v/>
      </c>
    </row>
    <row r="1411" s="74" customFormat="1" ht="20.15" customHeight="1" spans="1:30">
      <c r="A1411" s="97"/>
      <c r="B1411" s="95" t="str">
        <f ca="1">IF(LEN(A1411)=0,"",INDEX('Smelter Look-up'!$A:$A,MATCH($A1411,'Smelter Look-up'!$E:$E,0)))</f>
        <v/>
      </c>
      <c r="C1411" s="95" t="str">
        <f ca="1">IF(LEN(A1411)=0,"",INDEX('Smelter Look-up'!$C:$C,MATCH($A1411,'Smelter Look-up'!$E:$E,0)))</f>
        <v/>
      </c>
      <c r="D1411" s="95"/>
      <c r="E1411" s="95" t="str">
        <f ca="1">IF(ISERROR($Y1411),"",OFFSET('Smelter Look-up'!$D$4,$Y1411-4,0)&amp;"")</f>
        <v/>
      </c>
      <c r="F1411" s="95" t="str">
        <f ca="1">IF(ISERROR($Y1411),"",OFFSET('Smelter Look-up'!$E$4,$Y1411-4,0))</f>
        <v/>
      </c>
      <c r="G1411" s="95" t="str">
        <f ca="1">IF(C1411="Smelter not listed","Enter smelter details",IF(ISERROR($Y1411),"",OFFSET('Smelter Look-up'!$F$4,$Y1411-4,0)))</f>
        <v/>
      </c>
      <c r="H1411" s="154" t="str">
        <f ca="1">IF(ISERROR($Y1411),"",OFFSET('Smelter Look-up'!$G$4,$Y1411-4,0))</f>
        <v/>
      </c>
      <c r="I1411" s="96" t="str">
        <f ca="1">IF(ISERROR($Y1411),"",OFFSET('Smelter Look-up'!$H$4,$Y1411-4,0))</f>
        <v/>
      </c>
      <c r="J1411" s="96" t="str">
        <f ca="1">IF(ISERROR($Y1411),"",OFFSET('Smelter Look-up'!$I$4,$Y1411-4,0))</f>
        <v/>
      </c>
      <c r="K1411" s="97"/>
      <c r="L1411" s="97"/>
      <c r="M1411" s="97"/>
      <c r="N1411" s="97"/>
      <c r="O1411" s="97"/>
      <c r="P1411" s="97"/>
      <c r="Q1411" s="98"/>
      <c r="R1411" s="140" t="str">
        <f ca="1">IF(ISERROR($Y1411),"",OFFSET('Smelter Look-up'!$C$4,$Y1411-4,0)&amp;"")</f>
        <v/>
      </c>
      <c r="S1411" s="98" t="str">
        <f ca="1" t="shared" si="160"/>
        <v/>
      </c>
      <c r="T1411" s="98" t="str">
        <f ca="1">IF(B1411="","",IF(ISERROR(MATCH($J1411,SorP!B:B,0)),"",INDIRECT("'SorP'!$A$"&amp;MATCH($S1411&amp;$J1411,SorP!C:C,0))))</f>
        <v/>
      </c>
      <c r="U1411" s="99"/>
      <c r="V1411" s="74" t="str">
        <f ca="1" t="shared" si="161"/>
        <v/>
      </c>
      <c r="W1411" s="74" t="b">
        <f ca="1" t="shared" si="162"/>
        <v>0</v>
      </c>
      <c r="X1411" s="74" t="str">
        <f ca="1" t="shared" si="163"/>
        <v>+</v>
      </c>
      <c r="Y1411" s="74" t="e">
        <f ca="1">IF(C1411="",NA(),MATCH($B1411&amp;$C1411,'Smelter Look-up'!$J:$J,0))</f>
        <v>#N/A</v>
      </c>
      <c r="AB1411" s="74">
        <f ca="1" t="shared" si="164"/>
        <v>0</v>
      </c>
      <c r="AC1411" s="74" t="str">
        <f ca="1" t="shared" si="165"/>
        <v/>
      </c>
      <c r="AD1411" s="74" t="str">
        <f ca="1" t="shared" si="166"/>
        <v/>
      </c>
    </row>
    <row r="1412" s="74" customFormat="1" ht="20.15" customHeight="1" spans="1:30">
      <c r="A1412" s="97"/>
      <c r="B1412" s="95" t="str">
        <f ca="1">IF(LEN(A1412)=0,"",INDEX('Smelter Look-up'!$A:$A,MATCH($A1412,'Smelter Look-up'!$E:$E,0)))</f>
        <v/>
      </c>
      <c r="C1412" s="95" t="str">
        <f ca="1">IF(LEN(A1412)=0,"",INDEX('Smelter Look-up'!$C:$C,MATCH($A1412,'Smelter Look-up'!$E:$E,0)))</f>
        <v/>
      </c>
      <c r="D1412" s="95"/>
      <c r="E1412" s="95" t="str">
        <f ca="1">IF(ISERROR($Y1412),"",OFFSET('Smelter Look-up'!$D$4,$Y1412-4,0)&amp;"")</f>
        <v/>
      </c>
      <c r="F1412" s="95" t="str">
        <f ca="1">IF(ISERROR($Y1412),"",OFFSET('Smelter Look-up'!$E$4,$Y1412-4,0))</f>
        <v/>
      </c>
      <c r="G1412" s="95" t="str">
        <f ca="1">IF(C1412="Smelter not listed","Enter smelter details",IF(ISERROR($Y1412),"",OFFSET('Smelter Look-up'!$F$4,$Y1412-4,0)))</f>
        <v/>
      </c>
      <c r="H1412" s="154" t="str">
        <f ca="1">IF(ISERROR($Y1412),"",OFFSET('Smelter Look-up'!$G$4,$Y1412-4,0))</f>
        <v/>
      </c>
      <c r="I1412" s="96" t="str">
        <f ca="1">IF(ISERROR($Y1412),"",OFFSET('Smelter Look-up'!$H$4,$Y1412-4,0))</f>
        <v/>
      </c>
      <c r="J1412" s="96" t="str">
        <f ca="1">IF(ISERROR($Y1412),"",OFFSET('Smelter Look-up'!$I$4,$Y1412-4,0))</f>
        <v/>
      </c>
      <c r="K1412" s="97"/>
      <c r="L1412" s="97"/>
      <c r="M1412" s="97"/>
      <c r="N1412" s="97"/>
      <c r="O1412" s="97"/>
      <c r="P1412" s="97"/>
      <c r="Q1412" s="98"/>
      <c r="R1412" s="140" t="str">
        <f ca="1">IF(ISERROR($Y1412),"",OFFSET('Smelter Look-up'!$C$4,$Y1412-4,0)&amp;"")</f>
        <v/>
      </c>
      <c r="S1412" s="98" t="str">
        <f ca="1" t="shared" si="160"/>
        <v/>
      </c>
      <c r="T1412" s="98" t="str">
        <f ca="1">IF(B1412="","",IF(ISERROR(MATCH($J1412,SorP!B:B,0)),"",INDIRECT("'SorP'!$A$"&amp;MATCH($S1412&amp;$J1412,SorP!C:C,0))))</f>
        <v/>
      </c>
      <c r="U1412" s="99"/>
      <c r="V1412" s="74" t="str">
        <f ca="1" t="shared" si="161"/>
        <v/>
      </c>
      <c r="W1412" s="74" t="b">
        <f ca="1" t="shared" si="162"/>
        <v>0</v>
      </c>
      <c r="X1412" s="74" t="str">
        <f ca="1" t="shared" si="163"/>
        <v>+</v>
      </c>
      <c r="Y1412" s="74" t="e">
        <f ca="1">IF(C1412="",NA(),MATCH($B1412&amp;$C1412,'Smelter Look-up'!$J:$J,0))</f>
        <v>#N/A</v>
      </c>
      <c r="AB1412" s="74">
        <f ca="1" t="shared" si="164"/>
        <v>0</v>
      </c>
      <c r="AC1412" s="74" t="str">
        <f ca="1" t="shared" si="165"/>
        <v/>
      </c>
      <c r="AD1412" s="74" t="str">
        <f ca="1" t="shared" si="166"/>
        <v/>
      </c>
    </row>
    <row r="1413" s="74" customFormat="1" ht="20.15" customHeight="1" spans="1:30">
      <c r="A1413" s="97"/>
      <c r="B1413" s="95" t="str">
        <f ca="1">IF(LEN(A1413)=0,"",INDEX('Smelter Look-up'!$A:$A,MATCH($A1413,'Smelter Look-up'!$E:$E,0)))</f>
        <v/>
      </c>
      <c r="C1413" s="95" t="str">
        <f ca="1">IF(LEN(A1413)=0,"",INDEX('Smelter Look-up'!$C:$C,MATCH($A1413,'Smelter Look-up'!$E:$E,0)))</f>
        <v/>
      </c>
      <c r="D1413" s="95"/>
      <c r="E1413" s="95" t="str">
        <f ca="1">IF(ISERROR($Y1413),"",OFFSET('Smelter Look-up'!$D$4,$Y1413-4,0)&amp;"")</f>
        <v/>
      </c>
      <c r="F1413" s="95" t="str">
        <f ca="1">IF(ISERROR($Y1413),"",OFFSET('Smelter Look-up'!$E$4,$Y1413-4,0))</f>
        <v/>
      </c>
      <c r="G1413" s="95" t="str">
        <f ca="1">IF(C1413="Smelter not listed","Enter smelter details",IF(ISERROR($Y1413),"",OFFSET('Smelter Look-up'!$F$4,$Y1413-4,0)))</f>
        <v/>
      </c>
      <c r="H1413" s="154" t="str">
        <f ca="1">IF(ISERROR($Y1413),"",OFFSET('Smelter Look-up'!$G$4,$Y1413-4,0))</f>
        <v/>
      </c>
      <c r="I1413" s="96" t="str">
        <f ca="1">IF(ISERROR($Y1413),"",OFFSET('Smelter Look-up'!$H$4,$Y1413-4,0))</f>
        <v/>
      </c>
      <c r="J1413" s="96" t="str">
        <f ca="1">IF(ISERROR($Y1413),"",OFFSET('Smelter Look-up'!$I$4,$Y1413-4,0))</f>
        <v/>
      </c>
      <c r="K1413" s="97"/>
      <c r="L1413" s="97"/>
      <c r="M1413" s="97"/>
      <c r="N1413" s="97"/>
      <c r="O1413" s="97"/>
      <c r="P1413" s="97"/>
      <c r="Q1413" s="98"/>
      <c r="R1413" s="140" t="str">
        <f ca="1">IF(ISERROR($Y1413),"",OFFSET('Smelter Look-up'!$C$4,$Y1413-4,0)&amp;"")</f>
        <v/>
      </c>
      <c r="S1413" s="98" t="str">
        <f ca="1" t="shared" si="160"/>
        <v/>
      </c>
      <c r="T1413" s="98" t="str">
        <f ca="1">IF(B1413="","",IF(ISERROR(MATCH($J1413,SorP!B:B,0)),"",INDIRECT("'SorP'!$A$"&amp;MATCH($S1413&amp;$J1413,SorP!C:C,0))))</f>
        <v/>
      </c>
      <c r="U1413" s="99"/>
      <c r="V1413" s="74" t="str">
        <f ca="1" t="shared" si="161"/>
        <v/>
      </c>
      <c r="W1413" s="74" t="b">
        <f ca="1" t="shared" si="162"/>
        <v>0</v>
      </c>
      <c r="X1413" s="74" t="str">
        <f ca="1" t="shared" si="163"/>
        <v>+</v>
      </c>
      <c r="Y1413" s="74" t="e">
        <f ca="1">IF(C1413="",NA(),MATCH($B1413&amp;$C1413,'Smelter Look-up'!$J:$J,0))</f>
        <v>#N/A</v>
      </c>
      <c r="AB1413" s="74">
        <f ca="1" t="shared" si="164"/>
        <v>0</v>
      </c>
      <c r="AC1413" s="74" t="str">
        <f ca="1" t="shared" si="165"/>
        <v/>
      </c>
      <c r="AD1413" s="74" t="str">
        <f ca="1" t="shared" si="166"/>
        <v/>
      </c>
    </row>
    <row r="1414" s="74" customFormat="1" ht="20.15" customHeight="1" spans="1:30">
      <c r="A1414" s="97"/>
      <c r="B1414" s="95" t="str">
        <f ca="1">IF(LEN(A1414)=0,"",INDEX('Smelter Look-up'!$A:$A,MATCH($A1414,'Smelter Look-up'!$E:$E,0)))</f>
        <v/>
      </c>
      <c r="C1414" s="95" t="str">
        <f ca="1">IF(LEN(A1414)=0,"",INDEX('Smelter Look-up'!$C:$C,MATCH($A1414,'Smelter Look-up'!$E:$E,0)))</f>
        <v/>
      </c>
      <c r="D1414" s="95"/>
      <c r="E1414" s="95" t="str">
        <f ca="1">IF(ISERROR($Y1414),"",OFFSET('Smelter Look-up'!$D$4,$Y1414-4,0)&amp;"")</f>
        <v/>
      </c>
      <c r="F1414" s="95" t="str">
        <f ca="1">IF(ISERROR($Y1414),"",OFFSET('Smelter Look-up'!$E$4,$Y1414-4,0))</f>
        <v/>
      </c>
      <c r="G1414" s="95" t="str">
        <f ca="1">IF(C1414="Smelter not listed","Enter smelter details",IF(ISERROR($Y1414),"",OFFSET('Smelter Look-up'!$F$4,$Y1414-4,0)))</f>
        <v/>
      </c>
      <c r="H1414" s="154" t="str">
        <f ca="1">IF(ISERROR($Y1414),"",OFFSET('Smelter Look-up'!$G$4,$Y1414-4,0))</f>
        <v/>
      </c>
      <c r="I1414" s="96" t="str">
        <f ca="1">IF(ISERROR($Y1414),"",OFFSET('Smelter Look-up'!$H$4,$Y1414-4,0))</f>
        <v/>
      </c>
      <c r="J1414" s="96" t="str">
        <f ca="1">IF(ISERROR($Y1414),"",OFFSET('Smelter Look-up'!$I$4,$Y1414-4,0))</f>
        <v/>
      </c>
      <c r="K1414" s="97"/>
      <c r="L1414" s="97"/>
      <c r="M1414" s="97"/>
      <c r="N1414" s="97"/>
      <c r="O1414" s="97"/>
      <c r="P1414" s="97"/>
      <c r="Q1414" s="98"/>
      <c r="R1414" s="140" t="str">
        <f ca="1">IF(ISERROR($Y1414),"",OFFSET('Smelter Look-up'!$C$4,$Y1414-4,0)&amp;"")</f>
        <v/>
      </c>
      <c r="S1414" s="98" t="str">
        <f ca="1" t="shared" si="160"/>
        <v/>
      </c>
      <c r="T1414" s="98" t="str">
        <f ca="1">IF(B1414="","",IF(ISERROR(MATCH($J1414,SorP!B:B,0)),"",INDIRECT("'SorP'!$A$"&amp;MATCH($S1414&amp;$J1414,SorP!C:C,0))))</f>
        <v/>
      </c>
      <c r="U1414" s="99"/>
      <c r="V1414" s="74" t="str">
        <f ca="1" t="shared" si="161"/>
        <v/>
      </c>
      <c r="W1414" s="74" t="b">
        <f ca="1" t="shared" si="162"/>
        <v>0</v>
      </c>
      <c r="X1414" s="74" t="str">
        <f ca="1" t="shared" si="163"/>
        <v>+</v>
      </c>
      <c r="Y1414" s="74" t="e">
        <f ca="1">IF(C1414="",NA(),MATCH($B1414&amp;$C1414,'Smelter Look-up'!$J:$J,0))</f>
        <v>#N/A</v>
      </c>
      <c r="AB1414" s="74">
        <f ca="1" t="shared" si="164"/>
        <v>0</v>
      </c>
      <c r="AC1414" s="74" t="str">
        <f ca="1" t="shared" si="165"/>
        <v/>
      </c>
      <c r="AD1414" s="74" t="str">
        <f ca="1" t="shared" si="166"/>
        <v/>
      </c>
    </row>
    <row r="1415" s="74" customFormat="1" ht="20.15" customHeight="1" spans="1:30">
      <c r="A1415" s="97"/>
      <c r="B1415" s="95" t="str">
        <f ca="1">IF(LEN(A1415)=0,"",INDEX('Smelter Look-up'!$A:$A,MATCH($A1415,'Smelter Look-up'!$E:$E,0)))</f>
        <v/>
      </c>
      <c r="C1415" s="95" t="str">
        <f ca="1">IF(LEN(A1415)=0,"",INDEX('Smelter Look-up'!$C:$C,MATCH($A1415,'Smelter Look-up'!$E:$E,0)))</f>
        <v/>
      </c>
      <c r="D1415" s="95"/>
      <c r="E1415" s="95" t="str">
        <f ca="1">IF(ISERROR($Y1415),"",OFFSET('Smelter Look-up'!$D$4,$Y1415-4,0)&amp;"")</f>
        <v/>
      </c>
      <c r="F1415" s="95" t="str">
        <f ca="1">IF(ISERROR($Y1415),"",OFFSET('Smelter Look-up'!$E$4,$Y1415-4,0))</f>
        <v/>
      </c>
      <c r="G1415" s="95" t="str">
        <f ca="1">IF(C1415="Smelter not listed","Enter smelter details",IF(ISERROR($Y1415),"",OFFSET('Smelter Look-up'!$F$4,$Y1415-4,0)))</f>
        <v/>
      </c>
      <c r="H1415" s="154" t="str">
        <f ca="1">IF(ISERROR($Y1415),"",OFFSET('Smelter Look-up'!$G$4,$Y1415-4,0))</f>
        <v/>
      </c>
      <c r="I1415" s="96" t="str">
        <f ca="1">IF(ISERROR($Y1415),"",OFFSET('Smelter Look-up'!$H$4,$Y1415-4,0))</f>
        <v/>
      </c>
      <c r="J1415" s="96" t="str">
        <f ca="1">IF(ISERROR($Y1415),"",OFFSET('Smelter Look-up'!$I$4,$Y1415-4,0))</f>
        <v/>
      </c>
      <c r="K1415" s="97"/>
      <c r="L1415" s="97"/>
      <c r="M1415" s="97"/>
      <c r="N1415" s="97"/>
      <c r="O1415" s="97"/>
      <c r="P1415" s="97"/>
      <c r="Q1415" s="98"/>
      <c r="R1415" s="140" t="str">
        <f ca="1">IF(ISERROR($Y1415),"",OFFSET('Smelter Look-up'!$C$4,$Y1415-4,0)&amp;"")</f>
        <v/>
      </c>
      <c r="S1415" s="98" t="str">
        <f ca="1" t="shared" si="160"/>
        <v/>
      </c>
      <c r="T1415" s="98" t="str">
        <f ca="1">IF(B1415="","",IF(ISERROR(MATCH($J1415,SorP!B:B,0)),"",INDIRECT("'SorP'!$A$"&amp;MATCH($S1415&amp;$J1415,SorP!C:C,0))))</f>
        <v/>
      </c>
      <c r="U1415" s="99"/>
      <c r="V1415" s="74" t="str">
        <f ca="1" t="shared" si="161"/>
        <v/>
      </c>
      <c r="W1415" s="74" t="b">
        <f ca="1" t="shared" si="162"/>
        <v>0</v>
      </c>
      <c r="X1415" s="74" t="str">
        <f ca="1" t="shared" si="163"/>
        <v>+</v>
      </c>
      <c r="Y1415" s="74" t="e">
        <f ca="1">IF(C1415="",NA(),MATCH($B1415&amp;$C1415,'Smelter Look-up'!$J:$J,0))</f>
        <v>#N/A</v>
      </c>
      <c r="AB1415" s="74">
        <f ca="1" t="shared" si="164"/>
        <v>0</v>
      </c>
      <c r="AC1415" s="74" t="str">
        <f ca="1" t="shared" si="165"/>
        <v/>
      </c>
      <c r="AD1415" s="74" t="str">
        <f ca="1" t="shared" si="166"/>
        <v/>
      </c>
    </row>
    <row r="1416" s="74" customFormat="1" ht="20.15" customHeight="1" spans="1:30">
      <c r="A1416" s="97"/>
      <c r="B1416" s="95" t="str">
        <f ca="1">IF(LEN(A1416)=0,"",INDEX('Smelter Look-up'!$A:$A,MATCH($A1416,'Smelter Look-up'!$E:$E,0)))</f>
        <v/>
      </c>
      <c r="C1416" s="95" t="str">
        <f ca="1">IF(LEN(A1416)=0,"",INDEX('Smelter Look-up'!$C:$C,MATCH($A1416,'Smelter Look-up'!$E:$E,0)))</f>
        <v/>
      </c>
      <c r="D1416" s="95"/>
      <c r="E1416" s="95" t="str">
        <f ca="1">IF(ISERROR($Y1416),"",OFFSET('Smelter Look-up'!$D$4,$Y1416-4,0)&amp;"")</f>
        <v/>
      </c>
      <c r="F1416" s="95" t="str">
        <f ca="1">IF(ISERROR($Y1416),"",OFFSET('Smelter Look-up'!$E$4,$Y1416-4,0))</f>
        <v/>
      </c>
      <c r="G1416" s="95" t="str">
        <f ca="1">IF(C1416="Smelter not listed","Enter smelter details",IF(ISERROR($Y1416),"",OFFSET('Smelter Look-up'!$F$4,$Y1416-4,0)))</f>
        <v/>
      </c>
      <c r="H1416" s="154" t="str">
        <f ca="1">IF(ISERROR($Y1416),"",OFFSET('Smelter Look-up'!$G$4,$Y1416-4,0))</f>
        <v/>
      </c>
      <c r="I1416" s="96" t="str">
        <f ca="1">IF(ISERROR($Y1416),"",OFFSET('Smelter Look-up'!$H$4,$Y1416-4,0))</f>
        <v/>
      </c>
      <c r="J1416" s="96" t="str">
        <f ca="1">IF(ISERROR($Y1416),"",OFFSET('Smelter Look-up'!$I$4,$Y1416-4,0))</f>
        <v/>
      </c>
      <c r="K1416" s="97"/>
      <c r="L1416" s="97"/>
      <c r="M1416" s="97"/>
      <c r="N1416" s="97"/>
      <c r="O1416" s="97"/>
      <c r="P1416" s="97"/>
      <c r="Q1416" s="98"/>
      <c r="R1416" s="140" t="str">
        <f ca="1">IF(ISERROR($Y1416),"",OFFSET('Smelter Look-up'!$C$4,$Y1416-4,0)&amp;"")</f>
        <v/>
      </c>
      <c r="S1416" s="98" t="str">
        <f ca="1" t="shared" si="160"/>
        <v/>
      </c>
      <c r="T1416" s="98" t="str">
        <f ca="1">IF(B1416="","",IF(ISERROR(MATCH($J1416,SorP!B:B,0)),"",INDIRECT("'SorP'!$A$"&amp;MATCH($S1416&amp;$J1416,SorP!C:C,0))))</f>
        <v/>
      </c>
      <c r="U1416" s="99"/>
      <c r="V1416" s="74" t="str">
        <f ca="1" t="shared" si="161"/>
        <v/>
      </c>
      <c r="W1416" s="74" t="b">
        <f ca="1" t="shared" si="162"/>
        <v>0</v>
      </c>
      <c r="X1416" s="74" t="str">
        <f ca="1" t="shared" si="163"/>
        <v>+</v>
      </c>
      <c r="Y1416" s="74" t="e">
        <f ca="1">IF(C1416="",NA(),MATCH($B1416&amp;$C1416,'Smelter Look-up'!$J:$J,0))</f>
        <v>#N/A</v>
      </c>
      <c r="AB1416" s="74">
        <f ca="1" t="shared" si="164"/>
        <v>0</v>
      </c>
      <c r="AC1416" s="74" t="str">
        <f ca="1" t="shared" si="165"/>
        <v/>
      </c>
      <c r="AD1416" s="74" t="str">
        <f ca="1" t="shared" si="166"/>
        <v/>
      </c>
    </row>
    <row r="1417" s="74" customFormat="1" ht="20.15" customHeight="1" spans="1:30">
      <c r="A1417" s="97"/>
      <c r="B1417" s="95" t="str">
        <f ca="1">IF(LEN(A1417)=0,"",INDEX('Smelter Look-up'!$A:$A,MATCH($A1417,'Smelter Look-up'!$E:$E,0)))</f>
        <v/>
      </c>
      <c r="C1417" s="95" t="str">
        <f ca="1">IF(LEN(A1417)=0,"",INDEX('Smelter Look-up'!$C:$C,MATCH($A1417,'Smelter Look-up'!$E:$E,0)))</f>
        <v/>
      </c>
      <c r="D1417" s="95"/>
      <c r="E1417" s="95" t="str">
        <f ca="1">IF(ISERROR($Y1417),"",OFFSET('Smelter Look-up'!$D$4,$Y1417-4,0)&amp;"")</f>
        <v/>
      </c>
      <c r="F1417" s="95" t="str">
        <f ca="1">IF(ISERROR($Y1417),"",OFFSET('Smelter Look-up'!$E$4,$Y1417-4,0))</f>
        <v/>
      </c>
      <c r="G1417" s="95" t="str">
        <f ca="1">IF(C1417="Smelter not listed","Enter smelter details",IF(ISERROR($Y1417),"",OFFSET('Smelter Look-up'!$F$4,$Y1417-4,0)))</f>
        <v/>
      </c>
      <c r="H1417" s="154" t="str">
        <f ca="1">IF(ISERROR($Y1417),"",OFFSET('Smelter Look-up'!$G$4,$Y1417-4,0))</f>
        <v/>
      </c>
      <c r="I1417" s="96" t="str">
        <f ca="1">IF(ISERROR($Y1417),"",OFFSET('Smelter Look-up'!$H$4,$Y1417-4,0))</f>
        <v/>
      </c>
      <c r="J1417" s="96" t="str">
        <f ca="1">IF(ISERROR($Y1417),"",OFFSET('Smelter Look-up'!$I$4,$Y1417-4,0))</f>
        <v/>
      </c>
      <c r="K1417" s="97"/>
      <c r="L1417" s="97"/>
      <c r="M1417" s="97"/>
      <c r="N1417" s="97"/>
      <c r="O1417" s="97"/>
      <c r="P1417" s="97"/>
      <c r="Q1417" s="98"/>
      <c r="R1417" s="140" t="str">
        <f ca="1">IF(ISERROR($Y1417),"",OFFSET('Smelter Look-up'!$C$4,$Y1417-4,0)&amp;"")</f>
        <v/>
      </c>
      <c r="S1417" s="98" t="str">
        <f ca="1" t="shared" si="160"/>
        <v/>
      </c>
      <c r="T1417" s="98" t="str">
        <f ca="1">IF(B1417="","",IF(ISERROR(MATCH($J1417,SorP!B:B,0)),"",INDIRECT("'SorP'!$A$"&amp;MATCH($S1417&amp;$J1417,SorP!C:C,0))))</f>
        <v/>
      </c>
      <c r="U1417" s="99"/>
      <c r="V1417" s="74" t="str">
        <f ca="1" t="shared" si="161"/>
        <v/>
      </c>
      <c r="W1417" s="74" t="b">
        <f ca="1" t="shared" si="162"/>
        <v>0</v>
      </c>
      <c r="X1417" s="74" t="str">
        <f ca="1" t="shared" si="163"/>
        <v>+</v>
      </c>
      <c r="Y1417" s="74" t="e">
        <f ca="1">IF(C1417="",NA(),MATCH($B1417&amp;$C1417,'Smelter Look-up'!$J:$J,0))</f>
        <v>#N/A</v>
      </c>
      <c r="AB1417" s="74">
        <f ca="1" t="shared" si="164"/>
        <v>0</v>
      </c>
      <c r="AC1417" s="74" t="str">
        <f ca="1" t="shared" si="165"/>
        <v/>
      </c>
      <c r="AD1417" s="74" t="str">
        <f ca="1" t="shared" si="166"/>
        <v/>
      </c>
    </row>
    <row r="1418" s="74" customFormat="1" ht="20.15" customHeight="1" spans="1:30">
      <c r="A1418" s="97"/>
      <c r="B1418" s="95" t="str">
        <f ca="1">IF(LEN(A1418)=0,"",INDEX('Smelter Look-up'!$A:$A,MATCH($A1418,'Smelter Look-up'!$E:$E,0)))</f>
        <v/>
      </c>
      <c r="C1418" s="95" t="str">
        <f ca="1">IF(LEN(A1418)=0,"",INDEX('Smelter Look-up'!$C:$C,MATCH($A1418,'Smelter Look-up'!$E:$E,0)))</f>
        <v/>
      </c>
      <c r="D1418" s="95"/>
      <c r="E1418" s="95" t="str">
        <f ca="1">IF(ISERROR($Y1418),"",OFFSET('Smelter Look-up'!$D$4,$Y1418-4,0)&amp;"")</f>
        <v/>
      </c>
      <c r="F1418" s="95" t="str">
        <f ca="1">IF(ISERROR($Y1418),"",OFFSET('Smelter Look-up'!$E$4,$Y1418-4,0))</f>
        <v/>
      </c>
      <c r="G1418" s="95" t="str">
        <f ca="1">IF(C1418="Smelter not listed","Enter smelter details",IF(ISERROR($Y1418),"",OFFSET('Smelter Look-up'!$F$4,$Y1418-4,0)))</f>
        <v/>
      </c>
      <c r="H1418" s="154" t="str">
        <f ca="1">IF(ISERROR($Y1418),"",OFFSET('Smelter Look-up'!$G$4,$Y1418-4,0))</f>
        <v/>
      </c>
      <c r="I1418" s="96" t="str">
        <f ca="1">IF(ISERROR($Y1418),"",OFFSET('Smelter Look-up'!$H$4,$Y1418-4,0))</f>
        <v/>
      </c>
      <c r="J1418" s="96" t="str">
        <f ca="1">IF(ISERROR($Y1418),"",OFFSET('Smelter Look-up'!$I$4,$Y1418-4,0))</f>
        <v/>
      </c>
      <c r="K1418" s="97"/>
      <c r="L1418" s="97"/>
      <c r="M1418" s="97"/>
      <c r="N1418" s="97"/>
      <c r="O1418" s="97"/>
      <c r="P1418" s="97"/>
      <c r="Q1418" s="98"/>
      <c r="R1418" s="140" t="str">
        <f ca="1">IF(ISERROR($Y1418),"",OFFSET('Smelter Look-up'!$C$4,$Y1418-4,0)&amp;"")</f>
        <v/>
      </c>
      <c r="S1418" s="98" t="str">
        <f ca="1" t="shared" si="160"/>
        <v/>
      </c>
      <c r="T1418" s="98" t="str">
        <f ca="1">IF(B1418="","",IF(ISERROR(MATCH($J1418,SorP!B:B,0)),"",INDIRECT("'SorP'!$A$"&amp;MATCH($S1418&amp;$J1418,SorP!C:C,0))))</f>
        <v/>
      </c>
      <c r="U1418" s="99"/>
      <c r="V1418" s="74" t="str">
        <f ca="1" t="shared" si="161"/>
        <v/>
      </c>
      <c r="W1418" s="74" t="b">
        <f ca="1" t="shared" si="162"/>
        <v>0</v>
      </c>
      <c r="X1418" s="74" t="str">
        <f ca="1" t="shared" si="163"/>
        <v>+</v>
      </c>
      <c r="Y1418" s="74" t="e">
        <f ca="1">IF(C1418="",NA(),MATCH($B1418&amp;$C1418,'Smelter Look-up'!$J:$J,0))</f>
        <v>#N/A</v>
      </c>
      <c r="AB1418" s="74">
        <f ca="1" t="shared" si="164"/>
        <v>0</v>
      </c>
      <c r="AC1418" s="74" t="str">
        <f ca="1" t="shared" si="165"/>
        <v/>
      </c>
      <c r="AD1418" s="74" t="str">
        <f ca="1" t="shared" si="166"/>
        <v/>
      </c>
    </row>
    <row r="1419" s="74" customFormat="1" ht="20.15" customHeight="1" spans="1:30">
      <c r="A1419" s="97"/>
      <c r="B1419" s="95" t="str">
        <f ca="1">IF(LEN(A1419)=0,"",INDEX('Smelter Look-up'!$A:$A,MATCH($A1419,'Smelter Look-up'!$E:$E,0)))</f>
        <v/>
      </c>
      <c r="C1419" s="95" t="str">
        <f ca="1">IF(LEN(A1419)=0,"",INDEX('Smelter Look-up'!$C:$C,MATCH($A1419,'Smelter Look-up'!$E:$E,0)))</f>
        <v/>
      </c>
      <c r="D1419" s="95"/>
      <c r="E1419" s="95" t="str">
        <f ca="1">IF(ISERROR($Y1419),"",OFFSET('Smelter Look-up'!$D$4,$Y1419-4,0)&amp;"")</f>
        <v/>
      </c>
      <c r="F1419" s="95" t="str">
        <f ca="1">IF(ISERROR($Y1419),"",OFFSET('Smelter Look-up'!$E$4,$Y1419-4,0))</f>
        <v/>
      </c>
      <c r="G1419" s="95" t="str">
        <f ca="1">IF(C1419="Smelter not listed","Enter smelter details",IF(ISERROR($Y1419),"",OFFSET('Smelter Look-up'!$F$4,$Y1419-4,0)))</f>
        <v/>
      </c>
      <c r="H1419" s="154" t="str">
        <f ca="1">IF(ISERROR($Y1419),"",OFFSET('Smelter Look-up'!$G$4,$Y1419-4,0))</f>
        <v/>
      </c>
      <c r="I1419" s="96" t="str">
        <f ca="1">IF(ISERROR($Y1419),"",OFFSET('Smelter Look-up'!$H$4,$Y1419-4,0))</f>
        <v/>
      </c>
      <c r="J1419" s="96" t="str">
        <f ca="1">IF(ISERROR($Y1419),"",OFFSET('Smelter Look-up'!$I$4,$Y1419-4,0))</f>
        <v/>
      </c>
      <c r="K1419" s="97"/>
      <c r="L1419" s="97"/>
      <c r="M1419" s="97"/>
      <c r="N1419" s="97"/>
      <c r="O1419" s="97"/>
      <c r="P1419" s="97"/>
      <c r="Q1419" s="98"/>
      <c r="R1419" s="140" t="str">
        <f ca="1">IF(ISERROR($Y1419),"",OFFSET('Smelter Look-up'!$C$4,$Y1419-4,0)&amp;"")</f>
        <v/>
      </c>
      <c r="S1419" s="98" t="str">
        <f ca="1" t="shared" si="160"/>
        <v/>
      </c>
      <c r="T1419" s="98" t="str">
        <f ca="1">IF(B1419="","",IF(ISERROR(MATCH($J1419,SorP!B:B,0)),"",INDIRECT("'SorP'!$A$"&amp;MATCH($S1419&amp;$J1419,SorP!C:C,0))))</f>
        <v/>
      </c>
      <c r="U1419" s="99"/>
      <c r="V1419" s="74" t="str">
        <f ca="1" t="shared" si="161"/>
        <v/>
      </c>
      <c r="W1419" s="74" t="b">
        <f ca="1" t="shared" si="162"/>
        <v>0</v>
      </c>
      <c r="X1419" s="74" t="str">
        <f ca="1" t="shared" si="163"/>
        <v>+</v>
      </c>
      <c r="Y1419" s="74" t="e">
        <f ca="1">IF(C1419="",NA(),MATCH($B1419&amp;$C1419,'Smelter Look-up'!$J:$J,0))</f>
        <v>#N/A</v>
      </c>
      <c r="AB1419" s="74">
        <f ca="1" t="shared" si="164"/>
        <v>0</v>
      </c>
      <c r="AC1419" s="74" t="str">
        <f ca="1" t="shared" si="165"/>
        <v/>
      </c>
      <c r="AD1419" s="74" t="str">
        <f ca="1" t="shared" si="166"/>
        <v/>
      </c>
    </row>
    <row r="1420" s="74" customFormat="1" ht="20.15" customHeight="1" spans="1:30">
      <c r="A1420" s="97"/>
      <c r="B1420" s="95" t="str">
        <f ca="1">IF(LEN(A1420)=0,"",INDEX('Smelter Look-up'!$A:$A,MATCH($A1420,'Smelter Look-up'!$E:$E,0)))</f>
        <v/>
      </c>
      <c r="C1420" s="95" t="str">
        <f ca="1">IF(LEN(A1420)=0,"",INDEX('Smelter Look-up'!$C:$C,MATCH($A1420,'Smelter Look-up'!$E:$E,0)))</f>
        <v/>
      </c>
      <c r="D1420" s="95"/>
      <c r="E1420" s="95" t="str">
        <f ca="1">IF(ISERROR($Y1420),"",OFFSET('Smelter Look-up'!$D$4,$Y1420-4,0)&amp;"")</f>
        <v/>
      </c>
      <c r="F1420" s="95" t="str">
        <f ca="1">IF(ISERROR($Y1420),"",OFFSET('Smelter Look-up'!$E$4,$Y1420-4,0))</f>
        <v/>
      </c>
      <c r="G1420" s="95" t="str">
        <f ca="1">IF(C1420="Smelter not listed","Enter smelter details",IF(ISERROR($Y1420),"",OFFSET('Smelter Look-up'!$F$4,$Y1420-4,0)))</f>
        <v/>
      </c>
      <c r="H1420" s="154" t="str">
        <f ca="1">IF(ISERROR($Y1420),"",OFFSET('Smelter Look-up'!$G$4,$Y1420-4,0))</f>
        <v/>
      </c>
      <c r="I1420" s="96" t="str">
        <f ca="1">IF(ISERROR($Y1420),"",OFFSET('Smelter Look-up'!$H$4,$Y1420-4,0))</f>
        <v/>
      </c>
      <c r="J1420" s="96" t="str">
        <f ca="1">IF(ISERROR($Y1420),"",OFFSET('Smelter Look-up'!$I$4,$Y1420-4,0))</f>
        <v/>
      </c>
      <c r="K1420" s="97"/>
      <c r="L1420" s="97"/>
      <c r="M1420" s="97"/>
      <c r="N1420" s="97"/>
      <c r="O1420" s="97"/>
      <c r="P1420" s="97"/>
      <c r="Q1420" s="98"/>
      <c r="R1420" s="140" t="str">
        <f ca="1">IF(ISERROR($Y1420),"",OFFSET('Smelter Look-up'!$C$4,$Y1420-4,0)&amp;"")</f>
        <v/>
      </c>
      <c r="S1420" s="98" t="str">
        <f ca="1" t="shared" si="160"/>
        <v/>
      </c>
      <c r="T1420" s="98" t="str">
        <f ca="1">IF(B1420="","",IF(ISERROR(MATCH($J1420,SorP!B:B,0)),"",INDIRECT("'SorP'!$A$"&amp;MATCH($S1420&amp;$J1420,SorP!C:C,0))))</f>
        <v/>
      </c>
      <c r="U1420" s="99"/>
      <c r="V1420" s="74" t="str">
        <f ca="1" t="shared" si="161"/>
        <v/>
      </c>
      <c r="W1420" s="74" t="b">
        <f ca="1" t="shared" si="162"/>
        <v>0</v>
      </c>
      <c r="X1420" s="74" t="str">
        <f ca="1" t="shared" si="163"/>
        <v>+</v>
      </c>
      <c r="Y1420" s="74" t="e">
        <f ca="1">IF(C1420="",NA(),MATCH($B1420&amp;$C1420,'Smelter Look-up'!$J:$J,0))</f>
        <v>#N/A</v>
      </c>
      <c r="AB1420" s="74">
        <f ca="1" t="shared" si="164"/>
        <v>0</v>
      </c>
      <c r="AC1420" s="74" t="str">
        <f ca="1" t="shared" si="165"/>
        <v/>
      </c>
      <c r="AD1420" s="74" t="str">
        <f ca="1" t="shared" si="166"/>
        <v/>
      </c>
    </row>
    <row r="1421" s="74" customFormat="1" ht="20.15" customHeight="1" spans="1:30">
      <c r="A1421" s="97"/>
      <c r="B1421" s="95" t="str">
        <f ca="1">IF(LEN(A1421)=0,"",INDEX('Smelter Look-up'!$A:$A,MATCH($A1421,'Smelter Look-up'!$E:$E,0)))</f>
        <v/>
      </c>
      <c r="C1421" s="95" t="str">
        <f ca="1">IF(LEN(A1421)=0,"",INDEX('Smelter Look-up'!$C:$C,MATCH($A1421,'Smelter Look-up'!$E:$E,0)))</f>
        <v/>
      </c>
      <c r="D1421" s="95"/>
      <c r="E1421" s="95" t="str">
        <f ca="1">IF(ISERROR($Y1421),"",OFFSET('Smelter Look-up'!$D$4,$Y1421-4,0)&amp;"")</f>
        <v/>
      </c>
      <c r="F1421" s="95" t="str">
        <f ca="1">IF(ISERROR($Y1421),"",OFFSET('Smelter Look-up'!$E$4,$Y1421-4,0))</f>
        <v/>
      </c>
      <c r="G1421" s="95" t="str">
        <f ca="1">IF(C1421="Smelter not listed","Enter smelter details",IF(ISERROR($Y1421),"",OFFSET('Smelter Look-up'!$F$4,$Y1421-4,0)))</f>
        <v/>
      </c>
      <c r="H1421" s="154" t="str">
        <f ca="1">IF(ISERROR($Y1421),"",OFFSET('Smelter Look-up'!$G$4,$Y1421-4,0))</f>
        <v/>
      </c>
      <c r="I1421" s="96" t="str">
        <f ca="1">IF(ISERROR($Y1421),"",OFFSET('Smelter Look-up'!$H$4,$Y1421-4,0))</f>
        <v/>
      </c>
      <c r="J1421" s="96" t="str">
        <f ca="1">IF(ISERROR($Y1421),"",OFFSET('Smelter Look-up'!$I$4,$Y1421-4,0))</f>
        <v/>
      </c>
      <c r="K1421" s="97"/>
      <c r="L1421" s="97"/>
      <c r="M1421" s="97"/>
      <c r="N1421" s="97"/>
      <c r="O1421" s="97"/>
      <c r="P1421" s="97"/>
      <c r="Q1421" s="98"/>
      <c r="R1421" s="140" t="str">
        <f ca="1">IF(ISERROR($Y1421),"",OFFSET('Smelter Look-up'!$C$4,$Y1421-4,0)&amp;"")</f>
        <v/>
      </c>
      <c r="S1421" s="98" t="str">
        <f ca="1" t="shared" si="160"/>
        <v/>
      </c>
      <c r="T1421" s="98" t="str">
        <f ca="1">IF(B1421="","",IF(ISERROR(MATCH($J1421,SorP!B:B,0)),"",INDIRECT("'SorP'!$A$"&amp;MATCH($S1421&amp;$J1421,SorP!C:C,0))))</f>
        <v/>
      </c>
      <c r="U1421" s="99"/>
      <c r="V1421" s="74" t="str">
        <f ca="1" t="shared" si="161"/>
        <v/>
      </c>
      <c r="W1421" s="74" t="b">
        <f ca="1" t="shared" si="162"/>
        <v>0</v>
      </c>
      <c r="X1421" s="74" t="str">
        <f ca="1" t="shared" si="163"/>
        <v>+</v>
      </c>
      <c r="Y1421" s="74" t="e">
        <f ca="1">IF(C1421="",NA(),MATCH($B1421&amp;$C1421,'Smelter Look-up'!$J:$J,0))</f>
        <v>#N/A</v>
      </c>
      <c r="AB1421" s="74">
        <f ca="1" t="shared" si="164"/>
        <v>0</v>
      </c>
      <c r="AC1421" s="74" t="str">
        <f ca="1" t="shared" si="165"/>
        <v/>
      </c>
      <c r="AD1421" s="74" t="str">
        <f ca="1" t="shared" si="166"/>
        <v/>
      </c>
    </row>
    <row r="1422" s="74" customFormat="1" ht="20.15" customHeight="1" spans="1:30">
      <c r="A1422" s="97"/>
      <c r="B1422" s="95" t="str">
        <f ca="1">IF(LEN(A1422)=0,"",INDEX('Smelter Look-up'!$A:$A,MATCH($A1422,'Smelter Look-up'!$E:$E,0)))</f>
        <v/>
      </c>
      <c r="C1422" s="95" t="str">
        <f ca="1">IF(LEN(A1422)=0,"",INDEX('Smelter Look-up'!$C:$C,MATCH($A1422,'Smelter Look-up'!$E:$E,0)))</f>
        <v/>
      </c>
      <c r="D1422" s="95"/>
      <c r="E1422" s="95" t="str">
        <f ca="1">IF(ISERROR($Y1422),"",OFFSET('Smelter Look-up'!$D$4,$Y1422-4,0)&amp;"")</f>
        <v/>
      </c>
      <c r="F1422" s="95" t="str">
        <f ca="1">IF(ISERROR($Y1422),"",OFFSET('Smelter Look-up'!$E$4,$Y1422-4,0))</f>
        <v/>
      </c>
      <c r="G1422" s="95" t="str">
        <f ca="1">IF(C1422="Smelter not listed","Enter smelter details",IF(ISERROR($Y1422),"",OFFSET('Smelter Look-up'!$F$4,$Y1422-4,0)))</f>
        <v/>
      </c>
      <c r="H1422" s="154" t="str">
        <f ca="1">IF(ISERROR($Y1422),"",OFFSET('Smelter Look-up'!$G$4,$Y1422-4,0))</f>
        <v/>
      </c>
      <c r="I1422" s="96" t="str">
        <f ca="1">IF(ISERROR($Y1422),"",OFFSET('Smelter Look-up'!$H$4,$Y1422-4,0))</f>
        <v/>
      </c>
      <c r="J1422" s="96" t="str">
        <f ca="1">IF(ISERROR($Y1422),"",OFFSET('Smelter Look-up'!$I$4,$Y1422-4,0))</f>
        <v/>
      </c>
      <c r="K1422" s="97"/>
      <c r="L1422" s="97"/>
      <c r="M1422" s="97"/>
      <c r="N1422" s="97"/>
      <c r="O1422" s="97"/>
      <c r="P1422" s="97"/>
      <c r="Q1422" s="98"/>
      <c r="R1422" s="140" t="str">
        <f ca="1">IF(ISERROR($Y1422),"",OFFSET('Smelter Look-up'!$C$4,$Y1422-4,0)&amp;"")</f>
        <v/>
      </c>
      <c r="S1422" s="98" t="str">
        <f ca="1" t="shared" si="160"/>
        <v/>
      </c>
      <c r="T1422" s="98" t="str">
        <f ca="1">IF(B1422="","",IF(ISERROR(MATCH($J1422,SorP!B:B,0)),"",INDIRECT("'SorP'!$A$"&amp;MATCH($S1422&amp;$J1422,SorP!C:C,0))))</f>
        <v/>
      </c>
      <c r="U1422" s="99"/>
      <c r="V1422" s="74" t="str">
        <f ca="1" t="shared" si="161"/>
        <v/>
      </c>
      <c r="W1422" s="74" t="b">
        <f ca="1" t="shared" si="162"/>
        <v>0</v>
      </c>
      <c r="X1422" s="74" t="str">
        <f ca="1" t="shared" si="163"/>
        <v>+</v>
      </c>
      <c r="Y1422" s="74" t="e">
        <f ca="1">IF(C1422="",NA(),MATCH($B1422&amp;$C1422,'Smelter Look-up'!$J:$J,0))</f>
        <v>#N/A</v>
      </c>
      <c r="AB1422" s="74">
        <f ca="1" t="shared" si="164"/>
        <v>0</v>
      </c>
      <c r="AC1422" s="74" t="str">
        <f ca="1" t="shared" si="165"/>
        <v/>
      </c>
      <c r="AD1422" s="74" t="str">
        <f ca="1" t="shared" si="166"/>
        <v/>
      </c>
    </row>
    <row r="1423" s="74" customFormat="1" ht="20.15" customHeight="1" spans="1:30">
      <c r="A1423" s="97"/>
      <c r="B1423" s="95" t="str">
        <f ca="1">IF(LEN(A1423)=0,"",INDEX('Smelter Look-up'!$A:$A,MATCH($A1423,'Smelter Look-up'!$E:$E,0)))</f>
        <v/>
      </c>
      <c r="C1423" s="95" t="str">
        <f ca="1">IF(LEN(A1423)=0,"",INDEX('Smelter Look-up'!$C:$C,MATCH($A1423,'Smelter Look-up'!$E:$E,0)))</f>
        <v/>
      </c>
      <c r="D1423" s="95"/>
      <c r="E1423" s="95" t="str">
        <f ca="1">IF(ISERROR($Y1423),"",OFFSET('Smelter Look-up'!$D$4,$Y1423-4,0)&amp;"")</f>
        <v/>
      </c>
      <c r="F1423" s="95" t="str">
        <f ca="1">IF(ISERROR($Y1423),"",OFFSET('Smelter Look-up'!$E$4,$Y1423-4,0))</f>
        <v/>
      </c>
      <c r="G1423" s="95" t="str">
        <f ca="1">IF(C1423="Smelter not listed","Enter smelter details",IF(ISERROR($Y1423),"",OFFSET('Smelter Look-up'!$F$4,$Y1423-4,0)))</f>
        <v/>
      </c>
      <c r="H1423" s="154" t="str">
        <f ca="1">IF(ISERROR($Y1423),"",OFFSET('Smelter Look-up'!$G$4,$Y1423-4,0))</f>
        <v/>
      </c>
      <c r="I1423" s="96" t="str">
        <f ca="1">IF(ISERROR($Y1423),"",OFFSET('Smelter Look-up'!$H$4,$Y1423-4,0))</f>
        <v/>
      </c>
      <c r="J1423" s="96" t="str">
        <f ca="1">IF(ISERROR($Y1423),"",OFFSET('Smelter Look-up'!$I$4,$Y1423-4,0))</f>
        <v/>
      </c>
      <c r="K1423" s="97"/>
      <c r="L1423" s="97"/>
      <c r="M1423" s="97"/>
      <c r="N1423" s="97"/>
      <c r="O1423" s="97"/>
      <c r="P1423" s="97"/>
      <c r="Q1423" s="98"/>
      <c r="R1423" s="140" t="str">
        <f ca="1">IF(ISERROR($Y1423),"",OFFSET('Smelter Look-up'!$C$4,$Y1423-4,0)&amp;"")</f>
        <v/>
      </c>
      <c r="S1423" s="98" t="str">
        <f ca="1" t="shared" si="160"/>
        <v/>
      </c>
      <c r="T1423" s="98" t="str">
        <f ca="1">IF(B1423="","",IF(ISERROR(MATCH($J1423,SorP!B:B,0)),"",INDIRECT("'SorP'!$A$"&amp;MATCH($S1423&amp;$J1423,SorP!C:C,0))))</f>
        <v/>
      </c>
      <c r="U1423" s="99"/>
      <c r="V1423" s="74" t="str">
        <f ca="1" t="shared" si="161"/>
        <v/>
      </c>
      <c r="W1423" s="74" t="b">
        <f ca="1" t="shared" si="162"/>
        <v>0</v>
      </c>
      <c r="X1423" s="74" t="str">
        <f ca="1" t="shared" si="163"/>
        <v>+</v>
      </c>
      <c r="Y1423" s="74" t="e">
        <f ca="1">IF(C1423="",NA(),MATCH($B1423&amp;$C1423,'Smelter Look-up'!$J:$J,0))</f>
        <v>#N/A</v>
      </c>
      <c r="AB1423" s="74">
        <f ca="1" t="shared" si="164"/>
        <v>0</v>
      </c>
      <c r="AC1423" s="74" t="str">
        <f ca="1" t="shared" si="165"/>
        <v/>
      </c>
      <c r="AD1423" s="74" t="str">
        <f ca="1" t="shared" si="166"/>
        <v/>
      </c>
    </row>
    <row r="1424" s="74" customFormat="1" ht="20.15" customHeight="1" spans="1:30">
      <c r="A1424" s="97"/>
      <c r="B1424" s="95" t="str">
        <f ca="1">IF(LEN(A1424)=0,"",INDEX('Smelter Look-up'!$A:$A,MATCH($A1424,'Smelter Look-up'!$E:$E,0)))</f>
        <v/>
      </c>
      <c r="C1424" s="95" t="str">
        <f ca="1">IF(LEN(A1424)=0,"",INDEX('Smelter Look-up'!$C:$C,MATCH($A1424,'Smelter Look-up'!$E:$E,0)))</f>
        <v/>
      </c>
      <c r="D1424" s="95"/>
      <c r="E1424" s="95" t="str">
        <f ca="1">IF(ISERROR($Y1424),"",OFFSET('Smelter Look-up'!$D$4,$Y1424-4,0)&amp;"")</f>
        <v/>
      </c>
      <c r="F1424" s="95" t="str">
        <f ca="1">IF(ISERROR($Y1424),"",OFFSET('Smelter Look-up'!$E$4,$Y1424-4,0))</f>
        <v/>
      </c>
      <c r="G1424" s="95" t="str">
        <f ca="1">IF(C1424="Smelter not listed","Enter smelter details",IF(ISERROR($Y1424),"",OFFSET('Smelter Look-up'!$F$4,$Y1424-4,0)))</f>
        <v/>
      </c>
      <c r="H1424" s="154" t="str">
        <f ca="1">IF(ISERROR($Y1424),"",OFFSET('Smelter Look-up'!$G$4,$Y1424-4,0))</f>
        <v/>
      </c>
      <c r="I1424" s="96" t="str">
        <f ca="1">IF(ISERROR($Y1424),"",OFFSET('Smelter Look-up'!$H$4,$Y1424-4,0))</f>
        <v/>
      </c>
      <c r="J1424" s="96" t="str">
        <f ca="1">IF(ISERROR($Y1424),"",OFFSET('Smelter Look-up'!$I$4,$Y1424-4,0))</f>
        <v/>
      </c>
      <c r="K1424" s="97"/>
      <c r="L1424" s="97"/>
      <c r="M1424" s="97"/>
      <c r="N1424" s="97"/>
      <c r="O1424" s="97"/>
      <c r="P1424" s="97"/>
      <c r="Q1424" s="98"/>
      <c r="R1424" s="140" t="str">
        <f ca="1">IF(ISERROR($Y1424),"",OFFSET('Smelter Look-up'!$C$4,$Y1424-4,0)&amp;"")</f>
        <v/>
      </c>
      <c r="S1424" s="98" t="str">
        <f ca="1" t="shared" si="160"/>
        <v/>
      </c>
      <c r="T1424" s="98" t="str">
        <f ca="1">IF(B1424="","",IF(ISERROR(MATCH($J1424,SorP!B:B,0)),"",INDIRECT("'SorP'!$A$"&amp;MATCH($S1424&amp;$J1424,SorP!C:C,0))))</f>
        <v/>
      </c>
      <c r="U1424" s="99"/>
      <c r="V1424" s="74" t="str">
        <f ca="1" t="shared" si="161"/>
        <v/>
      </c>
      <c r="W1424" s="74" t="b">
        <f ca="1" t="shared" si="162"/>
        <v>0</v>
      </c>
      <c r="X1424" s="74" t="str">
        <f ca="1" t="shared" si="163"/>
        <v>+</v>
      </c>
      <c r="Y1424" s="74" t="e">
        <f ca="1">IF(C1424="",NA(),MATCH($B1424&amp;$C1424,'Smelter Look-up'!$J:$J,0))</f>
        <v>#N/A</v>
      </c>
      <c r="AB1424" s="74">
        <f ca="1" t="shared" si="164"/>
        <v>0</v>
      </c>
      <c r="AC1424" s="74" t="str">
        <f ca="1" t="shared" si="165"/>
        <v/>
      </c>
      <c r="AD1424" s="74" t="str">
        <f ca="1" t="shared" si="166"/>
        <v/>
      </c>
    </row>
    <row r="1425" s="74" customFormat="1" ht="20.15" customHeight="1" spans="1:30">
      <c r="A1425" s="97"/>
      <c r="B1425" s="95" t="str">
        <f ca="1">IF(LEN(A1425)=0,"",INDEX('Smelter Look-up'!$A:$A,MATCH($A1425,'Smelter Look-up'!$E:$E,0)))</f>
        <v/>
      </c>
      <c r="C1425" s="95" t="str">
        <f ca="1">IF(LEN(A1425)=0,"",INDEX('Smelter Look-up'!$C:$C,MATCH($A1425,'Smelter Look-up'!$E:$E,0)))</f>
        <v/>
      </c>
      <c r="D1425" s="95"/>
      <c r="E1425" s="95" t="str">
        <f ca="1">IF(ISERROR($Y1425),"",OFFSET('Smelter Look-up'!$D$4,$Y1425-4,0)&amp;"")</f>
        <v/>
      </c>
      <c r="F1425" s="95" t="str">
        <f ca="1">IF(ISERROR($Y1425),"",OFFSET('Smelter Look-up'!$E$4,$Y1425-4,0))</f>
        <v/>
      </c>
      <c r="G1425" s="95" t="str">
        <f ca="1">IF(C1425="Smelter not listed","Enter smelter details",IF(ISERROR($Y1425),"",OFFSET('Smelter Look-up'!$F$4,$Y1425-4,0)))</f>
        <v/>
      </c>
      <c r="H1425" s="154" t="str">
        <f ca="1">IF(ISERROR($Y1425),"",OFFSET('Smelter Look-up'!$G$4,$Y1425-4,0))</f>
        <v/>
      </c>
      <c r="I1425" s="96" t="str">
        <f ca="1">IF(ISERROR($Y1425),"",OFFSET('Smelter Look-up'!$H$4,$Y1425-4,0))</f>
        <v/>
      </c>
      <c r="J1425" s="96" t="str">
        <f ca="1">IF(ISERROR($Y1425),"",OFFSET('Smelter Look-up'!$I$4,$Y1425-4,0))</f>
        <v/>
      </c>
      <c r="K1425" s="97"/>
      <c r="L1425" s="97"/>
      <c r="M1425" s="97"/>
      <c r="N1425" s="97"/>
      <c r="O1425" s="97"/>
      <c r="P1425" s="97"/>
      <c r="Q1425" s="98"/>
      <c r="R1425" s="140" t="str">
        <f ca="1">IF(ISERROR($Y1425),"",OFFSET('Smelter Look-up'!$C$4,$Y1425-4,0)&amp;"")</f>
        <v/>
      </c>
      <c r="S1425" s="98" t="str">
        <f ca="1" t="shared" si="160"/>
        <v/>
      </c>
      <c r="T1425" s="98" t="str">
        <f ca="1">IF(B1425="","",IF(ISERROR(MATCH($J1425,SorP!B:B,0)),"",INDIRECT("'SorP'!$A$"&amp;MATCH($S1425&amp;$J1425,SorP!C:C,0))))</f>
        <v/>
      </c>
      <c r="U1425" s="99"/>
      <c r="V1425" s="74" t="str">
        <f ca="1" t="shared" si="161"/>
        <v/>
      </c>
      <c r="W1425" s="74" t="b">
        <f ca="1" t="shared" si="162"/>
        <v>0</v>
      </c>
      <c r="X1425" s="74" t="str">
        <f ca="1" t="shared" si="163"/>
        <v>+</v>
      </c>
      <c r="Y1425" s="74" t="e">
        <f ca="1">IF(C1425="",NA(),MATCH($B1425&amp;$C1425,'Smelter Look-up'!$J:$J,0))</f>
        <v>#N/A</v>
      </c>
      <c r="AB1425" s="74">
        <f ca="1" t="shared" si="164"/>
        <v>0</v>
      </c>
      <c r="AC1425" s="74" t="str">
        <f ca="1" t="shared" si="165"/>
        <v/>
      </c>
      <c r="AD1425" s="74" t="str">
        <f ca="1" t="shared" si="166"/>
        <v/>
      </c>
    </row>
    <row r="1426" s="74" customFormat="1" ht="20.15" customHeight="1" spans="1:30">
      <c r="A1426" s="97"/>
      <c r="B1426" s="95" t="str">
        <f ca="1">IF(LEN(A1426)=0,"",INDEX('Smelter Look-up'!$A:$A,MATCH($A1426,'Smelter Look-up'!$E:$E,0)))</f>
        <v/>
      </c>
      <c r="C1426" s="95" t="str">
        <f ca="1">IF(LEN(A1426)=0,"",INDEX('Smelter Look-up'!$C:$C,MATCH($A1426,'Smelter Look-up'!$E:$E,0)))</f>
        <v/>
      </c>
      <c r="D1426" s="95"/>
      <c r="E1426" s="95" t="str">
        <f ca="1">IF(ISERROR($Y1426),"",OFFSET('Smelter Look-up'!$D$4,$Y1426-4,0)&amp;"")</f>
        <v/>
      </c>
      <c r="F1426" s="95" t="str">
        <f ca="1">IF(ISERROR($Y1426),"",OFFSET('Smelter Look-up'!$E$4,$Y1426-4,0))</f>
        <v/>
      </c>
      <c r="G1426" s="95" t="str">
        <f ca="1">IF(C1426="Smelter not listed","Enter smelter details",IF(ISERROR($Y1426),"",OFFSET('Smelter Look-up'!$F$4,$Y1426-4,0)))</f>
        <v/>
      </c>
      <c r="H1426" s="154" t="str">
        <f ca="1">IF(ISERROR($Y1426),"",OFFSET('Smelter Look-up'!$G$4,$Y1426-4,0))</f>
        <v/>
      </c>
      <c r="I1426" s="96" t="str">
        <f ca="1">IF(ISERROR($Y1426),"",OFFSET('Smelter Look-up'!$H$4,$Y1426-4,0))</f>
        <v/>
      </c>
      <c r="J1426" s="96" t="str">
        <f ca="1">IF(ISERROR($Y1426),"",OFFSET('Smelter Look-up'!$I$4,$Y1426-4,0))</f>
        <v/>
      </c>
      <c r="K1426" s="97"/>
      <c r="L1426" s="97"/>
      <c r="M1426" s="97"/>
      <c r="N1426" s="97"/>
      <c r="O1426" s="97"/>
      <c r="P1426" s="97"/>
      <c r="Q1426" s="98"/>
      <c r="R1426" s="140" t="str">
        <f ca="1">IF(ISERROR($Y1426),"",OFFSET('Smelter Look-up'!$C$4,$Y1426-4,0)&amp;"")</f>
        <v/>
      </c>
      <c r="S1426" s="98" t="str">
        <f ca="1" t="shared" si="160"/>
        <v/>
      </c>
      <c r="T1426" s="98" t="str">
        <f ca="1">IF(B1426="","",IF(ISERROR(MATCH($J1426,SorP!B:B,0)),"",INDIRECT("'SorP'!$A$"&amp;MATCH($S1426&amp;$J1426,SorP!C:C,0))))</f>
        <v/>
      </c>
      <c r="U1426" s="99"/>
      <c r="V1426" s="74" t="str">
        <f ca="1" t="shared" si="161"/>
        <v/>
      </c>
      <c r="W1426" s="74" t="b">
        <f ca="1" t="shared" si="162"/>
        <v>0</v>
      </c>
      <c r="X1426" s="74" t="str">
        <f ca="1" t="shared" si="163"/>
        <v>+</v>
      </c>
      <c r="Y1426" s="74" t="e">
        <f ca="1">IF(C1426="",NA(),MATCH($B1426&amp;$C1426,'Smelter Look-up'!$J:$J,0))</f>
        <v>#N/A</v>
      </c>
      <c r="AB1426" s="74">
        <f ca="1" t="shared" si="164"/>
        <v>0</v>
      </c>
      <c r="AC1426" s="74" t="str">
        <f ca="1" t="shared" si="165"/>
        <v/>
      </c>
      <c r="AD1426" s="74" t="str">
        <f ca="1" t="shared" si="166"/>
        <v/>
      </c>
    </row>
    <row r="1427" s="74" customFormat="1" ht="20.15" customHeight="1" spans="1:30">
      <c r="A1427" s="97"/>
      <c r="B1427" s="95" t="str">
        <f ca="1">IF(LEN(A1427)=0,"",INDEX('Smelter Look-up'!$A:$A,MATCH($A1427,'Smelter Look-up'!$E:$E,0)))</f>
        <v/>
      </c>
      <c r="C1427" s="95" t="str">
        <f ca="1">IF(LEN(A1427)=0,"",INDEX('Smelter Look-up'!$C:$C,MATCH($A1427,'Smelter Look-up'!$E:$E,0)))</f>
        <v/>
      </c>
      <c r="D1427" s="95"/>
      <c r="E1427" s="95" t="str">
        <f ca="1">IF(ISERROR($Y1427),"",OFFSET('Smelter Look-up'!$D$4,$Y1427-4,0)&amp;"")</f>
        <v/>
      </c>
      <c r="F1427" s="95" t="str">
        <f ca="1">IF(ISERROR($Y1427),"",OFFSET('Smelter Look-up'!$E$4,$Y1427-4,0))</f>
        <v/>
      </c>
      <c r="G1427" s="95" t="str">
        <f ca="1">IF(C1427="Smelter not listed","Enter smelter details",IF(ISERROR($Y1427),"",OFFSET('Smelter Look-up'!$F$4,$Y1427-4,0)))</f>
        <v/>
      </c>
      <c r="H1427" s="154" t="str">
        <f ca="1">IF(ISERROR($Y1427),"",OFFSET('Smelter Look-up'!$G$4,$Y1427-4,0))</f>
        <v/>
      </c>
      <c r="I1427" s="96" t="str">
        <f ca="1">IF(ISERROR($Y1427),"",OFFSET('Smelter Look-up'!$H$4,$Y1427-4,0))</f>
        <v/>
      </c>
      <c r="J1427" s="96" t="str">
        <f ca="1">IF(ISERROR($Y1427),"",OFFSET('Smelter Look-up'!$I$4,$Y1427-4,0))</f>
        <v/>
      </c>
      <c r="K1427" s="97"/>
      <c r="L1427" s="97"/>
      <c r="M1427" s="97"/>
      <c r="N1427" s="97"/>
      <c r="O1427" s="97"/>
      <c r="P1427" s="97"/>
      <c r="Q1427" s="98"/>
      <c r="R1427" s="140" t="str">
        <f ca="1">IF(ISERROR($Y1427),"",OFFSET('Smelter Look-up'!$C$4,$Y1427-4,0)&amp;"")</f>
        <v/>
      </c>
      <c r="S1427" s="98" t="str">
        <f ca="1" t="shared" si="160"/>
        <v/>
      </c>
      <c r="T1427" s="98" t="str">
        <f ca="1">IF(B1427="","",IF(ISERROR(MATCH($J1427,SorP!B:B,0)),"",INDIRECT("'SorP'!$A$"&amp;MATCH($S1427&amp;$J1427,SorP!C:C,0))))</f>
        <v/>
      </c>
      <c r="U1427" s="99"/>
      <c r="V1427" s="74" t="str">
        <f ca="1" t="shared" si="161"/>
        <v/>
      </c>
      <c r="W1427" s="74" t="b">
        <f ca="1" t="shared" si="162"/>
        <v>0</v>
      </c>
      <c r="X1427" s="74" t="str">
        <f ca="1" t="shared" si="163"/>
        <v>+</v>
      </c>
      <c r="Y1427" s="74" t="e">
        <f ca="1">IF(C1427="",NA(),MATCH($B1427&amp;$C1427,'Smelter Look-up'!$J:$J,0))</f>
        <v>#N/A</v>
      </c>
      <c r="AB1427" s="74">
        <f ca="1" t="shared" si="164"/>
        <v>0</v>
      </c>
      <c r="AC1427" s="74" t="str">
        <f ca="1" t="shared" si="165"/>
        <v/>
      </c>
      <c r="AD1427" s="74" t="str">
        <f ca="1" t="shared" si="166"/>
        <v/>
      </c>
    </row>
    <row r="1428" s="74" customFormat="1" ht="20.15" customHeight="1" spans="1:30">
      <c r="A1428" s="97"/>
      <c r="B1428" s="95" t="str">
        <f ca="1">IF(LEN(A1428)=0,"",INDEX('Smelter Look-up'!$A:$A,MATCH($A1428,'Smelter Look-up'!$E:$E,0)))</f>
        <v/>
      </c>
      <c r="C1428" s="95" t="str">
        <f ca="1">IF(LEN(A1428)=0,"",INDEX('Smelter Look-up'!$C:$C,MATCH($A1428,'Smelter Look-up'!$E:$E,0)))</f>
        <v/>
      </c>
      <c r="D1428" s="95"/>
      <c r="E1428" s="95" t="str">
        <f ca="1">IF(ISERROR($Y1428),"",OFFSET('Smelter Look-up'!$D$4,$Y1428-4,0)&amp;"")</f>
        <v/>
      </c>
      <c r="F1428" s="95" t="str">
        <f ca="1">IF(ISERROR($Y1428),"",OFFSET('Smelter Look-up'!$E$4,$Y1428-4,0))</f>
        <v/>
      </c>
      <c r="G1428" s="95" t="str">
        <f ca="1">IF(C1428="Smelter not listed","Enter smelter details",IF(ISERROR($Y1428),"",OFFSET('Smelter Look-up'!$F$4,$Y1428-4,0)))</f>
        <v/>
      </c>
      <c r="H1428" s="154" t="str">
        <f ca="1">IF(ISERROR($Y1428),"",OFFSET('Smelter Look-up'!$G$4,$Y1428-4,0))</f>
        <v/>
      </c>
      <c r="I1428" s="96" t="str">
        <f ca="1">IF(ISERROR($Y1428),"",OFFSET('Smelter Look-up'!$H$4,$Y1428-4,0))</f>
        <v/>
      </c>
      <c r="J1428" s="96" t="str">
        <f ca="1">IF(ISERROR($Y1428),"",OFFSET('Smelter Look-up'!$I$4,$Y1428-4,0))</f>
        <v/>
      </c>
      <c r="K1428" s="97"/>
      <c r="L1428" s="97"/>
      <c r="M1428" s="97"/>
      <c r="N1428" s="97"/>
      <c r="O1428" s="97"/>
      <c r="P1428" s="97"/>
      <c r="Q1428" s="98"/>
      <c r="R1428" s="140" t="str">
        <f ca="1">IF(ISERROR($Y1428),"",OFFSET('Smelter Look-up'!$C$4,$Y1428-4,0)&amp;"")</f>
        <v/>
      </c>
      <c r="S1428" s="98" t="str">
        <f ca="1" t="shared" si="160"/>
        <v/>
      </c>
      <c r="T1428" s="98" t="str">
        <f ca="1">IF(B1428="","",IF(ISERROR(MATCH($J1428,SorP!B:B,0)),"",INDIRECT("'SorP'!$A$"&amp;MATCH($S1428&amp;$J1428,SorP!C:C,0))))</f>
        <v/>
      </c>
      <c r="U1428" s="99"/>
      <c r="V1428" s="74" t="str">
        <f ca="1" t="shared" si="161"/>
        <v/>
      </c>
      <c r="W1428" s="74" t="b">
        <f ca="1" t="shared" si="162"/>
        <v>0</v>
      </c>
      <c r="X1428" s="74" t="str">
        <f ca="1" t="shared" si="163"/>
        <v>+</v>
      </c>
      <c r="Y1428" s="74" t="e">
        <f ca="1">IF(C1428="",NA(),MATCH($B1428&amp;$C1428,'Smelter Look-up'!$J:$J,0))</f>
        <v>#N/A</v>
      </c>
      <c r="AB1428" s="74">
        <f ca="1" t="shared" si="164"/>
        <v>0</v>
      </c>
      <c r="AC1428" s="74" t="str">
        <f ca="1" t="shared" si="165"/>
        <v/>
      </c>
      <c r="AD1428" s="74" t="str">
        <f ca="1" t="shared" si="166"/>
        <v/>
      </c>
    </row>
    <row r="1429" s="74" customFormat="1" ht="20.15" customHeight="1" spans="1:30">
      <c r="A1429" s="97"/>
      <c r="B1429" s="95" t="str">
        <f ca="1">IF(LEN(A1429)=0,"",INDEX('Smelter Look-up'!$A:$A,MATCH($A1429,'Smelter Look-up'!$E:$E,0)))</f>
        <v/>
      </c>
      <c r="C1429" s="95" t="str">
        <f ca="1">IF(LEN(A1429)=0,"",INDEX('Smelter Look-up'!$C:$C,MATCH($A1429,'Smelter Look-up'!$E:$E,0)))</f>
        <v/>
      </c>
      <c r="D1429" s="95"/>
      <c r="E1429" s="95" t="str">
        <f ca="1">IF(ISERROR($Y1429),"",OFFSET('Smelter Look-up'!$D$4,$Y1429-4,0)&amp;"")</f>
        <v/>
      </c>
      <c r="F1429" s="95" t="str">
        <f ca="1">IF(ISERROR($Y1429),"",OFFSET('Smelter Look-up'!$E$4,$Y1429-4,0))</f>
        <v/>
      </c>
      <c r="G1429" s="95" t="str">
        <f ca="1">IF(C1429="Smelter not listed","Enter smelter details",IF(ISERROR($Y1429),"",OFFSET('Smelter Look-up'!$F$4,$Y1429-4,0)))</f>
        <v/>
      </c>
      <c r="H1429" s="154" t="str">
        <f ca="1">IF(ISERROR($Y1429),"",OFFSET('Smelter Look-up'!$G$4,$Y1429-4,0))</f>
        <v/>
      </c>
      <c r="I1429" s="96" t="str">
        <f ca="1">IF(ISERROR($Y1429),"",OFFSET('Smelter Look-up'!$H$4,$Y1429-4,0))</f>
        <v/>
      </c>
      <c r="J1429" s="96" t="str">
        <f ca="1">IF(ISERROR($Y1429),"",OFFSET('Smelter Look-up'!$I$4,$Y1429-4,0))</f>
        <v/>
      </c>
      <c r="K1429" s="97"/>
      <c r="L1429" s="97"/>
      <c r="M1429" s="97"/>
      <c r="N1429" s="97"/>
      <c r="O1429" s="97"/>
      <c r="P1429" s="97"/>
      <c r="Q1429" s="98"/>
      <c r="R1429" s="140" t="str">
        <f ca="1">IF(ISERROR($Y1429),"",OFFSET('Smelter Look-up'!$C$4,$Y1429-4,0)&amp;"")</f>
        <v/>
      </c>
      <c r="S1429" s="98" t="str">
        <f ca="1" t="shared" si="160"/>
        <v/>
      </c>
      <c r="T1429" s="98" t="str">
        <f ca="1">IF(B1429="","",IF(ISERROR(MATCH($J1429,SorP!B:B,0)),"",INDIRECT("'SorP'!$A$"&amp;MATCH($S1429&amp;$J1429,SorP!C:C,0))))</f>
        <v/>
      </c>
      <c r="U1429" s="99"/>
      <c r="V1429" s="74" t="str">
        <f ca="1" t="shared" si="161"/>
        <v/>
      </c>
      <c r="W1429" s="74" t="b">
        <f ca="1" t="shared" si="162"/>
        <v>0</v>
      </c>
      <c r="X1429" s="74" t="str">
        <f ca="1" t="shared" si="163"/>
        <v>+</v>
      </c>
      <c r="Y1429" s="74" t="e">
        <f ca="1">IF(C1429="",NA(),MATCH($B1429&amp;$C1429,'Smelter Look-up'!$J:$J,0))</f>
        <v>#N/A</v>
      </c>
      <c r="AB1429" s="74">
        <f ca="1" t="shared" si="164"/>
        <v>0</v>
      </c>
      <c r="AC1429" s="74" t="str">
        <f ca="1" t="shared" si="165"/>
        <v/>
      </c>
      <c r="AD1429" s="74" t="str">
        <f ca="1" t="shared" si="166"/>
        <v/>
      </c>
    </row>
    <row r="1430" s="74" customFormat="1" ht="20.15" customHeight="1" spans="1:30">
      <c r="A1430" s="97"/>
      <c r="B1430" s="95" t="str">
        <f ca="1">IF(LEN(A1430)=0,"",INDEX('Smelter Look-up'!$A:$A,MATCH($A1430,'Smelter Look-up'!$E:$E,0)))</f>
        <v/>
      </c>
      <c r="C1430" s="95" t="str">
        <f ca="1">IF(LEN(A1430)=0,"",INDEX('Smelter Look-up'!$C:$C,MATCH($A1430,'Smelter Look-up'!$E:$E,0)))</f>
        <v/>
      </c>
      <c r="D1430" s="95"/>
      <c r="E1430" s="95" t="str">
        <f ca="1">IF(ISERROR($Y1430),"",OFFSET('Smelter Look-up'!$D$4,$Y1430-4,0)&amp;"")</f>
        <v/>
      </c>
      <c r="F1430" s="95" t="str">
        <f ca="1">IF(ISERROR($Y1430),"",OFFSET('Smelter Look-up'!$E$4,$Y1430-4,0))</f>
        <v/>
      </c>
      <c r="G1430" s="95" t="str">
        <f ca="1">IF(C1430="Smelter not listed","Enter smelter details",IF(ISERROR($Y1430),"",OFFSET('Smelter Look-up'!$F$4,$Y1430-4,0)))</f>
        <v/>
      </c>
      <c r="H1430" s="154" t="str">
        <f ca="1">IF(ISERROR($Y1430),"",OFFSET('Smelter Look-up'!$G$4,$Y1430-4,0))</f>
        <v/>
      </c>
      <c r="I1430" s="96" t="str">
        <f ca="1">IF(ISERROR($Y1430),"",OFFSET('Smelter Look-up'!$H$4,$Y1430-4,0))</f>
        <v/>
      </c>
      <c r="J1430" s="96" t="str">
        <f ca="1">IF(ISERROR($Y1430),"",OFFSET('Smelter Look-up'!$I$4,$Y1430-4,0))</f>
        <v/>
      </c>
      <c r="K1430" s="97"/>
      <c r="L1430" s="97"/>
      <c r="M1430" s="97"/>
      <c r="N1430" s="97"/>
      <c r="O1430" s="97"/>
      <c r="P1430" s="97"/>
      <c r="Q1430" s="98"/>
      <c r="R1430" s="140" t="str">
        <f ca="1">IF(ISERROR($Y1430),"",OFFSET('Smelter Look-up'!$C$4,$Y1430-4,0)&amp;"")</f>
        <v/>
      </c>
      <c r="S1430" s="98" t="str">
        <f ca="1" t="shared" si="160"/>
        <v/>
      </c>
      <c r="T1430" s="98" t="str">
        <f ca="1">IF(B1430="","",IF(ISERROR(MATCH($J1430,SorP!B:B,0)),"",INDIRECT("'SorP'!$A$"&amp;MATCH($S1430&amp;$J1430,SorP!C:C,0))))</f>
        <v/>
      </c>
      <c r="U1430" s="99"/>
      <c r="V1430" s="74" t="str">
        <f ca="1" t="shared" si="161"/>
        <v/>
      </c>
      <c r="W1430" s="74" t="b">
        <f ca="1" t="shared" si="162"/>
        <v>0</v>
      </c>
      <c r="X1430" s="74" t="str">
        <f ca="1" t="shared" si="163"/>
        <v>+</v>
      </c>
      <c r="Y1430" s="74" t="e">
        <f ca="1">IF(C1430="",NA(),MATCH($B1430&amp;$C1430,'Smelter Look-up'!$J:$J,0))</f>
        <v>#N/A</v>
      </c>
      <c r="AB1430" s="74">
        <f ca="1" t="shared" si="164"/>
        <v>0</v>
      </c>
      <c r="AC1430" s="74" t="str">
        <f ca="1" t="shared" si="165"/>
        <v/>
      </c>
      <c r="AD1430" s="74" t="str">
        <f ca="1" t="shared" si="166"/>
        <v/>
      </c>
    </row>
    <row r="1431" s="74" customFormat="1" ht="20.15" customHeight="1" spans="1:30">
      <c r="A1431" s="97"/>
      <c r="B1431" s="95" t="str">
        <f ca="1">IF(LEN(A1431)=0,"",INDEX('Smelter Look-up'!$A:$A,MATCH($A1431,'Smelter Look-up'!$E:$E,0)))</f>
        <v/>
      </c>
      <c r="C1431" s="95" t="str">
        <f ca="1">IF(LEN(A1431)=0,"",INDEX('Smelter Look-up'!$C:$C,MATCH($A1431,'Smelter Look-up'!$E:$E,0)))</f>
        <v/>
      </c>
      <c r="D1431" s="95"/>
      <c r="E1431" s="95" t="str">
        <f ca="1">IF(ISERROR($Y1431),"",OFFSET('Smelter Look-up'!$D$4,$Y1431-4,0)&amp;"")</f>
        <v/>
      </c>
      <c r="F1431" s="95" t="str">
        <f ca="1">IF(ISERROR($Y1431),"",OFFSET('Smelter Look-up'!$E$4,$Y1431-4,0))</f>
        <v/>
      </c>
      <c r="G1431" s="95" t="str">
        <f ca="1">IF(C1431="Smelter not listed","Enter smelter details",IF(ISERROR($Y1431),"",OFFSET('Smelter Look-up'!$F$4,$Y1431-4,0)))</f>
        <v/>
      </c>
      <c r="H1431" s="154" t="str">
        <f ca="1">IF(ISERROR($Y1431),"",OFFSET('Smelter Look-up'!$G$4,$Y1431-4,0))</f>
        <v/>
      </c>
      <c r="I1431" s="96" t="str">
        <f ca="1">IF(ISERROR($Y1431),"",OFFSET('Smelter Look-up'!$H$4,$Y1431-4,0))</f>
        <v/>
      </c>
      <c r="J1431" s="96" t="str">
        <f ca="1">IF(ISERROR($Y1431),"",OFFSET('Smelter Look-up'!$I$4,$Y1431-4,0))</f>
        <v/>
      </c>
      <c r="K1431" s="97"/>
      <c r="L1431" s="97"/>
      <c r="M1431" s="97"/>
      <c r="N1431" s="97"/>
      <c r="O1431" s="97"/>
      <c r="P1431" s="97"/>
      <c r="Q1431" s="98"/>
      <c r="R1431" s="140" t="str">
        <f ca="1">IF(ISERROR($Y1431),"",OFFSET('Smelter Look-up'!$C$4,$Y1431-4,0)&amp;"")</f>
        <v/>
      </c>
      <c r="S1431" s="98" t="str">
        <f ca="1" t="shared" si="160"/>
        <v/>
      </c>
      <c r="T1431" s="98" t="str">
        <f ca="1">IF(B1431="","",IF(ISERROR(MATCH($J1431,SorP!B:B,0)),"",INDIRECT("'SorP'!$A$"&amp;MATCH($S1431&amp;$J1431,SorP!C:C,0))))</f>
        <v/>
      </c>
      <c r="U1431" s="99"/>
      <c r="V1431" s="74" t="str">
        <f ca="1" t="shared" si="161"/>
        <v/>
      </c>
      <c r="W1431" s="74" t="b">
        <f ca="1" t="shared" si="162"/>
        <v>0</v>
      </c>
      <c r="X1431" s="74" t="str">
        <f ca="1" t="shared" si="163"/>
        <v>+</v>
      </c>
      <c r="Y1431" s="74" t="e">
        <f ca="1">IF(C1431="",NA(),MATCH($B1431&amp;$C1431,'Smelter Look-up'!$J:$J,0))</f>
        <v>#N/A</v>
      </c>
      <c r="AB1431" s="74">
        <f ca="1" t="shared" si="164"/>
        <v>0</v>
      </c>
      <c r="AC1431" s="74" t="str">
        <f ca="1" t="shared" si="165"/>
        <v/>
      </c>
      <c r="AD1431" s="74" t="str">
        <f ca="1" t="shared" si="166"/>
        <v/>
      </c>
    </row>
    <row r="1432" s="74" customFormat="1" ht="20.15" customHeight="1" spans="1:30">
      <c r="A1432" s="97"/>
      <c r="B1432" s="95" t="str">
        <f ca="1">IF(LEN(A1432)=0,"",INDEX('Smelter Look-up'!$A:$A,MATCH($A1432,'Smelter Look-up'!$E:$E,0)))</f>
        <v/>
      </c>
      <c r="C1432" s="95" t="str">
        <f ca="1">IF(LEN(A1432)=0,"",INDEX('Smelter Look-up'!$C:$C,MATCH($A1432,'Smelter Look-up'!$E:$E,0)))</f>
        <v/>
      </c>
      <c r="D1432" s="95"/>
      <c r="E1432" s="95" t="str">
        <f ca="1">IF(ISERROR($Y1432),"",OFFSET('Smelter Look-up'!$D$4,$Y1432-4,0)&amp;"")</f>
        <v/>
      </c>
      <c r="F1432" s="95" t="str">
        <f ca="1">IF(ISERROR($Y1432),"",OFFSET('Smelter Look-up'!$E$4,$Y1432-4,0))</f>
        <v/>
      </c>
      <c r="G1432" s="95" t="str">
        <f ca="1">IF(C1432="Smelter not listed","Enter smelter details",IF(ISERROR($Y1432),"",OFFSET('Smelter Look-up'!$F$4,$Y1432-4,0)))</f>
        <v/>
      </c>
      <c r="H1432" s="154" t="str">
        <f ca="1">IF(ISERROR($Y1432),"",OFFSET('Smelter Look-up'!$G$4,$Y1432-4,0))</f>
        <v/>
      </c>
      <c r="I1432" s="96" t="str">
        <f ca="1">IF(ISERROR($Y1432),"",OFFSET('Smelter Look-up'!$H$4,$Y1432-4,0))</f>
        <v/>
      </c>
      <c r="J1432" s="96" t="str">
        <f ca="1">IF(ISERROR($Y1432),"",OFFSET('Smelter Look-up'!$I$4,$Y1432-4,0))</f>
        <v/>
      </c>
      <c r="K1432" s="97"/>
      <c r="L1432" s="97"/>
      <c r="M1432" s="97"/>
      <c r="N1432" s="97"/>
      <c r="O1432" s="97"/>
      <c r="P1432" s="97"/>
      <c r="Q1432" s="98"/>
      <c r="R1432" s="140" t="str">
        <f ca="1">IF(ISERROR($Y1432),"",OFFSET('Smelter Look-up'!$C$4,$Y1432-4,0)&amp;"")</f>
        <v/>
      </c>
      <c r="S1432" s="98" t="str">
        <f ca="1" t="shared" si="160"/>
        <v/>
      </c>
      <c r="T1432" s="98" t="str">
        <f ca="1">IF(B1432="","",IF(ISERROR(MATCH($J1432,SorP!B:B,0)),"",INDIRECT("'SorP'!$A$"&amp;MATCH($S1432&amp;$J1432,SorP!C:C,0))))</f>
        <v/>
      </c>
      <c r="U1432" s="99"/>
      <c r="V1432" s="74" t="str">
        <f ca="1" t="shared" si="161"/>
        <v/>
      </c>
      <c r="W1432" s="74" t="b">
        <f ca="1" t="shared" si="162"/>
        <v>0</v>
      </c>
      <c r="X1432" s="74" t="str">
        <f ca="1" t="shared" si="163"/>
        <v>+</v>
      </c>
      <c r="Y1432" s="74" t="e">
        <f ca="1">IF(C1432="",NA(),MATCH($B1432&amp;$C1432,'Smelter Look-up'!$J:$J,0))</f>
        <v>#N/A</v>
      </c>
      <c r="AB1432" s="74">
        <f ca="1" t="shared" si="164"/>
        <v>0</v>
      </c>
      <c r="AC1432" s="74" t="str">
        <f ca="1" t="shared" si="165"/>
        <v/>
      </c>
      <c r="AD1432" s="74" t="str">
        <f ca="1" t="shared" si="166"/>
        <v/>
      </c>
    </row>
    <row r="1433" s="74" customFormat="1" ht="20.15" customHeight="1" spans="1:30">
      <c r="A1433" s="97"/>
      <c r="B1433" s="95" t="str">
        <f ca="1">IF(LEN(A1433)=0,"",INDEX('Smelter Look-up'!$A:$A,MATCH($A1433,'Smelter Look-up'!$E:$E,0)))</f>
        <v/>
      </c>
      <c r="C1433" s="95" t="str">
        <f ca="1">IF(LEN(A1433)=0,"",INDEX('Smelter Look-up'!$C:$C,MATCH($A1433,'Smelter Look-up'!$E:$E,0)))</f>
        <v/>
      </c>
      <c r="D1433" s="95"/>
      <c r="E1433" s="95" t="str">
        <f ca="1">IF(ISERROR($Y1433),"",OFFSET('Smelter Look-up'!$D$4,$Y1433-4,0)&amp;"")</f>
        <v/>
      </c>
      <c r="F1433" s="95" t="str">
        <f ca="1">IF(ISERROR($Y1433),"",OFFSET('Smelter Look-up'!$E$4,$Y1433-4,0))</f>
        <v/>
      </c>
      <c r="G1433" s="95" t="str">
        <f ca="1">IF(C1433="Smelter not listed","Enter smelter details",IF(ISERROR($Y1433),"",OFFSET('Smelter Look-up'!$F$4,$Y1433-4,0)))</f>
        <v/>
      </c>
      <c r="H1433" s="154" t="str">
        <f ca="1">IF(ISERROR($Y1433),"",OFFSET('Smelter Look-up'!$G$4,$Y1433-4,0))</f>
        <v/>
      </c>
      <c r="I1433" s="96" t="str">
        <f ca="1">IF(ISERROR($Y1433),"",OFFSET('Smelter Look-up'!$H$4,$Y1433-4,0))</f>
        <v/>
      </c>
      <c r="J1433" s="96" t="str">
        <f ca="1">IF(ISERROR($Y1433),"",OFFSET('Smelter Look-up'!$I$4,$Y1433-4,0))</f>
        <v/>
      </c>
      <c r="K1433" s="97"/>
      <c r="L1433" s="97"/>
      <c r="M1433" s="97"/>
      <c r="N1433" s="97"/>
      <c r="O1433" s="97"/>
      <c r="P1433" s="97"/>
      <c r="Q1433" s="98"/>
      <c r="R1433" s="140" t="str">
        <f ca="1">IF(ISERROR($Y1433),"",OFFSET('Smelter Look-up'!$C$4,$Y1433-4,0)&amp;"")</f>
        <v/>
      </c>
      <c r="S1433" s="98" t="str">
        <f ca="1" t="shared" si="160"/>
        <v/>
      </c>
      <c r="T1433" s="98" t="str">
        <f ca="1">IF(B1433="","",IF(ISERROR(MATCH($J1433,SorP!B:B,0)),"",INDIRECT("'SorP'!$A$"&amp;MATCH($S1433&amp;$J1433,SorP!C:C,0))))</f>
        <v/>
      </c>
      <c r="U1433" s="99"/>
      <c r="V1433" s="74" t="str">
        <f ca="1" t="shared" si="161"/>
        <v/>
      </c>
      <c r="W1433" s="74" t="b">
        <f ca="1" t="shared" si="162"/>
        <v>0</v>
      </c>
      <c r="X1433" s="74" t="str">
        <f ca="1" t="shared" si="163"/>
        <v>+</v>
      </c>
      <c r="Y1433" s="74" t="e">
        <f ca="1">IF(C1433="",NA(),MATCH($B1433&amp;$C1433,'Smelter Look-up'!$J:$J,0))</f>
        <v>#N/A</v>
      </c>
      <c r="AB1433" s="74">
        <f ca="1" t="shared" si="164"/>
        <v>0</v>
      </c>
      <c r="AC1433" s="74" t="str">
        <f ca="1" t="shared" si="165"/>
        <v/>
      </c>
      <c r="AD1433" s="74" t="str">
        <f ca="1" t="shared" si="166"/>
        <v/>
      </c>
    </row>
    <row r="1434" s="74" customFormat="1" ht="20.15" customHeight="1" spans="1:30">
      <c r="A1434" s="97"/>
      <c r="B1434" s="95" t="str">
        <f ca="1">IF(LEN(A1434)=0,"",INDEX('Smelter Look-up'!$A:$A,MATCH($A1434,'Smelter Look-up'!$E:$E,0)))</f>
        <v/>
      </c>
      <c r="C1434" s="95" t="str">
        <f ca="1">IF(LEN(A1434)=0,"",INDEX('Smelter Look-up'!$C:$C,MATCH($A1434,'Smelter Look-up'!$E:$E,0)))</f>
        <v/>
      </c>
      <c r="D1434" s="95"/>
      <c r="E1434" s="95" t="str">
        <f ca="1">IF(ISERROR($Y1434),"",OFFSET('Smelter Look-up'!$D$4,$Y1434-4,0)&amp;"")</f>
        <v/>
      </c>
      <c r="F1434" s="95" t="str">
        <f ca="1">IF(ISERROR($Y1434),"",OFFSET('Smelter Look-up'!$E$4,$Y1434-4,0))</f>
        <v/>
      </c>
      <c r="G1434" s="95" t="str">
        <f ca="1">IF(C1434="Smelter not listed","Enter smelter details",IF(ISERROR($Y1434),"",OFFSET('Smelter Look-up'!$F$4,$Y1434-4,0)))</f>
        <v/>
      </c>
      <c r="H1434" s="154" t="str">
        <f ca="1">IF(ISERROR($Y1434),"",OFFSET('Smelter Look-up'!$G$4,$Y1434-4,0))</f>
        <v/>
      </c>
      <c r="I1434" s="96" t="str">
        <f ca="1">IF(ISERROR($Y1434),"",OFFSET('Smelter Look-up'!$H$4,$Y1434-4,0))</f>
        <v/>
      </c>
      <c r="J1434" s="96" t="str">
        <f ca="1">IF(ISERROR($Y1434),"",OFFSET('Smelter Look-up'!$I$4,$Y1434-4,0))</f>
        <v/>
      </c>
      <c r="K1434" s="97"/>
      <c r="L1434" s="97"/>
      <c r="M1434" s="97"/>
      <c r="N1434" s="97"/>
      <c r="O1434" s="97"/>
      <c r="P1434" s="97"/>
      <c r="Q1434" s="98"/>
      <c r="R1434" s="140" t="str">
        <f ca="1">IF(ISERROR($Y1434),"",OFFSET('Smelter Look-up'!$C$4,$Y1434-4,0)&amp;"")</f>
        <v/>
      </c>
      <c r="S1434" s="98" t="str">
        <f ca="1" t="shared" si="160"/>
        <v/>
      </c>
      <c r="T1434" s="98" t="str">
        <f ca="1">IF(B1434="","",IF(ISERROR(MATCH($J1434,SorP!B:B,0)),"",INDIRECT("'SorP'!$A$"&amp;MATCH($S1434&amp;$J1434,SorP!C:C,0))))</f>
        <v/>
      </c>
      <c r="U1434" s="99"/>
      <c r="V1434" s="74" t="str">
        <f ca="1" t="shared" si="161"/>
        <v/>
      </c>
      <c r="W1434" s="74" t="b">
        <f ca="1" t="shared" si="162"/>
        <v>0</v>
      </c>
      <c r="X1434" s="74" t="str">
        <f ca="1" t="shared" si="163"/>
        <v>+</v>
      </c>
      <c r="Y1434" s="74" t="e">
        <f ca="1">IF(C1434="",NA(),MATCH($B1434&amp;$C1434,'Smelter Look-up'!$J:$J,0))</f>
        <v>#N/A</v>
      </c>
      <c r="AB1434" s="74">
        <f ca="1" t="shared" si="164"/>
        <v>0</v>
      </c>
      <c r="AC1434" s="74" t="str">
        <f ca="1" t="shared" si="165"/>
        <v/>
      </c>
      <c r="AD1434" s="74" t="str">
        <f ca="1" t="shared" si="166"/>
        <v/>
      </c>
    </row>
    <row r="1435" s="74" customFormat="1" ht="20.15" customHeight="1" spans="1:30">
      <c r="A1435" s="97"/>
      <c r="B1435" s="95" t="str">
        <f ca="1">IF(LEN(A1435)=0,"",INDEX('Smelter Look-up'!$A:$A,MATCH($A1435,'Smelter Look-up'!$E:$E,0)))</f>
        <v/>
      </c>
      <c r="C1435" s="95" t="str">
        <f ca="1">IF(LEN(A1435)=0,"",INDEX('Smelter Look-up'!$C:$C,MATCH($A1435,'Smelter Look-up'!$E:$E,0)))</f>
        <v/>
      </c>
      <c r="D1435" s="95"/>
      <c r="E1435" s="95" t="str">
        <f ca="1">IF(ISERROR($Y1435),"",OFFSET('Smelter Look-up'!$D$4,$Y1435-4,0)&amp;"")</f>
        <v/>
      </c>
      <c r="F1435" s="95" t="str">
        <f ca="1">IF(ISERROR($Y1435),"",OFFSET('Smelter Look-up'!$E$4,$Y1435-4,0))</f>
        <v/>
      </c>
      <c r="G1435" s="95" t="str">
        <f ca="1">IF(C1435="Smelter not listed","Enter smelter details",IF(ISERROR($Y1435),"",OFFSET('Smelter Look-up'!$F$4,$Y1435-4,0)))</f>
        <v/>
      </c>
      <c r="H1435" s="154" t="str">
        <f ca="1">IF(ISERROR($Y1435),"",OFFSET('Smelter Look-up'!$G$4,$Y1435-4,0))</f>
        <v/>
      </c>
      <c r="I1435" s="96" t="str">
        <f ca="1">IF(ISERROR($Y1435),"",OFFSET('Smelter Look-up'!$H$4,$Y1435-4,0))</f>
        <v/>
      </c>
      <c r="J1435" s="96" t="str">
        <f ca="1">IF(ISERROR($Y1435),"",OFFSET('Smelter Look-up'!$I$4,$Y1435-4,0))</f>
        <v/>
      </c>
      <c r="K1435" s="97"/>
      <c r="L1435" s="97"/>
      <c r="M1435" s="97"/>
      <c r="N1435" s="97"/>
      <c r="O1435" s="97"/>
      <c r="P1435" s="97"/>
      <c r="Q1435" s="98"/>
      <c r="R1435" s="140" t="str">
        <f ca="1">IF(ISERROR($Y1435),"",OFFSET('Smelter Look-up'!$C$4,$Y1435-4,0)&amp;"")</f>
        <v/>
      </c>
      <c r="S1435" s="98" t="str">
        <f ca="1" t="shared" si="160"/>
        <v/>
      </c>
      <c r="T1435" s="98" t="str">
        <f ca="1">IF(B1435="","",IF(ISERROR(MATCH($J1435,SorP!B:B,0)),"",INDIRECT("'SorP'!$A$"&amp;MATCH($S1435&amp;$J1435,SorP!C:C,0))))</f>
        <v/>
      </c>
      <c r="U1435" s="99"/>
      <c r="V1435" s="74" t="str">
        <f ca="1" t="shared" si="161"/>
        <v/>
      </c>
      <c r="W1435" s="74" t="b">
        <f ca="1" t="shared" si="162"/>
        <v>0</v>
      </c>
      <c r="X1435" s="74" t="str">
        <f ca="1" t="shared" si="163"/>
        <v>+</v>
      </c>
      <c r="Y1435" s="74" t="e">
        <f ca="1">IF(C1435="",NA(),MATCH($B1435&amp;$C1435,'Smelter Look-up'!$J:$J,0))</f>
        <v>#N/A</v>
      </c>
      <c r="AB1435" s="74">
        <f ca="1" t="shared" si="164"/>
        <v>0</v>
      </c>
      <c r="AC1435" s="74" t="str">
        <f ca="1" t="shared" si="165"/>
        <v/>
      </c>
      <c r="AD1435" s="74" t="str">
        <f ca="1" t="shared" si="166"/>
        <v/>
      </c>
    </row>
    <row r="1436" s="74" customFormat="1" ht="20.15" customHeight="1" spans="1:30">
      <c r="A1436" s="97"/>
      <c r="B1436" s="95" t="str">
        <f ca="1">IF(LEN(A1436)=0,"",INDEX('Smelter Look-up'!$A:$A,MATCH($A1436,'Smelter Look-up'!$E:$E,0)))</f>
        <v/>
      </c>
      <c r="C1436" s="95" t="str">
        <f ca="1">IF(LEN(A1436)=0,"",INDEX('Smelter Look-up'!$C:$C,MATCH($A1436,'Smelter Look-up'!$E:$E,0)))</f>
        <v/>
      </c>
      <c r="D1436" s="95"/>
      <c r="E1436" s="95" t="str">
        <f ca="1">IF(ISERROR($Y1436),"",OFFSET('Smelter Look-up'!$D$4,$Y1436-4,0)&amp;"")</f>
        <v/>
      </c>
      <c r="F1436" s="95" t="str">
        <f ca="1">IF(ISERROR($Y1436),"",OFFSET('Smelter Look-up'!$E$4,$Y1436-4,0))</f>
        <v/>
      </c>
      <c r="G1436" s="95" t="str">
        <f ca="1">IF(C1436="Smelter not listed","Enter smelter details",IF(ISERROR($Y1436),"",OFFSET('Smelter Look-up'!$F$4,$Y1436-4,0)))</f>
        <v/>
      </c>
      <c r="H1436" s="154" t="str">
        <f ca="1">IF(ISERROR($Y1436),"",OFFSET('Smelter Look-up'!$G$4,$Y1436-4,0))</f>
        <v/>
      </c>
      <c r="I1436" s="96" t="str">
        <f ca="1">IF(ISERROR($Y1436),"",OFFSET('Smelter Look-up'!$H$4,$Y1436-4,0))</f>
        <v/>
      </c>
      <c r="J1436" s="96" t="str">
        <f ca="1">IF(ISERROR($Y1436),"",OFFSET('Smelter Look-up'!$I$4,$Y1436-4,0))</f>
        <v/>
      </c>
      <c r="K1436" s="97"/>
      <c r="L1436" s="97"/>
      <c r="M1436" s="97"/>
      <c r="N1436" s="97"/>
      <c r="O1436" s="97"/>
      <c r="P1436" s="97"/>
      <c r="Q1436" s="98"/>
      <c r="R1436" s="140" t="str">
        <f ca="1">IF(ISERROR($Y1436),"",OFFSET('Smelter Look-up'!$C$4,$Y1436-4,0)&amp;"")</f>
        <v/>
      </c>
      <c r="S1436" s="98" t="str">
        <f ca="1" t="shared" si="160"/>
        <v/>
      </c>
      <c r="T1436" s="98" t="str">
        <f ca="1">IF(B1436="","",IF(ISERROR(MATCH($J1436,SorP!B:B,0)),"",INDIRECT("'SorP'!$A$"&amp;MATCH($S1436&amp;$J1436,SorP!C:C,0))))</f>
        <v/>
      </c>
      <c r="U1436" s="99"/>
      <c r="V1436" s="74" t="str">
        <f ca="1" t="shared" si="161"/>
        <v/>
      </c>
      <c r="W1436" s="74" t="b">
        <f ca="1" t="shared" si="162"/>
        <v>0</v>
      </c>
      <c r="X1436" s="74" t="str">
        <f ca="1" t="shared" si="163"/>
        <v>+</v>
      </c>
      <c r="Y1436" s="74" t="e">
        <f ca="1">IF(C1436="",NA(),MATCH($B1436&amp;$C1436,'Smelter Look-up'!$J:$J,0))</f>
        <v>#N/A</v>
      </c>
      <c r="AB1436" s="74">
        <f ca="1" t="shared" si="164"/>
        <v>0</v>
      </c>
      <c r="AC1436" s="74" t="str">
        <f ca="1" t="shared" si="165"/>
        <v/>
      </c>
      <c r="AD1436" s="74" t="str">
        <f ca="1" t="shared" si="166"/>
        <v/>
      </c>
    </row>
    <row r="1437" s="74" customFormat="1" ht="20.15" customHeight="1" spans="1:30">
      <c r="A1437" s="97"/>
      <c r="B1437" s="95" t="str">
        <f ca="1">IF(LEN(A1437)=0,"",INDEX('Smelter Look-up'!$A:$A,MATCH($A1437,'Smelter Look-up'!$E:$E,0)))</f>
        <v/>
      </c>
      <c r="C1437" s="95" t="str">
        <f ca="1">IF(LEN(A1437)=0,"",INDEX('Smelter Look-up'!$C:$C,MATCH($A1437,'Smelter Look-up'!$E:$E,0)))</f>
        <v/>
      </c>
      <c r="D1437" s="95"/>
      <c r="E1437" s="95" t="str">
        <f ca="1">IF(ISERROR($Y1437),"",OFFSET('Smelter Look-up'!$D$4,$Y1437-4,0)&amp;"")</f>
        <v/>
      </c>
      <c r="F1437" s="95" t="str">
        <f ca="1">IF(ISERROR($Y1437),"",OFFSET('Smelter Look-up'!$E$4,$Y1437-4,0))</f>
        <v/>
      </c>
      <c r="G1437" s="95" t="str">
        <f ca="1">IF(C1437="Smelter not listed","Enter smelter details",IF(ISERROR($Y1437),"",OFFSET('Smelter Look-up'!$F$4,$Y1437-4,0)))</f>
        <v/>
      </c>
      <c r="H1437" s="154" t="str">
        <f ca="1">IF(ISERROR($Y1437),"",OFFSET('Smelter Look-up'!$G$4,$Y1437-4,0))</f>
        <v/>
      </c>
      <c r="I1437" s="96" t="str">
        <f ca="1">IF(ISERROR($Y1437),"",OFFSET('Smelter Look-up'!$H$4,$Y1437-4,0))</f>
        <v/>
      </c>
      <c r="J1437" s="96" t="str">
        <f ca="1">IF(ISERROR($Y1437),"",OFFSET('Smelter Look-up'!$I$4,$Y1437-4,0))</f>
        <v/>
      </c>
      <c r="K1437" s="97"/>
      <c r="L1437" s="97"/>
      <c r="M1437" s="97"/>
      <c r="N1437" s="97"/>
      <c r="O1437" s="97"/>
      <c r="P1437" s="97"/>
      <c r="Q1437" s="98"/>
      <c r="R1437" s="140" t="str">
        <f ca="1">IF(ISERROR($Y1437),"",OFFSET('Smelter Look-up'!$C$4,$Y1437-4,0)&amp;"")</f>
        <v/>
      </c>
      <c r="S1437" s="98" t="str">
        <f ca="1" t="shared" si="160"/>
        <v/>
      </c>
      <c r="T1437" s="98" t="str">
        <f ca="1">IF(B1437="","",IF(ISERROR(MATCH($J1437,SorP!B:B,0)),"",INDIRECT("'SorP'!$A$"&amp;MATCH($S1437&amp;$J1437,SorP!C:C,0))))</f>
        <v/>
      </c>
      <c r="U1437" s="99"/>
      <c r="V1437" s="74" t="str">
        <f ca="1" t="shared" si="161"/>
        <v/>
      </c>
      <c r="W1437" s="74" t="b">
        <f ca="1" t="shared" si="162"/>
        <v>0</v>
      </c>
      <c r="X1437" s="74" t="str">
        <f ca="1" t="shared" si="163"/>
        <v>+</v>
      </c>
      <c r="Y1437" s="74" t="e">
        <f ca="1">IF(C1437="",NA(),MATCH($B1437&amp;$C1437,'Smelter Look-up'!$J:$J,0))</f>
        <v>#N/A</v>
      </c>
      <c r="AB1437" s="74">
        <f ca="1" t="shared" si="164"/>
        <v>0</v>
      </c>
      <c r="AC1437" s="74" t="str">
        <f ca="1" t="shared" si="165"/>
        <v/>
      </c>
      <c r="AD1437" s="74" t="str">
        <f ca="1" t="shared" si="166"/>
        <v/>
      </c>
    </row>
    <row r="1438" s="74" customFormat="1" ht="20.15" customHeight="1" spans="1:30">
      <c r="A1438" s="97"/>
      <c r="B1438" s="95" t="str">
        <f ca="1">IF(LEN(A1438)=0,"",INDEX('Smelter Look-up'!$A:$A,MATCH($A1438,'Smelter Look-up'!$E:$E,0)))</f>
        <v/>
      </c>
      <c r="C1438" s="95" t="str">
        <f ca="1">IF(LEN(A1438)=0,"",INDEX('Smelter Look-up'!$C:$C,MATCH($A1438,'Smelter Look-up'!$E:$E,0)))</f>
        <v/>
      </c>
      <c r="D1438" s="95"/>
      <c r="E1438" s="95" t="str">
        <f ca="1">IF(ISERROR($Y1438),"",OFFSET('Smelter Look-up'!$D$4,$Y1438-4,0)&amp;"")</f>
        <v/>
      </c>
      <c r="F1438" s="95" t="str">
        <f ca="1">IF(ISERROR($Y1438),"",OFFSET('Smelter Look-up'!$E$4,$Y1438-4,0))</f>
        <v/>
      </c>
      <c r="G1438" s="95" t="str">
        <f ca="1">IF(C1438="Smelter not listed","Enter smelter details",IF(ISERROR($Y1438),"",OFFSET('Smelter Look-up'!$F$4,$Y1438-4,0)))</f>
        <v/>
      </c>
      <c r="H1438" s="154" t="str">
        <f ca="1">IF(ISERROR($Y1438),"",OFFSET('Smelter Look-up'!$G$4,$Y1438-4,0))</f>
        <v/>
      </c>
      <c r="I1438" s="96" t="str">
        <f ca="1">IF(ISERROR($Y1438),"",OFFSET('Smelter Look-up'!$H$4,$Y1438-4,0))</f>
        <v/>
      </c>
      <c r="J1438" s="96" t="str">
        <f ca="1">IF(ISERROR($Y1438),"",OFFSET('Smelter Look-up'!$I$4,$Y1438-4,0))</f>
        <v/>
      </c>
      <c r="K1438" s="97"/>
      <c r="L1438" s="97"/>
      <c r="M1438" s="97"/>
      <c r="N1438" s="97"/>
      <c r="O1438" s="97"/>
      <c r="P1438" s="97"/>
      <c r="Q1438" s="98"/>
      <c r="R1438" s="140" t="str">
        <f ca="1">IF(ISERROR($Y1438),"",OFFSET('Smelter Look-up'!$C$4,$Y1438-4,0)&amp;"")</f>
        <v/>
      </c>
      <c r="S1438" s="98" t="str">
        <f ca="1" t="shared" si="160"/>
        <v/>
      </c>
      <c r="T1438" s="98" t="str">
        <f ca="1">IF(B1438="","",IF(ISERROR(MATCH($J1438,SorP!B:B,0)),"",INDIRECT("'SorP'!$A$"&amp;MATCH($S1438&amp;$J1438,SorP!C:C,0))))</f>
        <v/>
      </c>
      <c r="U1438" s="99"/>
      <c r="V1438" s="74" t="str">
        <f ca="1" t="shared" si="161"/>
        <v/>
      </c>
      <c r="W1438" s="74" t="b">
        <f ca="1" t="shared" si="162"/>
        <v>0</v>
      </c>
      <c r="X1438" s="74" t="str">
        <f ca="1" t="shared" si="163"/>
        <v>+</v>
      </c>
      <c r="Y1438" s="74" t="e">
        <f ca="1">IF(C1438="",NA(),MATCH($B1438&amp;$C1438,'Smelter Look-up'!$J:$J,0))</f>
        <v>#N/A</v>
      </c>
      <c r="AB1438" s="74">
        <f ca="1" t="shared" si="164"/>
        <v>0</v>
      </c>
      <c r="AC1438" s="74" t="str">
        <f ca="1" t="shared" si="165"/>
        <v/>
      </c>
      <c r="AD1438" s="74" t="str">
        <f ca="1" t="shared" si="166"/>
        <v/>
      </c>
    </row>
    <row r="1439" s="74" customFormat="1" ht="20.15" customHeight="1" spans="1:30">
      <c r="A1439" s="97"/>
      <c r="B1439" s="95" t="str">
        <f ca="1">IF(LEN(A1439)=0,"",INDEX('Smelter Look-up'!$A:$A,MATCH($A1439,'Smelter Look-up'!$E:$E,0)))</f>
        <v/>
      </c>
      <c r="C1439" s="95" t="str">
        <f ca="1">IF(LEN(A1439)=0,"",INDEX('Smelter Look-up'!$C:$C,MATCH($A1439,'Smelter Look-up'!$E:$E,0)))</f>
        <v/>
      </c>
      <c r="D1439" s="95"/>
      <c r="E1439" s="95" t="str">
        <f ca="1">IF(ISERROR($Y1439),"",OFFSET('Smelter Look-up'!$D$4,$Y1439-4,0)&amp;"")</f>
        <v/>
      </c>
      <c r="F1439" s="95" t="str">
        <f ca="1">IF(ISERROR($Y1439),"",OFFSET('Smelter Look-up'!$E$4,$Y1439-4,0))</f>
        <v/>
      </c>
      <c r="G1439" s="95" t="str">
        <f ca="1">IF(C1439="Smelter not listed","Enter smelter details",IF(ISERROR($Y1439),"",OFFSET('Smelter Look-up'!$F$4,$Y1439-4,0)))</f>
        <v/>
      </c>
      <c r="H1439" s="154" t="str">
        <f ca="1">IF(ISERROR($Y1439),"",OFFSET('Smelter Look-up'!$G$4,$Y1439-4,0))</f>
        <v/>
      </c>
      <c r="I1439" s="96" t="str">
        <f ca="1">IF(ISERROR($Y1439),"",OFFSET('Smelter Look-up'!$H$4,$Y1439-4,0))</f>
        <v/>
      </c>
      <c r="J1439" s="96" t="str">
        <f ca="1">IF(ISERROR($Y1439),"",OFFSET('Smelter Look-up'!$I$4,$Y1439-4,0))</f>
        <v/>
      </c>
      <c r="K1439" s="97"/>
      <c r="L1439" s="97"/>
      <c r="M1439" s="97"/>
      <c r="N1439" s="97"/>
      <c r="O1439" s="97"/>
      <c r="P1439" s="97"/>
      <c r="Q1439" s="98"/>
      <c r="R1439" s="140" t="str">
        <f ca="1">IF(ISERROR($Y1439),"",OFFSET('Smelter Look-up'!$C$4,$Y1439-4,0)&amp;"")</f>
        <v/>
      </c>
      <c r="S1439" s="98" t="str">
        <f ca="1" t="shared" si="160"/>
        <v/>
      </c>
      <c r="T1439" s="98" t="str">
        <f ca="1">IF(B1439="","",IF(ISERROR(MATCH($J1439,SorP!B:B,0)),"",INDIRECT("'SorP'!$A$"&amp;MATCH($S1439&amp;$J1439,SorP!C:C,0))))</f>
        <v/>
      </c>
      <c r="U1439" s="99"/>
      <c r="V1439" s="74" t="str">
        <f ca="1" t="shared" si="161"/>
        <v/>
      </c>
      <c r="W1439" s="74" t="b">
        <f ca="1" t="shared" si="162"/>
        <v>0</v>
      </c>
      <c r="X1439" s="74" t="str">
        <f ca="1" t="shared" si="163"/>
        <v>+</v>
      </c>
      <c r="Y1439" s="74" t="e">
        <f ca="1">IF(C1439="",NA(),MATCH($B1439&amp;$C1439,'Smelter Look-up'!$J:$J,0))</f>
        <v>#N/A</v>
      </c>
      <c r="AB1439" s="74">
        <f ca="1" t="shared" si="164"/>
        <v>0</v>
      </c>
      <c r="AC1439" s="74" t="str">
        <f ca="1" t="shared" si="165"/>
        <v/>
      </c>
      <c r="AD1439" s="74" t="str">
        <f ca="1" t="shared" si="166"/>
        <v/>
      </c>
    </row>
    <row r="1440" s="74" customFormat="1" ht="20.15" customHeight="1" spans="1:30">
      <c r="A1440" s="97"/>
      <c r="B1440" s="95" t="str">
        <f ca="1">IF(LEN(A1440)=0,"",INDEX('Smelter Look-up'!$A:$A,MATCH($A1440,'Smelter Look-up'!$E:$E,0)))</f>
        <v/>
      </c>
      <c r="C1440" s="95" t="str">
        <f ca="1">IF(LEN(A1440)=0,"",INDEX('Smelter Look-up'!$C:$C,MATCH($A1440,'Smelter Look-up'!$E:$E,0)))</f>
        <v/>
      </c>
      <c r="D1440" s="95"/>
      <c r="E1440" s="95" t="str">
        <f ca="1">IF(ISERROR($Y1440),"",OFFSET('Smelter Look-up'!$D$4,$Y1440-4,0)&amp;"")</f>
        <v/>
      </c>
      <c r="F1440" s="95" t="str">
        <f ca="1">IF(ISERROR($Y1440),"",OFFSET('Smelter Look-up'!$E$4,$Y1440-4,0))</f>
        <v/>
      </c>
      <c r="G1440" s="95" t="str">
        <f ca="1">IF(C1440="Smelter not listed","Enter smelter details",IF(ISERROR($Y1440),"",OFFSET('Smelter Look-up'!$F$4,$Y1440-4,0)))</f>
        <v/>
      </c>
      <c r="H1440" s="154" t="str">
        <f ca="1">IF(ISERROR($Y1440),"",OFFSET('Smelter Look-up'!$G$4,$Y1440-4,0))</f>
        <v/>
      </c>
      <c r="I1440" s="96" t="str">
        <f ca="1">IF(ISERROR($Y1440),"",OFFSET('Smelter Look-up'!$H$4,$Y1440-4,0))</f>
        <v/>
      </c>
      <c r="J1440" s="96" t="str">
        <f ca="1">IF(ISERROR($Y1440),"",OFFSET('Smelter Look-up'!$I$4,$Y1440-4,0))</f>
        <v/>
      </c>
      <c r="K1440" s="97"/>
      <c r="L1440" s="97"/>
      <c r="M1440" s="97"/>
      <c r="N1440" s="97"/>
      <c r="O1440" s="97"/>
      <c r="P1440" s="97"/>
      <c r="Q1440" s="98"/>
      <c r="R1440" s="140" t="str">
        <f ca="1">IF(ISERROR($Y1440),"",OFFSET('Smelter Look-up'!$C$4,$Y1440-4,0)&amp;"")</f>
        <v/>
      </c>
      <c r="S1440" s="98" t="str">
        <f ca="1" t="shared" si="160"/>
        <v/>
      </c>
      <c r="T1440" s="98" t="str">
        <f ca="1">IF(B1440="","",IF(ISERROR(MATCH($J1440,SorP!B:B,0)),"",INDIRECT("'SorP'!$A$"&amp;MATCH($S1440&amp;$J1440,SorP!C:C,0))))</f>
        <v/>
      </c>
      <c r="U1440" s="99"/>
      <c r="V1440" s="74" t="str">
        <f ca="1" t="shared" si="161"/>
        <v/>
      </c>
      <c r="W1440" s="74" t="b">
        <f ca="1" t="shared" si="162"/>
        <v>0</v>
      </c>
      <c r="X1440" s="74" t="str">
        <f ca="1" t="shared" si="163"/>
        <v>+</v>
      </c>
      <c r="Y1440" s="74" t="e">
        <f ca="1">IF(C1440="",NA(),MATCH($B1440&amp;$C1440,'Smelter Look-up'!$J:$J,0))</f>
        <v>#N/A</v>
      </c>
      <c r="AB1440" s="74">
        <f ca="1" t="shared" si="164"/>
        <v>0</v>
      </c>
      <c r="AC1440" s="74" t="str">
        <f ca="1" t="shared" si="165"/>
        <v/>
      </c>
      <c r="AD1440" s="74" t="str">
        <f ca="1" t="shared" si="166"/>
        <v/>
      </c>
    </row>
    <row r="1441" s="74" customFormat="1" ht="20.15" customHeight="1" spans="1:30">
      <c r="A1441" s="97"/>
      <c r="B1441" s="95" t="str">
        <f ca="1">IF(LEN(A1441)=0,"",INDEX('Smelter Look-up'!$A:$A,MATCH($A1441,'Smelter Look-up'!$E:$E,0)))</f>
        <v/>
      </c>
      <c r="C1441" s="95" t="str">
        <f ca="1">IF(LEN(A1441)=0,"",INDEX('Smelter Look-up'!$C:$C,MATCH($A1441,'Smelter Look-up'!$E:$E,0)))</f>
        <v/>
      </c>
      <c r="D1441" s="95"/>
      <c r="E1441" s="95" t="str">
        <f ca="1">IF(ISERROR($Y1441),"",OFFSET('Smelter Look-up'!$D$4,$Y1441-4,0)&amp;"")</f>
        <v/>
      </c>
      <c r="F1441" s="95" t="str">
        <f ca="1">IF(ISERROR($Y1441),"",OFFSET('Smelter Look-up'!$E$4,$Y1441-4,0))</f>
        <v/>
      </c>
      <c r="G1441" s="95" t="str">
        <f ca="1">IF(C1441="Smelter not listed","Enter smelter details",IF(ISERROR($Y1441),"",OFFSET('Smelter Look-up'!$F$4,$Y1441-4,0)))</f>
        <v/>
      </c>
      <c r="H1441" s="154" t="str">
        <f ca="1">IF(ISERROR($Y1441),"",OFFSET('Smelter Look-up'!$G$4,$Y1441-4,0))</f>
        <v/>
      </c>
      <c r="I1441" s="96" t="str">
        <f ca="1">IF(ISERROR($Y1441),"",OFFSET('Smelter Look-up'!$H$4,$Y1441-4,0))</f>
        <v/>
      </c>
      <c r="J1441" s="96" t="str">
        <f ca="1">IF(ISERROR($Y1441),"",OFFSET('Smelter Look-up'!$I$4,$Y1441-4,0))</f>
        <v/>
      </c>
      <c r="K1441" s="97"/>
      <c r="L1441" s="97"/>
      <c r="M1441" s="97"/>
      <c r="N1441" s="97"/>
      <c r="O1441" s="97"/>
      <c r="P1441" s="97"/>
      <c r="Q1441" s="98"/>
      <c r="R1441" s="140" t="str">
        <f ca="1">IF(ISERROR($Y1441),"",OFFSET('Smelter Look-up'!$C$4,$Y1441-4,0)&amp;"")</f>
        <v/>
      </c>
      <c r="S1441" s="98" t="str">
        <f ca="1" t="shared" si="160"/>
        <v/>
      </c>
      <c r="T1441" s="98" t="str">
        <f ca="1">IF(B1441="","",IF(ISERROR(MATCH($J1441,SorP!B:B,0)),"",INDIRECT("'SorP'!$A$"&amp;MATCH($S1441&amp;$J1441,SorP!C:C,0))))</f>
        <v/>
      </c>
      <c r="U1441" s="99"/>
      <c r="V1441" s="74" t="str">
        <f ca="1" t="shared" si="161"/>
        <v/>
      </c>
      <c r="W1441" s="74" t="b">
        <f ca="1" t="shared" si="162"/>
        <v>0</v>
      </c>
      <c r="X1441" s="74" t="str">
        <f ca="1" t="shared" si="163"/>
        <v>+</v>
      </c>
      <c r="Y1441" s="74" t="e">
        <f ca="1">IF(C1441="",NA(),MATCH($B1441&amp;$C1441,'Smelter Look-up'!$J:$J,0))</f>
        <v>#N/A</v>
      </c>
      <c r="AB1441" s="74">
        <f ca="1" t="shared" si="164"/>
        <v>0</v>
      </c>
      <c r="AC1441" s="74" t="str">
        <f ca="1" t="shared" si="165"/>
        <v/>
      </c>
      <c r="AD1441" s="74" t="str">
        <f ca="1" t="shared" si="166"/>
        <v/>
      </c>
    </row>
    <row r="1442" s="74" customFormat="1" ht="20.15" customHeight="1" spans="1:30">
      <c r="A1442" s="97"/>
      <c r="B1442" s="95" t="str">
        <f ca="1">IF(LEN(A1442)=0,"",INDEX('Smelter Look-up'!$A:$A,MATCH($A1442,'Smelter Look-up'!$E:$E,0)))</f>
        <v/>
      </c>
      <c r="C1442" s="95" t="str">
        <f ca="1">IF(LEN(A1442)=0,"",INDEX('Smelter Look-up'!$C:$C,MATCH($A1442,'Smelter Look-up'!$E:$E,0)))</f>
        <v/>
      </c>
      <c r="D1442" s="95"/>
      <c r="E1442" s="95" t="str">
        <f ca="1">IF(ISERROR($Y1442),"",OFFSET('Smelter Look-up'!$D$4,$Y1442-4,0)&amp;"")</f>
        <v/>
      </c>
      <c r="F1442" s="95" t="str">
        <f ca="1">IF(ISERROR($Y1442),"",OFFSET('Smelter Look-up'!$E$4,$Y1442-4,0))</f>
        <v/>
      </c>
      <c r="G1442" s="95" t="str">
        <f ca="1">IF(C1442="Smelter not listed","Enter smelter details",IF(ISERROR($Y1442),"",OFFSET('Smelter Look-up'!$F$4,$Y1442-4,0)))</f>
        <v/>
      </c>
      <c r="H1442" s="154" t="str">
        <f ca="1">IF(ISERROR($Y1442),"",OFFSET('Smelter Look-up'!$G$4,$Y1442-4,0))</f>
        <v/>
      </c>
      <c r="I1442" s="96" t="str">
        <f ca="1">IF(ISERROR($Y1442),"",OFFSET('Smelter Look-up'!$H$4,$Y1442-4,0))</f>
        <v/>
      </c>
      <c r="J1442" s="96" t="str">
        <f ca="1">IF(ISERROR($Y1442),"",OFFSET('Smelter Look-up'!$I$4,$Y1442-4,0))</f>
        <v/>
      </c>
      <c r="K1442" s="97"/>
      <c r="L1442" s="97"/>
      <c r="M1442" s="97"/>
      <c r="N1442" s="97"/>
      <c r="O1442" s="97"/>
      <c r="P1442" s="97"/>
      <c r="Q1442" s="98"/>
      <c r="R1442" s="140" t="str">
        <f ca="1">IF(ISERROR($Y1442),"",OFFSET('Smelter Look-up'!$C$4,$Y1442-4,0)&amp;"")</f>
        <v/>
      </c>
      <c r="S1442" s="98" t="str">
        <f ca="1" t="shared" si="160"/>
        <v/>
      </c>
      <c r="T1442" s="98" t="str">
        <f ca="1">IF(B1442="","",IF(ISERROR(MATCH($J1442,SorP!B:B,0)),"",INDIRECT("'SorP'!$A$"&amp;MATCH($S1442&amp;$J1442,SorP!C:C,0))))</f>
        <v/>
      </c>
      <c r="U1442" s="99"/>
      <c r="V1442" s="74" t="str">
        <f ca="1" t="shared" si="161"/>
        <v/>
      </c>
      <c r="W1442" s="74" t="b">
        <f ca="1" t="shared" si="162"/>
        <v>0</v>
      </c>
      <c r="X1442" s="74" t="str">
        <f ca="1" t="shared" si="163"/>
        <v>+</v>
      </c>
      <c r="Y1442" s="74" t="e">
        <f ca="1">IF(C1442="",NA(),MATCH($B1442&amp;$C1442,'Smelter Look-up'!$J:$J,0))</f>
        <v>#N/A</v>
      </c>
      <c r="AB1442" s="74">
        <f ca="1" t="shared" si="164"/>
        <v>0</v>
      </c>
      <c r="AC1442" s="74" t="str">
        <f ca="1" t="shared" si="165"/>
        <v/>
      </c>
      <c r="AD1442" s="74" t="str">
        <f ca="1" t="shared" si="166"/>
        <v/>
      </c>
    </row>
    <row r="1443" s="74" customFormat="1" ht="20.15" customHeight="1" spans="1:30">
      <c r="A1443" s="97"/>
      <c r="B1443" s="95" t="str">
        <f ca="1">IF(LEN(A1443)=0,"",INDEX('Smelter Look-up'!$A:$A,MATCH($A1443,'Smelter Look-up'!$E:$E,0)))</f>
        <v/>
      </c>
      <c r="C1443" s="95" t="str">
        <f ca="1">IF(LEN(A1443)=0,"",INDEX('Smelter Look-up'!$C:$C,MATCH($A1443,'Smelter Look-up'!$E:$E,0)))</f>
        <v/>
      </c>
      <c r="D1443" s="95"/>
      <c r="E1443" s="95" t="str">
        <f ca="1">IF(ISERROR($Y1443),"",OFFSET('Smelter Look-up'!$D$4,$Y1443-4,0)&amp;"")</f>
        <v/>
      </c>
      <c r="F1443" s="95" t="str">
        <f ca="1">IF(ISERROR($Y1443),"",OFFSET('Smelter Look-up'!$E$4,$Y1443-4,0))</f>
        <v/>
      </c>
      <c r="G1443" s="95" t="str">
        <f ca="1">IF(C1443="Smelter not listed","Enter smelter details",IF(ISERROR($Y1443),"",OFFSET('Smelter Look-up'!$F$4,$Y1443-4,0)))</f>
        <v/>
      </c>
      <c r="H1443" s="154" t="str">
        <f ca="1">IF(ISERROR($Y1443),"",OFFSET('Smelter Look-up'!$G$4,$Y1443-4,0))</f>
        <v/>
      </c>
      <c r="I1443" s="96" t="str">
        <f ca="1">IF(ISERROR($Y1443),"",OFFSET('Smelter Look-up'!$H$4,$Y1443-4,0))</f>
        <v/>
      </c>
      <c r="J1443" s="96" t="str">
        <f ca="1">IF(ISERROR($Y1443),"",OFFSET('Smelter Look-up'!$I$4,$Y1443-4,0))</f>
        <v/>
      </c>
      <c r="K1443" s="97"/>
      <c r="L1443" s="97"/>
      <c r="M1443" s="97"/>
      <c r="N1443" s="97"/>
      <c r="O1443" s="97"/>
      <c r="P1443" s="97"/>
      <c r="Q1443" s="98"/>
      <c r="R1443" s="140" t="str">
        <f ca="1">IF(ISERROR($Y1443),"",OFFSET('Smelter Look-up'!$C$4,$Y1443-4,0)&amp;"")</f>
        <v/>
      </c>
      <c r="S1443" s="98" t="str">
        <f ca="1" t="shared" si="160"/>
        <v/>
      </c>
      <c r="T1443" s="98" t="str">
        <f ca="1">IF(B1443="","",IF(ISERROR(MATCH($J1443,SorP!B:B,0)),"",INDIRECT("'SorP'!$A$"&amp;MATCH($S1443&amp;$J1443,SorP!C:C,0))))</f>
        <v/>
      </c>
      <c r="U1443" s="99"/>
      <c r="V1443" s="74" t="str">
        <f ca="1" t="shared" si="161"/>
        <v/>
      </c>
      <c r="W1443" s="74" t="b">
        <f ca="1" t="shared" si="162"/>
        <v>0</v>
      </c>
      <c r="X1443" s="74" t="str">
        <f ca="1" t="shared" si="163"/>
        <v>+</v>
      </c>
      <c r="Y1443" s="74" t="e">
        <f ca="1">IF(C1443="",NA(),MATCH($B1443&amp;$C1443,'Smelter Look-up'!$J:$J,0))</f>
        <v>#N/A</v>
      </c>
      <c r="AB1443" s="74">
        <f ca="1" t="shared" si="164"/>
        <v>0</v>
      </c>
      <c r="AC1443" s="74" t="str">
        <f ca="1" t="shared" si="165"/>
        <v/>
      </c>
      <c r="AD1443" s="74" t="str">
        <f ca="1" t="shared" si="166"/>
        <v/>
      </c>
    </row>
    <row r="1444" s="74" customFormat="1" ht="20.15" customHeight="1" spans="1:30">
      <c r="A1444" s="97"/>
      <c r="B1444" s="95" t="str">
        <f ca="1">IF(LEN(A1444)=0,"",INDEX('Smelter Look-up'!$A:$A,MATCH($A1444,'Smelter Look-up'!$E:$E,0)))</f>
        <v/>
      </c>
      <c r="C1444" s="95" t="str">
        <f ca="1">IF(LEN(A1444)=0,"",INDEX('Smelter Look-up'!$C:$C,MATCH($A1444,'Smelter Look-up'!$E:$E,0)))</f>
        <v/>
      </c>
      <c r="D1444" s="95"/>
      <c r="E1444" s="95" t="str">
        <f ca="1">IF(ISERROR($Y1444),"",OFFSET('Smelter Look-up'!$D$4,$Y1444-4,0)&amp;"")</f>
        <v/>
      </c>
      <c r="F1444" s="95" t="str">
        <f ca="1">IF(ISERROR($Y1444),"",OFFSET('Smelter Look-up'!$E$4,$Y1444-4,0))</f>
        <v/>
      </c>
      <c r="G1444" s="95" t="str">
        <f ca="1">IF(C1444="Smelter not listed","Enter smelter details",IF(ISERROR($Y1444),"",OFFSET('Smelter Look-up'!$F$4,$Y1444-4,0)))</f>
        <v/>
      </c>
      <c r="H1444" s="154" t="str">
        <f ca="1">IF(ISERROR($Y1444),"",OFFSET('Smelter Look-up'!$G$4,$Y1444-4,0))</f>
        <v/>
      </c>
      <c r="I1444" s="96" t="str">
        <f ca="1">IF(ISERROR($Y1444),"",OFFSET('Smelter Look-up'!$H$4,$Y1444-4,0))</f>
        <v/>
      </c>
      <c r="J1444" s="96" t="str">
        <f ca="1">IF(ISERROR($Y1444),"",OFFSET('Smelter Look-up'!$I$4,$Y1444-4,0))</f>
        <v/>
      </c>
      <c r="K1444" s="97"/>
      <c r="L1444" s="97"/>
      <c r="M1444" s="97"/>
      <c r="N1444" s="97"/>
      <c r="O1444" s="97"/>
      <c r="P1444" s="97"/>
      <c r="Q1444" s="98"/>
      <c r="R1444" s="140" t="str">
        <f ca="1">IF(ISERROR($Y1444),"",OFFSET('Smelter Look-up'!$C$4,$Y1444-4,0)&amp;"")</f>
        <v/>
      </c>
      <c r="S1444" s="98" t="str">
        <f ca="1" t="shared" si="160"/>
        <v/>
      </c>
      <c r="T1444" s="98" t="str">
        <f ca="1">IF(B1444="","",IF(ISERROR(MATCH($J1444,SorP!B:B,0)),"",INDIRECT("'SorP'!$A$"&amp;MATCH($S1444&amp;$J1444,SorP!C:C,0))))</f>
        <v/>
      </c>
      <c r="U1444" s="99"/>
      <c r="V1444" s="74" t="str">
        <f ca="1" t="shared" si="161"/>
        <v/>
      </c>
      <c r="W1444" s="74" t="b">
        <f ca="1" t="shared" si="162"/>
        <v>0</v>
      </c>
      <c r="X1444" s="74" t="str">
        <f ca="1" t="shared" si="163"/>
        <v>+</v>
      </c>
      <c r="Y1444" s="74" t="e">
        <f ca="1">IF(C1444="",NA(),MATCH($B1444&amp;$C1444,'Smelter Look-up'!$J:$J,0))</f>
        <v>#N/A</v>
      </c>
      <c r="AB1444" s="74">
        <f ca="1" t="shared" si="164"/>
        <v>0</v>
      </c>
      <c r="AC1444" s="74" t="str">
        <f ca="1" t="shared" si="165"/>
        <v/>
      </c>
      <c r="AD1444" s="74" t="str">
        <f ca="1" t="shared" si="166"/>
        <v/>
      </c>
    </row>
    <row r="1445" s="74" customFormat="1" ht="20.15" customHeight="1" spans="1:30">
      <c r="A1445" s="97"/>
      <c r="B1445" s="95" t="str">
        <f ca="1">IF(LEN(A1445)=0,"",INDEX('Smelter Look-up'!$A:$A,MATCH($A1445,'Smelter Look-up'!$E:$E,0)))</f>
        <v/>
      </c>
      <c r="C1445" s="95" t="str">
        <f ca="1">IF(LEN(A1445)=0,"",INDEX('Smelter Look-up'!$C:$C,MATCH($A1445,'Smelter Look-up'!$E:$E,0)))</f>
        <v/>
      </c>
      <c r="D1445" s="95"/>
      <c r="E1445" s="95" t="str">
        <f ca="1">IF(ISERROR($Y1445),"",OFFSET('Smelter Look-up'!$D$4,$Y1445-4,0)&amp;"")</f>
        <v/>
      </c>
      <c r="F1445" s="95" t="str">
        <f ca="1">IF(ISERROR($Y1445),"",OFFSET('Smelter Look-up'!$E$4,$Y1445-4,0))</f>
        <v/>
      </c>
      <c r="G1445" s="95" t="str">
        <f ca="1">IF(C1445="Smelter not listed","Enter smelter details",IF(ISERROR($Y1445),"",OFFSET('Smelter Look-up'!$F$4,$Y1445-4,0)))</f>
        <v/>
      </c>
      <c r="H1445" s="154" t="str">
        <f ca="1">IF(ISERROR($Y1445),"",OFFSET('Smelter Look-up'!$G$4,$Y1445-4,0))</f>
        <v/>
      </c>
      <c r="I1445" s="96" t="str">
        <f ca="1">IF(ISERROR($Y1445),"",OFFSET('Smelter Look-up'!$H$4,$Y1445-4,0))</f>
        <v/>
      </c>
      <c r="J1445" s="96" t="str">
        <f ca="1">IF(ISERROR($Y1445),"",OFFSET('Smelter Look-up'!$I$4,$Y1445-4,0))</f>
        <v/>
      </c>
      <c r="K1445" s="97"/>
      <c r="L1445" s="97"/>
      <c r="M1445" s="97"/>
      <c r="N1445" s="97"/>
      <c r="O1445" s="97"/>
      <c r="P1445" s="97"/>
      <c r="Q1445" s="98"/>
      <c r="R1445" s="140" t="str">
        <f ca="1">IF(ISERROR($Y1445),"",OFFSET('Smelter Look-up'!$C$4,$Y1445-4,0)&amp;"")</f>
        <v/>
      </c>
      <c r="S1445" s="98" t="str">
        <f ca="1" t="shared" si="160"/>
        <v/>
      </c>
      <c r="T1445" s="98" t="str">
        <f ca="1">IF(B1445="","",IF(ISERROR(MATCH($J1445,SorP!B:B,0)),"",INDIRECT("'SorP'!$A$"&amp;MATCH($S1445&amp;$J1445,SorP!C:C,0))))</f>
        <v/>
      </c>
      <c r="U1445" s="99"/>
      <c r="V1445" s="74" t="str">
        <f ca="1" t="shared" si="161"/>
        <v/>
      </c>
      <c r="W1445" s="74" t="b">
        <f ca="1" t="shared" si="162"/>
        <v>0</v>
      </c>
      <c r="X1445" s="74" t="str">
        <f ca="1" t="shared" si="163"/>
        <v>+</v>
      </c>
      <c r="Y1445" s="74" t="e">
        <f ca="1">IF(C1445="",NA(),MATCH($B1445&amp;$C1445,'Smelter Look-up'!$J:$J,0))</f>
        <v>#N/A</v>
      </c>
      <c r="AB1445" s="74">
        <f ca="1" t="shared" si="164"/>
        <v>0</v>
      </c>
      <c r="AC1445" s="74" t="str">
        <f ca="1" t="shared" si="165"/>
        <v/>
      </c>
      <c r="AD1445" s="74" t="str">
        <f ca="1" t="shared" si="166"/>
        <v/>
      </c>
    </row>
    <row r="1446" s="74" customFormat="1" ht="20.15" customHeight="1" spans="1:30">
      <c r="A1446" s="97"/>
      <c r="B1446" s="95" t="str">
        <f ca="1">IF(LEN(A1446)=0,"",INDEX('Smelter Look-up'!$A:$A,MATCH($A1446,'Smelter Look-up'!$E:$E,0)))</f>
        <v/>
      </c>
      <c r="C1446" s="95" t="str">
        <f ca="1">IF(LEN(A1446)=0,"",INDEX('Smelter Look-up'!$C:$C,MATCH($A1446,'Smelter Look-up'!$E:$E,0)))</f>
        <v/>
      </c>
      <c r="D1446" s="95"/>
      <c r="E1446" s="95" t="str">
        <f ca="1">IF(ISERROR($Y1446),"",OFFSET('Smelter Look-up'!$D$4,$Y1446-4,0)&amp;"")</f>
        <v/>
      </c>
      <c r="F1446" s="95" t="str">
        <f ca="1">IF(ISERROR($Y1446),"",OFFSET('Smelter Look-up'!$E$4,$Y1446-4,0))</f>
        <v/>
      </c>
      <c r="G1446" s="95" t="str">
        <f ca="1">IF(C1446="Smelter not listed","Enter smelter details",IF(ISERROR($Y1446),"",OFFSET('Smelter Look-up'!$F$4,$Y1446-4,0)))</f>
        <v/>
      </c>
      <c r="H1446" s="154" t="str">
        <f ca="1">IF(ISERROR($Y1446),"",OFFSET('Smelter Look-up'!$G$4,$Y1446-4,0))</f>
        <v/>
      </c>
      <c r="I1446" s="96" t="str">
        <f ca="1">IF(ISERROR($Y1446),"",OFFSET('Smelter Look-up'!$H$4,$Y1446-4,0))</f>
        <v/>
      </c>
      <c r="J1446" s="96" t="str">
        <f ca="1">IF(ISERROR($Y1446),"",OFFSET('Smelter Look-up'!$I$4,$Y1446-4,0))</f>
        <v/>
      </c>
      <c r="K1446" s="97"/>
      <c r="L1446" s="97"/>
      <c r="M1446" s="97"/>
      <c r="N1446" s="97"/>
      <c r="O1446" s="97"/>
      <c r="P1446" s="97"/>
      <c r="Q1446" s="98"/>
      <c r="R1446" s="140" t="str">
        <f ca="1">IF(ISERROR($Y1446),"",OFFSET('Smelter Look-up'!$C$4,$Y1446-4,0)&amp;"")</f>
        <v/>
      </c>
      <c r="S1446" s="98" t="str">
        <f ca="1" t="shared" si="160"/>
        <v/>
      </c>
      <c r="T1446" s="98" t="str">
        <f ca="1">IF(B1446="","",IF(ISERROR(MATCH($J1446,SorP!B:B,0)),"",INDIRECT("'SorP'!$A$"&amp;MATCH($S1446&amp;$J1446,SorP!C:C,0))))</f>
        <v/>
      </c>
      <c r="U1446" s="99"/>
      <c r="V1446" s="74" t="str">
        <f ca="1" t="shared" si="161"/>
        <v/>
      </c>
      <c r="W1446" s="74" t="b">
        <f ca="1" t="shared" si="162"/>
        <v>0</v>
      </c>
      <c r="X1446" s="74" t="str">
        <f ca="1" t="shared" si="163"/>
        <v>+</v>
      </c>
      <c r="Y1446" s="74" t="e">
        <f ca="1">IF(C1446="",NA(),MATCH($B1446&amp;$C1446,'Smelter Look-up'!$J:$J,0))</f>
        <v>#N/A</v>
      </c>
      <c r="AB1446" s="74">
        <f ca="1" t="shared" si="164"/>
        <v>0</v>
      </c>
      <c r="AC1446" s="74" t="str">
        <f ca="1" t="shared" si="165"/>
        <v/>
      </c>
      <c r="AD1446" s="74" t="str">
        <f ca="1" t="shared" si="166"/>
        <v/>
      </c>
    </row>
    <row r="1447" s="74" customFormat="1" ht="20.15" customHeight="1" spans="1:30">
      <c r="A1447" s="97"/>
      <c r="B1447" s="95" t="str">
        <f ca="1">IF(LEN(A1447)=0,"",INDEX('Smelter Look-up'!$A:$A,MATCH($A1447,'Smelter Look-up'!$E:$E,0)))</f>
        <v/>
      </c>
      <c r="C1447" s="95" t="str">
        <f ca="1">IF(LEN(A1447)=0,"",INDEX('Smelter Look-up'!$C:$C,MATCH($A1447,'Smelter Look-up'!$E:$E,0)))</f>
        <v/>
      </c>
      <c r="D1447" s="95"/>
      <c r="E1447" s="95" t="str">
        <f ca="1">IF(ISERROR($Y1447),"",OFFSET('Smelter Look-up'!$D$4,$Y1447-4,0)&amp;"")</f>
        <v/>
      </c>
      <c r="F1447" s="95" t="str">
        <f ca="1">IF(ISERROR($Y1447),"",OFFSET('Smelter Look-up'!$E$4,$Y1447-4,0))</f>
        <v/>
      </c>
      <c r="G1447" s="95" t="str">
        <f ca="1">IF(C1447="Smelter not listed","Enter smelter details",IF(ISERROR($Y1447),"",OFFSET('Smelter Look-up'!$F$4,$Y1447-4,0)))</f>
        <v/>
      </c>
      <c r="H1447" s="154" t="str">
        <f ca="1">IF(ISERROR($Y1447),"",OFFSET('Smelter Look-up'!$G$4,$Y1447-4,0))</f>
        <v/>
      </c>
      <c r="I1447" s="96" t="str">
        <f ca="1">IF(ISERROR($Y1447),"",OFFSET('Smelter Look-up'!$H$4,$Y1447-4,0))</f>
        <v/>
      </c>
      <c r="J1447" s="96" t="str">
        <f ca="1">IF(ISERROR($Y1447),"",OFFSET('Smelter Look-up'!$I$4,$Y1447-4,0))</f>
        <v/>
      </c>
      <c r="K1447" s="97"/>
      <c r="L1447" s="97"/>
      <c r="M1447" s="97"/>
      <c r="N1447" s="97"/>
      <c r="O1447" s="97"/>
      <c r="P1447" s="97"/>
      <c r="Q1447" s="98"/>
      <c r="R1447" s="140" t="str">
        <f ca="1">IF(ISERROR($Y1447),"",OFFSET('Smelter Look-up'!$C$4,$Y1447-4,0)&amp;"")</f>
        <v/>
      </c>
      <c r="S1447" s="98" t="str">
        <f ca="1" t="shared" si="160"/>
        <v/>
      </c>
      <c r="T1447" s="98" t="str">
        <f ca="1">IF(B1447="","",IF(ISERROR(MATCH($J1447,SorP!B:B,0)),"",INDIRECT("'SorP'!$A$"&amp;MATCH($S1447&amp;$J1447,SorP!C:C,0))))</f>
        <v/>
      </c>
      <c r="U1447" s="99"/>
      <c r="V1447" s="74" t="str">
        <f ca="1" t="shared" si="161"/>
        <v/>
      </c>
      <c r="W1447" s="74" t="b">
        <f ca="1" t="shared" si="162"/>
        <v>0</v>
      </c>
      <c r="X1447" s="74" t="str">
        <f ca="1" t="shared" si="163"/>
        <v>+</v>
      </c>
      <c r="Y1447" s="74" t="e">
        <f ca="1">IF(C1447="",NA(),MATCH($B1447&amp;$C1447,'Smelter Look-up'!$J:$J,0))</f>
        <v>#N/A</v>
      </c>
      <c r="AB1447" s="74">
        <f ca="1" t="shared" si="164"/>
        <v>0</v>
      </c>
      <c r="AC1447" s="74" t="str">
        <f ca="1" t="shared" si="165"/>
        <v/>
      </c>
      <c r="AD1447" s="74" t="str">
        <f ca="1" t="shared" si="166"/>
        <v/>
      </c>
    </row>
    <row r="1448" s="74" customFormat="1" ht="20.15" customHeight="1" spans="1:30">
      <c r="A1448" s="97"/>
      <c r="B1448" s="95" t="str">
        <f ca="1">IF(LEN(A1448)=0,"",INDEX('Smelter Look-up'!$A:$A,MATCH($A1448,'Smelter Look-up'!$E:$E,0)))</f>
        <v/>
      </c>
      <c r="C1448" s="95" t="str">
        <f ca="1">IF(LEN(A1448)=0,"",INDEX('Smelter Look-up'!$C:$C,MATCH($A1448,'Smelter Look-up'!$E:$E,0)))</f>
        <v/>
      </c>
      <c r="D1448" s="95"/>
      <c r="E1448" s="95" t="str">
        <f ca="1">IF(ISERROR($Y1448),"",OFFSET('Smelter Look-up'!$D$4,$Y1448-4,0)&amp;"")</f>
        <v/>
      </c>
      <c r="F1448" s="95" t="str">
        <f ca="1">IF(ISERROR($Y1448),"",OFFSET('Smelter Look-up'!$E$4,$Y1448-4,0))</f>
        <v/>
      </c>
      <c r="G1448" s="95" t="str">
        <f ca="1">IF(C1448="Smelter not listed","Enter smelter details",IF(ISERROR($Y1448),"",OFFSET('Smelter Look-up'!$F$4,$Y1448-4,0)))</f>
        <v/>
      </c>
      <c r="H1448" s="154" t="str">
        <f ca="1">IF(ISERROR($Y1448),"",OFFSET('Smelter Look-up'!$G$4,$Y1448-4,0))</f>
        <v/>
      </c>
      <c r="I1448" s="96" t="str">
        <f ca="1">IF(ISERROR($Y1448),"",OFFSET('Smelter Look-up'!$H$4,$Y1448-4,0))</f>
        <v/>
      </c>
      <c r="J1448" s="96" t="str">
        <f ca="1">IF(ISERROR($Y1448),"",OFFSET('Smelter Look-up'!$I$4,$Y1448-4,0))</f>
        <v/>
      </c>
      <c r="K1448" s="97"/>
      <c r="L1448" s="97"/>
      <c r="M1448" s="97"/>
      <c r="N1448" s="97"/>
      <c r="O1448" s="97"/>
      <c r="P1448" s="97"/>
      <c r="Q1448" s="98"/>
      <c r="R1448" s="140" t="str">
        <f ca="1">IF(ISERROR($Y1448),"",OFFSET('Smelter Look-up'!$C$4,$Y1448-4,0)&amp;"")</f>
        <v/>
      </c>
      <c r="S1448" s="98" t="str">
        <f ca="1" t="shared" si="160"/>
        <v/>
      </c>
      <c r="T1448" s="98" t="str">
        <f ca="1">IF(B1448="","",IF(ISERROR(MATCH($J1448,SorP!B:B,0)),"",INDIRECT("'SorP'!$A$"&amp;MATCH($S1448&amp;$J1448,SorP!C:C,0))))</f>
        <v/>
      </c>
      <c r="U1448" s="99"/>
      <c r="V1448" s="74" t="str">
        <f ca="1" t="shared" si="161"/>
        <v/>
      </c>
      <c r="W1448" s="74" t="b">
        <f ca="1" t="shared" si="162"/>
        <v>0</v>
      </c>
      <c r="X1448" s="74" t="str">
        <f ca="1" t="shared" si="163"/>
        <v>+</v>
      </c>
      <c r="Y1448" s="74" t="e">
        <f ca="1">IF(C1448="",NA(),MATCH($B1448&amp;$C1448,'Smelter Look-up'!$J:$J,0))</f>
        <v>#N/A</v>
      </c>
      <c r="AB1448" s="74">
        <f ca="1" t="shared" si="164"/>
        <v>0</v>
      </c>
      <c r="AC1448" s="74" t="str">
        <f ca="1" t="shared" si="165"/>
        <v/>
      </c>
      <c r="AD1448" s="74" t="str">
        <f ca="1" t="shared" si="166"/>
        <v/>
      </c>
    </row>
    <row r="1449" s="74" customFormat="1" ht="20.15" customHeight="1" spans="1:30">
      <c r="A1449" s="97"/>
      <c r="B1449" s="95" t="str">
        <f ca="1">IF(LEN(A1449)=0,"",INDEX('Smelter Look-up'!$A:$A,MATCH($A1449,'Smelter Look-up'!$E:$E,0)))</f>
        <v/>
      </c>
      <c r="C1449" s="95" t="str">
        <f ca="1">IF(LEN(A1449)=0,"",INDEX('Smelter Look-up'!$C:$C,MATCH($A1449,'Smelter Look-up'!$E:$E,0)))</f>
        <v/>
      </c>
      <c r="D1449" s="95"/>
      <c r="E1449" s="95" t="str">
        <f ca="1">IF(ISERROR($Y1449),"",OFFSET('Smelter Look-up'!$D$4,$Y1449-4,0)&amp;"")</f>
        <v/>
      </c>
      <c r="F1449" s="95" t="str">
        <f ca="1">IF(ISERROR($Y1449),"",OFFSET('Smelter Look-up'!$E$4,$Y1449-4,0))</f>
        <v/>
      </c>
      <c r="G1449" s="95" t="str">
        <f ca="1">IF(C1449="Smelter not listed","Enter smelter details",IF(ISERROR($Y1449),"",OFFSET('Smelter Look-up'!$F$4,$Y1449-4,0)))</f>
        <v/>
      </c>
      <c r="H1449" s="154" t="str">
        <f ca="1">IF(ISERROR($Y1449),"",OFFSET('Smelter Look-up'!$G$4,$Y1449-4,0))</f>
        <v/>
      </c>
      <c r="I1449" s="96" t="str">
        <f ca="1">IF(ISERROR($Y1449),"",OFFSET('Smelter Look-up'!$H$4,$Y1449-4,0))</f>
        <v/>
      </c>
      <c r="J1449" s="96" t="str">
        <f ca="1">IF(ISERROR($Y1449),"",OFFSET('Smelter Look-up'!$I$4,$Y1449-4,0))</f>
        <v/>
      </c>
      <c r="K1449" s="97"/>
      <c r="L1449" s="97"/>
      <c r="M1449" s="97"/>
      <c r="N1449" s="97"/>
      <c r="O1449" s="97"/>
      <c r="P1449" s="97"/>
      <c r="Q1449" s="98"/>
      <c r="R1449" s="140" t="str">
        <f ca="1">IF(ISERROR($Y1449),"",OFFSET('Smelter Look-up'!$C$4,$Y1449-4,0)&amp;"")</f>
        <v/>
      </c>
      <c r="S1449" s="98" t="str">
        <f ca="1" t="shared" si="160"/>
        <v/>
      </c>
      <c r="T1449" s="98" t="str">
        <f ca="1">IF(B1449="","",IF(ISERROR(MATCH($J1449,SorP!B:B,0)),"",INDIRECT("'SorP'!$A$"&amp;MATCH($S1449&amp;$J1449,SorP!C:C,0))))</f>
        <v/>
      </c>
      <c r="U1449" s="99"/>
      <c r="V1449" s="74" t="str">
        <f ca="1" t="shared" si="161"/>
        <v/>
      </c>
      <c r="W1449" s="74" t="b">
        <f ca="1" t="shared" si="162"/>
        <v>0</v>
      </c>
      <c r="X1449" s="74" t="str">
        <f ca="1" t="shared" si="163"/>
        <v>+</v>
      </c>
      <c r="Y1449" s="74" t="e">
        <f ca="1">IF(C1449="",NA(),MATCH($B1449&amp;$C1449,'Smelter Look-up'!$J:$J,0))</f>
        <v>#N/A</v>
      </c>
      <c r="AB1449" s="74">
        <f ca="1" t="shared" si="164"/>
        <v>0</v>
      </c>
      <c r="AC1449" s="74" t="str">
        <f ca="1" t="shared" si="165"/>
        <v/>
      </c>
      <c r="AD1449" s="74" t="str">
        <f ca="1" t="shared" si="166"/>
        <v/>
      </c>
    </row>
    <row r="1450" s="74" customFormat="1" ht="20.15" customHeight="1" spans="1:30">
      <c r="A1450" s="97"/>
      <c r="B1450" s="95" t="str">
        <f ca="1">IF(LEN(A1450)=0,"",INDEX('Smelter Look-up'!$A:$A,MATCH($A1450,'Smelter Look-up'!$E:$E,0)))</f>
        <v/>
      </c>
      <c r="C1450" s="95" t="str">
        <f ca="1">IF(LEN(A1450)=0,"",INDEX('Smelter Look-up'!$C:$C,MATCH($A1450,'Smelter Look-up'!$E:$E,0)))</f>
        <v/>
      </c>
      <c r="D1450" s="95"/>
      <c r="E1450" s="95" t="str">
        <f ca="1">IF(ISERROR($Y1450),"",OFFSET('Smelter Look-up'!$D$4,$Y1450-4,0)&amp;"")</f>
        <v/>
      </c>
      <c r="F1450" s="95" t="str">
        <f ca="1">IF(ISERROR($Y1450),"",OFFSET('Smelter Look-up'!$E$4,$Y1450-4,0))</f>
        <v/>
      </c>
      <c r="G1450" s="95" t="str">
        <f ca="1">IF(C1450="Smelter not listed","Enter smelter details",IF(ISERROR($Y1450),"",OFFSET('Smelter Look-up'!$F$4,$Y1450-4,0)))</f>
        <v/>
      </c>
      <c r="H1450" s="154" t="str">
        <f ca="1">IF(ISERROR($Y1450),"",OFFSET('Smelter Look-up'!$G$4,$Y1450-4,0))</f>
        <v/>
      </c>
      <c r="I1450" s="96" t="str">
        <f ca="1">IF(ISERROR($Y1450),"",OFFSET('Smelter Look-up'!$H$4,$Y1450-4,0))</f>
        <v/>
      </c>
      <c r="J1450" s="96" t="str">
        <f ca="1">IF(ISERROR($Y1450),"",OFFSET('Smelter Look-up'!$I$4,$Y1450-4,0))</f>
        <v/>
      </c>
      <c r="K1450" s="97"/>
      <c r="L1450" s="97"/>
      <c r="M1450" s="97"/>
      <c r="N1450" s="97"/>
      <c r="O1450" s="97"/>
      <c r="P1450" s="97"/>
      <c r="Q1450" s="98"/>
      <c r="R1450" s="140" t="str">
        <f ca="1">IF(ISERROR($Y1450),"",OFFSET('Smelter Look-up'!$C$4,$Y1450-4,0)&amp;"")</f>
        <v/>
      </c>
      <c r="S1450" s="98" t="str">
        <f ca="1" t="shared" si="160"/>
        <v/>
      </c>
      <c r="T1450" s="98" t="str">
        <f ca="1">IF(B1450="","",IF(ISERROR(MATCH($J1450,SorP!B:B,0)),"",INDIRECT("'SorP'!$A$"&amp;MATCH($S1450&amp;$J1450,SorP!C:C,0))))</f>
        <v/>
      </c>
      <c r="U1450" s="99"/>
      <c r="V1450" s="74" t="str">
        <f ca="1" t="shared" si="161"/>
        <v/>
      </c>
      <c r="W1450" s="74" t="b">
        <f ca="1" t="shared" si="162"/>
        <v>0</v>
      </c>
      <c r="X1450" s="74" t="str">
        <f ca="1" t="shared" si="163"/>
        <v>+</v>
      </c>
      <c r="Y1450" s="74" t="e">
        <f ca="1">IF(C1450="",NA(),MATCH($B1450&amp;$C1450,'Smelter Look-up'!$J:$J,0))</f>
        <v>#N/A</v>
      </c>
      <c r="AB1450" s="74">
        <f ca="1" t="shared" si="164"/>
        <v>0</v>
      </c>
      <c r="AC1450" s="74" t="str">
        <f ca="1" t="shared" si="165"/>
        <v/>
      </c>
      <c r="AD1450" s="74" t="str">
        <f ca="1" t="shared" si="166"/>
        <v/>
      </c>
    </row>
    <row r="1451" s="74" customFormat="1" ht="20.15" customHeight="1" spans="1:30">
      <c r="A1451" s="97"/>
      <c r="B1451" s="95" t="str">
        <f ca="1">IF(LEN(A1451)=0,"",INDEX('Smelter Look-up'!$A:$A,MATCH($A1451,'Smelter Look-up'!$E:$E,0)))</f>
        <v/>
      </c>
      <c r="C1451" s="95" t="str">
        <f ca="1">IF(LEN(A1451)=0,"",INDEX('Smelter Look-up'!$C:$C,MATCH($A1451,'Smelter Look-up'!$E:$E,0)))</f>
        <v/>
      </c>
      <c r="D1451" s="95"/>
      <c r="E1451" s="95" t="str">
        <f ca="1">IF(ISERROR($Y1451),"",OFFSET('Smelter Look-up'!$D$4,$Y1451-4,0)&amp;"")</f>
        <v/>
      </c>
      <c r="F1451" s="95" t="str">
        <f ca="1">IF(ISERROR($Y1451),"",OFFSET('Smelter Look-up'!$E$4,$Y1451-4,0))</f>
        <v/>
      </c>
      <c r="G1451" s="95" t="str">
        <f ca="1">IF(C1451="Smelter not listed","Enter smelter details",IF(ISERROR($Y1451),"",OFFSET('Smelter Look-up'!$F$4,$Y1451-4,0)))</f>
        <v/>
      </c>
      <c r="H1451" s="154" t="str">
        <f ca="1">IF(ISERROR($Y1451),"",OFFSET('Smelter Look-up'!$G$4,$Y1451-4,0))</f>
        <v/>
      </c>
      <c r="I1451" s="96" t="str">
        <f ca="1">IF(ISERROR($Y1451),"",OFFSET('Smelter Look-up'!$H$4,$Y1451-4,0))</f>
        <v/>
      </c>
      <c r="J1451" s="96" t="str">
        <f ca="1">IF(ISERROR($Y1451),"",OFFSET('Smelter Look-up'!$I$4,$Y1451-4,0))</f>
        <v/>
      </c>
      <c r="K1451" s="97"/>
      <c r="L1451" s="97"/>
      <c r="M1451" s="97"/>
      <c r="N1451" s="97"/>
      <c r="O1451" s="97"/>
      <c r="P1451" s="97"/>
      <c r="Q1451" s="98"/>
      <c r="R1451" s="140" t="str">
        <f ca="1">IF(ISERROR($Y1451),"",OFFSET('Smelter Look-up'!$C$4,$Y1451-4,0)&amp;"")</f>
        <v/>
      </c>
      <c r="S1451" s="98" t="str">
        <f ca="1" t="shared" si="160"/>
        <v/>
      </c>
      <c r="T1451" s="98" t="str">
        <f ca="1">IF(B1451="","",IF(ISERROR(MATCH($J1451,SorP!B:B,0)),"",INDIRECT("'SorP'!$A$"&amp;MATCH($S1451&amp;$J1451,SorP!C:C,0))))</f>
        <v/>
      </c>
      <c r="U1451" s="99"/>
      <c r="V1451" s="74" t="str">
        <f ca="1" t="shared" si="161"/>
        <v/>
      </c>
      <c r="W1451" s="74" t="b">
        <f ca="1" t="shared" si="162"/>
        <v>0</v>
      </c>
      <c r="X1451" s="74" t="str">
        <f ca="1" t="shared" si="163"/>
        <v>+</v>
      </c>
      <c r="Y1451" s="74" t="e">
        <f ca="1">IF(C1451="",NA(),MATCH($B1451&amp;$C1451,'Smelter Look-up'!$J:$J,0))</f>
        <v>#N/A</v>
      </c>
      <c r="AB1451" s="74">
        <f ca="1" t="shared" si="164"/>
        <v>0</v>
      </c>
      <c r="AC1451" s="74" t="str">
        <f ca="1" t="shared" si="165"/>
        <v/>
      </c>
      <c r="AD1451" s="74" t="str">
        <f ca="1" t="shared" si="166"/>
        <v/>
      </c>
    </row>
    <row r="1452" s="74" customFormat="1" ht="20.15" customHeight="1" spans="1:30">
      <c r="A1452" s="97"/>
      <c r="B1452" s="95" t="str">
        <f ca="1">IF(LEN(A1452)=0,"",INDEX('Smelter Look-up'!$A:$A,MATCH($A1452,'Smelter Look-up'!$E:$E,0)))</f>
        <v/>
      </c>
      <c r="C1452" s="95" t="str">
        <f ca="1">IF(LEN(A1452)=0,"",INDEX('Smelter Look-up'!$C:$C,MATCH($A1452,'Smelter Look-up'!$E:$E,0)))</f>
        <v/>
      </c>
      <c r="D1452" s="95"/>
      <c r="E1452" s="95" t="str">
        <f ca="1">IF(ISERROR($Y1452),"",OFFSET('Smelter Look-up'!$D$4,$Y1452-4,0)&amp;"")</f>
        <v/>
      </c>
      <c r="F1452" s="95" t="str">
        <f ca="1">IF(ISERROR($Y1452),"",OFFSET('Smelter Look-up'!$E$4,$Y1452-4,0))</f>
        <v/>
      </c>
      <c r="G1452" s="95" t="str">
        <f ca="1">IF(C1452="Smelter not listed","Enter smelter details",IF(ISERROR($Y1452),"",OFFSET('Smelter Look-up'!$F$4,$Y1452-4,0)))</f>
        <v/>
      </c>
      <c r="H1452" s="154" t="str">
        <f ca="1">IF(ISERROR($Y1452),"",OFFSET('Smelter Look-up'!$G$4,$Y1452-4,0))</f>
        <v/>
      </c>
      <c r="I1452" s="96" t="str">
        <f ca="1">IF(ISERROR($Y1452),"",OFFSET('Smelter Look-up'!$H$4,$Y1452-4,0))</f>
        <v/>
      </c>
      <c r="J1452" s="96" t="str">
        <f ca="1">IF(ISERROR($Y1452),"",OFFSET('Smelter Look-up'!$I$4,$Y1452-4,0))</f>
        <v/>
      </c>
      <c r="K1452" s="97"/>
      <c r="L1452" s="97"/>
      <c r="M1452" s="97"/>
      <c r="N1452" s="97"/>
      <c r="O1452" s="97"/>
      <c r="P1452" s="97"/>
      <c r="Q1452" s="98"/>
      <c r="R1452" s="140" t="str">
        <f ca="1">IF(ISERROR($Y1452),"",OFFSET('Smelter Look-up'!$C$4,$Y1452-4,0)&amp;"")</f>
        <v/>
      </c>
      <c r="S1452" s="98" t="str">
        <f ca="1" t="shared" si="160"/>
        <v/>
      </c>
      <c r="T1452" s="98" t="str">
        <f ca="1">IF(B1452="","",IF(ISERROR(MATCH($J1452,SorP!B:B,0)),"",INDIRECT("'SorP'!$A$"&amp;MATCH($S1452&amp;$J1452,SorP!C:C,0))))</f>
        <v/>
      </c>
      <c r="U1452" s="99"/>
      <c r="V1452" s="74" t="str">
        <f ca="1" t="shared" si="161"/>
        <v/>
      </c>
      <c r="W1452" s="74" t="b">
        <f ca="1" t="shared" si="162"/>
        <v>0</v>
      </c>
      <c r="X1452" s="74" t="str">
        <f ca="1" t="shared" si="163"/>
        <v>+</v>
      </c>
      <c r="Y1452" s="74" t="e">
        <f ca="1">IF(C1452="",NA(),MATCH($B1452&amp;$C1452,'Smelter Look-up'!$J:$J,0))</f>
        <v>#N/A</v>
      </c>
      <c r="AB1452" s="74">
        <f ca="1" t="shared" si="164"/>
        <v>0</v>
      </c>
      <c r="AC1452" s="74" t="str">
        <f ca="1" t="shared" si="165"/>
        <v/>
      </c>
      <c r="AD1452" s="74" t="str">
        <f ca="1" t="shared" si="166"/>
        <v/>
      </c>
    </row>
    <row r="1453" s="74" customFormat="1" ht="20.15" customHeight="1" spans="1:30">
      <c r="A1453" s="97"/>
      <c r="B1453" s="95" t="str">
        <f ca="1">IF(LEN(A1453)=0,"",INDEX('Smelter Look-up'!$A:$A,MATCH($A1453,'Smelter Look-up'!$E:$E,0)))</f>
        <v/>
      </c>
      <c r="C1453" s="95" t="str">
        <f ca="1">IF(LEN(A1453)=0,"",INDEX('Smelter Look-up'!$C:$C,MATCH($A1453,'Smelter Look-up'!$E:$E,0)))</f>
        <v/>
      </c>
      <c r="D1453" s="95"/>
      <c r="E1453" s="95" t="str">
        <f ca="1">IF(ISERROR($Y1453),"",OFFSET('Smelter Look-up'!$D$4,$Y1453-4,0)&amp;"")</f>
        <v/>
      </c>
      <c r="F1453" s="95" t="str">
        <f ca="1">IF(ISERROR($Y1453),"",OFFSET('Smelter Look-up'!$E$4,$Y1453-4,0))</f>
        <v/>
      </c>
      <c r="G1453" s="95" t="str">
        <f ca="1">IF(C1453="Smelter not listed","Enter smelter details",IF(ISERROR($Y1453),"",OFFSET('Smelter Look-up'!$F$4,$Y1453-4,0)))</f>
        <v/>
      </c>
      <c r="H1453" s="154" t="str">
        <f ca="1">IF(ISERROR($Y1453),"",OFFSET('Smelter Look-up'!$G$4,$Y1453-4,0))</f>
        <v/>
      </c>
      <c r="I1453" s="96" t="str">
        <f ca="1">IF(ISERROR($Y1453),"",OFFSET('Smelter Look-up'!$H$4,$Y1453-4,0))</f>
        <v/>
      </c>
      <c r="J1453" s="96" t="str">
        <f ca="1">IF(ISERROR($Y1453),"",OFFSET('Smelter Look-up'!$I$4,$Y1453-4,0))</f>
        <v/>
      </c>
      <c r="K1453" s="97"/>
      <c r="L1453" s="97"/>
      <c r="M1453" s="97"/>
      <c r="N1453" s="97"/>
      <c r="O1453" s="97"/>
      <c r="P1453" s="97"/>
      <c r="Q1453" s="98"/>
      <c r="R1453" s="140" t="str">
        <f ca="1">IF(ISERROR($Y1453),"",OFFSET('Smelter Look-up'!$C$4,$Y1453-4,0)&amp;"")</f>
        <v/>
      </c>
      <c r="S1453" s="98" t="str">
        <f ca="1" t="shared" si="160"/>
        <v/>
      </c>
      <c r="T1453" s="98" t="str">
        <f ca="1">IF(B1453="","",IF(ISERROR(MATCH($J1453,SorP!B:B,0)),"",INDIRECT("'SorP'!$A$"&amp;MATCH($S1453&amp;$J1453,SorP!C:C,0))))</f>
        <v/>
      </c>
      <c r="U1453" s="99"/>
      <c r="V1453" s="74" t="str">
        <f ca="1" t="shared" si="161"/>
        <v/>
      </c>
      <c r="W1453" s="74" t="b">
        <f ca="1" t="shared" si="162"/>
        <v>0</v>
      </c>
      <c r="X1453" s="74" t="str">
        <f ca="1" t="shared" si="163"/>
        <v>+</v>
      </c>
      <c r="Y1453" s="74" t="e">
        <f ca="1">IF(C1453="",NA(),MATCH($B1453&amp;$C1453,'Smelter Look-up'!$J:$J,0))</f>
        <v>#N/A</v>
      </c>
      <c r="AB1453" s="74">
        <f ca="1" t="shared" si="164"/>
        <v>0</v>
      </c>
      <c r="AC1453" s="74" t="str">
        <f ca="1" t="shared" si="165"/>
        <v/>
      </c>
      <c r="AD1453" s="74" t="str">
        <f ca="1" t="shared" si="166"/>
        <v/>
      </c>
    </row>
    <row r="1454" s="74" customFormat="1" ht="20.15" customHeight="1" spans="1:30">
      <c r="A1454" s="97"/>
      <c r="B1454" s="95" t="str">
        <f ca="1">IF(LEN(A1454)=0,"",INDEX('Smelter Look-up'!$A:$A,MATCH($A1454,'Smelter Look-up'!$E:$E,0)))</f>
        <v/>
      </c>
      <c r="C1454" s="95" t="str">
        <f ca="1">IF(LEN(A1454)=0,"",INDEX('Smelter Look-up'!$C:$C,MATCH($A1454,'Smelter Look-up'!$E:$E,0)))</f>
        <v/>
      </c>
      <c r="D1454" s="95"/>
      <c r="E1454" s="95" t="str">
        <f ca="1">IF(ISERROR($Y1454),"",OFFSET('Smelter Look-up'!$D$4,$Y1454-4,0)&amp;"")</f>
        <v/>
      </c>
      <c r="F1454" s="95" t="str">
        <f ca="1">IF(ISERROR($Y1454),"",OFFSET('Smelter Look-up'!$E$4,$Y1454-4,0))</f>
        <v/>
      </c>
      <c r="G1454" s="95" t="str">
        <f ca="1">IF(C1454="Smelter not listed","Enter smelter details",IF(ISERROR($Y1454),"",OFFSET('Smelter Look-up'!$F$4,$Y1454-4,0)))</f>
        <v/>
      </c>
      <c r="H1454" s="154" t="str">
        <f ca="1">IF(ISERROR($Y1454),"",OFFSET('Smelter Look-up'!$G$4,$Y1454-4,0))</f>
        <v/>
      </c>
      <c r="I1454" s="96" t="str">
        <f ca="1">IF(ISERROR($Y1454),"",OFFSET('Smelter Look-up'!$H$4,$Y1454-4,0))</f>
        <v/>
      </c>
      <c r="J1454" s="96" t="str">
        <f ca="1">IF(ISERROR($Y1454),"",OFFSET('Smelter Look-up'!$I$4,$Y1454-4,0))</f>
        <v/>
      </c>
      <c r="K1454" s="97"/>
      <c r="L1454" s="97"/>
      <c r="M1454" s="97"/>
      <c r="N1454" s="97"/>
      <c r="O1454" s="97"/>
      <c r="P1454" s="97"/>
      <c r="Q1454" s="98"/>
      <c r="R1454" s="140" t="str">
        <f ca="1">IF(ISERROR($Y1454),"",OFFSET('Smelter Look-up'!$C$4,$Y1454-4,0)&amp;"")</f>
        <v/>
      </c>
      <c r="S1454" s="98" t="str">
        <f ca="1" t="shared" si="160"/>
        <v/>
      </c>
      <c r="T1454" s="98" t="str">
        <f ca="1">IF(B1454="","",IF(ISERROR(MATCH($J1454,SorP!B:B,0)),"",INDIRECT("'SorP'!$A$"&amp;MATCH($S1454&amp;$J1454,SorP!C:C,0))))</f>
        <v/>
      </c>
      <c r="U1454" s="99"/>
      <c r="V1454" s="74" t="str">
        <f ca="1" t="shared" si="161"/>
        <v/>
      </c>
      <c r="W1454" s="74" t="b">
        <f ca="1" t="shared" si="162"/>
        <v>0</v>
      </c>
      <c r="X1454" s="74" t="str">
        <f ca="1" t="shared" si="163"/>
        <v>+</v>
      </c>
      <c r="Y1454" s="74" t="e">
        <f ca="1">IF(C1454="",NA(),MATCH($B1454&amp;$C1454,'Smelter Look-up'!$J:$J,0))</f>
        <v>#N/A</v>
      </c>
      <c r="AB1454" s="74">
        <f ca="1" t="shared" si="164"/>
        <v>0</v>
      </c>
      <c r="AC1454" s="74" t="str">
        <f ca="1" t="shared" si="165"/>
        <v/>
      </c>
      <c r="AD1454" s="74" t="str">
        <f ca="1" t="shared" si="166"/>
        <v/>
      </c>
    </row>
    <row r="1455" s="74" customFormat="1" ht="20.15" customHeight="1" spans="1:30">
      <c r="A1455" s="97"/>
      <c r="B1455" s="95" t="str">
        <f ca="1">IF(LEN(A1455)=0,"",INDEX('Smelter Look-up'!$A:$A,MATCH($A1455,'Smelter Look-up'!$E:$E,0)))</f>
        <v/>
      </c>
      <c r="C1455" s="95" t="str">
        <f ca="1">IF(LEN(A1455)=0,"",INDEX('Smelter Look-up'!$C:$C,MATCH($A1455,'Smelter Look-up'!$E:$E,0)))</f>
        <v/>
      </c>
      <c r="D1455" s="95"/>
      <c r="E1455" s="95" t="str">
        <f ca="1">IF(ISERROR($Y1455),"",OFFSET('Smelter Look-up'!$D$4,$Y1455-4,0)&amp;"")</f>
        <v/>
      </c>
      <c r="F1455" s="95" t="str">
        <f ca="1">IF(ISERROR($Y1455),"",OFFSET('Smelter Look-up'!$E$4,$Y1455-4,0))</f>
        <v/>
      </c>
      <c r="G1455" s="95" t="str">
        <f ca="1">IF(C1455="Smelter not listed","Enter smelter details",IF(ISERROR($Y1455),"",OFFSET('Smelter Look-up'!$F$4,$Y1455-4,0)))</f>
        <v/>
      </c>
      <c r="H1455" s="154" t="str">
        <f ca="1">IF(ISERROR($Y1455),"",OFFSET('Smelter Look-up'!$G$4,$Y1455-4,0))</f>
        <v/>
      </c>
      <c r="I1455" s="96" t="str">
        <f ca="1">IF(ISERROR($Y1455),"",OFFSET('Smelter Look-up'!$H$4,$Y1455-4,0))</f>
        <v/>
      </c>
      <c r="J1455" s="96" t="str">
        <f ca="1">IF(ISERROR($Y1455),"",OFFSET('Smelter Look-up'!$I$4,$Y1455-4,0))</f>
        <v/>
      </c>
      <c r="K1455" s="97"/>
      <c r="L1455" s="97"/>
      <c r="M1455" s="97"/>
      <c r="N1455" s="97"/>
      <c r="O1455" s="97"/>
      <c r="P1455" s="97"/>
      <c r="Q1455" s="98"/>
      <c r="R1455" s="140" t="str">
        <f ca="1">IF(ISERROR($Y1455),"",OFFSET('Smelter Look-up'!$C$4,$Y1455-4,0)&amp;"")</f>
        <v/>
      </c>
      <c r="S1455" s="98" t="str">
        <f ca="1" t="shared" si="160"/>
        <v/>
      </c>
      <c r="T1455" s="98" t="str">
        <f ca="1">IF(B1455="","",IF(ISERROR(MATCH($J1455,SorP!B:B,0)),"",INDIRECT("'SorP'!$A$"&amp;MATCH($S1455&amp;$J1455,SorP!C:C,0))))</f>
        <v/>
      </c>
      <c r="U1455" s="99"/>
      <c r="V1455" s="74" t="str">
        <f ca="1" t="shared" si="161"/>
        <v/>
      </c>
      <c r="W1455" s="74" t="b">
        <f ca="1" t="shared" si="162"/>
        <v>0</v>
      </c>
      <c r="X1455" s="74" t="str">
        <f ca="1" t="shared" si="163"/>
        <v>+</v>
      </c>
      <c r="Y1455" s="74" t="e">
        <f ca="1">IF(C1455="",NA(),MATCH($B1455&amp;$C1455,'Smelter Look-up'!$J:$J,0))</f>
        <v>#N/A</v>
      </c>
      <c r="AB1455" s="74">
        <f ca="1" t="shared" si="164"/>
        <v>0</v>
      </c>
      <c r="AC1455" s="74" t="str">
        <f ca="1" t="shared" si="165"/>
        <v/>
      </c>
      <c r="AD1455" s="74" t="str">
        <f ca="1" t="shared" si="166"/>
        <v/>
      </c>
    </row>
    <row r="1456" s="74" customFormat="1" ht="20.15" customHeight="1" spans="1:30">
      <c r="A1456" s="97"/>
      <c r="B1456" s="95" t="str">
        <f ca="1">IF(LEN(A1456)=0,"",INDEX('Smelter Look-up'!$A:$A,MATCH($A1456,'Smelter Look-up'!$E:$E,0)))</f>
        <v/>
      </c>
      <c r="C1456" s="95" t="str">
        <f ca="1">IF(LEN(A1456)=0,"",INDEX('Smelter Look-up'!$C:$C,MATCH($A1456,'Smelter Look-up'!$E:$E,0)))</f>
        <v/>
      </c>
      <c r="D1456" s="95"/>
      <c r="E1456" s="95" t="str">
        <f ca="1">IF(ISERROR($Y1456),"",OFFSET('Smelter Look-up'!$D$4,$Y1456-4,0)&amp;"")</f>
        <v/>
      </c>
      <c r="F1456" s="95" t="str">
        <f ca="1">IF(ISERROR($Y1456),"",OFFSET('Smelter Look-up'!$E$4,$Y1456-4,0))</f>
        <v/>
      </c>
      <c r="G1456" s="95" t="str">
        <f ca="1">IF(C1456="Smelter not listed","Enter smelter details",IF(ISERROR($Y1456),"",OFFSET('Smelter Look-up'!$F$4,$Y1456-4,0)))</f>
        <v/>
      </c>
      <c r="H1456" s="154" t="str">
        <f ca="1">IF(ISERROR($Y1456),"",OFFSET('Smelter Look-up'!$G$4,$Y1456-4,0))</f>
        <v/>
      </c>
      <c r="I1456" s="96" t="str">
        <f ca="1">IF(ISERROR($Y1456),"",OFFSET('Smelter Look-up'!$H$4,$Y1456-4,0))</f>
        <v/>
      </c>
      <c r="J1456" s="96" t="str">
        <f ca="1">IF(ISERROR($Y1456),"",OFFSET('Smelter Look-up'!$I$4,$Y1456-4,0))</f>
        <v/>
      </c>
      <c r="K1456" s="97"/>
      <c r="L1456" s="97"/>
      <c r="M1456" s="97"/>
      <c r="N1456" s="97"/>
      <c r="O1456" s="97"/>
      <c r="P1456" s="97"/>
      <c r="Q1456" s="98"/>
      <c r="R1456" s="140" t="str">
        <f ca="1">IF(ISERROR($Y1456),"",OFFSET('Smelter Look-up'!$C$4,$Y1456-4,0)&amp;"")</f>
        <v/>
      </c>
      <c r="S1456" s="98" t="str">
        <f ca="1" t="shared" ref="S1456:S1519" si="167">IF(B1456="","",IF(ISERROR(MATCH($E1456,CL,0)),"Unknown",INDIRECT("'C'!$A$"&amp;MATCH($E1456,CL,0)+1)))</f>
        <v/>
      </c>
      <c r="T1456" s="98" t="str">
        <f ca="1">IF(B1456="","",IF(ISERROR(MATCH($J1456,SorP!B:B,0)),"",INDIRECT("'SorP'!$A$"&amp;MATCH($S1456&amp;$J1456,SorP!C:C,0))))</f>
        <v/>
      </c>
      <c r="U1456" s="99"/>
      <c r="V1456" s="74" t="str">
        <f ca="1" t="shared" ref="V1456:V1519" si="168">B1456&amp;C1456</f>
        <v/>
      </c>
      <c r="W1456" s="74" t="b">
        <f ca="1" t="shared" ref="W1456:W1519" si="169">OR(ISBLANK(C1456),ISBLANK(E1456))</f>
        <v>0</v>
      </c>
      <c r="X1456" s="74" t="str">
        <f ca="1" t="shared" ref="X1456:X1519" si="170">IF(W1456,"",B1456&amp;"+")</f>
        <v>+</v>
      </c>
      <c r="Y1456" s="74" t="e">
        <f ca="1">IF(C1456="",NA(),MATCH($B1456&amp;$C1456,'Smelter Look-up'!$J:$J,0))</f>
        <v>#N/A</v>
      </c>
      <c r="AB1456" s="74">
        <f ca="1" t="shared" si="164"/>
        <v>0</v>
      </c>
      <c r="AC1456" s="74" t="str">
        <f ca="1" t="shared" si="165"/>
        <v/>
      </c>
      <c r="AD1456" s="74" t="str">
        <f ca="1" t="shared" si="166"/>
        <v/>
      </c>
    </row>
    <row r="1457" s="74" customFormat="1" ht="20.15" customHeight="1" spans="1:30">
      <c r="A1457" s="97"/>
      <c r="B1457" s="95" t="str">
        <f ca="1">IF(LEN(A1457)=0,"",INDEX('Smelter Look-up'!$A:$A,MATCH($A1457,'Smelter Look-up'!$E:$E,0)))</f>
        <v/>
      </c>
      <c r="C1457" s="95" t="str">
        <f ca="1">IF(LEN(A1457)=0,"",INDEX('Smelter Look-up'!$C:$C,MATCH($A1457,'Smelter Look-up'!$E:$E,0)))</f>
        <v/>
      </c>
      <c r="D1457" s="95"/>
      <c r="E1457" s="95" t="str">
        <f ca="1">IF(ISERROR($Y1457),"",OFFSET('Smelter Look-up'!$D$4,$Y1457-4,0)&amp;"")</f>
        <v/>
      </c>
      <c r="F1457" s="95" t="str">
        <f ca="1">IF(ISERROR($Y1457),"",OFFSET('Smelter Look-up'!$E$4,$Y1457-4,0))</f>
        <v/>
      </c>
      <c r="G1457" s="95" t="str">
        <f ca="1">IF(C1457="Smelter not listed","Enter smelter details",IF(ISERROR($Y1457),"",OFFSET('Smelter Look-up'!$F$4,$Y1457-4,0)))</f>
        <v/>
      </c>
      <c r="H1457" s="154" t="str">
        <f ca="1">IF(ISERROR($Y1457),"",OFFSET('Smelter Look-up'!$G$4,$Y1457-4,0))</f>
        <v/>
      </c>
      <c r="I1457" s="96" t="str">
        <f ca="1">IF(ISERROR($Y1457),"",OFFSET('Smelter Look-up'!$H$4,$Y1457-4,0))</f>
        <v/>
      </c>
      <c r="J1457" s="96" t="str">
        <f ca="1">IF(ISERROR($Y1457),"",OFFSET('Smelter Look-up'!$I$4,$Y1457-4,0))</f>
        <v/>
      </c>
      <c r="K1457" s="97"/>
      <c r="L1457" s="97"/>
      <c r="M1457" s="97"/>
      <c r="N1457" s="97"/>
      <c r="O1457" s="97"/>
      <c r="P1457" s="97"/>
      <c r="Q1457" s="98"/>
      <c r="R1457" s="140" t="str">
        <f ca="1">IF(ISERROR($Y1457),"",OFFSET('Smelter Look-up'!$C$4,$Y1457-4,0)&amp;"")</f>
        <v/>
      </c>
      <c r="S1457" s="98" t="str">
        <f ca="1" t="shared" si="167"/>
        <v/>
      </c>
      <c r="T1457" s="98" t="str">
        <f ca="1">IF(B1457="","",IF(ISERROR(MATCH($J1457,SorP!B:B,0)),"",INDIRECT("'SorP'!$A$"&amp;MATCH($S1457&amp;$J1457,SorP!C:C,0))))</f>
        <v/>
      </c>
      <c r="U1457" s="99"/>
      <c r="V1457" s="74" t="str">
        <f ca="1" t="shared" si="168"/>
        <v/>
      </c>
      <c r="W1457" s="74" t="b">
        <f ca="1" t="shared" si="169"/>
        <v>0</v>
      </c>
      <c r="X1457" s="74" t="str">
        <f ca="1" t="shared" si="170"/>
        <v>+</v>
      </c>
      <c r="Y1457" s="74" t="e">
        <f ca="1">IF(C1457="",NA(),MATCH($B1457&amp;$C1457,'Smelter Look-up'!$J:$J,0))</f>
        <v>#N/A</v>
      </c>
      <c r="AB1457" s="74">
        <f ca="1" t="shared" ref="AB1457:AB1520" si="171">IF(AND(C1457="Smelter not listed",OR(LEN(D1457)=0,LEN(E1457)=0)),1,0)</f>
        <v>0</v>
      </c>
      <c r="AC1457" s="74" t="str">
        <f ca="1" t="shared" ref="AC1457:AC1520" si="172">B1457</f>
        <v/>
      </c>
      <c r="AD1457" s="74" t="str">
        <f ca="1" t="shared" si="166"/>
        <v/>
      </c>
    </row>
    <row r="1458" s="74" customFormat="1" ht="20.15" customHeight="1" spans="1:30">
      <c r="A1458" s="97"/>
      <c r="B1458" s="95" t="str">
        <f ca="1">IF(LEN(A1458)=0,"",INDEX('Smelter Look-up'!$A:$A,MATCH($A1458,'Smelter Look-up'!$E:$E,0)))</f>
        <v/>
      </c>
      <c r="C1458" s="95" t="str">
        <f ca="1">IF(LEN(A1458)=0,"",INDEX('Smelter Look-up'!$C:$C,MATCH($A1458,'Smelter Look-up'!$E:$E,0)))</f>
        <v/>
      </c>
      <c r="D1458" s="95"/>
      <c r="E1458" s="95" t="str">
        <f ca="1">IF(ISERROR($Y1458),"",OFFSET('Smelter Look-up'!$D$4,$Y1458-4,0)&amp;"")</f>
        <v/>
      </c>
      <c r="F1458" s="95" t="str">
        <f ca="1">IF(ISERROR($Y1458),"",OFFSET('Smelter Look-up'!$E$4,$Y1458-4,0))</f>
        <v/>
      </c>
      <c r="G1458" s="95" t="str">
        <f ca="1">IF(C1458="Smelter not listed","Enter smelter details",IF(ISERROR($Y1458),"",OFFSET('Smelter Look-up'!$F$4,$Y1458-4,0)))</f>
        <v/>
      </c>
      <c r="H1458" s="154" t="str">
        <f ca="1">IF(ISERROR($Y1458),"",OFFSET('Smelter Look-up'!$G$4,$Y1458-4,0))</f>
        <v/>
      </c>
      <c r="I1458" s="96" t="str">
        <f ca="1">IF(ISERROR($Y1458),"",OFFSET('Smelter Look-up'!$H$4,$Y1458-4,0))</f>
        <v/>
      </c>
      <c r="J1458" s="96" t="str">
        <f ca="1">IF(ISERROR($Y1458),"",OFFSET('Smelter Look-up'!$I$4,$Y1458-4,0))</f>
        <v/>
      </c>
      <c r="K1458" s="97"/>
      <c r="L1458" s="97"/>
      <c r="M1458" s="97"/>
      <c r="N1458" s="97"/>
      <c r="O1458" s="97"/>
      <c r="P1458" s="97"/>
      <c r="Q1458" s="98"/>
      <c r="R1458" s="140" t="str">
        <f ca="1">IF(ISERROR($Y1458),"",OFFSET('Smelter Look-up'!$C$4,$Y1458-4,0)&amp;"")</f>
        <v/>
      </c>
      <c r="S1458" s="98" t="str">
        <f ca="1" t="shared" si="167"/>
        <v/>
      </c>
      <c r="T1458" s="98" t="str">
        <f ca="1">IF(B1458="","",IF(ISERROR(MATCH($J1458,SorP!B:B,0)),"",INDIRECT("'SorP'!$A$"&amp;MATCH($S1458&amp;$J1458,SorP!C:C,0))))</f>
        <v/>
      </c>
      <c r="U1458" s="99"/>
      <c r="V1458" s="74" t="str">
        <f ca="1" t="shared" si="168"/>
        <v/>
      </c>
      <c r="W1458" s="74" t="b">
        <f ca="1" t="shared" si="169"/>
        <v>0</v>
      </c>
      <c r="X1458" s="74" t="str">
        <f ca="1" t="shared" si="170"/>
        <v>+</v>
      </c>
      <c r="Y1458" s="74" t="e">
        <f ca="1">IF(C1458="",NA(),MATCH($B1458&amp;$C1458,'Smelter Look-up'!$J:$J,0))</f>
        <v>#N/A</v>
      </c>
      <c r="AB1458" s="74">
        <f ca="1" t="shared" si="171"/>
        <v>0</v>
      </c>
      <c r="AC1458" s="74" t="str">
        <f ca="1" t="shared" si="172"/>
        <v/>
      </c>
      <c r="AD1458" s="74" t="str">
        <f ca="1" t="shared" si="166"/>
        <v/>
      </c>
    </row>
    <row r="1459" s="74" customFormat="1" ht="20.15" customHeight="1" spans="1:30">
      <c r="A1459" s="97"/>
      <c r="B1459" s="95" t="str">
        <f ca="1">IF(LEN(A1459)=0,"",INDEX('Smelter Look-up'!$A:$A,MATCH($A1459,'Smelter Look-up'!$E:$E,0)))</f>
        <v/>
      </c>
      <c r="C1459" s="95" t="str">
        <f ca="1">IF(LEN(A1459)=0,"",INDEX('Smelter Look-up'!$C:$C,MATCH($A1459,'Smelter Look-up'!$E:$E,0)))</f>
        <v/>
      </c>
      <c r="D1459" s="95"/>
      <c r="E1459" s="95" t="str">
        <f ca="1">IF(ISERROR($Y1459),"",OFFSET('Smelter Look-up'!$D$4,$Y1459-4,0)&amp;"")</f>
        <v/>
      </c>
      <c r="F1459" s="95" t="str">
        <f ca="1">IF(ISERROR($Y1459),"",OFFSET('Smelter Look-up'!$E$4,$Y1459-4,0))</f>
        <v/>
      </c>
      <c r="G1459" s="95" t="str">
        <f ca="1">IF(C1459="Smelter not listed","Enter smelter details",IF(ISERROR($Y1459),"",OFFSET('Smelter Look-up'!$F$4,$Y1459-4,0)))</f>
        <v/>
      </c>
      <c r="H1459" s="154" t="str">
        <f ca="1">IF(ISERROR($Y1459),"",OFFSET('Smelter Look-up'!$G$4,$Y1459-4,0))</f>
        <v/>
      </c>
      <c r="I1459" s="96" t="str">
        <f ca="1">IF(ISERROR($Y1459),"",OFFSET('Smelter Look-up'!$H$4,$Y1459-4,0))</f>
        <v/>
      </c>
      <c r="J1459" s="96" t="str">
        <f ca="1">IF(ISERROR($Y1459),"",OFFSET('Smelter Look-up'!$I$4,$Y1459-4,0))</f>
        <v/>
      </c>
      <c r="K1459" s="97"/>
      <c r="L1459" s="97"/>
      <c r="M1459" s="97"/>
      <c r="N1459" s="97"/>
      <c r="O1459" s="97"/>
      <c r="P1459" s="97"/>
      <c r="Q1459" s="98"/>
      <c r="R1459" s="140" t="str">
        <f ca="1">IF(ISERROR($Y1459),"",OFFSET('Smelter Look-up'!$C$4,$Y1459-4,0)&amp;"")</f>
        <v/>
      </c>
      <c r="S1459" s="98" t="str">
        <f ca="1" t="shared" si="167"/>
        <v/>
      </c>
      <c r="T1459" s="98" t="str">
        <f ca="1">IF(B1459="","",IF(ISERROR(MATCH($J1459,SorP!B:B,0)),"",INDIRECT("'SorP'!$A$"&amp;MATCH($S1459&amp;$J1459,SorP!C:C,0))))</f>
        <v/>
      </c>
      <c r="U1459" s="99"/>
      <c r="V1459" s="74" t="str">
        <f ca="1" t="shared" si="168"/>
        <v/>
      </c>
      <c r="W1459" s="74" t="b">
        <f ca="1" t="shared" si="169"/>
        <v>0</v>
      </c>
      <c r="X1459" s="74" t="str">
        <f ca="1" t="shared" si="170"/>
        <v>+</v>
      </c>
      <c r="Y1459" s="74" t="e">
        <f ca="1">IF(C1459="",NA(),MATCH($B1459&amp;$C1459,'Smelter Look-up'!$J:$J,0))</f>
        <v>#N/A</v>
      </c>
      <c r="AB1459" s="74">
        <f ca="1" t="shared" si="171"/>
        <v>0</v>
      </c>
      <c r="AC1459" s="74" t="str">
        <f ca="1" t="shared" si="172"/>
        <v/>
      </c>
      <c r="AD1459" s="74" t="str">
        <f ca="1" t="shared" si="166"/>
        <v/>
      </c>
    </row>
    <row r="1460" s="74" customFormat="1" ht="20.15" customHeight="1" spans="1:30">
      <c r="A1460" s="97"/>
      <c r="B1460" s="95" t="str">
        <f ca="1">IF(LEN(A1460)=0,"",INDEX('Smelter Look-up'!$A:$A,MATCH($A1460,'Smelter Look-up'!$E:$E,0)))</f>
        <v/>
      </c>
      <c r="C1460" s="95" t="str">
        <f ca="1">IF(LEN(A1460)=0,"",INDEX('Smelter Look-up'!$C:$C,MATCH($A1460,'Smelter Look-up'!$E:$E,0)))</f>
        <v/>
      </c>
      <c r="D1460" s="95"/>
      <c r="E1460" s="95" t="str">
        <f ca="1">IF(ISERROR($Y1460),"",OFFSET('Smelter Look-up'!$D$4,$Y1460-4,0)&amp;"")</f>
        <v/>
      </c>
      <c r="F1460" s="95" t="str">
        <f ca="1">IF(ISERROR($Y1460),"",OFFSET('Smelter Look-up'!$E$4,$Y1460-4,0))</f>
        <v/>
      </c>
      <c r="G1460" s="95" t="str">
        <f ca="1">IF(C1460="Smelter not listed","Enter smelter details",IF(ISERROR($Y1460),"",OFFSET('Smelter Look-up'!$F$4,$Y1460-4,0)))</f>
        <v/>
      </c>
      <c r="H1460" s="154" t="str">
        <f ca="1">IF(ISERROR($Y1460),"",OFFSET('Smelter Look-up'!$G$4,$Y1460-4,0))</f>
        <v/>
      </c>
      <c r="I1460" s="96" t="str">
        <f ca="1">IF(ISERROR($Y1460),"",OFFSET('Smelter Look-up'!$H$4,$Y1460-4,0))</f>
        <v/>
      </c>
      <c r="J1460" s="96" t="str">
        <f ca="1">IF(ISERROR($Y1460),"",OFFSET('Smelter Look-up'!$I$4,$Y1460-4,0))</f>
        <v/>
      </c>
      <c r="K1460" s="97"/>
      <c r="L1460" s="97"/>
      <c r="M1460" s="97"/>
      <c r="N1460" s="97"/>
      <c r="O1460" s="97"/>
      <c r="P1460" s="97"/>
      <c r="Q1460" s="98"/>
      <c r="R1460" s="140" t="str">
        <f ca="1">IF(ISERROR($Y1460),"",OFFSET('Smelter Look-up'!$C$4,$Y1460-4,0)&amp;"")</f>
        <v/>
      </c>
      <c r="S1460" s="98" t="str">
        <f ca="1" t="shared" si="167"/>
        <v/>
      </c>
      <c r="T1460" s="98" t="str">
        <f ca="1">IF(B1460="","",IF(ISERROR(MATCH($J1460,SorP!B:B,0)),"",INDIRECT("'SorP'!$A$"&amp;MATCH($S1460&amp;$J1460,SorP!C:C,0))))</f>
        <v/>
      </c>
      <c r="U1460" s="99"/>
      <c r="V1460" s="74" t="str">
        <f ca="1" t="shared" si="168"/>
        <v/>
      </c>
      <c r="W1460" s="74" t="b">
        <f ca="1" t="shared" si="169"/>
        <v>0</v>
      </c>
      <c r="X1460" s="74" t="str">
        <f ca="1" t="shared" si="170"/>
        <v>+</v>
      </c>
      <c r="Y1460" s="74" t="e">
        <f ca="1">IF(C1460="",NA(),MATCH($B1460&amp;$C1460,'Smelter Look-up'!$J:$J,0))</f>
        <v>#N/A</v>
      </c>
      <c r="AB1460" s="74">
        <f ca="1" t="shared" si="171"/>
        <v>0</v>
      </c>
      <c r="AC1460" s="74" t="str">
        <f ca="1" t="shared" si="172"/>
        <v/>
      </c>
      <c r="AD1460" s="74" t="str">
        <f ca="1" t="shared" si="166"/>
        <v/>
      </c>
    </row>
    <row r="1461" s="74" customFormat="1" ht="20.15" customHeight="1" spans="1:30">
      <c r="A1461" s="97"/>
      <c r="B1461" s="95" t="str">
        <f ca="1">IF(LEN(A1461)=0,"",INDEX('Smelter Look-up'!$A:$A,MATCH($A1461,'Smelter Look-up'!$E:$E,0)))</f>
        <v/>
      </c>
      <c r="C1461" s="95" t="str">
        <f ca="1">IF(LEN(A1461)=0,"",INDEX('Smelter Look-up'!$C:$C,MATCH($A1461,'Smelter Look-up'!$E:$E,0)))</f>
        <v/>
      </c>
      <c r="D1461" s="95"/>
      <c r="E1461" s="95" t="str">
        <f ca="1">IF(ISERROR($Y1461),"",OFFSET('Smelter Look-up'!$D$4,$Y1461-4,0)&amp;"")</f>
        <v/>
      </c>
      <c r="F1461" s="95" t="str">
        <f ca="1">IF(ISERROR($Y1461),"",OFFSET('Smelter Look-up'!$E$4,$Y1461-4,0))</f>
        <v/>
      </c>
      <c r="G1461" s="95" t="str">
        <f ca="1">IF(C1461="Smelter not listed","Enter smelter details",IF(ISERROR($Y1461),"",OFFSET('Smelter Look-up'!$F$4,$Y1461-4,0)))</f>
        <v/>
      </c>
      <c r="H1461" s="154" t="str">
        <f ca="1">IF(ISERROR($Y1461),"",OFFSET('Smelter Look-up'!$G$4,$Y1461-4,0))</f>
        <v/>
      </c>
      <c r="I1461" s="96" t="str">
        <f ca="1">IF(ISERROR($Y1461),"",OFFSET('Smelter Look-up'!$H$4,$Y1461-4,0))</f>
        <v/>
      </c>
      <c r="J1461" s="96" t="str">
        <f ca="1">IF(ISERROR($Y1461),"",OFFSET('Smelter Look-up'!$I$4,$Y1461-4,0))</f>
        <v/>
      </c>
      <c r="K1461" s="97"/>
      <c r="L1461" s="97"/>
      <c r="M1461" s="97"/>
      <c r="N1461" s="97"/>
      <c r="O1461" s="97"/>
      <c r="P1461" s="97"/>
      <c r="Q1461" s="98"/>
      <c r="R1461" s="140" t="str">
        <f ca="1">IF(ISERROR($Y1461),"",OFFSET('Smelter Look-up'!$C$4,$Y1461-4,0)&amp;"")</f>
        <v/>
      </c>
      <c r="S1461" s="98" t="str">
        <f ca="1" t="shared" si="167"/>
        <v/>
      </c>
      <c r="T1461" s="98" t="str">
        <f ca="1">IF(B1461="","",IF(ISERROR(MATCH($J1461,SorP!B:B,0)),"",INDIRECT("'SorP'!$A$"&amp;MATCH($S1461&amp;$J1461,SorP!C:C,0))))</f>
        <v/>
      </c>
      <c r="U1461" s="99"/>
      <c r="V1461" s="74" t="str">
        <f ca="1" t="shared" si="168"/>
        <v/>
      </c>
      <c r="W1461" s="74" t="b">
        <f ca="1" t="shared" si="169"/>
        <v>0</v>
      </c>
      <c r="X1461" s="74" t="str">
        <f ca="1" t="shared" si="170"/>
        <v>+</v>
      </c>
      <c r="Y1461" s="74" t="e">
        <f ca="1">IF(C1461="",NA(),MATCH($B1461&amp;$C1461,'Smelter Look-up'!$J:$J,0))</f>
        <v>#N/A</v>
      </c>
      <c r="AB1461" s="74">
        <f ca="1" t="shared" si="171"/>
        <v>0</v>
      </c>
      <c r="AC1461" s="74" t="str">
        <f ca="1" t="shared" si="172"/>
        <v/>
      </c>
      <c r="AD1461" s="74" t="str">
        <f ca="1" t="shared" si="166"/>
        <v/>
      </c>
    </row>
    <row r="1462" s="74" customFormat="1" ht="20.15" customHeight="1" spans="1:30">
      <c r="A1462" s="97"/>
      <c r="B1462" s="95" t="str">
        <f ca="1">IF(LEN(A1462)=0,"",INDEX('Smelter Look-up'!$A:$A,MATCH($A1462,'Smelter Look-up'!$E:$E,0)))</f>
        <v/>
      </c>
      <c r="C1462" s="95" t="str">
        <f ca="1">IF(LEN(A1462)=0,"",INDEX('Smelter Look-up'!$C:$C,MATCH($A1462,'Smelter Look-up'!$E:$E,0)))</f>
        <v/>
      </c>
      <c r="D1462" s="95"/>
      <c r="E1462" s="95" t="str">
        <f ca="1">IF(ISERROR($Y1462),"",OFFSET('Smelter Look-up'!$D$4,$Y1462-4,0)&amp;"")</f>
        <v/>
      </c>
      <c r="F1462" s="95" t="str">
        <f ca="1">IF(ISERROR($Y1462),"",OFFSET('Smelter Look-up'!$E$4,$Y1462-4,0))</f>
        <v/>
      </c>
      <c r="G1462" s="95" t="str">
        <f ca="1">IF(C1462="Smelter not listed","Enter smelter details",IF(ISERROR($Y1462),"",OFFSET('Smelter Look-up'!$F$4,$Y1462-4,0)))</f>
        <v/>
      </c>
      <c r="H1462" s="154" t="str">
        <f ca="1">IF(ISERROR($Y1462),"",OFFSET('Smelter Look-up'!$G$4,$Y1462-4,0))</f>
        <v/>
      </c>
      <c r="I1462" s="96" t="str">
        <f ca="1">IF(ISERROR($Y1462),"",OFFSET('Smelter Look-up'!$H$4,$Y1462-4,0))</f>
        <v/>
      </c>
      <c r="J1462" s="96" t="str">
        <f ca="1">IF(ISERROR($Y1462),"",OFFSET('Smelter Look-up'!$I$4,$Y1462-4,0))</f>
        <v/>
      </c>
      <c r="K1462" s="97"/>
      <c r="L1462" s="97"/>
      <c r="M1462" s="97"/>
      <c r="N1462" s="97"/>
      <c r="O1462" s="97"/>
      <c r="P1462" s="97"/>
      <c r="Q1462" s="98"/>
      <c r="R1462" s="140" t="str">
        <f ca="1">IF(ISERROR($Y1462),"",OFFSET('Smelter Look-up'!$C$4,$Y1462-4,0)&amp;"")</f>
        <v/>
      </c>
      <c r="S1462" s="98" t="str">
        <f ca="1" t="shared" si="167"/>
        <v/>
      </c>
      <c r="T1462" s="98" t="str">
        <f ca="1">IF(B1462="","",IF(ISERROR(MATCH($J1462,SorP!B:B,0)),"",INDIRECT("'SorP'!$A$"&amp;MATCH($S1462&amp;$J1462,SorP!C:C,0))))</f>
        <v/>
      </c>
      <c r="U1462" s="99"/>
      <c r="V1462" s="74" t="str">
        <f ca="1" t="shared" si="168"/>
        <v/>
      </c>
      <c r="W1462" s="74" t="b">
        <f ca="1" t="shared" si="169"/>
        <v>0</v>
      </c>
      <c r="X1462" s="74" t="str">
        <f ca="1" t="shared" si="170"/>
        <v>+</v>
      </c>
      <c r="Y1462" s="74" t="e">
        <f ca="1">IF(C1462="",NA(),MATCH($B1462&amp;$C1462,'Smelter Look-up'!$J:$J,0))</f>
        <v>#N/A</v>
      </c>
      <c r="AB1462" s="74">
        <f ca="1" t="shared" si="171"/>
        <v>0</v>
      </c>
      <c r="AC1462" s="74" t="str">
        <f ca="1" t="shared" si="172"/>
        <v/>
      </c>
      <c r="AD1462" s="74" t="str">
        <f ca="1" t="shared" si="166"/>
        <v/>
      </c>
    </row>
    <row r="1463" s="74" customFormat="1" ht="20.15" customHeight="1" spans="1:30">
      <c r="A1463" s="97"/>
      <c r="B1463" s="95" t="str">
        <f ca="1">IF(LEN(A1463)=0,"",INDEX('Smelter Look-up'!$A:$A,MATCH($A1463,'Smelter Look-up'!$E:$E,0)))</f>
        <v/>
      </c>
      <c r="C1463" s="95" t="str">
        <f ca="1">IF(LEN(A1463)=0,"",INDEX('Smelter Look-up'!$C:$C,MATCH($A1463,'Smelter Look-up'!$E:$E,0)))</f>
        <v/>
      </c>
      <c r="D1463" s="95"/>
      <c r="E1463" s="95" t="str">
        <f ca="1">IF(ISERROR($Y1463),"",OFFSET('Smelter Look-up'!$D$4,$Y1463-4,0)&amp;"")</f>
        <v/>
      </c>
      <c r="F1463" s="95" t="str">
        <f ca="1">IF(ISERROR($Y1463),"",OFFSET('Smelter Look-up'!$E$4,$Y1463-4,0))</f>
        <v/>
      </c>
      <c r="G1463" s="95" t="str">
        <f ca="1">IF(C1463="Smelter not listed","Enter smelter details",IF(ISERROR($Y1463),"",OFFSET('Smelter Look-up'!$F$4,$Y1463-4,0)))</f>
        <v/>
      </c>
      <c r="H1463" s="154" t="str">
        <f ca="1">IF(ISERROR($Y1463),"",OFFSET('Smelter Look-up'!$G$4,$Y1463-4,0))</f>
        <v/>
      </c>
      <c r="I1463" s="96" t="str">
        <f ca="1">IF(ISERROR($Y1463),"",OFFSET('Smelter Look-up'!$H$4,$Y1463-4,0))</f>
        <v/>
      </c>
      <c r="J1463" s="96" t="str">
        <f ca="1">IF(ISERROR($Y1463),"",OFFSET('Smelter Look-up'!$I$4,$Y1463-4,0))</f>
        <v/>
      </c>
      <c r="K1463" s="97"/>
      <c r="L1463" s="97"/>
      <c r="M1463" s="97"/>
      <c r="N1463" s="97"/>
      <c r="O1463" s="97"/>
      <c r="P1463" s="97"/>
      <c r="Q1463" s="98"/>
      <c r="R1463" s="140" t="str">
        <f ca="1">IF(ISERROR($Y1463),"",OFFSET('Smelter Look-up'!$C$4,$Y1463-4,0)&amp;"")</f>
        <v/>
      </c>
      <c r="S1463" s="98" t="str">
        <f ca="1" t="shared" si="167"/>
        <v/>
      </c>
      <c r="T1463" s="98" t="str">
        <f ca="1">IF(B1463="","",IF(ISERROR(MATCH($J1463,SorP!B:B,0)),"",INDIRECT("'SorP'!$A$"&amp;MATCH($S1463&amp;$J1463,SorP!C:C,0))))</f>
        <v/>
      </c>
      <c r="U1463" s="99"/>
      <c r="V1463" s="74" t="str">
        <f ca="1" t="shared" si="168"/>
        <v/>
      </c>
      <c r="W1463" s="74" t="b">
        <f ca="1" t="shared" si="169"/>
        <v>0</v>
      </c>
      <c r="X1463" s="74" t="str">
        <f ca="1" t="shared" si="170"/>
        <v>+</v>
      </c>
      <c r="Y1463" s="74" t="e">
        <f ca="1">IF(C1463="",NA(),MATCH($B1463&amp;$C1463,'Smelter Look-up'!$J:$J,0))</f>
        <v>#N/A</v>
      </c>
      <c r="AB1463" s="74">
        <f ca="1" t="shared" si="171"/>
        <v>0</v>
      </c>
      <c r="AC1463" s="74" t="str">
        <f ca="1" t="shared" si="172"/>
        <v/>
      </c>
      <c r="AD1463" s="74" t="str">
        <f ca="1" t="shared" ref="AD1463:AD1526" si="173">IF(C1463="Smelter not listed",D1463,IF(C1463="Smelter not yet identified","",C1463))</f>
        <v/>
      </c>
    </row>
    <row r="1464" s="74" customFormat="1" ht="20.15" customHeight="1" spans="1:30">
      <c r="A1464" s="97"/>
      <c r="B1464" s="95" t="str">
        <f ca="1">IF(LEN(A1464)=0,"",INDEX('Smelter Look-up'!$A:$A,MATCH($A1464,'Smelter Look-up'!$E:$E,0)))</f>
        <v/>
      </c>
      <c r="C1464" s="95" t="str">
        <f ca="1">IF(LEN(A1464)=0,"",INDEX('Smelter Look-up'!$C:$C,MATCH($A1464,'Smelter Look-up'!$E:$E,0)))</f>
        <v/>
      </c>
      <c r="D1464" s="95"/>
      <c r="E1464" s="95" t="str">
        <f ca="1">IF(ISERROR($Y1464),"",OFFSET('Smelter Look-up'!$D$4,$Y1464-4,0)&amp;"")</f>
        <v/>
      </c>
      <c r="F1464" s="95" t="str">
        <f ca="1">IF(ISERROR($Y1464),"",OFFSET('Smelter Look-up'!$E$4,$Y1464-4,0))</f>
        <v/>
      </c>
      <c r="G1464" s="95" t="str">
        <f ca="1">IF(C1464="Smelter not listed","Enter smelter details",IF(ISERROR($Y1464),"",OFFSET('Smelter Look-up'!$F$4,$Y1464-4,0)))</f>
        <v/>
      </c>
      <c r="H1464" s="154" t="str">
        <f ca="1">IF(ISERROR($Y1464),"",OFFSET('Smelter Look-up'!$G$4,$Y1464-4,0))</f>
        <v/>
      </c>
      <c r="I1464" s="96" t="str">
        <f ca="1">IF(ISERROR($Y1464),"",OFFSET('Smelter Look-up'!$H$4,$Y1464-4,0))</f>
        <v/>
      </c>
      <c r="J1464" s="96" t="str">
        <f ca="1">IF(ISERROR($Y1464),"",OFFSET('Smelter Look-up'!$I$4,$Y1464-4,0))</f>
        <v/>
      </c>
      <c r="K1464" s="97"/>
      <c r="L1464" s="97"/>
      <c r="M1464" s="97"/>
      <c r="N1464" s="97"/>
      <c r="O1464" s="97"/>
      <c r="P1464" s="97"/>
      <c r="Q1464" s="98"/>
      <c r="R1464" s="140" t="str">
        <f ca="1">IF(ISERROR($Y1464),"",OFFSET('Smelter Look-up'!$C$4,$Y1464-4,0)&amp;"")</f>
        <v/>
      </c>
      <c r="S1464" s="98" t="str">
        <f ca="1" t="shared" si="167"/>
        <v/>
      </c>
      <c r="T1464" s="98" t="str">
        <f ca="1">IF(B1464="","",IF(ISERROR(MATCH($J1464,SorP!B:B,0)),"",INDIRECT("'SorP'!$A$"&amp;MATCH($S1464&amp;$J1464,SorP!C:C,0))))</f>
        <v/>
      </c>
      <c r="U1464" s="99"/>
      <c r="V1464" s="74" t="str">
        <f ca="1" t="shared" si="168"/>
        <v/>
      </c>
      <c r="W1464" s="74" t="b">
        <f ca="1" t="shared" si="169"/>
        <v>0</v>
      </c>
      <c r="X1464" s="74" t="str">
        <f ca="1" t="shared" si="170"/>
        <v>+</v>
      </c>
      <c r="Y1464" s="74" t="e">
        <f ca="1">IF(C1464="",NA(),MATCH($B1464&amp;$C1464,'Smelter Look-up'!$J:$J,0))</f>
        <v>#N/A</v>
      </c>
      <c r="AB1464" s="74">
        <f ca="1" t="shared" si="171"/>
        <v>0</v>
      </c>
      <c r="AC1464" s="74" t="str">
        <f ca="1" t="shared" si="172"/>
        <v/>
      </c>
      <c r="AD1464" s="74" t="str">
        <f ca="1" t="shared" si="173"/>
        <v/>
      </c>
    </row>
    <row r="1465" s="74" customFormat="1" ht="20.15" customHeight="1" spans="1:30">
      <c r="A1465" s="97"/>
      <c r="B1465" s="95" t="str">
        <f ca="1">IF(LEN(A1465)=0,"",INDEX('Smelter Look-up'!$A:$A,MATCH($A1465,'Smelter Look-up'!$E:$E,0)))</f>
        <v/>
      </c>
      <c r="C1465" s="95" t="str">
        <f ca="1">IF(LEN(A1465)=0,"",INDEX('Smelter Look-up'!$C:$C,MATCH($A1465,'Smelter Look-up'!$E:$E,0)))</f>
        <v/>
      </c>
      <c r="D1465" s="95"/>
      <c r="E1465" s="95" t="str">
        <f ca="1">IF(ISERROR($Y1465),"",OFFSET('Smelter Look-up'!$D$4,$Y1465-4,0)&amp;"")</f>
        <v/>
      </c>
      <c r="F1465" s="95" t="str">
        <f ca="1">IF(ISERROR($Y1465),"",OFFSET('Smelter Look-up'!$E$4,$Y1465-4,0))</f>
        <v/>
      </c>
      <c r="G1465" s="95" t="str">
        <f ca="1">IF(C1465="Smelter not listed","Enter smelter details",IF(ISERROR($Y1465),"",OFFSET('Smelter Look-up'!$F$4,$Y1465-4,0)))</f>
        <v/>
      </c>
      <c r="H1465" s="154" t="str">
        <f ca="1">IF(ISERROR($Y1465),"",OFFSET('Smelter Look-up'!$G$4,$Y1465-4,0))</f>
        <v/>
      </c>
      <c r="I1465" s="96" t="str">
        <f ca="1">IF(ISERROR($Y1465),"",OFFSET('Smelter Look-up'!$H$4,$Y1465-4,0))</f>
        <v/>
      </c>
      <c r="J1465" s="96" t="str">
        <f ca="1">IF(ISERROR($Y1465),"",OFFSET('Smelter Look-up'!$I$4,$Y1465-4,0))</f>
        <v/>
      </c>
      <c r="K1465" s="97"/>
      <c r="L1465" s="97"/>
      <c r="M1465" s="97"/>
      <c r="N1465" s="97"/>
      <c r="O1465" s="97"/>
      <c r="P1465" s="97"/>
      <c r="Q1465" s="98"/>
      <c r="R1465" s="140" t="str">
        <f ca="1">IF(ISERROR($Y1465),"",OFFSET('Smelter Look-up'!$C$4,$Y1465-4,0)&amp;"")</f>
        <v/>
      </c>
      <c r="S1465" s="98" t="str">
        <f ca="1" t="shared" si="167"/>
        <v/>
      </c>
      <c r="T1465" s="98" t="str">
        <f ca="1">IF(B1465="","",IF(ISERROR(MATCH($J1465,SorP!B:B,0)),"",INDIRECT("'SorP'!$A$"&amp;MATCH($S1465&amp;$J1465,SorP!C:C,0))))</f>
        <v/>
      </c>
      <c r="U1465" s="99"/>
      <c r="V1465" s="74" t="str">
        <f ca="1" t="shared" si="168"/>
        <v/>
      </c>
      <c r="W1465" s="74" t="b">
        <f ca="1" t="shared" si="169"/>
        <v>0</v>
      </c>
      <c r="X1465" s="74" t="str">
        <f ca="1" t="shared" si="170"/>
        <v>+</v>
      </c>
      <c r="Y1465" s="74" t="e">
        <f ca="1">IF(C1465="",NA(),MATCH($B1465&amp;$C1465,'Smelter Look-up'!$J:$J,0))</f>
        <v>#N/A</v>
      </c>
      <c r="AB1465" s="74">
        <f ca="1" t="shared" si="171"/>
        <v>0</v>
      </c>
      <c r="AC1465" s="74" t="str">
        <f ca="1" t="shared" si="172"/>
        <v/>
      </c>
      <c r="AD1465" s="74" t="str">
        <f ca="1" t="shared" si="173"/>
        <v/>
      </c>
    </row>
    <row r="1466" s="74" customFormat="1" ht="20.15" customHeight="1" spans="1:30">
      <c r="A1466" s="97"/>
      <c r="B1466" s="95" t="str">
        <f ca="1">IF(LEN(A1466)=0,"",INDEX('Smelter Look-up'!$A:$A,MATCH($A1466,'Smelter Look-up'!$E:$E,0)))</f>
        <v/>
      </c>
      <c r="C1466" s="95" t="str">
        <f ca="1">IF(LEN(A1466)=0,"",INDEX('Smelter Look-up'!$C:$C,MATCH($A1466,'Smelter Look-up'!$E:$E,0)))</f>
        <v/>
      </c>
      <c r="D1466" s="95"/>
      <c r="E1466" s="95" t="str">
        <f ca="1">IF(ISERROR($Y1466),"",OFFSET('Smelter Look-up'!$D$4,$Y1466-4,0)&amp;"")</f>
        <v/>
      </c>
      <c r="F1466" s="95" t="str">
        <f ca="1">IF(ISERROR($Y1466),"",OFFSET('Smelter Look-up'!$E$4,$Y1466-4,0))</f>
        <v/>
      </c>
      <c r="G1466" s="95" t="str">
        <f ca="1">IF(C1466="Smelter not listed","Enter smelter details",IF(ISERROR($Y1466),"",OFFSET('Smelter Look-up'!$F$4,$Y1466-4,0)))</f>
        <v/>
      </c>
      <c r="H1466" s="154" t="str">
        <f ca="1">IF(ISERROR($Y1466),"",OFFSET('Smelter Look-up'!$G$4,$Y1466-4,0))</f>
        <v/>
      </c>
      <c r="I1466" s="96" t="str">
        <f ca="1">IF(ISERROR($Y1466),"",OFFSET('Smelter Look-up'!$H$4,$Y1466-4,0))</f>
        <v/>
      </c>
      <c r="J1466" s="96" t="str">
        <f ca="1">IF(ISERROR($Y1466),"",OFFSET('Smelter Look-up'!$I$4,$Y1466-4,0))</f>
        <v/>
      </c>
      <c r="K1466" s="97"/>
      <c r="L1466" s="97"/>
      <c r="M1466" s="97"/>
      <c r="N1466" s="97"/>
      <c r="O1466" s="97"/>
      <c r="P1466" s="97"/>
      <c r="Q1466" s="98"/>
      <c r="R1466" s="140" t="str">
        <f ca="1">IF(ISERROR($Y1466),"",OFFSET('Smelter Look-up'!$C$4,$Y1466-4,0)&amp;"")</f>
        <v/>
      </c>
      <c r="S1466" s="98" t="str">
        <f ca="1" t="shared" si="167"/>
        <v/>
      </c>
      <c r="T1466" s="98" t="str">
        <f ca="1">IF(B1466="","",IF(ISERROR(MATCH($J1466,SorP!B:B,0)),"",INDIRECT("'SorP'!$A$"&amp;MATCH($S1466&amp;$J1466,SorP!C:C,0))))</f>
        <v/>
      </c>
      <c r="U1466" s="99"/>
      <c r="V1466" s="74" t="str">
        <f ca="1" t="shared" si="168"/>
        <v/>
      </c>
      <c r="W1466" s="74" t="b">
        <f ca="1" t="shared" si="169"/>
        <v>0</v>
      </c>
      <c r="X1466" s="74" t="str">
        <f ca="1" t="shared" si="170"/>
        <v>+</v>
      </c>
      <c r="Y1466" s="74" t="e">
        <f ca="1">IF(C1466="",NA(),MATCH($B1466&amp;$C1466,'Smelter Look-up'!$J:$J,0))</f>
        <v>#N/A</v>
      </c>
      <c r="AB1466" s="74">
        <f ca="1" t="shared" si="171"/>
        <v>0</v>
      </c>
      <c r="AC1466" s="74" t="str">
        <f ca="1" t="shared" si="172"/>
        <v/>
      </c>
      <c r="AD1466" s="74" t="str">
        <f ca="1" t="shared" si="173"/>
        <v/>
      </c>
    </row>
    <row r="1467" s="74" customFormat="1" ht="20.15" customHeight="1" spans="1:30">
      <c r="A1467" s="97"/>
      <c r="B1467" s="95" t="str">
        <f ca="1">IF(LEN(A1467)=0,"",INDEX('Smelter Look-up'!$A:$A,MATCH($A1467,'Smelter Look-up'!$E:$E,0)))</f>
        <v/>
      </c>
      <c r="C1467" s="95" t="str">
        <f ca="1">IF(LEN(A1467)=0,"",INDEX('Smelter Look-up'!$C:$C,MATCH($A1467,'Smelter Look-up'!$E:$E,0)))</f>
        <v/>
      </c>
      <c r="D1467" s="95"/>
      <c r="E1467" s="95" t="str">
        <f ca="1">IF(ISERROR($Y1467),"",OFFSET('Smelter Look-up'!$D$4,$Y1467-4,0)&amp;"")</f>
        <v/>
      </c>
      <c r="F1467" s="95" t="str">
        <f ca="1">IF(ISERROR($Y1467),"",OFFSET('Smelter Look-up'!$E$4,$Y1467-4,0))</f>
        <v/>
      </c>
      <c r="G1467" s="95" t="str">
        <f ca="1">IF(C1467="Smelter not listed","Enter smelter details",IF(ISERROR($Y1467),"",OFFSET('Smelter Look-up'!$F$4,$Y1467-4,0)))</f>
        <v/>
      </c>
      <c r="H1467" s="154" t="str">
        <f ca="1">IF(ISERROR($Y1467),"",OFFSET('Smelter Look-up'!$G$4,$Y1467-4,0))</f>
        <v/>
      </c>
      <c r="I1467" s="96" t="str">
        <f ca="1">IF(ISERROR($Y1467),"",OFFSET('Smelter Look-up'!$H$4,$Y1467-4,0))</f>
        <v/>
      </c>
      <c r="J1467" s="96" t="str">
        <f ca="1">IF(ISERROR($Y1467),"",OFFSET('Smelter Look-up'!$I$4,$Y1467-4,0))</f>
        <v/>
      </c>
      <c r="K1467" s="97"/>
      <c r="L1467" s="97"/>
      <c r="M1467" s="97"/>
      <c r="N1467" s="97"/>
      <c r="O1467" s="97"/>
      <c r="P1467" s="97"/>
      <c r="Q1467" s="98"/>
      <c r="R1467" s="140" t="str">
        <f ca="1">IF(ISERROR($Y1467),"",OFFSET('Smelter Look-up'!$C$4,$Y1467-4,0)&amp;"")</f>
        <v/>
      </c>
      <c r="S1467" s="98" t="str">
        <f ca="1" t="shared" si="167"/>
        <v/>
      </c>
      <c r="T1467" s="98" t="str">
        <f ca="1">IF(B1467="","",IF(ISERROR(MATCH($J1467,SorP!B:B,0)),"",INDIRECT("'SorP'!$A$"&amp;MATCH($S1467&amp;$J1467,SorP!C:C,0))))</f>
        <v/>
      </c>
      <c r="U1467" s="99"/>
      <c r="V1467" s="74" t="str">
        <f ca="1" t="shared" si="168"/>
        <v/>
      </c>
      <c r="W1467" s="74" t="b">
        <f ca="1" t="shared" si="169"/>
        <v>0</v>
      </c>
      <c r="X1467" s="74" t="str">
        <f ca="1" t="shared" si="170"/>
        <v>+</v>
      </c>
      <c r="Y1467" s="74" t="e">
        <f ca="1">IF(C1467="",NA(),MATCH($B1467&amp;$C1467,'Smelter Look-up'!$J:$J,0))</f>
        <v>#N/A</v>
      </c>
      <c r="AB1467" s="74">
        <f ca="1" t="shared" si="171"/>
        <v>0</v>
      </c>
      <c r="AC1467" s="74" t="str">
        <f ca="1" t="shared" si="172"/>
        <v/>
      </c>
      <c r="AD1467" s="74" t="str">
        <f ca="1" t="shared" si="173"/>
        <v/>
      </c>
    </row>
    <row r="1468" s="74" customFormat="1" ht="20.15" customHeight="1" spans="1:30">
      <c r="A1468" s="97"/>
      <c r="B1468" s="95" t="str">
        <f ca="1">IF(LEN(A1468)=0,"",INDEX('Smelter Look-up'!$A:$A,MATCH($A1468,'Smelter Look-up'!$E:$E,0)))</f>
        <v/>
      </c>
      <c r="C1468" s="95" t="str">
        <f ca="1">IF(LEN(A1468)=0,"",INDEX('Smelter Look-up'!$C:$C,MATCH($A1468,'Smelter Look-up'!$E:$E,0)))</f>
        <v/>
      </c>
      <c r="D1468" s="95"/>
      <c r="E1468" s="95" t="str">
        <f ca="1">IF(ISERROR($Y1468),"",OFFSET('Smelter Look-up'!$D$4,$Y1468-4,0)&amp;"")</f>
        <v/>
      </c>
      <c r="F1468" s="95" t="str">
        <f ca="1">IF(ISERROR($Y1468),"",OFFSET('Smelter Look-up'!$E$4,$Y1468-4,0))</f>
        <v/>
      </c>
      <c r="G1468" s="95" t="str">
        <f ca="1">IF(C1468="Smelter not listed","Enter smelter details",IF(ISERROR($Y1468),"",OFFSET('Smelter Look-up'!$F$4,$Y1468-4,0)))</f>
        <v/>
      </c>
      <c r="H1468" s="154" t="str">
        <f ca="1">IF(ISERROR($Y1468),"",OFFSET('Smelter Look-up'!$G$4,$Y1468-4,0))</f>
        <v/>
      </c>
      <c r="I1468" s="96" t="str">
        <f ca="1">IF(ISERROR($Y1468),"",OFFSET('Smelter Look-up'!$H$4,$Y1468-4,0))</f>
        <v/>
      </c>
      <c r="J1468" s="96" t="str">
        <f ca="1">IF(ISERROR($Y1468),"",OFFSET('Smelter Look-up'!$I$4,$Y1468-4,0))</f>
        <v/>
      </c>
      <c r="K1468" s="97"/>
      <c r="L1468" s="97"/>
      <c r="M1468" s="97"/>
      <c r="N1468" s="97"/>
      <c r="O1468" s="97"/>
      <c r="P1468" s="97"/>
      <c r="Q1468" s="98"/>
      <c r="R1468" s="140" t="str">
        <f ca="1">IF(ISERROR($Y1468),"",OFFSET('Smelter Look-up'!$C$4,$Y1468-4,0)&amp;"")</f>
        <v/>
      </c>
      <c r="S1468" s="98" t="str">
        <f ca="1" t="shared" si="167"/>
        <v/>
      </c>
      <c r="T1468" s="98" t="str">
        <f ca="1">IF(B1468="","",IF(ISERROR(MATCH($J1468,SorP!B:B,0)),"",INDIRECT("'SorP'!$A$"&amp;MATCH($S1468&amp;$J1468,SorP!C:C,0))))</f>
        <v/>
      </c>
      <c r="U1468" s="99"/>
      <c r="V1468" s="74" t="str">
        <f ca="1" t="shared" si="168"/>
        <v/>
      </c>
      <c r="W1468" s="74" t="b">
        <f ca="1" t="shared" si="169"/>
        <v>0</v>
      </c>
      <c r="X1468" s="74" t="str">
        <f ca="1" t="shared" si="170"/>
        <v>+</v>
      </c>
      <c r="Y1468" s="74" t="e">
        <f ca="1">IF(C1468="",NA(),MATCH($B1468&amp;$C1468,'Smelter Look-up'!$J:$J,0))</f>
        <v>#N/A</v>
      </c>
      <c r="AB1468" s="74">
        <f ca="1" t="shared" si="171"/>
        <v>0</v>
      </c>
      <c r="AC1468" s="74" t="str">
        <f ca="1" t="shared" si="172"/>
        <v/>
      </c>
      <c r="AD1468" s="74" t="str">
        <f ca="1" t="shared" si="173"/>
        <v/>
      </c>
    </row>
    <row r="1469" s="74" customFormat="1" ht="20.15" customHeight="1" spans="1:30">
      <c r="A1469" s="97"/>
      <c r="B1469" s="95" t="str">
        <f ca="1">IF(LEN(A1469)=0,"",INDEX('Smelter Look-up'!$A:$A,MATCH($A1469,'Smelter Look-up'!$E:$E,0)))</f>
        <v/>
      </c>
      <c r="C1469" s="95" t="str">
        <f ca="1">IF(LEN(A1469)=0,"",INDEX('Smelter Look-up'!$C:$C,MATCH($A1469,'Smelter Look-up'!$E:$E,0)))</f>
        <v/>
      </c>
      <c r="D1469" s="95"/>
      <c r="E1469" s="95" t="str">
        <f ca="1">IF(ISERROR($Y1469),"",OFFSET('Smelter Look-up'!$D$4,$Y1469-4,0)&amp;"")</f>
        <v/>
      </c>
      <c r="F1469" s="95" t="str">
        <f ca="1">IF(ISERROR($Y1469),"",OFFSET('Smelter Look-up'!$E$4,$Y1469-4,0))</f>
        <v/>
      </c>
      <c r="G1469" s="95" t="str">
        <f ca="1">IF(C1469="Smelter not listed","Enter smelter details",IF(ISERROR($Y1469),"",OFFSET('Smelter Look-up'!$F$4,$Y1469-4,0)))</f>
        <v/>
      </c>
      <c r="H1469" s="154" t="str">
        <f ca="1">IF(ISERROR($Y1469),"",OFFSET('Smelter Look-up'!$G$4,$Y1469-4,0))</f>
        <v/>
      </c>
      <c r="I1469" s="96" t="str">
        <f ca="1">IF(ISERROR($Y1469),"",OFFSET('Smelter Look-up'!$H$4,$Y1469-4,0))</f>
        <v/>
      </c>
      <c r="J1469" s="96" t="str">
        <f ca="1">IF(ISERROR($Y1469),"",OFFSET('Smelter Look-up'!$I$4,$Y1469-4,0))</f>
        <v/>
      </c>
      <c r="K1469" s="97"/>
      <c r="L1469" s="97"/>
      <c r="M1469" s="97"/>
      <c r="N1469" s="97"/>
      <c r="O1469" s="97"/>
      <c r="P1469" s="97"/>
      <c r="Q1469" s="98"/>
      <c r="R1469" s="140" t="str">
        <f ca="1">IF(ISERROR($Y1469),"",OFFSET('Smelter Look-up'!$C$4,$Y1469-4,0)&amp;"")</f>
        <v/>
      </c>
      <c r="S1469" s="98" t="str">
        <f ca="1" t="shared" si="167"/>
        <v/>
      </c>
      <c r="T1469" s="98" t="str">
        <f ca="1">IF(B1469="","",IF(ISERROR(MATCH($J1469,SorP!B:B,0)),"",INDIRECT("'SorP'!$A$"&amp;MATCH($S1469&amp;$J1469,SorP!C:C,0))))</f>
        <v/>
      </c>
      <c r="U1469" s="99"/>
      <c r="V1469" s="74" t="str">
        <f ca="1" t="shared" si="168"/>
        <v/>
      </c>
      <c r="W1469" s="74" t="b">
        <f ca="1" t="shared" si="169"/>
        <v>0</v>
      </c>
      <c r="X1469" s="74" t="str">
        <f ca="1" t="shared" si="170"/>
        <v>+</v>
      </c>
      <c r="Y1469" s="74" t="e">
        <f ca="1">IF(C1469="",NA(),MATCH($B1469&amp;$C1469,'Smelter Look-up'!$J:$J,0))</f>
        <v>#N/A</v>
      </c>
      <c r="AB1469" s="74">
        <f ca="1" t="shared" si="171"/>
        <v>0</v>
      </c>
      <c r="AC1469" s="74" t="str">
        <f ca="1" t="shared" si="172"/>
        <v/>
      </c>
      <c r="AD1469" s="74" t="str">
        <f ca="1" t="shared" si="173"/>
        <v/>
      </c>
    </row>
    <row r="1470" s="74" customFormat="1" ht="20.15" customHeight="1" spans="1:30">
      <c r="A1470" s="97"/>
      <c r="B1470" s="95" t="str">
        <f ca="1">IF(LEN(A1470)=0,"",INDEX('Smelter Look-up'!$A:$A,MATCH($A1470,'Smelter Look-up'!$E:$E,0)))</f>
        <v/>
      </c>
      <c r="C1470" s="95" t="str">
        <f ca="1">IF(LEN(A1470)=0,"",INDEX('Smelter Look-up'!$C:$C,MATCH($A1470,'Smelter Look-up'!$E:$E,0)))</f>
        <v/>
      </c>
      <c r="D1470" s="95"/>
      <c r="E1470" s="95" t="str">
        <f ca="1">IF(ISERROR($Y1470),"",OFFSET('Smelter Look-up'!$D$4,$Y1470-4,0)&amp;"")</f>
        <v/>
      </c>
      <c r="F1470" s="95" t="str">
        <f ca="1">IF(ISERROR($Y1470),"",OFFSET('Smelter Look-up'!$E$4,$Y1470-4,0))</f>
        <v/>
      </c>
      <c r="G1470" s="95" t="str">
        <f ca="1">IF(C1470="Smelter not listed","Enter smelter details",IF(ISERROR($Y1470),"",OFFSET('Smelter Look-up'!$F$4,$Y1470-4,0)))</f>
        <v/>
      </c>
      <c r="H1470" s="154" t="str">
        <f ca="1">IF(ISERROR($Y1470),"",OFFSET('Smelter Look-up'!$G$4,$Y1470-4,0))</f>
        <v/>
      </c>
      <c r="I1470" s="96" t="str">
        <f ca="1">IF(ISERROR($Y1470),"",OFFSET('Smelter Look-up'!$H$4,$Y1470-4,0))</f>
        <v/>
      </c>
      <c r="J1470" s="96" t="str">
        <f ca="1">IF(ISERROR($Y1470),"",OFFSET('Smelter Look-up'!$I$4,$Y1470-4,0))</f>
        <v/>
      </c>
      <c r="K1470" s="97"/>
      <c r="L1470" s="97"/>
      <c r="M1470" s="97"/>
      <c r="N1470" s="97"/>
      <c r="O1470" s="97"/>
      <c r="P1470" s="97"/>
      <c r="Q1470" s="98"/>
      <c r="R1470" s="140" t="str">
        <f ca="1">IF(ISERROR($Y1470),"",OFFSET('Smelter Look-up'!$C$4,$Y1470-4,0)&amp;"")</f>
        <v/>
      </c>
      <c r="S1470" s="98" t="str">
        <f ca="1" t="shared" si="167"/>
        <v/>
      </c>
      <c r="T1470" s="98" t="str">
        <f ca="1">IF(B1470="","",IF(ISERROR(MATCH($J1470,SorP!B:B,0)),"",INDIRECT("'SorP'!$A$"&amp;MATCH($S1470&amp;$J1470,SorP!C:C,0))))</f>
        <v/>
      </c>
      <c r="U1470" s="99"/>
      <c r="V1470" s="74" t="str">
        <f ca="1" t="shared" si="168"/>
        <v/>
      </c>
      <c r="W1470" s="74" t="b">
        <f ca="1" t="shared" si="169"/>
        <v>0</v>
      </c>
      <c r="X1470" s="74" t="str">
        <f ca="1" t="shared" si="170"/>
        <v>+</v>
      </c>
      <c r="Y1470" s="74" t="e">
        <f ca="1">IF(C1470="",NA(),MATCH($B1470&amp;$C1470,'Smelter Look-up'!$J:$J,0))</f>
        <v>#N/A</v>
      </c>
      <c r="AB1470" s="74">
        <f ca="1" t="shared" si="171"/>
        <v>0</v>
      </c>
      <c r="AC1470" s="74" t="str">
        <f ca="1" t="shared" si="172"/>
        <v/>
      </c>
      <c r="AD1470" s="74" t="str">
        <f ca="1" t="shared" si="173"/>
        <v/>
      </c>
    </row>
    <row r="1471" s="74" customFormat="1" ht="20.15" customHeight="1" spans="1:30">
      <c r="A1471" s="97"/>
      <c r="B1471" s="95" t="str">
        <f ca="1">IF(LEN(A1471)=0,"",INDEX('Smelter Look-up'!$A:$A,MATCH($A1471,'Smelter Look-up'!$E:$E,0)))</f>
        <v/>
      </c>
      <c r="C1471" s="95" t="str">
        <f ca="1">IF(LEN(A1471)=0,"",INDEX('Smelter Look-up'!$C:$C,MATCH($A1471,'Smelter Look-up'!$E:$E,0)))</f>
        <v/>
      </c>
      <c r="D1471" s="95"/>
      <c r="E1471" s="95" t="str">
        <f ca="1">IF(ISERROR($Y1471),"",OFFSET('Smelter Look-up'!$D$4,$Y1471-4,0)&amp;"")</f>
        <v/>
      </c>
      <c r="F1471" s="95" t="str">
        <f ca="1">IF(ISERROR($Y1471),"",OFFSET('Smelter Look-up'!$E$4,$Y1471-4,0))</f>
        <v/>
      </c>
      <c r="G1471" s="95" t="str">
        <f ca="1">IF(C1471="Smelter not listed","Enter smelter details",IF(ISERROR($Y1471),"",OFFSET('Smelter Look-up'!$F$4,$Y1471-4,0)))</f>
        <v/>
      </c>
      <c r="H1471" s="154" t="str">
        <f ca="1">IF(ISERROR($Y1471),"",OFFSET('Smelter Look-up'!$G$4,$Y1471-4,0))</f>
        <v/>
      </c>
      <c r="I1471" s="96" t="str">
        <f ca="1">IF(ISERROR($Y1471),"",OFFSET('Smelter Look-up'!$H$4,$Y1471-4,0))</f>
        <v/>
      </c>
      <c r="J1471" s="96" t="str">
        <f ca="1">IF(ISERROR($Y1471),"",OFFSET('Smelter Look-up'!$I$4,$Y1471-4,0))</f>
        <v/>
      </c>
      <c r="K1471" s="97"/>
      <c r="L1471" s="97"/>
      <c r="M1471" s="97"/>
      <c r="N1471" s="97"/>
      <c r="O1471" s="97"/>
      <c r="P1471" s="97"/>
      <c r="Q1471" s="98"/>
      <c r="R1471" s="140" t="str">
        <f ca="1">IF(ISERROR($Y1471),"",OFFSET('Smelter Look-up'!$C$4,$Y1471-4,0)&amp;"")</f>
        <v/>
      </c>
      <c r="S1471" s="98" t="str">
        <f ca="1" t="shared" si="167"/>
        <v/>
      </c>
      <c r="T1471" s="98" t="str">
        <f ca="1">IF(B1471="","",IF(ISERROR(MATCH($J1471,SorP!B:B,0)),"",INDIRECT("'SorP'!$A$"&amp;MATCH($S1471&amp;$J1471,SorP!C:C,0))))</f>
        <v/>
      </c>
      <c r="U1471" s="99"/>
      <c r="V1471" s="74" t="str">
        <f ca="1" t="shared" si="168"/>
        <v/>
      </c>
      <c r="W1471" s="74" t="b">
        <f ca="1" t="shared" si="169"/>
        <v>0</v>
      </c>
      <c r="X1471" s="74" t="str">
        <f ca="1" t="shared" si="170"/>
        <v>+</v>
      </c>
      <c r="Y1471" s="74" t="e">
        <f ca="1">IF(C1471="",NA(),MATCH($B1471&amp;$C1471,'Smelter Look-up'!$J:$J,0))</f>
        <v>#N/A</v>
      </c>
      <c r="AB1471" s="74">
        <f ca="1" t="shared" si="171"/>
        <v>0</v>
      </c>
      <c r="AC1471" s="74" t="str">
        <f ca="1" t="shared" si="172"/>
        <v/>
      </c>
      <c r="AD1471" s="74" t="str">
        <f ca="1" t="shared" si="173"/>
        <v/>
      </c>
    </row>
    <row r="1472" s="74" customFormat="1" ht="20.15" customHeight="1" spans="1:30">
      <c r="A1472" s="97"/>
      <c r="B1472" s="95" t="str">
        <f ca="1">IF(LEN(A1472)=0,"",INDEX('Smelter Look-up'!$A:$A,MATCH($A1472,'Smelter Look-up'!$E:$E,0)))</f>
        <v/>
      </c>
      <c r="C1472" s="95" t="str">
        <f ca="1">IF(LEN(A1472)=0,"",INDEX('Smelter Look-up'!$C:$C,MATCH($A1472,'Smelter Look-up'!$E:$E,0)))</f>
        <v/>
      </c>
      <c r="D1472" s="95"/>
      <c r="E1472" s="95" t="str">
        <f ca="1">IF(ISERROR($Y1472),"",OFFSET('Smelter Look-up'!$D$4,$Y1472-4,0)&amp;"")</f>
        <v/>
      </c>
      <c r="F1472" s="95" t="str">
        <f ca="1">IF(ISERROR($Y1472),"",OFFSET('Smelter Look-up'!$E$4,$Y1472-4,0))</f>
        <v/>
      </c>
      <c r="G1472" s="95" t="str">
        <f ca="1">IF(C1472="Smelter not listed","Enter smelter details",IF(ISERROR($Y1472),"",OFFSET('Smelter Look-up'!$F$4,$Y1472-4,0)))</f>
        <v/>
      </c>
      <c r="H1472" s="154" t="str">
        <f ca="1">IF(ISERROR($Y1472),"",OFFSET('Smelter Look-up'!$G$4,$Y1472-4,0))</f>
        <v/>
      </c>
      <c r="I1472" s="96" t="str">
        <f ca="1">IF(ISERROR($Y1472),"",OFFSET('Smelter Look-up'!$H$4,$Y1472-4,0))</f>
        <v/>
      </c>
      <c r="J1472" s="96" t="str">
        <f ca="1">IF(ISERROR($Y1472),"",OFFSET('Smelter Look-up'!$I$4,$Y1472-4,0))</f>
        <v/>
      </c>
      <c r="K1472" s="97"/>
      <c r="L1472" s="97"/>
      <c r="M1472" s="97"/>
      <c r="N1472" s="97"/>
      <c r="O1472" s="97"/>
      <c r="P1472" s="97"/>
      <c r="Q1472" s="98"/>
      <c r="R1472" s="140" t="str">
        <f ca="1">IF(ISERROR($Y1472),"",OFFSET('Smelter Look-up'!$C$4,$Y1472-4,0)&amp;"")</f>
        <v/>
      </c>
      <c r="S1472" s="98" t="str">
        <f ca="1" t="shared" si="167"/>
        <v/>
      </c>
      <c r="T1472" s="98" t="str">
        <f ca="1">IF(B1472="","",IF(ISERROR(MATCH($J1472,SorP!B:B,0)),"",INDIRECT("'SorP'!$A$"&amp;MATCH($S1472&amp;$J1472,SorP!C:C,0))))</f>
        <v/>
      </c>
      <c r="U1472" s="99"/>
      <c r="V1472" s="74" t="str">
        <f ca="1" t="shared" si="168"/>
        <v/>
      </c>
      <c r="W1472" s="74" t="b">
        <f ca="1" t="shared" si="169"/>
        <v>0</v>
      </c>
      <c r="X1472" s="74" t="str">
        <f ca="1" t="shared" si="170"/>
        <v>+</v>
      </c>
      <c r="Y1472" s="74" t="e">
        <f ca="1">IF(C1472="",NA(),MATCH($B1472&amp;$C1472,'Smelter Look-up'!$J:$J,0))</f>
        <v>#N/A</v>
      </c>
      <c r="AB1472" s="74">
        <f ca="1" t="shared" si="171"/>
        <v>0</v>
      </c>
      <c r="AC1472" s="74" t="str">
        <f ca="1" t="shared" si="172"/>
        <v/>
      </c>
      <c r="AD1472" s="74" t="str">
        <f ca="1" t="shared" si="173"/>
        <v/>
      </c>
    </row>
    <row r="1473" s="74" customFormat="1" ht="20.15" customHeight="1" spans="1:30">
      <c r="A1473" s="97"/>
      <c r="B1473" s="95" t="str">
        <f ca="1">IF(LEN(A1473)=0,"",INDEX('Smelter Look-up'!$A:$A,MATCH($A1473,'Smelter Look-up'!$E:$E,0)))</f>
        <v/>
      </c>
      <c r="C1473" s="95" t="str">
        <f ca="1">IF(LEN(A1473)=0,"",INDEX('Smelter Look-up'!$C:$C,MATCH($A1473,'Smelter Look-up'!$E:$E,0)))</f>
        <v/>
      </c>
      <c r="D1473" s="95"/>
      <c r="E1473" s="95" t="str">
        <f ca="1">IF(ISERROR($Y1473),"",OFFSET('Smelter Look-up'!$D$4,$Y1473-4,0)&amp;"")</f>
        <v/>
      </c>
      <c r="F1473" s="95" t="str">
        <f ca="1">IF(ISERROR($Y1473),"",OFFSET('Smelter Look-up'!$E$4,$Y1473-4,0))</f>
        <v/>
      </c>
      <c r="G1473" s="95" t="str">
        <f ca="1">IF(C1473="Smelter not listed","Enter smelter details",IF(ISERROR($Y1473),"",OFFSET('Smelter Look-up'!$F$4,$Y1473-4,0)))</f>
        <v/>
      </c>
      <c r="H1473" s="154" t="str">
        <f ca="1">IF(ISERROR($Y1473),"",OFFSET('Smelter Look-up'!$G$4,$Y1473-4,0))</f>
        <v/>
      </c>
      <c r="I1473" s="96" t="str">
        <f ca="1">IF(ISERROR($Y1473),"",OFFSET('Smelter Look-up'!$H$4,$Y1473-4,0))</f>
        <v/>
      </c>
      <c r="J1473" s="96" t="str">
        <f ca="1">IF(ISERROR($Y1473),"",OFFSET('Smelter Look-up'!$I$4,$Y1473-4,0))</f>
        <v/>
      </c>
      <c r="K1473" s="97"/>
      <c r="L1473" s="97"/>
      <c r="M1473" s="97"/>
      <c r="N1473" s="97"/>
      <c r="O1473" s="97"/>
      <c r="P1473" s="97"/>
      <c r="Q1473" s="98"/>
      <c r="R1473" s="140" t="str">
        <f ca="1">IF(ISERROR($Y1473),"",OFFSET('Smelter Look-up'!$C$4,$Y1473-4,0)&amp;"")</f>
        <v/>
      </c>
      <c r="S1473" s="98" t="str">
        <f ca="1" t="shared" si="167"/>
        <v/>
      </c>
      <c r="T1473" s="98" t="str">
        <f ca="1">IF(B1473="","",IF(ISERROR(MATCH($J1473,SorP!B:B,0)),"",INDIRECT("'SorP'!$A$"&amp;MATCH($S1473&amp;$J1473,SorP!C:C,0))))</f>
        <v/>
      </c>
      <c r="U1473" s="99"/>
      <c r="V1473" s="74" t="str">
        <f ca="1" t="shared" si="168"/>
        <v/>
      </c>
      <c r="W1473" s="74" t="b">
        <f ca="1" t="shared" si="169"/>
        <v>0</v>
      </c>
      <c r="X1473" s="74" t="str">
        <f ca="1" t="shared" si="170"/>
        <v>+</v>
      </c>
      <c r="Y1473" s="74" t="e">
        <f ca="1">IF(C1473="",NA(),MATCH($B1473&amp;$C1473,'Smelter Look-up'!$J:$J,0))</f>
        <v>#N/A</v>
      </c>
      <c r="AB1473" s="74">
        <f ca="1" t="shared" si="171"/>
        <v>0</v>
      </c>
      <c r="AC1473" s="74" t="str">
        <f ca="1" t="shared" si="172"/>
        <v/>
      </c>
      <c r="AD1473" s="74" t="str">
        <f ca="1" t="shared" si="173"/>
        <v/>
      </c>
    </row>
    <row r="1474" s="74" customFormat="1" ht="20.15" customHeight="1" spans="1:30">
      <c r="A1474" s="97"/>
      <c r="B1474" s="95" t="str">
        <f ca="1">IF(LEN(A1474)=0,"",INDEX('Smelter Look-up'!$A:$A,MATCH($A1474,'Smelter Look-up'!$E:$E,0)))</f>
        <v/>
      </c>
      <c r="C1474" s="95" t="str">
        <f ca="1">IF(LEN(A1474)=0,"",INDEX('Smelter Look-up'!$C:$C,MATCH($A1474,'Smelter Look-up'!$E:$E,0)))</f>
        <v/>
      </c>
      <c r="D1474" s="95"/>
      <c r="E1474" s="95" t="str">
        <f ca="1">IF(ISERROR($Y1474),"",OFFSET('Smelter Look-up'!$D$4,$Y1474-4,0)&amp;"")</f>
        <v/>
      </c>
      <c r="F1474" s="95" t="str">
        <f ca="1">IF(ISERROR($Y1474),"",OFFSET('Smelter Look-up'!$E$4,$Y1474-4,0))</f>
        <v/>
      </c>
      <c r="G1474" s="95" t="str">
        <f ca="1">IF(C1474="Smelter not listed","Enter smelter details",IF(ISERROR($Y1474),"",OFFSET('Smelter Look-up'!$F$4,$Y1474-4,0)))</f>
        <v/>
      </c>
      <c r="H1474" s="154" t="str">
        <f ca="1">IF(ISERROR($Y1474),"",OFFSET('Smelter Look-up'!$G$4,$Y1474-4,0))</f>
        <v/>
      </c>
      <c r="I1474" s="96" t="str">
        <f ca="1">IF(ISERROR($Y1474),"",OFFSET('Smelter Look-up'!$H$4,$Y1474-4,0))</f>
        <v/>
      </c>
      <c r="J1474" s="96" t="str">
        <f ca="1">IF(ISERROR($Y1474),"",OFFSET('Smelter Look-up'!$I$4,$Y1474-4,0))</f>
        <v/>
      </c>
      <c r="K1474" s="97"/>
      <c r="L1474" s="97"/>
      <c r="M1474" s="97"/>
      <c r="N1474" s="97"/>
      <c r="O1474" s="97"/>
      <c r="P1474" s="97"/>
      <c r="Q1474" s="98"/>
      <c r="R1474" s="140" t="str">
        <f ca="1">IF(ISERROR($Y1474),"",OFFSET('Smelter Look-up'!$C$4,$Y1474-4,0)&amp;"")</f>
        <v/>
      </c>
      <c r="S1474" s="98" t="str">
        <f ca="1" t="shared" si="167"/>
        <v/>
      </c>
      <c r="T1474" s="98" t="str">
        <f ca="1">IF(B1474="","",IF(ISERROR(MATCH($J1474,SorP!B:B,0)),"",INDIRECT("'SorP'!$A$"&amp;MATCH($S1474&amp;$J1474,SorP!C:C,0))))</f>
        <v/>
      </c>
      <c r="U1474" s="99"/>
      <c r="V1474" s="74" t="str">
        <f ca="1" t="shared" si="168"/>
        <v/>
      </c>
      <c r="W1474" s="74" t="b">
        <f ca="1" t="shared" si="169"/>
        <v>0</v>
      </c>
      <c r="X1474" s="74" t="str">
        <f ca="1" t="shared" si="170"/>
        <v>+</v>
      </c>
      <c r="Y1474" s="74" t="e">
        <f ca="1">IF(C1474="",NA(),MATCH($B1474&amp;$C1474,'Smelter Look-up'!$J:$J,0))</f>
        <v>#N/A</v>
      </c>
      <c r="AB1474" s="74">
        <f ca="1" t="shared" si="171"/>
        <v>0</v>
      </c>
      <c r="AC1474" s="74" t="str">
        <f ca="1" t="shared" si="172"/>
        <v/>
      </c>
      <c r="AD1474" s="74" t="str">
        <f ca="1" t="shared" si="173"/>
        <v/>
      </c>
    </row>
    <row r="1475" s="74" customFormat="1" ht="20.15" customHeight="1" spans="1:30">
      <c r="A1475" s="97"/>
      <c r="B1475" s="95" t="str">
        <f ca="1">IF(LEN(A1475)=0,"",INDEX('Smelter Look-up'!$A:$A,MATCH($A1475,'Smelter Look-up'!$E:$E,0)))</f>
        <v/>
      </c>
      <c r="C1475" s="95" t="str">
        <f ca="1">IF(LEN(A1475)=0,"",INDEX('Smelter Look-up'!$C:$C,MATCH($A1475,'Smelter Look-up'!$E:$E,0)))</f>
        <v/>
      </c>
      <c r="D1475" s="95"/>
      <c r="E1475" s="95" t="str">
        <f ca="1">IF(ISERROR($Y1475),"",OFFSET('Smelter Look-up'!$D$4,$Y1475-4,0)&amp;"")</f>
        <v/>
      </c>
      <c r="F1475" s="95" t="str">
        <f ca="1">IF(ISERROR($Y1475),"",OFFSET('Smelter Look-up'!$E$4,$Y1475-4,0))</f>
        <v/>
      </c>
      <c r="G1475" s="95" t="str">
        <f ca="1">IF(C1475="Smelter not listed","Enter smelter details",IF(ISERROR($Y1475),"",OFFSET('Smelter Look-up'!$F$4,$Y1475-4,0)))</f>
        <v/>
      </c>
      <c r="H1475" s="154" t="str">
        <f ca="1">IF(ISERROR($Y1475),"",OFFSET('Smelter Look-up'!$G$4,$Y1475-4,0))</f>
        <v/>
      </c>
      <c r="I1475" s="96" t="str">
        <f ca="1">IF(ISERROR($Y1475),"",OFFSET('Smelter Look-up'!$H$4,$Y1475-4,0))</f>
        <v/>
      </c>
      <c r="J1475" s="96" t="str">
        <f ca="1">IF(ISERROR($Y1475),"",OFFSET('Smelter Look-up'!$I$4,$Y1475-4,0))</f>
        <v/>
      </c>
      <c r="K1475" s="97"/>
      <c r="L1475" s="97"/>
      <c r="M1475" s="97"/>
      <c r="N1475" s="97"/>
      <c r="O1475" s="97"/>
      <c r="P1475" s="97"/>
      <c r="Q1475" s="98"/>
      <c r="R1475" s="140" t="str">
        <f ca="1">IF(ISERROR($Y1475),"",OFFSET('Smelter Look-up'!$C$4,$Y1475-4,0)&amp;"")</f>
        <v/>
      </c>
      <c r="S1475" s="98" t="str">
        <f ca="1" t="shared" si="167"/>
        <v/>
      </c>
      <c r="T1475" s="98" t="str">
        <f ca="1">IF(B1475="","",IF(ISERROR(MATCH($J1475,SorP!B:B,0)),"",INDIRECT("'SorP'!$A$"&amp;MATCH($S1475&amp;$J1475,SorP!C:C,0))))</f>
        <v/>
      </c>
      <c r="U1475" s="99"/>
      <c r="V1475" s="74" t="str">
        <f ca="1" t="shared" si="168"/>
        <v/>
      </c>
      <c r="W1475" s="74" t="b">
        <f ca="1" t="shared" si="169"/>
        <v>0</v>
      </c>
      <c r="X1475" s="74" t="str">
        <f ca="1" t="shared" si="170"/>
        <v>+</v>
      </c>
      <c r="Y1475" s="74" t="e">
        <f ca="1">IF(C1475="",NA(),MATCH($B1475&amp;$C1475,'Smelter Look-up'!$J:$J,0))</f>
        <v>#N/A</v>
      </c>
      <c r="AB1475" s="74">
        <f ca="1" t="shared" si="171"/>
        <v>0</v>
      </c>
      <c r="AC1475" s="74" t="str">
        <f ca="1" t="shared" si="172"/>
        <v/>
      </c>
      <c r="AD1475" s="74" t="str">
        <f ca="1" t="shared" si="173"/>
        <v/>
      </c>
    </row>
    <row r="1476" s="74" customFormat="1" ht="20.15" customHeight="1" spans="1:30">
      <c r="A1476" s="97"/>
      <c r="B1476" s="95" t="str">
        <f ca="1">IF(LEN(A1476)=0,"",INDEX('Smelter Look-up'!$A:$A,MATCH($A1476,'Smelter Look-up'!$E:$E,0)))</f>
        <v/>
      </c>
      <c r="C1476" s="95" t="str">
        <f ca="1">IF(LEN(A1476)=0,"",INDEX('Smelter Look-up'!$C:$C,MATCH($A1476,'Smelter Look-up'!$E:$E,0)))</f>
        <v/>
      </c>
      <c r="D1476" s="95"/>
      <c r="E1476" s="95" t="str">
        <f ca="1">IF(ISERROR($Y1476),"",OFFSET('Smelter Look-up'!$D$4,$Y1476-4,0)&amp;"")</f>
        <v/>
      </c>
      <c r="F1476" s="95" t="str">
        <f ca="1">IF(ISERROR($Y1476),"",OFFSET('Smelter Look-up'!$E$4,$Y1476-4,0))</f>
        <v/>
      </c>
      <c r="G1476" s="95" t="str">
        <f ca="1">IF(C1476="Smelter not listed","Enter smelter details",IF(ISERROR($Y1476),"",OFFSET('Smelter Look-up'!$F$4,$Y1476-4,0)))</f>
        <v/>
      </c>
      <c r="H1476" s="154" t="str">
        <f ca="1">IF(ISERROR($Y1476),"",OFFSET('Smelter Look-up'!$G$4,$Y1476-4,0))</f>
        <v/>
      </c>
      <c r="I1476" s="96" t="str">
        <f ca="1">IF(ISERROR($Y1476),"",OFFSET('Smelter Look-up'!$H$4,$Y1476-4,0))</f>
        <v/>
      </c>
      <c r="J1476" s="96" t="str">
        <f ca="1">IF(ISERROR($Y1476),"",OFFSET('Smelter Look-up'!$I$4,$Y1476-4,0))</f>
        <v/>
      </c>
      <c r="K1476" s="97"/>
      <c r="L1476" s="97"/>
      <c r="M1476" s="97"/>
      <c r="N1476" s="97"/>
      <c r="O1476" s="97"/>
      <c r="P1476" s="97"/>
      <c r="Q1476" s="98"/>
      <c r="R1476" s="140" t="str">
        <f ca="1">IF(ISERROR($Y1476),"",OFFSET('Smelter Look-up'!$C$4,$Y1476-4,0)&amp;"")</f>
        <v/>
      </c>
      <c r="S1476" s="98" t="str">
        <f ca="1" t="shared" si="167"/>
        <v/>
      </c>
      <c r="T1476" s="98" t="str">
        <f ca="1">IF(B1476="","",IF(ISERROR(MATCH($J1476,SorP!B:B,0)),"",INDIRECT("'SorP'!$A$"&amp;MATCH($S1476&amp;$J1476,SorP!C:C,0))))</f>
        <v/>
      </c>
      <c r="U1476" s="99"/>
      <c r="V1476" s="74" t="str">
        <f ca="1" t="shared" si="168"/>
        <v/>
      </c>
      <c r="W1476" s="74" t="b">
        <f ca="1" t="shared" si="169"/>
        <v>0</v>
      </c>
      <c r="X1476" s="74" t="str">
        <f ca="1" t="shared" si="170"/>
        <v>+</v>
      </c>
      <c r="Y1476" s="74" t="e">
        <f ca="1">IF(C1476="",NA(),MATCH($B1476&amp;$C1476,'Smelter Look-up'!$J:$J,0))</f>
        <v>#N/A</v>
      </c>
      <c r="AB1476" s="74">
        <f ca="1" t="shared" si="171"/>
        <v>0</v>
      </c>
      <c r="AC1476" s="74" t="str">
        <f ca="1" t="shared" si="172"/>
        <v/>
      </c>
      <c r="AD1476" s="74" t="str">
        <f ca="1" t="shared" si="173"/>
        <v/>
      </c>
    </row>
    <row r="1477" s="74" customFormat="1" ht="20.15" customHeight="1" spans="1:30">
      <c r="A1477" s="97"/>
      <c r="B1477" s="95" t="str">
        <f ca="1">IF(LEN(A1477)=0,"",INDEX('Smelter Look-up'!$A:$A,MATCH($A1477,'Smelter Look-up'!$E:$E,0)))</f>
        <v/>
      </c>
      <c r="C1477" s="95" t="str">
        <f ca="1">IF(LEN(A1477)=0,"",INDEX('Smelter Look-up'!$C:$C,MATCH($A1477,'Smelter Look-up'!$E:$E,0)))</f>
        <v/>
      </c>
      <c r="D1477" s="95"/>
      <c r="E1477" s="95" t="str">
        <f ca="1">IF(ISERROR($Y1477),"",OFFSET('Smelter Look-up'!$D$4,$Y1477-4,0)&amp;"")</f>
        <v/>
      </c>
      <c r="F1477" s="95" t="str">
        <f ca="1">IF(ISERROR($Y1477),"",OFFSET('Smelter Look-up'!$E$4,$Y1477-4,0))</f>
        <v/>
      </c>
      <c r="G1477" s="95" t="str">
        <f ca="1">IF(C1477="Smelter not listed","Enter smelter details",IF(ISERROR($Y1477),"",OFFSET('Smelter Look-up'!$F$4,$Y1477-4,0)))</f>
        <v/>
      </c>
      <c r="H1477" s="154" t="str">
        <f ca="1">IF(ISERROR($Y1477),"",OFFSET('Smelter Look-up'!$G$4,$Y1477-4,0))</f>
        <v/>
      </c>
      <c r="I1477" s="96" t="str">
        <f ca="1">IF(ISERROR($Y1477),"",OFFSET('Smelter Look-up'!$H$4,$Y1477-4,0))</f>
        <v/>
      </c>
      <c r="J1477" s="96" t="str">
        <f ca="1">IF(ISERROR($Y1477),"",OFFSET('Smelter Look-up'!$I$4,$Y1477-4,0))</f>
        <v/>
      </c>
      <c r="K1477" s="97"/>
      <c r="L1477" s="97"/>
      <c r="M1477" s="97"/>
      <c r="N1477" s="97"/>
      <c r="O1477" s="97"/>
      <c r="P1477" s="97"/>
      <c r="Q1477" s="98"/>
      <c r="R1477" s="140" t="str">
        <f ca="1">IF(ISERROR($Y1477),"",OFFSET('Smelter Look-up'!$C$4,$Y1477-4,0)&amp;"")</f>
        <v/>
      </c>
      <c r="S1477" s="98" t="str">
        <f ca="1" t="shared" si="167"/>
        <v/>
      </c>
      <c r="T1477" s="98" t="str">
        <f ca="1">IF(B1477="","",IF(ISERROR(MATCH($J1477,SorP!B:B,0)),"",INDIRECT("'SorP'!$A$"&amp;MATCH($S1477&amp;$J1477,SorP!C:C,0))))</f>
        <v/>
      </c>
      <c r="U1477" s="99"/>
      <c r="V1477" s="74" t="str">
        <f ca="1" t="shared" si="168"/>
        <v/>
      </c>
      <c r="W1477" s="74" t="b">
        <f ca="1" t="shared" si="169"/>
        <v>0</v>
      </c>
      <c r="X1477" s="74" t="str">
        <f ca="1" t="shared" si="170"/>
        <v>+</v>
      </c>
      <c r="Y1477" s="74" t="e">
        <f ca="1">IF(C1477="",NA(),MATCH($B1477&amp;$C1477,'Smelter Look-up'!$J:$J,0))</f>
        <v>#N/A</v>
      </c>
      <c r="AB1477" s="74">
        <f ca="1" t="shared" si="171"/>
        <v>0</v>
      </c>
      <c r="AC1477" s="74" t="str">
        <f ca="1" t="shared" si="172"/>
        <v/>
      </c>
      <c r="AD1477" s="74" t="str">
        <f ca="1" t="shared" si="173"/>
        <v/>
      </c>
    </row>
    <row r="1478" s="74" customFormat="1" ht="20.15" customHeight="1" spans="1:30">
      <c r="A1478" s="97"/>
      <c r="B1478" s="95" t="str">
        <f ca="1">IF(LEN(A1478)=0,"",INDEX('Smelter Look-up'!$A:$A,MATCH($A1478,'Smelter Look-up'!$E:$E,0)))</f>
        <v/>
      </c>
      <c r="C1478" s="95" t="str">
        <f ca="1">IF(LEN(A1478)=0,"",INDEX('Smelter Look-up'!$C:$C,MATCH($A1478,'Smelter Look-up'!$E:$E,0)))</f>
        <v/>
      </c>
      <c r="D1478" s="95"/>
      <c r="E1478" s="95" t="str">
        <f ca="1">IF(ISERROR($Y1478),"",OFFSET('Smelter Look-up'!$D$4,$Y1478-4,0)&amp;"")</f>
        <v/>
      </c>
      <c r="F1478" s="95" t="str">
        <f ca="1">IF(ISERROR($Y1478),"",OFFSET('Smelter Look-up'!$E$4,$Y1478-4,0))</f>
        <v/>
      </c>
      <c r="G1478" s="95" t="str">
        <f ca="1">IF(C1478="Smelter not listed","Enter smelter details",IF(ISERROR($Y1478),"",OFFSET('Smelter Look-up'!$F$4,$Y1478-4,0)))</f>
        <v/>
      </c>
      <c r="H1478" s="154" t="str">
        <f ca="1">IF(ISERROR($Y1478),"",OFFSET('Smelter Look-up'!$G$4,$Y1478-4,0))</f>
        <v/>
      </c>
      <c r="I1478" s="96" t="str">
        <f ca="1">IF(ISERROR($Y1478),"",OFFSET('Smelter Look-up'!$H$4,$Y1478-4,0))</f>
        <v/>
      </c>
      <c r="J1478" s="96" t="str">
        <f ca="1">IF(ISERROR($Y1478),"",OFFSET('Smelter Look-up'!$I$4,$Y1478-4,0))</f>
        <v/>
      </c>
      <c r="K1478" s="97"/>
      <c r="L1478" s="97"/>
      <c r="M1478" s="97"/>
      <c r="N1478" s="97"/>
      <c r="O1478" s="97"/>
      <c r="P1478" s="97"/>
      <c r="Q1478" s="98"/>
      <c r="R1478" s="140" t="str">
        <f ca="1">IF(ISERROR($Y1478),"",OFFSET('Smelter Look-up'!$C$4,$Y1478-4,0)&amp;"")</f>
        <v/>
      </c>
      <c r="S1478" s="98" t="str">
        <f ca="1" t="shared" si="167"/>
        <v/>
      </c>
      <c r="T1478" s="98" t="str">
        <f ca="1">IF(B1478="","",IF(ISERROR(MATCH($J1478,SorP!B:B,0)),"",INDIRECT("'SorP'!$A$"&amp;MATCH($S1478&amp;$J1478,SorP!C:C,0))))</f>
        <v/>
      </c>
      <c r="U1478" s="99"/>
      <c r="V1478" s="74" t="str">
        <f ca="1" t="shared" si="168"/>
        <v/>
      </c>
      <c r="W1478" s="74" t="b">
        <f ca="1" t="shared" si="169"/>
        <v>0</v>
      </c>
      <c r="X1478" s="74" t="str">
        <f ca="1" t="shared" si="170"/>
        <v>+</v>
      </c>
      <c r="Y1478" s="74" t="e">
        <f ca="1">IF(C1478="",NA(),MATCH($B1478&amp;$C1478,'Smelter Look-up'!$J:$J,0))</f>
        <v>#N/A</v>
      </c>
      <c r="AB1478" s="74">
        <f ca="1" t="shared" si="171"/>
        <v>0</v>
      </c>
      <c r="AC1478" s="74" t="str">
        <f ca="1" t="shared" si="172"/>
        <v/>
      </c>
      <c r="AD1478" s="74" t="str">
        <f ca="1" t="shared" si="173"/>
        <v/>
      </c>
    </row>
    <row r="1479" s="74" customFormat="1" ht="20.15" customHeight="1" spans="1:30">
      <c r="A1479" s="97"/>
      <c r="B1479" s="95" t="str">
        <f ca="1">IF(LEN(A1479)=0,"",INDEX('Smelter Look-up'!$A:$A,MATCH($A1479,'Smelter Look-up'!$E:$E,0)))</f>
        <v/>
      </c>
      <c r="C1479" s="95" t="str">
        <f ca="1">IF(LEN(A1479)=0,"",INDEX('Smelter Look-up'!$C:$C,MATCH($A1479,'Smelter Look-up'!$E:$E,0)))</f>
        <v/>
      </c>
      <c r="D1479" s="95"/>
      <c r="E1479" s="95" t="str">
        <f ca="1">IF(ISERROR($Y1479),"",OFFSET('Smelter Look-up'!$D$4,$Y1479-4,0)&amp;"")</f>
        <v/>
      </c>
      <c r="F1479" s="95" t="str">
        <f ca="1">IF(ISERROR($Y1479),"",OFFSET('Smelter Look-up'!$E$4,$Y1479-4,0))</f>
        <v/>
      </c>
      <c r="G1479" s="95" t="str">
        <f ca="1">IF(C1479="Smelter not listed","Enter smelter details",IF(ISERROR($Y1479),"",OFFSET('Smelter Look-up'!$F$4,$Y1479-4,0)))</f>
        <v/>
      </c>
      <c r="H1479" s="154" t="str">
        <f ca="1">IF(ISERROR($Y1479),"",OFFSET('Smelter Look-up'!$G$4,$Y1479-4,0))</f>
        <v/>
      </c>
      <c r="I1479" s="96" t="str">
        <f ca="1">IF(ISERROR($Y1479),"",OFFSET('Smelter Look-up'!$H$4,$Y1479-4,0))</f>
        <v/>
      </c>
      <c r="J1479" s="96" t="str">
        <f ca="1">IF(ISERROR($Y1479),"",OFFSET('Smelter Look-up'!$I$4,$Y1479-4,0))</f>
        <v/>
      </c>
      <c r="K1479" s="97"/>
      <c r="L1479" s="97"/>
      <c r="M1479" s="97"/>
      <c r="N1479" s="97"/>
      <c r="O1479" s="97"/>
      <c r="P1479" s="97"/>
      <c r="Q1479" s="98"/>
      <c r="R1479" s="140" t="str">
        <f ca="1">IF(ISERROR($Y1479),"",OFFSET('Smelter Look-up'!$C$4,$Y1479-4,0)&amp;"")</f>
        <v/>
      </c>
      <c r="S1479" s="98" t="str">
        <f ca="1" t="shared" si="167"/>
        <v/>
      </c>
      <c r="T1479" s="98" t="str">
        <f ca="1">IF(B1479="","",IF(ISERROR(MATCH($J1479,SorP!B:B,0)),"",INDIRECT("'SorP'!$A$"&amp;MATCH($S1479&amp;$J1479,SorP!C:C,0))))</f>
        <v/>
      </c>
      <c r="U1479" s="99"/>
      <c r="V1479" s="74" t="str">
        <f ca="1" t="shared" si="168"/>
        <v/>
      </c>
      <c r="W1479" s="74" t="b">
        <f ca="1" t="shared" si="169"/>
        <v>0</v>
      </c>
      <c r="X1479" s="74" t="str">
        <f ca="1" t="shared" si="170"/>
        <v>+</v>
      </c>
      <c r="Y1479" s="74" t="e">
        <f ca="1">IF(C1479="",NA(),MATCH($B1479&amp;$C1479,'Smelter Look-up'!$J:$J,0))</f>
        <v>#N/A</v>
      </c>
      <c r="AB1479" s="74">
        <f ca="1" t="shared" si="171"/>
        <v>0</v>
      </c>
      <c r="AC1479" s="74" t="str">
        <f ca="1" t="shared" si="172"/>
        <v/>
      </c>
      <c r="AD1479" s="74" t="str">
        <f ca="1" t="shared" si="173"/>
        <v/>
      </c>
    </row>
    <row r="1480" s="74" customFormat="1" ht="20.15" customHeight="1" spans="1:30">
      <c r="A1480" s="97"/>
      <c r="B1480" s="95" t="str">
        <f ca="1">IF(LEN(A1480)=0,"",INDEX('Smelter Look-up'!$A:$A,MATCH($A1480,'Smelter Look-up'!$E:$E,0)))</f>
        <v/>
      </c>
      <c r="C1480" s="95" t="str">
        <f ca="1">IF(LEN(A1480)=0,"",INDEX('Smelter Look-up'!$C:$C,MATCH($A1480,'Smelter Look-up'!$E:$E,0)))</f>
        <v/>
      </c>
      <c r="D1480" s="95"/>
      <c r="E1480" s="95" t="str">
        <f ca="1">IF(ISERROR($Y1480),"",OFFSET('Smelter Look-up'!$D$4,$Y1480-4,0)&amp;"")</f>
        <v/>
      </c>
      <c r="F1480" s="95" t="str">
        <f ca="1">IF(ISERROR($Y1480),"",OFFSET('Smelter Look-up'!$E$4,$Y1480-4,0))</f>
        <v/>
      </c>
      <c r="G1480" s="95" t="str">
        <f ca="1">IF(C1480="Smelter not listed","Enter smelter details",IF(ISERROR($Y1480),"",OFFSET('Smelter Look-up'!$F$4,$Y1480-4,0)))</f>
        <v/>
      </c>
      <c r="H1480" s="154" t="str">
        <f ca="1">IF(ISERROR($Y1480),"",OFFSET('Smelter Look-up'!$G$4,$Y1480-4,0))</f>
        <v/>
      </c>
      <c r="I1480" s="96" t="str">
        <f ca="1">IF(ISERROR($Y1480),"",OFFSET('Smelter Look-up'!$H$4,$Y1480-4,0))</f>
        <v/>
      </c>
      <c r="J1480" s="96" t="str">
        <f ca="1">IF(ISERROR($Y1480),"",OFFSET('Smelter Look-up'!$I$4,$Y1480-4,0))</f>
        <v/>
      </c>
      <c r="K1480" s="97"/>
      <c r="L1480" s="97"/>
      <c r="M1480" s="97"/>
      <c r="N1480" s="97"/>
      <c r="O1480" s="97"/>
      <c r="P1480" s="97"/>
      <c r="Q1480" s="98"/>
      <c r="R1480" s="140" t="str">
        <f ca="1">IF(ISERROR($Y1480),"",OFFSET('Smelter Look-up'!$C$4,$Y1480-4,0)&amp;"")</f>
        <v/>
      </c>
      <c r="S1480" s="98" t="str">
        <f ca="1" t="shared" si="167"/>
        <v/>
      </c>
      <c r="T1480" s="98" t="str">
        <f ca="1">IF(B1480="","",IF(ISERROR(MATCH($J1480,SorP!B:B,0)),"",INDIRECT("'SorP'!$A$"&amp;MATCH($S1480&amp;$J1480,SorP!C:C,0))))</f>
        <v/>
      </c>
      <c r="U1480" s="99"/>
      <c r="V1480" s="74" t="str">
        <f ca="1" t="shared" si="168"/>
        <v/>
      </c>
      <c r="W1480" s="74" t="b">
        <f ca="1" t="shared" si="169"/>
        <v>0</v>
      </c>
      <c r="X1480" s="74" t="str">
        <f ca="1" t="shared" si="170"/>
        <v>+</v>
      </c>
      <c r="Y1480" s="74" t="e">
        <f ca="1">IF(C1480="",NA(),MATCH($B1480&amp;$C1480,'Smelter Look-up'!$J:$J,0))</f>
        <v>#N/A</v>
      </c>
      <c r="AB1480" s="74">
        <f ca="1" t="shared" si="171"/>
        <v>0</v>
      </c>
      <c r="AC1480" s="74" t="str">
        <f ca="1" t="shared" si="172"/>
        <v/>
      </c>
      <c r="AD1480" s="74" t="str">
        <f ca="1" t="shared" si="173"/>
        <v/>
      </c>
    </row>
    <row r="1481" s="74" customFormat="1" ht="20.15" customHeight="1" spans="1:30">
      <c r="A1481" s="97"/>
      <c r="B1481" s="95" t="str">
        <f ca="1">IF(LEN(A1481)=0,"",INDEX('Smelter Look-up'!$A:$A,MATCH($A1481,'Smelter Look-up'!$E:$E,0)))</f>
        <v/>
      </c>
      <c r="C1481" s="95" t="str">
        <f ca="1">IF(LEN(A1481)=0,"",INDEX('Smelter Look-up'!$C:$C,MATCH($A1481,'Smelter Look-up'!$E:$E,0)))</f>
        <v/>
      </c>
      <c r="D1481" s="95"/>
      <c r="E1481" s="95" t="str">
        <f ca="1">IF(ISERROR($Y1481),"",OFFSET('Smelter Look-up'!$D$4,$Y1481-4,0)&amp;"")</f>
        <v/>
      </c>
      <c r="F1481" s="95" t="str">
        <f ca="1">IF(ISERROR($Y1481),"",OFFSET('Smelter Look-up'!$E$4,$Y1481-4,0))</f>
        <v/>
      </c>
      <c r="G1481" s="95" t="str">
        <f ca="1">IF(C1481="Smelter not listed","Enter smelter details",IF(ISERROR($Y1481),"",OFFSET('Smelter Look-up'!$F$4,$Y1481-4,0)))</f>
        <v/>
      </c>
      <c r="H1481" s="154" t="str">
        <f ca="1">IF(ISERROR($Y1481),"",OFFSET('Smelter Look-up'!$G$4,$Y1481-4,0))</f>
        <v/>
      </c>
      <c r="I1481" s="96" t="str">
        <f ca="1">IF(ISERROR($Y1481),"",OFFSET('Smelter Look-up'!$H$4,$Y1481-4,0))</f>
        <v/>
      </c>
      <c r="J1481" s="96" t="str">
        <f ca="1">IF(ISERROR($Y1481),"",OFFSET('Smelter Look-up'!$I$4,$Y1481-4,0))</f>
        <v/>
      </c>
      <c r="K1481" s="97"/>
      <c r="L1481" s="97"/>
      <c r="M1481" s="97"/>
      <c r="N1481" s="97"/>
      <c r="O1481" s="97"/>
      <c r="P1481" s="97"/>
      <c r="Q1481" s="98"/>
      <c r="R1481" s="140" t="str">
        <f ca="1">IF(ISERROR($Y1481),"",OFFSET('Smelter Look-up'!$C$4,$Y1481-4,0)&amp;"")</f>
        <v/>
      </c>
      <c r="S1481" s="98" t="str">
        <f ca="1" t="shared" si="167"/>
        <v/>
      </c>
      <c r="T1481" s="98" t="str">
        <f ca="1">IF(B1481="","",IF(ISERROR(MATCH($J1481,SorP!B:B,0)),"",INDIRECT("'SorP'!$A$"&amp;MATCH($S1481&amp;$J1481,SorP!C:C,0))))</f>
        <v/>
      </c>
      <c r="U1481" s="99"/>
      <c r="V1481" s="74" t="str">
        <f ca="1" t="shared" si="168"/>
        <v/>
      </c>
      <c r="W1481" s="74" t="b">
        <f ca="1" t="shared" si="169"/>
        <v>0</v>
      </c>
      <c r="X1481" s="74" t="str">
        <f ca="1" t="shared" si="170"/>
        <v>+</v>
      </c>
      <c r="Y1481" s="74" t="e">
        <f ca="1">IF(C1481="",NA(),MATCH($B1481&amp;$C1481,'Smelter Look-up'!$J:$J,0))</f>
        <v>#N/A</v>
      </c>
      <c r="AB1481" s="74">
        <f ca="1" t="shared" si="171"/>
        <v>0</v>
      </c>
      <c r="AC1481" s="74" t="str">
        <f ca="1" t="shared" si="172"/>
        <v/>
      </c>
      <c r="AD1481" s="74" t="str">
        <f ca="1" t="shared" si="173"/>
        <v/>
      </c>
    </row>
    <row r="1482" s="74" customFormat="1" ht="20.15" customHeight="1" spans="1:30">
      <c r="A1482" s="97"/>
      <c r="B1482" s="95" t="str">
        <f ca="1">IF(LEN(A1482)=0,"",INDEX('Smelter Look-up'!$A:$A,MATCH($A1482,'Smelter Look-up'!$E:$E,0)))</f>
        <v/>
      </c>
      <c r="C1482" s="95" t="str">
        <f ca="1">IF(LEN(A1482)=0,"",INDEX('Smelter Look-up'!$C:$C,MATCH($A1482,'Smelter Look-up'!$E:$E,0)))</f>
        <v/>
      </c>
      <c r="D1482" s="95"/>
      <c r="E1482" s="95" t="str">
        <f ca="1">IF(ISERROR($Y1482),"",OFFSET('Smelter Look-up'!$D$4,$Y1482-4,0)&amp;"")</f>
        <v/>
      </c>
      <c r="F1482" s="95" t="str">
        <f ca="1">IF(ISERROR($Y1482),"",OFFSET('Smelter Look-up'!$E$4,$Y1482-4,0))</f>
        <v/>
      </c>
      <c r="G1482" s="95" t="str">
        <f ca="1">IF(C1482="Smelter not listed","Enter smelter details",IF(ISERROR($Y1482),"",OFFSET('Smelter Look-up'!$F$4,$Y1482-4,0)))</f>
        <v/>
      </c>
      <c r="H1482" s="154" t="str">
        <f ca="1">IF(ISERROR($Y1482),"",OFFSET('Smelter Look-up'!$G$4,$Y1482-4,0))</f>
        <v/>
      </c>
      <c r="I1482" s="96" t="str">
        <f ca="1">IF(ISERROR($Y1482),"",OFFSET('Smelter Look-up'!$H$4,$Y1482-4,0))</f>
        <v/>
      </c>
      <c r="J1482" s="96" t="str">
        <f ca="1">IF(ISERROR($Y1482),"",OFFSET('Smelter Look-up'!$I$4,$Y1482-4,0))</f>
        <v/>
      </c>
      <c r="K1482" s="97"/>
      <c r="L1482" s="97"/>
      <c r="M1482" s="97"/>
      <c r="N1482" s="97"/>
      <c r="O1482" s="97"/>
      <c r="P1482" s="97"/>
      <c r="Q1482" s="98"/>
      <c r="R1482" s="140" t="str">
        <f ca="1">IF(ISERROR($Y1482),"",OFFSET('Smelter Look-up'!$C$4,$Y1482-4,0)&amp;"")</f>
        <v/>
      </c>
      <c r="S1482" s="98" t="str">
        <f ca="1" t="shared" si="167"/>
        <v/>
      </c>
      <c r="T1482" s="98" t="str">
        <f ca="1">IF(B1482="","",IF(ISERROR(MATCH($J1482,SorP!B:B,0)),"",INDIRECT("'SorP'!$A$"&amp;MATCH($S1482&amp;$J1482,SorP!C:C,0))))</f>
        <v/>
      </c>
      <c r="U1482" s="99"/>
      <c r="V1482" s="74" t="str">
        <f ca="1" t="shared" si="168"/>
        <v/>
      </c>
      <c r="W1482" s="74" t="b">
        <f ca="1" t="shared" si="169"/>
        <v>0</v>
      </c>
      <c r="X1482" s="74" t="str">
        <f ca="1" t="shared" si="170"/>
        <v>+</v>
      </c>
      <c r="Y1482" s="74" t="e">
        <f ca="1">IF(C1482="",NA(),MATCH($B1482&amp;$C1482,'Smelter Look-up'!$J:$J,0))</f>
        <v>#N/A</v>
      </c>
      <c r="AB1482" s="74">
        <f ca="1" t="shared" si="171"/>
        <v>0</v>
      </c>
      <c r="AC1482" s="74" t="str">
        <f ca="1" t="shared" si="172"/>
        <v/>
      </c>
      <c r="AD1482" s="74" t="str">
        <f ca="1" t="shared" si="173"/>
        <v/>
      </c>
    </row>
    <row r="1483" s="74" customFormat="1" ht="20.15" customHeight="1" spans="1:30">
      <c r="A1483" s="97"/>
      <c r="B1483" s="95" t="str">
        <f ca="1">IF(LEN(A1483)=0,"",INDEX('Smelter Look-up'!$A:$A,MATCH($A1483,'Smelter Look-up'!$E:$E,0)))</f>
        <v/>
      </c>
      <c r="C1483" s="95" t="str">
        <f ca="1">IF(LEN(A1483)=0,"",INDEX('Smelter Look-up'!$C:$C,MATCH($A1483,'Smelter Look-up'!$E:$E,0)))</f>
        <v/>
      </c>
      <c r="D1483" s="95"/>
      <c r="E1483" s="95" t="str">
        <f ca="1">IF(ISERROR($Y1483),"",OFFSET('Smelter Look-up'!$D$4,$Y1483-4,0)&amp;"")</f>
        <v/>
      </c>
      <c r="F1483" s="95" t="str">
        <f ca="1">IF(ISERROR($Y1483),"",OFFSET('Smelter Look-up'!$E$4,$Y1483-4,0))</f>
        <v/>
      </c>
      <c r="G1483" s="95" t="str">
        <f ca="1">IF(C1483="Smelter not listed","Enter smelter details",IF(ISERROR($Y1483),"",OFFSET('Smelter Look-up'!$F$4,$Y1483-4,0)))</f>
        <v/>
      </c>
      <c r="H1483" s="154" t="str">
        <f ca="1">IF(ISERROR($Y1483),"",OFFSET('Smelter Look-up'!$G$4,$Y1483-4,0))</f>
        <v/>
      </c>
      <c r="I1483" s="96" t="str">
        <f ca="1">IF(ISERROR($Y1483),"",OFFSET('Smelter Look-up'!$H$4,$Y1483-4,0))</f>
        <v/>
      </c>
      <c r="J1483" s="96" t="str">
        <f ca="1">IF(ISERROR($Y1483),"",OFFSET('Smelter Look-up'!$I$4,$Y1483-4,0))</f>
        <v/>
      </c>
      <c r="K1483" s="97"/>
      <c r="L1483" s="97"/>
      <c r="M1483" s="97"/>
      <c r="N1483" s="97"/>
      <c r="O1483" s="97"/>
      <c r="P1483" s="97"/>
      <c r="Q1483" s="98"/>
      <c r="R1483" s="140" t="str">
        <f ca="1">IF(ISERROR($Y1483),"",OFFSET('Smelter Look-up'!$C$4,$Y1483-4,0)&amp;"")</f>
        <v/>
      </c>
      <c r="S1483" s="98" t="str">
        <f ca="1" t="shared" si="167"/>
        <v/>
      </c>
      <c r="T1483" s="98" t="str">
        <f ca="1">IF(B1483="","",IF(ISERROR(MATCH($J1483,SorP!B:B,0)),"",INDIRECT("'SorP'!$A$"&amp;MATCH($S1483&amp;$J1483,SorP!C:C,0))))</f>
        <v/>
      </c>
      <c r="U1483" s="99"/>
      <c r="V1483" s="74" t="str">
        <f ca="1" t="shared" si="168"/>
        <v/>
      </c>
      <c r="W1483" s="74" t="b">
        <f ca="1" t="shared" si="169"/>
        <v>0</v>
      </c>
      <c r="X1483" s="74" t="str">
        <f ca="1" t="shared" si="170"/>
        <v>+</v>
      </c>
      <c r="Y1483" s="74" t="e">
        <f ca="1">IF(C1483="",NA(),MATCH($B1483&amp;$C1483,'Smelter Look-up'!$J:$J,0))</f>
        <v>#N/A</v>
      </c>
      <c r="AB1483" s="74">
        <f ca="1" t="shared" si="171"/>
        <v>0</v>
      </c>
      <c r="AC1483" s="74" t="str">
        <f ca="1" t="shared" si="172"/>
        <v/>
      </c>
      <c r="AD1483" s="74" t="str">
        <f ca="1" t="shared" si="173"/>
        <v/>
      </c>
    </row>
    <row r="1484" s="74" customFormat="1" ht="20.15" customHeight="1" spans="1:30">
      <c r="A1484" s="97"/>
      <c r="B1484" s="95" t="str">
        <f ca="1">IF(LEN(A1484)=0,"",INDEX('Smelter Look-up'!$A:$A,MATCH($A1484,'Smelter Look-up'!$E:$E,0)))</f>
        <v/>
      </c>
      <c r="C1484" s="95" t="str">
        <f ca="1">IF(LEN(A1484)=0,"",INDEX('Smelter Look-up'!$C:$C,MATCH($A1484,'Smelter Look-up'!$E:$E,0)))</f>
        <v/>
      </c>
      <c r="D1484" s="95"/>
      <c r="E1484" s="95" t="str">
        <f ca="1">IF(ISERROR($Y1484),"",OFFSET('Smelter Look-up'!$D$4,$Y1484-4,0)&amp;"")</f>
        <v/>
      </c>
      <c r="F1484" s="95" t="str">
        <f ca="1">IF(ISERROR($Y1484),"",OFFSET('Smelter Look-up'!$E$4,$Y1484-4,0))</f>
        <v/>
      </c>
      <c r="G1484" s="95" t="str">
        <f ca="1">IF(C1484="Smelter not listed","Enter smelter details",IF(ISERROR($Y1484),"",OFFSET('Smelter Look-up'!$F$4,$Y1484-4,0)))</f>
        <v/>
      </c>
      <c r="H1484" s="154" t="str">
        <f ca="1">IF(ISERROR($Y1484),"",OFFSET('Smelter Look-up'!$G$4,$Y1484-4,0))</f>
        <v/>
      </c>
      <c r="I1484" s="96" t="str">
        <f ca="1">IF(ISERROR($Y1484),"",OFFSET('Smelter Look-up'!$H$4,$Y1484-4,0))</f>
        <v/>
      </c>
      <c r="J1484" s="96" t="str">
        <f ca="1">IF(ISERROR($Y1484),"",OFFSET('Smelter Look-up'!$I$4,$Y1484-4,0))</f>
        <v/>
      </c>
      <c r="K1484" s="97"/>
      <c r="L1484" s="97"/>
      <c r="M1484" s="97"/>
      <c r="N1484" s="97"/>
      <c r="O1484" s="97"/>
      <c r="P1484" s="97"/>
      <c r="Q1484" s="98"/>
      <c r="R1484" s="140" t="str">
        <f ca="1">IF(ISERROR($Y1484),"",OFFSET('Smelter Look-up'!$C$4,$Y1484-4,0)&amp;"")</f>
        <v/>
      </c>
      <c r="S1484" s="98" t="str">
        <f ca="1" t="shared" si="167"/>
        <v/>
      </c>
      <c r="T1484" s="98" t="str">
        <f ca="1">IF(B1484="","",IF(ISERROR(MATCH($J1484,SorP!B:B,0)),"",INDIRECT("'SorP'!$A$"&amp;MATCH($S1484&amp;$J1484,SorP!C:C,0))))</f>
        <v/>
      </c>
      <c r="U1484" s="99"/>
      <c r="V1484" s="74" t="str">
        <f ca="1" t="shared" si="168"/>
        <v/>
      </c>
      <c r="W1484" s="74" t="b">
        <f ca="1" t="shared" si="169"/>
        <v>0</v>
      </c>
      <c r="X1484" s="74" t="str">
        <f ca="1" t="shared" si="170"/>
        <v>+</v>
      </c>
      <c r="Y1484" s="74" t="e">
        <f ca="1">IF(C1484="",NA(),MATCH($B1484&amp;$C1484,'Smelter Look-up'!$J:$J,0))</f>
        <v>#N/A</v>
      </c>
      <c r="AB1484" s="74">
        <f ca="1" t="shared" si="171"/>
        <v>0</v>
      </c>
      <c r="AC1484" s="74" t="str">
        <f ca="1" t="shared" si="172"/>
        <v/>
      </c>
      <c r="AD1484" s="74" t="str">
        <f ca="1" t="shared" si="173"/>
        <v/>
      </c>
    </row>
    <row r="1485" s="74" customFormat="1" ht="20.15" customHeight="1" spans="1:30">
      <c r="A1485" s="97"/>
      <c r="B1485" s="95" t="str">
        <f ca="1">IF(LEN(A1485)=0,"",INDEX('Smelter Look-up'!$A:$A,MATCH($A1485,'Smelter Look-up'!$E:$E,0)))</f>
        <v/>
      </c>
      <c r="C1485" s="95" t="str">
        <f ca="1">IF(LEN(A1485)=0,"",INDEX('Smelter Look-up'!$C:$C,MATCH($A1485,'Smelter Look-up'!$E:$E,0)))</f>
        <v/>
      </c>
      <c r="D1485" s="95"/>
      <c r="E1485" s="95" t="str">
        <f ca="1">IF(ISERROR($Y1485),"",OFFSET('Smelter Look-up'!$D$4,$Y1485-4,0)&amp;"")</f>
        <v/>
      </c>
      <c r="F1485" s="95" t="str">
        <f ca="1">IF(ISERROR($Y1485),"",OFFSET('Smelter Look-up'!$E$4,$Y1485-4,0))</f>
        <v/>
      </c>
      <c r="G1485" s="95" t="str">
        <f ca="1">IF(C1485="Smelter not listed","Enter smelter details",IF(ISERROR($Y1485),"",OFFSET('Smelter Look-up'!$F$4,$Y1485-4,0)))</f>
        <v/>
      </c>
      <c r="H1485" s="154" t="str">
        <f ca="1">IF(ISERROR($Y1485),"",OFFSET('Smelter Look-up'!$G$4,$Y1485-4,0))</f>
        <v/>
      </c>
      <c r="I1485" s="96" t="str">
        <f ca="1">IF(ISERROR($Y1485),"",OFFSET('Smelter Look-up'!$H$4,$Y1485-4,0))</f>
        <v/>
      </c>
      <c r="J1485" s="96" t="str">
        <f ca="1">IF(ISERROR($Y1485),"",OFFSET('Smelter Look-up'!$I$4,$Y1485-4,0))</f>
        <v/>
      </c>
      <c r="K1485" s="97"/>
      <c r="L1485" s="97"/>
      <c r="M1485" s="97"/>
      <c r="N1485" s="97"/>
      <c r="O1485" s="97"/>
      <c r="P1485" s="97"/>
      <c r="Q1485" s="98"/>
      <c r="R1485" s="140" t="str">
        <f ca="1">IF(ISERROR($Y1485),"",OFFSET('Smelter Look-up'!$C$4,$Y1485-4,0)&amp;"")</f>
        <v/>
      </c>
      <c r="S1485" s="98" t="str">
        <f ca="1" t="shared" si="167"/>
        <v/>
      </c>
      <c r="T1485" s="98" t="str">
        <f ca="1">IF(B1485="","",IF(ISERROR(MATCH($J1485,SorP!B:B,0)),"",INDIRECT("'SorP'!$A$"&amp;MATCH($S1485&amp;$J1485,SorP!C:C,0))))</f>
        <v/>
      </c>
      <c r="U1485" s="99"/>
      <c r="V1485" s="74" t="str">
        <f ca="1" t="shared" si="168"/>
        <v/>
      </c>
      <c r="W1485" s="74" t="b">
        <f ca="1" t="shared" si="169"/>
        <v>0</v>
      </c>
      <c r="X1485" s="74" t="str">
        <f ca="1" t="shared" si="170"/>
        <v>+</v>
      </c>
      <c r="Y1485" s="74" t="e">
        <f ca="1">IF(C1485="",NA(),MATCH($B1485&amp;$C1485,'Smelter Look-up'!$J:$J,0))</f>
        <v>#N/A</v>
      </c>
      <c r="AB1485" s="74">
        <f ca="1" t="shared" si="171"/>
        <v>0</v>
      </c>
      <c r="AC1485" s="74" t="str">
        <f ca="1" t="shared" si="172"/>
        <v/>
      </c>
      <c r="AD1485" s="74" t="str">
        <f ca="1" t="shared" si="173"/>
        <v/>
      </c>
    </row>
    <row r="1486" s="74" customFormat="1" ht="20.15" customHeight="1" spans="1:30">
      <c r="A1486" s="97"/>
      <c r="B1486" s="95" t="str">
        <f ca="1">IF(LEN(A1486)=0,"",INDEX('Smelter Look-up'!$A:$A,MATCH($A1486,'Smelter Look-up'!$E:$E,0)))</f>
        <v/>
      </c>
      <c r="C1486" s="95" t="str">
        <f ca="1">IF(LEN(A1486)=0,"",INDEX('Smelter Look-up'!$C:$C,MATCH($A1486,'Smelter Look-up'!$E:$E,0)))</f>
        <v/>
      </c>
      <c r="D1486" s="95"/>
      <c r="E1486" s="95" t="str">
        <f ca="1">IF(ISERROR($Y1486),"",OFFSET('Smelter Look-up'!$D$4,$Y1486-4,0)&amp;"")</f>
        <v/>
      </c>
      <c r="F1486" s="95" t="str">
        <f ca="1">IF(ISERROR($Y1486),"",OFFSET('Smelter Look-up'!$E$4,$Y1486-4,0))</f>
        <v/>
      </c>
      <c r="G1486" s="95" t="str">
        <f ca="1">IF(C1486="Smelter not listed","Enter smelter details",IF(ISERROR($Y1486),"",OFFSET('Smelter Look-up'!$F$4,$Y1486-4,0)))</f>
        <v/>
      </c>
      <c r="H1486" s="154" t="str">
        <f ca="1">IF(ISERROR($Y1486),"",OFFSET('Smelter Look-up'!$G$4,$Y1486-4,0))</f>
        <v/>
      </c>
      <c r="I1486" s="96" t="str">
        <f ca="1">IF(ISERROR($Y1486),"",OFFSET('Smelter Look-up'!$H$4,$Y1486-4,0))</f>
        <v/>
      </c>
      <c r="J1486" s="96" t="str">
        <f ca="1">IF(ISERROR($Y1486),"",OFFSET('Smelter Look-up'!$I$4,$Y1486-4,0))</f>
        <v/>
      </c>
      <c r="K1486" s="97"/>
      <c r="L1486" s="97"/>
      <c r="M1486" s="97"/>
      <c r="N1486" s="97"/>
      <c r="O1486" s="97"/>
      <c r="P1486" s="97"/>
      <c r="Q1486" s="98"/>
      <c r="R1486" s="140" t="str">
        <f ca="1">IF(ISERROR($Y1486),"",OFFSET('Smelter Look-up'!$C$4,$Y1486-4,0)&amp;"")</f>
        <v/>
      </c>
      <c r="S1486" s="98" t="str">
        <f ca="1" t="shared" si="167"/>
        <v/>
      </c>
      <c r="T1486" s="98" t="str">
        <f ca="1">IF(B1486="","",IF(ISERROR(MATCH($J1486,SorP!B:B,0)),"",INDIRECT("'SorP'!$A$"&amp;MATCH($S1486&amp;$J1486,SorP!C:C,0))))</f>
        <v/>
      </c>
      <c r="U1486" s="99"/>
      <c r="V1486" s="74" t="str">
        <f ca="1" t="shared" si="168"/>
        <v/>
      </c>
      <c r="W1486" s="74" t="b">
        <f ca="1" t="shared" si="169"/>
        <v>0</v>
      </c>
      <c r="X1486" s="74" t="str">
        <f ca="1" t="shared" si="170"/>
        <v>+</v>
      </c>
      <c r="Y1486" s="74" t="e">
        <f ca="1">IF(C1486="",NA(),MATCH($B1486&amp;$C1486,'Smelter Look-up'!$J:$J,0))</f>
        <v>#N/A</v>
      </c>
      <c r="AB1486" s="74">
        <f ca="1" t="shared" si="171"/>
        <v>0</v>
      </c>
      <c r="AC1486" s="74" t="str">
        <f ca="1" t="shared" si="172"/>
        <v/>
      </c>
      <c r="AD1486" s="74" t="str">
        <f ca="1" t="shared" si="173"/>
        <v/>
      </c>
    </row>
    <row r="1487" s="74" customFormat="1" ht="20.15" customHeight="1" spans="1:30">
      <c r="A1487" s="97"/>
      <c r="B1487" s="95" t="str">
        <f ca="1">IF(LEN(A1487)=0,"",INDEX('Smelter Look-up'!$A:$A,MATCH($A1487,'Smelter Look-up'!$E:$E,0)))</f>
        <v/>
      </c>
      <c r="C1487" s="95" t="str">
        <f ca="1">IF(LEN(A1487)=0,"",INDEX('Smelter Look-up'!$C:$C,MATCH($A1487,'Smelter Look-up'!$E:$E,0)))</f>
        <v/>
      </c>
      <c r="D1487" s="95"/>
      <c r="E1487" s="95" t="str">
        <f ca="1">IF(ISERROR($Y1487),"",OFFSET('Smelter Look-up'!$D$4,$Y1487-4,0)&amp;"")</f>
        <v/>
      </c>
      <c r="F1487" s="95" t="str">
        <f ca="1">IF(ISERROR($Y1487),"",OFFSET('Smelter Look-up'!$E$4,$Y1487-4,0))</f>
        <v/>
      </c>
      <c r="G1487" s="95" t="str">
        <f ca="1">IF(C1487="Smelter not listed","Enter smelter details",IF(ISERROR($Y1487),"",OFFSET('Smelter Look-up'!$F$4,$Y1487-4,0)))</f>
        <v/>
      </c>
      <c r="H1487" s="154" t="str">
        <f ca="1">IF(ISERROR($Y1487),"",OFFSET('Smelter Look-up'!$G$4,$Y1487-4,0))</f>
        <v/>
      </c>
      <c r="I1487" s="96" t="str">
        <f ca="1">IF(ISERROR($Y1487),"",OFFSET('Smelter Look-up'!$H$4,$Y1487-4,0))</f>
        <v/>
      </c>
      <c r="J1487" s="96" t="str">
        <f ca="1">IF(ISERROR($Y1487),"",OFFSET('Smelter Look-up'!$I$4,$Y1487-4,0))</f>
        <v/>
      </c>
      <c r="K1487" s="97"/>
      <c r="L1487" s="97"/>
      <c r="M1487" s="97"/>
      <c r="N1487" s="97"/>
      <c r="O1487" s="97"/>
      <c r="P1487" s="97"/>
      <c r="Q1487" s="98"/>
      <c r="R1487" s="140" t="str">
        <f ca="1">IF(ISERROR($Y1487),"",OFFSET('Smelter Look-up'!$C$4,$Y1487-4,0)&amp;"")</f>
        <v/>
      </c>
      <c r="S1487" s="98" t="str">
        <f ca="1" t="shared" si="167"/>
        <v/>
      </c>
      <c r="T1487" s="98" t="str">
        <f ca="1">IF(B1487="","",IF(ISERROR(MATCH($J1487,SorP!B:B,0)),"",INDIRECT("'SorP'!$A$"&amp;MATCH($S1487&amp;$J1487,SorP!C:C,0))))</f>
        <v/>
      </c>
      <c r="U1487" s="99"/>
      <c r="V1487" s="74" t="str">
        <f ca="1" t="shared" si="168"/>
        <v/>
      </c>
      <c r="W1487" s="74" t="b">
        <f ca="1" t="shared" si="169"/>
        <v>0</v>
      </c>
      <c r="X1487" s="74" t="str">
        <f ca="1" t="shared" si="170"/>
        <v>+</v>
      </c>
      <c r="Y1487" s="74" t="e">
        <f ca="1">IF(C1487="",NA(),MATCH($B1487&amp;$C1487,'Smelter Look-up'!$J:$J,0))</f>
        <v>#N/A</v>
      </c>
      <c r="AB1487" s="74">
        <f ca="1" t="shared" si="171"/>
        <v>0</v>
      </c>
      <c r="AC1487" s="74" t="str">
        <f ca="1" t="shared" si="172"/>
        <v/>
      </c>
      <c r="AD1487" s="74" t="str">
        <f ca="1" t="shared" si="173"/>
        <v/>
      </c>
    </row>
    <row r="1488" s="74" customFormat="1" ht="20.15" customHeight="1" spans="1:30">
      <c r="A1488" s="97"/>
      <c r="B1488" s="95" t="str">
        <f ca="1">IF(LEN(A1488)=0,"",INDEX('Smelter Look-up'!$A:$A,MATCH($A1488,'Smelter Look-up'!$E:$E,0)))</f>
        <v/>
      </c>
      <c r="C1488" s="95" t="str">
        <f ca="1">IF(LEN(A1488)=0,"",INDEX('Smelter Look-up'!$C:$C,MATCH($A1488,'Smelter Look-up'!$E:$E,0)))</f>
        <v/>
      </c>
      <c r="D1488" s="95"/>
      <c r="E1488" s="95" t="str">
        <f ca="1">IF(ISERROR($Y1488),"",OFFSET('Smelter Look-up'!$D$4,$Y1488-4,0)&amp;"")</f>
        <v/>
      </c>
      <c r="F1488" s="95" t="str">
        <f ca="1">IF(ISERROR($Y1488),"",OFFSET('Smelter Look-up'!$E$4,$Y1488-4,0))</f>
        <v/>
      </c>
      <c r="G1488" s="95" t="str">
        <f ca="1">IF(C1488="Smelter not listed","Enter smelter details",IF(ISERROR($Y1488),"",OFFSET('Smelter Look-up'!$F$4,$Y1488-4,0)))</f>
        <v/>
      </c>
      <c r="H1488" s="154" t="str">
        <f ca="1">IF(ISERROR($Y1488),"",OFFSET('Smelter Look-up'!$G$4,$Y1488-4,0))</f>
        <v/>
      </c>
      <c r="I1488" s="96" t="str">
        <f ca="1">IF(ISERROR($Y1488),"",OFFSET('Smelter Look-up'!$H$4,$Y1488-4,0))</f>
        <v/>
      </c>
      <c r="J1488" s="96" t="str">
        <f ca="1">IF(ISERROR($Y1488),"",OFFSET('Smelter Look-up'!$I$4,$Y1488-4,0))</f>
        <v/>
      </c>
      <c r="K1488" s="97"/>
      <c r="L1488" s="97"/>
      <c r="M1488" s="97"/>
      <c r="N1488" s="97"/>
      <c r="O1488" s="97"/>
      <c r="P1488" s="97"/>
      <c r="Q1488" s="98"/>
      <c r="R1488" s="140" t="str">
        <f ca="1">IF(ISERROR($Y1488),"",OFFSET('Smelter Look-up'!$C$4,$Y1488-4,0)&amp;"")</f>
        <v/>
      </c>
      <c r="S1488" s="98" t="str">
        <f ca="1" t="shared" si="167"/>
        <v/>
      </c>
      <c r="T1488" s="98" t="str">
        <f ca="1">IF(B1488="","",IF(ISERROR(MATCH($J1488,SorP!B:B,0)),"",INDIRECT("'SorP'!$A$"&amp;MATCH($S1488&amp;$J1488,SorP!C:C,0))))</f>
        <v/>
      </c>
      <c r="U1488" s="99"/>
      <c r="V1488" s="74" t="str">
        <f ca="1" t="shared" si="168"/>
        <v/>
      </c>
      <c r="W1488" s="74" t="b">
        <f ca="1" t="shared" si="169"/>
        <v>0</v>
      </c>
      <c r="X1488" s="74" t="str">
        <f ca="1" t="shared" si="170"/>
        <v>+</v>
      </c>
      <c r="Y1488" s="74" t="e">
        <f ca="1">IF(C1488="",NA(),MATCH($B1488&amp;$C1488,'Smelter Look-up'!$J:$J,0))</f>
        <v>#N/A</v>
      </c>
      <c r="AB1488" s="74">
        <f ca="1" t="shared" si="171"/>
        <v>0</v>
      </c>
      <c r="AC1488" s="74" t="str">
        <f ca="1" t="shared" si="172"/>
        <v/>
      </c>
      <c r="AD1488" s="74" t="str">
        <f ca="1" t="shared" si="173"/>
        <v/>
      </c>
    </row>
    <row r="1489" s="74" customFormat="1" ht="20.15" customHeight="1" spans="1:30">
      <c r="A1489" s="97"/>
      <c r="B1489" s="95" t="str">
        <f ca="1">IF(LEN(A1489)=0,"",INDEX('Smelter Look-up'!$A:$A,MATCH($A1489,'Smelter Look-up'!$E:$E,0)))</f>
        <v/>
      </c>
      <c r="C1489" s="95" t="str">
        <f ca="1">IF(LEN(A1489)=0,"",INDEX('Smelter Look-up'!$C:$C,MATCH($A1489,'Smelter Look-up'!$E:$E,0)))</f>
        <v/>
      </c>
      <c r="D1489" s="95"/>
      <c r="E1489" s="95" t="str">
        <f ca="1">IF(ISERROR($Y1489),"",OFFSET('Smelter Look-up'!$D$4,$Y1489-4,0)&amp;"")</f>
        <v/>
      </c>
      <c r="F1489" s="95" t="str">
        <f ca="1">IF(ISERROR($Y1489),"",OFFSET('Smelter Look-up'!$E$4,$Y1489-4,0))</f>
        <v/>
      </c>
      <c r="G1489" s="95" t="str">
        <f ca="1">IF(C1489="Smelter not listed","Enter smelter details",IF(ISERROR($Y1489),"",OFFSET('Smelter Look-up'!$F$4,$Y1489-4,0)))</f>
        <v/>
      </c>
      <c r="H1489" s="154" t="str">
        <f ca="1">IF(ISERROR($Y1489),"",OFFSET('Smelter Look-up'!$G$4,$Y1489-4,0))</f>
        <v/>
      </c>
      <c r="I1489" s="96" t="str">
        <f ca="1">IF(ISERROR($Y1489),"",OFFSET('Smelter Look-up'!$H$4,$Y1489-4,0))</f>
        <v/>
      </c>
      <c r="J1489" s="96" t="str">
        <f ca="1">IF(ISERROR($Y1489),"",OFFSET('Smelter Look-up'!$I$4,$Y1489-4,0))</f>
        <v/>
      </c>
      <c r="K1489" s="97"/>
      <c r="L1489" s="97"/>
      <c r="M1489" s="97"/>
      <c r="N1489" s="97"/>
      <c r="O1489" s="97"/>
      <c r="P1489" s="97"/>
      <c r="Q1489" s="98"/>
      <c r="R1489" s="140" t="str">
        <f ca="1">IF(ISERROR($Y1489),"",OFFSET('Smelter Look-up'!$C$4,$Y1489-4,0)&amp;"")</f>
        <v/>
      </c>
      <c r="S1489" s="98" t="str">
        <f ca="1" t="shared" si="167"/>
        <v/>
      </c>
      <c r="T1489" s="98" t="str">
        <f ca="1">IF(B1489="","",IF(ISERROR(MATCH($J1489,SorP!B:B,0)),"",INDIRECT("'SorP'!$A$"&amp;MATCH($S1489&amp;$J1489,SorP!C:C,0))))</f>
        <v/>
      </c>
      <c r="U1489" s="99"/>
      <c r="V1489" s="74" t="str">
        <f ca="1" t="shared" si="168"/>
        <v/>
      </c>
      <c r="W1489" s="74" t="b">
        <f ca="1" t="shared" si="169"/>
        <v>0</v>
      </c>
      <c r="X1489" s="74" t="str">
        <f ca="1" t="shared" si="170"/>
        <v>+</v>
      </c>
      <c r="Y1489" s="74" t="e">
        <f ca="1">IF(C1489="",NA(),MATCH($B1489&amp;$C1489,'Smelter Look-up'!$J:$J,0))</f>
        <v>#N/A</v>
      </c>
      <c r="AB1489" s="74">
        <f ca="1" t="shared" si="171"/>
        <v>0</v>
      </c>
      <c r="AC1489" s="74" t="str">
        <f ca="1" t="shared" si="172"/>
        <v/>
      </c>
      <c r="AD1489" s="74" t="str">
        <f ca="1" t="shared" si="173"/>
        <v/>
      </c>
    </row>
    <row r="1490" s="74" customFormat="1" ht="20.15" customHeight="1" spans="1:30">
      <c r="A1490" s="97"/>
      <c r="B1490" s="95" t="str">
        <f ca="1">IF(LEN(A1490)=0,"",INDEX('Smelter Look-up'!$A:$A,MATCH($A1490,'Smelter Look-up'!$E:$E,0)))</f>
        <v/>
      </c>
      <c r="C1490" s="95" t="str">
        <f ca="1">IF(LEN(A1490)=0,"",INDEX('Smelter Look-up'!$C:$C,MATCH($A1490,'Smelter Look-up'!$E:$E,0)))</f>
        <v/>
      </c>
      <c r="D1490" s="95"/>
      <c r="E1490" s="95" t="str">
        <f ca="1">IF(ISERROR($Y1490),"",OFFSET('Smelter Look-up'!$D$4,$Y1490-4,0)&amp;"")</f>
        <v/>
      </c>
      <c r="F1490" s="95" t="str">
        <f ca="1">IF(ISERROR($Y1490),"",OFFSET('Smelter Look-up'!$E$4,$Y1490-4,0))</f>
        <v/>
      </c>
      <c r="G1490" s="95" t="str">
        <f ca="1">IF(C1490="Smelter not listed","Enter smelter details",IF(ISERROR($Y1490),"",OFFSET('Smelter Look-up'!$F$4,$Y1490-4,0)))</f>
        <v/>
      </c>
      <c r="H1490" s="154" t="str">
        <f ca="1">IF(ISERROR($Y1490),"",OFFSET('Smelter Look-up'!$G$4,$Y1490-4,0))</f>
        <v/>
      </c>
      <c r="I1490" s="96" t="str">
        <f ca="1">IF(ISERROR($Y1490),"",OFFSET('Smelter Look-up'!$H$4,$Y1490-4,0))</f>
        <v/>
      </c>
      <c r="J1490" s="96" t="str">
        <f ca="1">IF(ISERROR($Y1490),"",OFFSET('Smelter Look-up'!$I$4,$Y1490-4,0))</f>
        <v/>
      </c>
      <c r="K1490" s="97"/>
      <c r="L1490" s="97"/>
      <c r="M1490" s="97"/>
      <c r="N1490" s="97"/>
      <c r="O1490" s="97"/>
      <c r="P1490" s="97"/>
      <c r="Q1490" s="98"/>
      <c r="R1490" s="140" t="str">
        <f ca="1">IF(ISERROR($Y1490),"",OFFSET('Smelter Look-up'!$C$4,$Y1490-4,0)&amp;"")</f>
        <v/>
      </c>
      <c r="S1490" s="98" t="str">
        <f ca="1" t="shared" si="167"/>
        <v/>
      </c>
      <c r="T1490" s="98" t="str">
        <f ca="1">IF(B1490="","",IF(ISERROR(MATCH($J1490,SorP!B:B,0)),"",INDIRECT("'SorP'!$A$"&amp;MATCH($S1490&amp;$J1490,SorP!C:C,0))))</f>
        <v/>
      </c>
      <c r="U1490" s="99"/>
      <c r="V1490" s="74" t="str">
        <f ca="1" t="shared" si="168"/>
        <v/>
      </c>
      <c r="W1490" s="74" t="b">
        <f ca="1" t="shared" si="169"/>
        <v>0</v>
      </c>
      <c r="X1490" s="74" t="str">
        <f ca="1" t="shared" si="170"/>
        <v>+</v>
      </c>
      <c r="Y1490" s="74" t="e">
        <f ca="1">IF(C1490="",NA(),MATCH($B1490&amp;$C1490,'Smelter Look-up'!$J:$J,0))</f>
        <v>#N/A</v>
      </c>
      <c r="AB1490" s="74">
        <f ca="1" t="shared" si="171"/>
        <v>0</v>
      </c>
      <c r="AC1490" s="74" t="str">
        <f ca="1" t="shared" si="172"/>
        <v/>
      </c>
      <c r="AD1490" s="74" t="str">
        <f ca="1" t="shared" si="173"/>
        <v/>
      </c>
    </row>
    <row r="1491" s="74" customFormat="1" ht="20.15" customHeight="1" spans="1:30">
      <c r="A1491" s="97"/>
      <c r="B1491" s="95" t="str">
        <f ca="1">IF(LEN(A1491)=0,"",INDEX('Smelter Look-up'!$A:$A,MATCH($A1491,'Smelter Look-up'!$E:$E,0)))</f>
        <v/>
      </c>
      <c r="C1491" s="95" t="str">
        <f ca="1">IF(LEN(A1491)=0,"",INDEX('Smelter Look-up'!$C:$C,MATCH($A1491,'Smelter Look-up'!$E:$E,0)))</f>
        <v/>
      </c>
      <c r="D1491" s="95"/>
      <c r="E1491" s="95" t="str">
        <f ca="1">IF(ISERROR($Y1491),"",OFFSET('Smelter Look-up'!$D$4,$Y1491-4,0)&amp;"")</f>
        <v/>
      </c>
      <c r="F1491" s="95" t="str">
        <f ca="1">IF(ISERROR($Y1491),"",OFFSET('Smelter Look-up'!$E$4,$Y1491-4,0))</f>
        <v/>
      </c>
      <c r="G1491" s="95" t="str">
        <f ca="1">IF(C1491="Smelter not listed","Enter smelter details",IF(ISERROR($Y1491),"",OFFSET('Smelter Look-up'!$F$4,$Y1491-4,0)))</f>
        <v/>
      </c>
      <c r="H1491" s="154" t="str">
        <f ca="1">IF(ISERROR($Y1491),"",OFFSET('Smelter Look-up'!$G$4,$Y1491-4,0))</f>
        <v/>
      </c>
      <c r="I1491" s="96" t="str">
        <f ca="1">IF(ISERROR($Y1491),"",OFFSET('Smelter Look-up'!$H$4,$Y1491-4,0))</f>
        <v/>
      </c>
      <c r="J1491" s="96" t="str">
        <f ca="1">IF(ISERROR($Y1491),"",OFFSET('Smelter Look-up'!$I$4,$Y1491-4,0))</f>
        <v/>
      </c>
      <c r="K1491" s="97"/>
      <c r="L1491" s="97"/>
      <c r="M1491" s="97"/>
      <c r="N1491" s="97"/>
      <c r="O1491" s="97"/>
      <c r="P1491" s="97"/>
      <c r="Q1491" s="98"/>
      <c r="R1491" s="140" t="str">
        <f ca="1">IF(ISERROR($Y1491),"",OFFSET('Smelter Look-up'!$C$4,$Y1491-4,0)&amp;"")</f>
        <v/>
      </c>
      <c r="S1491" s="98" t="str">
        <f ca="1" t="shared" si="167"/>
        <v/>
      </c>
      <c r="T1491" s="98" t="str">
        <f ca="1">IF(B1491="","",IF(ISERROR(MATCH($J1491,SorP!B:B,0)),"",INDIRECT("'SorP'!$A$"&amp;MATCH($S1491&amp;$J1491,SorP!C:C,0))))</f>
        <v/>
      </c>
      <c r="U1491" s="99"/>
      <c r="V1491" s="74" t="str">
        <f ca="1" t="shared" si="168"/>
        <v/>
      </c>
      <c r="W1491" s="74" t="b">
        <f ca="1" t="shared" si="169"/>
        <v>0</v>
      </c>
      <c r="X1491" s="74" t="str">
        <f ca="1" t="shared" si="170"/>
        <v>+</v>
      </c>
      <c r="Y1491" s="74" t="e">
        <f ca="1">IF(C1491="",NA(),MATCH($B1491&amp;$C1491,'Smelter Look-up'!$J:$J,0))</f>
        <v>#N/A</v>
      </c>
      <c r="AB1491" s="74">
        <f ca="1" t="shared" si="171"/>
        <v>0</v>
      </c>
      <c r="AC1491" s="74" t="str">
        <f ca="1" t="shared" si="172"/>
        <v/>
      </c>
      <c r="AD1491" s="74" t="str">
        <f ca="1" t="shared" si="173"/>
        <v/>
      </c>
    </row>
    <row r="1492" s="74" customFormat="1" ht="20.15" customHeight="1" spans="1:30">
      <c r="A1492" s="97"/>
      <c r="B1492" s="95" t="str">
        <f ca="1">IF(LEN(A1492)=0,"",INDEX('Smelter Look-up'!$A:$A,MATCH($A1492,'Smelter Look-up'!$E:$E,0)))</f>
        <v/>
      </c>
      <c r="C1492" s="95" t="str">
        <f ca="1">IF(LEN(A1492)=0,"",INDEX('Smelter Look-up'!$C:$C,MATCH($A1492,'Smelter Look-up'!$E:$E,0)))</f>
        <v/>
      </c>
      <c r="D1492" s="95"/>
      <c r="E1492" s="95" t="str">
        <f ca="1">IF(ISERROR($Y1492),"",OFFSET('Smelter Look-up'!$D$4,$Y1492-4,0)&amp;"")</f>
        <v/>
      </c>
      <c r="F1492" s="95" t="str">
        <f ca="1">IF(ISERROR($Y1492),"",OFFSET('Smelter Look-up'!$E$4,$Y1492-4,0))</f>
        <v/>
      </c>
      <c r="G1492" s="95" t="str">
        <f ca="1">IF(C1492="Smelter not listed","Enter smelter details",IF(ISERROR($Y1492),"",OFFSET('Smelter Look-up'!$F$4,$Y1492-4,0)))</f>
        <v/>
      </c>
      <c r="H1492" s="154" t="str">
        <f ca="1">IF(ISERROR($Y1492),"",OFFSET('Smelter Look-up'!$G$4,$Y1492-4,0))</f>
        <v/>
      </c>
      <c r="I1492" s="96" t="str">
        <f ca="1">IF(ISERROR($Y1492),"",OFFSET('Smelter Look-up'!$H$4,$Y1492-4,0))</f>
        <v/>
      </c>
      <c r="J1492" s="96" t="str">
        <f ca="1">IF(ISERROR($Y1492),"",OFFSET('Smelter Look-up'!$I$4,$Y1492-4,0))</f>
        <v/>
      </c>
      <c r="K1492" s="97"/>
      <c r="L1492" s="97"/>
      <c r="M1492" s="97"/>
      <c r="N1492" s="97"/>
      <c r="O1492" s="97"/>
      <c r="P1492" s="97"/>
      <c r="Q1492" s="98"/>
      <c r="R1492" s="140" t="str">
        <f ca="1">IF(ISERROR($Y1492),"",OFFSET('Smelter Look-up'!$C$4,$Y1492-4,0)&amp;"")</f>
        <v/>
      </c>
      <c r="S1492" s="98" t="str">
        <f ca="1" t="shared" si="167"/>
        <v/>
      </c>
      <c r="T1492" s="98" t="str">
        <f ca="1">IF(B1492="","",IF(ISERROR(MATCH($J1492,SorP!B:B,0)),"",INDIRECT("'SorP'!$A$"&amp;MATCH($S1492&amp;$J1492,SorP!C:C,0))))</f>
        <v/>
      </c>
      <c r="U1492" s="99"/>
      <c r="V1492" s="74" t="str">
        <f ca="1" t="shared" si="168"/>
        <v/>
      </c>
      <c r="W1492" s="74" t="b">
        <f ca="1" t="shared" si="169"/>
        <v>0</v>
      </c>
      <c r="X1492" s="74" t="str">
        <f ca="1" t="shared" si="170"/>
        <v>+</v>
      </c>
      <c r="Y1492" s="74" t="e">
        <f ca="1">IF(C1492="",NA(),MATCH($B1492&amp;$C1492,'Smelter Look-up'!$J:$J,0))</f>
        <v>#N/A</v>
      </c>
      <c r="AB1492" s="74">
        <f ca="1" t="shared" si="171"/>
        <v>0</v>
      </c>
      <c r="AC1492" s="74" t="str">
        <f ca="1" t="shared" si="172"/>
        <v/>
      </c>
      <c r="AD1492" s="74" t="str">
        <f ca="1" t="shared" si="173"/>
        <v/>
      </c>
    </row>
    <row r="1493" s="74" customFormat="1" ht="20.15" customHeight="1" spans="1:30">
      <c r="A1493" s="97"/>
      <c r="B1493" s="95" t="str">
        <f ca="1">IF(LEN(A1493)=0,"",INDEX('Smelter Look-up'!$A:$A,MATCH($A1493,'Smelter Look-up'!$E:$E,0)))</f>
        <v/>
      </c>
      <c r="C1493" s="95" t="str">
        <f ca="1">IF(LEN(A1493)=0,"",INDEX('Smelter Look-up'!$C:$C,MATCH($A1493,'Smelter Look-up'!$E:$E,0)))</f>
        <v/>
      </c>
      <c r="D1493" s="95"/>
      <c r="E1493" s="95" t="str">
        <f ca="1">IF(ISERROR($Y1493),"",OFFSET('Smelter Look-up'!$D$4,$Y1493-4,0)&amp;"")</f>
        <v/>
      </c>
      <c r="F1493" s="95" t="str">
        <f ca="1">IF(ISERROR($Y1493),"",OFFSET('Smelter Look-up'!$E$4,$Y1493-4,0))</f>
        <v/>
      </c>
      <c r="G1493" s="95" t="str">
        <f ca="1">IF(C1493="Smelter not listed","Enter smelter details",IF(ISERROR($Y1493),"",OFFSET('Smelter Look-up'!$F$4,$Y1493-4,0)))</f>
        <v/>
      </c>
      <c r="H1493" s="154" t="str">
        <f ca="1">IF(ISERROR($Y1493),"",OFFSET('Smelter Look-up'!$G$4,$Y1493-4,0))</f>
        <v/>
      </c>
      <c r="I1493" s="96" t="str">
        <f ca="1">IF(ISERROR($Y1493),"",OFFSET('Smelter Look-up'!$H$4,$Y1493-4,0))</f>
        <v/>
      </c>
      <c r="J1493" s="96" t="str">
        <f ca="1">IF(ISERROR($Y1493),"",OFFSET('Smelter Look-up'!$I$4,$Y1493-4,0))</f>
        <v/>
      </c>
      <c r="K1493" s="97"/>
      <c r="L1493" s="97"/>
      <c r="M1493" s="97"/>
      <c r="N1493" s="97"/>
      <c r="O1493" s="97"/>
      <c r="P1493" s="97"/>
      <c r="Q1493" s="98"/>
      <c r="R1493" s="140" t="str">
        <f ca="1">IF(ISERROR($Y1493),"",OFFSET('Smelter Look-up'!$C$4,$Y1493-4,0)&amp;"")</f>
        <v/>
      </c>
      <c r="S1493" s="98" t="str">
        <f ca="1" t="shared" si="167"/>
        <v/>
      </c>
      <c r="T1493" s="98" t="str">
        <f ca="1">IF(B1493="","",IF(ISERROR(MATCH($J1493,SorP!B:B,0)),"",INDIRECT("'SorP'!$A$"&amp;MATCH($S1493&amp;$J1493,SorP!C:C,0))))</f>
        <v/>
      </c>
      <c r="U1493" s="99"/>
      <c r="V1493" s="74" t="str">
        <f ca="1" t="shared" si="168"/>
        <v/>
      </c>
      <c r="W1493" s="74" t="b">
        <f ca="1" t="shared" si="169"/>
        <v>0</v>
      </c>
      <c r="X1493" s="74" t="str">
        <f ca="1" t="shared" si="170"/>
        <v>+</v>
      </c>
      <c r="Y1493" s="74" t="e">
        <f ca="1">IF(C1493="",NA(),MATCH($B1493&amp;$C1493,'Smelter Look-up'!$J:$J,0))</f>
        <v>#N/A</v>
      </c>
      <c r="AB1493" s="74">
        <f ca="1" t="shared" si="171"/>
        <v>0</v>
      </c>
      <c r="AC1493" s="74" t="str">
        <f ca="1" t="shared" si="172"/>
        <v/>
      </c>
      <c r="AD1493" s="74" t="str">
        <f ca="1" t="shared" si="173"/>
        <v/>
      </c>
    </row>
    <row r="1494" s="74" customFormat="1" ht="20.15" customHeight="1" spans="1:30">
      <c r="A1494" s="97"/>
      <c r="B1494" s="95" t="str">
        <f ca="1">IF(LEN(A1494)=0,"",INDEX('Smelter Look-up'!$A:$A,MATCH($A1494,'Smelter Look-up'!$E:$E,0)))</f>
        <v/>
      </c>
      <c r="C1494" s="95" t="str">
        <f ca="1">IF(LEN(A1494)=0,"",INDEX('Smelter Look-up'!$C:$C,MATCH($A1494,'Smelter Look-up'!$E:$E,0)))</f>
        <v/>
      </c>
      <c r="D1494" s="95"/>
      <c r="E1494" s="95" t="str">
        <f ca="1">IF(ISERROR($Y1494),"",OFFSET('Smelter Look-up'!$D$4,$Y1494-4,0)&amp;"")</f>
        <v/>
      </c>
      <c r="F1494" s="95" t="str">
        <f ca="1">IF(ISERROR($Y1494),"",OFFSET('Smelter Look-up'!$E$4,$Y1494-4,0))</f>
        <v/>
      </c>
      <c r="G1494" s="95" t="str">
        <f ca="1">IF(C1494="Smelter not listed","Enter smelter details",IF(ISERROR($Y1494),"",OFFSET('Smelter Look-up'!$F$4,$Y1494-4,0)))</f>
        <v/>
      </c>
      <c r="H1494" s="154" t="str">
        <f ca="1">IF(ISERROR($Y1494),"",OFFSET('Smelter Look-up'!$G$4,$Y1494-4,0))</f>
        <v/>
      </c>
      <c r="I1494" s="96" t="str">
        <f ca="1">IF(ISERROR($Y1494),"",OFFSET('Smelter Look-up'!$H$4,$Y1494-4,0))</f>
        <v/>
      </c>
      <c r="J1494" s="96" t="str">
        <f ca="1">IF(ISERROR($Y1494),"",OFFSET('Smelter Look-up'!$I$4,$Y1494-4,0))</f>
        <v/>
      </c>
      <c r="K1494" s="97"/>
      <c r="L1494" s="97"/>
      <c r="M1494" s="97"/>
      <c r="N1494" s="97"/>
      <c r="O1494" s="97"/>
      <c r="P1494" s="97"/>
      <c r="Q1494" s="98"/>
      <c r="R1494" s="140" t="str">
        <f ca="1">IF(ISERROR($Y1494),"",OFFSET('Smelter Look-up'!$C$4,$Y1494-4,0)&amp;"")</f>
        <v/>
      </c>
      <c r="S1494" s="98" t="str">
        <f ca="1" t="shared" si="167"/>
        <v/>
      </c>
      <c r="T1494" s="98" t="str">
        <f ca="1">IF(B1494="","",IF(ISERROR(MATCH($J1494,SorP!B:B,0)),"",INDIRECT("'SorP'!$A$"&amp;MATCH($S1494&amp;$J1494,SorP!C:C,0))))</f>
        <v/>
      </c>
      <c r="U1494" s="99"/>
      <c r="V1494" s="74" t="str">
        <f ca="1" t="shared" si="168"/>
        <v/>
      </c>
      <c r="W1494" s="74" t="b">
        <f ca="1" t="shared" si="169"/>
        <v>0</v>
      </c>
      <c r="X1494" s="74" t="str">
        <f ca="1" t="shared" si="170"/>
        <v>+</v>
      </c>
      <c r="Y1494" s="74" t="e">
        <f ca="1">IF(C1494="",NA(),MATCH($B1494&amp;$C1494,'Smelter Look-up'!$J:$J,0))</f>
        <v>#N/A</v>
      </c>
      <c r="AB1494" s="74">
        <f ca="1" t="shared" si="171"/>
        <v>0</v>
      </c>
      <c r="AC1494" s="74" t="str">
        <f ca="1" t="shared" si="172"/>
        <v/>
      </c>
      <c r="AD1494" s="74" t="str">
        <f ca="1" t="shared" si="173"/>
        <v/>
      </c>
    </row>
    <row r="1495" s="74" customFormat="1" ht="20.15" customHeight="1" spans="1:30">
      <c r="A1495" s="97"/>
      <c r="B1495" s="95" t="str">
        <f ca="1">IF(LEN(A1495)=0,"",INDEX('Smelter Look-up'!$A:$A,MATCH($A1495,'Smelter Look-up'!$E:$E,0)))</f>
        <v/>
      </c>
      <c r="C1495" s="95" t="str">
        <f ca="1">IF(LEN(A1495)=0,"",INDEX('Smelter Look-up'!$C:$C,MATCH($A1495,'Smelter Look-up'!$E:$E,0)))</f>
        <v/>
      </c>
      <c r="D1495" s="95"/>
      <c r="E1495" s="95" t="str">
        <f ca="1">IF(ISERROR($Y1495),"",OFFSET('Smelter Look-up'!$D$4,$Y1495-4,0)&amp;"")</f>
        <v/>
      </c>
      <c r="F1495" s="95" t="str">
        <f ca="1">IF(ISERROR($Y1495),"",OFFSET('Smelter Look-up'!$E$4,$Y1495-4,0))</f>
        <v/>
      </c>
      <c r="G1495" s="95" t="str">
        <f ca="1">IF(C1495="Smelter not listed","Enter smelter details",IF(ISERROR($Y1495),"",OFFSET('Smelter Look-up'!$F$4,$Y1495-4,0)))</f>
        <v/>
      </c>
      <c r="H1495" s="154" t="str">
        <f ca="1">IF(ISERROR($Y1495),"",OFFSET('Smelter Look-up'!$G$4,$Y1495-4,0))</f>
        <v/>
      </c>
      <c r="I1495" s="96" t="str">
        <f ca="1">IF(ISERROR($Y1495),"",OFFSET('Smelter Look-up'!$H$4,$Y1495-4,0))</f>
        <v/>
      </c>
      <c r="J1495" s="96" t="str">
        <f ca="1">IF(ISERROR($Y1495),"",OFFSET('Smelter Look-up'!$I$4,$Y1495-4,0))</f>
        <v/>
      </c>
      <c r="K1495" s="97"/>
      <c r="L1495" s="97"/>
      <c r="M1495" s="97"/>
      <c r="N1495" s="97"/>
      <c r="O1495" s="97"/>
      <c r="P1495" s="97"/>
      <c r="Q1495" s="98"/>
      <c r="R1495" s="140" t="str">
        <f ca="1">IF(ISERROR($Y1495),"",OFFSET('Smelter Look-up'!$C$4,$Y1495-4,0)&amp;"")</f>
        <v/>
      </c>
      <c r="S1495" s="98" t="str">
        <f ca="1" t="shared" si="167"/>
        <v/>
      </c>
      <c r="T1495" s="98" t="str">
        <f ca="1">IF(B1495="","",IF(ISERROR(MATCH($J1495,SorP!B:B,0)),"",INDIRECT("'SorP'!$A$"&amp;MATCH($S1495&amp;$J1495,SorP!C:C,0))))</f>
        <v/>
      </c>
      <c r="U1495" s="99"/>
      <c r="V1495" s="74" t="str">
        <f ca="1" t="shared" si="168"/>
        <v/>
      </c>
      <c r="W1495" s="74" t="b">
        <f ca="1" t="shared" si="169"/>
        <v>0</v>
      </c>
      <c r="X1495" s="74" t="str">
        <f ca="1" t="shared" si="170"/>
        <v>+</v>
      </c>
      <c r="Y1495" s="74" t="e">
        <f ca="1">IF(C1495="",NA(),MATCH($B1495&amp;$C1495,'Smelter Look-up'!$J:$J,0))</f>
        <v>#N/A</v>
      </c>
      <c r="AB1495" s="74">
        <f ca="1" t="shared" si="171"/>
        <v>0</v>
      </c>
      <c r="AC1495" s="74" t="str">
        <f ca="1" t="shared" si="172"/>
        <v/>
      </c>
      <c r="AD1495" s="74" t="str">
        <f ca="1" t="shared" si="173"/>
        <v/>
      </c>
    </row>
    <row r="1496" s="74" customFormat="1" ht="20.15" customHeight="1" spans="1:30">
      <c r="A1496" s="97"/>
      <c r="B1496" s="95" t="str">
        <f ca="1">IF(LEN(A1496)=0,"",INDEX('Smelter Look-up'!$A:$A,MATCH($A1496,'Smelter Look-up'!$E:$E,0)))</f>
        <v/>
      </c>
      <c r="C1496" s="95" t="str">
        <f ca="1">IF(LEN(A1496)=0,"",INDEX('Smelter Look-up'!$C:$C,MATCH($A1496,'Smelter Look-up'!$E:$E,0)))</f>
        <v/>
      </c>
      <c r="D1496" s="95"/>
      <c r="E1496" s="95" t="str">
        <f ca="1">IF(ISERROR($Y1496),"",OFFSET('Smelter Look-up'!$D$4,$Y1496-4,0)&amp;"")</f>
        <v/>
      </c>
      <c r="F1496" s="95" t="str">
        <f ca="1">IF(ISERROR($Y1496),"",OFFSET('Smelter Look-up'!$E$4,$Y1496-4,0))</f>
        <v/>
      </c>
      <c r="G1496" s="95" t="str">
        <f ca="1">IF(C1496="Smelter not listed","Enter smelter details",IF(ISERROR($Y1496),"",OFFSET('Smelter Look-up'!$F$4,$Y1496-4,0)))</f>
        <v/>
      </c>
      <c r="H1496" s="154" t="str">
        <f ca="1">IF(ISERROR($Y1496),"",OFFSET('Smelter Look-up'!$G$4,$Y1496-4,0))</f>
        <v/>
      </c>
      <c r="I1496" s="96" t="str">
        <f ca="1">IF(ISERROR($Y1496),"",OFFSET('Smelter Look-up'!$H$4,$Y1496-4,0))</f>
        <v/>
      </c>
      <c r="J1496" s="96" t="str">
        <f ca="1">IF(ISERROR($Y1496),"",OFFSET('Smelter Look-up'!$I$4,$Y1496-4,0))</f>
        <v/>
      </c>
      <c r="K1496" s="97"/>
      <c r="L1496" s="97"/>
      <c r="M1496" s="97"/>
      <c r="N1496" s="97"/>
      <c r="O1496" s="97"/>
      <c r="P1496" s="97"/>
      <c r="Q1496" s="98"/>
      <c r="R1496" s="140" t="str">
        <f ca="1">IF(ISERROR($Y1496),"",OFFSET('Smelter Look-up'!$C$4,$Y1496-4,0)&amp;"")</f>
        <v/>
      </c>
      <c r="S1496" s="98" t="str">
        <f ca="1" t="shared" si="167"/>
        <v/>
      </c>
      <c r="T1496" s="98" t="str">
        <f ca="1">IF(B1496="","",IF(ISERROR(MATCH($J1496,SorP!B:B,0)),"",INDIRECT("'SorP'!$A$"&amp;MATCH($S1496&amp;$J1496,SorP!C:C,0))))</f>
        <v/>
      </c>
      <c r="U1496" s="99"/>
      <c r="V1496" s="74" t="str">
        <f ca="1" t="shared" si="168"/>
        <v/>
      </c>
      <c r="W1496" s="74" t="b">
        <f ca="1" t="shared" si="169"/>
        <v>0</v>
      </c>
      <c r="X1496" s="74" t="str">
        <f ca="1" t="shared" si="170"/>
        <v>+</v>
      </c>
      <c r="Y1496" s="74" t="e">
        <f ca="1">IF(C1496="",NA(),MATCH($B1496&amp;$C1496,'Smelter Look-up'!$J:$J,0))</f>
        <v>#N/A</v>
      </c>
      <c r="AB1496" s="74">
        <f ca="1" t="shared" si="171"/>
        <v>0</v>
      </c>
      <c r="AC1496" s="74" t="str">
        <f ca="1" t="shared" si="172"/>
        <v/>
      </c>
      <c r="AD1496" s="74" t="str">
        <f ca="1" t="shared" si="173"/>
        <v/>
      </c>
    </row>
    <row r="1497" s="74" customFormat="1" ht="20.15" customHeight="1" spans="1:30">
      <c r="A1497" s="97"/>
      <c r="B1497" s="95" t="str">
        <f ca="1">IF(LEN(A1497)=0,"",INDEX('Smelter Look-up'!$A:$A,MATCH($A1497,'Smelter Look-up'!$E:$E,0)))</f>
        <v/>
      </c>
      <c r="C1497" s="95" t="str">
        <f ca="1">IF(LEN(A1497)=0,"",INDEX('Smelter Look-up'!$C:$C,MATCH($A1497,'Smelter Look-up'!$E:$E,0)))</f>
        <v/>
      </c>
      <c r="D1497" s="95"/>
      <c r="E1497" s="95" t="str">
        <f ca="1">IF(ISERROR($Y1497),"",OFFSET('Smelter Look-up'!$D$4,$Y1497-4,0)&amp;"")</f>
        <v/>
      </c>
      <c r="F1497" s="95" t="str">
        <f ca="1">IF(ISERROR($Y1497),"",OFFSET('Smelter Look-up'!$E$4,$Y1497-4,0))</f>
        <v/>
      </c>
      <c r="G1497" s="95" t="str">
        <f ca="1">IF(C1497="Smelter not listed","Enter smelter details",IF(ISERROR($Y1497),"",OFFSET('Smelter Look-up'!$F$4,$Y1497-4,0)))</f>
        <v/>
      </c>
      <c r="H1497" s="154" t="str">
        <f ca="1">IF(ISERROR($Y1497),"",OFFSET('Smelter Look-up'!$G$4,$Y1497-4,0))</f>
        <v/>
      </c>
      <c r="I1497" s="96" t="str">
        <f ca="1">IF(ISERROR($Y1497),"",OFFSET('Smelter Look-up'!$H$4,$Y1497-4,0))</f>
        <v/>
      </c>
      <c r="J1497" s="96" t="str">
        <f ca="1">IF(ISERROR($Y1497),"",OFFSET('Smelter Look-up'!$I$4,$Y1497-4,0))</f>
        <v/>
      </c>
      <c r="K1497" s="97"/>
      <c r="L1497" s="97"/>
      <c r="M1497" s="97"/>
      <c r="N1497" s="97"/>
      <c r="O1497" s="97"/>
      <c r="P1497" s="97"/>
      <c r="Q1497" s="98"/>
      <c r="R1497" s="140" t="str">
        <f ca="1">IF(ISERROR($Y1497),"",OFFSET('Smelter Look-up'!$C$4,$Y1497-4,0)&amp;"")</f>
        <v/>
      </c>
      <c r="S1497" s="98" t="str">
        <f ca="1" t="shared" si="167"/>
        <v/>
      </c>
      <c r="T1497" s="98" t="str">
        <f ca="1">IF(B1497="","",IF(ISERROR(MATCH($J1497,SorP!B:B,0)),"",INDIRECT("'SorP'!$A$"&amp;MATCH($S1497&amp;$J1497,SorP!C:C,0))))</f>
        <v/>
      </c>
      <c r="U1497" s="99"/>
      <c r="V1497" s="74" t="str">
        <f ca="1" t="shared" si="168"/>
        <v/>
      </c>
      <c r="W1497" s="74" t="b">
        <f ca="1" t="shared" si="169"/>
        <v>0</v>
      </c>
      <c r="X1497" s="74" t="str">
        <f ca="1" t="shared" si="170"/>
        <v>+</v>
      </c>
      <c r="Y1497" s="74" t="e">
        <f ca="1">IF(C1497="",NA(),MATCH($B1497&amp;$C1497,'Smelter Look-up'!$J:$J,0))</f>
        <v>#N/A</v>
      </c>
      <c r="AB1497" s="74">
        <f ca="1" t="shared" si="171"/>
        <v>0</v>
      </c>
      <c r="AC1497" s="74" t="str">
        <f ca="1" t="shared" si="172"/>
        <v/>
      </c>
      <c r="AD1497" s="74" t="str">
        <f ca="1" t="shared" si="173"/>
        <v/>
      </c>
    </row>
    <row r="1498" s="74" customFormat="1" ht="20.15" customHeight="1" spans="1:30">
      <c r="A1498" s="97"/>
      <c r="B1498" s="95" t="str">
        <f ca="1">IF(LEN(A1498)=0,"",INDEX('Smelter Look-up'!$A:$A,MATCH($A1498,'Smelter Look-up'!$E:$E,0)))</f>
        <v/>
      </c>
      <c r="C1498" s="95" t="str">
        <f ca="1">IF(LEN(A1498)=0,"",INDEX('Smelter Look-up'!$C:$C,MATCH($A1498,'Smelter Look-up'!$E:$E,0)))</f>
        <v/>
      </c>
      <c r="D1498" s="95"/>
      <c r="E1498" s="95" t="str">
        <f ca="1">IF(ISERROR($Y1498),"",OFFSET('Smelter Look-up'!$D$4,$Y1498-4,0)&amp;"")</f>
        <v/>
      </c>
      <c r="F1498" s="95" t="str">
        <f ca="1">IF(ISERROR($Y1498),"",OFFSET('Smelter Look-up'!$E$4,$Y1498-4,0))</f>
        <v/>
      </c>
      <c r="G1498" s="95" t="str">
        <f ca="1">IF(C1498="Smelter not listed","Enter smelter details",IF(ISERROR($Y1498),"",OFFSET('Smelter Look-up'!$F$4,$Y1498-4,0)))</f>
        <v/>
      </c>
      <c r="H1498" s="154" t="str">
        <f ca="1">IF(ISERROR($Y1498),"",OFFSET('Smelter Look-up'!$G$4,$Y1498-4,0))</f>
        <v/>
      </c>
      <c r="I1498" s="96" t="str">
        <f ca="1">IF(ISERROR($Y1498),"",OFFSET('Smelter Look-up'!$H$4,$Y1498-4,0))</f>
        <v/>
      </c>
      <c r="J1498" s="96" t="str">
        <f ca="1">IF(ISERROR($Y1498),"",OFFSET('Smelter Look-up'!$I$4,$Y1498-4,0))</f>
        <v/>
      </c>
      <c r="K1498" s="97"/>
      <c r="L1498" s="97"/>
      <c r="M1498" s="97"/>
      <c r="N1498" s="97"/>
      <c r="O1498" s="97"/>
      <c r="P1498" s="97"/>
      <c r="Q1498" s="98"/>
      <c r="R1498" s="140" t="str">
        <f ca="1">IF(ISERROR($Y1498),"",OFFSET('Smelter Look-up'!$C$4,$Y1498-4,0)&amp;"")</f>
        <v/>
      </c>
      <c r="S1498" s="98" t="str">
        <f ca="1" t="shared" si="167"/>
        <v/>
      </c>
      <c r="T1498" s="98" t="str">
        <f ca="1">IF(B1498="","",IF(ISERROR(MATCH($J1498,SorP!B:B,0)),"",INDIRECT("'SorP'!$A$"&amp;MATCH($S1498&amp;$J1498,SorP!C:C,0))))</f>
        <v/>
      </c>
      <c r="U1498" s="99"/>
      <c r="V1498" s="74" t="str">
        <f ca="1" t="shared" si="168"/>
        <v/>
      </c>
      <c r="W1498" s="74" t="b">
        <f ca="1" t="shared" si="169"/>
        <v>0</v>
      </c>
      <c r="X1498" s="74" t="str">
        <f ca="1" t="shared" si="170"/>
        <v>+</v>
      </c>
      <c r="Y1498" s="74" t="e">
        <f ca="1">IF(C1498="",NA(),MATCH($B1498&amp;$C1498,'Smelter Look-up'!$J:$J,0))</f>
        <v>#N/A</v>
      </c>
      <c r="AB1498" s="74">
        <f ca="1" t="shared" si="171"/>
        <v>0</v>
      </c>
      <c r="AC1498" s="74" t="str">
        <f ca="1" t="shared" si="172"/>
        <v/>
      </c>
      <c r="AD1498" s="74" t="str">
        <f ca="1" t="shared" si="173"/>
        <v/>
      </c>
    </row>
    <row r="1499" s="74" customFormat="1" ht="20.15" customHeight="1" spans="1:30">
      <c r="A1499" s="97"/>
      <c r="B1499" s="95" t="str">
        <f ca="1">IF(LEN(A1499)=0,"",INDEX('Smelter Look-up'!$A:$A,MATCH($A1499,'Smelter Look-up'!$E:$E,0)))</f>
        <v/>
      </c>
      <c r="C1499" s="95" t="str">
        <f ca="1">IF(LEN(A1499)=0,"",INDEX('Smelter Look-up'!$C:$C,MATCH($A1499,'Smelter Look-up'!$E:$E,0)))</f>
        <v/>
      </c>
      <c r="D1499" s="95"/>
      <c r="E1499" s="95" t="str">
        <f ca="1">IF(ISERROR($Y1499),"",OFFSET('Smelter Look-up'!$D$4,$Y1499-4,0)&amp;"")</f>
        <v/>
      </c>
      <c r="F1499" s="95" t="str">
        <f ca="1">IF(ISERROR($Y1499),"",OFFSET('Smelter Look-up'!$E$4,$Y1499-4,0))</f>
        <v/>
      </c>
      <c r="G1499" s="95" t="str">
        <f ca="1">IF(C1499="Smelter not listed","Enter smelter details",IF(ISERROR($Y1499),"",OFFSET('Smelter Look-up'!$F$4,$Y1499-4,0)))</f>
        <v/>
      </c>
      <c r="H1499" s="154" t="str">
        <f ca="1">IF(ISERROR($Y1499),"",OFFSET('Smelter Look-up'!$G$4,$Y1499-4,0))</f>
        <v/>
      </c>
      <c r="I1499" s="96" t="str">
        <f ca="1">IF(ISERROR($Y1499),"",OFFSET('Smelter Look-up'!$H$4,$Y1499-4,0))</f>
        <v/>
      </c>
      <c r="J1499" s="96" t="str">
        <f ca="1">IF(ISERROR($Y1499),"",OFFSET('Smelter Look-up'!$I$4,$Y1499-4,0))</f>
        <v/>
      </c>
      <c r="K1499" s="97"/>
      <c r="L1499" s="97"/>
      <c r="M1499" s="97"/>
      <c r="N1499" s="97"/>
      <c r="O1499" s="97"/>
      <c r="P1499" s="97"/>
      <c r="Q1499" s="98"/>
      <c r="R1499" s="140" t="str">
        <f ca="1">IF(ISERROR($Y1499),"",OFFSET('Smelter Look-up'!$C$4,$Y1499-4,0)&amp;"")</f>
        <v/>
      </c>
      <c r="S1499" s="98" t="str">
        <f ca="1" t="shared" si="167"/>
        <v/>
      </c>
      <c r="T1499" s="98" t="str">
        <f ca="1">IF(B1499="","",IF(ISERROR(MATCH($J1499,SorP!B:B,0)),"",INDIRECT("'SorP'!$A$"&amp;MATCH($S1499&amp;$J1499,SorP!C:C,0))))</f>
        <v/>
      </c>
      <c r="U1499" s="99"/>
      <c r="V1499" s="74" t="str">
        <f ca="1" t="shared" si="168"/>
        <v/>
      </c>
      <c r="W1499" s="74" t="b">
        <f ca="1" t="shared" si="169"/>
        <v>0</v>
      </c>
      <c r="X1499" s="74" t="str">
        <f ca="1" t="shared" si="170"/>
        <v>+</v>
      </c>
      <c r="Y1499" s="74" t="e">
        <f ca="1">IF(C1499="",NA(),MATCH($B1499&amp;$C1499,'Smelter Look-up'!$J:$J,0))</f>
        <v>#N/A</v>
      </c>
      <c r="AB1499" s="74">
        <f ca="1" t="shared" si="171"/>
        <v>0</v>
      </c>
      <c r="AC1499" s="74" t="str">
        <f ca="1" t="shared" si="172"/>
        <v/>
      </c>
      <c r="AD1499" s="74" t="str">
        <f ca="1" t="shared" si="173"/>
        <v/>
      </c>
    </row>
    <row r="1500" s="74" customFormat="1" ht="20.15" customHeight="1" spans="1:30">
      <c r="A1500" s="97"/>
      <c r="B1500" s="95" t="str">
        <f ca="1">IF(LEN(A1500)=0,"",INDEX('Smelter Look-up'!$A:$A,MATCH($A1500,'Smelter Look-up'!$E:$E,0)))</f>
        <v/>
      </c>
      <c r="C1500" s="95" t="str">
        <f ca="1">IF(LEN(A1500)=0,"",INDEX('Smelter Look-up'!$C:$C,MATCH($A1500,'Smelter Look-up'!$E:$E,0)))</f>
        <v/>
      </c>
      <c r="D1500" s="95"/>
      <c r="E1500" s="95" t="str">
        <f ca="1">IF(ISERROR($Y1500),"",OFFSET('Smelter Look-up'!$D$4,$Y1500-4,0)&amp;"")</f>
        <v/>
      </c>
      <c r="F1500" s="95" t="str">
        <f ca="1">IF(ISERROR($Y1500),"",OFFSET('Smelter Look-up'!$E$4,$Y1500-4,0))</f>
        <v/>
      </c>
      <c r="G1500" s="95" t="str">
        <f ca="1">IF(C1500="Smelter not listed","Enter smelter details",IF(ISERROR($Y1500),"",OFFSET('Smelter Look-up'!$F$4,$Y1500-4,0)))</f>
        <v/>
      </c>
      <c r="H1500" s="154" t="str">
        <f ca="1">IF(ISERROR($Y1500),"",OFFSET('Smelter Look-up'!$G$4,$Y1500-4,0))</f>
        <v/>
      </c>
      <c r="I1500" s="96" t="str">
        <f ca="1">IF(ISERROR($Y1500),"",OFFSET('Smelter Look-up'!$H$4,$Y1500-4,0))</f>
        <v/>
      </c>
      <c r="J1500" s="96" t="str">
        <f ca="1">IF(ISERROR($Y1500),"",OFFSET('Smelter Look-up'!$I$4,$Y1500-4,0))</f>
        <v/>
      </c>
      <c r="K1500" s="97"/>
      <c r="L1500" s="97"/>
      <c r="M1500" s="97"/>
      <c r="N1500" s="97"/>
      <c r="O1500" s="97"/>
      <c r="P1500" s="97"/>
      <c r="Q1500" s="98"/>
      <c r="R1500" s="140" t="str">
        <f ca="1">IF(ISERROR($Y1500),"",OFFSET('Smelter Look-up'!$C$4,$Y1500-4,0)&amp;"")</f>
        <v/>
      </c>
      <c r="S1500" s="98" t="str">
        <f ca="1" t="shared" si="167"/>
        <v/>
      </c>
      <c r="T1500" s="98" t="str">
        <f ca="1">IF(B1500="","",IF(ISERROR(MATCH($J1500,SorP!B:B,0)),"",INDIRECT("'SorP'!$A$"&amp;MATCH($S1500&amp;$J1500,SorP!C:C,0))))</f>
        <v/>
      </c>
      <c r="U1500" s="99"/>
      <c r="V1500" s="74" t="str">
        <f ca="1" t="shared" si="168"/>
        <v/>
      </c>
      <c r="W1500" s="74" t="b">
        <f ca="1" t="shared" si="169"/>
        <v>0</v>
      </c>
      <c r="X1500" s="74" t="str">
        <f ca="1" t="shared" si="170"/>
        <v>+</v>
      </c>
      <c r="Y1500" s="74" t="e">
        <f ca="1">IF(C1500="",NA(),MATCH($B1500&amp;$C1500,'Smelter Look-up'!$J:$J,0))</f>
        <v>#N/A</v>
      </c>
      <c r="AB1500" s="74">
        <f ca="1" t="shared" si="171"/>
        <v>0</v>
      </c>
      <c r="AC1500" s="74" t="str">
        <f ca="1" t="shared" si="172"/>
        <v/>
      </c>
      <c r="AD1500" s="74" t="str">
        <f ca="1" t="shared" si="173"/>
        <v/>
      </c>
    </row>
    <row r="1501" s="74" customFormat="1" ht="20.15" customHeight="1" spans="1:30">
      <c r="A1501" s="97"/>
      <c r="B1501" s="95" t="str">
        <f ca="1">IF(LEN(A1501)=0,"",INDEX('Smelter Look-up'!$A:$A,MATCH($A1501,'Smelter Look-up'!$E:$E,0)))</f>
        <v/>
      </c>
      <c r="C1501" s="95" t="str">
        <f ca="1">IF(LEN(A1501)=0,"",INDEX('Smelter Look-up'!$C:$C,MATCH($A1501,'Smelter Look-up'!$E:$E,0)))</f>
        <v/>
      </c>
      <c r="D1501" s="95"/>
      <c r="E1501" s="95" t="str">
        <f ca="1">IF(ISERROR($Y1501),"",OFFSET('Smelter Look-up'!$D$4,$Y1501-4,0)&amp;"")</f>
        <v/>
      </c>
      <c r="F1501" s="95" t="str">
        <f ca="1">IF(ISERROR($Y1501),"",OFFSET('Smelter Look-up'!$E$4,$Y1501-4,0))</f>
        <v/>
      </c>
      <c r="G1501" s="95" t="str">
        <f ca="1">IF(C1501="Smelter not listed","Enter smelter details",IF(ISERROR($Y1501),"",OFFSET('Smelter Look-up'!$F$4,$Y1501-4,0)))</f>
        <v/>
      </c>
      <c r="H1501" s="154" t="str">
        <f ca="1">IF(ISERROR($Y1501),"",OFFSET('Smelter Look-up'!$G$4,$Y1501-4,0))</f>
        <v/>
      </c>
      <c r="I1501" s="96" t="str">
        <f ca="1">IF(ISERROR($Y1501),"",OFFSET('Smelter Look-up'!$H$4,$Y1501-4,0))</f>
        <v/>
      </c>
      <c r="J1501" s="96" t="str">
        <f ca="1">IF(ISERROR($Y1501),"",OFFSET('Smelter Look-up'!$I$4,$Y1501-4,0))</f>
        <v/>
      </c>
      <c r="K1501" s="97"/>
      <c r="L1501" s="97"/>
      <c r="M1501" s="97"/>
      <c r="N1501" s="97"/>
      <c r="O1501" s="97"/>
      <c r="P1501" s="97"/>
      <c r="Q1501" s="98"/>
      <c r="R1501" s="140" t="str">
        <f ca="1">IF(ISERROR($Y1501),"",OFFSET('Smelter Look-up'!$C$4,$Y1501-4,0)&amp;"")</f>
        <v/>
      </c>
      <c r="S1501" s="98" t="str">
        <f ca="1" t="shared" si="167"/>
        <v/>
      </c>
      <c r="T1501" s="98" t="str">
        <f ca="1">IF(B1501="","",IF(ISERROR(MATCH($J1501,SorP!B:B,0)),"",INDIRECT("'SorP'!$A$"&amp;MATCH($S1501&amp;$J1501,SorP!C:C,0))))</f>
        <v/>
      </c>
      <c r="U1501" s="99"/>
      <c r="V1501" s="74" t="str">
        <f ca="1" t="shared" si="168"/>
        <v/>
      </c>
      <c r="W1501" s="74" t="b">
        <f ca="1" t="shared" si="169"/>
        <v>0</v>
      </c>
      <c r="X1501" s="74" t="str">
        <f ca="1" t="shared" si="170"/>
        <v>+</v>
      </c>
      <c r="Y1501" s="74" t="e">
        <f ca="1">IF(C1501="",NA(),MATCH($B1501&amp;$C1501,'Smelter Look-up'!$J:$J,0))</f>
        <v>#N/A</v>
      </c>
      <c r="AB1501" s="74">
        <f ca="1" t="shared" si="171"/>
        <v>0</v>
      </c>
      <c r="AC1501" s="74" t="str">
        <f ca="1" t="shared" si="172"/>
        <v/>
      </c>
      <c r="AD1501" s="74" t="str">
        <f ca="1" t="shared" si="173"/>
        <v/>
      </c>
    </row>
    <row r="1502" s="74" customFormat="1" ht="20.15" customHeight="1" spans="1:30">
      <c r="A1502" s="97"/>
      <c r="B1502" s="95" t="str">
        <f ca="1">IF(LEN(A1502)=0,"",INDEX('Smelter Look-up'!$A:$A,MATCH($A1502,'Smelter Look-up'!$E:$E,0)))</f>
        <v/>
      </c>
      <c r="C1502" s="95" t="str">
        <f ca="1">IF(LEN(A1502)=0,"",INDEX('Smelter Look-up'!$C:$C,MATCH($A1502,'Smelter Look-up'!$E:$E,0)))</f>
        <v/>
      </c>
      <c r="D1502" s="95"/>
      <c r="E1502" s="95" t="str">
        <f ca="1">IF(ISERROR($Y1502),"",OFFSET('Smelter Look-up'!$D$4,$Y1502-4,0)&amp;"")</f>
        <v/>
      </c>
      <c r="F1502" s="95" t="str">
        <f ca="1">IF(ISERROR($Y1502),"",OFFSET('Smelter Look-up'!$E$4,$Y1502-4,0))</f>
        <v/>
      </c>
      <c r="G1502" s="95" t="str">
        <f ca="1">IF(C1502="Smelter not listed","Enter smelter details",IF(ISERROR($Y1502),"",OFFSET('Smelter Look-up'!$F$4,$Y1502-4,0)))</f>
        <v/>
      </c>
      <c r="H1502" s="154" t="str">
        <f ca="1">IF(ISERROR($Y1502),"",OFFSET('Smelter Look-up'!$G$4,$Y1502-4,0))</f>
        <v/>
      </c>
      <c r="I1502" s="96" t="str">
        <f ca="1">IF(ISERROR($Y1502),"",OFFSET('Smelter Look-up'!$H$4,$Y1502-4,0))</f>
        <v/>
      </c>
      <c r="J1502" s="96" t="str">
        <f ca="1">IF(ISERROR($Y1502),"",OFFSET('Smelter Look-up'!$I$4,$Y1502-4,0))</f>
        <v/>
      </c>
      <c r="K1502" s="97"/>
      <c r="L1502" s="97"/>
      <c r="M1502" s="97"/>
      <c r="N1502" s="97"/>
      <c r="O1502" s="97"/>
      <c r="P1502" s="97"/>
      <c r="Q1502" s="98"/>
      <c r="R1502" s="140" t="str">
        <f ca="1">IF(ISERROR($Y1502),"",OFFSET('Smelter Look-up'!$C$4,$Y1502-4,0)&amp;"")</f>
        <v/>
      </c>
      <c r="S1502" s="98" t="str">
        <f ca="1" t="shared" si="167"/>
        <v/>
      </c>
      <c r="T1502" s="98" t="str">
        <f ca="1">IF(B1502="","",IF(ISERROR(MATCH($J1502,SorP!B:B,0)),"",INDIRECT("'SorP'!$A$"&amp;MATCH($S1502&amp;$J1502,SorP!C:C,0))))</f>
        <v/>
      </c>
      <c r="U1502" s="99"/>
      <c r="V1502" s="74" t="str">
        <f ca="1" t="shared" si="168"/>
        <v/>
      </c>
      <c r="W1502" s="74" t="b">
        <f ca="1" t="shared" si="169"/>
        <v>0</v>
      </c>
      <c r="X1502" s="74" t="str">
        <f ca="1" t="shared" si="170"/>
        <v>+</v>
      </c>
      <c r="Y1502" s="74" t="e">
        <f ca="1">IF(C1502="",NA(),MATCH($B1502&amp;$C1502,'Smelter Look-up'!$J:$J,0))</f>
        <v>#N/A</v>
      </c>
      <c r="AB1502" s="74">
        <f ca="1" t="shared" si="171"/>
        <v>0</v>
      </c>
      <c r="AC1502" s="74" t="str">
        <f ca="1" t="shared" si="172"/>
        <v/>
      </c>
      <c r="AD1502" s="74" t="str">
        <f ca="1" t="shared" si="173"/>
        <v/>
      </c>
    </row>
    <row r="1503" s="74" customFormat="1" ht="20.15" customHeight="1" spans="1:30">
      <c r="A1503" s="97"/>
      <c r="B1503" s="95" t="str">
        <f ca="1">IF(LEN(A1503)=0,"",INDEX('Smelter Look-up'!$A:$A,MATCH($A1503,'Smelter Look-up'!$E:$E,0)))</f>
        <v/>
      </c>
      <c r="C1503" s="95" t="str">
        <f ca="1">IF(LEN(A1503)=0,"",INDEX('Smelter Look-up'!$C:$C,MATCH($A1503,'Smelter Look-up'!$E:$E,0)))</f>
        <v/>
      </c>
      <c r="D1503" s="95"/>
      <c r="E1503" s="95" t="str">
        <f ca="1">IF(ISERROR($Y1503),"",OFFSET('Smelter Look-up'!$D$4,$Y1503-4,0)&amp;"")</f>
        <v/>
      </c>
      <c r="F1503" s="95" t="str">
        <f ca="1">IF(ISERROR($Y1503),"",OFFSET('Smelter Look-up'!$E$4,$Y1503-4,0))</f>
        <v/>
      </c>
      <c r="G1503" s="95" t="str">
        <f ca="1">IF(C1503="Smelter not listed","Enter smelter details",IF(ISERROR($Y1503),"",OFFSET('Smelter Look-up'!$F$4,$Y1503-4,0)))</f>
        <v/>
      </c>
      <c r="H1503" s="154" t="str">
        <f ca="1">IF(ISERROR($Y1503),"",OFFSET('Smelter Look-up'!$G$4,$Y1503-4,0))</f>
        <v/>
      </c>
      <c r="I1503" s="96" t="str">
        <f ca="1">IF(ISERROR($Y1503),"",OFFSET('Smelter Look-up'!$H$4,$Y1503-4,0))</f>
        <v/>
      </c>
      <c r="J1503" s="96" t="str">
        <f ca="1">IF(ISERROR($Y1503),"",OFFSET('Smelter Look-up'!$I$4,$Y1503-4,0))</f>
        <v/>
      </c>
      <c r="K1503" s="97"/>
      <c r="L1503" s="97"/>
      <c r="M1503" s="97"/>
      <c r="N1503" s="97"/>
      <c r="O1503" s="97"/>
      <c r="P1503" s="97"/>
      <c r="Q1503" s="98"/>
      <c r="R1503" s="140" t="str">
        <f ca="1">IF(ISERROR($Y1503),"",OFFSET('Smelter Look-up'!$C$4,$Y1503-4,0)&amp;"")</f>
        <v/>
      </c>
      <c r="S1503" s="98" t="str">
        <f ca="1" t="shared" si="167"/>
        <v/>
      </c>
      <c r="T1503" s="98" t="str">
        <f ca="1">IF(B1503="","",IF(ISERROR(MATCH($J1503,SorP!B:B,0)),"",INDIRECT("'SorP'!$A$"&amp;MATCH($S1503&amp;$J1503,SorP!C:C,0))))</f>
        <v/>
      </c>
      <c r="U1503" s="99"/>
      <c r="V1503" s="74" t="str">
        <f ca="1" t="shared" si="168"/>
        <v/>
      </c>
      <c r="W1503" s="74" t="b">
        <f ca="1" t="shared" si="169"/>
        <v>0</v>
      </c>
      <c r="X1503" s="74" t="str">
        <f ca="1" t="shared" si="170"/>
        <v>+</v>
      </c>
      <c r="Y1503" s="74" t="e">
        <f ca="1">IF(C1503="",NA(),MATCH($B1503&amp;$C1503,'Smelter Look-up'!$J:$J,0))</f>
        <v>#N/A</v>
      </c>
      <c r="AB1503" s="74">
        <f ca="1" t="shared" si="171"/>
        <v>0</v>
      </c>
      <c r="AC1503" s="74" t="str">
        <f ca="1" t="shared" si="172"/>
        <v/>
      </c>
      <c r="AD1503" s="74" t="str">
        <f ca="1" t="shared" si="173"/>
        <v/>
      </c>
    </row>
    <row r="1504" s="74" customFormat="1" ht="20.15" customHeight="1" spans="1:30">
      <c r="A1504" s="97"/>
      <c r="B1504" s="95" t="str">
        <f ca="1">IF(LEN(A1504)=0,"",INDEX('Smelter Look-up'!$A:$A,MATCH($A1504,'Smelter Look-up'!$E:$E,0)))</f>
        <v/>
      </c>
      <c r="C1504" s="95" t="str">
        <f ca="1">IF(LEN(A1504)=0,"",INDEX('Smelter Look-up'!$C:$C,MATCH($A1504,'Smelter Look-up'!$E:$E,0)))</f>
        <v/>
      </c>
      <c r="D1504" s="95"/>
      <c r="E1504" s="95" t="str">
        <f ca="1">IF(ISERROR($Y1504),"",OFFSET('Smelter Look-up'!$D$4,$Y1504-4,0)&amp;"")</f>
        <v/>
      </c>
      <c r="F1504" s="95" t="str">
        <f ca="1">IF(ISERROR($Y1504),"",OFFSET('Smelter Look-up'!$E$4,$Y1504-4,0))</f>
        <v/>
      </c>
      <c r="G1504" s="95" t="str">
        <f ca="1">IF(C1504="Smelter not listed","Enter smelter details",IF(ISERROR($Y1504),"",OFFSET('Smelter Look-up'!$F$4,$Y1504-4,0)))</f>
        <v/>
      </c>
      <c r="H1504" s="154" t="str">
        <f ca="1">IF(ISERROR($Y1504),"",OFFSET('Smelter Look-up'!$G$4,$Y1504-4,0))</f>
        <v/>
      </c>
      <c r="I1504" s="96" t="str">
        <f ca="1">IF(ISERROR($Y1504),"",OFFSET('Smelter Look-up'!$H$4,$Y1504-4,0))</f>
        <v/>
      </c>
      <c r="J1504" s="96" t="str">
        <f ca="1">IF(ISERROR($Y1504),"",OFFSET('Smelter Look-up'!$I$4,$Y1504-4,0))</f>
        <v/>
      </c>
      <c r="K1504" s="97"/>
      <c r="L1504" s="97"/>
      <c r="M1504" s="97"/>
      <c r="N1504" s="97"/>
      <c r="O1504" s="97"/>
      <c r="P1504" s="97"/>
      <c r="Q1504" s="98"/>
      <c r="R1504" s="140" t="str">
        <f ca="1">IF(ISERROR($Y1504),"",OFFSET('Smelter Look-up'!$C$4,$Y1504-4,0)&amp;"")</f>
        <v/>
      </c>
      <c r="S1504" s="98" t="str">
        <f ca="1" t="shared" si="167"/>
        <v/>
      </c>
      <c r="T1504" s="98" t="str">
        <f ca="1">IF(B1504="","",IF(ISERROR(MATCH($J1504,SorP!B:B,0)),"",INDIRECT("'SorP'!$A$"&amp;MATCH($S1504&amp;$J1504,SorP!C:C,0))))</f>
        <v/>
      </c>
      <c r="U1504" s="99"/>
      <c r="V1504" s="74" t="str">
        <f ca="1" t="shared" si="168"/>
        <v/>
      </c>
      <c r="W1504" s="74" t="b">
        <f ca="1" t="shared" si="169"/>
        <v>0</v>
      </c>
      <c r="X1504" s="74" t="str">
        <f ca="1" t="shared" si="170"/>
        <v>+</v>
      </c>
      <c r="Y1504" s="74" t="e">
        <f ca="1">IF(C1504="",NA(),MATCH($B1504&amp;$C1504,'Smelter Look-up'!$J:$J,0))</f>
        <v>#N/A</v>
      </c>
      <c r="AB1504" s="74">
        <f ca="1" t="shared" si="171"/>
        <v>0</v>
      </c>
      <c r="AC1504" s="74" t="str">
        <f ca="1" t="shared" si="172"/>
        <v/>
      </c>
      <c r="AD1504" s="74" t="str">
        <f ca="1" t="shared" si="173"/>
        <v/>
      </c>
    </row>
    <row r="1505" s="74" customFormat="1" ht="20.15" customHeight="1" spans="1:30">
      <c r="A1505" s="97"/>
      <c r="B1505" s="95" t="str">
        <f ca="1">IF(LEN(A1505)=0,"",INDEX('Smelter Look-up'!$A:$A,MATCH($A1505,'Smelter Look-up'!$E:$E,0)))</f>
        <v/>
      </c>
      <c r="C1505" s="95" t="str">
        <f ca="1">IF(LEN(A1505)=0,"",INDEX('Smelter Look-up'!$C:$C,MATCH($A1505,'Smelter Look-up'!$E:$E,0)))</f>
        <v/>
      </c>
      <c r="D1505" s="95"/>
      <c r="E1505" s="95" t="str">
        <f ca="1">IF(ISERROR($Y1505),"",OFFSET('Smelter Look-up'!$D$4,$Y1505-4,0)&amp;"")</f>
        <v/>
      </c>
      <c r="F1505" s="95" t="str">
        <f ca="1">IF(ISERROR($Y1505),"",OFFSET('Smelter Look-up'!$E$4,$Y1505-4,0))</f>
        <v/>
      </c>
      <c r="G1505" s="95" t="str">
        <f ca="1">IF(C1505="Smelter not listed","Enter smelter details",IF(ISERROR($Y1505),"",OFFSET('Smelter Look-up'!$F$4,$Y1505-4,0)))</f>
        <v/>
      </c>
      <c r="H1505" s="154" t="str">
        <f ca="1">IF(ISERROR($Y1505),"",OFFSET('Smelter Look-up'!$G$4,$Y1505-4,0))</f>
        <v/>
      </c>
      <c r="I1505" s="96" t="str">
        <f ca="1">IF(ISERROR($Y1505),"",OFFSET('Smelter Look-up'!$H$4,$Y1505-4,0))</f>
        <v/>
      </c>
      <c r="J1505" s="96" t="str">
        <f ca="1">IF(ISERROR($Y1505),"",OFFSET('Smelter Look-up'!$I$4,$Y1505-4,0))</f>
        <v/>
      </c>
      <c r="K1505" s="97"/>
      <c r="L1505" s="97"/>
      <c r="M1505" s="97"/>
      <c r="N1505" s="97"/>
      <c r="O1505" s="97"/>
      <c r="P1505" s="97"/>
      <c r="Q1505" s="98"/>
      <c r="R1505" s="140" t="str">
        <f ca="1">IF(ISERROR($Y1505),"",OFFSET('Smelter Look-up'!$C$4,$Y1505-4,0)&amp;"")</f>
        <v/>
      </c>
      <c r="S1505" s="98" t="str">
        <f ca="1" t="shared" si="167"/>
        <v/>
      </c>
      <c r="T1505" s="98" t="str">
        <f ca="1">IF(B1505="","",IF(ISERROR(MATCH($J1505,SorP!B:B,0)),"",INDIRECT("'SorP'!$A$"&amp;MATCH($S1505&amp;$J1505,SorP!C:C,0))))</f>
        <v/>
      </c>
      <c r="U1505" s="99"/>
      <c r="V1505" s="74" t="str">
        <f ca="1" t="shared" si="168"/>
        <v/>
      </c>
      <c r="W1505" s="74" t="b">
        <f ca="1" t="shared" si="169"/>
        <v>0</v>
      </c>
      <c r="X1505" s="74" t="str">
        <f ca="1" t="shared" si="170"/>
        <v>+</v>
      </c>
      <c r="Y1505" s="74" t="e">
        <f ca="1">IF(C1505="",NA(),MATCH($B1505&amp;$C1505,'Smelter Look-up'!$J:$J,0))</f>
        <v>#N/A</v>
      </c>
      <c r="AB1505" s="74">
        <f ca="1" t="shared" si="171"/>
        <v>0</v>
      </c>
      <c r="AC1505" s="74" t="str">
        <f ca="1" t="shared" si="172"/>
        <v/>
      </c>
      <c r="AD1505" s="74" t="str">
        <f ca="1" t="shared" si="173"/>
        <v/>
      </c>
    </row>
    <row r="1506" s="74" customFormat="1" ht="20.15" customHeight="1" spans="1:30">
      <c r="A1506" s="97"/>
      <c r="B1506" s="95" t="str">
        <f ca="1">IF(LEN(A1506)=0,"",INDEX('Smelter Look-up'!$A:$A,MATCH($A1506,'Smelter Look-up'!$E:$E,0)))</f>
        <v/>
      </c>
      <c r="C1506" s="95" t="str">
        <f ca="1">IF(LEN(A1506)=0,"",INDEX('Smelter Look-up'!$C:$C,MATCH($A1506,'Smelter Look-up'!$E:$E,0)))</f>
        <v/>
      </c>
      <c r="D1506" s="95"/>
      <c r="E1506" s="95" t="str">
        <f ca="1">IF(ISERROR($Y1506),"",OFFSET('Smelter Look-up'!$D$4,$Y1506-4,0)&amp;"")</f>
        <v/>
      </c>
      <c r="F1506" s="95" t="str">
        <f ca="1">IF(ISERROR($Y1506),"",OFFSET('Smelter Look-up'!$E$4,$Y1506-4,0))</f>
        <v/>
      </c>
      <c r="G1506" s="95" t="str">
        <f ca="1">IF(C1506="Smelter not listed","Enter smelter details",IF(ISERROR($Y1506),"",OFFSET('Smelter Look-up'!$F$4,$Y1506-4,0)))</f>
        <v/>
      </c>
      <c r="H1506" s="154" t="str">
        <f ca="1">IF(ISERROR($Y1506),"",OFFSET('Smelter Look-up'!$G$4,$Y1506-4,0))</f>
        <v/>
      </c>
      <c r="I1506" s="96" t="str">
        <f ca="1">IF(ISERROR($Y1506),"",OFFSET('Smelter Look-up'!$H$4,$Y1506-4,0))</f>
        <v/>
      </c>
      <c r="J1506" s="96" t="str">
        <f ca="1">IF(ISERROR($Y1506),"",OFFSET('Smelter Look-up'!$I$4,$Y1506-4,0))</f>
        <v/>
      </c>
      <c r="K1506" s="97"/>
      <c r="L1506" s="97"/>
      <c r="M1506" s="97"/>
      <c r="N1506" s="97"/>
      <c r="O1506" s="97"/>
      <c r="P1506" s="97"/>
      <c r="Q1506" s="98"/>
      <c r="R1506" s="140" t="str">
        <f ca="1">IF(ISERROR($Y1506),"",OFFSET('Smelter Look-up'!$C$4,$Y1506-4,0)&amp;"")</f>
        <v/>
      </c>
      <c r="S1506" s="98" t="str">
        <f ca="1" t="shared" si="167"/>
        <v/>
      </c>
      <c r="T1506" s="98" t="str">
        <f ca="1">IF(B1506="","",IF(ISERROR(MATCH($J1506,SorP!B:B,0)),"",INDIRECT("'SorP'!$A$"&amp;MATCH($S1506&amp;$J1506,SorP!C:C,0))))</f>
        <v/>
      </c>
      <c r="U1506" s="99"/>
      <c r="V1506" s="74" t="str">
        <f ca="1" t="shared" si="168"/>
        <v/>
      </c>
      <c r="W1506" s="74" t="b">
        <f ca="1" t="shared" si="169"/>
        <v>0</v>
      </c>
      <c r="X1506" s="74" t="str">
        <f ca="1" t="shared" si="170"/>
        <v>+</v>
      </c>
      <c r="Y1506" s="74" t="e">
        <f ca="1">IF(C1506="",NA(),MATCH($B1506&amp;$C1506,'Smelter Look-up'!$J:$J,0))</f>
        <v>#N/A</v>
      </c>
      <c r="AB1506" s="74">
        <f ca="1" t="shared" si="171"/>
        <v>0</v>
      </c>
      <c r="AC1506" s="74" t="str">
        <f ca="1" t="shared" si="172"/>
        <v/>
      </c>
      <c r="AD1506" s="74" t="str">
        <f ca="1" t="shared" si="173"/>
        <v/>
      </c>
    </row>
    <row r="1507" s="74" customFormat="1" ht="20.15" customHeight="1" spans="1:30">
      <c r="A1507" s="97"/>
      <c r="B1507" s="95" t="str">
        <f ca="1">IF(LEN(A1507)=0,"",INDEX('Smelter Look-up'!$A:$A,MATCH($A1507,'Smelter Look-up'!$E:$E,0)))</f>
        <v/>
      </c>
      <c r="C1507" s="95" t="str">
        <f ca="1">IF(LEN(A1507)=0,"",INDEX('Smelter Look-up'!$C:$C,MATCH($A1507,'Smelter Look-up'!$E:$E,0)))</f>
        <v/>
      </c>
      <c r="D1507" s="95"/>
      <c r="E1507" s="95" t="str">
        <f ca="1">IF(ISERROR($Y1507),"",OFFSET('Smelter Look-up'!$D$4,$Y1507-4,0)&amp;"")</f>
        <v/>
      </c>
      <c r="F1507" s="95" t="str">
        <f ca="1">IF(ISERROR($Y1507),"",OFFSET('Smelter Look-up'!$E$4,$Y1507-4,0))</f>
        <v/>
      </c>
      <c r="G1507" s="95" t="str">
        <f ca="1">IF(C1507="Smelter not listed","Enter smelter details",IF(ISERROR($Y1507),"",OFFSET('Smelter Look-up'!$F$4,$Y1507-4,0)))</f>
        <v/>
      </c>
      <c r="H1507" s="154" t="str">
        <f ca="1">IF(ISERROR($Y1507),"",OFFSET('Smelter Look-up'!$G$4,$Y1507-4,0))</f>
        <v/>
      </c>
      <c r="I1507" s="96" t="str">
        <f ca="1">IF(ISERROR($Y1507),"",OFFSET('Smelter Look-up'!$H$4,$Y1507-4,0))</f>
        <v/>
      </c>
      <c r="J1507" s="96" t="str">
        <f ca="1">IF(ISERROR($Y1507),"",OFFSET('Smelter Look-up'!$I$4,$Y1507-4,0))</f>
        <v/>
      </c>
      <c r="K1507" s="97"/>
      <c r="L1507" s="97"/>
      <c r="M1507" s="97"/>
      <c r="N1507" s="97"/>
      <c r="O1507" s="97"/>
      <c r="P1507" s="97"/>
      <c r="Q1507" s="98"/>
      <c r="R1507" s="140" t="str">
        <f ca="1">IF(ISERROR($Y1507),"",OFFSET('Smelter Look-up'!$C$4,$Y1507-4,0)&amp;"")</f>
        <v/>
      </c>
      <c r="S1507" s="98" t="str">
        <f ca="1" t="shared" si="167"/>
        <v/>
      </c>
      <c r="T1507" s="98" t="str">
        <f ca="1">IF(B1507="","",IF(ISERROR(MATCH($J1507,SorP!B:B,0)),"",INDIRECT("'SorP'!$A$"&amp;MATCH($S1507&amp;$J1507,SorP!C:C,0))))</f>
        <v/>
      </c>
      <c r="U1507" s="99"/>
      <c r="V1507" s="74" t="str">
        <f ca="1" t="shared" si="168"/>
        <v/>
      </c>
      <c r="W1507" s="74" t="b">
        <f ca="1" t="shared" si="169"/>
        <v>0</v>
      </c>
      <c r="X1507" s="74" t="str">
        <f ca="1" t="shared" si="170"/>
        <v>+</v>
      </c>
      <c r="Y1507" s="74" t="e">
        <f ca="1">IF(C1507="",NA(),MATCH($B1507&amp;$C1507,'Smelter Look-up'!$J:$J,0))</f>
        <v>#N/A</v>
      </c>
      <c r="AB1507" s="74">
        <f ca="1" t="shared" si="171"/>
        <v>0</v>
      </c>
      <c r="AC1507" s="74" t="str">
        <f ca="1" t="shared" si="172"/>
        <v/>
      </c>
      <c r="AD1507" s="74" t="str">
        <f ca="1" t="shared" si="173"/>
        <v/>
      </c>
    </row>
    <row r="1508" s="74" customFormat="1" ht="20.15" customHeight="1" spans="1:30">
      <c r="A1508" s="97"/>
      <c r="B1508" s="95" t="str">
        <f ca="1">IF(LEN(A1508)=0,"",INDEX('Smelter Look-up'!$A:$A,MATCH($A1508,'Smelter Look-up'!$E:$E,0)))</f>
        <v/>
      </c>
      <c r="C1508" s="95" t="str">
        <f ca="1">IF(LEN(A1508)=0,"",INDEX('Smelter Look-up'!$C:$C,MATCH($A1508,'Smelter Look-up'!$E:$E,0)))</f>
        <v/>
      </c>
      <c r="D1508" s="95"/>
      <c r="E1508" s="95" t="str">
        <f ca="1">IF(ISERROR($Y1508),"",OFFSET('Smelter Look-up'!$D$4,$Y1508-4,0)&amp;"")</f>
        <v/>
      </c>
      <c r="F1508" s="95" t="str">
        <f ca="1">IF(ISERROR($Y1508),"",OFFSET('Smelter Look-up'!$E$4,$Y1508-4,0))</f>
        <v/>
      </c>
      <c r="G1508" s="95" t="str">
        <f ca="1">IF(C1508="Smelter not listed","Enter smelter details",IF(ISERROR($Y1508),"",OFFSET('Smelter Look-up'!$F$4,$Y1508-4,0)))</f>
        <v/>
      </c>
      <c r="H1508" s="154" t="str">
        <f ca="1">IF(ISERROR($Y1508),"",OFFSET('Smelter Look-up'!$G$4,$Y1508-4,0))</f>
        <v/>
      </c>
      <c r="I1508" s="96" t="str">
        <f ca="1">IF(ISERROR($Y1508),"",OFFSET('Smelter Look-up'!$H$4,$Y1508-4,0))</f>
        <v/>
      </c>
      <c r="J1508" s="96" t="str">
        <f ca="1">IF(ISERROR($Y1508),"",OFFSET('Smelter Look-up'!$I$4,$Y1508-4,0))</f>
        <v/>
      </c>
      <c r="K1508" s="97"/>
      <c r="L1508" s="97"/>
      <c r="M1508" s="97"/>
      <c r="N1508" s="97"/>
      <c r="O1508" s="97"/>
      <c r="P1508" s="97"/>
      <c r="Q1508" s="98"/>
      <c r="R1508" s="140" t="str">
        <f ca="1">IF(ISERROR($Y1508),"",OFFSET('Smelter Look-up'!$C$4,$Y1508-4,0)&amp;"")</f>
        <v/>
      </c>
      <c r="S1508" s="98" t="str">
        <f ca="1" t="shared" si="167"/>
        <v/>
      </c>
      <c r="T1508" s="98" t="str">
        <f ca="1">IF(B1508="","",IF(ISERROR(MATCH($J1508,SorP!B:B,0)),"",INDIRECT("'SorP'!$A$"&amp;MATCH($S1508&amp;$J1508,SorP!C:C,0))))</f>
        <v/>
      </c>
      <c r="U1508" s="99"/>
      <c r="V1508" s="74" t="str">
        <f ca="1" t="shared" si="168"/>
        <v/>
      </c>
      <c r="W1508" s="74" t="b">
        <f ca="1" t="shared" si="169"/>
        <v>0</v>
      </c>
      <c r="X1508" s="74" t="str">
        <f ca="1" t="shared" si="170"/>
        <v>+</v>
      </c>
      <c r="Y1508" s="74" t="e">
        <f ca="1">IF(C1508="",NA(),MATCH($B1508&amp;$C1508,'Smelter Look-up'!$J:$J,0))</f>
        <v>#N/A</v>
      </c>
      <c r="AB1508" s="74">
        <f ca="1" t="shared" si="171"/>
        <v>0</v>
      </c>
      <c r="AC1508" s="74" t="str">
        <f ca="1" t="shared" si="172"/>
        <v/>
      </c>
      <c r="AD1508" s="74" t="str">
        <f ca="1" t="shared" si="173"/>
        <v/>
      </c>
    </row>
    <row r="1509" s="74" customFormat="1" ht="20.15" customHeight="1" spans="1:30">
      <c r="A1509" s="97"/>
      <c r="B1509" s="95" t="str">
        <f ca="1">IF(LEN(A1509)=0,"",INDEX('Smelter Look-up'!$A:$A,MATCH($A1509,'Smelter Look-up'!$E:$E,0)))</f>
        <v/>
      </c>
      <c r="C1509" s="95" t="str">
        <f ca="1">IF(LEN(A1509)=0,"",INDEX('Smelter Look-up'!$C:$C,MATCH($A1509,'Smelter Look-up'!$E:$E,0)))</f>
        <v/>
      </c>
      <c r="D1509" s="95"/>
      <c r="E1509" s="95" t="str">
        <f ca="1">IF(ISERROR($Y1509),"",OFFSET('Smelter Look-up'!$D$4,$Y1509-4,0)&amp;"")</f>
        <v/>
      </c>
      <c r="F1509" s="95" t="str">
        <f ca="1">IF(ISERROR($Y1509),"",OFFSET('Smelter Look-up'!$E$4,$Y1509-4,0))</f>
        <v/>
      </c>
      <c r="G1509" s="95" t="str">
        <f ca="1">IF(C1509="Smelter not listed","Enter smelter details",IF(ISERROR($Y1509),"",OFFSET('Smelter Look-up'!$F$4,$Y1509-4,0)))</f>
        <v/>
      </c>
      <c r="H1509" s="154" t="str">
        <f ca="1">IF(ISERROR($Y1509),"",OFFSET('Smelter Look-up'!$G$4,$Y1509-4,0))</f>
        <v/>
      </c>
      <c r="I1509" s="96" t="str">
        <f ca="1">IF(ISERROR($Y1509),"",OFFSET('Smelter Look-up'!$H$4,$Y1509-4,0))</f>
        <v/>
      </c>
      <c r="J1509" s="96" t="str">
        <f ca="1">IF(ISERROR($Y1509),"",OFFSET('Smelter Look-up'!$I$4,$Y1509-4,0))</f>
        <v/>
      </c>
      <c r="K1509" s="97"/>
      <c r="L1509" s="97"/>
      <c r="M1509" s="97"/>
      <c r="N1509" s="97"/>
      <c r="O1509" s="97"/>
      <c r="P1509" s="97"/>
      <c r="Q1509" s="98"/>
      <c r="R1509" s="140" t="str">
        <f ca="1">IF(ISERROR($Y1509),"",OFFSET('Smelter Look-up'!$C$4,$Y1509-4,0)&amp;"")</f>
        <v/>
      </c>
      <c r="S1509" s="98" t="str">
        <f ca="1" t="shared" si="167"/>
        <v/>
      </c>
      <c r="T1509" s="98" t="str">
        <f ca="1">IF(B1509="","",IF(ISERROR(MATCH($J1509,SorP!B:B,0)),"",INDIRECT("'SorP'!$A$"&amp;MATCH($S1509&amp;$J1509,SorP!C:C,0))))</f>
        <v/>
      </c>
      <c r="U1509" s="99"/>
      <c r="V1509" s="74" t="str">
        <f ca="1" t="shared" si="168"/>
        <v/>
      </c>
      <c r="W1509" s="74" t="b">
        <f ca="1" t="shared" si="169"/>
        <v>0</v>
      </c>
      <c r="X1509" s="74" t="str">
        <f ca="1" t="shared" si="170"/>
        <v>+</v>
      </c>
      <c r="Y1509" s="74" t="e">
        <f ca="1">IF(C1509="",NA(),MATCH($B1509&amp;$C1509,'Smelter Look-up'!$J:$J,0))</f>
        <v>#N/A</v>
      </c>
      <c r="AB1509" s="74">
        <f ca="1" t="shared" si="171"/>
        <v>0</v>
      </c>
      <c r="AC1509" s="74" t="str">
        <f ca="1" t="shared" si="172"/>
        <v/>
      </c>
      <c r="AD1509" s="74" t="str">
        <f ca="1" t="shared" si="173"/>
        <v/>
      </c>
    </row>
    <row r="1510" s="74" customFormat="1" ht="20.15" customHeight="1" spans="1:30">
      <c r="A1510" s="97"/>
      <c r="B1510" s="95" t="str">
        <f ca="1">IF(LEN(A1510)=0,"",INDEX('Smelter Look-up'!$A:$A,MATCH($A1510,'Smelter Look-up'!$E:$E,0)))</f>
        <v/>
      </c>
      <c r="C1510" s="95" t="str">
        <f ca="1">IF(LEN(A1510)=0,"",INDEX('Smelter Look-up'!$C:$C,MATCH($A1510,'Smelter Look-up'!$E:$E,0)))</f>
        <v/>
      </c>
      <c r="D1510" s="95"/>
      <c r="E1510" s="95" t="str">
        <f ca="1">IF(ISERROR($Y1510),"",OFFSET('Smelter Look-up'!$D$4,$Y1510-4,0)&amp;"")</f>
        <v/>
      </c>
      <c r="F1510" s="95" t="str">
        <f ca="1">IF(ISERROR($Y1510),"",OFFSET('Smelter Look-up'!$E$4,$Y1510-4,0))</f>
        <v/>
      </c>
      <c r="G1510" s="95" t="str">
        <f ca="1">IF(C1510="Smelter not listed","Enter smelter details",IF(ISERROR($Y1510),"",OFFSET('Smelter Look-up'!$F$4,$Y1510-4,0)))</f>
        <v/>
      </c>
      <c r="H1510" s="154" t="str">
        <f ca="1">IF(ISERROR($Y1510),"",OFFSET('Smelter Look-up'!$G$4,$Y1510-4,0))</f>
        <v/>
      </c>
      <c r="I1510" s="96" t="str">
        <f ca="1">IF(ISERROR($Y1510),"",OFFSET('Smelter Look-up'!$H$4,$Y1510-4,0))</f>
        <v/>
      </c>
      <c r="J1510" s="96" t="str">
        <f ca="1">IF(ISERROR($Y1510),"",OFFSET('Smelter Look-up'!$I$4,$Y1510-4,0))</f>
        <v/>
      </c>
      <c r="K1510" s="97"/>
      <c r="L1510" s="97"/>
      <c r="M1510" s="97"/>
      <c r="N1510" s="97"/>
      <c r="O1510" s="97"/>
      <c r="P1510" s="97"/>
      <c r="Q1510" s="98"/>
      <c r="R1510" s="140" t="str">
        <f ca="1">IF(ISERROR($Y1510),"",OFFSET('Smelter Look-up'!$C$4,$Y1510-4,0)&amp;"")</f>
        <v/>
      </c>
      <c r="S1510" s="98" t="str">
        <f ca="1" t="shared" si="167"/>
        <v/>
      </c>
      <c r="T1510" s="98" t="str">
        <f ca="1">IF(B1510="","",IF(ISERROR(MATCH($J1510,SorP!B:B,0)),"",INDIRECT("'SorP'!$A$"&amp;MATCH($S1510&amp;$J1510,SorP!C:C,0))))</f>
        <v/>
      </c>
      <c r="U1510" s="99"/>
      <c r="V1510" s="74" t="str">
        <f ca="1" t="shared" si="168"/>
        <v/>
      </c>
      <c r="W1510" s="74" t="b">
        <f ca="1" t="shared" si="169"/>
        <v>0</v>
      </c>
      <c r="X1510" s="74" t="str">
        <f ca="1" t="shared" si="170"/>
        <v>+</v>
      </c>
      <c r="Y1510" s="74" t="e">
        <f ca="1">IF(C1510="",NA(),MATCH($B1510&amp;$C1510,'Smelter Look-up'!$J:$J,0))</f>
        <v>#N/A</v>
      </c>
      <c r="AB1510" s="74">
        <f ca="1" t="shared" si="171"/>
        <v>0</v>
      </c>
      <c r="AC1510" s="74" t="str">
        <f ca="1" t="shared" si="172"/>
        <v/>
      </c>
      <c r="AD1510" s="74" t="str">
        <f ca="1" t="shared" si="173"/>
        <v/>
      </c>
    </row>
    <row r="1511" s="74" customFormat="1" ht="20.15" customHeight="1" spans="1:30">
      <c r="A1511" s="97"/>
      <c r="B1511" s="95" t="str">
        <f ca="1">IF(LEN(A1511)=0,"",INDEX('Smelter Look-up'!$A:$A,MATCH($A1511,'Smelter Look-up'!$E:$E,0)))</f>
        <v/>
      </c>
      <c r="C1511" s="95" t="str">
        <f ca="1">IF(LEN(A1511)=0,"",INDEX('Smelter Look-up'!$C:$C,MATCH($A1511,'Smelter Look-up'!$E:$E,0)))</f>
        <v/>
      </c>
      <c r="D1511" s="95"/>
      <c r="E1511" s="95" t="str">
        <f ca="1">IF(ISERROR($Y1511),"",OFFSET('Smelter Look-up'!$D$4,$Y1511-4,0)&amp;"")</f>
        <v/>
      </c>
      <c r="F1511" s="95" t="str">
        <f ca="1">IF(ISERROR($Y1511),"",OFFSET('Smelter Look-up'!$E$4,$Y1511-4,0))</f>
        <v/>
      </c>
      <c r="G1511" s="95" t="str">
        <f ca="1">IF(C1511="Smelter not listed","Enter smelter details",IF(ISERROR($Y1511),"",OFFSET('Smelter Look-up'!$F$4,$Y1511-4,0)))</f>
        <v/>
      </c>
      <c r="H1511" s="154" t="str">
        <f ca="1">IF(ISERROR($Y1511),"",OFFSET('Smelter Look-up'!$G$4,$Y1511-4,0))</f>
        <v/>
      </c>
      <c r="I1511" s="96" t="str">
        <f ca="1">IF(ISERROR($Y1511),"",OFFSET('Smelter Look-up'!$H$4,$Y1511-4,0))</f>
        <v/>
      </c>
      <c r="J1511" s="96" t="str">
        <f ca="1">IF(ISERROR($Y1511),"",OFFSET('Smelter Look-up'!$I$4,$Y1511-4,0))</f>
        <v/>
      </c>
      <c r="K1511" s="97"/>
      <c r="L1511" s="97"/>
      <c r="M1511" s="97"/>
      <c r="N1511" s="97"/>
      <c r="O1511" s="97"/>
      <c r="P1511" s="97"/>
      <c r="Q1511" s="98"/>
      <c r="R1511" s="140" t="str">
        <f ca="1">IF(ISERROR($Y1511),"",OFFSET('Smelter Look-up'!$C$4,$Y1511-4,0)&amp;"")</f>
        <v/>
      </c>
      <c r="S1511" s="98" t="str">
        <f ca="1" t="shared" si="167"/>
        <v/>
      </c>
      <c r="T1511" s="98" t="str">
        <f ca="1">IF(B1511="","",IF(ISERROR(MATCH($J1511,SorP!B:B,0)),"",INDIRECT("'SorP'!$A$"&amp;MATCH($S1511&amp;$J1511,SorP!C:C,0))))</f>
        <v/>
      </c>
      <c r="U1511" s="99"/>
      <c r="V1511" s="74" t="str">
        <f ca="1" t="shared" si="168"/>
        <v/>
      </c>
      <c r="W1511" s="74" t="b">
        <f ca="1" t="shared" si="169"/>
        <v>0</v>
      </c>
      <c r="X1511" s="74" t="str">
        <f ca="1" t="shared" si="170"/>
        <v>+</v>
      </c>
      <c r="Y1511" s="74" t="e">
        <f ca="1">IF(C1511="",NA(),MATCH($B1511&amp;$C1511,'Smelter Look-up'!$J:$J,0))</f>
        <v>#N/A</v>
      </c>
      <c r="AB1511" s="74">
        <f ca="1" t="shared" si="171"/>
        <v>0</v>
      </c>
      <c r="AC1511" s="74" t="str">
        <f ca="1" t="shared" si="172"/>
        <v/>
      </c>
      <c r="AD1511" s="74" t="str">
        <f ca="1" t="shared" si="173"/>
        <v/>
      </c>
    </row>
    <row r="1512" s="74" customFormat="1" ht="20.15" customHeight="1" spans="1:30">
      <c r="A1512" s="97"/>
      <c r="B1512" s="95" t="str">
        <f ca="1">IF(LEN(A1512)=0,"",INDEX('Smelter Look-up'!$A:$A,MATCH($A1512,'Smelter Look-up'!$E:$E,0)))</f>
        <v/>
      </c>
      <c r="C1512" s="95" t="str">
        <f ca="1">IF(LEN(A1512)=0,"",INDEX('Smelter Look-up'!$C:$C,MATCH($A1512,'Smelter Look-up'!$E:$E,0)))</f>
        <v/>
      </c>
      <c r="D1512" s="95"/>
      <c r="E1512" s="95" t="str">
        <f ca="1">IF(ISERROR($Y1512),"",OFFSET('Smelter Look-up'!$D$4,$Y1512-4,0)&amp;"")</f>
        <v/>
      </c>
      <c r="F1512" s="95" t="str">
        <f ca="1">IF(ISERROR($Y1512),"",OFFSET('Smelter Look-up'!$E$4,$Y1512-4,0))</f>
        <v/>
      </c>
      <c r="G1512" s="95" t="str">
        <f ca="1">IF(C1512="Smelter not listed","Enter smelter details",IF(ISERROR($Y1512),"",OFFSET('Smelter Look-up'!$F$4,$Y1512-4,0)))</f>
        <v/>
      </c>
      <c r="H1512" s="154" t="str">
        <f ca="1">IF(ISERROR($Y1512),"",OFFSET('Smelter Look-up'!$G$4,$Y1512-4,0))</f>
        <v/>
      </c>
      <c r="I1512" s="96" t="str">
        <f ca="1">IF(ISERROR($Y1512),"",OFFSET('Smelter Look-up'!$H$4,$Y1512-4,0))</f>
        <v/>
      </c>
      <c r="J1512" s="96" t="str">
        <f ca="1">IF(ISERROR($Y1512),"",OFFSET('Smelter Look-up'!$I$4,$Y1512-4,0))</f>
        <v/>
      </c>
      <c r="K1512" s="97"/>
      <c r="L1512" s="97"/>
      <c r="M1512" s="97"/>
      <c r="N1512" s="97"/>
      <c r="O1512" s="97"/>
      <c r="P1512" s="97"/>
      <c r="Q1512" s="98"/>
      <c r="R1512" s="140" t="str">
        <f ca="1">IF(ISERROR($Y1512),"",OFFSET('Smelter Look-up'!$C$4,$Y1512-4,0)&amp;"")</f>
        <v/>
      </c>
      <c r="S1512" s="98" t="str">
        <f ca="1" t="shared" si="167"/>
        <v/>
      </c>
      <c r="T1512" s="98" t="str">
        <f ca="1">IF(B1512="","",IF(ISERROR(MATCH($J1512,SorP!B:B,0)),"",INDIRECT("'SorP'!$A$"&amp;MATCH($S1512&amp;$J1512,SorP!C:C,0))))</f>
        <v/>
      </c>
      <c r="U1512" s="99"/>
      <c r="V1512" s="74" t="str">
        <f ca="1" t="shared" si="168"/>
        <v/>
      </c>
      <c r="W1512" s="74" t="b">
        <f ca="1" t="shared" si="169"/>
        <v>0</v>
      </c>
      <c r="X1512" s="74" t="str">
        <f ca="1" t="shared" si="170"/>
        <v>+</v>
      </c>
      <c r="Y1512" s="74" t="e">
        <f ca="1">IF(C1512="",NA(),MATCH($B1512&amp;$C1512,'Smelter Look-up'!$J:$J,0))</f>
        <v>#N/A</v>
      </c>
      <c r="AB1512" s="74">
        <f ca="1" t="shared" si="171"/>
        <v>0</v>
      </c>
      <c r="AC1512" s="74" t="str">
        <f ca="1" t="shared" si="172"/>
        <v/>
      </c>
      <c r="AD1512" s="74" t="str">
        <f ca="1" t="shared" si="173"/>
        <v/>
      </c>
    </row>
    <row r="1513" s="74" customFormat="1" ht="20.15" customHeight="1" spans="1:30">
      <c r="A1513" s="97"/>
      <c r="B1513" s="95" t="str">
        <f ca="1">IF(LEN(A1513)=0,"",INDEX('Smelter Look-up'!$A:$A,MATCH($A1513,'Smelter Look-up'!$E:$E,0)))</f>
        <v/>
      </c>
      <c r="C1513" s="95" t="str">
        <f ca="1">IF(LEN(A1513)=0,"",INDEX('Smelter Look-up'!$C:$C,MATCH($A1513,'Smelter Look-up'!$E:$E,0)))</f>
        <v/>
      </c>
      <c r="D1513" s="95"/>
      <c r="E1513" s="95" t="str">
        <f ca="1">IF(ISERROR($Y1513),"",OFFSET('Smelter Look-up'!$D$4,$Y1513-4,0)&amp;"")</f>
        <v/>
      </c>
      <c r="F1513" s="95" t="str">
        <f ca="1">IF(ISERROR($Y1513),"",OFFSET('Smelter Look-up'!$E$4,$Y1513-4,0))</f>
        <v/>
      </c>
      <c r="G1513" s="95" t="str">
        <f ca="1">IF(C1513="Smelter not listed","Enter smelter details",IF(ISERROR($Y1513),"",OFFSET('Smelter Look-up'!$F$4,$Y1513-4,0)))</f>
        <v/>
      </c>
      <c r="H1513" s="154" t="str">
        <f ca="1">IF(ISERROR($Y1513),"",OFFSET('Smelter Look-up'!$G$4,$Y1513-4,0))</f>
        <v/>
      </c>
      <c r="I1513" s="96" t="str">
        <f ca="1">IF(ISERROR($Y1513),"",OFFSET('Smelter Look-up'!$H$4,$Y1513-4,0))</f>
        <v/>
      </c>
      <c r="J1513" s="96" t="str">
        <f ca="1">IF(ISERROR($Y1513),"",OFFSET('Smelter Look-up'!$I$4,$Y1513-4,0))</f>
        <v/>
      </c>
      <c r="K1513" s="97"/>
      <c r="L1513" s="97"/>
      <c r="M1513" s="97"/>
      <c r="N1513" s="97"/>
      <c r="O1513" s="97"/>
      <c r="P1513" s="97"/>
      <c r="Q1513" s="98"/>
      <c r="R1513" s="140" t="str">
        <f ca="1">IF(ISERROR($Y1513),"",OFFSET('Smelter Look-up'!$C$4,$Y1513-4,0)&amp;"")</f>
        <v/>
      </c>
      <c r="S1513" s="98" t="str">
        <f ca="1" t="shared" si="167"/>
        <v/>
      </c>
      <c r="T1513" s="98" t="str">
        <f ca="1">IF(B1513="","",IF(ISERROR(MATCH($J1513,SorP!B:B,0)),"",INDIRECT("'SorP'!$A$"&amp;MATCH($S1513&amp;$J1513,SorP!C:C,0))))</f>
        <v/>
      </c>
      <c r="U1513" s="99"/>
      <c r="V1513" s="74" t="str">
        <f ca="1" t="shared" si="168"/>
        <v/>
      </c>
      <c r="W1513" s="74" t="b">
        <f ca="1" t="shared" si="169"/>
        <v>0</v>
      </c>
      <c r="X1513" s="74" t="str">
        <f ca="1" t="shared" si="170"/>
        <v>+</v>
      </c>
      <c r="Y1513" s="74" t="e">
        <f ca="1">IF(C1513="",NA(),MATCH($B1513&amp;$C1513,'Smelter Look-up'!$J:$J,0))</f>
        <v>#N/A</v>
      </c>
      <c r="AB1513" s="74">
        <f ca="1" t="shared" si="171"/>
        <v>0</v>
      </c>
      <c r="AC1513" s="74" t="str">
        <f ca="1" t="shared" si="172"/>
        <v/>
      </c>
      <c r="AD1513" s="74" t="str">
        <f ca="1" t="shared" si="173"/>
        <v/>
      </c>
    </row>
    <row r="1514" s="74" customFormat="1" ht="20.15" customHeight="1" spans="1:30">
      <c r="A1514" s="97"/>
      <c r="B1514" s="95" t="str">
        <f ca="1">IF(LEN(A1514)=0,"",INDEX('Smelter Look-up'!$A:$A,MATCH($A1514,'Smelter Look-up'!$E:$E,0)))</f>
        <v/>
      </c>
      <c r="C1514" s="95" t="str">
        <f ca="1">IF(LEN(A1514)=0,"",INDEX('Smelter Look-up'!$C:$C,MATCH($A1514,'Smelter Look-up'!$E:$E,0)))</f>
        <v/>
      </c>
      <c r="D1514" s="95"/>
      <c r="E1514" s="95" t="str">
        <f ca="1">IF(ISERROR($Y1514),"",OFFSET('Smelter Look-up'!$D$4,$Y1514-4,0)&amp;"")</f>
        <v/>
      </c>
      <c r="F1514" s="95" t="str">
        <f ca="1">IF(ISERROR($Y1514),"",OFFSET('Smelter Look-up'!$E$4,$Y1514-4,0))</f>
        <v/>
      </c>
      <c r="G1514" s="95" t="str">
        <f ca="1">IF(C1514="Smelter not listed","Enter smelter details",IF(ISERROR($Y1514),"",OFFSET('Smelter Look-up'!$F$4,$Y1514-4,0)))</f>
        <v/>
      </c>
      <c r="H1514" s="154" t="str">
        <f ca="1">IF(ISERROR($Y1514),"",OFFSET('Smelter Look-up'!$G$4,$Y1514-4,0))</f>
        <v/>
      </c>
      <c r="I1514" s="96" t="str">
        <f ca="1">IF(ISERROR($Y1514),"",OFFSET('Smelter Look-up'!$H$4,$Y1514-4,0))</f>
        <v/>
      </c>
      <c r="J1514" s="96" t="str">
        <f ca="1">IF(ISERROR($Y1514),"",OFFSET('Smelter Look-up'!$I$4,$Y1514-4,0))</f>
        <v/>
      </c>
      <c r="K1514" s="97"/>
      <c r="L1514" s="97"/>
      <c r="M1514" s="97"/>
      <c r="N1514" s="97"/>
      <c r="O1514" s="97"/>
      <c r="P1514" s="97"/>
      <c r="Q1514" s="98"/>
      <c r="R1514" s="140" t="str">
        <f ca="1">IF(ISERROR($Y1514),"",OFFSET('Smelter Look-up'!$C$4,$Y1514-4,0)&amp;"")</f>
        <v/>
      </c>
      <c r="S1514" s="98" t="str">
        <f ca="1" t="shared" si="167"/>
        <v/>
      </c>
      <c r="T1514" s="98" t="str">
        <f ca="1">IF(B1514="","",IF(ISERROR(MATCH($J1514,SorP!B:B,0)),"",INDIRECT("'SorP'!$A$"&amp;MATCH($S1514&amp;$J1514,SorP!C:C,0))))</f>
        <v/>
      </c>
      <c r="U1514" s="99"/>
      <c r="V1514" s="74" t="str">
        <f ca="1" t="shared" si="168"/>
        <v/>
      </c>
      <c r="W1514" s="74" t="b">
        <f ca="1" t="shared" si="169"/>
        <v>0</v>
      </c>
      <c r="X1514" s="74" t="str">
        <f ca="1" t="shared" si="170"/>
        <v>+</v>
      </c>
      <c r="Y1514" s="74" t="e">
        <f ca="1">IF(C1514="",NA(),MATCH($B1514&amp;$C1514,'Smelter Look-up'!$J:$J,0))</f>
        <v>#N/A</v>
      </c>
      <c r="AB1514" s="74">
        <f ca="1" t="shared" si="171"/>
        <v>0</v>
      </c>
      <c r="AC1514" s="74" t="str">
        <f ca="1" t="shared" si="172"/>
        <v/>
      </c>
      <c r="AD1514" s="74" t="str">
        <f ca="1" t="shared" si="173"/>
        <v/>
      </c>
    </row>
    <row r="1515" s="74" customFormat="1" ht="20.15" customHeight="1" spans="1:30">
      <c r="A1515" s="97"/>
      <c r="B1515" s="95" t="str">
        <f ca="1">IF(LEN(A1515)=0,"",INDEX('Smelter Look-up'!$A:$A,MATCH($A1515,'Smelter Look-up'!$E:$E,0)))</f>
        <v/>
      </c>
      <c r="C1515" s="95" t="str">
        <f ca="1">IF(LEN(A1515)=0,"",INDEX('Smelter Look-up'!$C:$C,MATCH($A1515,'Smelter Look-up'!$E:$E,0)))</f>
        <v/>
      </c>
      <c r="D1515" s="95"/>
      <c r="E1515" s="95" t="str">
        <f ca="1">IF(ISERROR($Y1515),"",OFFSET('Smelter Look-up'!$D$4,$Y1515-4,0)&amp;"")</f>
        <v/>
      </c>
      <c r="F1515" s="95" t="str">
        <f ca="1">IF(ISERROR($Y1515),"",OFFSET('Smelter Look-up'!$E$4,$Y1515-4,0))</f>
        <v/>
      </c>
      <c r="G1515" s="95" t="str">
        <f ca="1">IF(C1515="Smelter not listed","Enter smelter details",IF(ISERROR($Y1515),"",OFFSET('Smelter Look-up'!$F$4,$Y1515-4,0)))</f>
        <v/>
      </c>
      <c r="H1515" s="154" t="str">
        <f ca="1">IF(ISERROR($Y1515),"",OFFSET('Smelter Look-up'!$G$4,$Y1515-4,0))</f>
        <v/>
      </c>
      <c r="I1515" s="96" t="str">
        <f ca="1">IF(ISERROR($Y1515),"",OFFSET('Smelter Look-up'!$H$4,$Y1515-4,0))</f>
        <v/>
      </c>
      <c r="J1515" s="96" t="str">
        <f ca="1">IF(ISERROR($Y1515),"",OFFSET('Smelter Look-up'!$I$4,$Y1515-4,0))</f>
        <v/>
      </c>
      <c r="K1515" s="97"/>
      <c r="L1515" s="97"/>
      <c r="M1515" s="97"/>
      <c r="N1515" s="97"/>
      <c r="O1515" s="97"/>
      <c r="P1515" s="97"/>
      <c r="Q1515" s="98"/>
      <c r="R1515" s="140" t="str">
        <f ca="1">IF(ISERROR($Y1515),"",OFFSET('Smelter Look-up'!$C$4,$Y1515-4,0)&amp;"")</f>
        <v/>
      </c>
      <c r="S1515" s="98" t="str">
        <f ca="1" t="shared" si="167"/>
        <v/>
      </c>
      <c r="T1515" s="98" t="str">
        <f ca="1">IF(B1515="","",IF(ISERROR(MATCH($J1515,SorP!B:B,0)),"",INDIRECT("'SorP'!$A$"&amp;MATCH($S1515&amp;$J1515,SorP!C:C,0))))</f>
        <v/>
      </c>
      <c r="U1515" s="99"/>
      <c r="V1515" s="74" t="str">
        <f ca="1" t="shared" si="168"/>
        <v/>
      </c>
      <c r="W1515" s="74" t="b">
        <f ca="1" t="shared" si="169"/>
        <v>0</v>
      </c>
      <c r="X1515" s="74" t="str">
        <f ca="1" t="shared" si="170"/>
        <v>+</v>
      </c>
      <c r="Y1515" s="74" t="e">
        <f ca="1">IF(C1515="",NA(),MATCH($B1515&amp;$C1515,'Smelter Look-up'!$J:$J,0))</f>
        <v>#N/A</v>
      </c>
      <c r="AB1515" s="74">
        <f ca="1" t="shared" si="171"/>
        <v>0</v>
      </c>
      <c r="AC1515" s="74" t="str">
        <f ca="1" t="shared" si="172"/>
        <v/>
      </c>
      <c r="AD1515" s="74" t="str">
        <f ca="1" t="shared" si="173"/>
        <v/>
      </c>
    </row>
    <row r="1516" s="74" customFormat="1" ht="20.15" customHeight="1" spans="1:30">
      <c r="A1516" s="97"/>
      <c r="B1516" s="95" t="str">
        <f ca="1">IF(LEN(A1516)=0,"",INDEX('Smelter Look-up'!$A:$A,MATCH($A1516,'Smelter Look-up'!$E:$E,0)))</f>
        <v/>
      </c>
      <c r="C1516" s="95" t="str">
        <f ca="1">IF(LEN(A1516)=0,"",INDEX('Smelter Look-up'!$C:$C,MATCH($A1516,'Smelter Look-up'!$E:$E,0)))</f>
        <v/>
      </c>
      <c r="D1516" s="95"/>
      <c r="E1516" s="95" t="str">
        <f ca="1">IF(ISERROR($Y1516),"",OFFSET('Smelter Look-up'!$D$4,$Y1516-4,0)&amp;"")</f>
        <v/>
      </c>
      <c r="F1516" s="95" t="str">
        <f ca="1">IF(ISERROR($Y1516),"",OFFSET('Smelter Look-up'!$E$4,$Y1516-4,0))</f>
        <v/>
      </c>
      <c r="G1516" s="95" t="str">
        <f ca="1">IF(C1516="Smelter not listed","Enter smelter details",IF(ISERROR($Y1516),"",OFFSET('Smelter Look-up'!$F$4,$Y1516-4,0)))</f>
        <v/>
      </c>
      <c r="H1516" s="154" t="str">
        <f ca="1">IF(ISERROR($Y1516),"",OFFSET('Smelter Look-up'!$G$4,$Y1516-4,0))</f>
        <v/>
      </c>
      <c r="I1516" s="96" t="str">
        <f ca="1">IF(ISERROR($Y1516),"",OFFSET('Smelter Look-up'!$H$4,$Y1516-4,0))</f>
        <v/>
      </c>
      <c r="J1516" s="96" t="str">
        <f ca="1">IF(ISERROR($Y1516),"",OFFSET('Smelter Look-up'!$I$4,$Y1516-4,0))</f>
        <v/>
      </c>
      <c r="K1516" s="97"/>
      <c r="L1516" s="97"/>
      <c r="M1516" s="97"/>
      <c r="N1516" s="97"/>
      <c r="O1516" s="97"/>
      <c r="P1516" s="97"/>
      <c r="Q1516" s="98"/>
      <c r="R1516" s="140" t="str">
        <f ca="1">IF(ISERROR($Y1516),"",OFFSET('Smelter Look-up'!$C$4,$Y1516-4,0)&amp;"")</f>
        <v/>
      </c>
      <c r="S1516" s="98" t="str">
        <f ca="1" t="shared" si="167"/>
        <v/>
      </c>
      <c r="T1516" s="98" t="str">
        <f ca="1">IF(B1516="","",IF(ISERROR(MATCH($J1516,SorP!B:B,0)),"",INDIRECT("'SorP'!$A$"&amp;MATCH($S1516&amp;$J1516,SorP!C:C,0))))</f>
        <v/>
      </c>
      <c r="U1516" s="99"/>
      <c r="V1516" s="74" t="str">
        <f ca="1" t="shared" si="168"/>
        <v/>
      </c>
      <c r="W1516" s="74" t="b">
        <f ca="1" t="shared" si="169"/>
        <v>0</v>
      </c>
      <c r="X1516" s="74" t="str">
        <f ca="1" t="shared" si="170"/>
        <v>+</v>
      </c>
      <c r="Y1516" s="74" t="e">
        <f ca="1">IF(C1516="",NA(),MATCH($B1516&amp;$C1516,'Smelter Look-up'!$J:$J,0))</f>
        <v>#N/A</v>
      </c>
      <c r="AB1516" s="74">
        <f ca="1" t="shared" si="171"/>
        <v>0</v>
      </c>
      <c r="AC1516" s="74" t="str">
        <f ca="1" t="shared" si="172"/>
        <v/>
      </c>
      <c r="AD1516" s="74" t="str">
        <f ca="1" t="shared" si="173"/>
        <v/>
      </c>
    </row>
    <row r="1517" s="74" customFormat="1" ht="20.15" customHeight="1" spans="1:30">
      <c r="A1517" s="97"/>
      <c r="B1517" s="95" t="str">
        <f ca="1">IF(LEN(A1517)=0,"",INDEX('Smelter Look-up'!$A:$A,MATCH($A1517,'Smelter Look-up'!$E:$E,0)))</f>
        <v/>
      </c>
      <c r="C1517" s="95" t="str">
        <f ca="1">IF(LEN(A1517)=0,"",INDEX('Smelter Look-up'!$C:$C,MATCH($A1517,'Smelter Look-up'!$E:$E,0)))</f>
        <v/>
      </c>
      <c r="D1517" s="95"/>
      <c r="E1517" s="95" t="str">
        <f ca="1">IF(ISERROR($Y1517),"",OFFSET('Smelter Look-up'!$D$4,$Y1517-4,0)&amp;"")</f>
        <v/>
      </c>
      <c r="F1517" s="95" t="str">
        <f ca="1">IF(ISERROR($Y1517),"",OFFSET('Smelter Look-up'!$E$4,$Y1517-4,0))</f>
        <v/>
      </c>
      <c r="G1517" s="95" t="str">
        <f ca="1">IF(C1517="Smelter not listed","Enter smelter details",IF(ISERROR($Y1517),"",OFFSET('Smelter Look-up'!$F$4,$Y1517-4,0)))</f>
        <v/>
      </c>
      <c r="H1517" s="154" t="str">
        <f ca="1">IF(ISERROR($Y1517),"",OFFSET('Smelter Look-up'!$G$4,$Y1517-4,0))</f>
        <v/>
      </c>
      <c r="I1517" s="96" t="str">
        <f ca="1">IF(ISERROR($Y1517),"",OFFSET('Smelter Look-up'!$H$4,$Y1517-4,0))</f>
        <v/>
      </c>
      <c r="J1517" s="96" t="str">
        <f ca="1">IF(ISERROR($Y1517),"",OFFSET('Smelter Look-up'!$I$4,$Y1517-4,0))</f>
        <v/>
      </c>
      <c r="K1517" s="97"/>
      <c r="L1517" s="97"/>
      <c r="M1517" s="97"/>
      <c r="N1517" s="97"/>
      <c r="O1517" s="97"/>
      <c r="P1517" s="97"/>
      <c r="Q1517" s="98"/>
      <c r="R1517" s="140" t="str">
        <f ca="1">IF(ISERROR($Y1517),"",OFFSET('Smelter Look-up'!$C$4,$Y1517-4,0)&amp;"")</f>
        <v/>
      </c>
      <c r="S1517" s="98" t="str">
        <f ca="1" t="shared" si="167"/>
        <v/>
      </c>
      <c r="T1517" s="98" t="str">
        <f ca="1">IF(B1517="","",IF(ISERROR(MATCH($J1517,SorP!B:B,0)),"",INDIRECT("'SorP'!$A$"&amp;MATCH($S1517&amp;$J1517,SorP!C:C,0))))</f>
        <v/>
      </c>
      <c r="U1517" s="99"/>
      <c r="V1517" s="74" t="str">
        <f ca="1" t="shared" si="168"/>
        <v/>
      </c>
      <c r="W1517" s="74" t="b">
        <f ca="1" t="shared" si="169"/>
        <v>0</v>
      </c>
      <c r="X1517" s="74" t="str">
        <f ca="1" t="shared" si="170"/>
        <v>+</v>
      </c>
      <c r="Y1517" s="74" t="e">
        <f ca="1">IF(C1517="",NA(),MATCH($B1517&amp;$C1517,'Smelter Look-up'!$J:$J,0))</f>
        <v>#N/A</v>
      </c>
      <c r="AB1517" s="74">
        <f ca="1" t="shared" si="171"/>
        <v>0</v>
      </c>
      <c r="AC1517" s="74" t="str">
        <f ca="1" t="shared" si="172"/>
        <v/>
      </c>
      <c r="AD1517" s="74" t="str">
        <f ca="1" t="shared" si="173"/>
        <v/>
      </c>
    </row>
    <row r="1518" s="74" customFormat="1" ht="20.15" customHeight="1" spans="1:30">
      <c r="A1518" s="97"/>
      <c r="B1518" s="95" t="str">
        <f ca="1">IF(LEN(A1518)=0,"",INDEX('Smelter Look-up'!$A:$A,MATCH($A1518,'Smelter Look-up'!$E:$E,0)))</f>
        <v/>
      </c>
      <c r="C1518" s="95" t="str">
        <f ca="1">IF(LEN(A1518)=0,"",INDEX('Smelter Look-up'!$C:$C,MATCH($A1518,'Smelter Look-up'!$E:$E,0)))</f>
        <v/>
      </c>
      <c r="D1518" s="95"/>
      <c r="E1518" s="95" t="str">
        <f ca="1">IF(ISERROR($Y1518),"",OFFSET('Smelter Look-up'!$D$4,$Y1518-4,0)&amp;"")</f>
        <v/>
      </c>
      <c r="F1518" s="95" t="str">
        <f ca="1">IF(ISERROR($Y1518),"",OFFSET('Smelter Look-up'!$E$4,$Y1518-4,0))</f>
        <v/>
      </c>
      <c r="G1518" s="95" t="str">
        <f ca="1">IF(C1518="Smelter not listed","Enter smelter details",IF(ISERROR($Y1518),"",OFFSET('Smelter Look-up'!$F$4,$Y1518-4,0)))</f>
        <v/>
      </c>
      <c r="H1518" s="154" t="str">
        <f ca="1">IF(ISERROR($Y1518),"",OFFSET('Smelter Look-up'!$G$4,$Y1518-4,0))</f>
        <v/>
      </c>
      <c r="I1518" s="96" t="str">
        <f ca="1">IF(ISERROR($Y1518),"",OFFSET('Smelter Look-up'!$H$4,$Y1518-4,0))</f>
        <v/>
      </c>
      <c r="J1518" s="96" t="str">
        <f ca="1">IF(ISERROR($Y1518),"",OFFSET('Smelter Look-up'!$I$4,$Y1518-4,0))</f>
        <v/>
      </c>
      <c r="K1518" s="97"/>
      <c r="L1518" s="97"/>
      <c r="M1518" s="97"/>
      <c r="N1518" s="97"/>
      <c r="O1518" s="97"/>
      <c r="P1518" s="97"/>
      <c r="Q1518" s="98"/>
      <c r="R1518" s="140" t="str">
        <f ca="1">IF(ISERROR($Y1518),"",OFFSET('Smelter Look-up'!$C$4,$Y1518-4,0)&amp;"")</f>
        <v/>
      </c>
      <c r="S1518" s="98" t="str">
        <f ca="1" t="shared" si="167"/>
        <v/>
      </c>
      <c r="T1518" s="98" t="str">
        <f ca="1">IF(B1518="","",IF(ISERROR(MATCH($J1518,SorP!B:B,0)),"",INDIRECT("'SorP'!$A$"&amp;MATCH($S1518&amp;$J1518,SorP!C:C,0))))</f>
        <v/>
      </c>
      <c r="U1518" s="99"/>
      <c r="V1518" s="74" t="str">
        <f ca="1" t="shared" si="168"/>
        <v/>
      </c>
      <c r="W1518" s="74" t="b">
        <f ca="1" t="shared" si="169"/>
        <v>0</v>
      </c>
      <c r="X1518" s="74" t="str">
        <f ca="1" t="shared" si="170"/>
        <v>+</v>
      </c>
      <c r="Y1518" s="74" t="e">
        <f ca="1">IF(C1518="",NA(),MATCH($B1518&amp;$C1518,'Smelter Look-up'!$J:$J,0))</f>
        <v>#N/A</v>
      </c>
      <c r="AB1518" s="74">
        <f ca="1" t="shared" si="171"/>
        <v>0</v>
      </c>
      <c r="AC1518" s="74" t="str">
        <f ca="1" t="shared" si="172"/>
        <v/>
      </c>
      <c r="AD1518" s="74" t="str">
        <f ca="1" t="shared" si="173"/>
        <v/>
      </c>
    </row>
    <row r="1519" s="74" customFormat="1" ht="20.15" customHeight="1" spans="1:30">
      <c r="A1519" s="97"/>
      <c r="B1519" s="95" t="str">
        <f ca="1">IF(LEN(A1519)=0,"",INDEX('Smelter Look-up'!$A:$A,MATCH($A1519,'Smelter Look-up'!$E:$E,0)))</f>
        <v/>
      </c>
      <c r="C1519" s="95" t="str">
        <f ca="1">IF(LEN(A1519)=0,"",INDEX('Smelter Look-up'!$C:$C,MATCH($A1519,'Smelter Look-up'!$E:$E,0)))</f>
        <v/>
      </c>
      <c r="D1519" s="95"/>
      <c r="E1519" s="95" t="str">
        <f ca="1">IF(ISERROR($Y1519),"",OFFSET('Smelter Look-up'!$D$4,$Y1519-4,0)&amp;"")</f>
        <v/>
      </c>
      <c r="F1519" s="95" t="str">
        <f ca="1">IF(ISERROR($Y1519),"",OFFSET('Smelter Look-up'!$E$4,$Y1519-4,0))</f>
        <v/>
      </c>
      <c r="G1519" s="95" t="str">
        <f ca="1">IF(C1519="Smelter not listed","Enter smelter details",IF(ISERROR($Y1519),"",OFFSET('Smelter Look-up'!$F$4,$Y1519-4,0)))</f>
        <v/>
      </c>
      <c r="H1519" s="154" t="str">
        <f ca="1">IF(ISERROR($Y1519),"",OFFSET('Smelter Look-up'!$G$4,$Y1519-4,0))</f>
        <v/>
      </c>
      <c r="I1519" s="96" t="str">
        <f ca="1">IF(ISERROR($Y1519),"",OFFSET('Smelter Look-up'!$H$4,$Y1519-4,0))</f>
        <v/>
      </c>
      <c r="J1519" s="96" t="str">
        <f ca="1">IF(ISERROR($Y1519),"",OFFSET('Smelter Look-up'!$I$4,$Y1519-4,0))</f>
        <v/>
      </c>
      <c r="K1519" s="97"/>
      <c r="L1519" s="97"/>
      <c r="M1519" s="97"/>
      <c r="N1519" s="97"/>
      <c r="O1519" s="97"/>
      <c r="P1519" s="97"/>
      <c r="Q1519" s="98"/>
      <c r="R1519" s="140" t="str">
        <f ca="1">IF(ISERROR($Y1519),"",OFFSET('Smelter Look-up'!$C$4,$Y1519-4,0)&amp;"")</f>
        <v/>
      </c>
      <c r="S1519" s="98" t="str">
        <f ca="1" t="shared" si="167"/>
        <v/>
      </c>
      <c r="T1519" s="98" t="str">
        <f ca="1">IF(B1519="","",IF(ISERROR(MATCH($J1519,SorP!B:B,0)),"",INDIRECT("'SorP'!$A$"&amp;MATCH($S1519&amp;$J1519,SorP!C:C,0))))</f>
        <v/>
      </c>
      <c r="U1519" s="99"/>
      <c r="V1519" s="74" t="str">
        <f ca="1" t="shared" si="168"/>
        <v/>
      </c>
      <c r="W1519" s="74" t="b">
        <f ca="1" t="shared" si="169"/>
        <v>0</v>
      </c>
      <c r="X1519" s="74" t="str">
        <f ca="1" t="shared" si="170"/>
        <v>+</v>
      </c>
      <c r="Y1519" s="74" t="e">
        <f ca="1">IF(C1519="",NA(),MATCH($B1519&amp;$C1519,'Smelter Look-up'!$J:$J,0))</f>
        <v>#N/A</v>
      </c>
      <c r="AB1519" s="74">
        <f ca="1" t="shared" si="171"/>
        <v>0</v>
      </c>
      <c r="AC1519" s="74" t="str">
        <f ca="1" t="shared" si="172"/>
        <v/>
      </c>
      <c r="AD1519" s="74" t="str">
        <f ca="1" t="shared" si="173"/>
        <v/>
      </c>
    </row>
    <row r="1520" s="74" customFormat="1" ht="20.15" customHeight="1" spans="1:30">
      <c r="A1520" s="97"/>
      <c r="B1520" s="95" t="str">
        <f ca="1">IF(LEN(A1520)=0,"",INDEX('Smelter Look-up'!$A:$A,MATCH($A1520,'Smelter Look-up'!$E:$E,0)))</f>
        <v/>
      </c>
      <c r="C1520" s="95" t="str">
        <f ca="1">IF(LEN(A1520)=0,"",INDEX('Smelter Look-up'!$C:$C,MATCH($A1520,'Smelter Look-up'!$E:$E,0)))</f>
        <v/>
      </c>
      <c r="D1520" s="95"/>
      <c r="E1520" s="95" t="str">
        <f ca="1">IF(ISERROR($Y1520),"",OFFSET('Smelter Look-up'!$D$4,$Y1520-4,0)&amp;"")</f>
        <v/>
      </c>
      <c r="F1520" s="95" t="str">
        <f ca="1">IF(ISERROR($Y1520),"",OFFSET('Smelter Look-up'!$E$4,$Y1520-4,0))</f>
        <v/>
      </c>
      <c r="G1520" s="95" t="str">
        <f ca="1">IF(C1520="Smelter not listed","Enter smelter details",IF(ISERROR($Y1520),"",OFFSET('Smelter Look-up'!$F$4,$Y1520-4,0)))</f>
        <v/>
      </c>
      <c r="H1520" s="154" t="str">
        <f ca="1">IF(ISERROR($Y1520),"",OFFSET('Smelter Look-up'!$G$4,$Y1520-4,0))</f>
        <v/>
      </c>
      <c r="I1520" s="96" t="str">
        <f ca="1">IF(ISERROR($Y1520),"",OFFSET('Smelter Look-up'!$H$4,$Y1520-4,0))</f>
        <v/>
      </c>
      <c r="J1520" s="96" t="str">
        <f ca="1">IF(ISERROR($Y1520),"",OFFSET('Smelter Look-up'!$I$4,$Y1520-4,0))</f>
        <v/>
      </c>
      <c r="K1520" s="97"/>
      <c r="L1520" s="97"/>
      <c r="M1520" s="97"/>
      <c r="N1520" s="97"/>
      <c r="O1520" s="97"/>
      <c r="P1520" s="97"/>
      <c r="Q1520" s="98"/>
      <c r="R1520" s="140" t="str">
        <f ca="1">IF(ISERROR($Y1520),"",OFFSET('Smelter Look-up'!$C$4,$Y1520-4,0)&amp;"")</f>
        <v/>
      </c>
      <c r="S1520" s="98" t="str">
        <f ca="1" t="shared" ref="S1520:S1583" si="174">IF(B1520="","",IF(ISERROR(MATCH($E1520,CL,0)),"Unknown",INDIRECT("'C'!$A$"&amp;MATCH($E1520,CL,0)+1)))</f>
        <v/>
      </c>
      <c r="T1520" s="98" t="str">
        <f ca="1">IF(B1520="","",IF(ISERROR(MATCH($J1520,SorP!B:B,0)),"",INDIRECT("'SorP'!$A$"&amp;MATCH($S1520&amp;$J1520,SorP!C:C,0))))</f>
        <v/>
      </c>
      <c r="U1520" s="99"/>
      <c r="V1520" s="74" t="str">
        <f ca="1" t="shared" ref="V1520:V1583" si="175">B1520&amp;C1520</f>
        <v/>
      </c>
      <c r="W1520" s="74" t="b">
        <f ca="1" t="shared" ref="W1520:W1583" si="176">OR(ISBLANK(C1520),ISBLANK(E1520))</f>
        <v>0</v>
      </c>
      <c r="X1520" s="74" t="str">
        <f ca="1" t="shared" ref="X1520:X1583" si="177">IF(W1520,"",B1520&amp;"+")</f>
        <v>+</v>
      </c>
      <c r="Y1520" s="74" t="e">
        <f ca="1">IF(C1520="",NA(),MATCH($B1520&amp;$C1520,'Smelter Look-up'!$J:$J,0))</f>
        <v>#N/A</v>
      </c>
      <c r="AB1520" s="74">
        <f ca="1" t="shared" si="171"/>
        <v>0</v>
      </c>
      <c r="AC1520" s="74" t="str">
        <f ca="1" t="shared" si="172"/>
        <v/>
      </c>
      <c r="AD1520" s="74" t="str">
        <f ca="1" t="shared" si="173"/>
        <v/>
      </c>
    </row>
    <row r="1521" s="74" customFormat="1" ht="20.15" customHeight="1" spans="1:30">
      <c r="A1521" s="97"/>
      <c r="B1521" s="95" t="str">
        <f ca="1">IF(LEN(A1521)=0,"",INDEX('Smelter Look-up'!$A:$A,MATCH($A1521,'Smelter Look-up'!$E:$E,0)))</f>
        <v/>
      </c>
      <c r="C1521" s="95" t="str">
        <f ca="1">IF(LEN(A1521)=0,"",INDEX('Smelter Look-up'!$C:$C,MATCH($A1521,'Smelter Look-up'!$E:$E,0)))</f>
        <v/>
      </c>
      <c r="D1521" s="95"/>
      <c r="E1521" s="95" t="str">
        <f ca="1">IF(ISERROR($Y1521),"",OFFSET('Smelter Look-up'!$D$4,$Y1521-4,0)&amp;"")</f>
        <v/>
      </c>
      <c r="F1521" s="95" t="str">
        <f ca="1">IF(ISERROR($Y1521),"",OFFSET('Smelter Look-up'!$E$4,$Y1521-4,0))</f>
        <v/>
      </c>
      <c r="G1521" s="95" t="str">
        <f ca="1">IF(C1521="Smelter not listed","Enter smelter details",IF(ISERROR($Y1521),"",OFFSET('Smelter Look-up'!$F$4,$Y1521-4,0)))</f>
        <v/>
      </c>
      <c r="H1521" s="154" t="str">
        <f ca="1">IF(ISERROR($Y1521),"",OFFSET('Smelter Look-up'!$G$4,$Y1521-4,0))</f>
        <v/>
      </c>
      <c r="I1521" s="96" t="str">
        <f ca="1">IF(ISERROR($Y1521),"",OFFSET('Smelter Look-up'!$H$4,$Y1521-4,0))</f>
        <v/>
      </c>
      <c r="J1521" s="96" t="str">
        <f ca="1">IF(ISERROR($Y1521),"",OFFSET('Smelter Look-up'!$I$4,$Y1521-4,0))</f>
        <v/>
      </c>
      <c r="K1521" s="97"/>
      <c r="L1521" s="97"/>
      <c r="M1521" s="97"/>
      <c r="N1521" s="97"/>
      <c r="O1521" s="97"/>
      <c r="P1521" s="97"/>
      <c r="Q1521" s="98"/>
      <c r="R1521" s="140" t="str">
        <f ca="1">IF(ISERROR($Y1521),"",OFFSET('Smelter Look-up'!$C$4,$Y1521-4,0)&amp;"")</f>
        <v/>
      </c>
      <c r="S1521" s="98" t="str">
        <f ca="1" t="shared" si="174"/>
        <v/>
      </c>
      <c r="T1521" s="98" t="str">
        <f ca="1">IF(B1521="","",IF(ISERROR(MATCH($J1521,SorP!B:B,0)),"",INDIRECT("'SorP'!$A$"&amp;MATCH($S1521&amp;$J1521,SorP!C:C,0))))</f>
        <v/>
      </c>
      <c r="U1521" s="99"/>
      <c r="V1521" s="74" t="str">
        <f ca="1" t="shared" si="175"/>
        <v/>
      </c>
      <c r="W1521" s="74" t="b">
        <f ca="1" t="shared" si="176"/>
        <v>0</v>
      </c>
      <c r="X1521" s="74" t="str">
        <f ca="1" t="shared" si="177"/>
        <v>+</v>
      </c>
      <c r="Y1521" s="74" t="e">
        <f ca="1">IF(C1521="",NA(),MATCH($B1521&amp;$C1521,'Smelter Look-up'!$J:$J,0))</f>
        <v>#N/A</v>
      </c>
      <c r="AB1521" s="74">
        <f ca="1" t="shared" ref="AB1521:AB1584" si="178">IF(AND(C1521="Smelter not listed",OR(LEN(D1521)=0,LEN(E1521)=0)),1,0)</f>
        <v>0</v>
      </c>
      <c r="AC1521" s="74" t="str">
        <f ca="1" t="shared" ref="AC1521:AC1584" si="179">B1521</f>
        <v/>
      </c>
      <c r="AD1521" s="74" t="str">
        <f ca="1" t="shared" si="173"/>
        <v/>
      </c>
    </row>
    <row r="1522" s="74" customFormat="1" ht="20.15" customHeight="1" spans="1:30">
      <c r="A1522" s="97"/>
      <c r="B1522" s="95" t="str">
        <f ca="1">IF(LEN(A1522)=0,"",INDEX('Smelter Look-up'!$A:$A,MATCH($A1522,'Smelter Look-up'!$E:$E,0)))</f>
        <v/>
      </c>
      <c r="C1522" s="95" t="str">
        <f ca="1">IF(LEN(A1522)=0,"",INDEX('Smelter Look-up'!$C:$C,MATCH($A1522,'Smelter Look-up'!$E:$E,0)))</f>
        <v/>
      </c>
      <c r="D1522" s="95"/>
      <c r="E1522" s="95" t="str">
        <f ca="1">IF(ISERROR($Y1522),"",OFFSET('Smelter Look-up'!$D$4,$Y1522-4,0)&amp;"")</f>
        <v/>
      </c>
      <c r="F1522" s="95" t="str">
        <f ca="1">IF(ISERROR($Y1522),"",OFFSET('Smelter Look-up'!$E$4,$Y1522-4,0))</f>
        <v/>
      </c>
      <c r="G1522" s="95" t="str">
        <f ca="1">IF(C1522="Smelter not listed","Enter smelter details",IF(ISERROR($Y1522),"",OFFSET('Smelter Look-up'!$F$4,$Y1522-4,0)))</f>
        <v/>
      </c>
      <c r="H1522" s="154" t="str">
        <f ca="1">IF(ISERROR($Y1522),"",OFFSET('Smelter Look-up'!$G$4,$Y1522-4,0))</f>
        <v/>
      </c>
      <c r="I1522" s="96" t="str">
        <f ca="1">IF(ISERROR($Y1522),"",OFFSET('Smelter Look-up'!$H$4,$Y1522-4,0))</f>
        <v/>
      </c>
      <c r="J1522" s="96" t="str">
        <f ca="1">IF(ISERROR($Y1522),"",OFFSET('Smelter Look-up'!$I$4,$Y1522-4,0))</f>
        <v/>
      </c>
      <c r="K1522" s="97"/>
      <c r="L1522" s="97"/>
      <c r="M1522" s="97"/>
      <c r="N1522" s="97"/>
      <c r="O1522" s="97"/>
      <c r="P1522" s="97"/>
      <c r="Q1522" s="98"/>
      <c r="R1522" s="140" t="str">
        <f ca="1">IF(ISERROR($Y1522),"",OFFSET('Smelter Look-up'!$C$4,$Y1522-4,0)&amp;"")</f>
        <v/>
      </c>
      <c r="S1522" s="98" t="str">
        <f ca="1" t="shared" si="174"/>
        <v/>
      </c>
      <c r="T1522" s="98" t="str">
        <f ca="1">IF(B1522="","",IF(ISERROR(MATCH($J1522,SorP!B:B,0)),"",INDIRECT("'SorP'!$A$"&amp;MATCH($S1522&amp;$J1522,SorP!C:C,0))))</f>
        <v/>
      </c>
      <c r="U1522" s="99"/>
      <c r="V1522" s="74" t="str">
        <f ca="1" t="shared" si="175"/>
        <v/>
      </c>
      <c r="W1522" s="74" t="b">
        <f ca="1" t="shared" si="176"/>
        <v>0</v>
      </c>
      <c r="X1522" s="74" t="str">
        <f ca="1" t="shared" si="177"/>
        <v>+</v>
      </c>
      <c r="Y1522" s="74" t="e">
        <f ca="1">IF(C1522="",NA(),MATCH($B1522&amp;$C1522,'Smelter Look-up'!$J:$J,0))</f>
        <v>#N/A</v>
      </c>
      <c r="AB1522" s="74">
        <f ca="1" t="shared" si="178"/>
        <v>0</v>
      </c>
      <c r="AC1522" s="74" t="str">
        <f ca="1" t="shared" si="179"/>
        <v/>
      </c>
      <c r="AD1522" s="74" t="str">
        <f ca="1" t="shared" si="173"/>
        <v/>
      </c>
    </row>
    <row r="1523" s="74" customFormat="1" ht="20.15" customHeight="1" spans="1:30">
      <c r="A1523" s="97"/>
      <c r="B1523" s="95" t="str">
        <f ca="1">IF(LEN(A1523)=0,"",INDEX('Smelter Look-up'!$A:$A,MATCH($A1523,'Smelter Look-up'!$E:$E,0)))</f>
        <v/>
      </c>
      <c r="C1523" s="95" t="str">
        <f ca="1">IF(LEN(A1523)=0,"",INDEX('Smelter Look-up'!$C:$C,MATCH($A1523,'Smelter Look-up'!$E:$E,0)))</f>
        <v/>
      </c>
      <c r="D1523" s="95"/>
      <c r="E1523" s="95" t="str">
        <f ca="1">IF(ISERROR($Y1523),"",OFFSET('Smelter Look-up'!$D$4,$Y1523-4,0)&amp;"")</f>
        <v/>
      </c>
      <c r="F1523" s="95" t="str">
        <f ca="1">IF(ISERROR($Y1523),"",OFFSET('Smelter Look-up'!$E$4,$Y1523-4,0))</f>
        <v/>
      </c>
      <c r="G1523" s="95" t="str">
        <f ca="1">IF(C1523="Smelter not listed","Enter smelter details",IF(ISERROR($Y1523),"",OFFSET('Smelter Look-up'!$F$4,$Y1523-4,0)))</f>
        <v/>
      </c>
      <c r="H1523" s="154" t="str">
        <f ca="1">IF(ISERROR($Y1523),"",OFFSET('Smelter Look-up'!$G$4,$Y1523-4,0))</f>
        <v/>
      </c>
      <c r="I1523" s="96" t="str">
        <f ca="1">IF(ISERROR($Y1523),"",OFFSET('Smelter Look-up'!$H$4,$Y1523-4,0))</f>
        <v/>
      </c>
      <c r="J1523" s="96" t="str">
        <f ca="1">IF(ISERROR($Y1523),"",OFFSET('Smelter Look-up'!$I$4,$Y1523-4,0))</f>
        <v/>
      </c>
      <c r="K1523" s="97"/>
      <c r="L1523" s="97"/>
      <c r="M1523" s="97"/>
      <c r="N1523" s="97"/>
      <c r="O1523" s="97"/>
      <c r="P1523" s="97"/>
      <c r="Q1523" s="98"/>
      <c r="R1523" s="140" t="str">
        <f ca="1">IF(ISERROR($Y1523),"",OFFSET('Smelter Look-up'!$C$4,$Y1523-4,0)&amp;"")</f>
        <v/>
      </c>
      <c r="S1523" s="98" t="str">
        <f ca="1" t="shared" si="174"/>
        <v/>
      </c>
      <c r="T1523" s="98" t="str">
        <f ca="1">IF(B1523="","",IF(ISERROR(MATCH($J1523,SorP!B:B,0)),"",INDIRECT("'SorP'!$A$"&amp;MATCH($S1523&amp;$J1523,SorP!C:C,0))))</f>
        <v/>
      </c>
      <c r="U1523" s="99"/>
      <c r="V1523" s="74" t="str">
        <f ca="1" t="shared" si="175"/>
        <v/>
      </c>
      <c r="W1523" s="74" t="b">
        <f ca="1" t="shared" si="176"/>
        <v>0</v>
      </c>
      <c r="X1523" s="74" t="str">
        <f ca="1" t="shared" si="177"/>
        <v>+</v>
      </c>
      <c r="Y1523" s="74" t="e">
        <f ca="1">IF(C1523="",NA(),MATCH($B1523&amp;$C1523,'Smelter Look-up'!$J:$J,0))</f>
        <v>#N/A</v>
      </c>
      <c r="AB1523" s="74">
        <f ca="1" t="shared" si="178"/>
        <v>0</v>
      </c>
      <c r="AC1523" s="74" t="str">
        <f ca="1" t="shared" si="179"/>
        <v/>
      </c>
      <c r="AD1523" s="74" t="str">
        <f ca="1" t="shared" si="173"/>
        <v/>
      </c>
    </row>
    <row r="1524" s="74" customFormat="1" ht="20.15" customHeight="1" spans="1:30">
      <c r="A1524" s="97"/>
      <c r="B1524" s="95" t="str">
        <f ca="1">IF(LEN(A1524)=0,"",INDEX('Smelter Look-up'!$A:$A,MATCH($A1524,'Smelter Look-up'!$E:$E,0)))</f>
        <v/>
      </c>
      <c r="C1524" s="95" t="str">
        <f ca="1">IF(LEN(A1524)=0,"",INDEX('Smelter Look-up'!$C:$C,MATCH($A1524,'Smelter Look-up'!$E:$E,0)))</f>
        <v/>
      </c>
      <c r="D1524" s="95"/>
      <c r="E1524" s="95" t="str">
        <f ca="1">IF(ISERROR($Y1524),"",OFFSET('Smelter Look-up'!$D$4,$Y1524-4,0)&amp;"")</f>
        <v/>
      </c>
      <c r="F1524" s="95" t="str">
        <f ca="1">IF(ISERROR($Y1524),"",OFFSET('Smelter Look-up'!$E$4,$Y1524-4,0))</f>
        <v/>
      </c>
      <c r="G1524" s="95" t="str">
        <f ca="1">IF(C1524="Smelter not listed","Enter smelter details",IF(ISERROR($Y1524),"",OFFSET('Smelter Look-up'!$F$4,$Y1524-4,0)))</f>
        <v/>
      </c>
      <c r="H1524" s="154" t="str">
        <f ca="1">IF(ISERROR($Y1524),"",OFFSET('Smelter Look-up'!$G$4,$Y1524-4,0))</f>
        <v/>
      </c>
      <c r="I1524" s="96" t="str">
        <f ca="1">IF(ISERROR($Y1524),"",OFFSET('Smelter Look-up'!$H$4,$Y1524-4,0))</f>
        <v/>
      </c>
      <c r="J1524" s="96" t="str">
        <f ca="1">IF(ISERROR($Y1524),"",OFFSET('Smelter Look-up'!$I$4,$Y1524-4,0))</f>
        <v/>
      </c>
      <c r="K1524" s="97"/>
      <c r="L1524" s="97"/>
      <c r="M1524" s="97"/>
      <c r="N1524" s="97"/>
      <c r="O1524" s="97"/>
      <c r="P1524" s="97"/>
      <c r="Q1524" s="98"/>
      <c r="R1524" s="140" t="str">
        <f ca="1">IF(ISERROR($Y1524),"",OFFSET('Smelter Look-up'!$C$4,$Y1524-4,0)&amp;"")</f>
        <v/>
      </c>
      <c r="S1524" s="98" t="str">
        <f ca="1" t="shared" si="174"/>
        <v/>
      </c>
      <c r="T1524" s="98" t="str">
        <f ca="1">IF(B1524="","",IF(ISERROR(MATCH($J1524,SorP!B:B,0)),"",INDIRECT("'SorP'!$A$"&amp;MATCH($S1524&amp;$J1524,SorP!C:C,0))))</f>
        <v/>
      </c>
      <c r="U1524" s="99"/>
      <c r="V1524" s="74" t="str">
        <f ca="1" t="shared" si="175"/>
        <v/>
      </c>
      <c r="W1524" s="74" t="b">
        <f ca="1" t="shared" si="176"/>
        <v>0</v>
      </c>
      <c r="X1524" s="74" t="str">
        <f ca="1" t="shared" si="177"/>
        <v>+</v>
      </c>
      <c r="Y1524" s="74" t="e">
        <f ca="1">IF(C1524="",NA(),MATCH($B1524&amp;$C1524,'Smelter Look-up'!$J:$J,0))</f>
        <v>#N/A</v>
      </c>
      <c r="AB1524" s="74">
        <f ca="1" t="shared" si="178"/>
        <v>0</v>
      </c>
      <c r="AC1524" s="74" t="str">
        <f ca="1" t="shared" si="179"/>
        <v/>
      </c>
      <c r="AD1524" s="74" t="str">
        <f ca="1" t="shared" si="173"/>
        <v/>
      </c>
    </row>
    <row r="1525" s="74" customFormat="1" ht="20.15" customHeight="1" spans="1:30">
      <c r="A1525" s="97"/>
      <c r="B1525" s="95" t="str">
        <f ca="1">IF(LEN(A1525)=0,"",INDEX('Smelter Look-up'!$A:$A,MATCH($A1525,'Smelter Look-up'!$E:$E,0)))</f>
        <v/>
      </c>
      <c r="C1525" s="95" t="str">
        <f ca="1">IF(LEN(A1525)=0,"",INDEX('Smelter Look-up'!$C:$C,MATCH($A1525,'Smelter Look-up'!$E:$E,0)))</f>
        <v/>
      </c>
      <c r="D1525" s="95"/>
      <c r="E1525" s="95" t="str">
        <f ca="1">IF(ISERROR($Y1525),"",OFFSET('Smelter Look-up'!$D$4,$Y1525-4,0)&amp;"")</f>
        <v/>
      </c>
      <c r="F1525" s="95" t="str">
        <f ca="1">IF(ISERROR($Y1525),"",OFFSET('Smelter Look-up'!$E$4,$Y1525-4,0))</f>
        <v/>
      </c>
      <c r="G1525" s="95" t="str">
        <f ca="1">IF(C1525="Smelter not listed","Enter smelter details",IF(ISERROR($Y1525),"",OFFSET('Smelter Look-up'!$F$4,$Y1525-4,0)))</f>
        <v/>
      </c>
      <c r="H1525" s="154" t="str">
        <f ca="1">IF(ISERROR($Y1525),"",OFFSET('Smelter Look-up'!$G$4,$Y1525-4,0))</f>
        <v/>
      </c>
      <c r="I1525" s="96" t="str">
        <f ca="1">IF(ISERROR($Y1525),"",OFFSET('Smelter Look-up'!$H$4,$Y1525-4,0))</f>
        <v/>
      </c>
      <c r="J1525" s="96" t="str">
        <f ca="1">IF(ISERROR($Y1525),"",OFFSET('Smelter Look-up'!$I$4,$Y1525-4,0))</f>
        <v/>
      </c>
      <c r="K1525" s="97"/>
      <c r="L1525" s="97"/>
      <c r="M1525" s="97"/>
      <c r="N1525" s="97"/>
      <c r="O1525" s="97"/>
      <c r="P1525" s="97"/>
      <c r="Q1525" s="98"/>
      <c r="R1525" s="140" t="str">
        <f ca="1">IF(ISERROR($Y1525),"",OFFSET('Smelter Look-up'!$C$4,$Y1525-4,0)&amp;"")</f>
        <v/>
      </c>
      <c r="S1525" s="98" t="str">
        <f ca="1" t="shared" si="174"/>
        <v/>
      </c>
      <c r="T1525" s="98" t="str">
        <f ca="1">IF(B1525="","",IF(ISERROR(MATCH($J1525,SorP!B:B,0)),"",INDIRECT("'SorP'!$A$"&amp;MATCH($S1525&amp;$J1525,SorP!C:C,0))))</f>
        <v/>
      </c>
      <c r="U1525" s="99"/>
      <c r="V1525" s="74" t="str">
        <f ca="1" t="shared" si="175"/>
        <v/>
      </c>
      <c r="W1525" s="74" t="b">
        <f ca="1" t="shared" si="176"/>
        <v>0</v>
      </c>
      <c r="X1525" s="74" t="str">
        <f ca="1" t="shared" si="177"/>
        <v>+</v>
      </c>
      <c r="Y1525" s="74" t="e">
        <f ca="1">IF(C1525="",NA(),MATCH($B1525&amp;$C1525,'Smelter Look-up'!$J:$J,0))</f>
        <v>#N/A</v>
      </c>
      <c r="AB1525" s="74">
        <f ca="1" t="shared" si="178"/>
        <v>0</v>
      </c>
      <c r="AC1525" s="74" t="str">
        <f ca="1" t="shared" si="179"/>
        <v/>
      </c>
      <c r="AD1525" s="74" t="str">
        <f ca="1" t="shared" si="173"/>
        <v/>
      </c>
    </row>
    <row r="1526" s="74" customFormat="1" ht="20.15" customHeight="1" spans="1:30">
      <c r="A1526" s="97"/>
      <c r="B1526" s="95" t="str">
        <f ca="1">IF(LEN(A1526)=0,"",INDEX('Smelter Look-up'!$A:$A,MATCH($A1526,'Smelter Look-up'!$E:$E,0)))</f>
        <v/>
      </c>
      <c r="C1526" s="95" t="str">
        <f ca="1">IF(LEN(A1526)=0,"",INDEX('Smelter Look-up'!$C:$C,MATCH($A1526,'Smelter Look-up'!$E:$E,0)))</f>
        <v/>
      </c>
      <c r="D1526" s="95"/>
      <c r="E1526" s="95" t="str">
        <f ca="1">IF(ISERROR($Y1526),"",OFFSET('Smelter Look-up'!$D$4,$Y1526-4,0)&amp;"")</f>
        <v/>
      </c>
      <c r="F1526" s="95" t="str">
        <f ca="1">IF(ISERROR($Y1526),"",OFFSET('Smelter Look-up'!$E$4,$Y1526-4,0))</f>
        <v/>
      </c>
      <c r="G1526" s="95" t="str">
        <f ca="1">IF(C1526="Smelter not listed","Enter smelter details",IF(ISERROR($Y1526),"",OFFSET('Smelter Look-up'!$F$4,$Y1526-4,0)))</f>
        <v/>
      </c>
      <c r="H1526" s="154" t="str">
        <f ca="1">IF(ISERROR($Y1526),"",OFFSET('Smelter Look-up'!$G$4,$Y1526-4,0))</f>
        <v/>
      </c>
      <c r="I1526" s="96" t="str">
        <f ca="1">IF(ISERROR($Y1526),"",OFFSET('Smelter Look-up'!$H$4,$Y1526-4,0))</f>
        <v/>
      </c>
      <c r="J1526" s="96" t="str">
        <f ca="1">IF(ISERROR($Y1526),"",OFFSET('Smelter Look-up'!$I$4,$Y1526-4,0))</f>
        <v/>
      </c>
      <c r="K1526" s="97"/>
      <c r="L1526" s="97"/>
      <c r="M1526" s="97"/>
      <c r="N1526" s="97"/>
      <c r="O1526" s="97"/>
      <c r="P1526" s="97"/>
      <c r="Q1526" s="98"/>
      <c r="R1526" s="140" t="str">
        <f ca="1">IF(ISERROR($Y1526),"",OFFSET('Smelter Look-up'!$C$4,$Y1526-4,0)&amp;"")</f>
        <v/>
      </c>
      <c r="S1526" s="98" t="str">
        <f ca="1" t="shared" si="174"/>
        <v/>
      </c>
      <c r="T1526" s="98" t="str">
        <f ca="1">IF(B1526="","",IF(ISERROR(MATCH($J1526,SorP!B:B,0)),"",INDIRECT("'SorP'!$A$"&amp;MATCH($S1526&amp;$J1526,SorP!C:C,0))))</f>
        <v/>
      </c>
      <c r="U1526" s="99"/>
      <c r="V1526" s="74" t="str">
        <f ca="1" t="shared" si="175"/>
        <v/>
      </c>
      <c r="W1526" s="74" t="b">
        <f ca="1" t="shared" si="176"/>
        <v>0</v>
      </c>
      <c r="X1526" s="74" t="str">
        <f ca="1" t="shared" si="177"/>
        <v>+</v>
      </c>
      <c r="Y1526" s="74" t="e">
        <f ca="1">IF(C1526="",NA(),MATCH($B1526&amp;$C1526,'Smelter Look-up'!$J:$J,0))</f>
        <v>#N/A</v>
      </c>
      <c r="AB1526" s="74">
        <f ca="1" t="shared" si="178"/>
        <v>0</v>
      </c>
      <c r="AC1526" s="74" t="str">
        <f ca="1" t="shared" si="179"/>
        <v/>
      </c>
      <c r="AD1526" s="74" t="str">
        <f ca="1" t="shared" si="173"/>
        <v/>
      </c>
    </row>
    <row r="1527" s="74" customFormat="1" ht="20.15" customHeight="1" spans="1:30">
      <c r="A1527" s="97"/>
      <c r="B1527" s="95" t="str">
        <f ca="1">IF(LEN(A1527)=0,"",INDEX('Smelter Look-up'!$A:$A,MATCH($A1527,'Smelter Look-up'!$E:$E,0)))</f>
        <v/>
      </c>
      <c r="C1527" s="95" t="str">
        <f ca="1">IF(LEN(A1527)=0,"",INDEX('Smelter Look-up'!$C:$C,MATCH($A1527,'Smelter Look-up'!$E:$E,0)))</f>
        <v/>
      </c>
      <c r="D1527" s="95"/>
      <c r="E1527" s="95" t="str">
        <f ca="1">IF(ISERROR($Y1527),"",OFFSET('Smelter Look-up'!$D$4,$Y1527-4,0)&amp;"")</f>
        <v/>
      </c>
      <c r="F1527" s="95" t="str">
        <f ca="1">IF(ISERROR($Y1527),"",OFFSET('Smelter Look-up'!$E$4,$Y1527-4,0))</f>
        <v/>
      </c>
      <c r="G1527" s="95" t="str">
        <f ca="1">IF(C1527="Smelter not listed","Enter smelter details",IF(ISERROR($Y1527),"",OFFSET('Smelter Look-up'!$F$4,$Y1527-4,0)))</f>
        <v/>
      </c>
      <c r="H1527" s="154" t="str">
        <f ca="1">IF(ISERROR($Y1527),"",OFFSET('Smelter Look-up'!$G$4,$Y1527-4,0))</f>
        <v/>
      </c>
      <c r="I1527" s="96" t="str">
        <f ca="1">IF(ISERROR($Y1527),"",OFFSET('Smelter Look-up'!$H$4,$Y1527-4,0))</f>
        <v/>
      </c>
      <c r="J1527" s="96" t="str">
        <f ca="1">IF(ISERROR($Y1527),"",OFFSET('Smelter Look-up'!$I$4,$Y1527-4,0))</f>
        <v/>
      </c>
      <c r="K1527" s="97"/>
      <c r="L1527" s="97"/>
      <c r="M1527" s="97"/>
      <c r="N1527" s="97"/>
      <c r="O1527" s="97"/>
      <c r="P1527" s="97"/>
      <c r="Q1527" s="98"/>
      <c r="R1527" s="140" t="str">
        <f ca="1">IF(ISERROR($Y1527),"",OFFSET('Smelter Look-up'!$C$4,$Y1527-4,0)&amp;"")</f>
        <v/>
      </c>
      <c r="S1527" s="98" t="str">
        <f ca="1" t="shared" si="174"/>
        <v/>
      </c>
      <c r="T1527" s="98" t="str">
        <f ca="1">IF(B1527="","",IF(ISERROR(MATCH($J1527,SorP!B:B,0)),"",INDIRECT("'SorP'!$A$"&amp;MATCH($S1527&amp;$J1527,SorP!C:C,0))))</f>
        <v/>
      </c>
      <c r="U1527" s="99"/>
      <c r="V1527" s="74" t="str">
        <f ca="1" t="shared" si="175"/>
        <v/>
      </c>
      <c r="W1527" s="74" t="b">
        <f ca="1" t="shared" si="176"/>
        <v>0</v>
      </c>
      <c r="X1527" s="74" t="str">
        <f ca="1" t="shared" si="177"/>
        <v>+</v>
      </c>
      <c r="Y1527" s="74" t="e">
        <f ca="1">IF(C1527="",NA(),MATCH($B1527&amp;$C1527,'Smelter Look-up'!$J:$J,0))</f>
        <v>#N/A</v>
      </c>
      <c r="AB1527" s="74">
        <f ca="1" t="shared" si="178"/>
        <v>0</v>
      </c>
      <c r="AC1527" s="74" t="str">
        <f ca="1" t="shared" si="179"/>
        <v/>
      </c>
      <c r="AD1527" s="74" t="str">
        <f ca="1" t="shared" ref="AD1527:AD1590" si="180">IF(C1527="Smelter not listed",D1527,IF(C1527="Smelter not yet identified","",C1527))</f>
        <v/>
      </c>
    </row>
    <row r="1528" s="74" customFormat="1" ht="20.15" customHeight="1" spans="1:30">
      <c r="A1528" s="97"/>
      <c r="B1528" s="95" t="str">
        <f ca="1">IF(LEN(A1528)=0,"",INDEX('Smelter Look-up'!$A:$A,MATCH($A1528,'Smelter Look-up'!$E:$E,0)))</f>
        <v/>
      </c>
      <c r="C1528" s="95" t="str">
        <f ca="1">IF(LEN(A1528)=0,"",INDEX('Smelter Look-up'!$C:$C,MATCH($A1528,'Smelter Look-up'!$E:$E,0)))</f>
        <v/>
      </c>
      <c r="D1528" s="95"/>
      <c r="E1528" s="95" t="str">
        <f ca="1">IF(ISERROR($Y1528),"",OFFSET('Smelter Look-up'!$D$4,$Y1528-4,0)&amp;"")</f>
        <v/>
      </c>
      <c r="F1528" s="95" t="str">
        <f ca="1">IF(ISERROR($Y1528),"",OFFSET('Smelter Look-up'!$E$4,$Y1528-4,0))</f>
        <v/>
      </c>
      <c r="G1528" s="95" t="str">
        <f ca="1">IF(C1528="Smelter not listed","Enter smelter details",IF(ISERROR($Y1528),"",OFFSET('Smelter Look-up'!$F$4,$Y1528-4,0)))</f>
        <v/>
      </c>
      <c r="H1528" s="154" t="str">
        <f ca="1">IF(ISERROR($Y1528),"",OFFSET('Smelter Look-up'!$G$4,$Y1528-4,0))</f>
        <v/>
      </c>
      <c r="I1528" s="96" t="str">
        <f ca="1">IF(ISERROR($Y1528),"",OFFSET('Smelter Look-up'!$H$4,$Y1528-4,0))</f>
        <v/>
      </c>
      <c r="J1528" s="96" t="str">
        <f ca="1">IF(ISERROR($Y1528),"",OFFSET('Smelter Look-up'!$I$4,$Y1528-4,0))</f>
        <v/>
      </c>
      <c r="K1528" s="97"/>
      <c r="L1528" s="97"/>
      <c r="M1528" s="97"/>
      <c r="N1528" s="97"/>
      <c r="O1528" s="97"/>
      <c r="P1528" s="97"/>
      <c r="Q1528" s="98"/>
      <c r="R1528" s="140" t="str">
        <f ca="1">IF(ISERROR($Y1528),"",OFFSET('Smelter Look-up'!$C$4,$Y1528-4,0)&amp;"")</f>
        <v/>
      </c>
      <c r="S1528" s="98" t="str">
        <f ca="1" t="shared" si="174"/>
        <v/>
      </c>
      <c r="T1528" s="98" t="str">
        <f ca="1">IF(B1528="","",IF(ISERROR(MATCH($J1528,SorP!B:B,0)),"",INDIRECT("'SorP'!$A$"&amp;MATCH($S1528&amp;$J1528,SorP!C:C,0))))</f>
        <v/>
      </c>
      <c r="U1528" s="99"/>
      <c r="V1528" s="74" t="str">
        <f ca="1" t="shared" si="175"/>
        <v/>
      </c>
      <c r="W1528" s="74" t="b">
        <f ca="1" t="shared" si="176"/>
        <v>0</v>
      </c>
      <c r="X1528" s="74" t="str">
        <f ca="1" t="shared" si="177"/>
        <v>+</v>
      </c>
      <c r="Y1528" s="74" t="e">
        <f ca="1">IF(C1528="",NA(),MATCH($B1528&amp;$C1528,'Smelter Look-up'!$J:$J,0))</f>
        <v>#N/A</v>
      </c>
      <c r="AB1528" s="74">
        <f ca="1" t="shared" si="178"/>
        <v>0</v>
      </c>
      <c r="AC1528" s="74" t="str">
        <f ca="1" t="shared" si="179"/>
        <v/>
      </c>
      <c r="AD1528" s="74" t="str">
        <f ca="1" t="shared" si="180"/>
        <v/>
      </c>
    </row>
    <row r="1529" s="74" customFormat="1" ht="20.15" customHeight="1" spans="1:30">
      <c r="A1529" s="97"/>
      <c r="B1529" s="95" t="str">
        <f ca="1">IF(LEN(A1529)=0,"",INDEX('Smelter Look-up'!$A:$A,MATCH($A1529,'Smelter Look-up'!$E:$E,0)))</f>
        <v/>
      </c>
      <c r="C1529" s="95" t="str">
        <f ca="1">IF(LEN(A1529)=0,"",INDEX('Smelter Look-up'!$C:$C,MATCH($A1529,'Smelter Look-up'!$E:$E,0)))</f>
        <v/>
      </c>
      <c r="D1529" s="95"/>
      <c r="E1529" s="95" t="str">
        <f ca="1">IF(ISERROR($Y1529),"",OFFSET('Smelter Look-up'!$D$4,$Y1529-4,0)&amp;"")</f>
        <v/>
      </c>
      <c r="F1529" s="95" t="str">
        <f ca="1">IF(ISERROR($Y1529),"",OFFSET('Smelter Look-up'!$E$4,$Y1529-4,0))</f>
        <v/>
      </c>
      <c r="G1529" s="95" t="str">
        <f ca="1">IF(C1529="Smelter not listed","Enter smelter details",IF(ISERROR($Y1529),"",OFFSET('Smelter Look-up'!$F$4,$Y1529-4,0)))</f>
        <v/>
      </c>
      <c r="H1529" s="154" t="str">
        <f ca="1">IF(ISERROR($Y1529),"",OFFSET('Smelter Look-up'!$G$4,$Y1529-4,0))</f>
        <v/>
      </c>
      <c r="I1529" s="96" t="str">
        <f ca="1">IF(ISERROR($Y1529),"",OFFSET('Smelter Look-up'!$H$4,$Y1529-4,0))</f>
        <v/>
      </c>
      <c r="J1529" s="96" t="str">
        <f ca="1">IF(ISERROR($Y1529),"",OFFSET('Smelter Look-up'!$I$4,$Y1529-4,0))</f>
        <v/>
      </c>
      <c r="K1529" s="97"/>
      <c r="L1529" s="97"/>
      <c r="M1529" s="97"/>
      <c r="N1529" s="97"/>
      <c r="O1529" s="97"/>
      <c r="P1529" s="97"/>
      <c r="Q1529" s="98"/>
      <c r="R1529" s="140" t="str">
        <f ca="1">IF(ISERROR($Y1529),"",OFFSET('Smelter Look-up'!$C$4,$Y1529-4,0)&amp;"")</f>
        <v/>
      </c>
      <c r="S1529" s="98" t="str">
        <f ca="1" t="shared" si="174"/>
        <v/>
      </c>
      <c r="T1529" s="98" t="str">
        <f ca="1">IF(B1529="","",IF(ISERROR(MATCH($J1529,SorP!B:B,0)),"",INDIRECT("'SorP'!$A$"&amp;MATCH($S1529&amp;$J1529,SorP!C:C,0))))</f>
        <v/>
      </c>
      <c r="U1529" s="99"/>
      <c r="V1529" s="74" t="str">
        <f ca="1" t="shared" si="175"/>
        <v/>
      </c>
      <c r="W1529" s="74" t="b">
        <f ca="1" t="shared" si="176"/>
        <v>0</v>
      </c>
      <c r="X1529" s="74" t="str">
        <f ca="1" t="shared" si="177"/>
        <v>+</v>
      </c>
      <c r="Y1529" s="74" t="e">
        <f ca="1">IF(C1529="",NA(),MATCH($B1529&amp;$C1529,'Smelter Look-up'!$J:$J,0))</f>
        <v>#N/A</v>
      </c>
      <c r="AB1529" s="74">
        <f ca="1" t="shared" si="178"/>
        <v>0</v>
      </c>
      <c r="AC1529" s="74" t="str">
        <f ca="1" t="shared" si="179"/>
        <v/>
      </c>
      <c r="AD1529" s="74" t="str">
        <f ca="1" t="shared" si="180"/>
        <v/>
      </c>
    </row>
    <row r="1530" s="74" customFormat="1" ht="20.15" customHeight="1" spans="1:30">
      <c r="A1530" s="97"/>
      <c r="B1530" s="95" t="str">
        <f ca="1">IF(LEN(A1530)=0,"",INDEX('Smelter Look-up'!$A:$A,MATCH($A1530,'Smelter Look-up'!$E:$E,0)))</f>
        <v/>
      </c>
      <c r="C1530" s="95" t="str">
        <f ca="1">IF(LEN(A1530)=0,"",INDEX('Smelter Look-up'!$C:$C,MATCH($A1530,'Smelter Look-up'!$E:$E,0)))</f>
        <v/>
      </c>
      <c r="D1530" s="95"/>
      <c r="E1530" s="95" t="str">
        <f ca="1">IF(ISERROR($Y1530),"",OFFSET('Smelter Look-up'!$D$4,$Y1530-4,0)&amp;"")</f>
        <v/>
      </c>
      <c r="F1530" s="95" t="str">
        <f ca="1">IF(ISERROR($Y1530),"",OFFSET('Smelter Look-up'!$E$4,$Y1530-4,0))</f>
        <v/>
      </c>
      <c r="G1530" s="95" t="str">
        <f ca="1">IF(C1530="Smelter not listed","Enter smelter details",IF(ISERROR($Y1530),"",OFFSET('Smelter Look-up'!$F$4,$Y1530-4,0)))</f>
        <v/>
      </c>
      <c r="H1530" s="154" t="str">
        <f ca="1">IF(ISERROR($Y1530),"",OFFSET('Smelter Look-up'!$G$4,$Y1530-4,0))</f>
        <v/>
      </c>
      <c r="I1530" s="96" t="str">
        <f ca="1">IF(ISERROR($Y1530),"",OFFSET('Smelter Look-up'!$H$4,$Y1530-4,0))</f>
        <v/>
      </c>
      <c r="J1530" s="96" t="str">
        <f ca="1">IF(ISERROR($Y1530),"",OFFSET('Smelter Look-up'!$I$4,$Y1530-4,0))</f>
        <v/>
      </c>
      <c r="K1530" s="97"/>
      <c r="L1530" s="97"/>
      <c r="M1530" s="97"/>
      <c r="N1530" s="97"/>
      <c r="O1530" s="97"/>
      <c r="P1530" s="97"/>
      <c r="Q1530" s="98"/>
      <c r="R1530" s="140" t="str">
        <f ca="1">IF(ISERROR($Y1530),"",OFFSET('Smelter Look-up'!$C$4,$Y1530-4,0)&amp;"")</f>
        <v/>
      </c>
      <c r="S1530" s="98" t="str">
        <f ca="1" t="shared" si="174"/>
        <v/>
      </c>
      <c r="T1530" s="98" t="str">
        <f ca="1">IF(B1530="","",IF(ISERROR(MATCH($J1530,SorP!B:B,0)),"",INDIRECT("'SorP'!$A$"&amp;MATCH($S1530&amp;$J1530,SorP!C:C,0))))</f>
        <v/>
      </c>
      <c r="U1530" s="99"/>
      <c r="V1530" s="74" t="str">
        <f ca="1" t="shared" si="175"/>
        <v/>
      </c>
      <c r="W1530" s="74" t="b">
        <f ca="1" t="shared" si="176"/>
        <v>0</v>
      </c>
      <c r="X1530" s="74" t="str">
        <f ca="1" t="shared" si="177"/>
        <v>+</v>
      </c>
      <c r="Y1530" s="74" t="e">
        <f ca="1">IF(C1530="",NA(),MATCH($B1530&amp;$C1530,'Smelter Look-up'!$J:$J,0))</f>
        <v>#N/A</v>
      </c>
      <c r="AB1530" s="74">
        <f ca="1" t="shared" si="178"/>
        <v>0</v>
      </c>
      <c r="AC1530" s="74" t="str">
        <f ca="1" t="shared" si="179"/>
        <v/>
      </c>
      <c r="AD1530" s="74" t="str">
        <f ca="1" t="shared" si="180"/>
        <v/>
      </c>
    </row>
    <row r="1531" s="74" customFormat="1" ht="20.15" customHeight="1" spans="1:30">
      <c r="A1531" s="97"/>
      <c r="B1531" s="95" t="str">
        <f ca="1">IF(LEN(A1531)=0,"",INDEX('Smelter Look-up'!$A:$A,MATCH($A1531,'Smelter Look-up'!$E:$E,0)))</f>
        <v/>
      </c>
      <c r="C1531" s="95" t="str">
        <f ca="1">IF(LEN(A1531)=0,"",INDEX('Smelter Look-up'!$C:$C,MATCH($A1531,'Smelter Look-up'!$E:$E,0)))</f>
        <v/>
      </c>
      <c r="D1531" s="95"/>
      <c r="E1531" s="95" t="str">
        <f ca="1">IF(ISERROR($Y1531),"",OFFSET('Smelter Look-up'!$D$4,$Y1531-4,0)&amp;"")</f>
        <v/>
      </c>
      <c r="F1531" s="95" t="str">
        <f ca="1">IF(ISERROR($Y1531),"",OFFSET('Smelter Look-up'!$E$4,$Y1531-4,0))</f>
        <v/>
      </c>
      <c r="G1531" s="95" t="str">
        <f ca="1">IF(C1531="Smelter not listed","Enter smelter details",IF(ISERROR($Y1531),"",OFFSET('Smelter Look-up'!$F$4,$Y1531-4,0)))</f>
        <v/>
      </c>
      <c r="H1531" s="154" t="str">
        <f ca="1">IF(ISERROR($Y1531),"",OFFSET('Smelter Look-up'!$G$4,$Y1531-4,0))</f>
        <v/>
      </c>
      <c r="I1531" s="96" t="str">
        <f ca="1">IF(ISERROR($Y1531),"",OFFSET('Smelter Look-up'!$H$4,$Y1531-4,0))</f>
        <v/>
      </c>
      <c r="J1531" s="96" t="str">
        <f ca="1">IF(ISERROR($Y1531),"",OFFSET('Smelter Look-up'!$I$4,$Y1531-4,0))</f>
        <v/>
      </c>
      <c r="K1531" s="97"/>
      <c r="L1531" s="97"/>
      <c r="M1531" s="97"/>
      <c r="N1531" s="97"/>
      <c r="O1531" s="97"/>
      <c r="P1531" s="97"/>
      <c r="Q1531" s="98"/>
      <c r="R1531" s="140" t="str">
        <f ca="1">IF(ISERROR($Y1531),"",OFFSET('Smelter Look-up'!$C$4,$Y1531-4,0)&amp;"")</f>
        <v/>
      </c>
      <c r="S1531" s="98" t="str">
        <f ca="1" t="shared" si="174"/>
        <v/>
      </c>
      <c r="T1531" s="98" t="str">
        <f ca="1">IF(B1531="","",IF(ISERROR(MATCH($J1531,SorP!B:B,0)),"",INDIRECT("'SorP'!$A$"&amp;MATCH($S1531&amp;$J1531,SorP!C:C,0))))</f>
        <v/>
      </c>
      <c r="U1531" s="99"/>
      <c r="V1531" s="74" t="str">
        <f ca="1" t="shared" si="175"/>
        <v/>
      </c>
      <c r="W1531" s="74" t="b">
        <f ca="1" t="shared" si="176"/>
        <v>0</v>
      </c>
      <c r="X1531" s="74" t="str">
        <f ca="1" t="shared" si="177"/>
        <v>+</v>
      </c>
      <c r="Y1531" s="74" t="e">
        <f ca="1">IF(C1531="",NA(),MATCH($B1531&amp;$C1531,'Smelter Look-up'!$J:$J,0))</f>
        <v>#N/A</v>
      </c>
      <c r="AB1531" s="74">
        <f ca="1" t="shared" si="178"/>
        <v>0</v>
      </c>
      <c r="AC1531" s="74" t="str">
        <f ca="1" t="shared" si="179"/>
        <v/>
      </c>
      <c r="AD1531" s="74" t="str">
        <f ca="1" t="shared" si="180"/>
        <v/>
      </c>
    </row>
    <row r="1532" s="74" customFormat="1" ht="20.15" customHeight="1" spans="1:30">
      <c r="A1532" s="97"/>
      <c r="B1532" s="95" t="str">
        <f ca="1">IF(LEN(A1532)=0,"",INDEX('Smelter Look-up'!$A:$A,MATCH($A1532,'Smelter Look-up'!$E:$E,0)))</f>
        <v/>
      </c>
      <c r="C1532" s="95" t="str">
        <f ca="1">IF(LEN(A1532)=0,"",INDEX('Smelter Look-up'!$C:$C,MATCH($A1532,'Smelter Look-up'!$E:$E,0)))</f>
        <v/>
      </c>
      <c r="D1532" s="95"/>
      <c r="E1532" s="95" t="str">
        <f ca="1">IF(ISERROR($Y1532),"",OFFSET('Smelter Look-up'!$D$4,$Y1532-4,0)&amp;"")</f>
        <v/>
      </c>
      <c r="F1532" s="95" t="str">
        <f ca="1">IF(ISERROR($Y1532),"",OFFSET('Smelter Look-up'!$E$4,$Y1532-4,0))</f>
        <v/>
      </c>
      <c r="G1532" s="95" t="str">
        <f ca="1">IF(C1532="Smelter not listed","Enter smelter details",IF(ISERROR($Y1532),"",OFFSET('Smelter Look-up'!$F$4,$Y1532-4,0)))</f>
        <v/>
      </c>
      <c r="H1532" s="154" t="str">
        <f ca="1">IF(ISERROR($Y1532),"",OFFSET('Smelter Look-up'!$G$4,$Y1532-4,0))</f>
        <v/>
      </c>
      <c r="I1532" s="96" t="str">
        <f ca="1">IF(ISERROR($Y1532),"",OFFSET('Smelter Look-up'!$H$4,$Y1532-4,0))</f>
        <v/>
      </c>
      <c r="J1532" s="96" t="str">
        <f ca="1">IF(ISERROR($Y1532),"",OFFSET('Smelter Look-up'!$I$4,$Y1532-4,0))</f>
        <v/>
      </c>
      <c r="K1532" s="97"/>
      <c r="L1532" s="97"/>
      <c r="M1532" s="97"/>
      <c r="N1532" s="97"/>
      <c r="O1532" s="97"/>
      <c r="P1532" s="97"/>
      <c r="Q1532" s="98"/>
      <c r="R1532" s="140" t="str">
        <f ca="1">IF(ISERROR($Y1532),"",OFFSET('Smelter Look-up'!$C$4,$Y1532-4,0)&amp;"")</f>
        <v/>
      </c>
      <c r="S1532" s="98" t="str">
        <f ca="1" t="shared" si="174"/>
        <v/>
      </c>
      <c r="T1532" s="98" t="str">
        <f ca="1">IF(B1532="","",IF(ISERROR(MATCH($J1532,SorP!B:B,0)),"",INDIRECT("'SorP'!$A$"&amp;MATCH($S1532&amp;$J1532,SorP!C:C,0))))</f>
        <v/>
      </c>
      <c r="U1532" s="99"/>
      <c r="V1532" s="74" t="str">
        <f ca="1" t="shared" si="175"/>
        <v/>
      </c>
      <c r="W1532" s="74" t="b">
        <f ca="1" t="shared" si="176"/>
        <v>0</v>
      </c>
      <c r="X1532" s="74" t="str">
        <f ca="1" t="shared" si="177"/>
        <v>+</v>
      </c>
      <c r="Y1532" s="74" t="e">
        <f ca="1">IF(C1532="",NA(),MATCH($B1532&amp;$C1532,'Smelter Look-up'!$J:$J,0))</f>
        <v>#N/A</v>
      </c>
      <c r="AB1532" s="74">
        <f ca="1" t="shared" si="178"/>
        <v>0</v>
      </c>
      <c r="AC1532" s="74" t="str">
        <f ca="1" t="shared" si="179"/>
        <v/>
      </c>
      <c r="AD1532" s="74" t="str">
        <f ca="1" t="shared" si="180"/>
        <v/>
      </c>
    </row>
    <row r="1533" s="74" customFormat="1" ht="20.15" customHeight="1" spans="1:30">
      <c r="A1533" s="97"/>
      <c r="B1533" s="95" t="str">
        <f ca="1">IF(LEN(A1533)=0,"",INDEX('Smelter Look-up'!$A:$A,MATCH($A1533,'Smelter Look-up'!$E:$E,0)))</f>
        <v/>
      </c>
      <c r="C1533" s="95" t="str">
        <f ca="1">IF(LEN(A1533)=0,"",INDEX('Smelter Look-up'!$C:$C,MATCH($A1533,'Smelter Look-up'!$E:$E,0)))</f>
        <v/>
      </c>
      <c r="D1533" s="95"/>
      <c r="E1533" s="95" t="str">
        <f ca="1">IF(ISERROR($Y1533),"",OFFSET('Smelter Look-up'!$D$4,$Y1533-4,0)&amp;"")</f>
        <v/>
      </c>
      <c r="F1533" s="95" t="str">
        <f ca="1">IF(ISERROR($Y1533),"",OFFSET('Smelter Look-up'!$E$4,$Y1533-4,0))</f>
        <v/>
      </c>
      <c r="G1533" s="95" t="str">
        <f ca="1">IF(C1533="Smelter not listed","Enter smelter details",IF(ISERROR($Y1533),"",OFFSET('Smelter Look-up'!$F$4,$Y1533-4,0)))</f>
        <v/>
      </c>
      <c r="H1533" s="154" t="str">
        <f ca="1">IF(ISERROR($Y1533),"",OFFSET('Smelter Look-up'!$G$4,$Y1533-4,0))</f>
        <v/>
      </c>
      <c r="I1533" s="96" t="str">
        <f ca="1">IF(ISERROR($Y1533),"",OFFSET('Smelter Look-up'!$H$4,$Y1533-4,0))</f>
        <v/>
      </c>
      <c r="J1533" s="96" t="str">
        <f ca="1">IF(ISERROR($Y1533),"",OFFSET('Smelter Look-up'!$I$4,$Y1533-4,0))</f>
        <v/>
      </c>
      <c r="K1533" s="97"/>
      <c r="L1533" s="97"/>
      <c r="M1533" s="97"/>
      <c r="N1533" s="97"/>
      <c r="O1533" s="97"/>
      <c r="P1533" s="97"/>
      <c r="Q1533" s="98"/>
      <c r="R1533" s="140" t="str">
        <f ca="1">IF(ISERROR($Y1533),"",OFFSET('Smelter Look-up'!$C$4,$Y1533-4,0)&amp;"")</f>
        <v/>
      </c>
      <c r="S1533" s="98" t="str">
        <f ca="1" t="shared" si="174"/>
        <v/>
      </c>
      <c r="T1533" s="98" t="str">
        <f ca="1">IF(B1533="","",IF(ISERROR(MATCH($J1533,SorP!B:B,0)),"",INDIRECT("'SorP'!$A$"&amp;MATCH($S1533&amp;$J1533,SorP!C:C,0))))</f>
        <v/>
      </c>
      <c r="U1533" s="99"/>
      <c r="V1533" s="74" t="str">
        <f ca="1" t="shared" si="175"/>
        <v/>
      </c>
      <c r="W1533" s="74" t="b">
        <f ca="1" t="shared" si="176"/>
        <v>0</v>
      </c>
      <c r="X1533" s="74" t="str">
        <f ca="1" t="shared" si="177"/>
        <v>+</v>
      </c>
      <c r="Y1533" s="74" t="e">
        <f ca="1">IF(C1533="",NA(),MATCH($B1533&amp;$C1533,'Smelter Look-up'!$J:$J,0))</f>
        <v>#N/A</v>
      </c>
      <c r="AB1533" s="74">
        <f ca="1" t="shared" si="178"/>
        <v>0</v>
      </c>
      <c r="AC1533" s="74" t="str">
        <f ca="1" t="shared" si="179"/>
        <v/>
      </c>
      <c r="AD1533" s="74" t="str">
        <f ca="1" t="shared" si="180"/>
        <v/>
      </c>
    </row>
    <row r="1534" s="74" customFormat="1" ht="20.15" customHeight="1" spans="1:30">
      <c r="A1534" s="97"/>
      <c r="B1534" s="95" t="str">
        <f ca="1">IF(LEN(A1534)=0,"",INDEX('Smelter Look-up'!$A:$A,MATCH($A1534,'Smelter Look-up'!$E:$E,0)))</f>
        <v/>
      </c>
      <c r="C1534" s="95" t="str">
        <f ca="1">IF(LEN(A1534)=0,"",INDEX('Smelter Look-up'!$C:$C,MATCH($A1534,'Smelter Look-up'!$E:$E,0)))</f>
        <v/>
      </c>
      <c r="D1534" s="95"/>
      <c r="E1534" s="95" t="str">
        <f ca="1">IF(ISERROR($Y1534),"",OFFSET('Smelter Look-up'!$D$4,$Y1534-4,0)&amp;"")</f>
        <v/>
      </c>
      <c r="F1534" s="95" t="str">
        <f ca="1">IF(ISERROR($Y1534),"",OFFSET('Smelter Look-up'!$E$4,$Y1534-4,0))</f>
        <v/>
      </c>
      <c r="G1534" s="95" t="str">
        <f ca="1">IF(C1534="Smelter not listed","Enter smelter details",IF(ISERROR($Y1534),"",OFFSET('Smelter Look-up'!$F$4,$Y1534-4,0)))</f>
        <v/>
      </c>
      <c r="H1534" s="154" t="str">
        <f ca="1">IF(ISERROR($Y1534),"",OFFSET('Smelter Look-up'!$G$4,$Y1534-4,0))</f>
        <v/>
      </c>
      <c r="I1534" s="96" t="str">
        <f ca="1">IF(ISERROR($Y1534),"",OFFSET('Smelter Look-up'!$H$4,$Y1534-4,0))</f>
        <v/>
      </c>
      <c r="J1534" s="96" t="str">
        <f ca="1">IF(ISERROR($Y1534),"",OFFSET('Smelter Look-up'!$I$4,$Y1534-4,0))</f>
        <v/>
      </c>
      <c r="K1534" s="97"/>
      <c r="L1534" s="97"/>
      <c r="M1534" s="97"/>
      <c r="N1534" s="97"/>
      <c r="O1534" s="97"/>
      <c r="P1534" s="97"/>
      <c r="Q1534" s="98"/>
      <c r="R1534" s="140" t="str">
        <f ca="1">IF(ISERROR($Y1534),"",OFFSET('Smelter Look-up'!$C$4,$Y1534-4,0)&amp;"")</f>
        <v/>
      </c>
      <c r="S1534" s="98" t="str">
        <f ca="1" t="shared" si="174"/>
        <v/>
      </c>
      <c r="T1534" s="98" t="str">
        <f ca="1">IF(B1534="","",IF(ISERROR(MATCH($J1534,SorP!B:B,0)),"",INDIRECT("'SorP'!$A$"&amp;MATCH($S1534&amp;$J1534,SorP!C:C,0))))</f>
        <v/>
      </c>
      <c r="U1534" s="99"/>
      <c r="V1534" s="74" t="str">
        <f ca="1" t="shared" si="175"/>
        <v/>
      </c>
      <c r="W1534" s="74" t="b">
        <f ca="1" t="shared" si="176"/>
        <v>0</v>
      </c>
      <c r="X1534" s="74" t="str">
        <f ca="1" t="shared" si="177"/>
        <v>+</v>
      </c>
      <c r="Y1534" s="74" t="e">
        <f ca="1">IF(C1534="",NA(),MATCH($B1534&amp;$C1534,'Smelter Look-up'!$J:$J,0))</f>
        <v>#N/A</v>
      </c>
      <c r="AB1534" s="74">
        <f ca="1" t="shared" si="178"/>
        <v>0</v>
      </c>
      <c r="AC1534" s="74" t="str">
        <f ca="1" t="shared" si="179"/>
        <v/>
      </c>
      <c r="AD1534" s="74" t="str">
        <f ca="1" t="shared" si="180"/>
        <v/>
      </c>
    </row>
    <row r="1535" s="74" customFormat="1" ht="20.15" customHeight="1" spans="1:30">
      <c r="A1535" s="97"/>
      <c r="B1535" s="95" t="str">
        <f ca="1">IF(LEN(A1535)=0,"",INDEX('Smelter Look-up'!$A:$A,MATCH($A1535,'Smelter Look-up'!$E:$E,0)))</f>
        <v/>
      </c>
      <c r="C1535" s="95" t="str">
        <f ca="1">IF(LEN(A1535)=0,"",INDEX('Smelter Look-up'!$C:$C,MATCH($A1535,'Smelter Look-up'!$E:$E,0)))</f>
        <v/>
      </c>
      <c r="D1535" s="95"/>
      <c r="E1535" s="95" t="str">
        <f ca="1">IF(ISERROR($Y1535),"",OFFSET('Smelter Look-up'!$D$4,$Y1535-4,0)&amp;"")</f>
        <v/>
      </c>
      <c r="F1535" s="95" t="str">
        <f ca="1">IF(ISERROR($Y1535),"",OFFSET('Smelter Look-up'!$E$4,$Y1535-4,0))</f>
        <v/>
      </c>
      <c r="G1535" s="95" t="str">
        <f ca="1">IF(C1535="Smelter not listed","Enter smelter details",IF(ISERROR($Y1535),"",OFFSET('Smelter Look-up'!$F$4,$Y1535-4,0)))</f>
        <v/>
      </c>
      <c r="H1535" s="154" t="str">
        <f ca="1">IF(ISERROR($Y1535),"",OFFSET('Smelter Look-up'!$G$4,$Y1535-4,0))</f>
        <v/>
      </c>
      <c r="I1535" s="96" t="str">
        <f ca="1">IF(ISERROR($Y1535),"",OFFSET('Smelter Look-up'!$H$4,$Y1535-4,0))</f>
        <v/>
      </c>
      <c r="J1535" s="96" t="str">
        <f ca="1">IF(ISERROR($Y1535),"",OFFSET('Smelter Look-up'!$I$4,$Y1535-4,0))</f>
        <v/>
      </c>
      <c r="K1535" s="97"/>
      <c r="L1535" s="97"/>
      <c r="M1535" s="97"/>
      <c r="N1535" s="97"/>
      <c r="O1535" s="97"/>
      <c r="P1535" s="97"/>
      <c r="Q1535" s="98"/>
      <c r="R1535" s="140" t="str">
        <f ca="1">IF(ISERROR($Y1535),"",OFFSET('Smelter Look-up'!$C$4,$Y1535-4,0)&amp;"")</f>
        <v/>
      </c>
      <c r="S1535" s="98" t="str">
        <f ca="1" t="shared" si="174"/>
        <v/>
      </c>
      <c r="T1535" s="98" t="str">
        <f ca="1">IF(B1535="","",IF(ISERROR(MATCH($J1535,SorP!B:B,0)),"",INDIRECT("'SorP'!$A$"&amp;MATCH($S1535&amp;$J1535,SorP!C:C,0))))</f>
        <v/>
      </c>
      <c r="U1535" s="99"/>
      <c r="V1535" s="74" t="str">
        <f ca="1" t="shared" si="175"/>
        <v/>
      </c>
      <c r="W1535" s="74" t="b">
        <f ca="1" t="shared" si="176"/>
        <v>0</v>
      </c>
      <c r="X1535" s="74" t="str">
        <f ca="1" t="shared" si="177"/>
        <v>+</v>
      </c>
      <c r="Y1535" s="74" t="e">
        <f ca="1">IF(C1535="",NA(),MATCH($B1535&amp;$C1535,'Smelter Look-up'!$J:$J,0))</f>
        <v>#N/A</v>
      </c>
      <c r="AB1535" s="74">
        <f ca="1" t="shared" si="178"/>
        <v>0</v>
      </c>
      <c r="AC1535" s="74" t="str">
        <f ca="1" t="shared" si="179"/>
        <v/>
      </c>
      <c r="AD1535" s="74" t="str">
        <f ca="1" t="shared" si="180"/>
        <v/>
      </c>
    </row>
    <row r="1536" s="74" customFormat="1" ht="20.15" customHeight="1" spans="1:30">
      <c r="A1536" s="97"/>
      <c r="B1536" s="95" t="str">
        <f ca="1">IF(LEN(A1536)=0,"",INDEX('Smelter Look-up'!$A:$A,MATCH($A1536,'Smelter Look-up'!$E:$E,0)))</f>
        <v/>
      </c>
      <c r="C1536" s="95" t="str">
        <f ca="1">IF(LEN(A1536)=0,"",INDEX('Smelter Look-up'!$C:$C,MATCH($A1536,'Smelter Look-up'!$E:$E,0)))</f>
        <v/>
      </c>
      <c r="D1536" s="95"/>
      <c r="E1536" s="95" t="str">
        <f ca="1">IF(ISERROR($Y1536),"",OFFSET('Smelter Look-up'!$D$4,$Y1536-4,0)&amp;"")</f>
        <v/>
      </c>
      <c r="F1536" s="95" t="str">
        <f ca="1">IF(ISERROR($Y1536),"",OFFSET('Smelter Look-up'!$E$4,$Y1536-4,0))</f>
        <v/>
      </c>
      <c r="G1536" s="95" t="str">
        <f ca="1">IF(C1536="Smelter not listed","Enter smelter details",IF(ISERROR($Y1536),"",OFFSET('Smelter Look-up'!$F$4,$Y1536-4,0)))</f>
        <v/>
      </c>
      <c r="H1536" s="154" t="str">
        <f ca="1">IF(ISERROR($Y1536),"",OFFSET('Smelter Look-up'!$G$4,$Y1536-4,0))</f>
        <v/>
      </c>
      <c r="I1536" s="96" t="str">
        <f ca="1">IF(ISERROR($Y1536),"",OFFSET('Smelter Look-up'!$H$4,$Y1536-4,0))</f>
        <v/>
      </c>
      <c r="J1536" s="96" t="str">
        <f ca="1">IF(ISERROR($Y1536),"",OFFSET('Smelter Look-up'!$I$4,$Y1536-4,0))</f>
        <v/>
      </c>
      <c r="K1536" s="97"/>
      <c r="L1536" s="97"/>
      <c r="M1536" s="97"/>
      <c r="N1536" s="97"/>
      <c r="O1536" s="97"/>
      <c r="P1536" s="97"/>
      <c r="Q1536" s="98"/>
      <c r="R1536" s="140" t="str">
        <f ca="1">IF(ISERROR($Y1536),"",OFFSET('Smelter Look-up'!$C$4,$Y1536-4,0)&amp;"")</f>
        <v/>
      </c>
      <c r="S1536" s="98" t="str">
        <f ca="1" t="shared" si="174"/>
        <v/>
      </c>
      <c r="T1536" s="98" t="str">
        <f ca="1">IF(B1536="","",IF(ISERROR(MATCH($J1536,SorP!B:B,0)),"",INDIRECT("'SorP'!$A$"&amp;MATCH($S1536&amp;$J1536,SorP!C:C,0))))</f>
        <v/>
      </c>
      <c r="U1536" s="99"/>
      <c r="V1536" s="74" t="str">
        <f ca="1" t="shared" si="175"/>
        <v/>
      </c>
      <c r="W1536" s="74" t="b">
        <f ca="1" t="shared" si="176"/>
        <v>0</v>
      </c>
      <c r="X1536" s="74" t="str">
        <f ca="1" t="shared" si="177"/>
        <v>+</v>
      </c>
      <c r="Y1536" s="74" t="e">
        <f ca="1">IF(C1536="",NA(),MATCH($B1536&amp;$C1536,'Smelter Look-up'!$J:$J,0))</f>
        <v>#N/A</v>
      </c>
      <c r="AB1536" s="74">
        <f ca="1" t="shared" si="178"/>
        <v>0</v>
      </c>
      <c r="AC1536" s="74" t="str">
        <f ca="1" t="shared" si="179"/>
        <v/>
      </c>
      <c r="AD1536" s="74" t="str">
        <f ca="1" t="shared" si="180"/>
        <v/>
      </c>
    </row>
    <row r="1537" s="74" customFormat="1" ht="20.15" customHeight="1" spans="1:30">
      <c r="A1537" s="97"/>
      <c r="B1537" s="95" t="str">
        <f ca="1">IF(LEN(A1537)=0,"",INDEX('Smelter Look-up'!$A:$A,MATCH($A1537,'Smelter Look-up'!$E:$E,0)))</f>
        <v/>
      </c>
      <c r="C1537" s="95" t="str">
        <f ca="1">IF(LEN(A1537)=0,"",INDEX('Smelter Look-up'!$C:$C,MATCH($A1537,'Smelter Look-up'!$E:$E,0)))</f>
        <v/>
      </c>
      <c r="D1537" s="95"/>
      <c r="E1537" s="95" t="str">
        <f ca="1">IF(ISERROR($Y1537),"",OFFSET('Smelter Look-up'!$D$4,$Y1537-4,0)&amp;"")</f>
        <v/>
      </c>
      <c r="F1537" s="95" t="str">
        <f ca="1">IF(ISERROR($Y1537),"",OFFSET('Smelter Look-up'!$E$4,$Y1537-4,0))</f>
        <v/>
      </c>
      <c r="G1537" s="95" t="str">
        <f ca="1">IF(C1537="Smelter not listed","Enter smelter details",IF(ISERROR($Y1537),"",OFFSET('Smelter Look-up'!$F$4,$Y1537-4,0)))</f>
        <v/>
      </c>
      <c r="H1537" s="154" t="str">
        <f ca="1">IF(ISERROR($Y1537),"",OFFSET('Smelter Look-up'!$G$4,$Y1537-4,0))</f>
        <v/>
      </c>
      <c r="I1537" s="96" t="str">
        <f ca="1">IF(ISERROR($Y1537),"",OFFSET('Smelter Look-up'!$H$4,$Y1537-4,0))</f>
        <v/>
      </c>
      <c r="J1537" s="96" t="str">
        <f ca="1">IF(ISERROR($Y1537),"",OFFSET('Smelter Look-up'!$I$4,$Y1537-4,0))</f>
        <v/>
      </c>
      <c r="K1537" s="97"/>
      <c r="L1537" s="97"/>
      <c r="M1537" s="97"/>
      <c r="N1537" s="97"/>
      <c r="O1537" s="97"/>
      <c r="P1537" s="97"/>
      <c r="Q1537" s="98"/>
      <c r="R1537" s="140" t="str">
        <f ca="1">IF(ISERROR($Y1537),"",OFFSET('Smelter Look-up'!$C$4,$Y1537-4,0)&amp;"")</f>
        <v/>
      </c>
      <c r="S1537" s="98" t="str">
        <f ca="1" t="shared" si="174"/>
        <v/>
      </c>
      <c r="T1537" s="98" t="str">
        <f ca="1">IF(B1537="","",IF(ISERROR(MATCH($J1537,SorP!B:B,0)),"",INDIRECT("'SorP'!$A$"&amp;MATCH($S1537&amp;$J1537,SorP!C:C,0))))</f>
        <v/>
      </c>
      <c r="U1537" s="99"/>
      <c r="V1537" s="74" t="str">
        <f ca="1" t="shared" si="175"/>
        <v/>
      </c>
      <c r="W1537" s="74" t="b">
        <f ca="1" t="shared" si="176"/>
        <v>0</v>
      </c>
      <c r="X1537" s="74" t="str">
        <f ca="1" t="shared" si="177"/>
        <v>+</v>
      </c>
      <c r="Y1537" s="74" t="e">
        <f ca="1">IF(C1537="",NA(),MATCH($B1537&amp;$C1537,'Smelter Look-up'!$J:$J,0))</f>
        <v>#N/A</v>
      </c>
      <c r="AB1537" s="74">
        <f ca="1" t="shared" si="178"/>
        <v>0</v>
      </c>
      <c r="AC1537" s="74" t="str">
        <f ca="1" t="shared" si="179"/>
        <v/>
      </c>
      <c r="AD1537" s="74" t="str">
        <f ca="1" t="shared" si="180"/>
        <v/>
      </c>
    </row>
    <row r="1538" s="74" customFormat="1" ht="20.15" customHeight="1" spans="1:30">
      <c r="A1538" s="97"/>
      <c r="B1538" s="95" t="str">
        <f ca="1">IF(LEN(A1538)=0,"",INDEX('Smelter Look-up'!$A:$A,MATCH($A1538,'Smelter Look-up'!$E:$E,0)))</f>
        <v/>
      </c>
      <c r="C1538" s="95" t="str">
        <f ca="1">IF(LEN(A1538)=0,"",INDEX('Smelter Look-up'!$C:$C,MATCH($A1538,'Smelter Look-up'!$E:$E,0)))</f>
        <v/>
      </c>
      <c r="D1538" s="95"/>
      <c r="E1538" s="95" t="str">
        <f ca="1">IF(ISERROR($Y1538),"",OFFSET('Smelter Look-up'!$D$4,$Y1538-4,0)&amp;"")</f>
        <v/>
      </c>
      <c r="F1538" s="95" t="str">
        <f ca="1">IF(ISERROR($Y1538),"",OFFSET('Smelter Look-up'!$E$4,$Y1538-4,0))</f>
        <v/>
      </c>
      <c r="G1538" s="95" t="str">
        <f ca="1">IF(C1538="Smelter not listed","Enter smelter details",IF(ISERROR($Y1538),"",OFFSET('Smelter Look-up'!$F$4,$Y1538-4,0)))</f>
        <v/>
      </c>
      <c r="H1538" s="154" t="str">
        <f ca="1">IF(ISERROR($Y1538),"",OFFSET('Smelter Look-up'!$G$4,$Y1538-4,0))</f>
        <v/>
      </c>
      <c r="I1538" s="96" t="str">
        <f ca="1">IF(ISERROR($Y1538),"",OFFSET('Smelter Look-up'!$H$4,$Y1538-4,0))</f>
        <v/>
      </c>
      <c r="J1538" s="96" t="str">
        <f ca="1">IF(ISERROR($Y1538),"",OFFSET('Smelter Look-up'!$I$4,$Y1538-4,0))</f>
        <v/>
      </c>
      <c r="K1538" s="97"/>
      <c r="L1538" s="97"/>
      <c r="M1538" s="97"/>
      <c r="N1538" s="97"/>
      <c r="O1538" s="97"/>
      <c r="P1538" s="97"/>
      <c r="Q1538" s="98"/>
      <c r="R1538" s="140" t="str">
        <f ca="1">IF(ISERROR($Y1538),"",OFFSET('Smelter Look-up'!$C$4,$Y1538-4,0)&amp;"")</f>
        <v/>
      </c>
      <c r="S1538" s="98" t="str">
        <f ca="1" t="shared" si="174"/>
        <v/>
      </c>
      <c r="T1538" s="98" t="str">
        <f ca="1">IF(B1538="","",IF(ISERROR(MATCH($J1538,SorP!B:B,0)),"",INDIRECT("'SorP'!$A$"&amp;MATCH($S1538&amp;$J1538,SorP!C:C,0))))</f>
        <v/>
      </c>
      <c r="U1538" s="99"/>
      <c r="V1538" s="74" t="str">
        <f ca="1" t="shared" si="175"/>
        <v/>
      </c>
      <c r="W1538" s="74" t="b">
        <f ca="1" t="shared" si="176"/>
        <v>0</v>
      </c>
      <c r="X1538" s="74" t="str">
        <f ca="1" t="shared" si="177"/>
        <v>+</v>
      </c>
      <c r="Y1538" s="74" t="e">
        <f ca="1">IF(C1538="",NA(),MATCH($B1538&amp;$C1538,'Smelter Look-up'!$J:$J,0))</f>
        <v>#N/A</v>
      </c>
      <c r="AB1538" s="74">
        <f ca="1" t="shared" si="178"/>
        <v>0</v>
      </c>
      <c r="AC1538" s="74" t="str">
        <f ca="1" t="shared" si="179"/>
        <v/>
      </c>
      <c r="AD1538" s="74" t="str">
        <f ca="1" t="shared" si="180"/>
        <v/>
      </c>
    </row>
    <row r="1539" s="74" customFormat="1" ht="20.15" customHeight="1" spans="1:30">
      <c r="A1539" s="97"/>
      <c r="B1539" s="95" t="str">
        <f ca="1">IF(LEN(A1539)=0,"",INDEX('Smelter Look-up'!$A:$A,MATCH($A1539,'Smelter Look-up'!$E:$E,0)))</f>
        <v/>
      </c>
      <c r="C1539" s="95" t="str">
        <f ca="1">IF(LEN(A1539)=0,"",INDEX('Smelter Look-up'!$C:$C,MATCH($A1539,'Smelter Look-up'!$E:$E,0)))</f>
        <v/>
      </c>
      <c r="D1539" s="95"/>
      <c r="E1539" s="95" t="str">
        <f ca="1">IF(ISERROR($Y1539),"",OFFSET('Smelter Look-up'!$D$4,$Y1539-4,0)&amp;"")</f>
        <v/>
      </c>
      <c r="F1539" s="95" t="str">
        <f ca="1">IF(ISERROR($Y1539),"",OFFSET('Smelter Look-up'!$E$4,$Y1539-4,0))</f>
        <v/>
      </c>
      <c r="G1539" s="95" t="str">
        <f ca="1">IF(C1539="Smelter not listed","Enter smelter details",IF(ISERROR($Y1539),"",OFFSET('Smelter Look-up'!$F$4,$Y1539-4,0)))</f>
        <v/>
      </c>
      <c r="H1539" s="154" t="str">
        <f ca="1">IF(ISERROR($Y1539),"",OFFSET('Smelter Look-up'!$G$4,$Y1539-4,0))</f>
        <v/>
      </c>
      <c r="I1539" s="96" t="str">
        <f ca="1">IF(ISERROR($Y1539),"",OFFSET('Smelter Look-up'!$H$4,$Y1539-4,0))</f>
        <v/>
      </c>
      <c r="J1539" s="96" t="str">
        <f ca="1">IF(ISERROR($Y1539),"",OFFSET('Smelter Look-up'!$I$4,$Y1539-4,0))</f>
        <v/>
      </c>
      <c r="K1539" s="97"/>
      <c r="L1539" s="97"/>
      <c r="M1539" s="97"/>
      <c r="N1539" s="97"/>
      <c r="O1539" s="97"/>
      <c r="P1539" s="97"/>
      <c r="Q1539" s="98"/>
      <c r="R1539" s="140" t="str">
        <f ca="1">IF(ISERROR($Y1539),"",OFFSET('Smelter Look-up'!$C$4,$Y1539-4,0)&amp;"")</f>
        <v/>
      </c>
      <c r="S1539" s="98" t="str">
        <f ca="1" t="shared" si="174"/>
        <v/>
      </c>
      <c r="T1539" s="98" t="str">
        <f ca="1">IF(B1539="","",IF(ISERROR(MATCH($J1539,SorP!B:B,0)),"",INDIRECT("'SorP'!$A$"&amp;MATCH($S1539&amp;$J1539,SorP!C:C,0))))</f>
        <v/>
      </c>
      <c r="U1539" s="99"/>
      <c r="V1539" s="74" t="str">
        <f ca="1" t="shared" si="175"/>
        <v/>
      </c>
      <c r="W1539" s="74" t="b">
        <f ca="1" t="shared" si="176"/>
        <v>0</v>
      </c>
      <c r="X1539" s="74" t="str">
        <f ca="1" t="shared" si="177"/>
        <v>+</v>
      </c>
      <c r="Y1539" s="74" t="e">
        <f ca="1">IF(C1539="",NA(),MATCH($B1539&amp;$C1539,'Smelter Look-up'!$J:$J,0))</f>
        <v>#N/A</v>
      </c>
      <c r="AB1539" s="74">
        <f ca="1" t="shared" si="178"/>
        <v>0</v>
      </c>
      <c r="AC1539" s="74" t="str">
        <f ca="1" t="shared" si="179"/>
        <v/>
      </c>
      <c r="AD1539" s="74" t="str">
        <f ca="1" t="shared" si="180"/>
        <v/>
      </c>
    </row>
    <row r="1540" s="74" customFormat="1" ht="20.15" customHeight="1" spans="1:30">
      <c r="A1540" s="97"/>
      <c r="B1540" s="95" t="str">
        <f ca="1">IF(LEN(A1540)=0,"",INDEX('Smelter Look-up'!$A:$A,MATCH($A1540,'Smelter Look-up'!$E:$E,0)))</f>
        <v/>
      </c>
      <c r="C1540" s="95" t="str">
        <f ca="1">IF(LEN(A1540)=0,"",INDEX('Smelter Look-up'!$C:$C,MATCH($A1540,'Smelter Look-up'!$E:$E,0)))</f>
        <v/>
      </c>
      <c r="D1540" s="95"/>
      <c r="E1540" s="95" t="str">
        <f ca="1">IF(ISERROR($Y1540),"",OFFSET('Smelter Look-up'!$D$4,$Y1540-4,0)&amp;"")</f>
        <v/>
      </c>
      <c r="F1540" s="95" t="str">
        <f ca="1">IF(ISERROR($Y1540),"",OFFSET('Smelter Look-up'!$E$4,$Y1540-4,0))</f>
        <v/>
      </c>
      <c r="G1540" s="95" t="str">
        <f ca="1">IF(C1540="Smelter not listed","Enter smelter details",IF(ISERROR($Y1540),"",OFFSET('Smelter Look-up'!$F$4,$Y1540-4,0)))</f>
        <v/>
      </c>
      <c r="H1540" s="154" t="str">
        <f ca="1">IF(ISERROR($Y1540),"",OFFSET('Smelter Look-up'!$G$4,$Y1540-4,0))</f>
        <v/>
      </c>
      <c r="I1540" s="96" t="str">
        <f ca="1">IF(ISERROR($Y1540),"",OFFSET('Smelter Look-up'!$H$4,$Y1540-4,0))</f>
        <v/>
      </c>
      <c r="J1540" s="96" t="str">
        <f ca="1">IF(ISERROR($Y1540),"",OFFSET('Smelter Look-up'!$I$4,$Y1540-4,0))</f>
        <v/>
      </c>
      <c r="K1540" s="97"/>
      <c r="L1540" s="97"/>
      <c r="M1540" s="97"/>
      <c r="N1540" s="97"/>
      <c r="O1540" s="97"/>
      <c r="P1540" s="97"/>
      <c r="Q1540" s="98"/>
      <c r="R1540" s="140" t="str">
        <f ca="1">IF(ISERROR($Y1540),"",OFFSET('Smelter Look-up'!$C$4,$Y1540-4,0)&amp;"")</f>
        <v/>
      </c>
      <c r="S1540" s="98" t="str">
        <f ca="1" t="shared" si="174"/>
        <v/>
      </c>
      <c r="T1540" s="98" t="str">
        <f ca="1">IF(B1540="","",IF(ISERROR(MATCH($J1540,SorP!B:B,0)),"",INDIRECT("'SorP'!$A$"&amp;MATCH($S1540&amp;$J1540,SorP!C:C,0))))</f>
        <v/>
      </c>
      <c r="U1540" s="99"/>
      <c r="V1540" s="74" t="str">
        <f ca="1" t="shared" si="175"/>
        <v/>
      </c>
      <c r="W1540" s="74" t="b">
        <f ca="1" t="shared" si="176"/>
        <v>0</v>
      </c>
      <c r="X1540" s="74" t="str">
        <f ca="1" t="shared" si="177"/>
        <v>+</v>
      </c>
      <c r="Y1540" s="74" t="e">
        <f ca="1">IF(C1540="",NA(),MATCH($B1540&amp;$C1540,'Smelter Look-up'!$J:$J,0))</f>
        <v>#N/A</v>
      </c>
      <c r="AB1540" s="74">
        <f ca="1" t="shared" si="178"/>
        <v>0</v>
      </c>
      <c r="AC1540" s="74" t="str">
        <f ca="1" t="shared" si="179"/>
        <v/>
      </c>
      <c r="AD1540" s="74" t="str">
        <f ca="1" t="shared" si="180"/>
        <v/>
      </c>
    </row>
    <row r="1541" s="74" customFormat="1" ht="20.15" customHeight="1" spans="1:30">
      <c r="A1541" s="97"/>
      <c r="B1541" s="95" t="str">
        <f ca="1">IF(LEN(A1541)=0,"",INDEX('Smelter Look-up'!$A:$A,MATCH($A1541,'Smelter Look-up'!$E:$E,0)))</f>
        <v/>
      </c>
      <c r="C1541" s="95" t="str">
        <f ca="1">IF(LEN(A1541)=0,"",INDEX('Smelter Look-up'!$C:$C,MATCH($A1541,'Smelter Look-up'!$E:$E,0)))</f>
        <v/>
      </c>
      <c r="D1541" s="95"/>
      <c r="E1541" s="95" t="str">
        <f ca="1">IF(ISERROR($Y1541),"",OFFSET('Smelter Look-up'!$D$4,$Y1541-4,0)&amp;"")</f>
        <v/>
      </c>
      <c r="F1541" s="95" t="str">
        <f ca="1">IF(ISERROR($Y1541),"",OFFSET('Smelter Look-up'!$E$4,$Y1541-4,0))</f>
        <v/>
      </c>
      <c r="G1541" s="95" t="str">
        <f ca="1">IF(C1541="Smelter not listed","Enter smelter details",IF(ISERROR($Y1541),"",OFFSET('Smelter Look-up'!$F$4,$Y1541-4,0)))</f>
        <v/>
      </c>
      <c r="H1541" s="154" t="str">
        <f ca="1">IF(ISERROR($Y1541),"",OFFSET('Smelter Look-up'!$G$4,$Y1541-4,0))</f>
        <v/>
      </c>
      <c r="I1541" s="96" t="str">
        <f ca="1">IF(ISERROR($Y1541),"",OFFSET('Smelter Look-up'!$H$4,$Y1541-4,0))</f>
        <v/>
      </c>
      <c r="J1541" s="96" t="str">
        <f ca="1">IF(ISERROR($Y1541),"",OFFSET('Smelter Look-up'!$I$4,$Y1541-4,0))</f>
        <v/>
      </c>
      <c r="K1541" s="97"/>
      <c r="L1541" s="97"/>
      <c r="M1541" s="97"/>
      <c r="N1541" s="97"/>
      <c r="O1541" s="97"/>
      <c r="P1541" s="97"/>
      <c r="Q1541" s="98"/>
      <c r="R1541" s="140" t="str">
        <f ca="1">IF(ISERROR($Y1541),"",OFFSET('Smelter Look-up'!$C$4,$Y1541-4,0)&amp;"")</f>
        <v/>
      </c>
      <c r="S1541" s="98" t="str">
        <f ca="1" t="shared" si="174"/>
        <v/>
      </c>
      <c r="T1541" s="98" t="str">
        <f ca="1">IF(B1541="","",IF(ISERROR(MATCH($J1541,SorP!B:B,0)),"",INDIRECT("'SorP'!$A$"&amp;MATCH($S1541&amp;$J1541,SorP!C:C,0))))</f>
        <v/>
      </c>
      <c r="U1541" s="99"/>
      <c r="V1541" s="74" t="str">
        <f ca="1" t="shared" si="175"/>
        <v/>
      </c>
      <c r="W1541" s="74" t="b">
        <f ca="1" t="shared" si="176"/>
        <v>0</v>
      </c>
      <c r="X1541" s="74" t="str">
        <f ca="1" t="shared" si="177"/>
        <v>+</v>
      </c>
      <c r="Y1541" s="74" t="e">
        <f ca="1">IF(C1541="",NA(),MATCH($B1541&amp;$C1541,'Smelter Look-up'!$J:$J,0))</f>
        <v>#N/A</v>
      </c>
      <c r="AB1541" s="74">
        <f ca="1" t="shared" si="178"/>
        <v>0</v>
      </c>
      <c r="AC1541" s="74" t="str">
        <f ca="1" t="shared" si="179"/>
        <v/>
      </c>
      <c r="AD1541" s="74" t="str">
        <f ca="1" t="shared" si="180"/>
        <v/>
      </c>
    </row>
    <row r="1542" s="74" customFormat="1" ht="20.15" customHeight="1" spans="1:30">
      <c r="A1542" s="97"/>
      <c r="B1542" s="95" t="str">
        <f ca="1">IF(LEN(A1542)=0,"",INDEX('Smelter Look-up'!$A:$A,MATCH($A1542,'Smelter Look-up'!$E:$E,0)))</f>
        <v/>
      </c>
      <c r="C1542" s="95" t="str">
        <f ca="1">IF(LEN(A1542)=0,"",INDEX('Smelter Look-up'!$C:$C,MATCH($A1542,'Smelter Look-up'!$E:$E,0)))</f>
        <v/>
      </c>
      <c r="D1542" s="95"/>
      <c r="E1542" s="95" t="str">
        <f ca="1">IF(ISERROR($Y1542),"",OFFSET('Smelter Look-up'!$D$4,$Y1542-4,0)&amp;"")</f>
        <v/>
      </c>
      <c r="F1542" s="95" t="str">
        <f ca="1">IF(ISERROR($Y1542),"",OFFSET('Smelter Look-up'!$E$4,$Y1542-4,0))</f>
        <v/>
      </c>
      <c r="G1542" s="95" t="str">
        <f ca="1">IF(C1542="Smelter not listed","Enter smelter details",IF(ISERROR($Y1542),"",OFFSET('Smelter Look-up'!$F$4,$Y1542-4,0)))</f>
        <v/>
      </c>
      <c r="H1542" s="154" t="str">
        <f ca="1">IF(ISERROR($Y1542),"",OFFSET('Smelter Look-up'!$G$4,$Y1542-4,0))</f>
        <v/>
      </c>
      <c r="I1542" s="96" t="str">
        <f ca="1">IF(ISERROR($Y1542),"",OFFSET('Smelter Look-up'!$H$4,$Y1542-4,0))</f>
        <v/>
      </c>
      <c r="J1542" s="96" t="str">
        <f ca="1">IF(ISERROR($Y1542),"",OFFSET('Smelter Look-up'!$I$4,$Y1542-4,0))</f>
        <v/>
      </c>
      <c r="K1542" s="97"/>
      <c r="L1542" s="97"/>
      <c r="M1542" s="97"/>
      <c r="N1542" s="97"/>
      <c r="O1542" s="97"/>
      <c r="P1542" s="97"/>
      <c r="Q1542" s="98"/>
      <c r="R1542" s="140" t="str">
        <f ca="1">IF(ISERROR($Y1542),"",OFFSET('Smelter Look-up'!$C$4,$Y1542-4,0)&amp;"")</f>
        <v/>
      </c>
      <c r="S1542" s="98" t="str">
        <f ca="1" t="shared" si="174"/>
        <v/>
      </c>
      <c r="T1542" s="98" t="str">
        <f ca="1">IF(B1542="","",IF(ISERROR(MATCH($J1542,SorP!B:B,0)),"",INDIRECT("'SorP'!$A$"&amp;MATCH($S1542&amp;$J1542,SorP!C:C,0))))</f>
        <v/>
      </c>
      <c r="U1542" s="99"/>
      <c r="V1542" s="74" t="str">
        <f ca="1" t="shared" si="175"/>
        <v/>
      </c>
      <c r="W1542" s="74" t="b">
        <f ca="1" t="shared" si="176"/>
        <v>0</v>
      </c>
      <c r="X1542" s="74" t="str">
        <f ca="1" t="shared" si="177"/>
        <v>+</v>
      </c>
      <c r="Y1542" s="74" t="e">
        <f ca="1">IF(C1542="",NA(),MATCH($B1542&amp;$C1542,'Smelter Look-up'!$J:$J,0))</f>
        <v>#N/A</v>
      </c>
      <c r="AB1542" s="74">
        <f ca="1" t="shared" si="178"/>
        <v>0</v>
      </c>
      <c r="AC1542" s="74" t="str">
        <f ca="1" t="shared" si="179"/>
        <v/>
      </c>
      <c r="AD1542" s="74" t="str">
        <f ca="1" t="shared" si="180"/>
        <v/>
      </c>
    </row>
    <row r="1543" s="74" customFormat="1" ht="20.15" customHeight="1" spans="1:30">
      <c r="A1543" s="97"/>
      <c r="B1543" s="95" t="str">
        <f ca="1">IF(LEN(A1543)=0,"",INDEX('Smelter Look-up'!$A:$A,MATCH($A1543,'Smelter Look-up'!$E:$E,0)))</f>
        <v/>
      </c>
      <c r="C1543" s="95" t="str">
        <f ca="1">IF(LEN(A1543)=0,"",INDEX('Smelter Look-up'!$C:$C,MATCH($A1543,'Smelter Look-up'!$E:$E,0)))</f>
        <v/>
      </c>
      <c r="D1543" s="95"/>
      <c r="E1543" s="95" t="str">
        <f ca="1">IF(ISERROR($Y1543),"",OFFSET('Smelter Look-up'!$D$4,$Y1543-4,0)&amp;"")</f>
        <v/>
      </c>
      <c r="F1543" s="95" t="str">
        <f ca="1">IF(ISERROR($Y1543),"",OFFSET('Smelter Look-up'!$E$4,$Y1543-4,0))</f>
        <v/>
      </c>
      <c r="G1543" s="95" t="str">
        <f ca="1">IF(C1543="Smelter not listed","Enter smelter details",IF(ISERROR($Y1543),"",OFFSET('Smelter Look-up'!$F$4,$Y1543-4,0)))</f>
        <v/>
      </c>
      <c r="H1543" s="154" t="str">
        <f ca="1">IF(ISERROR($Y1543),"",OFFSET('Smelter Look-up'!$G$4,$Y1543-4,0))</f>
        <v/>
      </c>
      <c r="I1543" s="96" t="str">
        <f ca="1">IF(ISERROR($Y1543),"",OFFSET('Smelter Look-up'!$H$4,$Y1543-4,0))</f>
        <v/>
      </c>
      <c r="J1543" s="96" t="str">
        <f ca="1">IF(ISERROR($Y1543),"",OFFSET('Smelter Look-up'!$I$4,$Y1543-4,0))</f>
        <v/>
      </c>
      <c r="K1543" s="97"/>
      <c r="L1543" s="97"/>
      <c r="M1543" s="97"/>
      <c r="N1543" s="97"/>
      <c r="O1543" s="97"/>
      <c r="P1543" s="97"/>
      <c r="Q1543" s="98"/>
      <c r="R1543" s="140" t="str">
        <f ca="1">IF(ISERROR($Y1543),"",OFFSET('Smelter Look-up'!$C$4,$Y1543-4,0)&amp;"")</f>
        <v/>
      </c>
      <c r="S1543" s="98" t="str">
        <f ca="1" t="shared" si="174"/>
        <v/>
      </c>
      <c r="T1543" s="98" t="str">
        <f ca="1">IF(B1543="","",IF(ISERROR(MATCH($J1543,SorP!B:B,0)),"",INDIRECT("'SorP'!$A$"&amp;MATCH($S1543&amp;$J1543,SorP!C:C,0))))</f>
        <v/>
      </c>
      <c r="U1543" s="99"/>
      <c r="V1543" s="74" t="str">
        <f ca="1" t="shared" si="175"/>
        <v/>
      </c>
      <c r="W1543" s="74" t="b">
        <f ca="1" t="shared" si="176"/>
        <v>0</v>
      </c>
      <c r="X1543" s="74" t="str">
        <f ca="1" t="shared" si="177"/>
        <v>+</v>
      </c>
      <c r="Y1543" s="74" t="e">
        <f ca="1">IF(C1543="",NA(),MATCH($B1543&amp;$C1543,'Smelter Look-up'!$J:$J,0))</f>
        <v>#N/A</v>
      </c>
      <c r="AB1543" s="74">
        <f ca="1" t="shared" si="178"/>
        <v>0</v>
      </c>
      <c r="AC1543" s="74" t="str">
        <f ca="1" t="shared" si="179"/>
        <v/>
      </c>
      <c r="AD1543" s="74" t="str">
        <f ca="1" t="shared" si="180"/>
        <v/>
      </c>
    </row>
    <row r="1544" s="74" customFormat="1" ht="20.15" customHeight="1" spans="1:30">
      <c r="A1544" s="97"/>
      <c r="B1544" s="95" t="str">
        <f ca="1">IF(LEN(A1544)=0,"",INDEX('Smelter Look-up'!$A:$A,MATCH($A1544,'Smelter Look-up'!$E:$E,0)))</f>
        <v/>
      </c>
      <c r="C1544" s="95" t="str">
        <f ca="1">IF(LEN(A1544)=0,"",INDEX('Smelter Look-up'!$C:$C,MATCH($A1544,'Smelter Look-up'!$E:$E,0)))</f>
        <v/>
      </c>
      <c r="D1544" s="95"/>
      <c r="E1544" s="95" t="str">
        <f ca="1">IF(ISERROR($Y1544),"",OFFSET('Smelter Look-up'!$D$4,$Y1544-4,0)&amp;"")</f>
        <v/>
      </c>
      <c r="F1544" s="95" t="str">
        <f ca="1">IF(ISERROR($Y1544),"",OFFSET('Smelter Look-up'!$E$4,$Y1544-4,0))</f>
        <v/>
      </c>
      <c r="G1544" s="95" t="str">
        <f ca="1">IF(C1544="Smelter not listed","Enter smelter details",IF(ISERROR($Y1544),"",OFFSET('Smelter Look-up'!$F$4,$Y1544-4,0)))</f>
        <v/>
      </c>
      <c r="H1544" s="154" t="str">
        <f ca="1">IF(ISERROR($Y1544),"",OFFSET('Smelter Look-up'!$G$4,$Y1544-4,0))</f>
        <v/>
      </c>
      <c r="I1544" s="96" t="str">
        <f ca="1">IF(ISERROR($Y1544),"",OFFSET('Smelter Look-up'!$H$4,$Y1544-4,0))</f>
        <v/>
      </c>
      <c r="J1544" s="96" t="str">
        <f ca="1">IF(ISERROR($Y1544),"",OFFSET('Smelter Look-up'!$I$4,$Y1544-4,0))</f>
        <v/>
      </c>
      <c r="K1544" s="97"/>
      <c r="L1544" s="97"/>
      <c r="M1544" s="97"/>
      <c r="N1544" s="97"/>
      <c r="O1544" s="97"/>
      <c r="P1544" s="97"/>
      <c r="Q1544" s="98"/>
      <c r="R1544" s="140" t="str">
        <f ca="1">IF(ISERROR($Y1544),"",OFFSET('Smelter Look-up'!$C$4,$Y1544-4,0)&amp;"")</f>
        <v/>
      </c>
      <c r="S1544" s="98" t="str">
        <f ca="1" t="shared" si="174"/>
        <v/>
      </c>
      <c r="T1544" s="98" t="str">
        <f ca="1">IF(B1544="","",IF(ISERROR(MATCH($J1544,SorP!B:B,0)),"",INDIRECT("'SorP'!$A$"&amp;MATCH($S1544&amp;$J1544,SorP!C:C,0))))</f>
        <v/>
      </c>
      <c r="U1544" s="99"/>
      <c r="V1544" s="74" t="str">
        <f ca="1" t="shared" si="175"/>
        <v/>
      </c>
      <c r="W1544" s="74" t="b">
        <f ca="1" t="shared" si="176"/>
        <v>0</v>
      </c>
      <c r="X1544" s="74" t="str">
        <f ca="1" t="shared" si="177"/>
        <v>+</v>
      </c>
      <c r="Y1544" s="74" t="e">
        <f ca="1">IF(C1544="",NA(),MATCH($B1544&amp;$C1544,'Smelter Look-up'!$J:$J,0))</f>
        <v>#N/A</v>
      </c>
      <c r="AB1544" s="74">
        <f ca="1" t="shared" si="178"/>
        <v>0</v>
      </c>
      <c r="AC1544" s="74" t="str">
        <f ca="1" t="shared" si="179"/>
        <v/>
      </c>
      <c r="AD1544" s="74" t="str">
        <f ca="1" t="shared" si="180"/>
        <v/>
      </c>
    </row>
    <row r="1545" s="74" customFormat="1" ht="20.15" customHeight="1" spans="1:30">
      <c r="A1545" s="97"/>
      <c r="B1545" s="95" t="str">
        <f ca="1">IF(LEN(A1545)=0,"",INDEX('Smelter Look-up'!$A:$A,MATCH($A1545,'Smelter Look-up'!$E:$E,0)))</f>
        <v/>
      </c>
      <c r="C1545" s="95" t="str">
        <f ca="1">IF(LEN(A1545)=0,"",INDEX('Smelter Look-up'!$C:$C,MATCH($A1545,'Smelter Look-up'!$E:$E,0)))</f>
        <v/>
      </c>
      <c r="D1545" s="95"/>
      <c r="E1545" s="95" t="str">
        <f ca="1">IF(ISERROR($Y1545),"",OFFSET('Smelter Look-up'!$D$4,$Y1545-4,0)&amp;"")</f>
        <v/>
      </c>
      <c r="F1545" s="95" t="str">
        <f ca="1">IF(ISERROR($Y1545),"",OFFSET('Smelter Look-up'!$E$4,$Y1545-4,0))</f>
        <v/>
      </c>
      <c r="G1545" s="95" t="str">
        <f ca="1">IF(C1545="Smelter not listed","Enter smelter details",IF(ISERROR($Y1545),"",OFFSET('Smelter Look-up'!$F$4,$Y1545-4,0)))</f>
        <v/>
      </c>
      <c r="H1545" s="154" t="str">
        <f ca="1">IF(ISERROR($Y1545),"",OFFSET('Smelter Look-up'!$G$4,$Y1545-4,0))</f>
        <v/>
      </c>
      <c r="I1545" s="96" t="str">
        <f ca="1">IF(ISERROR($Y1545),"",OFFSET('Smelter Look-up'!$H$4,$Y1545-4,0))</f>
        <v/>
      </c>
      <c r="J1545" s="96" t="str">
        <f ca="1">IF(ISERROR($Y1545),"",OFFSET('Smelter Look-up'!$I$4,$Y1545-4,0))</f>
        <v/>
      </c>
      <c r="K1545" s="97"/>
      <c r="L1545" s="97"/>
      <c r="M1545" s="97"/>
      <c r="N1545" s="97"/>
      <c r="O1545" s="97"/>
      <c r="P1545" s="97"/>
      <c r="Q1545" s="98"/>
      <c r="R1545" s="140" t="str">
        <f ca="1">IF(ISERROR($Y1545),"",OFFSET('Smelter Look-up'!$C$4,$Y1545-4,0)&amp;"")</f>
        <v/>
      </c>
      <c r="S1545" s="98" t="str">
        <f ca="1" t="shared" si="174"/>
        <v/>
      </c>
      <c r="T1545" s="98" t="str">
        <f ca="1">IF(B1545="","",IF(ISERROR(MATCH($J1545,SorP!B:B,0)),"",INDIRECT("'SorP'!$A$"&amp;MATCH($S1545&amp;$J1545,SorP!C:C,0))))</f>
        <v/>
      </c>
      <c r="U1545" s="99"/>
      <c r="V1545" s="74" t="str">
        <f ca="1" t="shared" si="175"/>
        <v/>
      </c>
      <c r="W1545" s="74" t="b">
        <f ca="1" t="shared" si="176"/>
        <v>0</v>
      </c>
      <c r="X1545" s="74" t="str">
        <f ca="1" t="shared" si="177"/>
        <v>+</v>
      </c>
      <c r="Y1545" s="74" t="e">
        <f ca="1">IF(C1545="",NA(),MATCH($B1545&amp;$C1545,'Smelter Look-up'!$J:$J,0))</f>
        <v>#N/A</v>
      </c>
      <c r="AB1545" s="74">
        <f ca="1" t="shared" si="178"/>
        <v>0</v>
      </c>
      <c r="AC1545" s="74" t="str">
        <f ca="1" t="shared" si="179"/>
        <v/>
      </c>
      <c r="AD1545" s="74" t="str">
        <f ca="1" t="shared" si="180"/>
        <v/>
      </c>
    </row>
    <row r="1546" s="74" customFormat="1" ht="20.15" customHeight="1" spans="1:30">
      <c r="A1546" s="97"/>
      <c r="B1546" s="95" t="str">
        <f ca="1">IF(LEN(A1546)=0,"",INDEX('Smelter Look-up'!$A:$A,MATCH($A1546,'Smelter Look-up'!$E:$E,0)))</f>
        <v/>
      </c>
      <c r="C1546" s="95" t="str">
        <f ca="1">IF(LEN(A1546)=0,"",INDEX('Smelter Look-up'!$C:$C,MATCH($A1546,'Smelter Look-up'!$E:$E,0)))</f>
        <v/>
      </c>
      <c r="D1546" s="95"/>
      <c r="E1546" s="95" t="str">
        <f ca="1">IF(ISERROR($Y1546),"",OFFSET('Smelter Look-up'!$D$4,$Y1546-4,0)&amp;"")</f>
        <v/>
      </c>
      <c r="F1546" s="95" t="str">
        <f ca="1">IF(ISERROR($Y1546),"",OFFSET('Smelter Look-up'!$E$4,$Y1546-4,0))</f>
        <v/>
      </c>
      <c r="G1546" s="95" t="str">
        <f ca="1">IF(C1546="Smelter not listed","Enter smelter details",IF(ISERROR($Y1546),"",OFFSET('Smelter Look-up'!$F$4,$Y1546-4,0)))</f>
        <v/>
      </c>
      <c r="H1546" s="154" t="str">
        <f ca="1">IF(ISERROR($Y1546),"",OFFSET('Smelter Look-up'!$G$4,$Y1546-4,0))</f>
        <v/>
      </c>
      <c r="I1546" s="96" t="str">
        <f ca="1">IF(ISERROR($Y1546),"",OFFSET('Smelter Look-up'!$H$4,$Y1546-4,0))</f>
        <v/>
      </c>
      <c r="J1546" s="96" t="str">
        <f ca="1">IF(ISERROR($Y1546),"",OFFSET('Smelter Look-up'!$I$4,$Y1546-4,0))</f>
        <v/>
      </c>
      <c r="K1546" s="97"/>
      <c r="L1546" s="97"/>
      <c r="M1546" s="97"/>
      <c r="N1546" s="97"/>
      <c r="O1546" s="97"/>
      <c r="P1546" s="97"/>
      <c r="Q1546" s="98"/>
      <c r="R1546" s="140" t="str">
        <f ca="1">IF(ISERROR($Y1546),"",OFFSET('Smelter Look-up'!$C$4,$Y1546-4,0)&amp;"")</f>
        <v/>
      </c>
      <c r="S1546" s="98" t="str">
        <f ca="1" t="shared" si="174"/>
        <v/>
      </c>
      <c r="T1546" s="98" t="str">
        <f ca="1">IF(B1546="","",IF(ISERROR(MATCH($J1546,SorP!B:B,0)),"",INDIRECT("'SorP'!$A$"&amp;MATCH($S1546&amp;$J1546,SorP!C:C,0))))</f>
        <v/>
      </c>
      <c r="U1546" s="99"/>
      <c r="V1546" s="74" t="str">
        <f ca="1" t="shared" si="175"/>
        <v/>
      </c>
      <c r="W1546" s="74" t="b">
        <f ca="1" t="shared" si="176"/>
        <v>0</v>
      </c>
      <c r="X1546" s="74" t="str">
        <f ca="1" t="shared" si="177"/>
        <v>+</v>
      </c>
      <c r="Y1546" s="74" t="e">
        <f ca="1">IF(C1546="",NA(),MATCH($B1546&amp;$C1546,'Smelter Look-up'!$J:$J,0))</f>
        <v>#N/A</v>
      </c>
      <c r="AB1546" s="74">
        <f ca="1" t="shared" si="178"/>
        <v>0</v>
      </c>
      <c r="AC1546" s="74" t="str">
        <f ca="1" t="shared" si="179"/>
        <v/>
      </c>
      <c r="AD1546" s="74" t="str">
        <f ca="1" t="shared" si="180"/>
        <v/>
      </c>
    </row>
    <row r="1547" s="74" customFormat="1" ht="20.15" customHeight="1" spans="1:30">
      <c r="A1547" s="97"/>
      <c r="B1547" s="95" t="str">
        <f ca="1">IF(LEN(A1547)=0,"",INDEX('Smelter Look-up'!$A:$A,MATCH($A1547,'Smelter Look-up'!$E:$E,0)))</f>
        <v/>
      </c>
      <c r="C1547" s="95" t="str">
        <f ca="1">IF(LEN(A1547)=0,"",INDEX('Smelter Look-up'!$C:$C,MATCH($A1547,'Smelter Look-up'!$E:$E,0)))</f>
        <v/>
      </c>
      <c r="D1547" s="95"/>
      <c r="E1547" s="95" t="str">
        <f ca="1">IF(ISERROR($Y1547),"",OFFSET('Smelter Look-up'!$D$4,$Y1547-4,0)&amp;"")</f>
        <v/>
      </c>
      <c r="F1547" s="95" t="str">
        <f ca="1">IF(ISERROR($Y1547),"",OFFSET('Smelter Look-up'!$E$4,$Y1547-4,0))</f>
        <v/>
      </c>
      <c r="G1547" s="95" t="str">
        <f ca="1">IF(C1547="Smelter not listed","Enter smelter details",IF(ISERROR($Y1547),"",OFFSET('Smelter Look-up'!$F$4,$Y1547-4,0)))</f>
        <v/>
      </c>
      <c r="H1547" s="154" t="str">
        <f ca="1">IF(ISERROR($Y1547),"",OFFSET('Smelter Look-up'!$G$4,$Y1547-4,0))</f>
        <v/>
      </c>
      <c r="I1547" s="96" t="str">
        <f ca="1">IF(ISERROR($Y1547),"",OFFSET('Smelter Look-up'!$H$4,$Y1547-4,0))</f>
        <v/>
      </c>
      <c r="J1547" s="96" t="str">
        <f ca="1">IF(ISERROR($Y1547),"",OFFSET('Smelter Look-up'!$I$4,$Y1547-4,0))</f>
        <v/>
      </c>
      <c r="K1547" s="97"/>
      <c r="L1547" s="97"/>
      <c r="M1547" s="97"/>
      <c r="N1547" s="97"/>
      <c r="O1547" s="97"/>
      <c r="P1547" s="97"/>
      <c r="Q1547" s="98"/>
      <c r="R1547" s="140" t="str">
        <f ca="1">IF(ISERROR($Y1547),"",OFFSET('Smelter Look-up'!$C$4,$Y1547-4,0)&amp;"")</f>
        <v/>
      </c>
      <c r="S1547" s="98" t="str">
        <f ca="1" t="shared" si="174"/>
        <v/>
      </c>
      <c r="T1547" s="98" t="str">
        <f ca="1">IF(B1547="","",IF(ISERROR(MATCH($J1547,SorP!B:B,0)),"",INDIRECT("'SorP'!$A$"&amp;MATCH($S1547&amp;$J1547,SorP!C:C,0))))</f>
        <v/>
      </c>
      <c r="U1547" s="99"/>
      <c r="V1547" s="74" t="str">
        <f ca="1" t="shared" si="175"/>
        <v/>
      </c>
      <c r="W1547" s="74" t="b">
        <f ca="1" t="shared" si="176"/>
        <v>0</v>
      </c>
      <c r="X1547" s="74" t="str">
        <f ca="1" t="shared" si="177"/>
        <v>+</v>
      </c>
      <c r="Y1547" s="74" t="e">
        <f ca="1">IF(C1547="",NA(),MATCH($B1547&amp;$C1547,'Smelter Look-up'!$J:$J,0))</f>
        <v>#N/A</v>
      </c>
      <c r="AB1547" s="74">
        <f ca="1" t="shared" si="178"/>
        <v>0</v>
      </c>
      <c r="AC1547" s="74" t="str">
        <f ca="1" t="shared" si="179"/>
        <v/>
      </c>
      <c r="AD1547" s="74" t="str">
        <f ca="1" t="shared" si="180"/>
        <v/>
      </c>
    </row>
    <row r="1548" s="74" customFormat="1" ht="20.15" customHeight="1" spans="1:30">
      <c r="A1548" s="97"/>
      <c r="B1548" s="95" t="str">
        <f ca="1">IF(LEN(A1548)=0,"",INDEX('Smelter Look-up'!$A:$A,MATCH($A1548,'Smelter Look-up'!$E:$E,0)))</f>
        <v/>
      </c>
      <c r="C1548" s="95" t="str">
        <f ca="1">IF(LEN(A1548)=0,"",INDEX('Smelter Look-up'!$C:$C,MATCH($A1548,'Smelter Look-up'!$E:$E,0)))</f>
        <v/>
      </c>
      <c r="D1548" s="95"/>
      <c r="E1548" s="95" t="str">
        <f ca="1">IF(ISERROR($Y1548),"",OFFSET('Smelter Look-up'!$D$4,$Y1548-4,0)&amp;"")</f>
        <v/>
      </c>
      <c r="F1548" s="95" t="str">
        <f ca="1">IF(ISERROR($Y1548),"",OFFSET('Smelter Look-up'!$E$4,$Y1548-4,0))</f>
        <v/>
      </c>
      <c r="G1548" s="95" t="str">
        <f ca="1">IF(C1548="Smelter not listed","Enter smelter details",IF(ISERROR($Y1548),"",OFFSET('Smelter Look-up'!$F$4,$Y1548-4,0)))</f>
        <v/>
      </c>
      <c r="H1548" s="154" t="str">
        <f ca="1">IF(ISERROR($Y1548),"",OFFSET('Smelter Look-up'!$G$4,$Y1548-4,0))</f>
        <v/>
      </c>
      <c r="I1548" s="96" t="str">
        <f ca="1">IF(ISERROR($Y1548),"",OFFSET('Smelter Look-up'!$H$4,$Y1548-4,0))</f>
        <v/>
      </c>
      <c r="J1548" s="96" t="str">
        <f ca="1">IF(ISERROR($Y1548),"",OFFSET('Smelter Look-up'!$I$4,$Y1548-4,0))</f>
        <v/>
      </c>
      <c r="K1548" s="97"/>
      <c r="L1548" s="97"/>
      <c r="M1548" s="97"/>
      <c r="N1548" s="97"/>
      <c r="O1548" s="97"/>
      <c r="P1548" s="97"/>
      <c r="Q1548" s="98"/>
      <c r="R1548" s="140" t="str">
        <f ca="1">IF(ISERROR($Y1548),"",OFFSET('Smelter Look-up'!$C$4,$Y1548-4,0)&amp;"")</f>
        <v/>
      </c>
      <c r="S1548" s="98" t="str">
        <f ca="1" t="shared" si="174"/>
        <v/>
      </c>
      <c r="T1548" s="98" t="str">
        <f ca="1">IF(B1548="","",IF(ISERROR(MATCH($J1548,SorP!B:B,0)),"",INDIRECT("'SorP'!$A$"&amp;MATCH($S1548&amp;$J1548,SorP!C:C,0))))</f>
        <v/>
      </c>
      <c r="U1548" s="99"/>
      <c r="V1548" s="74" t="str">
        <f ca="1" t="shared" si="175"/>
        <v/>
      </c>
      <c r="W1548" s="74" t="b">
        <f ca="1" t="shared" si="176"/>
        <v>0</v>
      </c>
      <c r="X1548" s="74" t="str">
        <f ca="1" t="shared" si="177"/>
        <v>+</v>
      </c>
      <c r="Y1548" s="74" t="e">
        <f ca="1">IF(C1548="",NA(),MATCH($B1548&amp;$C1548,'Smelter Look-up'!$J:$J,0))</f>
        <v>#N/A</v>
      </c>
      <c r="AB1548" s="74">
        <f ca="1" t="shared" si="178"/>
        <v>0</v>
      </c>
      <c r="AC1548" s="74" t="str">
        <f ca="1" t="shared" si="179"/>
        <v/>
      </c>
      <c r="AD1548" s="74" t="str">
        <f ca="1" t="shared" si="180"/>
        <v/>
      </c>
    </row>
    <row r="1549" s="74" customFormat="1" ht="20.15" customHeight="1" spans="1:30">
      <c r="A1549" s="97"/>
      <c r="B1549" s="95" t="str">
        <f ca="1">IF(LEN(A1549)=0,"",INDEX('Smelter Look-up'!$A:$A,MATCH($A1549,'Smelter Look-up'!$E:$E,0)))</f>
        <v/>
      </c>
      <c r="C1549" s="95" t="str">
        <f ca="1">IF(LEN(A1549)=0,"",INDEX('Smelter Look-up'!$C:$C,MATCH($A1549,'Smelter Look-up'!$E:$E,0)))</f>
        <v/>
      </c>
      <c r="D1549" s="95"/>
      <c r="E1549" s="95" t="str">
        <f ca="1">IF(ISERROR($Y1549),"",OFFSET('Smelter Look-up'!$D$4,$Y1549-4,0)&amp;"")</f>
        <v/>
      </c>
      <c r="F1549" s="95" t="str">
        <f ca="1">IF(ISERROR($Y1549),"",OFFSET('Smelter Look-up'!$E$4,$Y1549-4,0))</f>
        <v/>
      </c>
      <c r="G1549" s="95" t="str">
        <f ca="1">IF(C1549="Smelter not listed","Enter smelter details",IF(ISERROR($Y1549),"",OFFSET('Smelter Look-up'!$F$4,$Y1549-4,0)))</f>
        <v/>
      </c>
      <c r="H1549" s="154" t="str">
        <f ca="1">IF(ISERROR($Y1549),"",OFFSET('Smelter Look-up'!$G$4,$Y1549-4,0))</f>
        <v/>
      </c>
      <c r="I1549" s="96" t="str">
        <f ca="1">IF(ISERROR($Y1549),"",OFFSET('Smelter Look-up'!$H$4,$Y1549-4,0))</f>
        <v/>
      </c>
      <c r="J1549" s="96" t="str">
        <f ca="1">IF(ISERROR($Y1549),"",OFFSET('Smelter Look-up'!$I$4,$Y1549-4,0))</f>
        <v/>
      </c>
      <c r="K1549" s="97"/>
      <c r="L1549" s="97"/>
      <c r="M1549" s="97"/>
      <c r="N1549" s="97"/>
      <c r="O1549" s="97"/>
      <c r="P1549" s="97"/>
      <c r="Q1549" s="98"/>
      <c r="R1549" s="140" t="str">
        <f ca="1">IF(ISERROR($Y1549),"",OFFSET('Smelter Look-up'!$C$4,$Y1549-4,0)&amp;"")</f>
        <v/>
      </c>
      <c r="S1549" s="98" t="str">
        <f ca="1" t="shared" si="174"/>
        <v/>
      </c>
      <c r="T1549" s="98" t="str">
        <f ca="1">IF(B1549="","",IF(ISERROR(MATCH($J1549,SorP!B:B,0)),"",INDIRECT("'SorP'!$A$"&amp;MATCH($S1549&amp;$J1549,SorP!C:C,0))))</f>
        <v/>
      </c>
      <c r="U1549" s="99"/>
      <c r="V1549" s="74" t="str">
        <f ca="1" t="shared" si="175"/>
        <v/>
      </c>
      <c r="W1549" s="74" t="b">
        <f ca="1" t="shared" si="176"/>
        <v>0</v>
      </c>
      <c r="X1549" s="74" t="str">
        <f ca="1" t="shared" si="177"/>
        <v>+</v>
      </c>
      <c r="Y1549" s="74" t="e">
        <f ca="1">IF(C1549="",NA(),MATCH($B1549&amp;$C1549,'Smelter Look-up'!$J:$J,0))</f>
        <v>#N/A</v>
      </c>
      <c r="AB1549" s="74">
        <f ca="1" t="shared" si="178"/>
        <v>0</v>
      </c>
      <c r="AC1549" s="74" t="str">
        <f ca="1" t="shared" si="179"/>
        <v/>
      </c>
      <c r="AD1549" s="74" t="str">
        <f ca="1" t="shared" si="180"/>
        <v/>
      </c>
    </row>
    <row r="1550" s="74" customFormat="1" ht="20.15" customHeight="1" spans="1:30">
      <c r="A1550" s="97"/>
      <c r="B1550" s="95" t="str">
        <f ca="1">IF(LEN(A1550)=0,"",INDEX('Smelter Look-up'!$A:$A,MATCH($A1550,'Smelter Look-up'!$E:$E,0)))</f>
        <v/>
      </c>
      <c r="C1550" s="95" t="str">
        <f ca="1">IF(LEN(A1550)=0,"",INDEX('Smelter Look-up'!$C:$C,MATCH($A1550,'Smelter Look-up'!$E:$E,0)))</f>
        <v/>
      </c>
      <c r="D1550" s="95"/>
      <c r="E1550" s="95" t="str">
        <f ca="1">IF(ISERROR($Y1550),"",OFFSET('Smelter Look-up'!$D$4,$Y1550-4,0)&amp;"")</f>
        <v/>
      </c>
      <c r="F1550" s="95" t="str">
        <f ca="1">IF(ISERROR($Y1550),"",OFFSET('Smelter Look-up'!$E$4,$Y1550-4,0))</f>
        <v/>
      </c>
      <c r="G1550" s="95" t="str">
        <f ca="1">IF(C1550="Smelter not listed","Enter smelter details",IF(ISERROR($Y1550),"",OFFSET('Smelter Look-up'!$F$4,$Y1550-4,0)))</f>
        <v/>
      </c>
      <c r="H1550" s="154" t="str">
        <f ca="1">IF(ISERROR($Y1550),"",OFFSET('Smelter Look-up'!$G$4,$Y1550-4,0))</f>
        <v/>
      </c>
      <c r="I1550" s="96" t="str">
        <f ca="1">IF(ISERROR($Y1550),"",OFFSET('Smelter Look-up'!$H$4,$Y1550-4,0))</f>
        <v/>
      </c>
      <c r="J1550" s="96" t="str">
        <f ca="1">IF(ISERROR($Y1550),"",OFFSET('Smelter Look-up'!$I$4,$Y1550-4,0))</f>
        <v/>
      </c>
      <c r="K1550" s="97"/>
      <c r="L1550" s="97"/>
      <c r="M1550" s="97"/>
      <c r="N1550" s="97"/>
      <c r="O1550" s="97"/>
      <c r="P1550" s="97"/>
      <c r="Q1550" s="98"/>
      <c r="R1550" s="140" t="str">
        <f ca="1">IF(ISERROR($Y1550),"",OFFSET('Smelter Look-up'!$C$4,$Y1550-4,0)&amp;"")</f>
        <v/>
      </c>
      <c r="S1550" s="98" t="str">
        <f ca="1" t="shared" si="174"/>
        <v/>
      </c>
      <c r="T1550" s="98" t="str">
        <f ca="1">IF(B1550="","",IF(ISERROR(MATCH($J1550,SorP!B:B,0)),"",INDIRECT("'SorP'!$A$"&amp;MATCH($S1550&amp;$J1550,SorP!C:C,0))))</f>
        <v/>
      </c>
      <c r="U1550" s="99"/>
      <c r="V1550" s="74" t="str">
        <f ca="1" t="shared" si="175"/>
        <v/>
      </c>
      <c r="W1550" s="74" t="b">
        <f ca="1" t="shared" si="176"/>
        <v>0</v>
      </c>
      <c r="X1550" s="74" t="str">
        <f ca="1" t="shared" si="177"/>
        <v>+</v>
      </c>
      <c r="Y1550" s="74" t="e">
        <f ca="1">IF(C1550="",NA(),MATCH($B1550&amp;$C1550,'Smelter Look-up'!$J:$J,0))</f>
        <v>#N/A</v>
      </c>
      <c r="AB1550" s="74">
        <f ca="1" t="shared" si="178"/>
        <v>0</v>
      </c>
      <c r="AC1550" s="74" t="str">
        <f ca="1" t="shared" si="179"/>
        <v/>
      </c>
      <c r="AD1550" s="74" t="str">
        <f ca="1" t="shared" si="180"/>
        <v/>
      </c>
    </row>
    <row r="1551" s="74" customFormat="1" ht="20.15" customHeight="1" spans="1:30">
      <c r="A1551" s="97"/>
      <c r="B1551" s="95" t="str">
        <f ca="1">IF(LEN(A1551)=0,"",INDEX('Smelter Look-up'!$A:$A,MATCH($A1551,'Smelter Look-up'!$E:$E,0)))</f>
        <v/>
      </c>
      <c r="C1551" s="95" t="str">
        <f ca="1">IF(LEN(A1551)=0,"",INDEX('Smelter Look-up'!$C:$C,MATCH($A1551,'Smelter Look-up'!$E:$E,0)))</f>
        <v/>
      </c>
      <c r="D1551" s="95"/>
      <c r="E1551" s="95" t="str">
        <f ca="1">IF(ISERROR($Y1551),"",OFFSET('Smelter Look-up'!$D$4,$Y1551-4,0)&amp;"")</f>
        <v/>
      </c>
      <c r="F1551" s="95" t="str">
        <f ca="1">IF(ISERROR($Y1551),"",OFFSET('Smelter Look-up'!$E$4,$Y1551-4,0))</f>
        <v/>
      </c>
      <c r="G1551" s="95" t="str">
        <f ca="1">IF(C1551="Smelter not listed","Enter smelter details",IF(ISERROR($Y1551),"",OFFSET('Smelter Look-up'!$F$4,$Y1551-4,0)))</f>
        <v/>
      </c>
      <c r="H1551" s="154" t="str">
        <f ca="1">IF(ISERROR($Y1551),"",OFFSET('Smelter Look-up'!$G$4,$Y1551-4,0))</f>
        <v/>
      </c>
      <c r="I1551" s="96" t="str">
        <f ca="1">IF(ISERROR($Y1551),"",OFFSET('Smelter Look-up'!$H$4,$Y1551-4,0))</f>
        <v/>
      </c>
      <c r="J1551" s="96" t="str">
        <f ca="1">IF(ISERROR($Y1551),"",OFFSET('Smelter Look-up'!$I$4,$Y1551-4,0))</f>
        <v/>
      </c>
      <c r="K1551" s="97"/>
      <c r="L1551" s="97"/>
      <c r="M1551" s="97"/>
      <c r="N1551" s="97"/>
      <c r="O1551" s="97"/>
      <c r="P1551" s="97"/>
      <c r="Q1551" s="98"/>
      <c r="R1551" s="140" t="str">
        <f ca="1">IF(ISERROR($Y1551),"",OFFSET('Smelter Look-up'!$C$4,$Y1551-4,0)&amp;"")</f>
        <v/>
      </c>
      <c r="S1551" s="98" t="str">
        <f ca="1" t="shared" si="174"/>
        <v/>
      </c>
      <c r="T1551" s="98" t="str">
        <f ca="1">IF(B1551="","",IF(ISERROR(MATCH($J1551,SorP!B:B,0)),"",INDIRECT("'SorP'!$A$"&amp;MATCH($S1551&amp;$J1551,SorP!C:C,0))))</f>
        <v/>
      </c>
      <c r="U1551" s="99"/>
      <c r="V1551" s="74" t="str">
        <f ca="1" t="shared" si="175"/>
        <v/>
      </c>
      <c r="W1551" s="74" t="b">
        <f ca="1" t="shared" si="176"/>
        <v>0</v>
      </c>
      <c r="X1551" s="74" t="str">
        <f ca="1" t="shared" si="177"/>
        <v>+</v>
      </c>
      <c r="Y1551" s="74" t="e">
        <f ca="1">IF(C1551="",NA(),MATCH($B1551&amp;$C1551,'Smelter Look-up'!$J:$J,0))</f>
        <v>#N/A</v>
      </c>
      <c r="AB1551" s="74">
        <f ca="1" t="shared" si="178"/>
        <v>0</v>
      </c>
      <c r="AC1551" s="74" t="str">
        <f ca="1" t="shared" si="179"/>
        <v/>
      </c>
      <c r="AD1551" s="74" t="str">
        <f ca="1" t="shared" si="180"/>
        <v/>
      </c>
    </row>
    <row r="1552" s="74" customFormat="1" ht="20.15" customHeight="1" spans="1:30">
      <c r="A1552" s="97"/>
      <c r="B1552" s="95" t="str">
        <f ca="1">IF(LEN(A1552)=0,"",INDEX('Smelter Look-up'!$A:$A,MATCH($A1552,'Smelter Look-up'!$E:$E,0)))</f>
        <v/>
      </c>
      <c r="C1552" s="95" t="str">
        <f ca="1">IF(LEN(A1552)=0,"",INDEX('Smelter Look-up'!$C:$C,MATCH($A1552,'Smelter Look-up'!$E:$E,0)))</f>
        <v/>
      </c>
      <c r="D1552" s="95"/>
      <c r="E1552" s="95" t="str">
        <f ca="1">IF(ISERROR($Y1552),"",OFFSET('Smelter Look-up'!$D$4,$Y1552-4,0)&amp;"")</f>
        <v/>
      </c>
      <c r="F1552" s="95" t="str">
        <f ca="1">IF(ISERROR($Y1552),"",OFFSET('Smelter Look-up'!$E$4,$Y1552-4,0))</f>
        <v/>
      </c>
      <c r="G1552" s="95" t="str">
        <f ca="1">IF(C1552="Smelter not listed","Enter smelter details",IF(ISERROR($Y1552),"",OFFSET('Smelter Look-up'!$F$4,$Y1552-4,0)))</f>
        <v/>
      </c>
      <c r="H1552" s="154" t="str">
        <f ca="1">IF(ISERROR($Y1552),"",OFFSET('Smelter Look-up'!$G$4,$Y1552-4,0))</f>
        <v/>
      </c>
      <c r="I1552" s="96" t="str">
        <f ca="1">IF(ISERROR($Y1552),"",OFFSET('Smelter Look-up'!$H$4,$Y1552-4,0))</f>
        <v/>
      </c>
      <c r="J1552" s="96" t="str">
        <f ca="1">IF(ISERROR($Y1552),"",OFFSET('Smelter Look-up'!$I$4,$Y1552-4,0))</f>
        <v/>
      </c>
      <c r="K1552" s="97"/>
      <c r="L1552" s="97"/>
      <c r="M1552" s="97"/>
      <c r="N1552" s="97"/>
      <c r="O1552" s="97"/>
      <c r="P1552" s="97"/>
      <c r="Q1552" s="98"/>
      <c r="R1552" s="140" t="str">
        <f ca="1">IF(ISERROR($Y1552),"",OFFSET('Smelter Look-up'!$C$4,$Y1552-4,0)&amp;"")</f>
        <v/>
      </c>
      <c r="S1552" s="98" t="str">
        <f ca="1" t="shared" si="174"/>
        <v/>
      </c>
      <c r="T1552" s="98" t="str">
        <f ca="1">IF(B1552="","",IF(ISERROR(MATCH($J1552,SorP!B:B,0)),"",INDIRECT("'SorP'!$A$"&amp;MATCH($S1552&amp;$J1552,SorP!C:C,0))))</f>
        <v/>
      </c>
      <c r="U1552" s="99"/>
      <c r="V1552" s="74" t="str">
        <f ca="1" t="shared" si="175"/>
        <v/>
      </c>
      <c r="W1552" s="74" t="b">
        <f ca="1" t="shared" si="176"/>
        <v>0</v>
      </c>
      <c r="X1552" s="74" t="str">
        <f ca="1" t="shared" si="177"/>
        <v>+</v>
      </c>
      <c r="Y1552" s="74" t="e">
        <f ca="1">IF(C1552="",NA(),MATCH($B1552&amp;$C1552,'Smelter Look-up'!$J:$J,0))</f>
        <v>#N/A</v>
      </c>
      <c r="AB1552" s="74">
        <f ca="1" t="shared" si="178"/>
        <v>0</v>
      </c>
      <c r="AC1552" s="74" t="str">
        <f ca="1" t="shared" si="179"/>
        <v/>
      </c>
      <c r="AD1552" s="74" t="str">
        <f ca="1" t="shared" si="180"/>
        <v/>
      </c>
    </row>
    <row r="1553" s="74" customFormat="1" ht="20.15" customHeight="1" spans="1:30">
      <c r="A1553" s="97"/>
      <c r="B1553" s="95" t="str">
        <f ca="1">IF(LEN(A1553)=0,"",INDEX('Smelter Look-up'!$A:$A,MATCH($A1553,'Smelter Look-up'!$E:$E,0)))</f>
        <v/>
      </c>
      <c r="C1553" s="95" t="str">
        <f ca="1">IF(LEN(A1553)=0,"",INDEX('Smelter Look-up'!$C:$C,MATCH($A1553,'Smelter Look-up'!$E:$E,0)))</f>
        <v/>
      </c>
      <c r="D1553" s="95"/>
      <c r="E1553" s="95" t="str">
        <f ca="1">IF(ISERROR($Y1553),"",OFFSET('Smelter Look-up'!$D$4,$Y1553-4,0)&amp;"")</f>
        <v/>
      </c>
      <c r="F1553" s="95" t="str">
        <f ca="1">IF(ISERROR($Y1553),"",OFFSET('Smelter Look-up'!$E$4,$Y1553-4,0))</f>
        <v/>
      </c>
      <c r="G1553" s="95" t="str">
        <f ca="1">IF(C1553="Smelter not listed","Enter smelter details",IF(ISERROR($Y1553),"",OFFSET('Smelter Look-up'!$F$4,$Y1553-4,0)))</f>
        <v/>
      </c>
      <c r="H1553" s="154" t="str">
        <f ca="1">IF(ISERROR($Y1553),"",OFFSET('Smelter Look-up'!$G$4,$Y1553-4,0))</f>
        <v/>
      </c>
      <c r="I1553" s="96" t="str">
        <f ca="1">IF(ISERROR($Y1553),"",OFFSET('Smelter Look-up'!$H$4,$Y1553-4,0))</f>
        <v/>
      </c>
      <c r="J1553" s="96" t="str">
        <f ca="1">IF(ISERROR($Y1553),"",OFFSET('Smelter Look-up'!$I$4,$Y1553-4,0))</f>
        <v/>
      </c>
      <c r="K1553" s="97"/>
      <c r="L1553" s="97"/>
      <c r="M1553" s="97"/>
      <c r="N1553" s="97"/>
      <c r="O1553" s="97"/>
      <c r="P1553" s="97"/>
      <c r="Q1553" s="98"/>
      <c r="R1553" s="140" t="str">
        <f ca="1">IF(ISERROR($Y1553),"",OFFSET('Smelter Look-up'!$C$4,$Y1553-4,0)&amp;"")</f>
        <v/>
      </c>
      <c r="S1553" s="98" t="str">
        <f ca="1" t="shared" si="174"/>
        <v/>
      </c>
      <c r="T1553" s="98" t="str">
        <f ca="1">IF(B1553="","",IF(ISERROR(MATCH($J1553,SorP!B:B,0)),"",INDIRECT("'SorP'!$A$"&amp;MATCH($S1553&amp;$J1553,SorP!C:C,0))))</f>
        <v/>
      </c>
      <c r="U1553" s="99"/>
      <c r="V1553" s="74" t="str">
        <f ca="1" t="shared" si="175"/>
        <v/>
      </c>
      <c r="W1553" s="74" t="b">
        <f ca="1" t="shared" si="176"/>
        <v>0</v>
      </c>
      <c r="X1553" s="74" t="str">
        <f ca="1" t="shared" si="177"/>
        <v>+</v>
      </c>
      <c r="Y1553" s="74" t="e">
        <f ca="1">IF(C1553="",NA(),MATCH($B1553&amp;$C1553,'Smelter Look-up'!$J:$J,0))</f>
        <v>#N/A</v>
      </c>
      <c r="AB1553" s="74">
        <f ca="1" t="shared" si="178"/>
        <v>0</v>
      </c>
      <c r="AC1553" s="74" t="str">
        <f ca="1" t="shared" si="179"/>
        <v/>
      </c>
      <c r="AD1553" s="74" t="str">
        <f ca="1" t="shared" si="180"/>
        <v/>
      </c>
    </row>
    <row r="1554" s="74" customFormat="1" ht="20.15" customHeight="1" spans="1:30">
      <c r="A1554" s="97"/>
      <c r="B1554" s="95" t="str">
        <f ca="1">IF(LEN(A1554)=0,"",INDEX('Smelter Look-up'!$A:$A,MATCH($A1554,'Smelter Look-up'!$E:$E,0)))</f>
        <v/>
      </c>
      <c r="C1554" s="95" t="str">
        <f ca="1">IF(LEN(A1554)=0,"",INDEX('Smelter Look-up'!$C:$C,MATCH($A1554,'Smelter Look-up'!$E:$E,0)))</f>
        <v/>
      </c>
      <c r="D1554" s="95"/>
      <c r="E1554" s="95" t="str">
        <f ca="1">IF(ISERROR($Y1554),"",OFFSET('Smelter Look-up'!$D$4,$Y1554-4,0)&amp;"")</f>
        <v/>
      </c>
      <c r="F1554" s="95" t="str">
        <f ca="1">IF(ISERROR($Y1554),"",OFFSET('Smelter Look-up'!$E$4,$Y1554-4,0))</f>
        <v/>
      </c>
      <c r="G1554" s="95" t="str">
        <f ca="1">IF(C1554="Smelter not listed","Enter smelter details",IF(ISERROR($Y1554),"",OFFSET('Smelter Look-up'!$F$4,$Y1554-4,0)))</f>
        <v/>
      </c>
      <c r="H1554" s="154" t="str">
        <f ca="1">IF(ISERROR($Y1554),"",OFFSET('Smelter Look-up'!$G$4,$Y1554-4,0))</f>
        <v/>
      </c>
      <c r="I1554" s="96" t="str">
        <f ca="1">IF(ISERROR($Y1554),"",OFFSET('Smelter Look-up'!$H$4,$Y1554-4,0))</f>
        <v/>
      </c>
      <c r="J1554" s="96" t="str">
        <f ca="1">IF(ISERROR($Y1554),"",OFFSET('Smelter Look-up'!$I$4,$Y1554-4,0))</f>
        <v/>
      </c>
      <c r="K1554" s="97"/>
      <c r="L1554" s="97"/>
      <c r="M1554" s="97"/>
      <c r="N1554" s="97"/>
      <c r="O1554" s="97"/>
      <c r="P1554" s="97"/>
      <c r="Q1554" s="98"/>
      <c r="R1554" s="140" t="str">
        <f ca="1">IF(ISERROR($Y1554),"",OFFSET('Smelter Look-up'!$C$4,$Y1554-4,0)&amp;"")</f>
        <v/>
      </c>
      <c r="S1554" s="98" t="str">
        <f ca="1" t="shared" si="174"/>
        <v/>
      </c>
      <c r="T1554" s="98" t="str">
        <f ca="1">IF(B1554="","",IF(ISERROR(MATCH($J1554,SorP!B:B,0)),"",INDIRECT("'SorP'!$A$"&amp;MATCH($S1554&amp;$J1554,SorP!C:C,0))))</f>
        <v/>
      </c>
      <c r="U1554" s="99"/>
      <c r="V1554" s="74" t="str">
        <f ca="1" t="shared" si="175"/>
        <v/>
      </c>
      <c r="W1554" s="74" t="b">
        <f ca="1" t="shared" si="176"/>
        <v>0</v>
      </c>
      <c r="X1554" s="74" t="str">
        <f ca="1" t="shared" si="177"/>
        <v>+</v>
      </c>
      <c r="Y1554" s="74" t="e">
        <f ca="1">IF(C1554="",NA(),MATCH($B1554&amp;$C1554,'Smelter Look-up'!$J:$J,0))</f>
        <v>#N/A</v>
      </c>
      <c r="AB1554" s="74">
        <f ca="1" t="shared" si="178"/>
        <v>0</v>
      </c>
      <c r="AC1554" s="74" t="str">
        <f ca="1" t="shared" si="179"/>
        <v/>
      </c>
      <c r="AD1554" s="74" t="str">
        <f ca="1" t="shared" si="180"/>
        <v/>
      </c>
    </row>
    <row r="1555" s="74" customFormat="1" ht="20.15" customHeight="1" spans="1:30">
      <c r="A1555" s="97"/>
      <c r="B1555" s="95" t="str">
        <f ca="1">IF(LEN(A1555)=0,"",INDEX('Smelter Look-up'!$A:$A,MATCH($A1555,'Smelter Look-up'!$E:$E,0)))</f>
        <v/>
      </c>
      <c r="C1555" s="95" t="str">
        <f ca="1">IF(LEN(A1555)=0,"",INDEX('Smelter Look-up'!$C:$C,MATCH($A1555,'Smelter Look-up'!$E:$E,0)))</f>
        <v/>
      </c>
      <c r="D1555" s="95"/>
      <c r="E1555" s="95" t="str">
        <f ca="1">IF(ISERROR($Y1555),"",OFFSET('Smelter Look-up'!$D$4,$Y1555-4,0)&amp;"")</f>
        <v/>
      </c>
      <c r="F1555" s="95" t="str">
        <f ca="1">IF(ISERROR($Y1555),"",OFFSET('Smelter Look-up'!$E$4,$Y1555-4,0))</f>
        <v/>
      </c>
      <c r="G1555" s="95" t="str">
        <f ca="1">IF(C1555="Smelter not listed","Enter smelter details",IF(ISERROR($Y1555),"",OFFSET('Smelter Look-up'!$F$4,$Y1555-4,0)))</f>
        <v/>
      </c>
      <c r="H1555" s="154" t="str">
        <f ca="1">IF(ISERROR($Y1555),"",OFFSET('Smelter Look-up'!$G$4,$Y1555-4,0))</f>
        <v/>
      </c>
      <c r="I1555" s="96" t="str">
        <f ca="1">IF(ISERROR($Y1555),"",OFFSET('Smelter Look-up'!$H$4,$Y1555-4,0))</f>
        <v/>
      </c>
      <c r="J1555" s="96" t="str">
        <f ca="1">IF(ISERROR($Y1555),"",OFFSET('Smelter Look-up'!$I$4,$Y1555-4,0))</f>
        <v/>
      </c>
      <c r="K1555" s="97"/>
      <c r="L1555" s="97"/>
      <c r="M1555" s="97"/>
      <c r="N1555" s="97"/>
      <c r="O1555" s="97"/>
      <c r="P1555" s="97"/>
      <c r="Q1555" s="98"/>
      <c r="R1555" s="140" t="str">
        <f ca="1">IF(ISERROR($Y1555),"",OFFSET('Smelter Look-up'!$C$4,$Y1555-4,0)&amp;"")</f>
        <v/>
      </c>
      <c r="S1555" s="98" t="str">
        <f ca="1" t="shared" si="174"/>
        <v/>
      </c>
      <c r="T1555" s="98" t="str">
        <f ca="1">IF(B1555="","",IF(ISERROR(MATCH($J1555,SorP!B:B,0)),"",INDIRECT("'SorP'!$A$"&amp;MATCH($S1555&amp;$J1555,SorP!C:C,0))))</f>
        <v/>
      </c>
      <c r="U1555" s="99"/>
      <c r="V1555" s="74" t="str">
        <f ca="1" t="shared" si="175"/>
        <v/>
      </c>
      <c r="W1555" s="74" t="b">
        <f ca="1" t="shared" si="176"/>
        <v>0</v>
      </c>
      <c r="X1555" s="74" t="str">
        <f ca="1" t="shared" si="177"/>
        <v>+</v>
      </c>
      <c r="Y1555" s="74" t="e">
        <f ca="1">IF(C1555="",NA(),MATCH($B1555&amp;$C1555,'Smelter Look-up'!$J:$J,0))</f>
        <v>#N/A</v>
      </c>
      <c r="AB1555" s="74">
        <f ca="1" t="shared" si="178"/>
        <v>0</v>
      </c>
      <c r="AC1555" s="74" t="str">
        <f ca="1" t="shared" si="179"/>
        <v/>
      </c>
      <c r="AD1555" s="74" t="str">
        <f ca="1" t="shared" si="180"/>
        <v/>
      </c>
    </row>
    <row r="1556" s="74" customFormat="1" ht="20.15" customHeight="1" spans="1:30">
      <c r="A1556" s="97"/>
      <c r="B1556" s="95" t="str">
        <f ca="1">IF(LEN(A1556)=0,"",INDEX('Smelter Look-up'!$A:$A,MATCH($A1556,'Smelter Look-up'!$E:$E,0)))</f>
        <v/>
      </c>
      <c r="C1556" s="95" t="str">
        <f ca="1">IF(LEN(A1556)=0,"",INDEX('Smelter Look-up'!$C:$C,MATCH($A1556,'Smelter Look-up'!$E:$E,0)))</f>
        <v/>
      </c>
      <c r="D1556" s="95"/>
      <c r="E1556" s="95" t="str">
        <f ca="1">IF(ISERROR($Y1556),"",OFFSET('Smelter Look-up'!$D$4,$Y1556-4,0)&amp;"")</f>
        <v/>
      </c>
      <c r="F1556" s="95" t="str">
        <f ca="1">IF(ISERROR($Y1556),"",OFFSET('Smelter Look-up'!$E$4,$Y1556-4,0))</f>
        <v/>
      </c>
      <c r="G1556" s="95" t="str">
        <f ca="1">IF(C1556="Smelter not listed","Enter smelter details",IF(ISERROR($Y1556),"",OFFSET('Smelter Look-up'!$F$4,$Y1556-4,0)))</f>
        <v/>
      </c>
      <c r="H1556" s="154" t="str">
        <f ca="1">IF(ISERROR($Y1556),"",OFFSET('Smelter Look-up'!$G$4,$Y1556-4,0))</f>
        <v/>
      </c>
      <c r="I1556" s="96" t="str">
        <f ca="1">IF(ISERROR($Y1556),"",OFFSET('Smelter Look-up'!$H$4,$Y1556-4,0))</f>
        <v/>
      </c>
      <c r="J1556" s="96" t="str">
        <f ca="1">IF(ISERROR($Y1556),"",OFFSET('Smelter Look-up'!$I$4,$Y1556-4,0))</f>
        <v/>
      </c>
      <c r="K1556" s="97"/>
      <c r="L1556" s="97"/>
      <c r="M1556" s="97"/>
      <c r="N1556" s="97"/>
      <c r="O1556" s="97"/>
      <c r="P1556" s="97"/>
      <c r="Q1556" s="98"/>
      <c r="R1556" s="140" t="str">
        <f ca="1">IF(ISERROR($Y1556),"",OFFSET('Smelter Look-up'!$C$4,$Y1556-4,0)&amp;"")</f>
        <v/>
      </c>
      <c r="S1556" s="98" t="str">
        <f ca="1" t="shared" si="174"/>
        <v/>
      </c>
      <c r="T1556" s="98" t="str">
        <f ca="1">IF(B1556="","",IF(ISERROR(MATCH($J1556,SorP!B:B,0)),"",INDIRECT("'SorP'!$A$"&amp;MATCH($S1556&amp;$J1556,SorP!C:C,0))))</f>
        <v/>
      </c>
      <c r="U1556" s="99"/>
      <c r="V1556" s="74" t="str">
        <f ca="1" t="shared" si="175"/>
        <v/>
      </c>
      <c r="W1556" s="74" t="b">
        <f ca="1" t="shared" si="176"/>
        <v>0</v>
      </c>
      <c r="X1556" s="74" t="str">
        <f ca="1" t="shared" si="177"/>
        <v>+</v>
      </c>
      <c r="Y1556" s="74" t="e">
        <f ca="1">IF(C1556="",NA(),MATCH($B1556&amp;$C1556,'Smelter Look-up'!$J:$J,0))</f>
        <v>#N/A</v>
      </c>
      <c r="AB1556" s="74">
        <f ca="1" t="shared" si="178"/>
        <v>0</v>
      </c>
      <c r="AC1556" s="74" t="str">
        <f ca="1" t="shared" si="179"/>
        <v/>
      </c>
      <c r="AD1556" s="74" t="str">
        <f ca="1" t="shared" si="180"/>
        <v/>
      </c>
    </row>
    <row r="1557" s="74" customFormat="1" ht="20.15" customHeight="1" spans="1:30">
      <c r="A1557" s="97"/>
      <c r="B1557" s="95" t="str">
        <f ca="1">IF(LEN(A1557)=0,"",INDEX('Smelter Look-up'!$A:$A,MATCH($A1557,'Smelter Look-up'!$E:$E,0)))</f>
        <v/>
      </c>
      <c r="C1557" s="95" t="str">
        <f ca="1">IF(LEN(A1557)=0,"",INDEX('Smelter Look-up'!$C:$C,MATCH($A1557,'Smelter Look-up'!$E:$E,0)))</f>
        <v/>
      </c>
      <c r="D1557" s="95"/>
      <c r="E1557" s="95" t="str">
        <f ca="1">IF(ISERROR($Y1557),"",OFFSET('Smelter Look-up'!$D$4,$Y1557-4,0)&amp;"")</f>
        <v/>
      </c>
      <c r="F1557" s="95" t="str">
        <f ca="1">IF(ISERROR($Y1557),"",OFFSET('Smelter Look-up'!$E$4,$Y1557-4,0))</f>
        <v/>
      </c>
      <c r="G1557" s="95" t="str">
        <f ca="1">IF(C1557="Smelter not listed","Enter smelter details",IF(ISERROR($Y1557),"",OFFSET('Smelter Look-up'!$F$4,$Y1557-4,0)))</f>
        <v/>
      </c>
      <c r="H1557" s="154" t="str">
        <f ca="1">IF(ISERROR($Y1557),"",OFFSET('Smelter Look-up'!$G$4,$Y1557-4,0))</f>
        <v/>
      </c>
      <c r="I1557" s="96" t="str">
        <f ca="1">IF(ISERROR($Y1557),"",OFFSET('Smelter Look-up'!$H$4,$Y1557-4,0))</f>
        <v/>
      </c>
      <c r="J1557" s="96" t="str">
        <f ca="1">IF(ISERROR($Y1557),"",OFFSET('Smelter Look-up'!$I$4,$Y1557-4,0))</f>
        <v/>
      </c>
      <c r="K1557" s="97"/>
      <c r="L1557" s="97"/>
      <c r="M1557" s="97"/>
      <c r="N1557" s="97"/>
      <c r="O1557" s="97"/>
      <c r="P1557" s="97"/>
      <c r="Q1557" s="98"/>
      <c r="R1557" s="140" t="str">
        <f ca="1">IF(ISERROR($Y1557),"",OFFSET('Smelter Look-up'!$C$4,$Y1557-4,0)&amp;"")</f>
        <v/>
      </c>
      <c r="S1557" s="98" t="str">
        <f ca="1" t="shared" si="174"/>
        <v/>
      </c>
      <c r="T1557" s="98" t="str">
        <f ca="1">IF(B1557="","",IF(ISERROR(MATCH($J1557,SorP!B:B,0)),"",INDIRECT("'SorP'!$A$"&amp;MATCH($S1557&amp;$J1557,SorP!C:C,0))))</f>
        <v/>
      </c>
      <c r="U1557" s="99"/>
      <c r="V1557" s="74" t="str">
        <f ca="1" t="shared" si="175"/>
        <v/>
      </c>
      <c r="W1557" s="74" t="b">
        <f ca="1" t="shared" si="176"/>
        <v>0</v>
      </c>
      <c r="X1557" s="74" t="str">
        <f ca="1" t="shared" si="177"/>
        <v>+</v>
      </c>
      <c r="Y1557" s="74" t="e">
        <f ca="1">IF(C1557="",NA(),MATCH($B1557&amp;$C1557,'Smelter Look-up'!$J:$J,0))</f>
        <v>#N/A</v>
      </c>
      <c r="AB1557" s="74">
        <f ca="1" t="shared" si="178"/>
        <v>0</v>
      </c>
      <c r="AC1557" s="74" t="str">
        <f ca="1" t="shared" si="179"/>
        <v/>
      </c>
      <c r="AD1557" s="74" t="str">
        <f ca="1" t="shared" si="180"/>
        <v/>
      </c>
    </row>
    <row r="1558" s="74" customFormat="1" ht="20.15" customHeight="1" spans="1:30">
      <c r="A1558" s="97"/>
      <c r="B1558" s="95" t="str">
        <f ca="1">IF(LEN(A1558)=0,"",INDEX('Smelter Look-up'!$A:$A,MATCH($A1558,'Smelter Look-up'!$E:$E,0)))</f>
        <v/>
      </c>
      <c r="C1558" s="95" t="str">
        <f ca="1">IF(LEN(A1558)=0,"",INDEX('Smelter Look-up'!$C:$C,MATCH($A1558,'Smelter Look-up'!$E:$E,0)))</f>
        <v/>
      </c>
      <c r="D1558" s="95"/>
      <c r="E1558" s="95" t="str">
        <f ca="1">IF(ISERROR($Y1558),"",OFFSET('Smelter Look-up'!$D$4,$Y1558-4,0)&amp;"")</f>
        <v/>
      </c>
      <c r="F1558" s="95" t="str">
        <f ca="1">IF(ISERROR($Y1558),"",OFFSET('Smelter Look-up'!$E$4,$Y1558-4,0))</f>
        <v/>
      </c>
      <c r="G1558" s="95" t="str">
        <f ca="1">IF(C1558="Smelter not listed","Enter smelter details",IF(ISERROR($Y1558),"",OFFSET('Smelter Look-up'!$F$4,$Y1558-4,0)))</f>
        <v/>
      </c>
      <c r="H1558" s="154" t="str">
        <f ca="1">IF(ISERROR($Y1558),"",OFFSET('Smelter Look-up'!$G$4,$Y1558-4,0))</f>
        <v/>
      </c>
      <c r="I1558" s="96" t="str">
        <f ca="1">IF(ISERROR($Y1558),"",OFFSET('Smelter Look-up'!$H$4,$Y1558-4,0))</f>
        <v/>
      </c>
      <c r="J1558" s="96" t="str">
        <f ca="1">IF(ISERROR($Y1558),"",OFFSET('Smelter Look-up'!$I$4,$Y1558-4,0))</f>
        <v/>
      </c>
      <c r="K1558" s="97"/>
      <c r="L1558" s="97"/>
      <c r="M1558" s="97"/>
      <c r="N1558" s="97"/>
      <c r="O1558" s="97"/>
      <c r="P1558" s="97"/>
      <c r="Q1558" s="98"/>
      <c r="R1558" s="140" t="str">
        <f ca="1">IF(ISERROR($Y1558),"",OFFSET('Smelter Look-up'!$C$4,$Y1558-4,0)&amp;"")</f>
        <v/>
      </c>
      <c r="S1558" s="98" t="str">
        <f ca="1" t="shared" si="174"/>
        <v/>
      </c>
      <c r="T1558" s="98" t="str">
        <f ca="1">IF(B1558="","",IF(ISERROR(MATCH($J1558,SorP!B:B,0)),"",INDIRECT("'SorP'!$A$"&amp;MATCH($S1558&amp;$J1558,SorP!C:C,0))))</f>
        <v/>
      </c>
      <c r="U1558" s="99"/>
      <c r="V1558" s="74" t="str">
        <f ca="1" t="shared" si="175"/>
        <v/>
      </c>
      <c r="W1558" s="74" t="b">
        <f ca="1" t="shared" si="176"/>
        <v>0</v>
      </c>
      <c r="X1558" s="74" t="str">
        <f ca="1" t="shared" si="177"/>
        <v>+</v>
      </c>
      <c r="Y1558" s="74" t="e">
        <f ca="1">IF(C1558="",NA(),MATCH($B1558&amp;$C1558,'Smelter Look-up'!$J:$J,0))</f>
        <v>#N/A</v>
      </c>
      <c r="AB1558" s="74">
        <f ca="1" t="shared" si="178"/>
        <v>0</v>
      </c>
      <c r="AC1558" s="74" t="str">
        <f ca="1" t="shared" si="179"/>
        <v/>
      </c>
      <c r="AD1558" s="74" t="str">
        <f ca="1" t="shared" si="180"/>
        <v/>
      </c>
    </row>
    <row r="1559" s="74" customFormat="1" ht="20.15" customHeight="1" spans="1:30">
      <c r="A1559" s="97"/>
      <c r="B1559" s="95" t="str">
        <f ca="1">IF(LEN(A1559)=0,"",INDEX('Smelter Look-up'!$A:$A,MATCH($A1559,'Smelter Look-up'!$E:$E,0)))</f>
        <v/>
      </c>
      <c r="C1559" s="95" t="str">
        <f ca="1">IF(LEN(A1559)=0,"",INDEX('Smelter Look-up'!$C:$C,MATCH($A1559,'Smelter Look-up'!$E:$E,0)))</f>
        <v/>
      </c>
      <c r="D1559" s="95"/>
      <c r="E1559" s="95" t="str">
        <f ca="1">IF(ISERROR($Y1559),"",OFFSET('Smelter Look-up'!$D$4,$Y1559-4,0)&amp;"")</f>
        <v/>
      </c>
      <c r="F1559" s="95" t="str">
        <f ca="1">IF(ISERROR($Y1559),"",OFFSET('Smelter Look-up'!$E$4,$Y1559-4,0))</f>
        <v/>
      </c>
      <c r="G1559" s="95" t="str">
        <f ca="1">IF(C1559="Smelter not listed","Enter smelter details",IF(ISERROR($Y1559),"",OFFSET('Smelter Look-up'!$F$4,$Y1559-4,0)))</f>
        <v/>
      </c>
      <c r="H1559" s="154" t="str">
        <f ca="1">IF(ISERROR($Y1559),"",OFFSET('Smelter Look-up'!$G$4,$Y1559-4,0))</f>
        <v/>
      </c>
      <c r="I1559" s="96" t="str">
        <f ca="1">IF(ISERROR($Y1559),"",OFFSET('Smelter Look-up'!$H$4,$Y1559-4,0))</f>
        <v/>
      </c>
      <c r="J1559" s="96" t="str">
        <f ca="1">IF(ISERROR($Y1559),"",OFFSET('Smelter Look-up'!$I$4,$Y1559-4,0))</f>
        <v/>
      </c>
      <c r="K1559" s="97"/>
      <c r="L1559" s="97"/>
      <c r="M1559" s="97"/>
      <c r="N1559" s="97"/>
      <c r="O1559" s="97"/>
      <c r="P1559" s="97"/>
      <c r="Q1559" s="98"/>
      <c r="R1559" s="140" t="str">
        <f ca="1">IF(ISERROR($Y1559),"",OFFSET('Smelter Look-up'!$C$4,$Y1559-4,0)&amp;"")</f>
        <v/>
      </c>
      <c r="S1559" s="98" t="str">
        <f ca="1" t="shared" si="174"/>
        <v/>
      </c>
      <c r="T1559" s="98" t="str">
        <f ca="1">IF(B1559="","",IF(ISERROR(MATCH($J1559,SorP!B:B,0)),"",INDIRECT("'SorP'!$A$"&amp;MATCH($S1559&amp;$J1559,SorP!C:C,0))))</f>
        <v/>
      </c>
      <c r="U1559" s="99"/>
      <c r="V1559" s="74" t="str">
        <f ca="1" t="shared" si="175"/>
        <v/>
      </c>
      <c r="W1559" s="74" t="b">
        <f ca="1" t="shared" si="176"/>
        <v>0</v>
      </c>
      <c r="X1559" s="74" t="str">
        <f ca="1" t="shared" si="177"/>
        <v>+</v>
      </c>
      <c r="Y1559" s="74" t="e">
        <f ca="1">IF(C1559="",NA(),MATCH($B1559&amp;$C1559,'Smelter Look-up'!$J:$J,0))</f>
        <v>#N/A</v>
      </c>
      <c r="AB1559" s="74">
        <f ca="1" t="shared" si="178"/>
        <v>0</v>
      </c>
      <c r="AC1559" s="74" t="str">
        <f ca="1" t="shared" si="179"/>
        <v/>
      </c>
      <c r="AD1559" s="74" t="str">
        <f ca="1" t="shared" si="180"/>
        <v/>
      </c>
    </row>
    <row r="1560" s="74" customFormat="1" ht="20.15" customHeight="1" spans="1:30">
      <c r="A1560" s="97"/>
      <c r="B1560" s="95" t="str">
        <f ca="1">IF(LEN(A1560)=0,"",INDEX('Smelter Look-up'!$A:$A,MATCH($A1560,'Smelter Look-up'!$E:$E,0)))</f>
        <v/>
      </c>
      <c r="C1560" s="95" t="str">
        <f ca="1">IF(LEN(A1560)=0,"",INDEX('Smelter Look-up'!$C:$C,MATCH($A1560,'Smelter Look-up'!$E:$E,0)))</f>
        <v/>
      </c>
      <c r="D1560" s="95"/>
      <c r="E1560" s="95" t="str">
        <f ca="1">IF(ISERROR($Y1560),"",OFFSET('Smelter Look-up'!$D$4,$Y1560-4,0)&amp;"")</f>
        <v/>
      </c>
      <c r="F1560" s="95" t="str">
        <f ca="1">IF(ISERROR($Y1560),"",OFFSET('Smelter Look-up'!$E$4,$Y1560-4,0))</f>
        <v/>
      </c>
      <c r="G1560" s="95" t="str">
        <f ca="1">IF(C1560="Smelter not listed","Enter smelter details",IF(ISERROR($Y1560),"",OFFSET('Smelter Look-up'!$F$4,$Y1560-4,0)))</f>
        <v/>
      </c>
      <c r="H1560" s="154" t="str">
        <f ca="1">IF(ISERROR($Y1560),"",OFFSET('Smelter Look-up'!$G$4,$Y1560-4,0))</f>
        <v/>
      </c>
      <c r="I1560" s="96" t="str">
        <f ca="1">IF(ISERROR($Y1560),"",OFFSET('Smelter Look-up'!$H$4,$Y1560-4,0))</f>
        <v/>
      </c>
      <c r="J1560" s="96" t="str">
        <f ca="1">IF(ISERROR($Y1560),"",OFFSET('Smelter Look-up'!$I$4,$Y1560-4,0))</f>
        <v/>
      </c>
      <c r="K1560" s="97"/>
      <c r="L1560" s="97"/>
      <c r="M1560" s="97"/>
      <c r="N1560" s="97"/>
      <c r="O1560" s="97"/>
      <c r="P1560" s="97"/>
      <c r="Q1560" s="98"/>
      <c r="R1560" s="140" t="str">
        <f ca="1">IF(ISERROR($Y1560),"",OFFSET('Smelter Look-up'!$C$4,$Y1560-4,0)&amp;"")</f>
        <v/>
      </c>
      <c r="S1560" s="98" t="str">
        <f ca="1" t="shared" si="174"/>
        <v/>
      </c>
      <c r="T1560" s="98" t="str">
        <f ca="1">IF(B1560="","",IF(ISERROR(MATCH($J1560,SorP!B:B,0)),"",INDIRECT("'SorP'!$A$"&amp;MATCH($S1560&amp;$J1560,SorP!C:C,0))))</f>
        <v/>
      </c>
      <c r="U1560" s="99"/>
      <c r="V1560" s="74" t="str">
        <f ca="1" t="shared" si="175"/>
        <v/>
      </c>
      <c r="W1560" s="74" t="b">
        <f ca="1" t="shared" si="176"/>
        <v>0</v>
      </c>
      <c r="X1560" s="74" t="str">
        <f ca="1" t="shared" si="177"/>
        <v>+</v>
      </c>
      <c r="Y1560" s="74" t="e">
        <f ca="1">IF(C1560="",NA(),MATCH($B1560&amp;$C1560,'Smelter Look-up'!$J:$J,0))</f>
        <v>#N/A</v>
      </c>
      <c r="AB1560" s="74">
        <f ca="1" t="shared" si="178"/>
        <v>0</v>
      </c>
      <c r="AC1560" s="74" t="str">
        <f ca="1" t="shared" si="179"/>
        <v/>
      </c>
      <c r="AD1560" s="74" t="str">
        <f ca="1" t="shared" si="180"/>
        <v/>
      </c>
    </row>
    <row r="1561" s="74" customFormat="1" ht="20.15" customHeight="1" spans="1:30">
      <c r="A1561" s="97"/>
      <c r="B1561" s="95" t="str">
        <f ca="1">IF(LEN(A1561)=0,"",INDEX('Smelter Look-up'!$A:$A,MATCH($A1561,'Smelter Look-up'!$E:$E,0)))</f>
        <v/>
      </c>
      <c r="C1561" s="95" t="str">
        <f ca="1">IF(LEN(A1561)=0,"",INDEX('Smelter Look-up'!$C:$C,MATCH($A1561,'Smelter Look-up'!$E:$E,0)))</f>
        <v/>
      </c>
      <c r="D1561" s="95"/>
      <c r="E1561" s="95" t="str">
        <f ca="1">IF(ISERROR($Y1561),"",OFFSET('Smelter Look-up'!$D$4,$Y1561-4,0)&amp;"")</f>
        <v/>
      </c>
      <c r="F1561" s="95" t="str">
        <f ca="1">IF(ISERROR($Y1561),"",OFFSET('Smelter Look-up'!$E$4,$Y1561-4,0))</f>
        <v/>
      </c>
      <c r="G1561" s="95" t="str">
        <f ca="1">IF(C1561="Smelter not listed","Enter smelter details",IF(ISERROR($Y1561),"",OFFSET('Smelter Look-up'!$F$4,$Y1561-4,0)))</f>
        <v/>
      </c>
      <c r="H1561" s="154" t="str">
        <f ca="1">IF(ISERROR($Y1561),"",OFFSET('Smelter Look-up'!$G$4,$Y1561-4,0))</f>
        <v/>
      </c>
      <c r="I1561" s="96" t="str">
        <f ca="1">IF(ISERROR($Y1561),"",OFFSET('Smelter Look-up'!$H$4,$Y1561-4,0))</f>
        <v/>
      </c>
      <c r="J1561" s="96" t="str">
        <f ca="1">IF(ISERROR($Y1561),"",OFFSET('Smelter Look-up'!$I$4,$Y1561-4,0))</f>
        <v/>
      </c>
      <c r="K1561" s="97"/>
      <c r="L1561" s="97"/>
      <c r="M1561" s="97"/>
      <c r="N1561" s="97"/>
      <c r="O1561" s="97"/>
      <c r="P1561" s="97"/>
      <c r="Q1561" s="98"/>
      <c r="R1561" s="140" t="str">
        <f ca="1">IF(ISERROR($Y1561),"",OFFSET('Smelter Look-up'!$C$4,$Y1561-4,0)&amp;"")</f>
        <v/>
      </c>
      <c r="S1561" s="98" t="str">
        <f ca="1" t="shared" si="174"/>
        <v/>
      </c>
      <c r="T1561" s="98" t="str">
        <f ca="1">IF(B1561="","",IF(ISERROR(MATCH($J1561,SorP!B:B,0)),"",INDIRECT("'SorP'!$A$"&amp;MATCH($S1561&amp;$J1561,SorP!C:C,0))))</f>
        <v/>
      </c>
      <c r="U1561" s="99"/>
      <c r="V1561" s="74" t="str">
        <f ca="1" t="shared" si="175"/>
        <v/>
      </c>
      <c r="W1561" s="74" t="b">
        <f ca="1" t="shared" si="176"/>
        <v>0</v>
      </c>
      <c r="X1561" s="74" t="str">
        <f ca="1" t="shared" si="177"/>
        <v>+</v>
      </c>
      <c r="Y1561" s="74" t="e">
        <f ca="1">IF(C1561="",NA(),MATCH($B1561&amp;$C1561,'Smelter Look-up'!$J:$J,0))</f>
        <v>#N/A</v>
      </c>
      <c r="AB1561" s="74">
        <f ca="1" t="shared" si="178"/>
        <v>0</v>
      </c>
      <c r="AC1561" s="74" t="str">
        <f ca="1" t="shared" si="179"/>
        <v/>
      </c>
      <c r="AD1561" s="74" t="str">
        <f ca="1" t="shared" si="180"/>
        <v/>
      </c>
    </row>
    <row r="1562" s="74" customFormat="1" ht="20.15" customHeight="1" spans="1:30">
      <c r="A1562" s="97"/>
      <c r="B1562" s="95" t="str">
        <f ca="1">IF(LEN(A1562)=0,"",INDEX('Smelter Look-up'!$A:$A,MATCH($A1562,'Smelter Look-up'!$E:$E,0)))</f>
        <v/>
      </c>
      <c r="C1562" s="95" t="str">
        <f ca="1">IF(LEN(A1562)=0,"",INDEX('Smelter Look-up'!$C:$C,MATCH($A1562,'Smelter Look-up'!$E:$E,0)))</f>
        <v/>
      </c>
      <c r="D1562" s="95"/>
      <c r="E1562" s="95" t="str">
        <f ca="1">IF(ISERROR($Y1562),"",OFFSET('Smelter Look-up'!$D$4,$Y1562-4,0)&amp;"")</f>
        <v/>
      </c>
      <c r="F1562" s="95" t="str">
        <f ca="1">IF(ISERROR($Y1562),"",OFFSET('Smelter Look-up'!$E$4,$Y1562-4,0))</f>
        <v/>
      </c>
      <c r="G1562" s="95" t="str">
        <f ca="1">IF(C1562="Smelter not listed","Enter smelter details",IF(ISERROR($Y1562),"",OFFSET('Smelter Look-up'!$F$4,$Y1562-4,0)))</f>
        <v/>
      </c>
      <c r="H1562" s="154" t="str">
        <f ca="1">IF(ISERROR($Y1562),"",OFFSET('Smelter Look-up'!$G$4,$Y1562-4,0))</f>
        <v/>
      </c>
      <c r="I1562" s="96" t="str">
        <f ca="1">IF(ISERROR($Y1562),"",OFFSET('Smelter Look-up'!$H$4,$Y1562-4,0))</f>
        <v/>
      </c>
      <c r="J1562" s="96" t="str">
        <f ca="1">IF(ISERROR($Y1562),"",OFFSET('Smelter Look-up'!$I$4,$Y1562-4,0))</f>
        <v/>
      </c>
      <c r="K1562" s="97"/>
      <c r="L1562" s="97"/>
      <c r="M1562" s="97"/>
      <c r="N1562" s="97"/>
      <c r="O1562" s="97"/>
      <c r="P1562" s="97"/>
      <c r="Q1562" s="98"/>
      <c r="R1562" s="140" t="str">
        <f ca="1">IF(ISERROR($Y1562),"",OFFSET('Smelter Look-up'!$C$4,$Y1562-4,0)&amp;"")</f>
        <v/>
      </c>
      <c r="S1562" s="98" t="str">
        <f ca="1" t="shared" si="174"/>
        <v/>
      </c>
      <c r="T1562" s="98" t="str">
        <f ca="1">IF(B1562="","",IF(ISERROR(MATCH($J1562,SorP!B:B,0)),"",INDIRECT("'SorP'!$A$"&amp;MATCH($S1562&amp;$J1562,SorP!C:C,0))))</f>
        <v/>
      </c>
      <c r="U1562" s="99"/>
      <c r="V1562" s="74" t="str">
        <f ca="1" t="shared" si="175"/>
        <v/>
      </c>
      <c r="W1562" s="74" t="b">
        <f ca="1" t="shared" si="176"/>
        <v>0</v>
      </c>
      <c r="X1562" s="74" t="str">
        <f ca="1" t="shared" si="177"/>
        <v>+</v>
      </c>
      <c r="Y1562" s="74" t="e">
        <f ca="1">IF(C1562="",NA(),MATCH($B1562&amp;$C1562,'Smelter Look-up'!$J:$J,0))</f>
        <v>#N/A</v>
      </c>
      <c r="AB1562" s="74">
        <f ca="1" t="shared" si="178"/>
        <v>0</v>
      </c>
      <c r="AC1562" s="74" t="str">
        <f ca="1" t="shared" si="179"/>
        <v/>
      </c>
      <c r="AD1562" s="74" t="str">
        <f ca="1" t="shared" si="180"/>
        <v/>
      </c>
    </row>
    <row r="1563" s="74" customFormat="1" ht="20.15" customHeight="1" spans="1:30">
      <c r="A1563" s="97"/>
      <c r="B1563" s="95" t="str">
        <f ca="1">IF(LEN(A1563)=0,"",INDEX('Smelter Look-up'!$A:$A,MATCH($A1563,'Smelter Look-up'!$E:$E,0)))</f>
        <v/>
      </c>
      <c r="C1563" s="95" t="str">
        <f ca="1">IF(LEN(A1563)=0,"",INDEX('Smelter Look-up'!$C:$C,MATCH($A1563,'Smelter Look-up'!$E:$E,0)))</f>
        <v/>
      </c>
      <c r="D1563" s="95"/>
      <c r="E1563" s="95" t="str">
        <f ca="1">IF(ISERROR($Y1563),"",OFFSET('Smelter Look-up'!$D$4,$Y1563-4,0)&amp;"")</f>
        <v/>
      </c>
      <c r="F1563" s="95" t="str">
        <f ca="1">IF(ISERROR($Y1563),"",OFFSET('Smelter Look-up'!$E$4,$Y1563-4,0))</f>
        <v/>
      </c>
      <c r="G1563" s="95" t="str">
        <f ca="1">IF(C1563="Smelter not listed","Enter smelter details",IF(ISERROR($Y1563),"",OFFSET('Smelter Look-up'!$F$4,$Y1563-4,0)))</f>
        <v/>
      </c>
      <c r="H1563" s="154" t="str">
        <f ca="1">IF(ISERROR($Y1563),"",OFFSET('Smelter Look-up'!$G$4,$Y1563-4,0))</f>
        <v/>
      </c>
      <c r="I1563" s="96" t="str">
        <f ca="1">IF(ISERROR($Y1563),"",OFFSET('Smelter Look-up'!$H$4,$Y1563-4,0))</f>
        <v/>
      </c>
      <c r="J1563" s="96" t="str">
        <f ca="1">IF(ISERROR($Y1563),"",OFFSET('Smelter Look-up'!$I$4,$Y1563-4,0))</f>
        <v/>
      </c>
      <c r="K1563" s="97"/>
      <c r="L1563" s="97"/>
      <c r="M1563" s="97"/>
      <c r="N1563" s="97"/>
      <c r="O1563" s="97"/>
      <c r="P1563" s="97"/>
      <c r="Q1563" s="98"/>
      <c r="R1563" s="140" t="str">
        <f ca="1">IF(ISERROR($Y1563),"",OFFSET('Smelter Look-up'!$C$4,$Y1563-4,0)&amp;"")</f>
        <v/>
      </c>
      <c r="S1563" s="98" t="str">
        <f ca="1" t="shared" si="174"/>
        <v/>
      </c>
      <c r="T1563" s="98" t="str">
        <f ca="1">IF(B1563="","",IF(ISERROR(MATCH($J1563,SorP!B:B,0)),"",INDIRECT("'SorP'!$A$"&amp;MATCH($S1563&amp;$J1563,SorP!C:C,0))))</f>
        <v/>
      </c>
      <c r="U1563" s="99"/>
      <c r="V1563" s="74" t="str">
        <f ca="1" t="shared" si="175"/>
        <v/>
      </c>
      <c r="W1563" s="74" t="b">
        <f ca="1" t="shared" si="176"/>
        <v>0</v>
      </c>
      <c r="X1563" s="74" t="str">
        <f ca="1" t="shared" si="177"/>
        <v>+</v>
      </c>
      <c r="Y1563" s="74" t="e">
        <f ca="1">IF(C1563="",NA(),MATCH($B1563&amp;$C1563,'Smelter Look-up'!$J:$J,0))</f>
        <v>#N/A</v>
      </c>
      <c r="AB1563" s="74">
        <f ca="1" t="shared" si="178"/>
        <v>0</v>
      </c>
      <c r="AC1563" s="74" t="str">
        <f ca="1" t="shared" si="179"/>
        <v/>
      </c>
      <c r="AD1563" s="74" t="str">
        <f ca="1" t="shared" si="180"/>
        <v/>
      </c>
    </row>
    <row r="1564" s="74" customFormat="1" ht="20.15" customHeight="1" spans="1:30">
      <c r="A1564" s="97"/>
      <c r="B1564" s="95" t="str">
        <f ca="1">IF(LEN(A1564)=0,"",INDEX('Smelter Look-up'!$A:$A,MATCH($A1564,'Smelter Look-up'!$E:$E,0)))</f>
        <v/>
      </c>
      <c r="C1564" s="95" t="str">
        <f ca="1">IF(LEN(A1564)=0,"",INDEX('Smelter Look-up'!$C:$C,MATCH($A1564,'Smelter Look-up'!$E:$E,0)))</f>
        <v/>
      </c>
      <c r="D1564" s="95"/>
      <c r="E1564" s="95" t="str">
        <f ca="1">IF(ISERROR($Y1564),"",OFFSET('Smelter Look-up'!$D$4,$Y1564-4,0)&amp;"")</f>
        <v/>
      </c>
      <c r="F1564" s="95" t="str">
        <f ca="1">IF(ISERROR($Y1564),"",OFFSET('Smelter Look-up'!$E$4,$Y1564-4,0))</f>
        <v/>
      </c>
      <c r="G1564" s="95" t="str">
        <f ca="1">IF(C1564="Smelter not listed","Enter smelter details",IF(ISERROR($Y1564),"",OFFSET('Smelter Look-up'!$F$4,$Y1564-4,0)))</f>
        <v/>
      </c>
      <c r="H1564" s="154" t="str">
        <f ca="1">IF(ISERROR($Y1564),"",OFFSET('Smelter Look-up'!$G$4,$Y1564-4,0))</f>
        <v/>
      </c>
      <c r="I1564" s="96" t="str">
        <f ca="1">IF(ISERROR($Y1564),"",OFFSET('Smelter Look-up'!$H$4,$Y1564-4,0))</f>
        <v/>
      </c>
      <c r="J1564" s="96" t="str">
        <f ca="1">IF(ISERROR($Y1564),"",OFFSET('Smelter Look-up'!$I$4,$Y1564-4,0))</f>
        <v/>
      </c>
      <c r="K1564" s="97"/>
      <c r="L1564" s="97"/>
      <c r="M1564" s="97"/>
      <c r="N1564" s="97"/>
      <c r="O1564" s="97"/>
      <c r="P1564" s="97"/>
      <c r="Q1564" s="98"/>
      <c r="R1564" s="140" t="str">
        <f ca="1">IF(ISERROR($Y1564),"",OFFSET('Smelter Look-up'!$C$4,$Y1564-4,0)&amp;"")</f>
        <v/>
      </c>
      <c r="S1564" s="98" t="str">
        <f ca="1" t="shared" si="174"/>
        <v/>
      </c>
      <c r="T1564" s="98" t="str">
        <f ca="1">IF(B1564="","",IF(ISERROR(MATCH($J1564,SorP!B:B,0)),"",INDIRECT("'SorP'!$A$"&amp;MATCH($S1564&amp;$J1564,SorP!C:C,0))))</f>
        <v/>
      </c>
      <c r="U1564" s="99"/>
      <c r="V1564" s="74" t="str">
        <f ca="1" t="shared" si="175"/>
        <v/>
      </c>
      <c r="W1564" s="74" t="b">
        <f ca="1" t="shared" si="176"/>
        <v>0</v>
      </c>
      <c r="X1564" s="74" t="str">
        <f ca="1" t="shared" si="177"/>
        <v>+</v>
      </c>
      <c r="Y1564" s="74" t="e">
        <f ca="1">IF(C1564="",NA(),MATCH($B1564&amp;$C1564,'Smelter Look-up'!$J:$J,0))</f>
        <v>#N/A</v>
      </c>
      <c r="AB1564" s="74">
        <f ca="1" t="shared" si="178"/>
        <v>0</v>
      </c>
      <c r="AC1564" s="74" t="str">
        <f ca="1" t="shared" si="179"/>
        <v/>
      </c>
      <c r="AD1564" s="74" t="str">
        <f ca="1" t="shared" si="180"/>
        <v/>
      </c>
    </row>
    <row r="1565" s="74" customFormat="1" ht="20.15" customHeight="1" spans="1:30">
      <c r="A1565" s="97"/>
      <c r="B1565" s="95" t="str">
        <f ca="1">IF(LEN(A1565)=0,"",INDEX('Smelter Look-up'!$A:$A,MATCH($A1565,'Smelter Look-up'!$E:$E,0)))</f>
        <v/>
      </c>
      <c r="C1565" s="95" t="str">
        <f ca="1">IF(LEN(A1565)=0,"",INDEX('Smelter Look-up'!$C:$C,MATCH($A1565,'Smelter Look-up'!$E:$E,0)))</f>
        <v/>
      </c>
      <c r="D1565" s="95"/>
      <c r="E1565" s="95" t="str">
        <f ca="1">IF(ISERROR($Y1565),"",OFFSET('Smelter Look-up'!$D$4,$Y1565-4,0)&amp;"")</f>
        <v/>
      </c>
      <c r="F1565" s="95" t="str">
        <f ca="1">IF(ISERROR($Y1565),"",OFFSET('Smelter Look-up'!$E$4,$Y1565-4,0))</f>
        <v/>
      </c>
      <c r="G1565" s="95" t="str">
        <f ca="1">IF(C1565="Smelter not listed","Enter smelter details",IF(ISERROR($Y1565),"",OFFSET('Smelter Look-up'!$F$4,$Y1565-4,0)))</f>
        <v/>
      </c>
      <c r="H1565" s="154" t="str">
        <f ca="1">IF(ISERROR($Y1565),"",OFFSET('Smelter Look-up'!$G$4,$Y1565-4,0))</f>
        <v/>
      </c>
      <c r="I1565" s="96" t="str">
        <f ca="1">IF(ISERROR($Y1565),"",OFFSET('Smelter Look-up'!$H$4,$Y1565-4,0))</f>
        <v/>
      </c>
      <c r="J1565" s="96" t="str">
        <f ca="1">IF(ISERROR($Y1565),"",OFFSET('Smelter Look-up'!$I$4,$Y1565-4,0))</f>
        <v/>
      </c>
      <c r="K1565" s="97"/>
      <c r="L1565" s="97"/>
      <c r="M1565" s="97"/>
      <c r="N1565" s="97"/>
      <c r="O1565" s="97"/>
      <c r="P1565" s="97"/>
      <c r="Q1565" s="98"/>
      <c r="R1565" s="140" t="str">
        <f ca="1">IF(ISERROR($Y1565),"",OFFSET('Smelter Look-up'!$C$4,$Y1565-4,0)&amp;"")</f>
        <v/>
      </c>
      <c r="S1565" s="98" t="str">
        <f ca="1" t="shared" si="174"/>
        <v/>
      </c>
      <c r="T1565" s="98" t="str">
        <f ca="1">IF(B1565="","",IF(ISERROR(MATCH($J1565,SorP!B:B,0)),"",INDIRECT("'SorP'!$A$"&amp;MATCH($S1565&amp;$J1565,SorP!C:C,0))))</f>
        <v/>
      </c>
      <c r="U1565" s="99"/>
      <c r="V1565" s="74" t="str">
        <f ca="1" t="shared" si="175"/>
        <v/>
      </c>
      <c r="W1565" s="74" t="b">
        <f ca="1" t="shared" si="176"/>
        <v>0</v>
      </c>
      <c r="X1565" s="74" t="str">
        <f ca="1" t="shared" si="177"/>
        <v>+</v>
      </c>
      <c r="Y1565" s="74" t="e">
        <f ca="1">IF(C1565="",NA(),MATCH($B1565&amp;$C1565,'Smelter Look-up'!$J:$J,0))</f>
        <v>#N/A</v>
      </c>
      <c r="AB1565" s="74">
        <f ca="1" t="shared" si="178"/>
        <v>0</v>
      </c>
      <c r="AC1565" s="74" t="str">
        <f ca="1" t="shared" si="179"/>
        <v/>
      </c>
      <c r="AD1565" s="74" t="str">
        <f ca="1" t="shared" si="180"/>
        <v/>
      </c>
    </row>
    <row r="1566" s="74" customFormat="1" ht="20.15" customHeight="1" spans="1:30">
      <c r="A1566" s="97"/>
      <c r="B1566" s="95" t="str">
        <f ca="1">IF(LEN(A1566)=0,"",INDEX('Smelter Look-up'!$A:$A,MATCH($A1566,'Smelter Look-up'!$E:$E,0)))</f>
        <v/>
      </c>
      <c r="C1566" s="95" t="str">
        <f ca="1">IF(LEN(A1566)=0,"",INDEX('Smelter Look-up'!$C:$C,MATCH($A1566,'Smelter Look-up'!$E:$E,0)))</f>
        <v/>
      </c>
      <c r="D1566" s="95"/>
      <c r="E1566" s="95" t="str">
        <f ca="1">IF(ISERROR($Y1566),"",OFFSET('Smelter Look-up'!$D$4,$Y1566-4,0)&amp;"")</f>
        <v/>
      </c>
      <c r="F1566" s="95" t="str">
        <f ca="1">IF(ISERROR($Y1566),"",OFFSET('Smelter Look-up'!$E$4,$Y1566-4,0))</f>
        <v/>
      </c>
      <c r="G1566" s="95" t="str">
        <f ca="1">IF(C1566="Smelter not listed","Enter smelter details",IF(ISERROR($Y1566),"",OFFSET('Smelter Look-up'!$F$4,$Y1566-4,0)))</f>
        <v/>
      </c>
      <c r="H1566" s="154" t="str">
        <f ca="1">IF(ISERROR($Y1566),"",OFFSET('Smelter Look-up'!$G$4,$Y1566-4,0))</f>
        <v/>
      </c>
      <c r="I1566" s="96" t="str">
        <f ca="1">IF(ISERROR($Y1566),"",OFFSET('Smelter Look-up'!$H$4,$Y1566-4,0))</f>
        <v/>
      </c>
      <c r="J1566" s="96" t="str">
        <f ca="1">IF(ISERROR($Y1566),"",OFFSET('Smelter Look-up'!$I$4,$Y1566-4,0))</f>
        <v/>
      </c>
      <c r="K1566" s="97"/>
      <c r="L1566" s="97"/>
      <c r="M1566" s="97"/>
      <c r="N1566" s="97"/>
      <c r="O1566" s="97"/>
      <c r="P1566" s="97"/>
      <c r="Q1566" s="98"/>
      <c r="R1566" s="140" t="str">
        <f ca="1">IF(ISERROR($Y1566),"",OFFSET('Smelter Look-up'!$C$4,$Y1566-4,0)&amp;"")</f>
        <v/>
      </c>
      <c r="S1566" s="98" t="str">
        <f ca="1" t="shared" si="174"/>
        <v/>
      </c>
      <c r="T1566" s="98" t="str">
        <f ca="1">IF(B1566="","",IF(ISERROR(MATCH($J1566,SorP!B:B,0)),"",INDIRECT("'SorP'!$A$"&amp;MATCH($S1566&amp;$J1566,SorP!C:C,0))))</f>
        <v/>
      </c>
      <c r="U1566" s="99"/>
      <c r="V1566" s="74" t="str">
        <f ca="1" t="shared" si="175"/>
        <v/>
      </c>
      <c r="W1566" s="74" t="b">
        <f ca="1" t="shared" si="176"/>
        <v>0</v>
      </c>
      <c r="X1566" s="74" t="str">
        <f ca="1" t="shared" si="177"/>
        <v>+</v>
      </c>
      <c r="Y1566" s="74" t="e">
        <f ca="1">IF(C1566="",NA(),MATCH($B1566&amp;$C1566,'Smelter Look-up'!$J:$J,0))</f>
        <v>#N/A</v>
      </c>
      <c r="AB1566" s="74">
        <f ca="1" t="shared" si="178"/>
        <v>0</v>
      </c>
      <c r="AC1566" s="74" t="str">
        <f ca="1" t="shared" si="179"/>
        <v/>
      </c>
      <c r="AD1566" s="74" t="str">
        <f ca="1" t="shared" si="180"/>
        <v/>
      </c>
    </row>
    <row r="1567" s="74" customFormat="1" ht="20.15" customHeight="1" spans="1:30">
      <c r="A1567" s="97"/>
      <c r="B1567" s="95" t="str">
        <f ca="1">IF(LEN(A1567)=0,"",INDEX('Smelter Look-up'!$A:$A,MATCH($A1567,'Smelter Look-up'!$E:$E,0)))</f>
        <v/>
      </c>
      <c r="C1567" s="95" t="str">
        <f ca="1">IF(LEN(A1567)=0,"",INDEX('Smelter Look-up'!$C:$C,MATCH($A1567,'Smelter Look-up'!$E:$E,0)))</f>
        <v/>
      </c>
      <c r="D1567" s="95"/>
      <c r="E1567" s="95" t="str">
        <f ca="1">IF(ISERROR($Y1567),"",OFFSET('Smelter Look-up'!$D$4,$Y1567-4,0)&amp;"")</f>
        <v/>
      </c>
      <c r="F1567" s="95" t="str">
        <f ca="1">IF(ISERROR($Y1567),"",OFFSET('Smelter Look-up'!$E$4,$Y1567-4,0))</f>
        <v/>
      </c>
      <c r="G1567" s="95" t="str">
        <f ca="1">IF(C1567="Smelter not listed","Enter smelter details",IF(ISERROR($Y1567),"",OFFSET('Smelter Look-up'!$F$4,$Y1567-4,0)))</f>
        <v/>
      </c>
      <c r="H1567" s="154" t="str">
        <f ca="1">IF(ISERROR($Y1567),"",OFFSET('Smelter Look-up'!$G$4,$Y1567-4,0))</f>
        <v/>
      </c>
      <c r="I1567" s="96" t="str">
        <f ca="1">IF(ISERROR($Y1567),"",OFFSET('Smelter Look-up'!$H$4,$Y1567-4,0))</f>
        <v/>
      </c>
      <c r="J1567" s="96" t="str">
        <f ca="1">IF(ISERROR($Y1567),"",OFFSET('Smelter Look-up'!$I$4,$Y1567-4,0))</f>
        <v/>
      </c>
      <c r="K1567" s="97"/>
      <c r="L1567" s="97"/>
      <c r="M1567" s="97"/>
      <c r="N1567" s="97"/>
      <c r="O1567" s="97"/>
      <c r="P1567" s="97"/>
      <c r="Q1567" s="98"/>
      <c r="R1567" s="140" t="str">
        <f ca="1">IF(ISERROR($Y1567),"",OFFSET('Smelter Look-up'!$C$4,$Y1567-4,0)&amp;"")</f>
        <v/>
      </c>
      <c r="S1567" s="98" t="str">
        <f ca="1" t="shared" si="174"/>
        <v/>
      </c>
      <c r="T1567" s="98" t="str">
        <f ca="1">IF(B1567="","",IF(ISERROR(MATCH($J1567,SorP!B:B,0)),"",INDIRECT("'SorP'!$A$"&amp;MATCH($S1567&amp;$J1567,SorP!C:C,0))))</f>
        <v/>
      </c>
      <c r="U1567" s="99"/>
      <c r="V1567" s="74" t="str">
        <f ca="1" t="shared" si="175"/>
        <v/>
      </c>
      <c r="W1567" s="74" t="b">
        <f ca="1" t="shared" si="176"/>
        <v>0</v>
      </c>
      <c r="X1567" s="74" t="str">
        <f ca="1" t="shared" si="177"/>
        <v>+</v>
      </c>
      <c r="Y1567" s="74" t="e">
        <f ca="1">IF(C1567="",NA(),MATCH($B1567&amp;$C1567,'Smelter Look-up'!$J:$J,0))</f>
        <v>#N/A</v>
      </c>
      <c r="AB1567" s="74">
        <f ca="1" t="shared" si="178"/>
        <v>0</v>
      </c>
      <c r="AC1567" s="74" t="str">
        <f ca="1" t="shared" si="179"/>
        <v/>
      </c>
      <c r="AD1567" s="74" t="str">
        <f ca="1" t="shared" si="180"/>
        <v/>
      </c>
    </row>
    <row r="1568" s="74" customFormat="1" ht="20.15" customHeight="1" spans="1:30">
      <c r="A1568" s="97"/>
      <c r="B1568" s="95" t="str">
        <f ca="1">IF(LEN(A1568)=0,"",INDEX('Smelter Look-up'!$A:$A,MATCH($A1568,'Smelter Look-up'!$E:$E,0)))</f>
        <v/>
      </c>
      <c r="C1568" s="95" t="str">
        <f ca="1">IF(LEN(A1568)=0,"",INDEX('Smelter Look-up'!$C:$C,MATCH($A1568,'Smelter Look-up'!$E:$E,0)))</f>
        <v/>
      </c>
      <c r="D1568" s="95"/>
      <c r="E1568" s="95" t="str">
        <f ca="1">IF(ISERROR($Y1568),"",OFFSET('Smelter Look-up'!$D$4,$Y1568-4,0)&amp;"")</f>
        <v/>
      </c>
      <c r="F1568" s="95" t="str">
        <f ca="1">IF(ISERROR($Y1568),"",OFFSET('Smelter Look-up'!$E$4,$Y1568-4,0))</f>
        <v/>
      </c>
      <c r="G1568" s="95" t="str">
        <f ca="1">IF(C1568="Smelter not listed","Enter smelter details",IF(ISERROR($Y1568),"",OFFSET('Smelter Look-up'!$F$4,$Y1568-4,0)))</f>
        <v/>
      </c>
      <c r="H1568" s="154" t="str">
        <f ca="1">IF(ISERROR($Y1568),"",OFFSET('Smelter Look-up'!$G$4,$Y1568-4,0))</f>
        <v/>
      </c>
      <c r="I1568" s="96" t="str">
        <f ca="1">IF(ISERROR($Y1568),"",OFFSET('Smelter Look-up'!$H$4,$Y1568-4,0))</f>
        <v/>
      </c>
      <c r="J1568" s="96" t="str">
        <f ca="1">IF(ISERROR($Y1568),"",OFFSET('Smelter Look-up'!$I$4,$Y1568-4,0))</f>
        <v/>
      </c>
      <c r="K1568" s="97"/>
      <c r="L1568" s="97"/>
      <c r="M1568" s="97"/>
      <c r="N1568" s="97"/>
      <c r="O1568" s="97"/>
      <c r="P1568" s="97"/>
      <c r="Q1568" s="98"/>
      <c r="R1568" s="140" t="str">
        <f ca="1">IF(ISERROR($Y1568),"",OFFSET('Smelter Look-up'!$C$4,$Y1568-4,0)&amp;"")</f>
        <v/>
      </c>
      <c r="S1568" s="98" t="str">
        <f ca="1" t="shared" si="174"/>
        <v/>
      </c>
      <c r="T1568" s="98" t="str">
        <f ca="1">IF(B1568="","",IF(ISERROR(MATCH($J1568,SorP!B:B,0)),"",INDIRECT("'SorP'!$A$"&amp;MATCH($S1568&amp;$J1568,SorP!C:C,0))))</f>
        <v/>
      </c>
      <c r="U1568" s="99"/>
      <c r="V1568" s="74" t="str">
        <f ca="1" t="shared" si="175"/>
        <v/>
      </c>
      <c r="W1568" s="74" t="b">
        <f ca="1" t="shared" si="176"/>
        <v>0</v>
      </c>
      <c r="X1568" s="74" t="str">
        <f ca="1" t="shared" si="177"/>
        <v>+</v>
      </c>
      <c r="Y1568" s="74" t="e">
        <f ca="1">IF(C1568="",NA(),MATCH($B1568&amp;$C1568,'Smelter Look-up'!$J:$J,0))</f>
        <v>#N/A</v>
      </c>
      <c r="AB1568" s="74">
        <f ca="1" t="shared" si="178"/>
        <v>0</v>
      </c>
      <c r="AC1568" s="74" t="str">
        <f ca="1" t="shared" si="179"/>
        <v/>
      </c>
      <c r="AD1568" s="74" t="str">
        <f ca="1" t="shared" si="180"/>
        <v/>
      </c>
    </row>
    <row r="1569" s="74" customFormat="1" ht="20.15" customHeight="1" spans="1:30">
      <c r="A1569" s="97"/>
      <c r="B1569" s="95" t="str">
        <f ca="1">IF(LEN(A1569)=0,"",INDEX('Smelter Look-up'!$A:$A,MATCH($A1569,'Smelter Look-up'!$E:$E,0)))</f>
        <v/>
      </c>
      <c r="C1569" s="95" t="str">
        <f ca="1">IF(LEN(A1569)=0,"",INDEX('Smelter Look-up'!$C:$C,MATCH($A1569,'Smelter Look-up'!$E:$E,0)))</f>
        <v/>
      </c>
      <c r="D1569" s="95"/>
      <c r="E1569" s="95" t="str">
        <f ca="1">IF(ISERROR($Y1569),"",OFFSET('Smelter Look-up'!$D$4,$Y1569-4,0)&amp;"")</f>
        <v/>
      </c>
      <c r="F1569" s="95" t="str">
        <f ca="1">IF(ISERROR($Y1569),"",OFFSET('Smelter Look-up'!$E$4,$Y1569-4,0))</f>
        <v/>
      </c>
      <c r="G1569" s="95" t="str">
        <f ca="1">IF(C1569="Smelter not listed","Enter smelter details",IF(ISERROR($Y1569),"",OFFSET('Smelter Look-up'!$F$4,$Y1569-4,0)))</f>
        <v/>
      </c>
      <c r="H1569" s="154" t="str">
        <f ca="1">IF(ISERROR($Y1569),"",OFFSET('Smelter Look-up'!$G$4,$Y1569-4,0))</f>
        <v/>
      </c>
      <c r="I1569" s="96" t="str">
        <f ca="1">IF(ISERROR($Y1569),"",OFFSET('Smelter Look-up'!$H$4,$Y1569-4,0))</f>
        <v/>
      </c>
      <c r="J1569" s="96" t="str">
        <f ca="1">IF(ISERROR($Y1569),"",OFFSET('Smelter Look-up'!$I$4,$Y1569-4,0))</f>
        <v/>
      </c>
      <c r="K1569" s="97"/>
      <c r="L1569" s="97"/>
      <c r="M1569" s="97"/>
      <c r="N1569" s="97"/>
      <c r="O1569" s="97"/>
      <c r="P1569" s="97"/>
      <c r="Q1569" s="98"/>
      <c r="R1569" s="140" t="str">
        <f ca="1">IF(ISERROR($Y1569),"",OFFSET('Smelter Look-up'!$C$4,$Y1569-4,0)&amp;"")</f>
        <v/>
      </c>
      <c r="S1569" s="98" t="str">
        <f ca="1" t="shared" si="174"/>
        <v/>
      </c>
      <c r="T1569" s="98" t="str">
        <f ca="1">IF(B1569="","",IF(ISERROR(MATCH($J1569,SorP!B:B,0)),"",INDIRECT("'SorP'!$A$"&amp;MATCH($S1569&amp;$J1569,SorP!C:C,0))))</f>
        <v/>
      </c>
      <c r="U1569" s="99"/>
      <c r="V1569" s="74" t="str">
        <f ca="1" t="shared" si="175"/>
        <v/>
      </c>
      <c r="W1569" s="74" t="b">
        <f ca="1" t="shared" si="176"/>
        <v>0</v>
      </c>
      <c r="X1569" s="74" t="str">
        <f ca="1" t="shared" si="177"/>
        <v>+</v>
      </c>
      <c r="Y1569" s="74" t="e">
        <f ca="1">IF(C1569="",NA(),MATCH($B1569&amp;$C1569,'Smelter Look-up'!$J:$J,0))</f>
        <v>#N/A</v>
      </c>
      <c r="AB1569" s="74">
        <f ca="1" t="shared" si="178"/>
        <v>0</v>
      </c>
      <c r="AC1569" s="74" t="str">
        <f ca="1" t="shared" si="179"/>
        <v/>
      </c>
      <c r="AD1569" s="74" t="str">
        <f ca="1" t="shared" si="180"/>
        <v/>
      </c>
    </row>
    <row r="1570" s="74" customFormat="1" ht="20.15" customHeight="1" spans="1:30">
      <c r="A1570" s="97"/>
      <c r="B1570" s="95" t="str">
        <f ca="1">IF(LEN(A1570)=0,"",INDEX('Smelter Look-up'!$A:$A,MATCH($A1570,'Smelter Look-up'!$E:$E,0)))</f>
        <v/>
      </c>
      <c r="C1570" s="95" t="str">
        <f ca="1">IF(LEN(A1570)=0,"",INDEX('Smelter Look-up'!$C:$C,MATCH($A1570,'Smelter Look-up'!$E:$E,0)))</f>
        <v/>
      </c>
      <c r="D1570" s="95"/>
      <c r="E1570" s="95" t="str">
        <f ca="1">IF(ISERROR($Y1570),"",OFFSET('Smelter Look-up'!$D$4,$Y1570-4,0)&amp;"")</f>
        <v/>
      </c>
      <c r="F1570" s="95" t="str">
        <f ca="1">IF(ISERROR($Y1570),"",OFFSET('Smelter Look-up'!$E$4,$Y1570-4,0))</f>
        <v/>
      </c>
      <c r="G1570" s="95" t="str">
        <f ca="1">IF(C1570="Smelter not listed","Enter smelter details",IF(ISERROR($Y1570),"",OFFSET('Smelter Look-up'!$F$4,$Y1570-4,0)))</f>
        <v/>
      </c>
      <c r="H1570" s="154" t="str">
        <f ca="1">IF(ISERROR($Y1570),"",OFFSET('Smelter Look-up'!$G$4,$Y1570-4,0))</f>
        <v/>
      </c>
      <c r="I1570" s="96" t="str">
        <f ca="1">IF(ISERROR($Y1570),"",OFFSET('Smelter Look-up'!$H$4,$Y1570-4,0))</f>
        <v/>
      </c>
      <c r="J1570" s="96" t="str">
        <f ca="1">IF(ISERROR($Y1570),"",OFFSET('Smelter Look-up'!$I$4,$Y1570-4,0))</f>
        <v/>
      </c>
      <c r="K1570" s="97"/>
      <c r="L1570" s="97"/>
      <c r="M1570" s="97"/>
      <c r="N1570" s="97"/>
      <c r="O1570" s="97"/>
      <c r="P1570" s="97"/>
      <c r="Q1570" s="98"/>
      <c r="R1570" s="140" t="str">
        <f ca="1">IF(ISERROR($Y1570),"",OFFSET('Smelter Look-up'!$C$4,$Y1570-4,0)&amp;"")</f>
        <v/>
      </c>
      <c r="S1570" s="98" t="str">
        <f ca="1" t="shared" si="174"/>
        <v/>
      </c>
      <c r="T1570" s="98" t="str">
        <f ca="1">IF(B1570="","",IF(ISERROR(MATCH($J1570,SorP!B:B,0)),"",INDIRECT("'SorP'!$A$"&amp;MATCH($S1570&amp;$J1570,SorP!C:C,0))))</f>
        <v/>
      </c>
      <c r="U1570" s="99"/>
      <c r="V1570" s="74" t="str">
        <f ca="1" t="shared" si="175"/>
        <v/>
      </c>
      <c r="W1570" s="74" t="b">
        <f ca="1" t="shared" si="176"/>
        <v>0</v>
      </c>
      <c r="X1570" s="74" t="str">
        <f ca="1" t="shared" si="177"/>
        <v>+</v>
      </c>
      <c r="Y1570" s="74" t="e">
        <f ca="1">IF(C1570="",NA(),MATCH($B1570&amp;$C1570,'Smelter Look-up'!$J:$J,0))</f>
        <v>#N/A</v>
      </c>
      <c r="AB1570" s="74">
        <f ca="1" t="shared" si="178"/>
        <v>0</v>
      </c>
      <c r="AC1570" s="74" t="str">
        <f ca="1" t="shared" si="179"/>
        <v/>
      </c>
      <c r="AD1570" s="74" t="str">
        <f ca="1" t="shared" si="180"/>
        <v/>
      </c>
    </row>
    <row r="1571" s="74" customFormat="1" ht="20.15" customHeight="1" spans="1:30">
      <c r="A1571" s="97"/>
      <c r="B1571" s="95" t="str">
        <f ca="1">IF(LEN(A1571)=0,"",INDEX('Smelter Look-up'!$A:$A,MATCH($A1571,'Smelter Look-up'!$E:$E,0)))</f>
        <v/>
      </c>
      <c r="C1571" s="95" t="str">
        <f ca="1">IF(LEN(A1571)=0,"",INDEX('Smelter Look-up'!$C:$C,MATCH($A1571,'Smelter Look-up'!$E:$E,0)))</f>
        <v/>
      </c>
      <c r="D1571" s="95"/>
      <c r="E1571" s="95" t="str">
        <f ca="1">IF(ISERROR($Y1571),"",OFFSET('Smelter Look-up'!$D$4,$Y1571-4,0)&amp;"")</f>
        <v/>
      </c>
      <c r="F1571" s="95" t="str">
        <f ca="1">IF(ISERROR($Y1571),"",OFFSET('Smelter Look-up'!$E$4,$Y1571-4,0))</f>
        <v/>
      </c>
      <c r="G1571" s="95" t="str">
        <f ca="1">IF(C1571="Smelter not listed","Enter smelter details",IF(ISERROR($Y1571),"",OFFSET('Smelter Look-up'!$F$4,$Y1571-4,0)))</f>
        <v/>
      </c>
      <c r="H1571" s="154" t="str">
        <f ca="1">IF(ISERROR($Y1571),"",OFFSET('Smelter Look-up'!$G$4,$Y1571-4,0))</f>
        <v/>
      </c>
      <c r="I1571" s="96" t="str">
        <f ca="1">IF(ISERROR($Y1571),"",OFFSET('Smelter Look-up'!$H$4,$Y1571-4,0))</f>
        <v/>
      </c>
      <c r="J1571" s="96" t="str">
        <f ca="1">IF(ISERROR($Y1571),"",OFFSET('Smelter Look-up'!$I$4,$Y1571-4,0))</f>
        <v/>
      </c>
      <c r="K1571" s="97"/>
      <c r="L1571" s="97"/>
      <c r="M1571" s="97"/>
      <c r="N1571" s="97"/>
      <c r="O1571" s="97"/>
      <c r="P1571" s="97"/>
      <c r="Q1571" s="98"/>
      <c r="R1571" s="140" t="str">
        <f ca="1">IF(ISERROR($Y1571),"",OFFSET('Smelter Look-up'!$C$4,$Y1571-4,0)&amp;"")</f>
        <v/>
      </c>
      <c r="S1571" s="98" t="str">
        <f ca="1" t="shared" si="174"/>
        <v/>
      </c>
      <c r="T1571" s="98" t="str">
        <f ca="1">IF(B1571="","",IF(ISERROR(MATCH($J1571,SorP!B:B,0)),"",INDIRECT("'SorP'!$A$"&amp;MATCH($S1571&amp;$J1571,SorP!C:C,0))))</f>
        <v/>
      </c>
      <c r="U1571" s="99"/>
      <c r="V1571" s="74" t="str">
        <f ca="1" t="shared" si="175"/>
        <v/>
      </c>
      <c r="W1571" s="74" t="b">
        <f ca="1" t="shared" si="176"/>
        <v>0</v>
      </c>
      <c r="X1571" s="74" t="str">
        <f ca="1" t="shared" si="177"/>
        <v>+</v>
      </c>
      <c r="Y1571" s="74" t="e">
        <f ca="1">IF(C1571="",NA(),MATCH($B1571&amp;$C1571,'Smelter Look-up'!$J:$J,0))</f>
        <v>#N/A</v>
      </c>
      <c r="AB1571" s="74">
        <f ca="1" t="shared" si="178"/>
        <v>0</v>
      </c>
      <c r="AC1571" s="74" t="str">
        <f ca="1" t="shared" si="179"/>
        <v/>
      </c>
      <c r="AD1571" s="74" t="str">
        <f ca="1" t="shared" si="180"/>
        <v/>
      </c>
    </row>
    <row r="1572" s="74" customFormat="1" ht="20.15" customHeight="1" spans="1:30">
      <c r="A1572" s="97"/>
      <c r="B1572" s="95" t="str">
        <f ca="1">IF(LEN(A1572)=0,"",INDEX('Smelter Look-up'!$A:$A,MATCH($A1572,'Smelter Look-up'!$E:$E,0)))</f>
        <v/>
      </c>
      <c r="C1572" s="95" t="str">
        <f ca="1">IF(LEN(A1572)=0,"",INDEX('Smelter Look-up'!$C:$C,MATCH($A1572,'Smelter Look-up'!$E:$E,0)))</f>
        <v/>
      </c>
      <c r="D1572" s="95"/>
      <c r="E1572" s="95" t="str">
        <f ca="1">IF(ISERROR($Y1572),"",OFFSET('Smelter Look-up'!$D$4,$Y1572-4,0)&amp;"")</f>
        <v/>
      </c>
      <c r="F1572" s="95" t="str">
        <f ca="1">IF(ISERROR($Y1572),"",OFFSET('Smelter Look-up'!$E$4,$Y1572-4,0))</f>
        <v/>
      </c>
      <c r="G1572" s="95" t="str">
        <f ca="1">IF(C1572="Smelter not listed","Enter smelter details",IF(ISERROR($Y1572),"",OFFSET('Smelter Look-up'!$F$4,$Y1572-4,0)))</f>
        <v/>
      </c>
      <c r="H1572" s="154" t="str">
        <f ca="1">IF(ISERROR($Y1572),"",OFFSET('Smelter Look-up'!$G$4,$Y1572-4,0))</f>
        <v/>
      </c>
      <c r="I1572" s="96" t="str">
        <f ca="1">IF(ISERROR($Y1572),"",OFFSET('Smelter Look-up'!$H$4,$Y1572-4,0))</f>
        <v/>
      </c>
      <c r="J1572" s="96" t="str">
        <f ca="1">IF(ISERROR($Y1572),"",OFFSET('Smelter Look-up'!$I$4,$Y1572-4,0))</f>
        <v/>
      </c>
      <c r="K1572" s="97"/>
      <c r="L1572" s="97"/>
      <c r="M1572" s="97"/>
      <c r="N1572" s="97"/>
      <c r="O1572" s="97"/>
      <c r="P1572" s="97"/>
      <c r="Q1572" s="98"/>
      <c r="R1572" s="140" t="str">
        <f ca="1">IF(ISERROR($Y1572),"",OFFSET('Smelter Look-up'!$C$4,$Y1572-4,0)&amp;"")</f>
        <v/>
      </c>
      <c r="S1572" s="98" t="str">
        <f ca="1" t="shared" si="174"/>
        <v/>
      </c>
      <c r="T1572" s="98" t="str">
        <f ca="1">IF(B1572="","",IF(ISERROR(MATCH($J1572,SorP!B:B,0)),"",INDIRECT("'SorP'!$A$"&amp;MATCH($S1572&amp;$J1572,SorP!C:C,0))))</f>
        <v/>
      </c>
      <c r="U1572" s="99"/>
      <c r="V1572" s="74" t="str">
        <f ca="1" t="shared" si="175"/>
        <v/>
      </c>
      <c r="W1572" s="74" t="b">
        <f ca="1" t="shared" si="176"/>
        <v>0</v>
      </c>
      <c r="X1572" s="74" t="str">
        <f ca="1" t="shared" si="177"/>
        <v>+</v>
      </c>
      <c r="Y1572" s="74" t="e">
        <f ca="1">IF(C1572="",NA(),MATCH($B1572&amp;$C1572,'Smelter Look-up'!$J:$J,0))</f>
        <v>#N/A</v>
      </c>
      <c r="AB1572" s="74">
        <f ca="1" t="shared" si="178"/>
        <v>0</v>
      </c>
      <c r="AC1572" s="74" t="str">
        <f ca="1" t="shared" si="179"/>
        <v/>
      </c>
      <c r="AD1572" s="74" t="str">
        <f ca="1" t="shared" si="180"/>
        <v/>
      </c>
    </row>
    <row r="1573" s="74" customFormat="1" ht="20.15" customHeight="1" spans="1:30">
      <c r="A1573" s="97"/>
      <c r="B1573" s="95" t="str">
        <f ca="1">IF(LEN(A1573)=0,"",INDEX('Smelter Look-up'!$A:$A,MATCH($A1573,'Smelter Look-up'!$E:$E,0)))</f>
        <v/>
      </c>
      <c r="C1573" s="95" t="str">
        <f ca="1">IF(LEN(A1573)=0,"",INDEX('Smelter Look-up'!$C:$C,MATCH($A1573,'Smelter Look-up'!$E:$E,0)))</f>
        <v/>
      </c>
      <c r="D1573" s="95"/>
      <c r="E1573" s="95" t="str">
        <f ca="1">IF(ISERROR($Y1573),"",OFFSET('Smelter Look-up'!$D$4,$Y1573-4,0)&amp;"")</f>
        <v/>
      </c>
      <c r="F1573" s="95" t="str">
        <f ca="1">IF(ISERROR($Y1573),"",OFFSET('Smelter Look-up'!$E$4,$Y1573-4,0))</f>
        <v/>
      </c>
      <c r="G1573" s="95" t="str">
        <f ca="1">IF(C1573="Smelter not listed","Enter smelter details",IF(ISERROR($Y1573),"",OFFSET('Smelter Look-up'!$F$4,$Y1573-4,0)))</f>
        <v/>
      </c>
      <c r="H1573" s="154" t="str">
        <f ca="1">IF(ISERROR($Y1573),"",OFFSET('Smelter Look-up'!$G$4,$Y1573-4,0))</f>
        <v/>
      </c>
      <c r="I1573" s="96" t="str">
        <f ca="1">IF(ISERROR($Y1573),"",OFFSET('Smelter Look-up'!$H$4,$Y1573-4,0))</f>
        <v/>
      </c>
      <c r="J1573" s="96" t="str">
        <f ca="1">IF(ISERROR($Y1573),"",OFFSET('Smelter Look-up'!$I$4,$Y1573-4,0))</f>
        <v/>
      </c>
      <c r="K1573" s="97"/>
      <c r="L1573" s="97"/>
      <c r="M1573" s="97"/>
      <c r="N1573" s="97"/>
      <c r="O1573" s="97"/>
      <c r="P1573" s="97"/>
      <c r="Q1573" s="98"/>
      <c r="R1573" s="140" t="str">
        <f ca="1">IF(ISERROR($Y1573),"",OFFSET('Smelter Look-up'!$C$4,$Y1573-4,0)&amp;"")</f>
        <v/>
      </c>
      <c r="S1573" s="98" t="str">
        <f ca="1" t="shared" si="174"/>
        <v/>
      </c>
      <c r="T1573" s="98" t="str">
        <f ca="1">IF(B1573="","",IF(ISERROR(MATCH($J1573,SorP!B:B,0)),"",INDIRECT("'SorP'!$A$"&amp;MATCH($S1573&amp;$J1573,SorP!C:C,0))))</f>
        <v/>
      </c>
      <c r="U1573" s="99"/>
      <c r="V1573" s="74" t="str">
        <f ca="1" t="shared" si="175"/>
        <v/>
      </c>
      <c r="W1573" s="74" t="b">
        <f ca="1" t="shared" si="176"/>
        <v>0</v>
      </c>
      <c r="X1573" s="74" t="str">
        <f ca="1" t="shared" si="177"/>
        <v>+</v>
      </c>
      <c r="Y1573" s="74" t="e">
        <f ca="1">IF(C1573="",NA(),MATCH($B1573&amp;$C1573,'Smelter Look-up'!$J:$J,0))</f>
        <v>#N/A</v>
      </c>
      <c r="AB1573" s="74">
        <f ca="1" t="shared" si="178"/>
        <v>0</v>
      </c>
      <c r="AC1573" s="74" t="str">
        <f ca="1" t="shared" si="179"/>
        <v/>
      </c>
      <c r="AD1573" s="74" t="str">
        <f ca="1" t="shared" si="180"/>
        <v/>
      </c>
    </row>
    <row r="1574" s="74" customFormat="1" ht="20.15" customHeight="1" spans="1:30">
      <c r="A1574" s="97"/>
      <c r="B1574" s="95" t="str">
        <f ca="1">IF(LEN(A1574)=0,"",INDEX('Smelter Look-up'!$A:$A,MATCH($A1574,'Smelter Look-up'!$E:$E,0)))</f>
        <v/>
      </c>
      <c r="C1574" s="95" t="str">
        <f ca="1">IF(LEN(A1574)=0,"",INDEX('Smelter Look-up'!$C:$C,MATCH($A1574,'Smelter Look-up'!$E:$E,0)))</f>
        <v/>
      </c>
      <c r="D1574" s="95"/>
      <c r="E1574" s="95" t="str">
        <f ca="1">IF(ISERROR($Y1574),"",OFFSET('Smelter Look-up'!$D$4,$Y1574-4,0)&amp;"")</f>
        <v/>
      </c>
      <c r="F1574" s="95" t="str">
        <f ca="1">IF(ISERROR($Y1574),"",OFFSET('Smelter Look-up'!$E$4,$Y1574-4,0))</f>
        <v/>
      </c>
      <c r="G1574" s="95" t="str">
        <f ca="1">IF(C1574="Smelter not listed","Enter smelter details",IF(ISERROR($Y1574),"",OFFSET('Smelter Look-up'!$F$4,$Y1574-4,0)))</f>
        <v/>
      </c>
      <c r="H1574" s="154" t="str">
        <f ca="1">IF(ISERROR($Y1574),"",OFFSET('Smelter Look-up'!$G$4,$Y1574-4,0))</f>
        <v/>
      </c>
      <c r="I1574" s="96" t="str">
        <f ca="1">IF(ISERROR($Y1574),"",OFFSET('Smelter Look-up'!$H$4,$Y1574-4,0))</f>
        <v/>
      </c>
      <c r="J1574" s="96" t="str">
        <f ca="1">IF(ISERROR($Y1574),"",OFFSET('Smelter Look-up'!$I$4,$Y1574-4,0))</f>
        <v/>
      </c>
      <c r="K1574" s="97"/>
      <c r="L1574" s="97"/>
      <c r="M1574" s="97"/>
      <c r="N1574" s="97"/>
      <c r="O1574" s="97"/>
      <c r="P1574" s="97"/>
      <c r="Q1574" s="98"/>
      <c r="R1574" s="140" t="str">
        <f ca="1">IF(ISERROR($Y1574),"",OFFSET('Smelter Look-up'!$C$4,$Y1574-4,0)&amp;"")</f>
        <v/>
      </c>
      <c r="S1574" s="98" t="str">
        <f ca="1" t="shared" si="174"/>
        <v/>
      </c>
      <c r="T1574" s="98" t="str">
        <f ca="1">IF(B1574="","",IF(ISERROR(MATCH($J1574,SorP!B:B,0)),"",INDIRECT("'SorP'!$A$"&amp;MATCH($S1574&amp;$J1574,SorP!C:C,0))))</f>
        <v/>
      </c>
      <c r="U1574" s="99"/>
      <c r="V1574" s="74" t="str">
        <f ca="1" t="shared" si="175"/>
        <v/>
      </c>
      <c r="W1574" s="74" t="b">
        <f ca="1" t="shared" si="176"/>
        <v>0</v>
      </c>
      <c r="X1574" s="74" t="str">
        <f ca="1" t="shared" si="177"/>
        <v>+</v>
      </c>
      <c r="Y1574" s="74" t="e">
        <f ca="1">IF(C1574="",NA(),MATCH($B1574&amp;$C1574,'Smelter Look-up'!$J:$J,0))</f>
        <v>#N/A</v>
      </c>
      <c r="AB1574" s="74">
        <f ca="1" t="shared" si="178"/>
        <v>0</v>
      </c>
      <c r="AC1574" s="74" t="str">
        <f ca="1" t="shared" si="179"/>
        <v/>
      </c>
      <c r="AD1574" s="74" t="str">
        <f ca="1" t="shared" si="180"/>
        <v/>
      </c>
    </row>
    <row r="1575" s="74" customFormat="1" ht="20.15" customHeight="1" spans="1:30">
      <c r="A1575" s="97"/>
      <c r="B1575" s="95" t="str">
        <f ca="1">IF(LEN(A1575)=0,"",INDEX('Smelter Look-up'!$A:$A,MATCH($A1575,'Smelter Look-up'!$E:$E,0)))</f>
        <v/>
      </c>
      <c r="C1575" s="95" t="str">
        <f ca="1">IF(LEN(A1575)=0,"",INDEX('Smelter Look-up'!$C:$C,MATCH($A1575,'Smelter Look-up'!$E:$E,0)))</f>
        <v/>
      </c>
      <c r="D1575" s="95"/>
      <c r="E1575" s="95" t="str">
        <f ca="1">IF(ISERROR($Y1575),"",OFFSET('Smelter Look-up'!$D$4,$Y1575-4,0)&amp;"")</f>
        <v/>
      </c>
      <c r="F1575" s="95" t="str">
        <f ca="1">IF(ISERROR($Y1575),"",OFFSET('Smelter Look-up'!$E$4,$Y1575-4,0))</f>
        <v/>
      </c>
      <c r="G1575" s="95" t="str">
        <f ca="1">IF(C1575="Smelter not listed","Enter smelter details",IF(ISERROR($Y1575),"",OFFSET('Smelter Look-up'!$F$4,$Y1575-4,0)))</f>
        <v/>
      </c>
      <c r="H1575" s="154" t="str">
        <f ca="1">IF(ISERROR($Y1575),"",OFFSET('Smelter Look-up'!$G$4,$Y1575-4,0))</f>
        <v/>
      </c>
      <c r="I1575" s="96" t="str">
        <f ca="1">IF(ISERROR($Y1575),"",OFFSET('Smelter Look-up'!$H$4,$Y1575-4,0))</f>
        <v/>
      </c>
      <c r="J1575" s="96" t="str">
        <f ca="1">IF(ISERROR($Y1575),"",OFFSET('Smelter Look-up'!$I$4,$Y1575-4,0))</f>
        <v/>
      </c>
      <c r="K1575" s="97"/>
      <c r="L1575" s="97"/>
      <c r="M1575" s="97"/>
      <c r="N1575" s="97"/>
      <c r="O1575" s="97"/>
      <c r="P1575" s="97"/>
      <c r="Q1575" s="98"/>
      <c r="R1575" s="140" t="str">
        <f ca="1">IF(ISERROR($Y1575),"",OFFSET('Smelter Look-up'!$C$4,$Y1575-4,0)&amp;"")</f>
        <v/>
      </c>
      <c r="S1575" s="98" t="str">
        <f ca="1" t="shared" si="174"/>
        <v/>
      </c>
      <c r="T1575" s="98" t="str">
        <f ca="1">IF(B1575="","",IF(ISERROR(MATCH($J1575,SorP!B:B,0)),"",INDIRECT("'SorP'!$A$"&amp;MATCH($S1575&amp;$J1575,SorP!C:C,0))))</f>
        <v/>
      </c>
      <c r="U1575" s="99"/>
      <c r="V1575" s="74" t="str">
        <f ca="1" t="shared" si="175"/>
        <v/>
      </c>
      <c r="W1575" s="74" t="b">
        <f ca="1" t="shared" si="176"/>
        <v>0</v>
      </c>
      <c r="X1575" s="74" t="str">
        <f ca="1" t="shared" si="177"/>
        <v>+</v>
      </c>
      <c r="Y1575" s="74" t="e">
        <f ca="1">IF(C1575="",NA(),MATCH($B1575&amp;$C1575,'Smelter Look-up'!$J:$J,0))</f>
        <v>#N/A</v>
      </c>
      <c r="AB1575" s="74">
        <f ca="1" t="shared" si="178"/>
        <v>0</v>
      </c>
      <c r="AC1575" s="74" t="str">
        <f ca="1" t="shared" si="179"/>
        <v/>
      </c>
      <c r="AD1575" s="74" t="str">
        <f ca="1" t="shared" si="180"/>
        <v/>
      </c>
    </row>
    <row r="1576" s="74" customFormat="1" ht="20.15" customHeight="1" spans="1:30">
      <c r="A1576" s="97"/>
      <c r="B1576" s="95" t="str">
        <f ca="1">IF(LEN(A1576)=0,"",INDEX('Smelter Look-up'!$A:$A,MATCH($A1576,'Smelter Look-up'!$E:$E,0)))</f>
        <v/>
      </c>
      <c r="C1576" s="95" t="str">
        <f ca="1">IF(LEN(A1576)=0,"",INDEX('Smelter Look-up'!$C:$C,MATCH($A1576,'Smelter Look-up'!$E:$E,0)))</f>
        <v/>
      </c>
      <c r="D1576" s="95"/>
      <c r="E1576" s="95" t="str">
        <f ca="1">IF(ISERROR($Y1576),"",OFFSET('Smelter Look-up'!$D$4,$Y1576-4,0)&amp;"")</f>
        <v/>
      </c>
      <c r="F1576" s="95" t="str">
        <f ca="1">IF(ISERROR($Y1576),"",OFFSET('Smelter Look-up'!$E$4,$Y1576-4,0))</f>
        <v/>
      </c>
      <c r="G1576" s="95" t="str">
        <f ca="1">IF(C1576="Smelter not listed","Enter smelter details",IF(ISERROR($Y1576),"",OFFSET('Smelter Look-up'!$F$4,$Y1576-4,0)))</f>
        <v/>
      </c>
      <c r="H1576" s="154" t="str">
        <f ca="1">IF(ISERROR($Y1576),"",OFFSET('Smelter Look-up'!$G$4,$Y1576-4,0))</f>
        <v/>
      </c>
      <c r="I1576" s="96" t="str">
        <f ca="1">IF(ISERROR($Y1576),"",OFFSET('Smelter Look-up'!$H$4,$Y1576-4,0))</f>
        <v/>
      </c>
      <c r="J1576" s="96" t="str">
        <f ca="1">IF(ISERROR($Y1576),"",OFFSET('Smelter Look-up'!$I$4,$Y1576-4,0))</f>
        <v/>
      </c>
      <c r="K1576" s="97"/>
      <c r="L1576" s="97"/>
      <c r="M1576" s="97"/>
      <c r="N1576" s="97"/>
      <c r="O1576" s="97"/>
      <c r="P1576" s="97"/>
      <c r="Q1576" s="98"/>
      <c r="R1576" s="140" t="str">
        <f ca="1">IF(ISERROR($Y1576),"",OFFSET('Smelter Look-up'!$C$4,$Y1576-4,0)&amp;"")</f>
        <v/>
      </c>
      <c r="S1576" s="98" t="str">
        <f ca="1" t="shared" si="174"/>
        <v/>
      </c>
      <c r="T1576" s="98" t="str">
        <f ca="1">IF(B1576="","",IF(ISERROR(MATCH($J1576,SorP!B:B,0)),"",INDIRECT("'SorP'!$A$"&amp;MATCH($S1576&amp;$J1576,SorP!C:C,0))))</f>
        <v/>
      </c>
      <c r="U1576" s="99"/>
      <c r="V1576" s="74" t="str">
        <f ca="1" t="shared" si="175"/>
        <v/>
      </c>
      <c r="W1576" s="74" t="b">
        <f ca="1" t="shared" si="176"/>
        <v>0</v>
      </c>
      <c r="X1576" s="74" t="str">
        <f ca="1" t="shared" si="177"/>
        <v>+</v>
      </c>
      <c r="Y1576" s="74" t="e">
        <f ca="1">IF(C1576="",NA(),MATCH($B1576&amp;$C1576,'Smelter Look-up'!$J:$J,0))</f>
        <v>#N/A</v>
      </c>
      <c r="AB1576" s="74">
        <f ca="1" t="shared" si="178"/>
        <v>0</v>
      </c>
      <c r="AC1576" s="74" t="str">
        <f ca="1" t="shared" si="179"/>
        <v/>
      </c>
      <c r="AD1576" s="74" t="str">
        <f ca="1" t="shared" si="180"/>
        <v/>
      </c>
    </row>
    <row r="1577" s="74" customFormat="1" ht="20.15" customHeight="1" spans="1:30">
      <c r="A1577" s="97"/>
      <c r="B1577" s="95" t="str">
        <f ca="1">IF(LEN(A1577)=0,"",INDEX('Smelter Look-up'!$A:$A,MATCH($A1577,'Smelter Look-up'!$E:$E,0)))</f>
        <v/>
      </c>
      <c r="C1577" s="95" t="str">
        <f ca="1">IF(LEN(A1577)=0,"",INDEX('Smelter Look-up'!$C:$C,MATCH($A1577,'Smelter Look-up'!$E:$E,0)))</f>
        <v/>
      </c>
      <c r="D1577" s="95"/>
      <c r="E1577" s="95" t="str">
        <f ca="1">IF(ISERROR($Y1577),"",OFFSET('Smelter Look-up'!$D$4,$Y1577-4,0)&amp;"")</f>
        <v/>
      </c>
      <c r="F1577" s="95" t="str">
        <f ca="1">IF(ISERROR($Y1577),"",OFFSET('Smelter Look-up'!$E$4,$Y1577-4,0))</f>
        <v/>
      </c>
      <c r="G1577" s="95" t="str">
        <f ca="1">IF(C1577="Smelter not listed","Enter smelter details",IF(ISERROR($Y1577),"",OFFSET('Smelter Look-up'!$F$4,$Y1577-4,0)))</f>
        <v/>
      </c>
      <c r="H1577" s="154" t="str">
        <f ca="1">IF(ISERROR($Y1577),"",OFFSET('Smelter Look-up'!$G$4,$Y1577-4,0))</f>
        <v/>
      </c>
      <c r="I1577" s="96" t="str">
        <f ca="1">IF(ISERROR($Y1577),"",OFFSET('Smelter Look-up'!$H$4,$Y1577-4,0))</f>
        <v/>
      </c>
      <c r="J1577" s="96" t="str">
        <f ca="1">IF(ISERROR($Y1577),"",OFFSET('Smelter Look-up'!$I$4,$Y1577-4,0))</f>
        <v/>
      </c>
      <c r="K1577" s="97"/>
      <c r="L1577" s="97"/>
      <c r="M1577" s="97"/>
      <c r="N1577" s="97"/>
      <c r="O1577" s="97"/>
      <c r="P1577" s="97"/>
      <c r="Q1577" s="98"/>
      <c r="R1577" s="140" t="str">
        <f ca="1">IF(ISERROR($Y1577),"",OFFSET('Smelter Look-up'!$C$4,$Y1577-4,0)&amp;"")</f>
        <v/>
      </c>
      <c r="S1577" s="98" t="str">
        <f ca="1" t="shared" si="174"/>
        <v/>
      </c>
      <c r="T1577" s="98" t="str">
        <f ca="1">IF(B1577="","",IF(ISERROR(MATCH($J1577,SorP!B:B,0)),"",INDIRECT("'SorP'!$A$"&amp;MATCH($S1577&amp;$J1577,SorP!C:C,0))))</f>
        <v/>
      </c>
      <c r="U1577" s="99"/>
      <c r="V1577" s="74" t="str">
        <f ca="1" t="shared" si="175"/>
        <v/>
      </c>
      <c r="W1577" s="74" t="b">
        <f ca="1" t="shared" si="176"/>
        <v>0</v>
      </c>
      <c r="X1577" s="74" t="str">
        <f ca="1" t="shared" si="177"/>
        <v>+</v>
      </c>
      <c r="Y1577" s="74" t="e">
        <f ca="1">IF(C1577="",NA(),MATCH($B1577&amp;$C1577,'Smelter Look-up'!$J:$J,0))</f>
        <v>#N/A</v>
      </c>
      <c r="AB1577" s="74">
        <f ca="1" t="shared" si="178"/>
        <v>0</v>
      </c>
      <c r="AC1577" s="74" t="str">
        <f ca="1" t="shared" si="179"/>
        <v/>
      </c>
      <c r="AD1577" s="74" t="str">
        <f ca="1" t="shared" si="180"/>
        <v/>
      </c>
    </row>
    <row r="1578" s="74" customFormat="1" ht="20.15" customHeight="1" spans="1:30">
      <c r="A1578" s="97"/>
      <c r="B1578" s="95" t="str">
        <f ca="1">IF(LEN(A1578)=0,"",INDEX('Smelter Look-up'!$A:$A,MATCH($A1578,'Smelter Look-up'!$E:$E,0)))</f>
        <v/>
      </c>
      <c r="C1578" s="95" t="str">
        <f ca="1">IF(LEN(A1578)=0,"",INDEX('Smelter Look-up'!$C:$C,MATCH($A1578,'Smelter Look-up'!$E:$E,0)))</f>
        <v/>
      </c>
      <c r="D1578" s="95"/>
      <c r="E1578" s="95" t="str">
        <f ca="1">IF(ISERROR($Y1578),"",OFFSET('Smelter Look-up'!$D$4,$Y1578-4,0)&amp;"")</f>
        <v/>
      </c>
      <c r="F1578" s="95" t="str">
        <f ca="1">IF(ISERROR($Y1578),"",OFFSET('Smelter Look-up'!$E$4,$Y1578-4,0))</f>
        <v/>
      </c>
      <c r="G1578" s="95" t="str">
        <f ca="1">IF(C1578="Smelter not listed","Enter smelter details",IF(ISERROR($Y1578),"",OFFSET('Smelter Look-up'!$F$4,$Y1578-4,0)))</f>
        <v/>
      </c>
      <c r="H1578" s="154" t="str">
        <f ca="1">IF(ISERROR($Y1578),"",OFFSET('Smelter Look-up'!$G$4,$Y1578-4,0))</f>
        <v/>
      </c>
      <c r="I1578" s="96" t="str">
        <f ca="1">IF(ISERROR($Y1578),"",OFFSET('Smelter Look-up'!$H$4,$Y1578-4,0))</f>
        <v/>
      </c>
      <c r="J1578" s="96" t="str">
        <f ca="1">IF(ISERROR($Y1578),"",OFFSET('Smelter Look-up'!$I$4,$Y1578-4,0))</f>
        <v/>
      </c>
      <c r="K1578" s="97"/>
      <c r="L1578" s="97"/>
      <c r="M1578" s="97"/>
      <c r="N1578" s="97"/>
      <c r="O1578" s="97"/>
      <c r="P1578" s="97"/>
      <c r="Q1578" s="98"/>
      <c r="R1578" s="140" t="str">
        <f ca="1">IF(ISERROR($Y1578),"",OFFSET('Smelter Look-up'!$C$4,$Y1578-4,0)&amp;"")</f>
        <v/>
      </c>
      <c r="S1578" s="98" t="str">
        <f ca="1" t="shared" si="174"/>
        <v/>
      </c>
      <c r="T1578" s="98" t="str">
        <f ca="1">IF(B1578="","",IF(ISERROR(MATCH($J1578,SorP!B:B,0)),"",INDIRECT("'SorP'!$A$"&amp;MATCH($S1578&amp;$J1578,SorP!C:C,0))))</f>
        <v/>
      </c>
      <c r="U1578" s="99"/>
      <c r="V1578" s="74" t="str">
        <f ca="1" t="shared" si="175"/>
        <v/>
      </c>
      <c r="W1578" s="74" t="b">
        <f ca="1" t="shared" si="176"/>
        <v>0</v>
      </c>
      <c r="X1578" s="74" t="str">
        <f ca="1" t="shared" si="177"/>
        <v>+</v>
      </c>
      <c r="Y1578" s="74" t="e">
        <f ca="1">IF(C1578="",NA(),MATCH($B1578&amp;$C1578,'Smelter Look-up'!$J:$J,0))</f>
        <v>#N/A</v>
      </c>
      <c r="AB1578" s="74">
        <f ca="1" t="shared" si="178"/>
        <v>0</v>
      </c>
      <c r="AC1578" s="74" t="str">
        <f ca="1" t="shared" si="179"/>
        <v/>
      </c>
      <c r="AD1578" s="74" t="str">
        <f ca="1" t="shared" si="180"/>
        <v/>
      </c>
    </row>
    <row r="1579" s="74" customFormat="1" ht="20.15" customHeight="1" spans="1:30">
      <c r="A1579" s="97"/>
      <c r="B1579" s="95" t="str">
        <f ca="1">IF(LEN(A1579)=0,"",INDEX('Smelter Look-up'!$A:$A,MATCH($A1579,'Smelter Look-up'!$E:$E,0)))</f>
        <v/>
      </c>
      <c r="C1579" s="95" t="str">
        <f ca="1">IF(LEN(A1579)=0,"",INDEX('Smelter Look-up'!$C:$C,MATCH($A1579,'Smelter Look-up'!$E:$E,0)))</f>
        <v/>
      </c>
      <c r="D1579" s="95"/>
      <c r="E1579" s="95" t="str">
        <f ca="1">IF(ISERROR($Y1579),"",OFFSET('Smelter Look-up'!$D$4,$Y1579-4,0)&amp;"")</f>
        <v/>
      </c>
      <c r="F1579" s="95" t="str">
        <f ca="1">IF(ISERROR($Y1579),"",OFFSET('Smelter Look-up'!$E$4,$Y1579-4,0))</f>
        <v/>
      </c>
      <c r="G1579" s="95" t="str">
        <f ca="1">IF(C1579="Smelter not listed","Enter smelter details",IF(ISERROR($Y1579),"",OFFSET('Smelter Look-up'!$F$4,$Y1579-4,0)))</f>
        <v/>
      </c>
      <c r="H1579" s="154" t="str">
        <f ca="1">IF(ISERROR($Y1579),"",OFFSET('Smelter Look-up'!$G$4,$Y1579-4,0))</f>
        <v/>
      </c>
      <c r="I1579" s="96" t="str">
        <f ca="1">IF(ISERROR($Y1579),"",OFFSET('Smelter Look-up'!$H$4,$Y1579-4,0))</f>
        <v/>
      </c>
      <c r="J1579" s="96" t="str">
        <f ca="1">IF(ISERROR($Y1579),"",OFFSET('Smelter Look-up'!$I$4,$Y1579-4,0))</f>
        <v/>
      </c>
      <c r="K1579" s="97"/>
      <c r="L1579" s="97"/>
      <c r="M1579" s="97"/>
      <c r="N1579" s="97"/>
      <c r="O1579" s="97"/>
      <c r="P1579" s="97"/>
      <c r="Q1579" s="98"/>
      <c r="R1579" s="140" t="str">
        <f ca="1">IF(ISERROR($Y1579),"",OFFSET('Smelter Look-up'!$C$4,$Y1579-4,0)&amp;"")</f>
        <v/>
      </c>
      <c r="S1579" s="98" t="str">
        <f ca="1" t="shared" si="174"/>
        <v/>
      </c>
      <c r="T1579" s="98" t="str">
        <f ca="1">IF(B1579="","",IF(ISERROR(MATCH($J1579,SorP!B:B,0)),"",INDIRECT("'SorP'!$A$"&amp;MATCH($S1579&amp;$J1579,SorP!C:C,0))))</f>
        <v/>
      </c>
      <c r="U1579" s="99"/>
      <c r="V1579" s="74" t="str">
        <f ca="1" t="shared" si="175"/>
        <v/>
      </c>
      <c r="W1579" s="74" t="b">
        <f ca="1" t="shared" si="176"/>
        <v>0</v>
      </c>
      <c r="X1579" s="74" t="str">
        <f ca="1" t="shared" si="177"/>
        <v>+</v>
      </c>
      <c r="Y1579" s="74" t="e">
        <f ca="1">IF(C1579="",NA(),MATCH($B1579&amp;$C1579,'Smelter Look-up'!$J:$J,0))</f>
        <v>#N/A</v>
      </c>
      <c r="AB1579" s="74">
        <f ca="1" t="shared" si="178"/>
        <v>0</v>
      </c>
      <c r="AC1579" s="74" t="str">
        <f ca="1" t="shared" si="179"/>
        <v/>
      </c>
      <c r="AD1579" s="74" t="str">
        <f ca="1" t="shared" si="180"/>
        <v/>
      </c>
    </row>
    <row r="1580" s="74" customFormat="1" ht="20.15" customHeight="1" spans="1:30">
      <c r="A1580" s="97"/>
      <c r="B1580" s="95" t="str">
        <f ca="1">IF(LEN(A1580)=0,"",INDEX('Smelter Look-up'!$A:$A,MATCH($A1580,'Smelter Look-up'!$E:$E,0)))</f>
        <v/>
      </c>
      <c r="C1580" s="95" t="str">
        <f ca="1">IF(LEN(A1580)=0,"",INDEX('Smelter Look-up'!$C:$C,MATCH($A1580,'Smelter Look-up'!$E:$E,0)))</f>
        <v/>
      </c>
      <c r="D1580" s="95"/>
      <c r="E1580" s="95" t="str">
        <f ca="1">IF(ISERROR($Y1580),"",OFFSET('Smelter Look-up'!$D$4,$Y1580-4,0)&amp;"")</f>
        <v/>
      </c>
      <c r="F1580" s="95" t="str">
        <f ca="1">IF(ISERROR($Y1580),"",OFFSET('Smelter Look-up'!$E$4,$Y1580-4,0))</f>
        <v/>
      </c>
      <c r="G1580" s="95" t="str">
        <f ca="1">IF(C1580="Smelter not listed","Enter smelter details",IF(ISERROR($Y1580),"",OFFSET('Smelter Look-up'!$F$4,$Y1580-4,0)))</f>
        <v/>
      </c>
      <c r="H1580" s="154" t="str">
        <f ca="1">IF(ISERROR($Y1580),"",OFFSET('Smelter Look-up'!$G$4,$Y1580-4,0))</f>
        <v/>
      </c>
      <c r="I1580" s="96" t="str">
        <f ca="1">IF(ISERROR($Y1580),"",OFFSET('Smelter Look-up'!$H$4,$Y1580-4,0))</f>
        <v/>
      </c>
      <c r="J1580" s="96" t="str">
        <f ca="1">IF(ISERROR($Y1580),"",OFFSET('Smelter Look-up'!$I$4,$Y1580-4,0))</f>
        <v/>
      </c>
      <c r="K1580" s="97"/>
      <c r="L1580" s="97"/>
      <c r="M1580" s="97"/>
      <c r="N1580" s="97"/>
      <c r="O1580" s="97"/>
      <c r="P1580" s="97"/>
      <c r="Q1580" s="98"/>
      <c r="R1580" s="140" t="str">
        <f ca="1">IF(ISERROR($Y1580),"",OFFSET('Smelter Look-up'!$C$4,$Y1580-4,0)&amp;"")</f>
        <v/>
      </c>
      <c r="S1580" s="98" t="str">
        <f ca="1" t="shared" si="174"/>
        <v/>
      </c>
      <c r="T1580" s="98" t="str">
        <f ca="1">IF(B1580="","",IF(ISERROR(MATCH($J1580,SorP!B:B,0)),"",INDIRECT("'SorP'!$A$"&amp;MATCH($S1580&amp;$J1580,SorP!C:C,0))))</f>
        <v/>
      </c>
      <c r="U1580" s="99"/>
      <c r="V1580" s="74" t="str">
        <f ca="1" t="shared" si="175"/>
        <v/>
      </c>
      <c r="W1580" s="74" t="b">
        <f ca="1" t="shared" si="176"/>
        <v>0</v>
      </c>
      <c r="X1580" s="74" t="str">
        <f ca="1" t="shared" si="177"/>
        <v>+</v>
      </c>
      <c r="Y1580" s="74" t="e">
        <f ca="1">IF(C1580="",NA(),MATCH($B1580&amp;$C1580,'Smelter Look-up'!$J:$J,0))</f>
        <v>#N/A</v>
      </c>
      <c r="AB1580" s="74">
        <f ca="1" t="shared" si="178"/>
        <v>0</v>
      </c>
      <c r="AC1580" s="74" t="str">
        <f ca="1" t="shared" si="179"/>
        <v/>
      </c>
      <c r="AD1580" s="74" t="str">
        <f ca="1" t="shared" si="180"/>
        <v/>
      </c>
    </row>
    <row r="1581" s="74" customFormat="1" ht="20.15" customHeight="1" spans="1:30">
      <c r="A1581" s="97"/>
      <c r="B1581" s="95" t="str">
        <f ca="1">IF(LEN(A1581)=0,"",INDEX('Smelter Look-up'!$A:$A,MATCH($A1581,'Smelter Look-up'!$E:$E,0)))</f>
        <v/>
      </c>
      <c r="C1581" s="95" t="str">
        <f ca="1">IF(LEN(A1581)=0,"",INDEX('Smelter Look-up'!$C:$C,MATCH($A1581,'Smelter Look-up'!$E:$E,0)))</f>
        <v/>
      </c>
      <c r="D1581" s="95"/>
      <c r="E1581" s="95" t="str">
        <f ca="1">IF(ISERROR($Y1581),"",OFFSET('Smelter Look-up'!$D$4,$Y1581-4,0)&amp;"")</f>
        <v/>
      </c>
      <c r="F1581" s="95" t="str">
        <f ca="1">IF(ISERROR($Y1581),"",OFFSET('Smelter Look-up'!$E$4,$Y1581-4,0))</f>
        <v/>
      </c>
      <c r="G1581" s="95" t="str">
        <f ca="1">IF(C1581="Smelter not listed","Enter smelter details",IF(ISERROR($Y1581),"",OFFSET('Smelter Look-up'!$F$4,$Y1581-4,0)))</f>
        <v/>
      </c>
      <c r="H1581" s="154" t="str">
        <f ca="1">IF(ISERROR($Y1581),"",OFFSET('Smelter Look-up'!$G$4,$Y1581-4,0))</f>
        <v/>
      </c>
      <c r="I1581" s="96" t="str">
        <f ca="1">IF(ISERROR($Y1581),"",OFFSET('Smelter Look-up'!$H$4,$Y1581-4,0))</f>
        <v/>
      </c>
      <c r="J1581" s="96" t="str">
        <f ca="1">IF(ISERROR($Y1581),"",OFFSET('Smelter Look-up'!$I$4,$Y1581-4,0))</f>
        <v/>
      </c>
      <c r="K1581" s="97"/>
      <c r="L1581" s="97"/>
      <c r="M1581" s="97"/>
      <c r="N1581" s="97"/>
      <c r="O1581" s="97"/>
      <c r="P1581" s="97"/>
      <c r="Q1581" s="98"/>
      <c r="R1581" s="140" t="str">
        <f ca="1">IF(ISERROR($Y1581),"",OFFSET('Smelter Look-up'!$C$4,$Y1581-4,0)&amp;"")</f>
        <v/>
      </c>
      <c r="S1581" s="98" t="str">
        <f ca="1" t="shared" si="174"/>
        <v/>
      </c>
      <c r="T1581" s="98" t="str">
        <f ca="1">IF(B1581="","",IF(ISERROR(MATCH($J1581,SorP!B:B,0)),"",INDIRECT("'SorP'!$A$"&amp;MATCH($S1581&amp;$J1581,SorP!C:C,0))))</f>
        <v/>
      </c>
      <c r="U1581" s="99"/>
      <c r="V1581" s="74" t="str">
        <f ca="1" t="shared" si="175"/>
        <v/>
      </c>
      <c r="W1581" s="74" t="b">
        <f ca="1" t="shared" si="176"/>
        <v>0</v>
      </c>
      <c r="X1581" s="74" t="str">
        <f ca="1" t="shared" si="177"/>
        <v>+</v>
      </c>
      <c r="Y1581" s="74" t="e">
        <f ca="1">IF(C1581="",NA(),MATCH($B1581&amp;$C1581,'Smelter Look-up'!$J:$J,0))</f>
        <v>#N/A</v>
      </c>
      <c r="AB1581" s="74">
        <f ca="1" t="shared" si="178"/>
        <v>0</v>
      </c>
      <c r="AC1581" s="74" t="str">
        <f ca="1" t="shared" si="179"/>
        <v/>
      </c>
      <c r="AD1581" s="74" t="str">
        <f ca="1" t="shared" si="180"/>
        <v/>
      </c>
    </row>
    <row r="1582" s="74" customFormat="1" ht="20.15" customHeight="1" spans="1:30">
      <c r="A1582" s="97"/>
      <c r="B1582" s="95" t="str">
        <f ca="1">IF(LEN(A1582)=0,"",INDEX('Smelter Look-up'!$A:$A,MATCH($A1582,'Smelter Look-up'!$E:$E,0)))</f>
        <v/>
      </c>
      <c r="C1582" s="95" t="str">
        <f ca="1">IF(LEN(A1582)=0,"",INDEX('Smelter Look-up'!$C:$C,MATCH($A1582,'Smelter Look-up'!$E:$E,0)))</f>
        <v/>
      </c>
      <c r="D1582" s="95"/>
      <c r="E1582" s="95" t="str">
        <f ca="1">IF(ISERROR($Y1582),"",OFFSET('Smelter Look-up'!$D$4,$Y1582-4,0)&amp;"")</f>
        <v/>
      </c>
      <c r="F1582" s="95" t="str">
        <f ca="1">IF(ISERROR($Y1582),"",OFFSET('Smelter Look-up'!$E$4,$Y1582-4,0))</f>
        <v/>
      </c>
      <c r="G1582" s="95" t="str">
        <f ca="1">IF(C1582="Smelter not listed","Enter smelter details",IF(ISERROR($Y1582),"",OFFSET('Smelter Look-up'!$F$4,$Y1582-4,0)))</f>
        <v/>
      </c>
      <c r="H1582" s="154" t="str">
        <f ca="1">IF(ISERROR($Y1582),"",OFFSET('Smelter Look-up'!$G$4,$Y1582-4,0))</f>
        <v/>
      </c>
      <c r="I1582" s="96" t="str">
        <f ca="1">IF(ISERROR($Y1582),"",OFFSET('Smelter Look-up'!$H$4,$Y1582-4,0))</f>
        <v/>
      </c>
      <c r="J1582" s="96" t="str">
        <f ca="1">IF(ISERROR($Y1582),"",OFFSET('Smelter Look-up'!$I$4,$Y1582-4,0))</f>
        <v/>
      </c>
      <c r="K1582" s="97"/>
      <c r="L1582" s="97"/>
      <c r="M1582" s="97"/>
      <c r="N1582" s="97"/>
      <c r="O1582" s="97"/>
      <c r="P1582" s="97"/>
      <c r="Q1582" s="98"/>
      <c r="R1582" s="140" t="str">
        <f ca="1">IF(ISERROR($Y1582),"",OFFSET('Smelter Look-up'!$C$4,$Y1582-4,0)&amp;"")</f>
        <v/>
      </c>
      <c r="S1582" s="98" t="str">
        <f ca="1" t="shared" si="174"/>
        <v/>
      </c>
      <c r="T1582" s="98" t="str">
        <f ca="1">IF(B1582="","",IF(ISERROR(MATCH($J1582,SorP!B:B,0)),"",INDIRECT("'SorP'!$A$"&amp;MATCH($S1582&amp;$J1582,SorP!C:C,0))))</f>
        <v/>
      </c>
      <c r="U1582" s="99"/>
      <c r="V1582" s="74" t="str">
        <f ca="1" t="shared" si="175"/>
        <v/>
      </c>
      <c r="W1582" s="74" t="b">
        <f ca="1" t="shared" si="176"/>
        <v>0</v>
      </c>
      <c r="X1582" s="74" t="str">
        <f ca="1" t="shared" si="177"/>
        <v>+</v>
      </c>
      <c r="Y1582" s="74" t="e">
        <f ca="1">IF(C1582="",NA(),MATCH($B1582&amp;$C1582,'Smelter Look-up'!$J:$J,0))</f>
        <v>#N/A</v>
      </c>
      <c r="AB1582" s="74">
        <f ca="1" t="shared" si="178"/>
        <v>0</v>
      </c>
      <c r="AC1582" s="74" t="str">
        <f ca="1" t="shared" si="179"/>
        <v/>
      </c>
      <c r="AD1582" s="74" t="str">
        <f ca="1" t="shared" si="180"/>
        <v/>
      </c>
    </row>
    <row r="1583" s="74" customFormat="1" ht="20.15" customHeight="1" spans="1:30">
      <c r="A1583" s="97"/>
      <c r="B1583" s="95" t="str">
        <f ca="1">IF(LEN(A1583)=0,"",INDEX('Smelter Look-up'!$A:$A,MATCH($A1583,'Smelter Look-up'!$E:$E,0)))</f>
        <v/>
      </c>
      <c r="C1583" s="95" t="str">
        <f ca="1">IF(LEN(A1583)=0,"",INDEX('Smelter Look-up'!$C:$C,MATCH($A1583,'Smelter Look-up'!$E:$E,0)))</f>
        <v/>
      </c>
      <c r="D1583" s="95"/>
      <c r="E1583" s="95" t="str">
        <f ca="1">IF(ISERROR($Y1583),"",OFFSET('Smelter Look-up'!$D$4,$Y1583-4,0)&amp;"")</f>
        <v/>
      </c>
      <c r="F1583" s="95" t="str">
        <f ca="1">IF(ISERROR($Y1583),"",OFFSET('Smelter Look-up'!$E$4,$Y1583-4,0))</f>
        <v/>
      </c>
      <c r="G1583" s="95" t="str">
        <f ca="1">IF(C1583="Smelter not listed","Enter smelter details",IF(ISERROR($Y1583),"",OFFSET('Smelter Look-up'!$F$4,$Y1583-4,0)))</f>
        <v/>
      </c>
      <c r="H1583" s="154" t="str">
        <f ca="1">IF(ISERROR($Y1583),"",OFFSET('Smelter Look-up'!$G$4,$Y1583-4,0))</f>
        <v/>
      </c>
      <c r="I1583" s="96" t="str">
        <f ca="1">IF(ISERROR($Y1583),"",OFFSET('Smelter Look-up'!$H$4,$Y1583-4,0))</f>
        <v/>
      </c>
      <c r="J1583" s="96" t="str">
        <f ca="1">IF(ISERROR($Y1583),"",OFFSET('Smelter Look-up'!$I$4,$Y1583-4,0))</f>
        <v/>
      </c>
      <c r="K1583" s="97"/>
      <c r="L1583" s="97"/>
      <c r="M1583" s="97"/>
      <c r="N1583" s="97"/>
      <c r="O1583" s="97"/>
      <c r="P1583" s="97"/>
      <c r="Q1583" s="98"/>
      <c r="R1583" s="140" t="str">
        <f ca="1">IF(ISERROR($Y1583),"",OFFSET('Smelter Look-up'!$C$4,$Y1583-4,0)&amp;"")</f>
        <v/>
      </c>
      <c r="S1583" s="98" t="str">
        <f ca="1" t="shared" si="174"/>
        <v/>
      </c>
      <c r="T1583" s="98" t="str">
        <f ca="1">IF(B1583="","",IF(ISERROR(MATCH($J1583,SorP!B:B,0)),"",INDIRECT("'SorP'!$A$"&amp;MATCH($S1583&amp;$J1583,SorP!C:C,0))))</f>
        <v/>
      </c>
      <c r="U1583" s="99"/>
      <c r="V1583" s="74" t="str">
        <f ca="1" t="shared" si="175"/>
        <v/>
      </c>
      <c r="W1583" s="74" t="b">
        <f ca="1" t="shared" si="176"/>
        <v>0</v>
      </c>
      <c r="X1583" s="74" t="str">
        <f ca="1" t="shared" si="177"/>
        <v>+</v>
      </c>
      <c r="Y1583" s="74" t="e">
        <f ca="1">IF(C1583="",NA(),MATCH($B1583&amp;$C1583,'Smelter Look-up'!$J:$J,0))</f>
        <v>#N/A</v>
      </c>
      <c r="AB1583" s="74">
        <f ca="1" t="shared" si="178"/>
        <v>0</v>
      </c>
      <c r="AC1583" s="74" t="str">
        <f ca="1" t="shared" si="179"/>
        <v/>
      </c>
      <c r="AD1583" s="74" t="str">
        <f ca="1" t="shared" si="180"/>
        <v/>
      </c>
    </row>
    <row r="1584" s="74" customFormat="1" ht="20.15" customHeight="1" spans="1:30">
      <c r="A1584" s="97"/>
      <c r="B1584" s="95" t="str">
        <f ca="1">IF(LEN(A1584)=0,"",INDEX('Smelter Look-up'!$A:$A,MATCH($A1584,'Smelter Look-up'!$E:$E,0)))</f>
        <v/>
      </c>
      <c r="C1584" s="95" t="str">
        <f ca="1">IF(LEN(A1584)=0,"",INDEX('Smelter Look-up'!$C:$C,MATCH($A1584,'Smelter Look-up'!$E:$E,0)))</f>
        <v/>
      </c>
      <c r="D1584" s="95"/>
      <c r="E1584" s="95" t="str">
        <f ca="1">IF(ISERROR($Y1584),"",OFFSET('Smelter Look-up'!$D$4,$Y1584-4,0)&amp;"")</f>
        <v/>
      </c>
      <c r="F1584" s="95" t="str">
        <f ca="1">IF(ISERROR($Y1584),"",OFFSET('Smelter Look-up'!$E$4,$Y1584-4,0))</f>
        <v/>
      </c>
      <c r="G1584" s="95" t="str">
        <f ca="1">IF(C1584="Smelter not listed","Enter smelter details",IF(ISERROR($Y1584),"",OFFSET('Smelter Look-up'!$F$4,$Y1584-4,0)))</f>
        <v/>
      </c>
      <c r="H1584" s="154" t="str">
        <f ca="1">IF(ISERROR($Y1584),"",OFFSET('Smelter Look-up'!$G$4,$Y1584-4,0))</f>
        <v/>
      </c>
      <c r="I1584" s="96" t="str">
        <f ca="1">IF(ISERROR($Y1584),"",OFFSET('Smelter Look-up'!$H$4,$Y1584-4,0))</f>
        <v/>
      </c>
      <c r="J1584" s="96" t="str">
        <f ca="1">IF(ISERROR($Y1584),"",OFFSET('Smelter Look-up'!$I$4,$Y1584-4,0))</f>
        <v/>
      </c>
      <c r="K1584" s="97"/>
      <c r="L1584" s="97"/>
      <c r="M1584" s="97"/>
      <c r="N1584" s="97"/>
      <c r="O1584" s="97"/>
      <c r="P1584" s="97"/>
      <c r="Q1584" s="98"/>
      <c r="R1584" s="140" t="str">
        <f ca="1">IF(ISERROR($Y1584),"",OFFSET('Smelter Look-up'!$C$4,$Y1584-4,0)&amp;"")</f>
        <v/>
      </c>
      <c r="S1584" s="98" t="str">
        <f ca="1" t="shared" ref="S1584:S1647" si="181">IF(B1584="","",IF(ISERROR(MATCH($E1584,CL,0)),"Unknown",INDIRECT("'C'!$A$"&amp;MATCH($E1584,CL,0)+1)))</f>
        <v/>
      </c>
      <c r="T1584" s="98" t="str">
        <f ca="1">IF(B1584="","",IF(ISERROR(MATCH($J1584,SorP!B:B,0)),"",INDIRECT("'SorP'!$A$"&amp;MATCH($S1584&amp;$J1584,SorP!C:C,0))))</f>
        <v/>
      </c>
      <c r="U1584" s="99"/>
      <c r="V1584" s="74" t="str">
        <f ca="1" t="shared" ref="V1584:V1647" si="182">B1584&amp;C1584</f>
        <v/>
      </c>
      <c r="W1584" s="74" t="b">
        <f ca="1" t="shared" ref="W1584:W1647" si="183">OR(ISBLANK(C1584),ISBLANK(E1584))</f>
        <v>0</v>
      </c>
      <c r="X1584" s="74" t="str">
        <f ca="1" t="shared" ref="X1584:X1647" si="184">IF(W1584,"",B1584&amp;"+")</f>
        <v>+</v>
      </c>
      <c r="Y1584" s="74" t="e">
        <f ca="1">IF(C1584="",NA(),MATCH($B1584&amp;$C1584,'Smelter Look-up'!$J:$J,0))</f>
        <v>#N/A</v>
      </c>
      <c r="AB1584" s="74">
        <f ca="1" t="shared" si="178"/>
        <v>0</v>
      </c>
      <c r="AC1584" s="74" t="str">
        <f ca="1" t="shared" si="179"/>
        <v/>
      </c>
      <c r="AD1584" s="74" t="str">
        <f ca="1" t="shared" si="180"/>
        <v/>
      </c>
    </row>
    <row r="1585" s="74" customFormat="1" ht="20.15" customHeight="1" spans="1:30">
      <c r="A1585" s="97"/>
      <c r="B1585" s="95" t="str">
        <f ca="1">IF(LEN(A1585)=0,"",INDEX('Smelter Look-up'!$A:$A,MATCH($A1585,'Smelter Look-up'!$E:$E,0)))</f>
        <v/>
      </c>
      <c r="C1585" s="95" t="str">
        <f ca="1">IF(LEN(A1585)=0,"",INDEX('Smelter Look-up'!$C:$C,MATCH($A1585,'Smelter Look-up'!$E:$E,0)))</f>
        <v/>
      </c>
      <c r="D1585" s="95"/>
      <c r="E1585" s="95" t="str">
        <f ca="1">IF(ISERROR($Y1585),"",OFFSET('Smelter Look-up'!$D$4,$Y1585-4,0)&amp;"")</f>
        <v/>
      </c>
      <c r="F1585" s="95" t="str">
        <f ca="1">IF(ISERROR($Y1585),"",OFFSET('Smelter Look-up'!$E$4,$Y1585-4,0))</f>
        <v/>
      </c>
      <c r="G1585" s="95" t="str">
        <f ca="1">IF(C1585="Smelter not listed","Enter smelter details",IF(ISERROR($Y1585),"",OFFSET('Smelter Look-up'!$F$4,$Y1585-4,0)))</f>
        <v/>
      </c>
      <c r="H1585" s="154" t="str">
        <f ca="1">IF(ISERROR($Y1585),"",OFFSET('Smelter Look-up'!$G$4,$Y1585-4,0))</f>
        <v/>
      </c>
      <c r="I1585" s="96" t="str">
        <f ca="1">IF(ISERROR($Y1585),"",OFFSET('Smelter Look-up'!$H$4,$Y1585-4,0))</f>
        <v/>
      </c>
      <c r="J1585" s="96" t="str">
        <f ca="1">IF(ISERROR($Y1585),"",OFFSET('Smelter Look-up'!$I$4,$Y1585-4,0))</f>
        <v/>
      </c>
      <c r="K1585" s="97"/>
      <c r="L1585" s="97"/>
      <c r="M1585" s="97"/>
      <c r="N1585" s="97"/>
      <c r="O1585" s="97"/>
      <c r="P1585" s="97"/>
      <c r="Q1585" s="98"/>
      <c r="R1585" s="140" t="str">
        <f ca="1">IF(ISERROR($Y1585),"",OFFSET('Smelter Look-up'!$C$4,$Y1585-4,0)&amp;"")</f>
        <v/>
      </c>
      <c r="S1585" s="98" t="str">
        <f ca="1" t="shared" si="181"/>
        <v/>
      </c>
      <c r="T1585" s="98" t="str">
        <f ca="1">IF(B1585="","",IF(ISERROR(MATCH($J1585,SorP!B:B,0)),"",INDIRECT("'SorP'!$A$"&amp;MATCH($S1585&amp;$J1585,SorP!C:C,0))))</f>
        <v/>
      </c>
      <c r="U1585" s="99"/>
      <c r="V1585" s="74" t="str">
        <f ca="1" t="shared" si="182"/>
        <v/>
      </c>
      <c r="W1585" s="74" t="b">
        <f ca="1" t="shared" si="183"/>
        <v>0</v>
      </c>
      <c r="X1585" s="74" t="str">
        <f ca="1" t="shared" si="184"/>
        <v>+</v>
      </c>
      <c r="Y1585" s="74" t="e">
        <f ca="1">IF(C1585="",NA(),MATCH($B1585&amp;$C1585,'Smelter Look-up'!$J:$J,0))</f>
        <v>#N/A</v>
      </c>
      <c r="AB1585" s="74">
        <f ca="1" t="shared" ref="AB1585:AB1648" si="185">IF(AND(C1585="Smelter not listed",OR(LEN(D1585)=0,LEN(E1585)=0)),1,0)</f>
        <v>0</v>
      </c>
      <c r="AC1585" s="74" t="str">
        <f ca="1" t="shared" ref="AC1585:AC1648" si="186">B1585</f>
        <v/>
      </c>
      <c r="AD1585" s="74" t="str">
        <f ca="1" t="shared" si="180"/>
        <v/>
      </c>
    </row>
    <row r="1586" s="74" customFormat="1" ht="20.15" customHeight="1" spans="1:30">
      <c r="A1586" s="97"/>
      <c r="B1586" s="95" t="str">
        <f ca="1">IF(LEN(A1586)=0,"",INDEX('Smelter Look-up'!$A:$A,MATCH($A1586,'Smelter Look-up'!$E:$E,0)))</f>
        <v/>
      </c>
      <c r="C1586" s="95" t="str">
        <f ca="1">IF(LEN(A1586)=0,"",INDEX('Smelter Look-up'!$C:$C,MATCH($A1586,'Smelter Look-up'!$E:$E,0)))</f>
        <v/>
      </c>
      <c r="D1586" s="95"/>
      <c r="E1586" s="95" t="str">
        <f ca="1">IF(ISERROR($Y1586),"",OFFSET('Smelter Look-up'!$D$4,$Y1586-4,0)&amp;"")</f>
        <v/>
      </c>
      <c r="F1586" s="95" t="str">
        <f ca="1">IF(ISERROR($Y1586),"",OFFSET('Smelter Look-up'!$E$4,$Y1586-4,0))</f>
        <v/>
      </c>
      <c r="G1586" s="95" t="str">
        <f ca="1">IF(C1586="Smelter not listed","Enter smelter details",IF(ISERROR($Y1586),"",OFFSET('Smelter Look-up'!$F$4,$Y1586-4,0)))</f>
        <v/>
      </c>
      <c r="H1586" s="154" t="str">
        <f ca="1">IF(ISERROR($Y1586),"",OFFSET('Smelter Look-up'!$G$4,$Y1586-4,0))</f>
        <v/>
      </c>
      <c r="I1586" s="96" t="str">
        <f ca="1">IF(ISERROR($Y1586),"",OFFSET('Smelter Look-up'!$H$4,$Y1586-4,0))</f>
        <v/>
      </c>
      <c r="J1586" s="96" t="str">
        <f ca="1">IF(ISERROR($Y1586),"",OFFSET('Smelter Look-up'!$I$4,$Y1586-4,0))</f>
        <v/>
      </c>
      <c r="K1586" s="97"/>
      <c r="L1586" s="97"/>
      <c r="M1586" s="97"/>
      <c r="N1586" s="97"/>
      <c r="O1586" s="97"/>
      <c r="P1586" s="97"/>
      <c r="Q1586" s="98"/>
      <c r="R1586" s="140" t="str">
        <f ca="1">IF(ISERROR($Y1586),"",OFFSET('Smelter Look-up'!$C$4,$Y1586-4,0)&amp;"")</f>
        <v/>
      </c>
      <c r="S1586" s="98" t="str">
        <f ca="1" t="shared" si="181"/>
        <v/>
      </c>
      <c r="T1586" s="98" t="str">
        <f ca="1">IF(B1586="","",IF(ISERROR(MATCH($J1586,SorP!B:B,0)),"",INDIRECT("'SorP'!$A$"&amp;MATCH($S1586&amp;$J1586,SorP!C:C,0))))</f>
        <v/>
      </c>
      <c r="U1586" s="99"/>
      <c r="V1586" s="74" t="str">
        <f ca="1" t="shared" si="182"/>
        <v/>
      </c>
      <c r="W1586" s="74" t="b">
        <f ca="1" t="shared" si="183"/>
        <v>0</v>
      </c>
      <c r="X1586" s="74" t="str">
        <f ca="1" t="shared" si="184"/>
        <v>+</v>
      </c>
      <c r="Y1586" s="74" t="e">
        <f ca="1">IF(C1586="",NA(),MATCH($B1586&amp;$C1586,'Smelter Look-up'!$J:$J,0))</f>
        <v>#N/A</v>
      </c>
      <c r="AB1586" s="74">
        <f ca="1" t="shared" si="185"/>
        <v>0</v>
      </c>
      <c r="AC1586" s="74" t="str">
        <f ca="1" t="shared" si="186"/>
        <v/>
      </c>
      <c r="AD1586" s="74" t="str">
        <f ca="1" t="shared" si="180"/>
        <v/>
      </c>
    </row>
    <row r="1587" s="74" customFormat="1" ht="20.15" customHeight="1" spans="1:30">
      <c r="A1587" s="97"/>
      <c r="B1587" s="95" t="str">
        <f ca="1">IF(LEN(A1587)=0,"",INDEX('Smelter Look-up'!$A:$A,MATCH($A1587,'Smelter Look-up'!$E:$E,0)))</f>
        <v/>
      </c>
      <c r="C1587" s="95" t="str">
        <f ca="1">IF(LEN(A1587)=0,"",INDEX('Smelter Look-up'!$C:$C,MATCH($A1587,'Smelter Look-up'!$E:$E,0)))</f>
        <v/>
      </c>
      <c r="D1587" s="95"/>
      <c r="E1587" s="95" t="str">
        <f ca="1">IF(ISERROR($Y1587),"",OFFSET('Smelter Look-up'!$D$4,$Y1587-4,0)&amp;"")</f>
        <v/>
      </c>
      <c r="F1587" s="95" t="str">
        <f ca="1">IF(ISERROR($Y1587),"",OFFSET('Smelter Look-up'!$E$4,$Y1587-4,0))</f>
        <v/>
      </c>
      <c r="G1587" s="95" t="str">
        <f ca="1">IF(C1587="Smelter not listed","Enter smelter details",IF(ISERROR($Y1587),"",OFFSET('Smelter Look-up'!$F$4,$Y1587-4,0)))</f>
        <v/>
      </c>
      <c r="H1587" s="154" t="str">
        <f ca="1">IF(ISERROR($Y1587),"",OFFSET('Smelter Look-up'!$G$4,$Y1587-4,0))</f>
        <v/>
      </c>
      <c r="I1587" s="96" t="str">
        <f ca="1">IF(ISERROR($Y1587),"",OFFSET('Smelter Look-up'!$H$4,$Y1587-4,0))</f>
        <v/>
      </c>
      <c r="J1587" s="96" t="str">
        <f ca="1">IF(ISERROR($Y1587),"",OFFSET('Smelter Look-up'!$I$4,$Y1587-4,0))</f>
        <v/>
      </c>
      <c r="K1587" s="97"/>
      <c r="L1587" s="97"/>
      <c r="M1587" s="97"/>
      <c r="N1587" s="97"/>
      <c r="O1587" s="97"/>
      <c r="P1587" s="97"/>
      <c r="Q1587" s="98"/>
      <c r="R1587" s="140" t="str">
        <f ca="1">IF(ISERROR($Y1587),"",OFFSET('Smelter Look-up'!$C$4,$Y1587-4,0)&amp;"")</f>
        <v/>
      </c>
      <c r="S1587" s="98" t="str">
        <f ca="1" t="shared" si="181"/>
        <v/>
      </c>
      <c r="T1587" s="98" t="str">
        <f ca="1">IF(B1587="","",IF(ISERROR(MATCH($J1587,SorP!B:B,0)),"",INDIRECT("'SorP'!$A$"&amp;MATCH($S1587&amp;$J1587,SorP!C:C,0))))</f>
        <v/>
      </c>
      <c r="U1587" s="99"/>
      <c r="V1587" s="74" t="str">
        <f ca="1" t="shared" si="182"/>
        <v/>
      </c>
      <c r="W1587" s="74" t="b">
        <f ca="1" t="shared" si="183"/>
        <v>0</v>
      </c>
      <c r="X1587" s="74" t="str">
        <f ca="1" t="shared" si="184"/>
        <v>+</v>
      </c>
      <c r="Y1587" s="74" t="e">
        <f ca="1">IF(C1587="",NA(),MATCH($B1587&amp;$C1587,'Smelter Look-up'!$J:$J,0))</f>
        <v>#N/A</v>
      </c>
      <c r="AB1587" s="74">
        <f ca="1" t="shared" si="185"/>
        <v>0</v>
      </c>
      <c r="AC1587" s="74" t="str">
        <f ca="1" t="shared" si="186"/>
        <v/>
      </c>
      <c r="AD1587" s="74" t="str">
        <f ca="1" t="shared" si="180"/>
        <v/>
      </c>
    </row>
    <row r="1588" s="74" customFormat="1" ht="20.15" customHeight="1" spans="1:30">
      <c r="A1588" s="97"/>
      <c r="B1588" s="95" t="str">
        <f ca="1">IF(LEN(A1588)=0,"",INDEX('Smelter Look-up'!$A:$A,MATCH($A1588,'Smelter Look-up'!$E:$E,0)))</f>
        <v/>
      </c>
      <c r="C1588" s="95" t="str">
        <f ca="1">IF(LEN(A1588)=0,"",INDEX('Smelter Look-up'!$C:$C,MATCH($A1588,'Smelter Look-up'!$E:$E,0)))</f>
        <v/>
      </c>
      <c r="D1588" s="95"/>
      <c r="E1588" s="95" t="str">
        <f ca="1">IF(ISERROR($Y1588),"",OFFSET('Smelter Look-up'!$D$4,$Y1588-4,0)&amp;"")</f>
        <v/>
      </c>
      <c r="F1588" s="95" t="str">
        <f ca="1">IF(ISERROR($Y1588),"",OFFSET('Smelter Look-up'!$E$4,$Y1588-4,0))</f>
        <v/>
      </c>
      <c r="G1588" s="95" t="str">
        <f ca="1">IF(C1588="Smelter not listed","Enter smelter details",IF(ISERROR($Y1588),"",OFFSET('Smelter Look-up'!$F$4,$Y1588-4,0)))</f>
        <v/>
      </c>
      <c r="H1588" s="154" t="str">
        <f ca="1">IF(ISERROR($Y1588),"",OFFSET('Smelter Look-up'!$G$4,$Y1588-4,0))</f>
        <v/>
      </c>
      <c r="I1588" s="96" t="str">
        <f ca="1">IF(ISERROR($Y1588),"",OFFSET('Smelter Look-up'!$H$4,$Y1588-4,0))</f>
        <v/>
      </c>
      <c r="J1588" s="96" t="str">
        <f ca="1">IF(ISERROR($Y1588),"",OFFSET('Smelter Look-up'!$I$4,$Y1588-4,0))</f>
        <v/>
      </c>
      <c r="K1588" s="97"/>
      <c r="L1588" s="97"/>
      <c r="M1588" s="97"/>
      <c r="N1588" s="97"/>
      <c r="O1588" s="97"/>
      <c r="P1588" s="97"/>
      <c r="Q1588" s="98"/>
      <c r="R1588" s="140" t="str">
        <f ca="1">IF(ISERROR($Y1588),"",OFFSET('Smelter Look-up'!$C$4,$Y1588-4,0)&amp;"")</f>
        <v/>
      </c>
      <c r="S1588" s="98" t="str">
        <f ca="1" t="shared" si="181"/>
        <v/>
      </c>
      <c r="T1588" s="98" t="str">
        <f ca="1">IF(B1588="","",IF(ISERROR(MATCH($J1588,SorP!B:B,0)),"",INDIRECT("'SorP'!$A$"&amp;MATCH($S1588&amp;$J1588,SorP!C:C,0))))</f>
        <v/>
      </c>
      <c r="U1588" s="99"/>
      <c r="V1588" s="74" t="str">
        <f ca="1" t="shared" si="182"/>
        <v/>
      </c>
      <c r="W1588" s="74" t="b">
        <f ca="1" t="shared" si="183"/>
        <v>0</v>
      </c>
      <c r="X1588" s="74" t="str">
        <f ca="1" t="shared" si="184"/>
        <v>+</v>
      </c>
      <c r="Y1588" s="74" t="e">
        <f ca="1">IF(C1588="",NA(),MATCH($B1588&amp;$C1588,'Smelter Look-up'!$J:$J,0))</f>
        <v>#N/A</v>
      </c>
      <c r="AB1588" s="74">
        <f ca="1" t="shared" si="185"/>
        <v>0</v>
      </c>
      <c r="AC1588" s="74" t="str">
        <f ca="1" t="shared" si="186"/>
        <v/>
      </c>
      <c r="AD1588" s="74" t="str">
        <f ca="1" t="shared" si="180"/>
        <v/>
      </c>
    </row>
    <row r="1589" s="74" customFormat="1" ht="20.15" customHeight="1" spans="1:30">
      <c r="A1589" s="97"/>
      <c r="B1589" s="95" t="str">
        <f ca="1">IF(LEN(A1589)=0,"",INDEX('Smelter Look-up'!$A:$A,MATCH($A1589,'Smelter Look-up'!$E:$E,0)))</f>
        <v/>
      </c>
      <c r="C1589" s="95" t="str">
        <f ca="1">IF(LEN(A1589)=0,"",INDEX('Smelter Look-up'!$C:$C,MATCH($A1589,'Smelter Look-up'!$E:$E,0)))</f>
        <v/>
      </c>
      <c r="D1589" s="95"/>
      <c r="E1589" s="95" t="str">
        <f ca="1">IF(ISERROR($Y1589),"",OFFSET('Smelter Look-up'!$D$4,$Y1589-4,0)&amp;"")</f>
        <v/>
      </c>
      <c r="F1589" s="95" t="str">
        <f ca="1">IF(ISERROR($Y1589),"",OFFSET('Smelter Look-up'!$E$4,$Y1589-4,0))</f>
        <v/>
      </c>
      <c r="G1589" s="95" t="str">
        <f ca="1">IF(C1589="Smelter not listed","Enter smelter details",IF(ISERROR($Y1589),"",OFFSET('Smelter Look-up'!$F$4,$Y1589-4,0)))</f>
        <v/>
      </c>
      <c r="H1589" s="154" t="str">
        <f ca="1">IF(ISERROR($Y1589),"",OFFSET('Smelter Look-up'!$G$4,$Y1589-4,0))</f>
        <v/>
      </c>
      <c r="I1589" s="96" t="str">
        <f ca="1">IF(ISERROR($Y1589),"",OFFSET('Smelter Look-up'!$H$4,$Y1589-4,0))</f>
        <v/>
      </c>
      <c r="J1589" s="96" t="str">
        <f ca="1">IF(ISERROR($Y1589),"",OFFSET('Smelter Look-up'!$I$4,$Y1589-4,0))</f>
        <v/>
      </c>
      <c r="K1589" s="97"/>
      <c r="L1589" s="97"/>
      <c r="M1589" s="97"/>
      <c r="N1589" s="97"/>
      <c r="O1589" s="97"/>
      <c r="P1589" s="97"/>
      <c r="Q1589" s="98"/>
      <c r="R1589" s="140" t="str">
        <f ca="1">IF(ISERROR($Y1589),"",OFFSET('Smelter Look-up'!$C$4,$Y1589-4,0)&amp;"")</f>
        <v/>
      </c>
      <c r="S1589" s="98" t="str">
        <f ca="1" t="shared" si="181"/>
        <v/>
      </c>
      <c r="T1589" s="98" t="str">
        <f ca="1">IF(B1589="","",IF(ISERROR(MATCH($J1589,SorP!B:B,0)),"",INDIRECT("'SorP'!$A$"&amp;MATCH($S1589&amp;$J1589,SorP!C:C,0))))</f>
        <v/>
      </c>
      <c r="U1589" s="99"/>
      <c r="V1589" s="74" t="str">
        <f ca="1" t="shared" si="182"/>
        <v/>
      </c>
      <c r="W1589" s="74" t="b">
        <f ca="1" t="shared" si="183"/>
        <v>0</v>
      </c>
      <c r="X1589" s="74" t="str">
        <f ca="1" t="shared" si="184"/>
        <v>+</v>
      </c>
      <c r="Y1589" s="74" t="e">
        <f ca="1">IF(C1589="",NA(),MATCH($B1589&amp;$C1589,'Smelter Look-up'!$J:$J,0))</f>
        <v>#N/A</v>
      </c>
      <c r="AB1589" s="74">
        <f ca="1" t="shared" si="185"/>
        <v>0</v>
      </c>
      <c r="AC1589" s="74" t="str">
        <f ca="1" t="shared" si="186"/>
        <v/>
      </c>
      <c r="AD1589" s="74" t="str">
        <f ca="1" t="shared" si="180"/>
        <v/>
      </c>
    </row>
    <row r="1590" s="74" customFormat="1" ht="20.15" customHeight="1" spans="1:30">
      <c r="A1590" s="97"/>
      <c r="B1590" s="95" t="str">
        <f ca="1">IF(LEN(A1590)=0,"",INDEX('Smelter Look-up'!$A:$A,MATCH($A1590,'Smelter Look-up'!$E:$E,0)))</f>
        <v/>
      </c>
      <c r="C1590" s="95" t="str">
        <f ca="1">IF(LEN(A1590)=0,"",INDEX('Smelter Look-up'!$C:$C,MATCH($A1590,'Smelter Look-up'!$E:$E,0)))</f>
        <v/>
      </c>
      <c r="D1590" s="95"/>
      <c r="E1590" s="95" t="str">
        <f ca="1">IF(ISERROR($Y1590),"",OFFSET('Smelter Look-up'!$D$4,$Y1590-4,0)&amp;"")</f>
        <v/>
      </c>
      <c r="F1590" s="95" t="str">
        <f ca="1">IF(ISERROR($Y1590),"",OFFSET('Smelter Look-up'!$E$4,$Y1590-4,0))</f>
        <v/>
      </c>
      <c r="G1590" s="95" t="str">
        <f ca="1">IF(C1590="Smelter not listed","Enter smelter details",IF(ISERROR($Y1590),"",OFFSET('Smelter Look-up'!$F$4,$Y1590-4,0)))</f>
        <v/>
      </c>
      <c r="H1590" s="154" t="str">
        <f ca="1">IF(ISERROR($Y1590),"",OFFSET('Smelter Look-up'!$G$4,$Y1590-4,0))</f>
        <v/>
      </c>
      <c r="I1590" s="96" t="str">
        <f ca="1">IF(ISERROR($Y1590),"",OFFSET('Smelter Look-up'!$H$4,$Y1590-4,0))</f>
        <v/>
      </c>
      <c r="J1590" s="96" t="str">
        <f ca="1">IF(ISERROR($Y1590),"",OFFSET('Smelter Look-up'!$I$4,$Y1590-4,0))</f>
        <v/>
      </c>
      <c r="K1590" s="97"/>
      <c r="L1590" s="97"/>
      <c r="M1590" s="97"/>
      <c r="N1590" s="97"/>
      <c r="O1590" s="97"/>
      <c r="P1590" s="97"/>
      <c r="Q1590" s="98"/>
      <c r="R1590" s="140" t="str">
        <f ca="1">IF(ISERROR($Y1590),"",OFFSET('Smelter Look-up'!$C$4,$Y1590-4,0)&amp;"")</f>
        <v/>
      </c>
      <c r="S1590" s="98" t="str">
        <f ca="1" t="shared" si="181"/>
        <v/>
      </c>
      <c r="T1590" s="98" t="str">
        <f ca="1">IF(B1590="","",IF(ISERROR(MATCH($J1590,SorP!B:B,0)),"",INDIRECT("'SorP'!$A$"&amp;MATCH($S1590&amp;$J1590,SorP!C:C,0))))</f>
        <v/>
      </c>
      <c r="U1590" s="99"/>
      <c r="V1590" s="74" t="str">
        <f ca="1" t="shared" si="182"/>
        <v/>
      </c>
      <c r="W1590" s="74" t="b">
        <f ca="1" t="shared" si="183"/>
        <v>0</v>
      </c>
      <c r="X1590" s="74" t="str">
        <f ca="1" t="shared" si="184"/>
        <v>+</v>
      </c>
      <c r="Y1590" s="74" t="e">
        <f ca="1">IF(C1590="",NA(),MATCH($B1590&amp;$C1590,'Smelter Look-up'!$J:$J,0))</f>
        <v>#N/A</v>
      </c>
      <c r="AB1590" s="74">
        <f ca="1" t="shared" si="185"/>
        <v>0</v>
      </c>
      <c r="AC1590" s="74" t="str">
        <f ca="1" t="shared" si="186"/>
        <v/>
      </c>
      <c r="AD1590" s="74" t="str">
        <f ca="1" t="shared" si="180"/>
        <v/>
      </c>
    </row>
    <row r="1591" s="74" customFormat="1" ht="20.15" customHeight="1" spans="1:30">
      <c r="A1591" s="97"/>
      <c r="B1591" s="95" t="str">
        <f ca="1">IF(LEN(A1591)=0,"",INDEX('Smelter Look-up'!$A:$A,MATCH($A1591,'Smelter Look-up'!$E:$E,0)))</f>
        <v/>
      </c>
      <c r="C1591" s="95" t="str">
        <f ca="1">IF(LEN(A1591)=0,"",INDEX('Smelter Look-up'!$C:$C,MATCH($A1591,'Smelter Look-up'!$E:$E,0)))</f>
        <v/>
      </c>
      <c r="D1591" s="95"/>
      <c r="E1591" s="95" t="str">
        <f ca="1">IF(ISERROR($Y1591),"",OFFSET('Smelter Look-up'!$D$4,$Y1591-4,0)&amp;"")</f>
        <v/>
      </c>
      <c r="F1591" s="95" t="str">
        <f ca="1">IF(ISERROR($Y1591),"",OFFSET('Smelter Look-up'!$E$4,$Y1591-4,0))</f>
        <v/>
      </c>
      <c r="G1591" s="95" t="str">
        <f ca="1">IF(C1591="Smelter not listed","Enter smelter details",IF(ISERROR($Y1591),"",OFFSET('Smelter Look-up'!$F$4,$Y1591-4,0)))</f>
        <v/>
      </c>
      <c r="H1591" s="154" t="str">
        <f ca="1">IF(ISERROR($Y1591),"",OFFSET('Smelter Look-up'!$G$4,$Y1591-4,0))</f>
        <v/>
      </c>
      <c r="I1591" s="96" t="str">
        <f ca="1">IF(ISERROR($Y1591),"",OFFSET('Smelter Look-up'!$H$4,$Y1591-4,0))</f>
        <v/>
      </c>
      <c r="J1591" s="96" t="str">
        <f ca="1">IF(ISERROR($Y1591),"",OFFSET('Smelter Look-up'!$I$4,$Y1591-4,0))</f>
        <v/>
      </c>
      <c r="K1591" s="97"/>
      <c r="L1591" s="97"/>
      <c r="M1591" s="97"/>
      <c r="N1591" s="97"/>
      <c r="O1591" s="97"/>
      <c r="P1591" s="97"/>
      <c r="Q1591" s="98"/>
      <c r="R1591" s="140" t="str">
        <f ca="1">IF(ISERROR($Y1591),"",OFFSET('Smelter Look-up'!$C$4,$Y1591-4,0)&amp;"")</f>
        <v/>
      </c>
      <c r="S1591" s="98" t="str">
        <f ca="1" t="shared" si="181"/>
        <v/>
      </c>
      <c r="T1591" s="98" t="str">
        <f ca="1">IF(B1591="","",IF(ISERROR(MATCH($J1591,SorP!B:B,0)),"",INDIRECT("'SorP'!$A$"&amp;MATCH($S1591&amp;$J1591,SorP!C:C,0))))</f>
        <v/>
      </c>
      <c r="U1591" s="99"/>
      <c r="V1591" s="74" t="str">
        <f ca="1" t="shared" si="182"/>
        <v/>
      </c>
      <c r="W1591" s="74" t="b">
        <f ca="1" t="shared" si="183"/>
        <v>0</v>
      </c>
      <c r="X1591" s="74" t="str">
        <f ca="1" t="shared" si="184"/>
        <v>+</v>
      </c>
      <c r="Y1591" s="74" t="e">
        <f ca="1">IF(C1591="",NA(),MATCH($B1591&amp;$C1591,'Smelter Look-up'!$J:$J,0))</f>
        <v>#N/A</v>
      </c>
      <c r="AB1591" s="74">
        <f ca="1" t="shared" si="185"/>
        <v>0</v>
      </c>
      <c r="AC1591" s="74" t="str">
        <f ca="1" t="shared" si="186"/>
        <v/>
      </c>
      <c r="AD1591" s="74" t="str">
        <f ca="1" t="shared" ref="AD1591:AD1654" si="187">IF(C1591="Smelter not listed",D1591,IF(C1591="Smelter not yet identified","",C1591))</f>
        <v/>
      </c>
    </row>
    <row r="1592" s="74" customFormat="1" ht="20.15" customHeight="1" spans="1:30">
      <c r="A1592" s="97"/>
      <c r="B1592" s="95" t="str">
        <f ca="1">IF(LEN(A1592)=0,"",INDEX('Smelter Look-up'!$A:$A,MATCH($A1592,'Smelter Look-up'!$E:$E,0)))</f>
        <v/>
      </c>
      <c r="C1592" s="95" t="str">
        <f ca="1">IF(LEN(A1592)=0,"",INDEX('Smelter Look-up'!$C:$C,MATCH($A1592,'Smelter Look-up'!$E:$E,0)))</f>
        <v/>
      </c>
      <c r="D1592" s="95"/>
      <c r="E1592" s="95" t="str">
        <f ca="1">IF(ISERROR($Y1592),"",OFFSET('Smelter Look-up'!$D$4,$Y1592-4,0)&amp;"")</f>
        <v/>
      </c>
      <c r="F1592" s="95" t="str">
        <f ca="1">IF(ISERROR($Y1592),"",OFFSET('Smelter Look-up'!$E$4,$Y1592-4,0))</f>
        <v/>
      </c>
      <c r="G1592" s="95" t="str">
        <f ca="1">IF(C1592="Smelter not listed","Enter smelter details",IF(ISERROR($Y1592),"",OFFSET('Smelter Look-up'!$F$4,$Y1592-4,0)))</f>
        <v/>
      </c>
      <c r="H1592" s="154" t="str">
        <f ca="1">IF(ISERROR($Y1592),"",OFFSET('Smelter Look-up'!$G$4,$Y1592-4,0))</f>
        <v/>
      </c>
      <c r="I1592" s="96" t="str">
        <f ca="1">IF(ISERROR($Y1592),"",OFFSET('Smelter Look-up'!$H$4,$Y1592-4,0))</f>
        <v/>
      </c>
      <c r="J1592" s="96" t="str">
        <f ca="1">IF(ISERROR($Y1592),"",OFFSET('Smelter Look-up'!$I$4,$Y1592-4,0))</f>
        <v/>
      </c>
      <c r="K1592" s="97"/>
      <c r="L1592" s="97"/>
      <c r="M1592" s="97"/>
      <c r="N1592" s="97"/>
      <c r="O1592" s="97"/>
      <c r="P1592" s="97"/>
      <c r="Q1592" s="98"/>
      <c r="R1592" s="140" t="str">
        <f ca="1">IF(ISERROR($Y1592),"",OFFSET('Smelter Look-up'!$C$4,$Y1592-4,0)&amp;"")</f>
        <v/>
      </c>
      <c r="S1592" s="98" t="str">
        <f ca="1" t="shared" si="181"/>
        <v/>
      </c>
      <c r="T1592" s="98" t="str">
        <f ca="1">IF(B1592="","",IF(ISERROR(MATCH($J1592,SorP!B:B,0)),"",INDIRECT("'SorP'!$A$"&amp;MATCH($S1592&amp;$J1592,SorP!C:C,0))))</f>
        <v/>
      </c>
      <c r="U1592" s="99"/>
      <c r="V1592" s="74" t="str">
        <f ca="1" t="shared" si="182"/>
        <v/>
      </c>
      <c r="W1592" s="74" t="b">
        <f ca="1" t="shared" si="183"/>
        <v>0</v>
      </c>
      <c r="X1592" s="74" t="str">
        <f ca="1" t="shared" si="184"/>
        <v>+</v>
      </c>
      <c r="Y1592" s="74" t="e">
        <f ca="1">IF(C1592="",NA(),MATCH($B1592&amp;$C1592,'Smelter Look-up'!$J:$J,0))</f>
        <v>#N/A</v>
      </c>
      <c r="AB1592" s="74">
        <f ca="1" t="shared" si="185"/>
        <v>0</v>
      </c>
      <c r="AC1592" s="74" t="str">
        <f ca="1" t="shared" si="186"/>
        <v/>
      </c>
      <c r="AD1592" s="74" t="str">
        <f ca="1" t="shared" si="187"/>
        <v/>
      </c>
    </row>
    <row r="1593" s="74" customFormat="1" ht="20.15" customHeight="1" spans="1:30">
      <c r="A1593" s="97"/>
      <c r="B1593" s="95" t="str">
        <f ca="1">IF(LEN(A1593)=0,"",INDEX('Smelter Look-up'!$A:$A,MATCH($A1593,'Smelter Look-up'!$E:$E,0)))</f>
        <v/>
      </c>
      <c r="C1593" s="95" t="str">
        <f ca="1">IF(LEN(A1593)=0,"",INDEX('Smelter Look-up'!$C:$C,MATCH($A1593,'Smelter Look-up'!$E:$E,0)))</f>
        <v/>
      </c>
      <c r="D1593" s="95"/>
      <c r="E1593" s="95" t="str">
        <f ca="1">IF(ISERROR($Y1593),"",OFFSET('Smelter Look-up'!$D$4,$Y1593-4,0)&amp;"")</f>
        <v/>
      </c>
      <c r="F1593" s="95" t="str">
        <f ca="1">IF(ISERROR($Y1593),"",OFFSET('Smelter Look-up'!$E$4,$Y1593-4,0))</f>
        <v/>
      </c>
      <c r="G1593" s="95" t="str">
        <f ca="1">IF(C1593="Smelter not listed","Enter smelter details",IF(ISERROR($Y1593),"",OFFSET('Smelter Look-up'!$F$4,$Y1593-4,0)))</f>
        <v/>
      </c>
      <c r="H1593" s="154" t="str">
        <f ca="1">IF(ISERROR($Y1593),"",OFFSET('Smelter Look-up'!$G$4,$Y1593-4,0))</f>
        <v/>
      </c>
      <c r="I1593" s="96" t="str">
        <f ca="1">IF(ISERROR($Y1593),"",OFFSET('Smelter Look-up'!$H$4,$Y1593-4,0))</f>
        <v/>
      </c>
      <c r="J1593" s="96" t="str">
        <f ca="1">IF(ISERROR($Y1593),"",OFFSET('Smelter Look-up'!$I$4,$Y1593-4,0))</f>
        <v/>
      </c>
      <c r="K1593" s="97"/>
      <c r="L1593" s="97"/>
      <c r="M1593" s="97"/>
      <c r="N1593" s="97"/>
      <c r="O1593" s="97"/>
      <c r="P1593" s="97"/>
      <c r="Q1593" s="98"/>
      <c r="R1593" s="140" t="str">
        <f ca="1">IF(ISERROR($Y1593),"",OFFSET('Smelter Look-up'!$C$4,$Y1593-4,0)&amp;"")</f>
        <v/>
      </c>
      <c r="S1593" s="98" t="str">
        <f ca="1" t="shared" si="181"/>
        <v/>
      </c>
      <c r="T1593" s="98" t="str">
        <f ca="1">IF(B1593="","",IF(ISERROR(MATCH($J1593,SorP!B:B,0)),"",INDIRECT("'SorP'!$A$"&amp;MATCH($S1593&amp;$J1593,SorP!C:C,0))))</f>
        <v/>
      </c>
      <c r="U1593" s="99"/>
      <c r="V1593" s="74" t="str">
        <f ca="1" t="shared" si="182"/>
        <v/>
      </c>
      <c r="W1593" s="74" t="b">
        <f ca="1" t="shared" si="183"/>
        <v>0</v>
      </c>
      <c r="X1593" s="74" t="str">
        <f ca="1" t="shared" si="184"/>
        <v>+</v>
      </c>
      <c r="Y1593" s="74" t="e">
        <f ca="1">IF(C1593="",NA(),MATCH($B1593&amp;$C1593,'Smelter Look-up'!$J:$J,0))</f>
        <v>#N/A</v>
      </c>
      <c r="AB1593" s="74">
        <f ca="1" t="shared" si="185"/>
        <v>0</v>
      </c>
      <c r="AC1593" s="74" t="str">
        <f ca="1" t="shared" si="186"/>
        <v/>
      </c>
      <c r="AD1593" s="74" t="str">
        <f ca="1" t="shared" si="187"/>
        <v/>
      </c>
    </row>
    <row r="1594" s="74" customFormat="1" ht="20.15" customHeight="1" spans="1:30">
      <c r="A1594" s="97"/>
      <c r="B1594" s="95" t="str">
        <f ca="1">IF(LEN(A1594)=0,"",INDEX('Smelter Look-up'!$A:$A,MATCH($A1594,'Smelter Look-up'!$E:$E,0)))</f>
        <v/>
      </c>
      <c r="C1594" s="95" t="str">
        <f ca="1">IF(LEN(A1594)=0,"",INDEX('Smelter Look-up'!$C:$C,MATCH($A1594,'Smelter Look-up'!$E:$E,0)))</f>
        <v/>
      </c>
      <c r="D1594" s="95"/>
      <c r="E1594" s="95" t="str">
        <f ca="1">IF(ISERROR($Y1594),"",OFFSET('Smelter Look-up'!$D$4,$Y1594-4,0)&amp;"")</f>
        <v/>
      </c>
      <c r="F1594" s="95" t="str">
        <f ca="1">IF(ISERROR($Y1594),"",OFFSET('Smelter Look-up'!$E$4,$Y1594-4,0))</f>
        <v/>
      </c>
      <c r="G1594" s="95" t="str">
        <f ca="1">IF(C1594="Smelter not listed","Enter smelter details",IF(ISERROR($Y1594),"",OFFSET('Smelter Look-up'!$F$4,$Y1594-4,0)))</f>
        <v/>
      </c>
      <c r="H1594" s="154" t="str">
        <f ca="1">IF(ISERROR($Y1594),"",OFFSET('Smelter Look-up'!$G$4,$Y1594-4,0))</f>
        <v/>
      </c>
      <c r="I1594" s="96" t="str">
        <f ca="1">IF(ISERROR($Y1594),"",OFFSET('Smelter Look-up'!$H$4,$Y1594-4,0))</f>
        <v/>
      </c>
      <c r="J1594" s="96" t="str">
        <f ca="1">IF(ISERROR($Y1594),"",OFFSET('Smelter Look-up'!$I$4,$Y1594-4,0))</f>
        <v/>
      </c>
      <c r="K1594" s="97"/>
      <c r="L1594" s="97"/>
      <c r="M1594" s="97"/>
      <c r="N1594" s="97"/>
      <c r="O1594" s="97"/>
      <c r="P1594" s="97"/>
      <c r="Q1594" s="98"/>
      <c r="R1594" s="140" t="str">
        <f ca="1">IF(ISERROR($Y1594),"",OFFSET('Smelter Look-up'!$C$4,$Y1594-4,0)&amp;"")</f>
        <v/>
      </c>
      <c r="S1594" s="98" t="str">
        <f ca="1" t="shared" si="181"/>
        <v/>
      </c>
      <c r="T1594" s="98" t="str">
        <f ca="1">IF(B1594="","",IF(ISERROR(MATCH($J1594,SorP!B:B,0)),"",INDIRECT("'SorP'!$A$"&amp;MATCH($S1594&amp;$J1594,SorP!C:C,0))))</f>
        <v/>
      </c>
      <c r="U1594" s="99"/>
      <c r="V1594" s="74" t="str">
        <f ca="1" t="shared" si="182"/>
        <v/>
      </c>
      <c r="W1594" s="74" t="b">
        <f ca="1" t="shared" si="183"/>
        <v>0</v>
      </c>
      <c r="X1594" s="74" t="str">
        <f ca="1" t="shared" si="184"/>
        <v>+</v>
      </c>
      <c r="Y1594" s="74" t="e">
        <f ca="1">IF(C1594="",NA(),MATCH($B1594&amp;$C1594,'Smelter Look-up'!$J:$J,0))</f>
        <v>#N/A</v>
      </c>
      <c r="AB1594" s="74">
        <f ca="1" t="shared" si="185"/>
        <v>0</v>
      </c>
      <c r="AC1594" s="74" t="str">
        <f ca="1" t="shared" si="186"/>
        <v/>
      </c>
      <c r="AD1594" s="74" t="str">
        <f ca="1" t="shared" si="187"/>
        <v/>
      </c>
    </row>
    <row r="1595" s="74" customFormat="1" ht="20.15" customHeight="1" spans="1:30">
      <c r="A1595" s="97"/>
      <c r="B1595" s="95" t="str">
        <f ca="1">IF(LEN(A1595)=0,"",INDEX('Smelter Look-up'!$A:$A,MATCH($A1595,'Smelter Look-up'!$E:$E,0)))</f>
        <v/>
      </c>
      <c r="C1595" s="95" t="str">
        <f ca="1">IF(LEN(A1595)=0,"",INDEX('Smelter Look-up'!$C:$C,MATCH($A1595,'Smelter Look-up'!$E:$E,0)))</f>
        <v/>
      </c>
      <c r="D1595" s="95"/>
      <c r="E1595" s="95" t="str">
        <f ca="1">IF(ISERROR($Y1595),"",OFFSET('Smelter Look-up'!$D$4,$Y1595-4,0)&amp;"")</f>
        <v/>
      </c>
      <c r="F1595" s="95" t="str">
        <f ca="1">IF(ISERROR($Y1595),"",OFFSET('Smelter Look-up'!$E$4,$Y1595-4,0))</f>
        <v/>
      </c>
      <c r="G1595" s="95" t="str">
        <f ca="1">IF(C1595="Smelter not listed","Enter smelter details",IF(ISERROR($Y1595),"",OFFSET('Smelter Look-up'!$F$4,$Y1595-4,0)))</f>
        <v/>
      </c>
      <c r="H1595" s="154" t="str">
        <f ca="1">IF(ISERROR($Y1595),"",OFFSET('Smelter Look-up'!$G$4,$Y1595-4,0))</f>
        <v/>
      </c>
      <c r="I1595" s="96" t="str">
        <f ca="1">IF(ISERROR($Y1595),"",OFFSET('Smelter Look-up'!$H$4,$Y1595-4,0))</f>
        <v/>
      </c>
      <c r="J1595" s="96" t="str">
        <f ca="1">IF(ISERROR($Y1595),"",OFFSET('Smelter Look-up'!$I$4,$Y1595-4,0))</f>
        <v/>
      </c>
      <c r="K1595" s="97"/>
      <c r="L1595" s="97"/>
      <c r="M1595" s="97"/>
      <c r="N1595" s="97"/>
      <c r="O1595" s="97"/>
      <c r="P1595" s="97"/>
      <c r="Q1595" s="98"/>
      <c r="R1595" s="140" t="str">
        <f ca="1">IF(ISERROR($Y1595),"",OFFSET('Smelter Look-up'!$C$4,$Y1595-4,0)&amp;"")</f>
        <v/>
      </c>
      <c r="S1595" s="98" t="str">
        <f ca="1" t="shared" si="181"/>
        <v/>
      </c>
      <c r="T1595" s="98" t="str">
        <f ca="1">IF(B1595="","",IF(ISERROR(MATCH($J1595,SorP!B:B,0)),"",INDIRECT("'SorP'!$A$"&amp;MATCH($S1595&amp;$J1595,SorP!C:C,0))))</f>
        <v/>
      </c>
      <c r="U1595" s="99"/>
      <c r="V1595" s="74" t="str">
        <f ca="1" t="shared" si="182"/>
        <v/>
      </c>
      <c r="W1595" s="74" t="b">
        <f ca="1" t="shared" si="183"/>
        <v>0</v>
      </c>
      <c r="X1595" s="74" t="str">
        <f ca="1" t="shared" si="184"/>
        <v>+</v>
      </c>
      <c r="Y1595" s="74" t="e">
        <f ca="1">IF(C1595="",NA(),MATCH($B1595&amp;$C1595,'Smelter Look-up'!$J:$J,0))</f>
        <v>#N/A</v>
      </c>
      <c r="AB1595" s="74">
        <f ca="1" t="shared" si="185"/>
        <v>0</v>
      </c>
      <c r="AC1595" s="74" t="str">
        <f ca="1" t="shared" si="186"/>
        <v/>
      </c>
      <c r="AD1595" s="74" t="str">
        <f ca="1" t="shared" si="187"/>
        <v/>
      </c>
    </row>
    <row r="1596" s="74" customFormat="1" ht="20.15" customHeight="1" spans="1:30">
      <c r="A1596" s="97"/>
      <c r="B1596" s="95" t="str">
        <f ca="1">IF(LEN(A1596)=0,"",INDEX('Smelter Look-up'!$A:$A,MATCH($A1596,'Smelter Look-up'!$E:$E,0)))</f>
        <v/>
      </c>
      <c r="C1596" s="95" t="str">
        <f ca="1">IF(LEN(A1596)=0,"",INDEX('Smelter Look-up'!$C:$C,MATCH($A1596,'Smelter Look-up'!$E:$E,0)))</f>
        <v/>
      </c>
      <c r="D1596" s="95"/>
      <c r="E1596" s="95" t="str">
        <f ca="1">IF(ISERROR($Y1596),"",OFFSET('Smelter Look-up'!$D$4,$Y1596-4,0)&amp;"")</f>
        <v/>
      </c>
      <c r="F1596" s="95" t="str">
        <f ca="1">IF(ISERROR($Y1596),"",OFFSET('Smelter Look-up'!$E$4,$Y1596-4,0))</f>
        <v/>
      </c>
      <c r="G1596" s="95" t="str">
        <f ca="1">IF(C1596="Smelter not listed","Enter smelter details",IF(ISERROR($Y1596),"",OFFSET('Smelter Look-up'!$F$4,$Y1596-4,0)))</f>
        <v/>
      </c>
      <c r="H1596" s="154" t="str">
        <f ca="1">IF(ISERROR($Y1596),"",OFFSET('Smelter Look-up'!$G$4,$Y1596-4,0))</f>
        <v/>
      </c>
      <c r="I1596" s="96" t="str">
        <f ca="1">IF(ISERROR($Y1596),"",OFFSET('Smelter Look-up'!$H$4,$Y1596-4,0))</f>
        <v/>
      </c>
      <c r="J1596" s="96" t="str">
        <f ca="1">IF(ISERROR($Y1596),"",OFFSET('Smelter Look-up'!$I$4,$Y1596-4,0))</f>
        <v/>
      </c>
      <c r="K1596" s="97"/>
      <c r="L1596" s="97"/>
      <c r="M1596" s="97"/>
      <c r="N1596" s="97"/>
      <c r="O1596" s="97"/>
      <c r="P1596" s="97"/>
      <c r="Q1596" s="98"/>
      <c r="R1596" s="140" t="str">
        <f ca="1">IF(ISERROR($Y1596),"",OFFSET('Smelter Look-up'!$C$4,$Y1596-4,0)&amp;"")</f>
        <v/>
      </c>
      <c r="S1596" s="98" t="str">
        <f ca="1" t="shared" si="181"/>
        <v/>
      </c>
      <c r="T1596" s="98" t="str">
        <f ca="1">IF(B1596="","",IF(ISERROR(MATCH($J1596,SorP!B:B,0)),"",INDIRECT("'SorP'!$A$"&amp;MATCH($S1596&amp;$J1596,SorP!C:C,0))))</f>
        <v/>
      </c>
      <c r="U1596" s="99"/>
      <c r="V1596" s="74" t="str">
        <f ca="1" t="shared" si="182"/>
        <v/>
      </c>
      <c r="W1596" s="74" t="b">
        <f ca="1" t="shared" si="183"/>
        <v>0</v>
      </c>
      <c r="X1596" s="74" t="str">
        <f ca="1" t="shared" si="184"/>
        <v>+</v>
      </c>
      <c r="Y1596" s="74" t="e">
        <f ca="1">IF(C1596="",NA(),MATCH($B1596&amp;$C1596,'Smelter Look-up'!$J:$J,0))</f>
        <v>#N/A</v>
      </c>
      <c r="AB1596" s="74">
        <f ca="1" t="shared" si="185"/>
        <v>0</v>
      </c>
      <c r="AC1596" s="74" t="str">
        <f ca="1" t="shared" si="186"/>
        <v/>
      </c>
      <c r="AD1596" s="74" t="str">
        <f ca="1" t="shared" si="187"/>
        <v/>
      </c>
    </row>
    <row r="1597" s="74" customFormat="1" ht="20.15" customHeight="1" spans="1:30">
      <c r="A1597" s="97"/>
      <c r="B1597" s="95" t="str">
        <f ca="1">IF(LEN(A1597)=0,"",INDEX('Smelter Look-up'!$A:$A,MATCH($A1597,'Smelter Look-up'!$E:$E,0)))</f>
        <v/>
      </c>
      <c r="C1597" s="95" t="str">
        <f ca="1">IF(LEN(A1597)=0,"",INDEX('Smelter Look-up'!$C:$C,MATCH($A1597,'Smelter Look-up'!$E:$E,0)))</f>
        <v/>
      </c>
      <c r="D1597" s="95"/>
      <c r="E1597" s="95" t="str">
        <f ca="1">IF(ISERROR($Y1597),"",OFFSET('Smelter Look-up'!$D$4,$Y1597-4,0)&amp;"")</f>
        <v/>
      </c>
      <c r="F1597" s="95" t="str">
        <f ca="1">IF(ISERROR($Y1597),"",OFFSET('Smelter Look-up'!$E$4,$Y1597-4,0))</f>
        <v/>
      </c>
      <c r="G1597" s="95" t="str">
        <f ca="1">IF(C1597="Smelter not listed","Enter smelter details",IF(ISERROR($Y1597),"",OFFSET('Smelter Look-up'!$F$4,$Y1597-4,0)))</f>
        <v/>
      </c>
      <c r="H1597" s="154" t="str">
        <f ca="1">IF(ISERROR($Y1597),"",OFFSET('Smelter Look-up'!$G$4,$Y1597-4,0))</f>
        <v/>
      </c>
      <c r="I1597" s="96" t="str">
        <f ca="1">IF(ISERROR($Y1597),"",OFFSET('Smelter Look-up'!$H$4,$Y1597-4,0))</f>
        <v/>
      </c>
      <c r="J1597" s="96" t="str">
        <f ca="1">IF(ISERROR($Y1597),"",OFFSET('Smelter Look-up'!$I$4,$Y1597-4,0))</f>
        <v/>
      </c>
      <c r="K1597" s="97"/>
      <c r="L1597" s="97"/>
      <c r="M1597" s="97"/>
      <c r="N1597" s="97"/>
      <c r="O1597" s="97"/>
      <c r="P1597" s="97"/>
      <c r="Q1597" s="98"/>
      <c r="R1597" s="140" t="str">
        <f ca="1">IF(ISERROR($Y1597),"",OFFSET('Smelter Look-up'!$C$4,$Y1597-4,0)&amp;"")</f>
        <v/>
      </c>
      <c r="S1597" s="98" t="str">
        <f ca="1" t="shared" si="181"/>
        <v/>
      </c>
      <c r="T1597" s="98" t="str">
        <f ca="1">IF(B1597="","",IF(ISERROR(MATCH($J1597,SorP!B:B,0)),"",INDIRECT("'SorP'!$A$"&amp;MATCH($S1597&amp;$J1597,SorP!C:C,0))))</f>
        <v/>
      </c>
      <c r="U1597" s="99"/>
      <c r="V1597" s="74" t="str">
        <f ca="1" t="shared" si="182"/>
        <v/>
      </c>
      <c r="W1597" s="74" t="b">
        <f ca="1" t="shared" si="183"/>
        <v>0</v>
      </c>
      <c r="X1597" s="74" t="str">
        <f ca="1" t="shared" si="184"/>
        <v>+</v>
      </c>
      <c r="Y1597" s="74" t="e">
        <f ca="1">IF(C1597="",NA(),MATCH($B1597&amp;$C1597,'Smelter Look-up'!$J:$J,0))</f>
        <v>#N/A</v>
      </c>
      <c r="AB1597" s="74">
        <f ca="1" t="shared" si="185"/>
        <v>0</v>
      </c>
      <c r="AC1597" s="74" t="str">
        <f ca="1" t="shared" si="186"/>
        <v/>
      </c>
      <c r="AD1597" s="74" t="str">
        <f ca="1" t="shared" si="187"/>
        <v/>
      </c>
    </row>
    <row r="1598" s="74" customFormat="1" ht="20.15" customHeight="1" spans="1:30">
      <c r="A1598" s="97"/>
      <c r="B1598" s="95" t="str">
        <f ca="1">IF(LEN(A1598)=0,"",INDEX('Smelter Look-up'!$A:$A,MATCH($A1598,'Smelter Look-up'!$E:$E,0)))</f>
        <v/>
      </c>
      <c r="C1598" s="95" t="str">
        <f ca="1">IF(LEN(A1598)=0,"",INDEX('Smelter Look-up'!$C:$C,MATCH($A1598,'Smelter Look-up'!$E:$E,0)))</f>
        <v/>
      </c>
      <c r="D1598" s="95"/>
      <c r="E1598" s="95" t="str">
        <f ca="1">IF(ISERROR($Y1598),"",OFFSET('Smelter Look-up'!$D$4,$Y1598-4,0)&amp;"")</f>
        <v/>
      </c>
      <c r="F1598" s="95" t="str">
        <f ca="1">IF(ISERROR($Y1598),"",OFFSET('Smelter Look-up'!$E$4,$Y1598-4,0))</f>
        <v/>
      </c>
      <c r="G1598" s="95" t="str">
        <f ca="1">IF(C1598="Smelter not listed","Enter smelter details",IF(ISERROR($Y1598),"",OFFSET('Smelter Look-up'!$F$4,$Y1598-4,0)))</f>
        <v/>
      </c>
      <c r="H1598" s="154" t="str">
        <f ca="1">IF(ISERROR($Y1598),"",OFFSET('Smelter Look-up'!$G$4,$Y1598-4,0))</f>
        <v/>
      </c>
      <c r="I1598" s="96" t="str">
        <f ca="1">IF(ISERROR($Y1598),"",OFFSET('Smelter Look-up'!$H$4,$Y1598-4,0))</f>
        <v/>
      </c>
      <c r="J1598" s="96" t="str">
        <f ca="1">IF(ISERROR($Y1598),"",OFFSET('Smelter Look-up'!$I$4,$Y1598-4,0))</f>
        <v/>
      </c>
      <c r="K1598" s="97"/>
      <c r="L1598" s="97"/>
      <c r="M1598" s="97"/>
      <c r="N1598" s="97"/>
      <c r="O1598" s="97"/>
      <c r="P1598" s="97"/>
      <c r="Q1598" s="98"/>
      <c r="R1598" s="140" t="str">
        <f ca="1">IF(ISERROR($Y1598),"",OFFSET('Smelter Look-up'!$C$4,$Y1598-4,0)&amp;"")</f>
        <v/>
      </c>
      <c r="S1598" s="98" t="str">
        <f ca="1" t="shared" si="181"/>
        <v/>
      </c>
      <c r="T1598" s="98" t="str">
        <f ca="1">IF(B1598="","",IF(ISERROR(MATCH($J1598,SorP!B:B,0)),"",INDIRECT("'SorP'!$A$"&amp;MATCH($S1598&amp;$J1598,SorP!C:C,0))))</f>
        <v/>
      </c>
      <c r="U1598" s="99"/>
      <c r="V1598" s="74" t="str">
        <f ca="1" t="shared" si="182"/>
        <v/>
      </c>
      <c r="W1598" s="74" t="b">
        <f ca="1" t="shared" si="183"/>
        <v>0</v>
      </c>
      <c r="X1598" s="74" t="str">
        <f ca="1" t="shared" si="184"/>
        <v>+</v>
      </c>
      <c r="Y1598" s="74" t="e">
        <f ca="1">IF(C1598="",NA(),MATCH($B1598&amp;$C1598,'Smelter Look-up'!$J:$J,0))</f>
        <v>#N/A</v>
      </c>
      <c r="AB1598" s="74">
        <f ca="1" t="shared" si="185"/>
        <v>0</v>
      </c>
      <c r="AC1598" s="74" t="str">
        <f ca="1" t="shared" si="186"/>
        <v/>
      </c>
      <c r="AD1598" s="74" t="str">
        <f ca="1" t="shared" si="187"/>
        <v/>
      </c>
    </row>
    <row r="1599" s="74" customFormat="1" ht="20.15" customHeight="1" spans="1:30">
      <c r="A1599" s="97"/>
      <c r="B1599" s="95" t="str">
        <f ca="1">IF(LEN(A1599)=0,"",INDEX('Smelter Look-up'!$A:$A,MATCH($A1599,'Smelter Look-up'!$E:$E,0)))</f>
        <v/>
      </c>
      <c r="C1599" s="95" t="str">
        <f ca="1">IF(LEN(A1599)=0,"",INDEX('Smelter Look-up'!$C:$C,MATCH($A1599,'Smelter Look-up'!$E:$E,0)))</f>
        <v/>
      </c>
      <c r="D1599" s="95"/>
      <c r="E1599" s="95" t="str">
        <f ca="1">IF(ISERROR($Y1599),"",OFFSET('Smelter Look-up'!$D$4,$Y1599-4,0)&amp;"")</f>
        <v/>
      </c>
      <c r="F1599" s="95" t="str">
        <f ca="1">IF(ISERROR($Y1599),"",OFFSET('Smelter Look-up'!$E$4,$Y1599-4,0))</f>
        <v/>
      </c>
      <c r="G1599" s="95" t="str">
        <f ca="1">IF(C1599="Smelter not listed","Enter smelter details",IF(ISERROR($Y1599),"",OFFSET('Smelter Look-up'!$F$4,$Y1599-4,0)))</f>
        <v/>
      </c>
      <c r="H1599" s="154" t="str">
        <f ca="1">IF(ISERROR($Y1599),"",OFFSET('Smelter Look-up'!$G$4,$Y1599-4,0))</f>
        <v/>
      </c>
      <c r="I1599" s="96" t="str">
        <f ca="1">IF(ISERROR($Y1599),"",OFFSET('Smelter Look-up'!$H$4,$Y1599-4,0))</f>
        <v/>
      </c>
      <c r="J1599" s="96" t="str">
        <f ca="1">IF(ISERROR($Y1599),"",OFFSET('Smelter Look-up'!$I$4,$Y1599-4,0))</f>
        <v/>
      </c>
      <c r="K1599" s="97"/>
      <c r="L1599" s="97"/>
      <c r="M1599" s="97"/>
      <c r="N1599" s="97"/>
      <c r="O1599" s="97"/>
      <c r="P1599" s="97"/>
      <c r="Q1599" s="98"/>
      <c r="R1599" s="140" t="str">
        <f ca="1">IF(ISERROR($Y1599),"",OFFSET('Smelter Look-up'!$C$4,$Y1599-4,0)&amp;"")</f>
        <v/>
      </c>
      <c r="S1599" s="98" t="str">
        <f ca="1" t="shared" si="181"/>
        <v/>
      </c>
      <c r="T1599" s="98" t="str">
        <f ca="1">IF(B1599="","",IF(ISERROR(MATCH($J1599,SorP!B:B,0)),"",INDIRECT("'SorP'!$A$"&amp;MATCH($S1599&amp;$J1599,SorP!C:C,0))))</f>
        <v/>
      </c>
      <c r="U1599" s="99"/>
      <c r="V1599" s="74" t="str">
        <f ca="1" t="shared" si="182"/>
        <v/>
      </c>
      <c r="W1599" s="74" t="b">
        <f ca="1" t="shared" si="183"/>
        <v>0</v>
      </c>
      <c r="X1599" s="74" t="str">
        <f ca="1" t="shared" si="184"/>
        <v>+</v>
      </c>
      <c r="Y1599" s="74" t="e">
        <f ca="1">IF(C1599="",NA(),MATCH($B1599&amp;$C1599,'Smelter Look-up'!$J:$J,0))</f>
        <v>#N/A</v>
      </c>
      <c r="AB1599" s="74">
        <f ca="1" t="shared" si="185"/>
        <v>0</v>
      </c>
      <c r="AC1599" s="74" t="str">
        <f ca="1" t="shared" si="186"/>
        <v/>
      </c>
      <c r="AD1599" s="74" t="str">
        <f ca="1" t="shared" si="187"/>
        <v/>
      </c>
    </row>
    <row r="1600" s="74" customFormat="1" ht="20.15" customHeight="1" spans="1:30">
      <c r="A1600" s="97"/>
      <c r="B1600" s="95" t="str">
        <f ca="1">IF(LEN(A1600)=0,"",INDEX('Smelter Look-up'!$A:$A,MATCH($A1600,'Smelter Look-up'!$E:$E,0)))</f>
        <v/>
      </c>
      <c r="C1600" s="95" t="str">
        <f ca="1">IF(LEN(A1600)=0,"",INDEX('Smelter Look-up'!$C:$C,MATCH($A1600,'Smelter Look-up'!$E:$E,0)))</f>
        <v/>
      </c>
      <c r="D1600" s="95"/>
      <c r="E1600" s="95" t="str">
        <f ca="1">IF(ISERROR($Y1600),"",OFFSET('Smelter Look-up'!$D$4,$Y1600-4,0)&amp;"")</f>
        <v/>
      </c>
      <c r="F1600" s="95" t="str">
        <f ca="1">IF(ISERROR($Y1600),"",OFFSET('Smelter Look-up'!$E$4,$Y1600-4,0))</f>
        <v/>
      </c>
      <c r="G1600" s="95" t="str">
        <f ca="1">IF(C1600="Smelter not listed","Enter smelter details",IF(ISERROR($Y1600),"",OFFSET('Smelter Look-up'!$F$4,$Y1600-4,0)))</f>
        <v/>
      </c>
      <c r="H1600" s="154" t="str">
        <f ca="1">IF(ISERROR($Y1600),"",OFFSET('Smelter Look-up'!$G$4,$Y1600-4,0))</f>
        <v/>
      </c>
      <c r="I1600" s="96" t="str">
        <f ca="1">IF(ISERROR($Y1600),"",OFFSET('Smelter Look-up'!$H$4,$Y1600-4,0))</f>
        <v/>
      </c>
      <c r="J1600" s="96" t="str">
        <f ca="1">IF(ISERROR($Y1600),"",OFFSET('Smelter Look-up'!$I$4,$Y1600-4,0))</f>
        <v/>
      </c>
      <c r="K1600" s="97"/>
      <c r="L1600" s="97"/>
      <c r="M1600" s="97"/>
      <c r="N1600" s="97"/>
      <c r="O1600" s="97"/>
      <c r="P1600" s="97"/>
      <c r="Q1600" s="98"/>
      <c r="R1600" s="140" t="str">
        <f ca="1">IF(ISERROR($Y1600),"",OFFSET('Smelter Look-up'!$C$4,$Y1600-4,0)&amp;"")</f>
        <v/>
      </c>
      <c r="S1600" s="98" t="str">
        <f ca="1" t="shared" si="181"/>
        <v/>
      </c>
      <c r="T1600" s="98" t="str">
        <f ca="1">IF(B1600="","",IF(ISERROR(MATCH($J1600,SorP!B:B,0)),"",INDIRECT("'SorP'!$A$"&amp;MATCH($S1600&amp;$J1600,SorP!C:C,0))))</f>
        <v/>
      </c>
      <c r="U1600" s="99"/>
      <c r="V1600" s="74" t="str">
        <f ca="1" t="shared" si="182"/>
        <v/>
      </c>
      <c r="W1600" s="74" t="b">
        <f ca="1" t="shared" si="183"/>
        <v>0</v>
      </c>
      <c r="X1600" s="74" t="str">
        <f ca="1" t="shared" si="184"/>
        <v>+</v>
      </c>
      <c r="Y1600" s="74" t="e">
        <f ca="1">IF(C1600="",NA(),MATCH($B1600&amp;$C1600,'Smelter Look-up'!$J:$J,0))</f>
        <v>#N/A</v>
      </c>
      <c r="AB1600" s="74">
        <f ca="1" t="shared" si="185"/>
        <v>0</v>
      </c>
      <c r="AC1600" s="74" t="str">
        <f ca="1" t="shared" si="186"/>
        <v/>
      </c>
      <c r="AD1600" s="74" t="str">
        <f ca="1" t="shared" si="187"/>
        <v/>
      </c>
    </row>
    <row r="1601" s="74" customFormat="1" ht="20.15" customHeight="1" spans="1:30">
      <c r="A1601" s="97"/>
      <c r="B1601" s="95" t="str">
        <f ca="1">IF(LEN(A1601)=0,"",INDEX('Smelter Look-up'!$A:$A,MATCH($A1601,'Smelter Look-up'!$E:$E,0)))</f>
        <v/>
      </c>
      <c r="C1601" s="95" t="str">
        <f ca="1">IF(LEN(A1601)=0,"",INDEX('Smelter Look-up'!$C:$C,MATCH($A1601,'Smelter Look-up'!$E:$E,0)))</f>
        <v/>
      </c>
      <c r="D1601" s="95"/>
      <c r="E1601" s="95" t="str">
        <f ca="1">IF(ISERROR($Y1601),"",OFFSET('Smelter Look-up'!$D$4,$Y1601-4,0)&amp;"")</f>
        <v/>
      </c>
      <c r="F1601" s="95" t="str">
        <f ca="1">IF(ISERROR($Y1601),"",OFFSET('Smelter Look-up'!$E$4,$Y1601-4,0))</f>
        <v/>
      </c>
      <c r="G1601" s="95" t="str">
        <f ca="1">IF(C1601="Smelter not listed","Enter smelter details",IF(ISERROR($Y1601),"",OFFSET('Smelter Look-up'!$F$4,$Y1601-4,0)))</f>
        <v/>
      </c>
      <c r="H1601" s="154" t="str">
        <f ca="1">IF(ISERROR($Y1601),"",OFFSET('Smelter Look-up'!$G$4,$Y1601-4,0))</f>
        <v/>
      </c>
      <c r="I1601" s="96" t="str">
        <f ca="1">IF(ISERROR($Y1601),"",OFFSET('Smelter Look-up'!$H$4,$Y1601-4,0))</f>
        <v/>
      </c>
      <c r="J1601" s="96" t="str">
        <f ca="1">IF(ISERROR($Y1601),"",OFFSET('Smelter Look-up'!$I$4,$Y1601-4,0))</f>
        <v/>
      </c>
      <c r="K1601" s="97"/>
      <c r="L1601" s="97"/>
      <c r="M1601" s="97"/>
      <c r="N1601" s="97"/>
      <c r="O1601" s="97"/>
      <c r="P1601" s="97"/>
      <c r="Q1601" s="98"/>
      <c r="R1601" s="140" t="str">
        <f ca="1">IF(ISERROR($Y1601),"",OFFSET('Smelter Look-up'!$C$4,$Y1601-4,0)&amp;"")</f>
        <v/>
      </c>
      <c r="S1601" s="98" t="str">
        <f ca="1" t="shared" si="181"/>
        <v/>
      </c>
      <c r="T1601" s="98" t="str">
        <f ca="1">IF(B1601="","",IF(ISERROR(MATCH($J1601,SorP!B:B,0)),"",INDIRECT("'SorP'!$A$"&amp;MATCH($S1601&amp;$J1601,SorP!C:C,0))))</f>
        <v/>
      </c>
      <c r="U1601" s="99"/>
      <c r="V1601" s="74" t="str">
        <f ca="1" t="shared" si="182"/>
        <v/>
      </c>
      <c r="W1601" s="74" t="b">
        <f ca="1" t="shared" si="183"/>
        <v>0</v>
      </c>
      <c r="X1601" s="74" t="str">
        <f ca="1" t="shared" si="184"/>
        <v>+</v>
      </c>
      <c r="Y1601" s="74" t="e">
        <f ca="1">IF(C1601="",NA(),MATCH($B1601&amp;$C1601,'Smelter Look-up'!$J:$J,0))</f>
        <v>#N/A</v>
      </c>
      <c r="AB1601" s="74">
        <f ca="1" t="shared" si="185"/>
        <v>0</v>
      </c>
      <c r="AC1601" s="74" t="str">
        <f ca="1" t="shared" si="186"/>
        <v/>
      </c>
      <c r="AD1601" s="74" t="str">
        <f ca="1" t="shared" si="187"/>
        <v/>
      </c>
    </row>
    <row r="1602" s="74" customFormat="1" ht="20.15" customHeight="1" spans="1:30">
      <c r="A1602" s="97"/>
      <c r="B1602" s="95" t="str">
        <f ca="1">IF(LEN(A1602)=0,"",INDEX('Smelter Look-up'!$A:$A,MATCH($A1602,'Smelter Look-up'!$E:$E,0)))</f>
        <v/>
      </c>
      <c r="C1602" s="95" t="str">
        <f ca="1">IF(LEN(A1602)=0,"",INDEX('Smelter Look-up'!$C:$C,MATCH($A1602,'Smelter Look-up'!$E:$E,0)))</f>
        <v/>
      </c>
      <c r="D1602" s="95"/>
      <c r="E1602" s="95" t="str">
        <f ca="1">IF(ISERROR($Y1602),"",OFFSET('Smelter Look-up'!$D$4,$Y1602-4,0)&amp;"")</f>
        <v/>
      </c>
      <c r="F1602" s="95" t="str">
        <f ca="1">IF(ISERROR($Y1602),"",OFFSET('Smelter Look-up'!$E$4,$Y1602-4,0))</f>
        <v/>
      </c>
      <c r="G1602" s="95" t="str">
        <f ca="1">IF(C1602="Smelter not listed","Enter smelter details",IF(ISERROR($Y1602),"",OFFSET('Smelter Look-up'!$F$4,$Y1602-4,0)))</f>
        <v/>
      </c>
      <c r="H1602" s="154" t="str">
        <f ca="1">IF(ISERROR($Y1602),"",OFFSET('Smelter Look-up'!$G$4,$Y1602-4,0))</f>
        <v/>
      </c>
      <c r="I1602" s="96" t="str">
        <f ca="1">IF(ISERROR($Y1602),"",OFFSET('Smelter Look-up'!$H$4,$Y1602-4,0))</f>
        <v/>
      </c>
      <c r="J1602" s="96" t="str">
        <f ca="1">IF(ISERROR($Y1602),"",OFFSET('Smelter Look-up'!$I$4,$Y1602-4,0))</f>
        <v/>
      </c>
      <c r="K1602" s="97"/>
      <c r="L1602" s="97"/>
      <c r="M1602" s="97"/>
      <c r="N1602" s="97"/>
      <c r="O1602" s="97"/>
      <c r="P1602" s="97"/>
      <c r="Q1602" s="98"/>
      <c r="R1602" s="140" t="str">
        <f ca="1">IF(ISERROR($Y1602),"",OFFSET('Smelter Look-up'!$C$4,$Y1602-4,0)&amp;"")</f>
        <v/>
      </c>
      <c r="S1602" s="98" t="str">
        <f ca="1" t="shared" si="181"/>
        <v/>
      </c>
      <c r="T1602" s="98" t="str">
        <f ca="1">IF(B1602="","",IF(ISERROR(MATCH($J1602,SorP!B:B,0)),"",INDIRECT("'SorP'!$A$"&amp;MATCH($S1602&amp;$J1602,SorP!C:C,0))))</f>
        <v/>
      </c>
      <c r="U1602" s="99"/>
      <c r="V1602" s="74" t="str">
        <f ca="1" t="shared" si="182"/>
        <v/>
      </c>
      <c r="W1602" s="74" t="b">
        <f ca="1" t="shared" si="183"/>
        <v>0</v>
      </c>
      <c r="X1602" s="74" t="str">
        <f ca="1" t="shared" si="184"/>
        <v>+</v>
      </c>
      <c r="Y1602" s="74" t="e">
        <f ca="1">IF(C1602="",NA(),MATCH($B1602&amp;$C1602,'Smelter Look-up'!$J:$J,0))</f>
        <v>#N/A</v>
      </c>
      <c r="AB1602" s="74">
        <f ca="1" t="shared" si="185"/>
        <v>0</v>
      </c>
      <c r="AC1602" s="74" t="str">
        <f ca="1" t="shared" si="186"/>
        <v/>
      </c>
      <c r="AD1602" s="74" t="str">
        <f ca="1" t="shared" si="187"/>
        <v/>
      </c>
    </row>
    <row r="1603" s="74" customFormat="1" ht="20.15" customHeight="1" spans="1:30">
      <c r="A1603" s="97"/>
      <c r="B1603" s="95" t="str">
        <f ca="1">IF(LEN(A1603)=0,"",INDEX('Smelter Look-up'!$A:$A,MATCH($A1603,'Smelter Look-up'!$E:$E,0)))</f>
        <v/>
      </c>
      <c r="C1603" s="95" t="str">
        <f ca="1">IF(LEN(A1603)=0,"",INDEX('Smelter Look-up'!$C:$C,MATCH($A1603,'Smelter Look-up'!$E:$E,0)))</f>
        <v/>
      </c>
      <c r="D1603" s="95"/>
      <c r="E1603" s="95" t="str">
        <f ca="1">IF(ISERROR($Y1603),"",OFFSET('Smelter Look-up'!$D$4,$Y1603-4,0)&amp;"")</f>
        <v/>
      </c>
      <c r="F1603" s="95" t="str">
        <f ca="1">IF(ISERROR($Y1603),"",OFFSET('Smelter Look-up'!$E$4,$Y1603-4,0))</f>
        <v/>
      </c>
      <c r="G1603" s="95" t="str">
        <f ca="1">IF(C1603="Smelter not listed","Enter smelter details",IF(ISERROR($Y1603),"",OFFSET('Smelter Look-up'!$F$4,$Y1603-4,0)))</f>
        <v/>
      </c>
      <c r="H1603" s="154" t="str">
        <f ca="1">IF(ISERROR($Y1603),"",OFFSET('Smelter Look-up'!$G$4,$Y1603-4,0))</f>
        <v/>
      </c>
      <c r="I1603" s="96" t="str">
        <f ca="1">IF(ISERROR($Y1603),"",OFFSET('Smelter Look-up'!$H$4,$Y1603-4,0))</f>
        <v/>
      </c>
      <c r="J1603" s="96" t="str">
        <f ca="1">IF(ISERROR($Y1603),"",OFFSET('Smelter Look-up'!$I$4,$Y1603-4,0))</f>
        <v/>
      </c>
      <c r="K1603" s="97"/>
      <c r="L1603" s="97"/>
      <c r="M1603" s="97"/>
      <c r="N1603" s="97"/>
      <c r="O1603" s="97"/>
      <c r="P1603" s="97"/>
      <c r="Q1603" s="98"/>
      <c r="R1603" s="140" t="str">
        <f ca="1">IF(ISERROR($Y1603),"",OFFSET('Smelter Look-up'!$C$4,$Y1603-4,0)&amp;"")</f>
        <v/>
      </c>
      <c r="S1603" s="98" t="str">
        <f ca="1" t="shared" si="181"/>
        <v/>
      </c>
      <c r="T1603" s="98" t="str">
        <f ca="1">IF(B1603="","",IF(ISERROR(MATCH($J1603,SorP!B:B,0)),"",INDIRECT("'SorP'!$A$"&amp;MATCH($S1603&amp;$J1603,SorP!C:C,0))))</f>
        <v/>
      </c>
      <c r="U1603" s="99"/>
      <c r="V1603" s="74" t="str">
        <f ca="1" t="shared" si="182"/>
        <v/>
      </c>
      <c r="W1603" s="74" t="b">
        <f ca="1" t="shared" si="183"/>
        <v>0</v>
      </c>
      <c r="X1603" s="74" t="str">
        <f ca="1" t="shared" si="184"/>
        <v>+</v>
      </c>
      <c r="Y1603" s="74" t="e">
        <f ca="1">IF(C1603="",NA(),MATCH($B1603&amp;$C1603,'Smelter Look-up'!$J:$J,0))</f>
        <v>#N/A</v>
      </c>
      <c r="AB1603" s="74">
        <f ca="1" t="shared" si="185"/>
        <v>0</v>
      </c>
      <c r="AC1603" s="74" t="str">
        <f ca="1" t="shared" si="186"/>
        <v/>
      </c>
      <c r="AD1603" s="74" t="str">
        <f ca="1" t="shared" si="187"/>
        <v/>
      </c>
    </row>
    <row r="1604" s="74" customFormat="1" ht="20.15" customHeight="1" spans="1:30">
      <c r="A1604" s="97"/>
      <c r="B1604" s="95" t="str">
        <f ca="1">IF(LEN(A1604)=0,"",INDEX('Smelter Look-up'!$A:$A,MATCH($A1604,'Smelter Look-up'!$E:$E,0)))</f>
        <v/>
      </c>
      <c r="C1604" s="95" t="str">
        <f ca="1">IF(LEN(A1604)=0,"",INDEX('Smelter Look-up'!$C:$C,MATCH($A1604,'Smelter Look-up'!$E:$E,0)))</f>
        <v/>
      </c>
      <c r="D1604" s="95"/>
      <c r="E1604" s="95" t="str">
        <f ca="1">IF(ISERROR($Y1604),"",OFFSET('Smelter Look-up'!$D$4,$Y1604-4,0)&amp;"")</f>
        <v/>
      </c>
      <c r="F1604" s="95" t="str">
        <f ca="1">IF(ISERROR($Y1604),"",OFFSET('Smelter Look-up'!$E$4,$Y1604-4,0))</f>
        <v/>
      </c>
      <c r="G1604" s="95" t="str">
        <f ca="1">IF(C1604="Smelter not listed","Enter smelter details",IF(ISERROR($Y1604),"",OFFSET('Smelter Look-up'!$F$4,$Y1604-4,0)))</f>
        <v/>
      </c>
      <c r="H1604" s="154" t="str">
        <f ca="1">IF(ISERROR($Y1604),"",OFFSET('Smelter Look-up'!$G$4,$Y1604-4,0))</f>
        <v/>
      </c>
      <c r="I1604" s="96" t="str">
        <f ca="1">IF(ISERROR($Y1604),"",OFFSET('Smelter Look-up'!$H$4,$Y1604-4,0))</f>
        <v/>
      </c>
      <c r="J1604" s="96" t="str">
        <f ca="1">IF(ISERROR($Y1604),"",OFFSET('Smelter Look-up'!$I$4,$Y1604-4,0))</f>
        <v/>
      </c>
      <c r="K1604" s="97"/>
      <c r="L1604" s="97"/>
      <c r="M1604" s="97"/>
      <c r="N1604" s="97"/>
      <c r="O1604" s="97"/>
      <c r="P1604" s="97"/>
      <c r="Q1604" s="98"/>
      <c r="R1604" s="140" t="str">
        <f ca="1">IF(ISERROR($Y1604),"",OFFSET('Smelter Look-up'!$C$4,$Y1604-4,0)&amp;"")</f>
        <v/>
      </c>
      <c r="S1604" s="98" t="str">
        <f ca="1" t="shared" si="181"/>
        <v/>
      </c>
      <c r="T1604" s="98" t="str">
        <f ca="1">IF(B1604="","",IF(ISERROR(MATCH($J1604,SorP!B:B,0)),"",INDIRECT("'SorP'!$A$"&amp;MATCH($S1604&amp;$J1604,SorP!C:C,0))))</f>
        <v/>
      </c>
      <c r="U1604" s="99"/>
      <c r="V1604" s="74" t="str">
        <f ca="1" t="shared" si="182"/>
        <v/>
      </c>
      <c r="W1604" s="74" t="b">
        <f ca="1" t="shared" si="183"/>
        <v>0</v>
      </c>
      <c r="X1604" s="74" t="str">
        <f ca="1" t="shared" si="184"/>
        <v>+</v>
      </c>
      <c r="Y1604" s="74" t="e">
        <f ca="1">IF(C1604="",NA(),MATCH($B1604&amp;$C1604,'Smelter Look-up'!$J:$J,0))</f>
        <v>#N/A</v>
      </c>
      <c r="AB1604" s="74">
        <f ca="1" t="shared" si="185"/>
        <v>0</v>
      </c>
      <c r="AC1604" s="74" t="str">
        <f ca="1" t="shared" si="186"/>
        <v/>
      </c>
      <c r="AD1604" s="74" t="str">
        <f ca="1" t="shared" si="187"/>
        <v/>
      </c>
    </row>
    <row r="1605" s="74" customFormat="1" ht="20.15" customHeight="1" spans="1:30">
      <c r="A1605" s="97"/>
      <c r="B1605" s="95" t="str">
        <f ca="1">IF(LEN(A1605)=0,"",INDEX('Smelter Look-up'!$A:$A,MATCH($A1605,'Smelter Look-up'!$E:$E,0)))</f>
        <v/>
      </c>
      <c r="C1605" s="95" t="str">
        <f ca="1">IF(LEN(A1605)=0,"",INDEX('Smelter Look-up'!$C:$C,MATCH($A1605,'Smelter Look-up'!$E:$E,0)))</f>
        <v/>
      </c>
      <c r="D1605" s="95"/>
      <c r="E1605" s="95" t="str">
        <f ca="1">IF(ISERROR($Y1605),"",OFFSET('Smelter Look-up'!$D$4,$Y1605-4,0)&amp;"")</f>
        <v/>
      </c>
      <c r="F1605" s="95" t="str">
        <f ca="1">IF(ISERROR($Y1605),"",OFFSET('Smelter Look-up'!$E$4,$Y1605-4,0))</f>
        <v/>
      </c>
      <c r="G1605" s="95" t="str">
        <f ca="1">IF(C1605="Smelter not listed","Enter smelter details",IF(ISERROR($Y1605),"",OFFSET('Smelter Look-up'!$F$4,$Y1605-4,0)))</f>
        <v/>
      </c>
      <c r="H1605" s="154" t="str">
        <f ca="1">IF(ISERROR($Y1605),"",OFFSET('Smelter Look-up'!$G$4,$Y1605-4,0))</f>
        <v/>
      </c>
      <c r="I1605" s="96" t="str">
        <f ca="1">IF(ISERROR($Y1605),"",OFFSET('Smelter Look-up'!$H$4,$Y1605-4,0))</f>
        <v/>
      </c>
      <c r="J1605" s="96" t="str">
        <f ca="1">IF(ISERROR($Y1605),"",OFFSET('Smelter Look-up'!$I$4,$Y1605-4,0))</f>
        <v/>
      </c>
      <c r="K1605" s="97"/>
      <c r="L1605" s="97"/>
      <c r="M1605" s="97"/>
      <c r="N1605" s="97"/>
      <c r="O1605" s="97"/>
      <c r="P1605" s="97"/>
      <c r="Q1605" s="98"/>
      <c r="R1605" s="140" t="str">
        <f ca="1">IF(ISERROR($Y1605),"",OFFSET('Smelter Look-up'!$C$4,$Y1605-4,0)&amp;"")</f>
        <v/>
      </c>
      <c r="S1605" s="98" t="str">
        <f ca="1" t="shared" si="181"/>
        <v/>
      </c>
      <c r="T1605" s="98" t="str">
        <f ca="1">IF(B1605="","",IF(ISERROR(MATCH($J1605,SorP!B:B,0)),"",INDIRECT("'SorP'!$A$"&amp;MATCH($S1605&amp;$J1605,SorP!C:C,0))))</f>
        <v/>
      </c>
      <c r="U1605" s="99"/>
      <c r="V1605" s="74" t="str">
        <f ca="1" t="shared" si="182"/>
        <v/>
      </c>
      <c r="W1605" s="74" t="b">
        <f ca="1" t="shared" si="183"/>
        <v>0</v>
      </c>
      <c r="X1605" s="74" t="str">
        <f ca="1" t="shared" si="184"/>
        <v>+</v>
      </c>
      <c r="Y1605" s="74" t="e">
        <f ca="1">IF(C1605="",NA(),MATCH($B1605&amp;$C1605,'Smelter Look-up'!$J:$J,0))</f>
        <v>#N/A</v>
      </c>
      <c r="AB1605" s="74">
        <f ca="1" t="shared" si="185"/>
        <v>0</v>
      </c>
      <c r="AC1605" s="74" t="str">
        <f ca="1" t="shared" si="186"/>
        <v/>
      </c>
      <c r="AD1605" s="74" t="str">
        <f ca="1" t="shared" si="187"/>
        <v/>
      </c>
    </row>
    <row r="1606" s="74" customFormat="1" ht="20.15" customHeight="1" spans="1:30">
      <c r="A1606" s="97"/>
      <c r="B1606" s="95" t="str">
        <f ca="1">IF(LEN(A1606)=0,"",INDEX('Smelter Look-up'!$A:$A,MATCH($A1606,'Smelter Look-up'!$E:$E,0)))</f>
        <v/>
      </c>
      <c r="C1606" s="95" t="str">
        <f ca="1">IF(LEN(A1606)=0,"",INDEX('Smelter Look-up'!$C:$C,MATCH($A1606,'Smelter Look-up'!$E:$E,0)))</f>
        <v/>
      </c>
      <c r="D1606" s="95"/>
      <c r="E1606" s="95" t="str">
        <f ca="1">IF(ISERROR($Y1606),"",OFFSET('Smelter Look-up'!$D$4,$Y1606-4,0)&amp;"")</f>
        <v/>
      </c>
      <c r="F1606" s="95" t="str">
        <f ca="1">IF(ISERROR($Y1606),"",OFFSET('Smelter Look-up'!$E$4,$Y1606-4,0))</f>
        <v/>
      </c>
      <c r="G1606" s="95" t="str">
        <f ca="1">IF(C1606="Smelter not listed","Enter smelter details",IF(ISERROR($Y1606),"",OFFSET('Smelter Look-up'!$F$4,$Y1606-4,0)))</f>
        <v/>
      </c>
      <c r="H1606" s="154" t="str">
        <f ca="1">IF(ISERROR($Y1606),"",OFFSET('Smelter Look-up'!$G$4,$Y1606-4,0))</f>
        <v/>
      </c>
      <c r="I1606" s="96" t="str">
        <f ca="1">IF(ISERROR($Y1606),"",OFFSET('Smelter Look-up'!$H$4,$Y1606-4,0))</f>
        <v/>
      </c>
      <c r="J1606" s="96" t="str">
        <f ca="1">IF(ISERROR($Y1606),"",OFFSET('Smelter Look-up'!$I$4,$Y1606-4,0))</f>
        <v/>
      </c>
      <c r="K1606" s="97"/>
      <c r="L1606" s="97"/>
      <c r="M1606" s="97"/>
      <c r="N1606" s="97"/>
      <c r="O1606" s="97"/>
      <c r="P1606" s="97"/>
      <c r="Q1606" s="98"/>
      <c r="R1606" s="140" t="str">
        <f ca="1">IF(ISERROR($Y1606),"",OFFSET('Smelter Look-up'!$C$4,$Y1606-4,0)&amp;"")</f>
        <v/>
      </c>
      <c r="S1606" s="98" t="str">
        <f ca="1" t="shared" si="181"/>
        <v/>
      </c>
      <c r="T1606" s="98" t="str">
        <f ca="1">IF(B1606="","",IF(ISERROR(MATCH($J1606,SorP!B:B,0)),"",INDIRECT("'SorP'!$A$"&amp;MATCH($S1606&amp;$J1606,SorP!C:C,0))))</f>
        <v/>
      </c>
      <c r="U1606" s="99"/>
      <c r="V1606" s="74" t="str">
        <f ca="1" t="shared" si="182"/>
        <v/>
      </c>
      <c r="W1606" s="74" t="b">
        <f ca="1" t="shared" si="183"/>
        <v>0</v>
      </c>
      <c r="X1606" s="74" t="str">
        <f ca="1" t="shared" si="184"/>
        <v>+</v>
      </c>
      <c r="Y1606" s="74" t="e">
        <f ca="1">IF(C1606="",NA(),MATCH($B1606&amp;$C1606,'Smelter Look-up'!$J:$J,0))</f>
        <v>#N/A</v>
      </c>
      <c r="AB1606" s="74">
        <f ca="1" t="shared" si="185"/>
        <v>0</v>
      </c>
      <c r="AC1606" s="74" t="str">
        <f ca="1" t="shared" si="186"/>
        <v/>
      </c>
      <c r="AD1606" s="74" t="str">
        <f ca="1" t="shared" si="187"/>
        <v/>
      </c>
    </row>
    <row r="1607" s="74" customFormat="1" ht="20.15" customHeight="1" spans="1:30">
      <c r="A1607" s="97"/>
      <c r="B1607" s="95" t="str">
        <f ca="1">IF(LEN(A1607)=0,"",INDEX('Smelter Look-up'!$A:$A,MATCH($A1607,'Smelter Look-up'!$E:$E,0)))</f>
        <v/>
      </c>
      <c r="C1607" s="95" t="str">
        <f ca="1">IF(LEN(A1607)=0,"",INDEX('Smelter Look-up'!$C:$C,MATCH($A1607,'Smelter Look-up'!$E:$E,0)))</f>
        <v/>
      </c>
      <c r="D1607" s="95"/>
      <c r="E1607" s="95" t="str">
        <f ca="1">IF(ISERROR($Y1607),"",OFFSET('Smelter Look-up'!$D$4,$Y1607-4,0)&amp;"")</f>
        <v/>
      </c>
      <c r="F1607" s="95" t="str">
        <f ca="1">IF(ISERROR($Y1607),"",OFFSET('Smelter Look-up'!$E$4,$Y1607-4,0))</f>
        <v/>
      </c>
      <c r="G1607" s="95" t="str">
        <f ca="1">IF(C1607="Smelter not listed","Enter smelter details",IF(ISERROR($Y1607),"",OFFSET('Smelter Look-up'!$F$4,$Y1607-4,0)))</f>
        <v/>
      </c>
      <c r="H1607" s="154" t="str">
        <f ca="1">IF(ISERROR($Y1607),"",OFFSET('Smelter Look-up'!$G$4,$Y1607-4,0))</f>
        <v/>
      </c>
      <c r="I1607" s="96" t="str">
        <f ca="1">IF(ISERROR($Y1607),"",OFFSET('Smelter Look-up'!$H$4,$Y1607-4,0))</f>
        <v/>
      </c>
      <c r="J1607" s="96" t="str">
        <f ca="1">IF(ISERROR($Y1607),"",OFFSET('Smelter Look-up'!$I$4,$Y1607-4,0))</f>
        <v/>
      </c>
      <c r="K1607" s="97"/>
      <c r="L1607" s="97"/>
      <c r="M1607" s="97"/>
      <c r="N1607" s="97"/>
      <c r="O1607" s="97"/>
      <c r="P1607" s="97"/>
      <c r="Q1607" s="98"/>
      <c r="R1607" s="140" t="str">
        <f ca="1">IF(ISERROR($Y1607),"",OFFSET('Smelter Look-up'!$C$4,$Y1607-4,0)&amp;"")</f>
        <v/>
      </c>
      <c r="S1607" s="98" t="str">
        <f ca="1" t="shared" si="181"/>
        <v/>
      </c>
      <c r="T1607" s="98" t="str">
        <f ca="1">IF(B1607="","",IF(ISERROR(MATCH($J1607,SorP!B:B,0)),"",INDIRECT("'SorP'!$A$"&amp;MATCH($S1607&amp;$J1607,SorP!C:C,0))))</f>
        <v/>
      </c>
      <c r="U1607" s="99"/>
      <c r="V1607" s="74" t="str">
        <f ca="1" t="shared" si="182"/>
        <v/>
      </c>
      <c r="W1607" s="74" t="b">
        <f ca="1" t="shared" si="183"/>
        <v>0</v>
      </c>
      <c r="X1607" s="74" t="str">
        <f ca="1" t="shared" si="184"/>
        <v>+</v>
      </c>
      <c r="Y1607" s="74" t="e">
        <f ca="1">IF(C1607="",NA(),MATCH($B1607&amp;$C1607,'Smelter Look-up'!$J:$J,0))</f>
        <v>#N/A</v>
      </c>
      <c r="AB1607" s="74">
        <f ca="1" t="shared" si="185"/>
        <v>0</v>
      </c>
      <c r="AC1607" s="74" t="str">
        <f ca="1" t="shared" si="186"/>
        <v/>
      </c>
      <c r="AD1607" s="74" t="str">
        <f ca="1" t="shared" si="187"/>
        <v/>
      </c>
    </row>
    <row r="1608" s="74" customFormat="1" ht="20.15" customHeight="1" spans="1:30">
      <c r="A1608" s="97"/>
      <c r="B1608" s="95" t="str">
        <f ca="1">IF(LEN(A1608)=0,"",INDEX('Smelter Look-up'!$A:$A,MATCH($A1608,'Smelter Look-up'!$E:$E,0)))</f>
        <v/>
      </c>
      <c r="C1608" s="95" t="str">
        <f ca="1">IF(LEN(A1608)=0,"",INDEX('Smelter Look-up'!$C:$C,MATCH($A1608,'Smelter Look-up'!$E:$E,0)))</f>
        <v/>
      </c>
      <c r="D1608" s="95"/>
      <c r="E1608" s="95" t="str">
        <f ca="1">IF(ISERROR($Y1608),"",OFFSET('Smelter Look-up'!$D$4,$Y1608-4,0)&amp;"")</f>
        <v/>
      </c>
      <c r="F1608" s="95" t="str">
        <f ca="1">IF(ISERROR($Y1608),"",OFFSET('Smelter Look-up'!$E$4,$Y1608-4,0))</f>
        <v/>
      </c>
      <c r="G1608" s="95" t="str">
        <f ca="1">IF(C1608="Smelter not listed","Enter smelter details",IF(ISERROR($Y1608),"",OFFSET('Smelter Look-up'!$F$4,$Y1608-4,0)))</f>
        <v/>
      </c>
      <c r="H1608" s="154" t="str">
        <f ca="1">IF(ISERROR($Y1608),"",OFFSET('Smelter Look-up'!$G$4,$Y1608-4,0))</f>
        <v/>
      </c>
      <c r="I1608" s="96" t="str">
        <f ca="1">IF(ISERROR($Y1608),"",OFFSET('Smelter Look-up'!$H$4,$Y1608-4,0))</f>
        <v/>
      </c>
      <c r="J1608" s="96" t="str">
        <f ca="1">IF(ISERROR($Y1608),"",OFFSET('Smelter Look-up'!$I$4,$Y1608-4,0))</f>
        <v/>
      </c>
      <c r="K1608" s="97"/>
      <c r="L1608" s="97"/>
      <c r="M1608" s="97"/>
      <c r="N1608" s="97"/>
      <c r="O1608" s="97"/>
      <c r="P1608" s="97"/>
      <c r="Q1608" s="98"/>
      <c r="R1608" s="140" t="str">
        <f ca="1">IF(ISERROR($Y1608),"",OFFSET('Smelter Look-up'!$C$4,$Y1608-4,0)&amp;"")</f>
        <v/>
      </c>
      <c r="S1608" s="98" t="str">
        <f ca="1" t="shared" si="181"/>
        <v/>
      </c>
      <c r="T1608" s="98" t="str">
        <f ca="1">IF(B1608="","",IF(ISERROR(MATCH($J1608,SorP!B:B,0)),"",INDIRECT("'SorP'!$A$"&amp;MATCH($S1608&amp;$J1608,SorP!C:C,0))))</f>
        <v/>
      </c>
      <c r="U1608" s="99"/>
      <c r="V1608" s="74" t="str">
        <f ca="1" t="shared" si="182"/>
        <v/>
      </c>
      <c r="W1608" s="74" t="b">
        <f ca="1" t="shared" si="183"/>
        <v>0</v>
      </c>
      <c r="X1608" s="74" t="str">
        <f ca="1" t="shared" si="184"/>
        <v>+</v>
      </c>
      <c r="Y1608" s="74" t="e">
        <f ca="1">IF(C1608="",NA(),MATCH($B1608&amp;$C1608,'Smelter Look-up'!$J:$J,0))</f>
        <v>#N/A</v>
      </c>
      <c r="AB1608" s="74">
        <f ca="1" t="shared" si="185"/>
        <v>0</v>
      </c>
      <c r="AC1608" s="74" t="str">
        <f ca="1" t="shared" si="186"/>
        <v/>
      </c>
      <c r="AD1608" s="74" t="str">
        <f ca="1" t="shared" si="187"/>
        <v/>
      </c>
    </row>
    <row r="1609" s="74" customFormat="1" ht="20.15" customHeight="1" spans="1:30">
      <c r="A1609" s="97"/>
      <c r="B1609" s="95" t="str">
        <f ca="1">IF(LEN(A1609)=0,"",INDEX('Smelter Look-up'!$A:$A,MATCH($A1609,'Smelter Look-up'!$E:$E,0)))</f>
        <v/>
      </c>
      <c r="C1609" s="95" t="str">
        <f ca="1">IF(LEN(A1609)=0,"",INDEX('Smelter Look-up'!$C:$C,MATCH($A1609,'Smelter Look-up'!$E:$E,0)))</f>
        <v/>
      </c>
      <c r="D1609" s="95"/>
      <c r="E1609" s="95" t="str">
        <f ca="1">IF(ISERROR($Y1609),"",OFFSET('Smelter Look-up'!$D$4,$Y1609-4,0)&amp;"")</f>
        <v/>
      </c>
      <c r="F1609" s="95" t="str">
        <f ca="1">IF(ISERROR($Y1609),"",OFFSET('Smelter Look-up'!$E$4,$Y1609-4,0))</f>
        <v/>
      </c>
      <c r="G1609" s="95" t="str">
        <f ca="1">IF(C1609="Smelter not listed","Enter smelter details",IF(ISERROR($Y1609),"",OFFSET('Smelter Look-up'!$F$4,$Y1609-4,0)))</f>
        <v/>
      </c>
      <c r="H1609" s="154" t="str">
        <f ca="1">IF(ISERROR($Y1609),"",OFFSET('Smelter Look-up'!$G$4,$Y1609-4,0))</f>
        <v/>
      </c>
      <c r="I1609" s="96" t="str">
        <f ca="1">IF(ISERROR($Y1609),"",OFFSET('Smelter Look-up'!$H$4,$Y1609-4,0))</f>
        <v/>
      </c>
      <c r="J1609" s="96" t="str">
        <f ca="1">IF(ISERROR($Y1609),"",OFFSET('Smelter Look-up'!$I$4,$Y1609-4,0))</f>
        <v/>
      </c>
      <c r="K1609" s="97"/>
      <c r="L1609" s="97"/>
      <c r="M1609" s="97"/>
      <c r="N1609" s="97"/>
      <c r="O1609" s="97"/>
      <c r="P1609" s="97"/>
      <c r="Q1609" s="98"/>
      <c r="R1609" s="140" t="str">
        <f ca="1">IF(ISERROR($Y1609),"",OFFSET('Smelter Look-up'!$C$4,$Y1609-4,0)&amp;"")</f>
        <v/>
      </c>
      <c r="S1609" s="98" t="str">
        <f ca="1" t="shared" si="181"/>
        <v/>
      </c>
      <c r="T1609" s="98" t="str">
        <f ca="1">IF(B1609="","",IF(ISERROR(MATCH($J1609,SorP!B:B,0)),"",INDIRECT("'SorP'!$A$"&amp;MATCH($S1609&amp;$J1609,SorP!C:C,0))))</f>
        <v/>
      </c>
      <c r="U1609" s="99"/>
      <c r="V1609" s="74" t="str">
        <f ca="1" t="shared" si="182"/>
        <v/>
      </c>
      <c r="W1609" s="74" t="b">
        <f ca="1" t="shared" si="183"/>
        <v>0</v>
      </c>
      <c r="X1609" s="74" t="str">
        <f ca="1" t="shared" si="184"/>
        <v>+</v>
      </c>
      <c r="Y1609" s="74" t="e">
        <f ca="1">IF(C1609="",NA(),MATCH($B1609&amp;$C1609,'Smelter Look-up'!$J:$J,0))</f>
        <v>#N/A</v>
      </c>
      <c r="AB1609" s="74">
        <f ca="1" t="shared" si="185"/>
        <v>0</v>
      </c>
      <c r="AC1609" s="74" t="str">
        <f ca="1" t="shared" si="186"/>
        <v/>
      </c>
      <c r="AD1609" s="74" t="str">
        <f ca="1" t="shared" si="187"/>
        <v/>
      </c>
    </row>
    <row r="1610" s="74" customFormat="1" ht="20.15" customHeight="1" spans="1:30">
      <c r="A1610" s="97"/>
      <c r="B1610" s="95" t="str">
        <f ca="1">IF(LEN(A1610)=0,"",INDEX('Smelter Look-up'!$A:$A,MATCH($A1610,'Smelter Look-up'!$E:$E,0)))</f>
        <v/>
      </c>
      <c r="C1610" s="95" t="str">
        <f ca="1">IF(LEN(A1610)=0,"",INDEX('Smelter Look-up'!$C:$C,MATCH($A1610,'Smelter Look-up'!$E:$E,0)))</f>
        <v/>
      </c>
      <c r="D1610" s="95"/>
      <c r="E1610" s="95" t="str">
        <f ca="1">IF(ISERROR($Y1610),"",OFFSET('Smelter Look-up'!$D$4,$Y1610-4,0)&amp;"")</f>
        <v/>
      </c>
      <c r="F1610" s="95" t="str">
        <f ca="1">IF(ISERROR($Y1610),"",OFFSET('Smelter Look-up'!$E$4,$Y1610-4,0))</f>
        <v/>
      </c>
      <c r="G1610" s="95" t="str">
        <f ca="1">IF(C1610="Smelter not listed","Enter smelter details",IF(ISERROR($Y1610),"",OFFSET('Smelter Look-up'!$F$4,$Y1610-4,0)))</f>
        <v/>
      </c>
      <c r="H1610" s="154" t="str">
        <f ca="1">IF(ISERROR($Y1610),"",OFFSET('Smelter Look-up'!$G$4,$Y1610-4,0))</f>
        <v/>
      </c>
      <c r="I1610" s="96" t="str">
        <f ca="1">IF(ISERROR($Y1610),"",OFFSET('Smelter Look-up'!$H$4,$Y1610-4,0))</f>
        <v/>
      </c>
      <c r="J1610" s="96" t="str">
        <f ca="1">IF(ISERROR($Y1610),"",OFFSET('Smelter Look-up'!$I$4,$Y1610-4,0))</f>
        <v/>
      </c>
      <c r="K1610" s="97"/>
      <c r="L1610" s="97"/>
      <c r="M1610" s="97"/>
      <c r="N1610" s="97"/>
      <c r="O1610" s="97"/>
      <c r="P1610" s="97"/>
      <c r="Q1610" s="98"/>
      <c r="R1610" s="140" t="str">
        <f ca="1">IF(ISERROR($Y1610),"",OFFSET('Smelter Look-up'!$C$4,$Y1610-4,0)&amp;"")</f>
        <v/>
      </c>
      <c r="S1610" s="98" t="str">
        <f ca="1" t="shared" si="181"/>
        <v/>
      </c>
      <c r="T1610" s="98" t="str">
        <f ca="1">IF(B1610="","",IF(ISERROR(MATCH($J1610,SorP!B:B,0)),"",INDIRECT("'SorP'!$A$"&amp;MATCH($S1610&amp;$J1610,SorP!C:C,0))))</f>
        <v/>
      </c>
      <c r="U1610" s="99"/>
      <c r="V1610" s="74" t="str">
        <f ca="1" t="shared" si="182"/>
        <v/>
      </c>
      <c r="W1610" s="74" t="b">
        <f ca="1" t="shared" si="183"/>
        <v>0</v>
      </c>
      <c r="X1610" s="74" t="str">
        <f ca="1" t="shared" si="184"/>
        <v>+</v>
      </c>
      <c r="Y1610" s="74" t="e">
        <f ca="1">IF(C1610="",NA(),MATCH($B1610&amp;$C1610,'Smelter Look-up'!$J:$J,0))</f>
        <v>#N/A</v>
      </c>
      <c r="AB1610" s="74">
        <f ca="1" t="shared" si="185"/>
        <v>0</v>
      </c>
      <c r="AC1610" s="74" t="str">
        <f ca="1" t="shared" si="186"/>
        <v/>
      </c>
      <c r="AD1610" s="74" t="str">
        <f ca="1" t="shared" si="187"/>
        <v/>
      </c>
    </row>
    <row r="1611" s="74" customFormat="1" ht="20.15" customHeight="1" spans="1:30">
      <c r="A1611" s="97"/>
      <c r="B1611" s="95" t="str">
        <f ca="1">IF(LEN(A1611)=0,"",INDEX('Smelter Look-up'!$A:$A,MATCH($A1611,'Smelter Look-up'!$E:$E,0)))</f>
        <v/>
      </c>
      <c r="C1611" s="95" t="str">
        <f ca="1">IF(LEN(A1611)=0,"",INDEX('Smelter Look-up'!$C:$C,MATCH($A1611,'Smelter Look-up'!$E:$E,0)))</f>
        <v/>
      </c>
      <c r="D1611" s="95"/>
      <c r="E1611" s="95" t="str">
        <f ca="1">IF(ISERROR($Y1611),"",OFFSET('Smelter Look-up'!$D$4,$Y1611-4,0)&amp;"")</f>
        <v/>
      </c>
      <c r="F1611" s="95" t="str">
        <f ca="1">IF(ISERROR($Y1611),"",OFFSET('Smelter Look-up'!$E$4,$Y1611-4,0))</f>
        <v/>
      </c>
      <c r="G1611" s="95" t="str">
        <f ca="1">IF(C1611="Smelter not listed","Enter smelter details",IF(ISERROR($Y1611),"",OFFSET('Smelter Look-up'!$F$4,$Y1611-4,0)))</f>
        <v/>
      </c>
      <c r="H1611" s="154" t="str">
        <f ca="1">IF(ISERROR($Y1611),"",OFFSET('Smelter Look-up'!$G$4,$Y1611-4,0))</f>
        <v/>
      </c>
      <c r="I1611" s="96" t="str">
        <f ca="1">IF(ISERROR($Y1611),"",OFFSET('Smelter Look-up'!$H$4,$Y1611-4,0))</f>
        <v/>
      </c>
      <c r="J1611" s="96" t="str">
        <f ca="1">IF(ISERROR($Y1611),"",OFFSET('Smelter Look-up'!$I$4,$Y1611-4,0))</f>
        <v/>
      </c>
      <c r="K1611" s="97"/>
      <c r="L1611" s="97"/>
      <c r="M1611" s="97"/>
      <c r="N1611" s="97"/>
      <c r="O1611" s="97"/>
      <c r="P1611" s="97"/>
      <c r="Q1611" s="98"/>
      <c r="R1611" s="140" t="str">
        <f ca="1">IF(ISERROR($Y1611),"",OFFSET('Smelter Look-up'!$C$4,$Y1611-4,0)&amp;"")</f>
        <v/>
      </c>
      <c r="S1611" s="98" t="str">
        <f ca="1" t="shared" si="181"/>
        <v/>
      </c>
      <c r="T1611" s="98" t="str">
        <f ca="1">IF(B1611="","",IF(ISERROR(MATCH($J1611,SorP!B:B,0)),"",INDIRECT("'SorP'!$A$"&amp;MATCH($S1611&amp;$J1611,SorP!C:C,0))))</f>
        <v/>
      </c>
      <c r="U1611" s="99"/>
      <c r="V1611" s="74" t="str">
        <f ca="1" t="shared" si="182"/>
        <v/>
      </c>
      <c r="W1611" s="74" t="b">
        <f ca="1" t="shared" si="183"/>
        <v>0</v>
      </c>
      <c r="X1611" s="74" t="str">
        <f ca="1" t="shared" si="184"/>
        <v>+</v>
      </c>
      <c r="Y1611" s="74" t="e">
        <f ca="1">IF(C1611="",NA(),MATCH($B1611&amp;$C1611,'Smelter Look-up'!$J:$J,0))</f>
        <v>#N/A</v>
      </c>
      <c r="AB1611" s="74">
        <f ca="1" t="shared" si="185"/>
        <v>0</v>
      </c>
      <c r="AC1611" s="74" t="str">
        <f ca="1" t="shared" si="186"/>
        <v/>
      </c>
      <c r="AD1611" s="74" t="str">
        <f ca="1" t="shared" si="187"/>
        <v/>
      </c>
    </row>
    <row r="1612" s="74" customFormat="1" ht="20.15" customHeight="1" spans="1:30">
      <c r="A1612" s="97"/>
      <c r="B1612" s="95" t="str">
        <f ca="1">IF(LEN(A1612)=0,"",INDEX('Smelter Look-up'!$A:$A,MATCH($A1612,'Smelter Look-up'!$E:$E,0)))</f>
        <v/>
      </c>
      <c r="C1612" s="95" t="str">
        <f ca="1">IF(LEN(A1612)=0,"",INDEX('Smelter Look-up'!$C:$C,MATCH($A1612,'Smelter Look-up'!$E:$E,0)))</f>
        <v/>
      </c>
      <c r="D1612" s="95"/>
      <c r="E1612" s="95" t="str">
        <f ca="1">IF(ISERROR($Y1612),"",OFFSET('Smelter Look-up'!$D$4,$Y1612-4,0)&amp;"")</f>
        <v/>
      </c>
      <c r="F1612" s="95" t="str">
        <f ca="1">IF(ISERROR($Y1612),"",OFFSET('Smelter Look-up'!$E$4,$Y1612-4,0))</f>
        <v/>
      </c>
      <c r="G1612" s="95" t="str">
        <f ca="1">IF(C1612="Smelter not listed","Enter smelter details",IF(ISERROR($Y1612),"",OFFSET('Smelter Look-up'!$F$4,$Y1612-4,0)))</f>
        <v/>
      </c>
      <c r="H1612" s="154" t="str">
        <f ca="1">IF(ISERROR($Y1612),"",OFFSET('Smelter Look-up'!$G$4,$Y1612-4,0))</f>
        <v/>
      </c>
      <c r="I1612" s="96" t="str">
        <f ca="1">IF(ISERROR($Y1612),"",OFFSET('Smelter Look-up'!$H$4,$Y1612-4,0))</f>
        <v/>
      </c>
      <c r="J1612" s="96" t="str">
        <f ca="1">IF(ISERROR($Y1612),"",OFFSET('Smelter Look-up'!$I$4,$Y1612-4,0))</f>
        <v/>
      </c>
      <c r="K1612" s="97"/>
      <c r="L1612" s="97"/>
      <c r="M1612" s="97"/>
      <c r="N1612" s="97"/>
      <c r="O1612" s="97"/>
      <c r="P1612" s="97"/>
      <c r="Q1612" s="98"/>
      <c r="R1612" s="140" t="str">
        <f ca="1">IF(ISERROR($Y1612),"",OFFSET('Smelter Look-up'!$C$4,$Y1612-4,0)&amp;"")</f>
        <v/>
      </c>
      <c r="S1612" s="98" t="str">
        <f ca="1" t="shared" si="181"/>
        <v/>
      </c>
      <c r="T1612" s="98" t="str">
        <f ca="1">IF(B1612="","",IF(ISERROR(MATCH($J1612,SorP!B:B,0)),"",INDIRECT("'SorP'!$A$"&amp;MATCH($S1612&amp;$J1612,SorP!C:C,0))))</f>
        <v/>
      </c>
      <c r="U1612" s="99"/>
      <c r="V1612" s="74" t="str">
        <f ca="1" t="shared" si="182"/>
        <v/>
      </c>
      <c r="W1612" s="74" t="b">
        <f ca="1" t="shared" si="183"/>
        <v>0</v>
      </c>
      <c r="X1612" s="74" t="str">
        <f ca="1" t="shared" si="184"/>
        <v>+</v>
      </c>
      <c r="Y1612" s="74" t="e">
        <f ca="1">IF(C1612="",NA(),MATCH($B1612&amp;$C1612,'Smelter Look-up'!$J:$J,0))</f>
        <v>#N/A</v>
      </c>
      <c r="AB1612" s="74">
        <f ca="1" t="shared" si="185"/>
        <v>0</v>
      </c>
      <c r="AC1612" s="74" t="str">
        <f ca="1" t="shared" si="186"/>
        <v/>
      </c>
      <c r="AD1612" s="74" t="str">
        <f ca="1" t="shared" si="187"/>
        <v/>
      </c>
    </row>
    <row r="1613" s="74" customFormat="1" ht="20.15" customHeight="1" spans="1:30">
      <c r="A1613" s="97"/>
      <c r="B1613" s="95" t="str">
        <f ca="1">IF(LEN(A1613)=0,"",INDEX('Smelter Look-up'!$A:$A,MATCH($A1613,'Smelter Look-up'!$E:$E,0)))</f>
        <v/>
      </c>
      <c r="C1613" s="95" t="str">
        <f ca="1">IF(LEN(A1613)=0,"",INDEX('Smelter Look-up'!$C:$C,MATCH($A1613,'Smelter Look-up'!$E:$E,0)))</f>
        <v/>
      </c>
      <c r="D1613" s="95"/>
      <c r="E1613" s="95" t="str">
        <f ca="1">IF(ISERROR($Y1613),"",OFFSET('Smelter Look-up'!$D$4,$Y1613-4,0)&amp;"")</f>
        <v/>
      </c>
      <c r="F1613" s="95" t="str">
        <f ca="1">IF(ISERROR($Y1613),"",OFFSET('Smelter Look-up'!$E$4,$Y1613-4,0))</f>
        <v/>
      </c>
      <c r="G1613" s="95" t="str">
        <f ca="1">IF(C1613="Smelter not listed","Enter smelter details",IF(ISERROR($Y1613),"",OFFSET('Smelter Look-up'!$F$4,$Y1613-4,0)))</f>
        <v/>
      </c>
      <c r="H1613" s="154" t="str">
        <f ca="1">IF(ISERROR($Y1613),"",OFFSET('Smelter Look-up'!$G$4,$Y1613-4,0))</f>
        <v/>
      </c>
      <c r="I1613" s="96" t="str">
        <f ca="1">IF(ISERROR($Y1613),"",OFFSET('Smelter Look-up'!$H$4,$Y1613-4,0))</f>
        <v/>
      </c>
      <c r="J1613" s="96" t="str">
        <f ca="1">IF(ISERROR($Y1613),"",OFFSET('Smelter Look-up'!$I$4,$Y1613-4,0))</f>
        <v/>
      </c>
      <c r="K1613" s="97"/>
      <c r="L1613" s="97"/>
      <c r="M1613" s="97"/>
      <c r="N1613" s="97"/>
      <c r="O1613" s="97"/>
      <c r="P1613" s="97"/>
      <c r="Q1613" s="98"/>
      <c r="R1613" s="140" t="str">
        <f ca="1">IF(ISERROR($Y1613),"",OFFSET('Smelter Look-up'!$C$4,$Y1613-4,0)&amp;"")</f>
        <v/>
      </c>
      <c r="S1613" s="98" t="str">
        <f ca="1" t="shared" si="181"/>
        <v/>
      </c>
      <c r="T1613" s="98" t="str">
        <f ca="1">IF(B1613="","",IF(ISERROR(MATCH($J1613,SorP!B:B,0)),"",INDIRECT("'SorP'!$A$"&amp;MATCH($S1613&amp;$J1613,SorP!C:C,0))))</f>
        <v/>
      </c>
      <c r="U1613" s="99"/>
      <c r="V1613" s="74" t="str">
        <f ca="1" t="shared" si="182"/>
        <v/>
      </c>
      <c r="W1613" s="74" t="b">
        <f ca="1" t="shared" si="183"/>
        <v>0</v>
      </c>
      <c r="X1613" s="74" t="str">
        <f ca="1" t="shared" si="184"/>
        <v>+</v>
      </c>
      <c r="Y1613" s="74" t="e">
        <f ca="1">IF(C1613="",NA(),MATCH($B1613&amp;$C1613,'Smelter Look-up'!$J:$J,0))</f>
        <v>#N/A</v>
      </c>
      <c r="AB1613" s="74">
        <f ca="1" t="shared" si="185"/>
        <v>0</v>
      </c>
      <c r="AC1613" s="74" t="str">
        <f ca="1" t="shared" si="186"/>
        <v/>
      </c>
      <c r="AD1613" s="74" t="str">
        <f ca="1" t="shared" si="187"/>
        <v/>
      </c>
    </row>
    <row r="1614" s="74" customFormat="1" ht="20.15" customHeight="1" spans="1:30">
      <c r="A1614" s="97"/>
      <c r="B1614" s="95" t="str">
        <f ca="1">IF(LEN(A1614)=0,"",INDEX('Smelter Look-up'!$A:$A,MATCH($A1614,'Smelter Look-up'!$E:$E,0)))</f>
        <v/>
      </c>
      <c r="C1614" s="95" t="str">
        <f ca="1">IF(LEN(A1614)=0,"",INDEX('Smelter Look-up'!$C:$C,MATCH($A1614,'Smelter Look-up'!$E:$E,0)))</f>
        <v/>
      </c>
      <c r="D1614" s="95"/>
      <c r="E1614" s="95" t="str">
        <f ca="1">IF(ISERROR($Y1614),"",OFFSET('Smelter Look-up'!$D$4,$Y1614-4,0)&amp;"")</f>
        <v/>
      </c>
      <c r="F1614" s="95" t="str">
        <f ca="1">IF(ISERROR($Y1614),"",OFFSET('Smelter Look-up'!$E$4,$Y1614-4,0))</f>
        <v/>
      </c>
      <c r="G1614" s="95" t="str">
        <f ca="1">IF(C1614="Smelter not listed","Enter smelter details",IF(ISERROR($Y1614),"",OFFSET('Smelter Look-up'!$F$4,$Y1614-4,0)))</f>
        <v/>
      </c>
      <c r="H1614" s="154" t="str">
        <f ca="1">IF(ISERROR($Y1614),"",OFFSET('Smelter Look-up'!$G$4,$Y1614-4,0))</f>
        <v/>
      </c>
      <c r="I1614" s="96" t="str">
        <f ca="1">IF(ISERROR($Y1614),"",OFFSET('Smelter Look-up'!$H$4,$Y1614-4,0))</f>
        <v/>
      </c>
      <c r="J1614" s="96" t="str">
        <f ca="1">IF(ISERROR($Y1614),"",OFFSET('Smelter Look-up'!$I$4,$Y1614-4,0))</f>
        <v/>
      </c>
      <c r="K1614" s="97"/>
      <c r="L1614" s="97"/>
      <c r="M1614" s="97"/>
      <c r="N1614" s="97"/>
      <c r="O1614" s="97"/>
      <c r="P1614" s="97"/>
      <c r="Q1614" s="98"/>
      <c r="R1614" s="140" t="str">
        <f ca="1">IF(ISERROR($Y1614),"",OFFSET('Smelter Look-up'!$C$4,$Y1614-4,0)&amp;"")</f>
        <v/>
      </c>
      <c r="S1614" s="98" t="str">
        <f ca="1" t="shared" si="181"/>
        <v/>
      </c>
      <c r="T1614" s="98" t="str">
        <f ca="1">IF(B1614="","",IF(ISERROR(MATCH($J1614,SorP!B:B,0)),"",INDIRECT("'SorP'!$A$"&amp;MATCH($S1614&amp;$J1614,SorP!C:C,0))))</f>
        <v/>
      </c>
      <c r="U1614" s="99"/>
      <c r="V1614" s="74" t="str">
        <f ca="1" t="shared" si="182"/>
        <v/>
      </c>
      <c r="W1614" s="74" t="b">
        <f ca="1" t="shared" si="183"/>
        <v>0</v>
      </c>
      <c r="X1614" s="74" t="str">
        <f ca="1" t="shared" si="184"/>
        <v>+</v>
      </c>
      <c r="Y1614" s="74" t="e">
        <f ca="1">IF(C1614="",NA(),MATCH($B1614&amp;$C1614,'Smelter Look-up'!$J:$J,0))</f>
        <v>#N/A</v>
      </c>
      <c r="AB1614" s="74">
        <f ca="1" t="shared" si="185"/>
        <v>0</v>
      </c>
      <c r="AC1614" s="74" t="str">
        <f ca="1" t="shared" si="186"/>
        <v/>
      </c>
      <c r="AD1614" s="74" t="str">
        <f ca="1" t="shared" si="187"/>
        <v/>
      </c>
    </row>
    <row r="1615" s="74" customFormat="1" ht="20.15" customHeight="1" spans="1:30">
      <c r="A1615" s="97"/>
      <c r="B1615" s="95" t="str">
        <f ca="1">IF(LEN(A1615)=0,"",INDEX('Smelter Look-up'!$A:$A,MATCH($A1615,'Smelter Look-up'!$E:$E,0)))</f>
        <v/>
      </c>
      <c r="C1615" s="95" t="str">
        <f ca="1">IF(LEN(A1615)=0,"",INDEX('Smelter Look-up'!$C:$C,MATCH($A1615,'Smelter Look-up'!$E:$E,0)))</f>
        <v/>
      </c>
      <c r="D1615" s="95"/>
      <c r="E1615" s="95" t="str">
        <f ca="1">IF(ISERROR($Y1615),"",OFFSET('Smelter Look-up'!$D$4,$Y1615-4,0)&amp;"")</f>
        <v/>
      </c>
      <c r="F1615" s="95" t="str">
        <f ca="1">IF(ISERROR($Y1615),"",OFFSET('Smelter Look-up'!$E$4,$Y1615-4,0))</f>
        <v/>
      </c>
      <c r="G1615" s="95" t="str">
        <f ca="1">IF(C1615="Smelter not listed","Enter smelter details",IF(ISERROR($Y1615),"",OFFSET('Smelter Look-up'!$F$4,$Y1615-4,0)))</f>
        <v/>
      </c>
      <c r="H1615" s="154" t="str">
        <f ca="1">IF(ISERROR($Y1615),"",OFFSET('Smelter Look-up'!$G$4,$Y1615-4,0))</f>
        <v/>
      </c>
      <c r="I1615" s="96" t="str">
        <f ca="1">IF(ISERROR($Y1615),"",OFFSET('Smelter Look-up'!$H$4,$Y1615-4,0))</f>
        <v/>
      </c>
      <c r="J1615" s="96" t="str">
        <f ca="1">IF(ISERROR($Y1615),"",OFFSET('Smelter Look-up'!$I$4,$Y1615-4,0))</f>
        <v/>
      </c>
      <c r="K1615" s="97"/>
      <c r="L1615" s="97"/>
      <c r="M1615" s="97"/>
      <c r="N1615" s="97"/>
      <c r="O1615" s="97"/>
      <c r="P1615" s="97"/>
      <c r="Q1615" s="98"/>
      <c r="R1615" s="140" t="str">
        <f ca="1">IF(ISERROR($Y1615),"",OFFSET('Smelter Look-up'!$C$4,$Y1615-4,0)&amp;"")</f>
        <v/>
      </c>
      <c r="S1615" s="98" t="str">
        <f ca="1" t="shared" si="181"/>
        <v/>
      </c>
      <c r="T1615" s="98" t="str">
        <f ca="1">IF(B1615="","",IF(ISERROR(MATCH($J1615,SorP!B:B,0)),"",INDIRECT("'SorP'!$A$"&amp;MATCH($S1615&amp;$J1615,SorP!C:C,0))))</f>
        <v/>
      </c>
      <c r="U1615" s="99"/>
      <c r="V1615" s="74" t="str">
        <f ca="1" t="shared" si="182"/>
        <v/>
      </c>
      <c r="W1615" s="74" t="b">
        <f ca="1" t="shared" si="183"/>
        <v>0</v>
      </c>
      <c r="X1615" s="74" t="str">
        <f ca="1" t="shared" si="184"/>
        <v>+</v>
      </c>
      <c r="Y1615" s="74" t="e">
        <f ca="1">IF(C1615="",NA(),MATCH($B1615&amp;$C1615,'Smelter Look-up'!$J:$J,0))</f>
        <v>#N/A</v>
      </c>
      <c r="AB1615" s="74">
        <f ca="1" t="shared" si="185"/>
        <v>0</v>
      </c>
      <c r="AC1615" s="74" t="str">
        <f ca="1" t="shared" si="186"/>
        <v/>
      </c>
      <c r="AD1615" s="74" t="str">
        <f ca="1" t="shared" si="187"/>
        <v/>
      </c>
    </row>
    <row r="1616" s="74" customFormat="1" ht="20.15" customHeight="1" spans="1:30">
      <c r="A1616" s="97"/>
      <c r="B1616" s="95" t="str">
        <f ca="1">IF(LEN(A1616)=0,"",INDEX('Smelter Look-up'!$A:$A,MATCH($A1616,'Smelter Look-up'!$E:$E,0)))</f>
        <v/>
      </c>
      <c r="C1616" s="95" t="str">
        <f ca="1">IF(LEN(A1616)=0,"",INDEX('Smelter Look-up'!$C:$C,MATCH($A1616,'Smelter Look-up'!$E:$E,0)))</f>
        <v/>
      </c>
      <c r="D1616" s="95"/>
      <c r="E1616" s="95" t="str">
        <f ca="1">IF(ISERROR($Y1616),"",OFFSET('Smelter Look-up'!$D$4,$Y1616-4,0)&amp;"")</f>
        <v/>
      </c>
      <c r="F1616" s="95" t="str">
        <f ca="1">IF(ISERROR($Y1616),"",OFFSET('Smelter Look-up'!$E$4,$Y1616-4,0))</f>
        <v/>
      </c>
      <c r="G1616" s="95" t="str">
        <f ca="1">IF(C1616="Smelter not listed","Enter smelter details",IF(ISERROR($Y1616),"",OFFSET('Smelter Look-up'!$F$4,$Y1616-4,0)))</f>
        <v/>
      </c>
      <c r="H1616" s="154" t="str">
        <f ca="1">IF(ISERROR($Y1616),"",OFFSET('Smelter Look-up'!$G$4,$Y1616-4,0))</f>
        <v/>
      </c>
      <c r="I1616" s="96" t="str">
        <f ca="1">IF(ISERROR($Y1616),"",OFFSET('Smelter Look-up'!$H$4,$Y1616-4,0))</f>
        <v/>
      </c>
      <c r="J1616" s="96" t="str">
        <f ca="1">IF(ISERROR($Y1616),"",OFFSET('Smelter Look-up'!$I$4,$Y1616-4,0))</f>
        <v/>
      </c>
      <c r="K1616" s="97"/>
      <c r="L1616" s="97"/>
      <c r="M1616" s="97"/>
      <c r="N1616" s="97"/>
      <c r="O1616" s="97"/>
      <c r="P1616" s="97"/>
      <c r="Q1616" s="98"/>
      <c r="R1616" s="140" t="str">
        <f ca="1">IF(ISERROR($Y1616),"",OFFSET('Smelter Look-up'!$C$4,$Y1616-4,0)&amp;"")</f>
        <v/>
      </c>
      <c r="S1616" s="98" t="str">
        <f ca="1" t="shared" si="181"/>
        <v/>
      </c>
      <c r="T1616" s="98" t="str">
        <f ca="1">IF(B1616="","",IF(ISERROR(MATCH($J1616,SorP!B:B,0)),"",INDIRECT("'SorP'!$A$"&amp;MATCH($S1616&amp;$J1616,SorP!C:C,0))))</f>
        <v/>
      </c>
      <c r="U1616" s="99"/>
      <c r="V1616" s="74" t="str">
        <f ca="1" t="shared" si="182"/>
        <v/>
      </c>
      <c r="W1616" s="74" t="b">
        <f ca="1" t="shared" si="183"/>
        <v>0</v>
      </c>
      <c r="X1616" s="74" t="str">
        <f ca="1" t="shared" si="184"/>
        <v>+</v>
      </c>
      <c r="Y1616" s="74" t="e">
        <f ca="1">IF(C1616="",NA(),MATCH($B1616&amp;$C1616,'Smelter Look-up'!$J:$J,0))</f>
        <v>#N/A</v>
      </c>
      <c r="AB1616" s="74">
        <f ca="1" t="shared" si="185"/>
        <v>0</v>
      </c>
      <c r="AC1616" s="74" t="str">
        <f ca="1" t="shared" si="186"/>
        <v/>
      </c>
      <c r="AD1616" s="74" t="str">
        <f ca="1" t="shared" si="187"/>
        <v/>
      </c>
    </row>
    <row r="1617" s="74" customFormat="1" ht="20.15" customHeight="1" spans="1:30">
      <c r="A1617" s="97"/>
      <c r="B1617" s="95" t="str">
        <f ca="1">IF(LEN(A1617)=0,"",INDEX('Smelter Look-up'!$A:$A,MATCH($A1617,'Smelter Look-up'!$E:$E,0)))</f>
        <v/>
      </c>
      <c r="C1617" s="95" t="str">
        <f ca="1">IF(LEN(A1617)=0,"",INDEX('Smelter Look-up'!$C:$C,MATCH($A1617,'Smelter Look-up'!$E:$E,0)))</f>
        <v/>
      </c>
      <c r="D1617" s="95"/>
      <c r="E1617" s="95" t="str">
        <f ca="1">IF(ISERROR($Y1617),"",OFFSET('Smelter Look-up'!$D$4,$Y1617-4,0)&amp;"")</f>
        <v/>
      </c>
      <c r="F1617" s="95" t="str">
        <f ca="1">IF(ISERROR($Y1617),"",OFFSET('Smelter Look-up'!$E$4,$Y1617-4,0))</f>
        <v/>
      </c>
      <c r="G1617" s="95" t="str">
        <f ca="1">IF(C1617="Smelter not listed","Enter smelter details",IF(ISERROR($Y1617),"",OFFSET('Smelter Look-up'!$F$4,$Y1617-4,0)))</f>
        <v/>
      </c>
      <c r="H1617" s="154" t="str">
        <f ca="1">IF(ISERROR($Y1617),"",OFFSET('Smelter Look-up'!$G$4,$Y1617-4,0))</f>
        <v/>
      </c>
      <c r="I1617" s="96" t="str">
        <f ca="1">IF(ISERROR($Y1617),"",OFFSET('Smelter Look-up'!$H$4,$Y1617-4,0))</f>
        <v/>
      </c>
      <c r="J1617" s="96" t="str">
        <f ca="1">IF(ISERROR($Y1617),"",OFFSET('Smelter Look-up'!$I$4,$Y1617-4,0))</f>
        <v/>
      </c>
      <c r="K1617" s="97"/>
      <c r="L1617" s="97"/>
      <c r="M1617" s="97"/>
      <c r="N1617" s="97"/>
      <c r="O1617" s="97"/>
      <c r="P1617" s="97"/>
      <c r="Q1617" s="98"/>
      <c r="R1617" s="140" t="str">
        <f ca="1">IF(ISERROR($Y1617),"",OFFSET('Smelter Look-up'!$C$4,$Y1617-4,0)&amp;"")</f>
        <v/>
      </c>
      <c r="S1617" s="98" t="str">
        <f ca="1" t="shared" si="181"/>
        <v/>
      </c>
      <c r="T1617" s="98" t="str">
        <f ca="1">IF(B1617="","",IF(ISERROR(MATCH($J1617,SorP!B:B,0)),"",INDIRECT("'SorP'!$A$"&amp;MATCH($S1617&amp;$J1617,SorP!C:C,0))))</f>
        <v/>
      </c>
      <c r="U1617" s="99"/>
      <c r="V1617" s="74" t="str">
        <f ca="1" t="shared" si="182"/>
        <v/>
      </c>
      <c r="W1617" s="74" t="b">
        <f ca="1" t="shared" si="183"/>
        <v>0</v>
      </c>
      <c r="X1617" s="74" t="str">
        <f ca="1" t="shared" si="184"/>
        <v>+</v>
      </c>
      <c r="Y1617" s="74" t="e">
        <f ca="1">IF(C1617="",NA(),MATCH($B1617&amp;$C1617,'Smelter Look-up'!$J:$J,0))</f>
        <v>#N/A</v>
      </c>
      <c r="AB1617" s="74">
        <f ca="1" t="shared" si="185"/>
        <v>0</v>
      </c>
      <c r="AC1617" s="74" t="str">
        <f ca="1" t="shared" si="186"/>
        <v/>
      </c>
      <c r="AD1617" s="74" t="str">
        <f ca="1" t="shared" si="187"/>
        <v/>
      </c>
    </row>
    <row r="1618" s="74" customFormat="1" ht="20.15" customHeight="1" spans="1:30">
      <c r="A1618" s="97"/>
      <c r="B1618" s="95" t="str">
        <f ca="1">IF(LEN(A1618)=0,"",INDEX('Smelter Look-up'!$A:$A,MATCH($A1618,'Smelter Look-up'!$E:$E,0)))</f>
        <v/>
      </c>
      <c r="C1618" s="95" t="str">
        <f ca="1">IF(LEN(A1618)=0,"",INDEX('Smelter Look-up'!$C:$C,MATCH($A1618,'Smelter Look-up'!$E:$E,0)))</f>
        <v/>
      </c>
      <c r="D1618" s="95"/>
      <c r="E1618" s="95" t="str">
        <f ca="1">IF(ISERROR($Y1618),"",OFFSET('Smelter Look-up'!$D$4,$Y1618-4,0)&amp;"")</f>
        <v/>
      </c>
      <c r="F1618" s="95" t="str">
        <f ca="1">IF(ISERROR($Y1618),"",OFFSET('Smelter Look-up'!$E$4,$Y1618-4,0))</f>
        <v/>
      </c>
      <c r="G1618" s="95" t="str">
        <f ca="1">IF(C1618="Smelter not listed","Enter smelter details",IF(ISERROR($Y1618),"",OFFSET('Smelter Look-up'!$F$4,$Y1618-4,0)))</f>
        <v/>
      </c>
      <c r="H1618" s="154" t="str">
        <f ca="1">IF(ISERROR($Y1618),"",OFFSET('Smelter Look-up'!$G$4,$Y1618-4,0))</f>
        <v/>
      </c>
      <c r="I1618" s="96" t="str">
        <f ca="1">IF(ISERROR($Y1618),"",OFFSET('Smelter Look-up'!$H$4,$Y1618-4,0))</f>
        <v/>
      </c>
      <c r="J1618" s="96" t="str">
        <f ca="1">IF(ISERROR($Y1618),"",OFFSET('Smelter Look-up'!$I$4,$Y1618-4,0))</f>
        <v/>
      </c>
      <c r="K1618" s="97"/>
      <c r="L1618" s="97"/>
      <c r="M1618" s="97"/>
      <c r="N1618" s="97"/>
      <c r="O1618" s="97"/>
      <c r="P1618" s="97"/>
      <c r="Q1618" s="98"/>
      <c r="R1618" s="140" t="str">
        <f ca="1">IF(ISERROR($Y1618),"",OFFSET('Smelter Look-up'!$C$4,$Y1618-4,0)&amp;"")</f>
        <v/>
      </c>
      <c r="S1618" s="98" t="str">
        <f ca="1" t="shared" si="181"/>
        <v/>
      </c>
      <c r="T1618" s="98" t="str">
        <f ca="1">IF(B1618="","",IF(ISERROR(MATCH($J1618,SorP!B:B,0)),"",INDIRECT("'SorP'!$A$"&amp;MATCH($S1618&amp;$J1618,SorP!C:C,0))))</f>
        <v/>
      </c>
      <c r="U1618" s="99"/>
      <c r="V1618" s="74" t="str">
        <f ca="1" t="shared" si="182"/>
        <v/>
      </c>
      <c r="W1618" s="74" t="b">
        <f ca="1" t="shared" si="183"/>
        <v>0</v>
      </c>
      <c r="X1618" s="74" t="str">
        <f ca="1" t="shared" si="184"/>
        <v>+</v>
      </c>
      <c r="Y1618" s="74" t="e">
        <f ca="1">IF(C1618="",NA(),MATCH($B1618&amp;$C1618,'Smelter Look-up'!$J:$J,0))</f>
        <v>#N/A</v>
      </c>
      <c r="AB1618" s="74">
        <f ca="1" t="shared" si="185"/>
        <v>0</v>
      </c>
      <c r="AC1618" s="74" t="str">
        <f ca="1" t="shared" si="186"/>
        <v/>
      </c>
      <c r="AD1618" s="74" t="str">
        <f ca="1" t="shared" si="187"/>
        <v/>
      </c>
    </row>
    <row r="1619" s="74" customFormat="1" ht="20.15" customHeight="1" spans="1:30">
      <c r="A1619" s="97"/>
      <c r="B1619" s="95" t="str">
        <f ca="1">IF(LEN(A1619)=0,"",INDEX('Smelter Look-up'!$A:$A,MATCH($A1619,'Smelter Look-up'!$E:$E,0)))</f>
        <v/>
      </c>
      <c r="C1619" s="95" t="str">
        <f ca="1">IF(LEN(A1619)=0,"",INDEX('Smelter Look-up'!$C:$C,MATCH($A1619,'Smelter Look-up'!$E:$E,0)))</f>
        <v/>
      </c>
      <c r="D1619" s="95"/>
      <c r="E1619" s="95" t="str">
        <f ca="1">IF(ISERROR($Y1619),"",OFFSET('Smelter Look-up'!$D$4,$Y1619-4,0)&amp;"")</f>
        <v/>
      </c>
      <c r="F1619" s="95" t="str">
        <f ca="1">IF(ISERROR($Y1619),"",OFFSET('Smelter Look-up'!$E$4,$Y1619-4,0))</f>
        <v/>
      </c>
      <c r="G1619" s="95" t="str">
        <f ca="1">IF(C1619="Smelter not listed","Enter smelter details",IF(ISERROR($Y1619),"",OFFSET('Smelter Look-up'!$F$4,$Y1619-4,0)))</f>
        <v/>
      </c>
      <c r="H1619" s="154" t="str">
        <f ca="1">IF(ISERROR($Y1619),"",OFFSET('Smelter Look-up'!$G$4,$Y1619-4,0))</f>
        <v/>
      </c>
      <c r="I1619" s="96" t="str">
        <f ca="1">IF(ISERROR($Y1619),"",OFFSET('Smelter Look-up'!$H$4,$Y1619-4,0))</f>
        <v/>
      </c>
      <c r="J1619" s="96" t="str">
        <f ca="1">IF(ISERROR($Y1619),"",OFFSET('Smelter Look-up'!$I$4,$Y1619-4,0))</f>
        <v/>
      </c>
      <c r="K1619" s="97"/>
      <c r="L1619" s="97"/>
      <c r="M1619" s="97"/>
      <c r="N1619" s="97"/>
      <c r="O1619" s="97"/>
      <c r="P1619" s="97"/>
      <c r="Q1619" s="98"/>
      <c r="R1619" s="140" t="str">
        <f ca="1">IF(ISERROR($Y1619),"",OFFSET('Smelter Look-up'!$C$4,$Y1619-4,0)&amp;"")</f>
        <v/>
      </c>
      <c r="S1619" s="98" t="str">
        <f ca="1" t="shared" si="181"/>
        <v/>
      </c>
      <c r="T1619" s="98" t="str">
        <f ca="1">IF(B1619="","",IF(ISERROR(MATCH($J1619,SorP!B:B,0)),"",INDIRECT("'SorP'!$A$"&amp;MATCH($S1619&amp;$J1619,SorP!C:C,0))))</f>
        <v/>
      </c>
      <c r="U1619" s="99"/>
      <c r="V1619" s="74" t="str">
        <f ca="1" t="shared" si="182"/>
        <v/>
      </c>
      <c r="W1619" s="74" t="b">
        <f ca="1" t="shared" si="183"/>
        <v>0</v>
      </c>
      <c r="X1619" s="74" t="str">
        <f ca="1" t="shared" si="184"/>
        <v>+</v>
      </c>
      <c r="Y1619" s="74" t="e">
        <f ca="1">IF(C1619="",NA(),MATCH($B1619&amp;$C1619,'Smelter Look-up'!$J:$J,0))</f>
        <v>#N/A</v>
      </c>
      <c r="AB1619" s="74">
        <f ca="1" t="shared" si="185"/>
        <v>0</v>
      </c>
      <c r="AC1619" s="74" t="str">
        <f ca="1" t="shared" si="186"/>
        <v/>
      </c>
      <c r="AD1619" s="74" t="str">
        <f ca="1" t="shared" si="187"/>
        <v/>
      </c>
    </row>
    <row r="1620" s="74" customFormat="1" ht="20.15" customHeight="1" spans="1:30">
      <c r="A1620" s="97"/>
      <c r="B1620" s="95" t="str">
        <f ca="1">IF(LEN(A1620)=0,"",INDEX('Smelter Look-up'!$A:$A,MATCH($A1620,'Smelter Look-up'!$E:$E,0)))</f>
        <v/>
      </c>
      <c r="C1620" s="95" t="str">
        <f ca="1">IF(LEN(A1620)=0,"",INDEX('Smelter Look-up'!$C:$C,MATCH($A1620,'Smelter Look-up'!$E:$E,0)))</f>
        <v/>
      </c>
      <c r="D1620" s="95"/>
      <c r="E1620" s="95" t="str">
        <f ca="1">IF(ISERROR($Y1620),"",OFFSET('Smelter Look-up'!$D$4,$Y1620-4,0)&amp;"")</f>
        <v/>
      </c>
      <c r="F1620" s="95" t="str">
        <f ca="1">IF(ISERROR($Y1620),"",OFFSET('Smelter Look-up'!$E$4,$Y1620-4,0))</f>
        <v/>
      </c>
      <c r="G1620" s="95" t="str">
        <f ca="1">IF(C1620="Smelter not listed","Enter smelter details",IF(ISERROR($Y1620),"",OFFSET('Smelter Look-up'!$F$4,$Y1620-4,0)))</f>
        <v/>
      </c>
      <c r="H1620" s="154" t="str">
        <f ca="1">IF(ISERROR($Y1620),"",OFFSET('Smelter Look-up'!$G$4,$Y1620-4,0))</f>
        <v/>
      </c>
      <c r="I1620" s="96" t="str">
        <f ca="1">IF(ISERROR($Y1620),"",OFFSET('Smelter Look-up'!$H$4,$Y1620-4,0))</f>
        <v/>
      </c>
      <c r="J1620" s="96" t="str">
        <f ca="1">IF(ISERROR($Y1620),"",OFFSET('Smelter Look-up'!$I$4,$Y1620-4,0))</f>
        <v/>
      </c>
      <c r="K1620" s="97"/>
      <c r="L1620" s="97"/>
      <c r="M1620" s="97"/>
      <c r="N1620" s="97"/>
      <c r="O1620" s="97"/>
      <c r="P1620" s="97"/>
      <c r="Q1620" s="98"/>
      <c r="R1620" s="140" t="str">
        <f ca="1">IF(ISERROR($Y1620),"",OFFSET('Smelter Look-up'!$C$4,$Y1620-4,0)&amp;"")</f>
        <v/>
      </c>
      <c r="S1620" s="98" t="str">
        <f ca="1" t="shared" si="181"/>
        <v/>
      </c>
      <c r="T1620" s="98" t="str">
        <f ca="1">IF(B1620="","",IF(ISERROR(MATCH($J1620,SorP!B:B,0)),"",INDIRECT("'SorP'!$A$"&amp;MATCH($S1620&amp;$J1620,SorP!C:C,0))))</f>
        <v/>
      </c>
      <c r="U1620" s="99"/>
      <c r="V1620" s="74" t="str">
        <f ca="1" t="shared" si="182"/>
        <v/>
      </c>
      <c r="W1620" s="74" t="b">
        <f ca="1" t="shared" si="183"/>
        <v>0</v>
      </c>
      <c r="X1620" s="74" t="str">
        <f ca="1" t="shared" si="184"/>
        <v>+</v>
      </c>
      <c r="Y1620" s="74" t="e">
        <f ca="1">IF(C1620="",NA(),MATCH($B1620&amp;$C1620,'Smelter Look-up'!$J:$J,0))</f>
        <v>#N/A</v>
      </c>
      <c r="AB1620" s="74">
        <f ca="1" t="shared" si="185"/>
        <v>0</v>
      </c>
      <c r="AC1620" s="74" t="str">
        <f ca="1" t="shared" si="186"/>
        <v/>
      </c>
      <c r="AD1620" s="74" t="str">
        <f ca="1" t="shared" si="187"/>
        <v/>
      </c>
    </row>
    <row r="1621" s="74" customFormat="1" ht="20.15" customHeight="1" spans="1:30">
      <c r="A1621" s="97"/>
      <c r="B1621" s="95" t="str">
        <f ca="1">IF(LEN(A1621)=0,"",INDEX('Smelter Look-up'!$A:$A,MATCH($A1621,'Smelter Look-up'!$E:$E,0)))</f>
        <v/>
      </c>
      <c r="C1621" s="95" t="str">
        <f ca="1">IF(LEN(A1621)=0,"",INDEX('Smelter Look-up'!$C:$C,MATCH($A1621,'Smelter Look-up'!$E:$E,0)))</f>
        <v/>
      </c>
      <c r="D1621" s="95"/>
      <c r="E1621" s="95" t="str">
        <f ca="1">IF(ISERROR($Y1621),"",OFFSET('Smelter Look-up'!$D$4,$Y1621-4,0)&amp;"")</f>
        <v/>
      </c>
      <c r="F1621" s="95" t="str">
        <f ca="1">IF(ISERROR($Y1621),"",OFFSET('Smelter Look-up'!$E$4,$Y1621-4,0))</f>
        <v/>
      </c>
      <c r="G1621" s="95" t="str">
        <f ca="1">IF(C1621="Smelter not listed","Enter smelter details",IF(ISERROR($Y1621),"",OFFSET('Smelter Look-up'!$F$4,$Y1621-4,0)))</f>
        <v/>
      </c>
      <c r="H1621" s="154" t="str">
        <f ca="1">IF(ISERROR($Y1621),"",OFFSET('Smelter Look-up'!$G$4,$Y1621-4,0))</f>
        <v/>
      </c>
      <c r="I1621" s="96" t="str">
        <f ca="1">IF(ISERROR($Y1621),"",OFFSET('Smelter Look-up'!$H$4,$Y1621-4,0))</f>
        <v/>
      </c>
      <c r="J1621" s="96" t="str">
        <f ca="1">IF(ISERROR($Y1621),"",OFFSET('Smelter Look-up'!$I$4,$Y1621-4,0))</f>
        <v/>
      </c>
      <c r="K1621" s="97"/>
      <c r="L1621" s="97"/>
      <c r="M1621" s="97"/>
      <c r="N1621" s="97"/>
      <c r="O1621" s="97"/>
      <c r="P1621" s="97"/>
      <c r="Q1621" s="98"/>
      <c r="R1621" s="140" t="str">
        <f ca="1">IF(ISERROR($Y1621),"",OFFSET('Smelter Look-up'!$C$4,$Y1621-4,0)&amp;"")</f>
        <v/>
      </c>
      <c r="S1621" s="98" t="str">
        <f ca="1" t="shared" si="181"/>
        <v/>
      </c>
      <c r="T1621" s="98" t="str">
        <f ca="1">IF(B1621="","",IF(ISERROR(MATCH($J1621,SorP!B:B,0)),"",INDIRECT("'SorP'!$A$"&amp;MATCH($S1621&amp;$J1621,SorP!C:C,0))))</f>
        <v/>
      </c>
      <c r="U1621" s="99"/>
      <c r="V1621" s="74" t="str">
        <f ca="1" t="shared" si="182"/>
        <v/>
      </c>
      <c r="W1621" s="74" t="b">
        <f ca="1" t="shared" si="183"/>
        <v>0</v>
      </c>
      <c r="X1621" s="74" t="str">
        <f ca="1" t="shared" si="184"/>
        <v>+</v>
      </c>
      <c r="Y1621" s="74" t="e">
        <f ca="1">IF(C1621="",NA(),MATCH($B1621&amp;$C1621,'Smelter Look-up'!$J:$J,0))</f>
        <v>#N/A</v>
      </c>
      <c r="AB1621" s="74">
        <f ca="1" t="shared" si="185"/>
        <v>0</v>
      </c>
      <c r="AC1621" s="74" t="str">
        <f ca="1" t="shared" si="186"/>
        <v/>
      </c>
      <c r="AD1621" s="74" t="str">
        <f ca="1" t="shared" si="187"/>
        <v/>
      </c>
    </row>
    <row r="1622" s="74" customFormat="1" ht="20.15" customHeight="1" spans="1:30">
      <c r="A1622" s="97"/>
      <c r="B1622" s="95" t="str">
        <f ca="1">IF(LEN(A1622)=0,"",INDEX('Smelter Look-up'!$A:$A,MATCH($A1622,'Smelter Look-up'!$E:$E,0)))</f>
        <v/>
      </c>
      <c r="C1622" s="95" t="str">
        <f ca="1">IF(LEN(A1622)=0,"",INDEX('Smelter Look-up'!$C:$C,MATCH($A1622,'Smelter Look-up'!$E:$E,0)))</f>
        <v/>
      </c>
      <c r="D1622" s="95"/>
      <c r="E1622" s="95" t="str">
        <f ca="1">IF(ISERROR($Y1622),"",OFFSET('Smelter Look-up'!$D$4,$Y1622-4,0)&amp;"")</f>
        <v/>
      </c>
      <c r="F1622" s="95" t="str">
        <f ca="1">IF(ISERROR($Y1622),"",OFFSET('Smelter Look-up'!$E$4,$Y1622-4,0))</f>
        <v/>
      </c>
      <c r="G1622" s="95" t="str">
        <f ca="1">IF(C1622="Smelter not listed","Enter smelter details",IF(ISERROR($Y1622),"",OFFSET('Smelter Look-up'!$F$4,$Y1622-4,0)))</f>
        <v/>
      </c>
      <c r="H1622" s="154" t="str">
        <f ca="1">IF(ISERROR($Y1622),"",OFFSET('Smelter Look-up'!$G$4,$Y1622-4,0))</f>
        <v/>
      </c>
      <c r="I1622" s="96" t="str">
        <f ca="1">IF(ISERROR($Y1622),"",OFFSET('Smelter Look-up'!$H$4,$Y1622-4,0))</f>
        <v/>
      </c>
      <c r="J1622" s="96" t="str">
        <f ca="1">IF(ISERROR($Y1622),"",OFFSET('Smelter Look-up'!$I$4,$Y1622-4,0))</f>
        <v/>
      </c>
      <c r="K1622" s="97"/>
      <c r="L1622" s="97"/>
      <c r="M1622" s="97"/>
      <c r="N1622" s="97"/>
      <c r="O1622" s="97"/>
      <c r="P1622" s="97"/>
      <c r="Q1622" s="98"/>
      <c r="R1622" s="140" t="str">
        <f ca="1">IF(ISERROR($Y1622),"",OFFSET('Smelter Look-up'!$C$4,$Y1622-4,0)&amp;"")</f>
        <v/>
      </c>
      <c r="S1622" s="98" t="str">
        <f ca="1" t="shared" si="181"/>
        <v/>
      </c>
      <c r="T1622" s="98" t="str">
        <f ca="1">IF(B1622="","",IF(ISERROR(MATCH($J1622,SorP!B:B,0)),"",INDIRECT("'SorP'!$A$"&amp;MATCH($S1622&amp;$J1622,SorP!C:C,0))))</f>
        <v/>
      </c>
      <c r="U1622" s="99"/>
      <c r="V1622" s="74" t="str">
        <f ca="1" t="shared" si="182"/>
        <v/>
      </c>
      <c r="W1622" s="74" t="b">
        <f ca="1" t="shared" si="183"/>
        <v>0</v>
      </c>
      <c r="X1622" s="74" t="str">
        <f ca="1" t="shared" si="184"/>
        <v>+</v>
      </c>
      <c r="Y1622" s="74" t="e">
        <f ca="1">IF(C1622="",NA(),MATCH($B1622&amp;$C1622,'Smelter Look-up'!$J:$J,0))</f>
        <v>#N/A</v>
      </c>
      <c r="AB1622" s="74">
        <f ca="1" t="shared" si="185"/>
        <v>0</v>
      </c>
      <c r="AC1622" s="74" t="str">
        <f ca="1" t="shared" si="186"/>
        <v/>
      </c>
      <c r="AD1622" s="74" t="str">
        <f ca="1" t="shared" si="187"/>
        <v/>
      </c>
    </row>
    <row r="1623" s="74" customFormat="1" ht="20.15" customHeight="1" spans="1:30">
      <c r="A1623" s="97"/>
      <c r="B1623" s="95" t="str">
        <f ca="1">IF(LEN(A1623)=0,"",INDEX('Smelter Look-up'!$A:$A,MATCH($A1623,'Smelter Look-up'!$E:$E,0)))</f>
        <v/>
      </c>
      <c r="C1623" s="95" t="str">
        <f ca="1">IF(LEN(A1623)=0,"",INDEX('Smelter Look-up'!$C:$C,MATCH($A1623,'Smelter Look-up'!$E:$E,0)))</f>
        <v/>
      </c>
      <c r="D1623" s="95"/>
      <c r="E1623" s="95" t="str">
        <f ca="1">IF(ISERROR($Y1623),"",OFFSET('Smelter Look-up'!$D$4,$Y1623-4,0)&amp;"")</f>
        <v/>
      </c>
      <c r="F1623" s="95" t="str">
        <f ca="1">IF(ISERROR($Y1623),"",OFFSET('Smelter Look-up'!$E$4,$Y1623-4,0))</f>
        <v/>
      </c>
      <c r="G1623" s="95" t="str">
        <f ca="1">IF(C1623="Smelter not listed","Enter smelter details",IF(ISERROR($Y1623),"",OFFSET('Smelter Look-up'!$F$4,$Y1623-4,0)))</f>
        <v/>
      </c>
      <c r="H1623" s="154" t="str">
        <f ca="1">IF(ISERROR($Y1623),"",OFFSET('Smelter Look-up'!$G$4,$Y1623-4,0))</f>
        <v/>
      </c>
      <c r="I1623" s="96" t="str">
        <f ca="1">IF(ISERROR($Y1623),"",OFFSET('Smelter Look-up'!$H$4,$Y1623-4,0))</f>
        <v/>
      </c>
      <c r="J1623" s="96" t="str">
        <f ca="1">IF(ISERROR($Y1623),"",OFFSET('Smelter Look-up'!$I$4,$Y1623-4,0))</f>
        <v/>
      </c>
      <c r="K1623" s="97"/>
      <c r="L1623" s="97"/>
      <c r="M1623" s="97"/>
      <c r="N1623" s="97"/>
      <c r="O1623" s="97"/>
      <c r="P1623" s="97"/>
      <c r="Q1623" s="98"/>
      <c r="R1623" s="140" t="str">
        <f ca="1">IF(ISERROR($Y1623),"",OFFSET('Smelter Look-up'!$C$4,$Y1623-4,0)&amp;"")</f>
        <v/>
      </c>
      <c r="S1623" s="98" t="str">
        <f ca="1" t="shared" si="181"/>
        <v/>
      </c>
      <c r="T1623" s="98" t="str">
        <f ca="1">IF(B1623="","",IF(ISERROR(MATCH($J1623,SorP!B:B,0)),"",INDIRECT("'SorP'!$A$"&amp;MATCH($S1623&amp;$J1623,SorP!C:C,0))))</f>
        <v/>
      </c>
      <c r="U1623" s="99"/>
      <c r="V1623" s="74" t="str">
        <f ca="1" t="shared" si="182"/>
        <v/>
      </c>
      <c r="W1623" s="74" t="b">
        <f ca="1" t="shared" si="183"/>
        <v>0</v>
      </c>
      <c r="X1623" s="74" t="str">
        <f ca="1" t="shared" si="184"/>
        <v>+</v>
      </c>
      <c r="Y1623" s="74" t="e">
        <f ca="1">IF(C1623="",NA(),MATCH($B1623&amp;$C1623,'Smelter Look-up'!$J:$J,0))</f>
        <v>#N/A</v>
      </c>
      <c r="AB1623" s="74">
        <f ca="1" t="shared" si="185"/>
        <v>0</v>
      </c>
      <c r="AC1623" s="74" t="str">
        <f ca="1" t="shared" si="186"/>
        <v/>
      </c>
      <c r="AD1623" s="74" t="str">
        <f ca="1" t="shared" si="187"/>
        <v/>
      </c>
    </row>
    <row r="1624" s="74" customFormat="1" ht="20.15" customHeight="1" spans="1:30">
      <c r="A1624" s="97"/>
      <c r="B1624" s="95" t="str">
        <f ca="1">IF(LEN(A1624)=0,"",INDEX('Smelter Look-up'!$A:$A,MATCH($A1624,'Smelter Look-up'!$E:$E,0)))</f>
        <v/>
      </c>
      <c r="C1624" s="95" t="str">
        <f ca="1">IF(LEN(A1624)=0,"",INDEX('Smelter Look-up'!$C:$C,MATCH($A1624,'Smelter Look-up'!$E:$E,0)))</f>
        <v/>
      </c>
      <c r="D1624" s="95"/>
      <c r="E1624" s="95" t="str">
        <f ca="1">IF(ISERROR($Y1624),"",OFFSET('Smelter Look-up'!$D$4,$Y1624-4,0)&amp;"")</f>
        <v/>
      </c>
      <c r="F1624" s="95" t="str">
        <f ca="1">IF(ISERROR($Y1624),"",OFFSET('Smelter Look-up'!$E$4,$Y1624-4,0))</f>
        <v/>
      </c>
      <c r="G1624" s="95" t="str">
        <f ca="1">IF(C1624="Smelter not listed","Enter smelter details",IF(ISERROR($Y1624),"",OFFSET('Smelter Look-up'!$F$4,$Y1624-4,0)))</f>
        <v/>
      </c>
      <c r="H1624" s="154" t="str">
        <f ca="1">IF(ISERROR($Y1624),"",OFFSET('Smelter Look-up'!$G$4,$Y1624-4,0))</f>
        <v/>
      </c>
      <c r="I1624" s="96" t="str">
        <f ca="1">IF(ISERROR($Y1624),"",OFFSET('Smelter Look-up'!$H$4,$Y1624-4,0))</f>
        <v/>
      </c>
      <c r="J1624" s="96" t="str">
        <f ca="1">IF(ISERROR($Y1624),"",OFFSET('Smelter Look-up'!$I$4,$Y1624-4,0))</f>
        <v/>
      </c>
      <c r="K1624" s="97"/>
      <c r="L1624" s="97"/>
      <c r="M1624" s="97"/>
      <c r="N1624" s="97"/>
      <c r="O1624" s="97"/>
      <c r="P1624" s="97"/>
      <c r="Q1624" s="98"/>
      <c r="R1624" s="140" t="str">
        <f ca="1">IF(ISERROR($Y1624),"",OFFSET('Smelter Look-up'!$C$4,$Y1624-4,0)&amp;"")</f>
        <v/>
      </c>
      <c r="S1624" s="98" t="str">
        <f ca="1" t="shared" si="181"/>
        <v/>
      </c>
      <c r="T1624" s="98" t="str">
        <f ca="1">IF(B1624="","",IF(ISERROR(MATCH($J1624,SorP!B:B,0)),"",INDIRECT("'SorP'!$A$"&amp;MATCH($S1624&amp;$J1624,SorP!C:C,0))))</f>
        <v/>
      </c>
      <c r="U1624" s="99"/>
      <c r="V1624" s="74" t="str">
        <f ca="1" t="shared" si="182"/>
        <v/>
      </c>
      <c r="W1624" s="74" t="b">
        <f ca="1" t="shared" si="183"/>
        <v>0</v>
      </c>
      <c r="X1624" s="74" t="str">
        <f ca="1" t="shared" si="184"/>
        <v>+</v>
      </c>
      <c r="Y1624" s="74" t="e">
        <f ca="1">IF(C1624="",NA(),MATCH($B1624&amp;$C1624,'Smelter Look-up'!$J:$J,0))</f>
        <v>#N/A</v>
      </c>
      <c r="AB1624" s="74">
        <f ca="1" t="shared" si="185"/>
        <v>0</v>
      </c>
      <c r="AC1624" s="74" t="str">
        <f ca="1" t="shared" si="186"/>
        <v/>
      </c>
      <c r="AD1624" s="74" t="str">
        <f ca="1" t="shared" si="187"/>
        <v/>
      </c>
    </row>
    <row r="1625" s="74" customFormat="1" ht="20.15" customHeight="1" spans="1:30">
      <c r="A1625" s="97"/>
      <c r="B1625" s="95" t="str">
        <f ca="1">IF(LEN(A1625)=0,"",INDEX('Smelter Look-up'!$A:$A,MATCH($A1625,'Smelter Look-up'!$E:$E,0)))</f>
        <v/>
      </c>
      <c r="C1625" s="95" t="str">
        <f ca="1">IF(LEN(A1625)=0,"",INDEX('Smelter Look-up'!$C:$C,MATCH($A1625,'Smelter Look-up'!$E:$E,0)))</f>
        <v/>
      </c>
      <c r="D1625" s="95"/>
      <c r="E1625" s="95" t="str">
        <f ca="1">IF(ISERROR($Y1625),"",OFFSET('Smelter Look-up'!$D$4,$Y1625-4,0)&amp;"")</f>
        <v/>
      </c>
      <c r="F1625" s="95" t="str">
        <f ca="1">IF(ISERROR($Y1625),"",OFFSET('Smelter Look-up'!$E$4,$Y1625-4,0))</f>
        <v/>
      </c>
      <c r="G1625" s="95" t="str">
        <f ca="1">IF(C1625="Smelter not listed","Enter smelter details",IF(ISERROR($Y1625),"",OFFSET('Smelter Look-up'!$F$4,$Y1625-4,0)))</f>
        <v/>
      </c>
      <c r="H1625" s="154" t="str">
        <f ca="1">IF(ISERROR($Y1625),"",OFFSET('Smelter Look-up'!$G$4,$Y1625-4,0))</f>
        <v/>
      </c>
      <c r="I1625" s="96" t="str">
        <f ca="1">IF(ISERROR($Y1625),"",OFFSET('Smelter Look-up'!$H$4,$Y1625-4,0))</f>
        <v/>
      </c>
      <c r="J1625" s="96" t="str">
        <f ca="1">IF(ISERROR($Y1625),"",OFFSET('Smelter Look-up'!$I$4,$Y1625-4,0))</f>
        <v/>
      </c>
      <c r="K1625" s="97"/>
      <c r="L1625" s="97"/>
      <c r="M1625" s="97"/>
      <c r="N1625" s="97"/>
      <c r="O1625" s="97"/>
      <c r="P1625" s="97"/>
      <c r="Q1625" s="98"/>
      <c r="R1625" s="140" t="str">
        <f ca="1">IF(ISERROR($Y1625),"",OFFSET('Smelter Look-up'!$C$4,$Y1625-4,0)&amp;"")</f>
        <v/>
      </c>
      <c r="S1625" s="98" t="str">
        <f ca="1" t="shared" si="181"/>
        <v/>
      </c>
      <c r="T1625" s="98" t="str">
        <f ca="1">IF(B1625="","",IF(ISERROR(MATCH($J1625,SorP!B:B,0)),"",INDIRECT("'SorP'!$A$"&amp;MATCH($S1625&amp;$J1625,SorP!C:C,0))))</f>
        <v/>
      </c>
      <c r="U1625" s="99"/>
      <c r="V1625" s="74" t="str">
        <f ca="1" t="shared" si="182"/>
        <v/>
      </c>
      <c r="W1625" s="74" t="b">
        <f ca="1" t="shared" si="183"/>
        <v>0</v>
      </c>
      <c r="X1625" s="74" t="str">
        <f ca="1" t="shared" si="184"/>
        <v>+</v>
      </c>
      <c r="Y1625" s="74" t="e">
        <f ca="1">IF(C1625="",NA(),MATCH($B1625&amp;$C1625,'Smelter Look-up'!$J:$J,0))</f>
        <v>#N/A</v>
      </c>
      <c r="AB1625" s="74">
        <f ca="1" t="shared" si="185"/>
        <v>0</v>
      </c>
      <c r="AC1625" s="74" t="str">
        <f ca="1" t="shared" si="186"/>
        <v/>
      </c>
      <c r="AD1625" s="74" t="str">
        <f ca="1" t="shared" si="187"/>
        <v/>
      </c>
    </row>
    <row r="1626" s="74" customFormat="1" ht="20.15" customHeight="1" spans="1:30">
      <c r="A1626" s="97"/>
      <c r="B1626" s="95" t="str">
        <f ca="1">IF(LEN(A1626)=0,"",INDEX('Smelter Look-up'!$A:$A,MATCH($A1626,'Smelter Look-up'!$E:$E,0)))</f>
        <v/>
      </c>
      <c r="C1626" s="95" t="str">
        <f ca="1">IF(LEN(A1626)=0,"",INDEX('Smelter Look-up'!$C:$C,MATCH($A1626,'Smelter Look-up'!$E:$E,0)))</f>
        <v/>
      </c>
      <c r="D1626" s="95"/>
      <c r="E1626" s="95" t="str">
        <f ca="1">IF(ISERROR($Y1626),"",OFFSET('Smelter Look-up'!$D$4,$Y1626-4,0)&amp;"")</f>
        <v/>
      </c>
      <c r="F1626" s="95" t="str">
        <f ca="1">IF(ISERROR($Y1626),"",OFFSET('Smelter Look-up'!$E$4,$Y1626-4,0))</f>
        <v/>
      </c>
      <c r="G1626" s="95" t="str">
        <f ca="1">IF(C1626="Smelter not listed","Enter smelter details",IF(ISERROR($Y1626),"",OFFSET('Smelter Look-up'!$F$4,$Y1626-4,0)))</f>
        <v/>
      </c>
      <c r="H1626" s="154" t="str">
        <f ca="1">IF(ISERROR($Y1626),"",OFFSET('Smelter Look-up'!$G$4,$Y1626-4,0))</f>
        <v/>
      </c>
      <c r="I1626" s="96" t="str">
        <f ca="1">IF(ISERROR($Y1626),"",OFFSET('Smelter Look-up'!$H$4,$Y1626-4,0))</f>
        <v/>
      </c>
      <c r="J1626" s="96" t="str">
        <f ca="1">IF(ISERROR($Y1626),"",OFFSET('Smelter Look-up'!$I$4,$Y1626-4,0))</f>
        <v/>
      </c>
      <c r="K1626" s="97"/>
      <c r="L1626" s="97"/>
      <c r="M1626" s="97"/>
      <c r="N1626" s="97"/>
      <c r="O1626" s="97"/>
      <c r="P1626" s="97"/>
      <c r="Q1626" s="98"/>
      <c r="R1626" s="140" t="str">
        <f ca="1">IF(ISERROR($Y1626),"",OFFSET('Smelter Look-up'!$C$4,$Y1626-4,0)&amp;"")</f>
        <v/>
      </c>
      <c r="S1626" s="98" t="str">
        <f ca="1" t="shared" si="181"/>
        <v/>
      </c>
      <c r="T1626" s="98" t="str">
        <f ca="1">IF(B1626="","",IF(ISERROR(MATCH($J1626,SorP!B:B,0)),"",INDIRECT("'SorP'!$A$"&amp;MATCH($S1626&amp;$J1626,SorP!C:C,0))))</f>
        <v/>
      </c>
      <c r="U1626" s="99"/>
      <c r="V1626" s="74" t="str">
        <f ca="1" t="shared" si="182"/>
        <v/>
      </c>
      <c r="W1626" s="74" t="b">
        <f ca="1" t="shared" si="183"/>
        <v>0</v>
      </c>
      <c r="X1626" s="74" t="str">
        <f ca="1" t="shared" si="184"/>
        <v>+</v>
      </c>
      <c r="Y1626" s="74" t="e">
        <f ca="1">IF(C1626="",NA(),MATCH($B1626&amp;$C1626,'Smelter Look-up'!$J:$J,0))</f>
        <v>#N/A</v>
      </c>
      <c r="AB1626" s="74">
        <f ca="1" t="shared" si="185"/>
        <v>0</v>
      </c>
      <c r="AC1626" s="74" t="str">
        <f ca="1" t="shared" si="186"/>
        <v/>
      </c>
      <c r="AD1626" s="74" t="str">
        <f ca="1" t="shared" si="187"/>
        <v/>
      </c>
    </row>
    <row r="1627" s="74" customFormat="1" ht="20.15" customHeight="1" spans="1:30">
      <c r="A1627" s="97"/>
      <c r="B1627" s="95" t="str">
        <f ca="1">IF(LEN(A1627)=0,"",INDEX('Smelter Look-up'!$A:$A,MATCH($A1627,'Smelter Look-up'!$E:$E,0)))</f>
        <v/>
      </c>
      <c r="C1627" s="95" t="str">
        <f ca="1">IF(LEN(A1627)=0,"",INDEX('Smelter Look-up'!$C:$C,MATCH($A1627,'Smelter Look-up'!$E:$E,0)))</f>
        <v/>
      </c>
      <c r="D1627" s="95"/>
      <c r="E1627" s="95" t="str">
        <f ca="1">IF(ISERROR($Y1627),"",OFFSET('Smelter Look-up'!$D$4,$Y1627-4,0)&amp;"")</f>
        <v/>
      </c>
      <c r="F1627" s="95" t="str">
        <f ca="1">IF(ISERROR($Y1627),"",OFFSET('Smelter Look-up'!$E$4,$Y1627-4,0))</f>
        <v/>
      </c>
      <c r="G1627" s="95" t="str">
        <f ca="1">IF(C1627="Smelter not listed","Enter smelter details",IF(ISERROR($Y1627),"",OFFSET('Smelter Look-up'!$F$4,$Y1627-4,0)))</f>
        <v/>
      </c>
      <c r="H1627" s="154" t="str">
        <f ca="1">IF(ISERROR($Y1627),"",OFFSET('Smelter Look-up'!$G$4,$Y1627-4,0))</f>
        <v/>
      </c>
      <c r="I1627" s="96" t="str">
        <f ca="1">IF(ISERROR($Y1627),"",OFFSET('Smelter Look-up'!$H$4,$Y1627-4,0))</f>
        <v/>
      </c>
      <c r="J1627" s="96" t="str">
        <f ca="1">IF(ISERROR($Y1627),"",OFFSET('Smelter Look-up'!$I$4,$Y1627-4,0))</f>
        <v/>
      </c>
      <c r="K1627" s="97"/>
      <c r="L1627" s="97"/>
      <c r="M1627" s="97"/>
      <c r="N1627" s="97"/>
      <c r="O1627" s="97"/>
      <c r="P1627" s="97"/>
      <c r="Q1627" s="98"/>
      <c r="R1627" s="140" t="str">
        <f ca="1">IF(ISERROR($Y1627),"",OFFSET('Smelter Look-up'!$C$4,$Y1627-4,0)&amp;"")</f>
        <v/>
      </c>
      <c r="S1627" s="98" t="str">
        <f ca="1" t="shared" si="181"/>
        <v/>
      </c>
      <c r="T1627" s="98" t="str">
        <f ca="1">IF(B1627="","",IF(ISERROR(MATCH($J1627,SorP!B:B,0)),"",INDIRECT("'SorP'!$A$"&amp;MATCH($S1627&amp;$J1627,SorP!C:C,0))))</f>
        <v/>
      </c>
      <c r="U1627" s="99"/>
      <c r="V1627" s="74" t="str">
        <f ca="1" t="shared" si="182"/>
        <v/>
      </c>
      <c r="W1627" s="74" t="b">
        <f ca="1" t="shared" si="183"/>
        <v>0</v>
      </c>
      <c r="X1627" s="74" t="str">
        <f ca="1" t="shared" si="184"/>
        <v>+</v>
      </c>
      <c r="Y1627" s="74" t="e">
        <f ca="1">IF(C1627="",NA(),MATCH($B1627&amp;$C1627,'Smelter Look-up'!$J:$J,0))</f>
        <v>#N/A</v>
      </c>
      <c r="AB1627" s="74">
        <f ca="1" t="shared" si="185"/>
        <v>0</v>
      </c>
      <c r="AC1627" s="74" t="str">
        <f ca="1" t="shared" si="186"/>
        <v/>
      </c>
      <c r="AD1627" s="74" t="str">
        <f ca="1" t="shared" si="187"/>
        <v/>
      </c>
    </row>
    <row r="1628" s="74" customFormat="1" ht="20.15" customHeight="1" spans="1:30">
      <c r="A1628" s="97"/>
      <c r="B1628" s="95" t="str">
        <f ca="1">IF(LEN(A1628)=0,"",INDEX('Smelter Look-up'!$A:$A,MATCH($A1628,'Smelter Look-up'!$E:$E,0)))</f>
        <v/>
      </c>
      <c r="C1628" s="95" t="str">
        <f ca="1">IF(LEN(A1628)=0,"",INDEX('Smelter Look-up'!$C:$C,MATCH($A1628,'Smelter Look-up'!$E:$E,0)))</f>
        <v/>
      </c>
      <c r="D1628" s="95"/>
      <c r="E1628" s="95" t="str">
        <f ca="1">IF(ISERROR($Y1628),"",OFFSET('Smelter Look-up'!$D$4,$Y1628-4,0)&amp;"")</f>
        <v/>
      </c>
      <c r="F1628" s="95" t="str">
        <f ca="1">IF(ISERROR($Y1628),"",OFFSET('Smelter Look-up'!$E$4,$Y1628-4,0))</f>
        <v/>
      </c>
      <c r="G1628" s="95" t="str">
        <f ca="1">IF(C1628="Smelter not listed","Enter smelter details",IF(ISERROR($Y1628),"",OFFSET('Smelter Look-up'!$F$4,$Y1628-4,0)))</f>
        <v/>
      </c>
      <c r="H1628" s="154" t="str">
        <f ca="1">IF(ISERROR($Y1628),"",OFFSET('Smelter Look-up'!$G$4,$Y1628-4,0))</f>
        <v/>
      </c>
      <c r="I1628" s="96" t="str">
        <f ca="1">IF(ISERROR($Y1628),"",OFFSET('Smelter Look-up'!$H$4,$Y1628-4,0))</f>
        <v/>
      </c>
      <c r="J1628" s="96" t="str">
        <f ca="1">IF(ISERROR($Y1628),"",OFFSET('Smelter Look-up'!$I$4,$Y1628-4,0))</f>
        <v/>
      </c>
      <c r="K1628" s="97"/>
      <c r="L1628" s="97"/>
      <c r="M1628" s="97"/>
      <c r="N1628" s="97"/>
      <c r="O1628" s="97"/>
      <c r="P1628" s="97"/>
      <c r="Q1628" s="98"/>
      <c r="R1628" s="140" t="str">
        <f ca="1">IF(ISERROR($Y1628),"",OFFSET('Smelter Look-up'!$C$4,$Y1628-4,0)&amp;"")</f>
        <v/>
      </c>
      <c r="S1628" s="98" t="str">
        <f ca="1" t="shared" si="181"/>
        <v/>
      </c>
      <c r="T1628" s="98" t="str">
        <f ca="1">IF(B1628="","",IF(ISERROR(MATCH($J1628,SorP!B:B,0)),"",INDIRECT("'SorP'!$A$"&amp;MATCH($S1628&amp;$J1628,SorP!C:C,0))))</f>
        <v/>
      </c>
      <c r="U1628" s="99"/>
      <c r="V1628" s="74" t="str">
        <f ca="1" t="shared" si="182"/>
        <v/>
      </c>
      <c r="W1628" s="74" t="b">
        <f ca="1" t="shared" si="183"/>
        <v>0</v>
      </c>
      <c r="X1628" s="74" t="str">
        <f ca="1" t="shared" si="184"/>
        <v>+</v>
      </c>
      <c r="Y1628" s="74" t="e">
        <f ca="1">IF(C1628="",NA(),MATCH($B1628&amp;$C1628,'Smelter Look-up'!$J:$J,0))</f>
        <v>#N/A</v>
      </c>
      <c r="AB1628" s="74">
        <f ca="1" t="shared" si="185"/>
        <v>0</v>
      </c>
      <c r="AC1628" s="74" t="str">
        <f ca="1" t="shared" si="186"/>
        <v/>
      </c>
      <c r="AD1628" s="74" t="str">
        <f ca="1" t="shared" si="187"/>
        <v/>
      </c>
    </row>
    <row r="1629" s="74" customFormat="1" ht="20.15" customHeight="1" spans="1:30">
      <c r="A1629" s="97"/>
      <c r="B1629" s="95" t="str">
        <f ca="1">IF(LEN(A1629)=0,"",INDEX('Smelter Look-up'!$A:$A,MATCH($A1629,'Smelter Look-up'!$E:$E,0)))</f>
        <v/>
      </c>
      <c r="C1629" s="95" t="str">
        <f ca="1">IF(LEN(A1629)=0,"",INDEX('Smelter Look-up'!$C:$C,MATCH($A1629,'Smelter Look-up'!$E:$E,0)))</f>
        <v/>
      </c>
      <c r="D1629" s="95"/>
      <c r="E1629" s="95" t="str">
        <f ca="1">IF(ISERROR($Y1629),"",OFFSET('Smelter Look-up'!$D$4,$Y1629-4,0)&amp;"")</f>
        <v/>
      </c>
      <c r="F1629" s="95" t="str">
        <f ca="1">IF(ISERROR($Y1629),"",OFFSET('Smelter Look-up'!$E$4,$Y1629-4,0))</f>
        <v/>
      </c>
      <c r="G1629" s="95" t="str">
        <f ca="1">IF(C1629="Smelter not listed","Enter smelter details",IF(ISERROR($Y1629),"",OFFSET('Smelter Look-up'!$F$4,$Y1629-4,0)))</f>
        <v/>
      </c>
      <c r="H1629" s="154" t="str">
        <f ca="1">IF(ISERROR($Y1629),"",OFFSET('Smelter Look-up'!$G$4,$Y1629-4,0))</f>
        <v/>
      </c>
      <c r="I1629" s="96" t="str">
        <f ca="1">IF(ISERROR($Y1629),"",OFFSET('Smelter Look-up'!$H$4,$Y1629-4,0))</f>
        <v/>
      </c>
      <c r="J1629" s="96" t="str">
        <f ca="1">IF(ISERROR($Y1629),"",OFFSET('Smelter Look-up'!$I$4,$Y1629-4,0))</f>
        <v/>
      </c>
      <c r="K1629" s="97"/>
      <c r="L1629" s="97"/>
      <c r="M1629" s="97"/>
      <c r="N1629" s="97"/>
      <c r="O1629" s="97"/>
      <c r="P1629" s="97"/>
      <c r="Q1629" s="98"/>
      <c r="R1629" s="140" t="str">
        <f ca="1">IF(ISERROR($Y1629),"",OFFSET('Smelter Look-up'!$C$4,$Y1629-4,0)&amp;"")</f>
        <v/>
      </c>
      <c r="S1629" s="98" t="str">
        <f ca="1" t="shared" si="181"/>
        <v/>
      </c>
      <c r="T1629" s="98" t="str">
        <f ca="1">IF(B1629="","",IF(ISERROR(MATCH($J1629,SorP!B:B,0)),"",INDIRECT("'SorP'!$A$"&amp;MATCH($S1629&amp;$J1629,SorP!C:C,0))))</f>
        <v/>
      </c>
      <c r="U1629" s="99"/>
      <c r="V1629" s="74" t="str">
        <f ca="1" t="shared" si="182"/>
        <v/>
      </c>
      <c r="W1629" s="74" t="b">
        <f ca="1" t="shared" si="183"/>
        <v>0</v>
      </c>
      <c r="X1629" s="74" t="str">
        <f ca="1" t="shared" si="184"/>
        <v>+</v>
      </c>
      <c r="Y1629" s="74" t="e">
        <f ca="1">IF(C1629="",NA(),MATCH($B1629&amp;$C1629,'Smelter Look-up'!$J:$J,0))</f>
        <v>#N/A</v>
      </c>
      <c r="AB1629" s="74">
        <f ca="1" t="shared" si="185"/>
        <v>0</v>
      </c>
      <c r="AC1629" s="74" t="str">
        <f ca="1" t="shared" si="186"/>
        <v/>
      </c>
      <c r="AD1629" s="74" t="str">
        <f ca="1" t="shared" si="187"/>
        <v/>
      </c>
    </row>
    <row r="1630" s="74" customFormat="1" ht="20.15" customHeight="1" spans="1:30">
      <c r="A1630" s="97"/>
      <c r="B1630" s="95" t="str">
        <f ca="1">IF(LEN(A1630)=0,"",INDEX('Smelter Look-up'!$A:$A,MATCH($A1630,'Smelter Look-up'!$E:$E,0)))</f>
        <v/>
      </c>
      <c r="C1630" s="95" t="str">
        <f ca="1">IF(LEN(A1630)=0,"",INDEX('Smelter Look-up'!$C:$C,MATCH($A1630,'Smelter Look-up'!$E:$E,0)))</f>
        <v/>
      </c>
      <c r="D1630" s="95"/>
      <c r="E1630" s="95" t="str">
        <f ca="1">IF(ISERROR($Y1630),"",OFFSET('Smelter Look-up'!$D$4,$Y1630-4,0)&amp;"")</f>
        <v/>
      </c>
      <c r="F1630" s="95" t="str">
        <f ca="1">IF(ISERROR($Y1630),"",OFFSET('Smelter Look-up'!$E$4,$Y1630-4,0))</f>
        <v/>
      </c>
      <c r="G1630" s="95" t="str">
        <f ca="1">IF(C1630="Smelter not listed","Enter smelter details",IF(ISERROR($Y1630),"",OFFSET('Smelter Look-up'!$F$4,$Y1630-4,0)))</f>
        <v/>
      </c>
      <c r="H1630" s="154" t="str">
        <f ca="1">IF(ISERROR($Y1630),"",OFFSET('Smelter Look-up'!$G$4,$Y1630-4,0))</f>
        <v/>
      </c>
      <c r="I1630" s="96" t="str">
        <f ca="1">IF(ISERROR($Y1630),"",OFFSET('Smelter Look-up'!$H$4,$Y1630-4,0))</f>
        <v/>
      </c>
      <c r="J1630" s="96" t="str">
        <f ca="1">IF(ISERROR($Y1630),"",OFFSET('Smelter Look-up'!$I$4,$Y1630-4,0))</f>
        <v/>
      </c>
      <c r="K1630" s="97"/>
      <c r="L1630" s="97"/>
      <c r="M1630" s="97"/>
      <c r="N1630" s="97"/>
      <c r="O1630" s="97"/>
      <c r="P1630" s="97"/>
      <c r="Q1630" s="98"/>
      <c r="R1630" s="140" t="str">
        <f ca="1">IF(ISERROR($Y1630),"",OFFSET('Smelter Look-up'!$C$4,$Y1630-4,0)&amp;"")</f>
        <v/>
      </c>
      <c r="S1630" s="98" t="str">
        <f ca="1" t="shared" si="181"/>
        <v/>
      </c>
      <c r="T1630" s="98" t="str">
        <f ca="1">IF(B1630="","",IF(ISERROR(MATCH($J1630,SorP!B:B,0)),"",INDIRECT("'SorP'!$A$"&amp;MATCH($S1630&amp;$J1630,SorP!C:C,0))))</f>
        <v/>
      </c>
      <c r="U1630" s="99"/>
      <c r="V1630" s="74" t="str">
        <f ca="1" t="shared" si="182"/>
        <v/>
      </c>
      <c r="W1630" s="74" t="b">
        <f ca="1" t="shared" si="183"/>
        <v>0</v>
      </c>
      <c r="X1630" s="74" t="str">
        <f ca="1" t="shared" si="184"/>
        <v>+</v>
      </c>
      <c r="Y1630" s="74" t="e">
        <f ca="1">IF(C1630="",NA(),MATCH($B1630&amp;$C1630,'Smelter Look-up'!$J:$J,0))</f>
        <v>#N/A</v>
      </c>
      <c r="AB1630" s="74">
        <f ca="1" t="shared" si="185"/>
        <v>0</v>
      </c>
      <c r="AC1630" s="74" t="str">
        <f ca="1" t="shared" si="186"/>
        <v/>
      </c>
      <c r="AD1630" s="74" t="str">
        <f ca="1" t="shared" si="187"/>
        <v/>
      </c>
    </row>
    <row r="1631" s="74" customFormat="1" ht="20.15" customHeight="1" spans="1:30">
      <c r="A1631" s="97"/>
      <c r="B1631" s="95" t="str">
        <f ca="1">IF(LEN(A1631)=0,"",INDEX('Smelter Look-up'!$A:$A,MATCH($A1631,'Smelter Look-up'!$E:$E,0)))</f>
        <v/>
      </c>
      <c r="C1631" s="95" t="str">
        <f ca="1">IF(LEN(A1631)=0,"",INDEX('Smelter Look-up'!$C:$C,MATCH($A1631,'Smelter Look-up'!$E:$E,0)))</f>
        <v/>
      </c>
      <c r="D1631" s="95"/>
      <c r="E1631" s="95" t="str">
        <f ca="1">IF(ISERROR($Y1631),"",OFFSET('Smelter Look-up'!$D$4,$Y1631-4,0)&amp;"")</f>
        <v/>
      </c>
      <c r="F1631" s="95" t="str">
        <f ca="1">IF(ISERROR($Y1631),"",OFFSET('Smelter Look-up'!$E$4,$Y1631-4,0))</f>
        <v/>
      </c>
      <c r="G1631" s="95" t="str">
        <f ca="1">IF(C1631="Smelter not listed","Enter smelter details",IF(ISERROR($Y1631),"",OFFSET('Smelter Look-up'!$F$4,$Y1631-4,0)))</f>
        <v/>
      </c>
      <c r="H1631" s="154" t="str">
        <f ca="1">IF(ISERROR($Y1631),"",OFFSET('Smelter Look-up'!$G$4,$Y1631-4,0))</f>
        <v/>
      </c>
      <c r="I1631" s="96" t="str">
        <f ca="1">IF(ISERROR($Y1631),"",OFFSET('Smelter Look-up'!$H$4,$Y1631-4,0))</f>
        <v/>
      </c>
      <c r="J1631" s="96" t="str">
        <f ca="1">IF(ISERROR($Y1631),"",OFFSET('Smelter Look-up'!$I$4,$Y1631-4,0))</f>
        <v/>
      </c>
      <c r="K1631" s="97"/>
      <c r="L1631" s="97"/>
      <c r="M1631" s="97"/>
      <c r="N1631" s="97"/>
      <c r="O1631" s="97"/>
      <c r="P1631" s="97"/>
      <c r="Q1631" s="98"/>
      <c r="R1631" s="140" t="str">
        <f ca="1">IF(ISERROR($Y1631),"",OFFSET('Smelter Look-up'!$C$4,$Y1631-4,0)&amp;"")</f>
        <v/>
      </c>
      <c r="S1631" s="98" t="str">
        <f ca="1" t="shared" si="181"/>
        <v/>
      </c>
      <c r="T1631" s="98" t="str">
        <f ca="1">IF(B1631="","",IF(ISERROR(MATCH($J1631,SorP!B:B,0)),"",INDIRECT("'SorP'!$A$"&amp;MATCH($S1631&amp;$J1631,SorP!C:C,0))))</f>
        <v/>
      </c>
      <c r="U1631" s="99"/>
      <c r="V1631" s="74" t="str">
        <f ca="1" t="shared" si="182"/>
        <v/>
      </c>
      <c r="W1631" s="74" t="b">
        <f ca="1" t="shared" si="183"/>
        <v>0</v>
      </c>
      <c r="X1631" s="74" t="str">
        <f ca="1" t="shared" si="184"/>
        <v>+</v>
      </c>
      <c r="Y1631" s="74" t="e">
        <f ca="1">IF(C1631="",NA(),MATCH($B1631&amp;$C1631,'Smelter Look-up'!$J:$J,0))</f>
        <v>#N/A</v>
      </c>
      <c r="AB1631" s="74">
        <f ca="1" t="shared" si="185"/>
        <v>0</v>
      </c>
      <c r="AC1631" s="74" t="str">
        <f ca="1" t="shared" si="186"/>
        <v/>
      </c>
      <c r="AD1631" s="74" t="str">
        <f ca="1" t="shared" si="187"/>
        <v/>
      </c>
    </row>
    <row r="1632" s="74" customFormat="1" ht="20.15" customHeight="1" spans="1:30">
      <c r="A1632" s="97"/>
      <c r="B1632" s="95" t="str">
        <f ca="1">IF(LEN(A1632)=0,"",INDEX('Smelter Look-up'!$A:$A,MATCH($A1632,'Smelter Look-up'!$E:$E,0)))</f>
        <v/>
      </c>
      <c r="C1632" s="95" t="str">
        <f ca="1">IF(LEN(A1632)=0,"",INDEX('Smelter Look-up'!$C:$C,MATCH($A1632,'Smelter Look-up'!$E:$E,0)))</f>
        <v/>
      </c>
      <c r="D1632" s="95"/>
      <c r="E1632" s="95" t="str">
        <f ca="1">IF(ISERROR($Y1632),"",OFFSET('Smelter Look-up'!$D$4,$Y1632-4,0)&amp;"")</f>
        <v/>
      </c>
      <c r="F1632" s="95" t="str">
        <f ca="1">IF(ISERROR($Y1632),"",OFFSET('Smelter Look-up'!$E$4,$Y1632-4,0))</f>
        <v/>
      </c>
      <c r="G1632" s="95" t="str">
        <f ca="1">IF(C1632="Smelter not listed","Enter smelter details",IF(ISERROR($Y1632),"",OFFSET('Smelter Look-up'!$F$4,$Y1632-4,0)))</f>
        <v/>
      </c>
      <c r="H1632" s="154" t="str">
        <f ca="1">IF(ISERROR($Y1632),"",OFFSET('Smelter Look-up'!$G$4,$Y1632-4,0))</f>
        <v/>
      </c>
      <c r="I1632" s="96" t="str">
        <f ca="1">IF(ISERROR($Y1632),"",OFFSET('Smelter Look-up'!$H$4,$Y1632-4,0))</f>
        <v/>
      </c>
      <c r="J1632" s="96" t="str">
        <f ca="1">IF(ISERROR($Y1632),"",OFFSET('Smelter Look-up'!$I$4,$Y1632-4,0))</f>
        <v/>
      </c>
      <c r="K1632" s="97"/>
      <c r="L1632" s="97"/>
      <c r="M1632" s="97"/>
      <c r="N1632" s="97"/>
      <c r="O1632" s="97"/>
      <c r="P1632" s="97"/>
      <c r="Q1632" s="98"/>
      <c r="R1632" s="140" t="str">
        <f ca="1">IF(ISERROR($Y1632),"",OFFSET('Smelter Look-up'!$C$4,$Y1632-4,0)&amp;"")</f>
        <v/>
      </c>
      <c r="S1632" s="98" t="str">
        <f ca="1" t="shared" si="181"/>
        <v/>
      </c>
      <c r="T1632" s="98" t="str">
        <f ca="1">IF(B1632="","",IF(ISERROR(MATCH($J1632,SorP!B:B,0)),"",INDIRECT("'SorP'!$A$"&amp;MATCH($S1632&amp;$J1632,SorP!C:C,0))))</f>
        <v/>
      </c>
      <c r="U1632" s="99"/>
      <c r="V1632" s="74" t="str">
        <f ca="1" t="shared" si="182"/>
        <v/>
      </c>
      <c r="W1632" s="74" t="b">
        <f ca="1" t="shared" si="183"/>
        <v>0</v>
      </c>
      <c r="X1632" s="74" t="str">
        <f ca="1" t="shared" si="184"/>
        <v>+</v>
      </c>
      <c r="Y1632" s="74" t="e">
        <f ca="1">IF(C1632="",NA(),MATCH($B1632&amp;$C1632,'Smelter Look-up'!$J:$J,0))</f>
        <v>#N/A</v>
      </c>
      <c r="AB1632" s="74">
        <f ca="1" t="shared" si="185"/>
        <v>0</v>
      </c>
      <c r="AC1632" s="74" t="str">
        <f ca="1" t="shared" si="186"/>
        <v/>
      </c>
      <c r="AD1632" s="74" t="str">
        <f ca="1" t="shared" si="187"/>
        <v/>
      </c>
    </row>
    <row r="1633" s="74" customFormat="1" ht="20.15" customHeight="1" spans="1:30">
      <c r="A1633" s="97"/>
      <c r="B1633" s="95" t="str">
        <f ca="1">IF(LEN(A1633)=0,"",INDEX('Smelter Look-up'!$A:$A,MATCH($A1633,'Smelter Look-up'!$E:$E,0)))</f>
        <v/>
      </c>
      <c r="C1633" s="95" t="str">
        <f ca="1">IF(LEN(A1633)=0,"",INDEX('Smelter Look-up'!$C:$C,MATCH($A1633,'Smelter Look-up'!$E:$E,0)))</f>
        <v/>
      </c>
      <c r="D1633" s="95"/>
      <c r="E1633" s="95" t="str">
        <f ca="1">IF(ISERROR($Y1633),"",OFFSET('Smelter Look-up'!$D$4,$Y1633-4,0)&amp;"")</f>
        <v/>
      </c>
      <c r="F1633" s="95" t="str">
        <f ca="1">IF(ISERROR($Y1633),"",OFFSET('Smelter Look-up'!$E$4,$Y1633-4,0))</f>
        <v/>
      </c>
      <c r="G1633" s="95" t="str">
        <f ca="1">IF(C1633="Smelter not listed","Enter smelter details",IF(ISERROR($Y1633),"",OFFSET('Smelter Look-up'!$F$4,$Y1633-4,0)))</f>
        <v/>
      </c>
      <c r="H1633" s="154" t="str">
        <f ca="1">IF(ISERROR($Y1633),"",OFFSET('Smelter Look-up'!$G$4,$Y1633-4,0))</f>
        <v/>
      </c>
      <c r="I1633" s="96" t="str">
        <f ca="1">IF(ISERROR($Y1633),"",OFFSET('Smelter Look-up'!$H$4,$Y1633-4,0))</f>
        <v/>
      </c>
      <c r="J1633" s="96" t="str">
        <f ca="1">IF(ISERROR($Y1633),"",OFFSET('Smelter Look-up'!$I$4,$Y1633-4,0))</f>
        <v/>
      </c>
      <c r="K1633" s="97"/>
      <c r="L1633" s="97"/>
      <c r="M1633" s="97"/>
      <c r="N1633" s="97"/>
      <c r="O1633" s="97"/>
      <c r="P1633" s="97"/>
      <c r="Q1633" s="98"/>
      <c r="R1633" s="140" t="str">
        <f ca="1">IF(ISERROR($Y1633),"",OFFSET('Smelter Look-up'!$C$4,$Y1633-4,0)&amp;"")</f>
        <v/>
      </c>
      <c r="S1633" s="98" t="str">
        <f ca="1" t="shared" si="181"/>
        <v/>
      </c>
      <c r="T1633" s="98" t="str">
        <f ca="1">IF(B1633="","",IF(ISERROR(MATCH($J1633,SorP!B:B,0)),"",INDIRECT("'SorP'!$A$"&amp;MATCH($S1633&amp;$J1633,SorP!C:C,0))))</f>
        <v/>
      </c>
      <c r="U1633" s="99"/>
      <c r="V1633" s="74" t="str">
        <f ca="1" t="shared" si="182"/>
        <v/>
      </c>
      <c r="W1633" s="74" t="b">
        <f ca="1" t="shared" si="183"/>
        <v>0</v>
      </c>
      <c r="X1633" s="74" t="str">
        <f ca="1" t="shared" si="184"/>
        <v>+</v>
      </c>
      <c r="Y1633" s="74" t="e">
        <f ca="1">IF(C1633="",NA(),MATCH($B1633&amp;$C1633,'Smelter Look-up'!$J:$J,0))</f>
        <v>#N/A</v>
      </c>
      <c r="AB1633" s="74">
        <f ca="1" t="shared" si="185"/>
        <v>0</v>
      </c>
      <c r="AC1633" s="74" t="str">
        <f ca="1" t="shared" si="186"/>
        <v/>
      </c>
      <c r="AD1633" s="74" t="str">
        <f ca="1" t="shared" si="187"/>
        <v/>
      </c>
    </row>
    <row r="1634" s="74" customFormat="1" ht="20.15" customHeight="1" spans="1:30">
      <c r="A1634" s="97"/>
      <c r="B1634" s="95" t="str">
        <f ca="1">IF(LEN(A1634)=0,"",INDEX('Smelter Look-up'!$A:$A,MATCH($A1634,'Smelter Look-up'!$E:$E,0)))</f>
        <v/>
      </c>
      <c r="C1634" s="95" t="str">
        <f ca="1">IF(LEN(A1634)=0,"",INDEX('Smelter Look-up'!$C:$C,MATCH($A1634,'Smelter Look-up'!$E:$E,0)))</f>
        <v/>
      </c>
      <c r="D1634" s="95"/>
      <c r="E1634" s="95" t="str">
        <f ca="1">IF(ISERROR($Y1634),"",OFFSET('Smelter Look-up'!$D$4,$Y1634-4,0)&amp;"")</f>
        <v/>
      </c>
      <c r="F1634" s="95" t="str">
        <f ca="1">IF(ISERROR($Y1634),"",OFFSET('Smelter Look-up'!$E$4,$Y1634-4,0))</f>
        <v/>
      </c>
      <c r="G1634" s="95" t="str">
        <f ca="1">IF(C1634="Smelter not listed","Enter smelter details",IF(ISERROR($Y1634),"",OFFSET('Smelter Look-up'!$F$4,$Y1634-4,0)))</f>
        <v/>
      </c>
      <c r="H1634" s="154" t="str">
        <f ca="1">IF(ISERROR($Y1634),"",OFFSET('Smelter Look-up'!$G$4,$Y1634-4,0))</f>
        <v/>
      </c>
      <c r="I1634" s="96" t="str">
        <f ca="1">IF(ISERROR($Y1634),"",OFFSET('Smelter Look-up'!$H$4,$Y1634-4,0))</f>
        <v/>
      </c>
      <c r="J1634" s="96" t="str">
        <f ca="1">IF(ISERROR($Y1634),"",OFFSET('Smelter Look-up'!$I$4,$Y1634-4,0))</f>
        <v/>
      </c>
      <c r="K1634" s="97"/>
      <c r="L1634" s="97"/>
      <c r="M1634" s="97"/>
      <c r="N1634" s="97"/>
      <c r="O1634" s="97"/>
      <c r="P1634" s="97"/>
      <c r="Q1634" s="98"/>
      <c r="R1634" s="140" t="str">
        <f ca="1">IF(ISERROR($Y1634),"",OFFSET('Smelter Look-up'!$C$4,$Y1634-4,0)&amp;"")</f>
        <v/>
      </c>
      <c r="S1634" s="98" t="str">
        <f ca="1" t="shared" si="181"/>
        <v/>
      </c>
      <c r="T1634" s="98" t="str">
        <f ca="1">IF(B1634="","",IF(ISERROR(MATCH($J1634,SorP!B:B,0)),"",INDIRECT("'SorP'!$A$"&amp;MATCH($S1634&amp;$J1634,SorP!C:C,0))))</f>
        <v/>
      </c>
      <c r="U1634" s="99"/>
      <c r="V1634" s="74" t="str">
        <f ca="1" t="shared" si="182"/>
        <v/>
      </c>
      <c r="W1634" s="74" t="b">
        <f ca="1" t="shared" si="183"/>
        <v>0</v>
      </c>
      <c r="X1634" s="74" t="str">
        <f ca="1" t="shared" si="184"/>
        <v>+</v>
      </c>
      <c r="Y1634" s="74" t="e">
        <f ca="1">IF(C1634="",NA(),MATCH($B1634&amp;$C1634,'Smelter Look-up'!$J:$J,0))</f>
        <v>#N/A</v>
      </c>
      <c r="AB1634" s="74">
        <f ca="1" t="shared" si="185"/>
        <v>0</v>
      </c>
      <c r="AC1634" s="74" t="str">
        <f ca="1" t="shared" si="186"/>
        <v/>
      </c>
      <c r="AD1634" s="74" t="str">
        <f ca="1" t="shared" si="187"/>
        <v/>
      </c>
    </row>
    <row r="1635" s="74" customFormat="1" ht="20.15" customHeight="1" spans="1:30">
      <c r="A1635" s="97"/>
      <c r="B1635" s="95" t="str">
        <f ca="1">IF(LEN(A1635)=0,"",INDEX('Smelter Look-up'!$A:$A,MATCH($A1635,'Smelter Look-up'!$E:$E,0)))</f>
        <v/>
      </c>
      <c r="C1635" s="95" t="str">
        <f ca="1">IF(LEN(A1635)=0,"",INDEX('Smelter Look-up'!$C:$C,MATCH($A1635,'Smelter Look-up'!$E:$E,0)))</f>
        <v/>
      </c>
      <c r="D1635" s="95"/>
      <c r="E1635" s="95" t="str">
        <f ca="1">IF(ISERROR($Y1635),"",OFFSET('Smelter Look-up'!$D$4,$Y1635-4,0)&amp;"")</f>
        <v/>
      </c>
      <c r="F1635" s="95" t="str">
        <f ca="1">IF(ISERROR($Y1635),"",OFFSET('Smelter Look-up'!$E$4,$Y1635-4,0))</f>
        <v/>
      </c>
      <c r="G1635" s="95" t="str">
        <f ca="1">IF(C1635="Smelter not listed","Enter smelter details",IF(ISERROR($Y1635),"",OFFSET('Smelter Look-up'!$F$4,$Y1635-4,0)))</f>
        <v/>
      </c>
      <c r="H1635" s="154" t="str">
        <f ca="1">IF(ISERROR($Y1635),"",OFFSET('Smelter Look-up'!$G$4,$Y1635-4,0))</f>
        <v/>
      </c>
      <c r="I1635" s="96" t="str">
        <f ca="1">IF(ISERROR($Y1635),"",OFFSET('Smelter Look-up'!$H$4,$Y1635-4,0))</f>
        <v/>
      </c>
      <c r="J1635" s="96" t="str">
        <f ca="1">IF(ISERROR($Y1635),"",OFFSET('Smelter Look-up'!$I$4,$Y1635-4,0))</f>
        <v/>
      </c>
      <c r="K1635" s="97"/>
      <c r="L1635" s="97"/>
      <c r="M1635" s="97"/>
      <c r="N1635" s="97"/>
      <c r="O1635" s="97"/>
      <c r="P1635" s="97"/>
      <c r="Q1635" s="98"/>
      <c r="R1635" s="140" t="str">
        <f ca="1">IF(ISERROR($Y1635),"",OFFSET('Smelter Look-up'!$C$4,$Y1635-4,0)&amp;"")</f>
        <v/>
      </c>
      <c r="S1635" s="98" t="str">
        <f ca="1" t="shared" si="181"/>
        <v/>
      </c>
      <c r="T1635" s="98" t="str">
        <f ca="1">IF(B1635="","",IF(ISERROR(MATCH($J1635,SorP!B:B,0)),"",INDIRECT("'SorP'!$A$"&amp;MATCH($S1635&amp;$J1635,SorP!C:C,0))))</f>
        <v/>
      </c>
      <c r="U1635" s="99"/>
      <c r="V1635" s="74" t="str">
        <f ca="1" t="shared" si="182"/>
        <v/>
      </c>
      <c r="W1635" s="74" t="b">
        <f ca="1" t="shared" si="183"/>
        <v>0</v>
      </c>
      <c r="X1635" s="74" t="str">
        <f ca="1" t="shared" si="184"/>
        <v>+</v>
      </c>
      <c r="Y1635" s="74" t="e">
        <f ca="1">IF(C1635="",NA(),MATCH($B1635&amp;$C1635,'Smelter Look-up'!$J:$J,0))</f>
        <v>#N/A</v>
      </c>
      <c r="AB1635" s="74">
        <f ca="1" t="shared" si="185"/>
        <v>0</v>
      </c>
      <c r="AC1635" s="74" t="str">
        <f ca="1" t="shared" si="186"/>
        <v/>
      </c>
      <c r="AD1635" s="74" t="str">
        <f ca="1" t="shared" si="187"/>
        <v/>
      </c>
    </row>
    <row r="1636" s="74" customFormat="1" ht="20.15" customHeight="1" spans="1:30">
      <c r="A1636" s="97"/>
      <c r="B1636" s="95" t="str">
        <f ca="1">IF(LEN(A1636)=0,"",INDEX('Smelter Look-up'!$A:$A,MATCH($A1636,'Smelter Look-up'!$E:$E,0)))</f>
        <v/>
      </c>
      <c r="C1636" s="95" t="str">
        <f ca="1">IF(LEN(A1636)=0,"",INDEX('Smelter Look-up'!$C:$C,MATCH($A1636,'Smelter Look-up'!$E:$E,0)))</f>
        <v/>
      </c>
      <c r="D1636" s="95"/>
      <c r="E1636" s="95" t="str">
        <f ca="1">IF(ISERROR($Y1636),"",OFFSET('Smelter Look-up'!$D$4,$Y1636-4,0)&amp;"")</f>
        <v/>
      </c>
      <c r="F1636" s="95" t="str">
        <f ca="1">IF(ISERROR($Y1636),"",OFFSET('Smelter Look-up'!$E$4,$Y1636-4,0))</f>
        <v/>
      </c>
      <c r="G1636" s="95" t="str">
        <f ca="1">IF(C1636="Smelter not listed","Enter smelter details",IF(ISERROR($Y1636),"",OFFSET('Smelter Look-up'!$F$4,$Y1636-4,0)))</f>
        <v/>
      </c>
      <c r="H1636" s="154" t="str">
        <f ca="1">IF(ISERROR($Y1636),"",OFFSET('Smelter Look-up'!$G$4,$Y1636-4,0))</f>
        <v/>
      </c>
      <c r="I1636" s="96" t="str">
        <f ca="1">IF(ISERROR($Y1636),"",OFFSET('Smelter Look-up'!$H$4,$Y1636-4,0))</f>
        <v/>
      </c>
      <c r="J1636" s="96" t="str">
        <f ca="1">IF(ISERROR($Y1636),"",OFFSET('Smelter Look-up'!$I$4,$Y1636-4,0))</f>
        <v/>
      </c>
      <c r="K1636" s="97"/>
      <c r="L1636" s="97"/>
      <c r="M1636" s="97"/>
      <c r="N1636" s="97"/>
      <c r="O1636" s="97"/>
      <c r="P1636" s="97"/>
      <c r="Q1636" s="98"/>
      <c r="R1636" s="140" t="str">
        <f ca="1">IF(ISERROR($Y1636),"",OFFSET('Smelter Look-up'!$C$4,$Y1636-4,0)&amp;"")</f>
        <v/>
      </c>
      <c r="S1636" s="98" t="str">
        <f ca="1" t="shared" si="181"/>
        <v/>
      </c>
      <c r="T1636" s="98" t="str">
        <f ca="1">IF(B1636="","",IF(ISERROR(MATCH($J1636,SorP!B:B,0)),"",INDIRECT("'SorP'!$A$"&amp;MATCH($S1636&amp;$J1636,SorP!C:C,0))))</f>
        <v/>
      </c>
      <c r="U1636" s="99"/>
      <c r="V1636" s="74" t="str">
        <f ca="1" t="shared" si="182"/>
        <v/>
      </c>
      <c r="W1636" s="74" t="b">
        <f ca="1" t="shared" si="183"/>
        <v>0</v>
      </c>
      <c r="X1636" s="74" t="str">
        <f ca="1" t="shared" si="184"/>
        <v>+</v>
      </c>
      <c r="Y1636" s="74" t="e">
        <f ca="1">IF(C1636="",NA(),MATCH($B1636&amp;$C1636,'Smelter Look-up'!$J:$J,0))</f>
        <v>#N/A</v>
      </c>
      <c r="AB1636" s="74">
        <f ca="1" t="shared" si="185"/>
        <v>0</v>
      </c>
      <c r="AC1636" s="74" t="str">
        <f ca="1" t="shared" si="186"/>
        <v/>
      </c>
      <c r="AD1636" s="74" t="str">
        <f ca="1" t="shared" si="187"/>
        <v/>
      </c>
    </row>
    <row r="1637" s="74" customFormat="1" ht="20.15" customHeight="1" spans="1:30">
      <c r="A1637" s="97"/>
      <c r="B1637" s="95" t="str">
        <f ca="1">IF(LEN(A1637)=0,"",INDEX('Smelter Look-up'!$A:$A,MATCH($A1637,'Smelter Look-up'!$E:$E,0)))</f>
        <v/>
      </c>
      <c r="C1637" s="95" t="str">
        <f ca="1">IF(LEN(A1637)=0,"",INDEX('Smelter Look-up'!$C:$C,MATCH($A1637,'Smelter Look-up'!$E:$E,0)))</f>
        <v/>
      </c>
      <c r="D1637" s="95"/>
      <c r="E1637" s="95" t="str">
        <f ca="1">IF(ISERROR($Y1637),"",OFFSET('Smelter Look-up'!$D$4,$Y1637-4,0)&amp;"")</f>
        <v/>
      </c>
      <c r="F1637" s="95" t="str">
        <f ca="1">IF(ISERROR($Y1637),"",OFFSET('Smelter Look-up'!$E$4,$Y1637-4,0))</f>
        <v/>
      </c>
      <c r="G1637" s="95" t="str">
        <f ca="1">IF(C1637="Smelter not listed","Enter smelter details",IF(ISERROR($Y1637),"",OFFSET('Smelter Look-up'!$F$4,$Y1637-4,0)))</f>
        <v/>
      </c>
      <c r="H1637" s="154" t="str">
        <f ca="1">IF(ISERROR($Y1637),"",OFFSET('Smelter Look-up'!$G$4,$Y1637-4,0))</f>
        <v/>
      </c>
      <c r="I1637" s="96" t="str">
        <f ca="1">IF(ISERROR($Y1637),"",OFFSET('Smelter Look-up'!$H$4,$Y1637-4,0))</f>
        <v/>
      </c>
      <c r="J1637" s="96" t="str">
        <f ca="1">IF(ISERROR($Y1637),"",OFFSET('Smelter Look-up'!$I$4,$Y1637-4,0))</f>
        <v/>
      </c>
      <c r="K1637" s="97"/>
      <c r="L1637" s="97"/>
      <c r="M1637" s="97"/>
      <c r="N1637" s="97"/>
      <c r="O1637" s="97"/>
      <c r="P1637" s="97"/>
      <c r="Q1637" s="98"/>
      <c r="R1637" s="140" t="str">
        <f ca="1">IF(ISERROR($Y1637),"",OFFSET('Smelter Look-up'!$C$4,$Y1637-4,0)&amp;"")</f>
        <v/>
      </c>
      <c r="S1637" s="98" t="str">
        <f ca="1" t="shared" si="181"/>
        <v/>
      </c>
      <c r="T1637" s="98" t="str">
        <f ca="1">IF(B1637="","",IF(ISERROR(MATCH($J1637,SorP!B:B,0)),"",INDIRECT("'SorP'!$A$"&amp;MATCH($S1637&amp;$J1637,SorP!C:C,0))))</f>
        <v/>
      </c>
      <c r="U1637" s="99"/>
      <c r="V1637" s="74" t="str">
        <f ca="1" t="shared" si="182"/>
        <v/>
      </c>
      <c r="W1637" s="74" t="b">
        <f ca="1" t="shared" si="183"/>
        <v>0</v>
      </c>
      <c r="X1637" s="74" t="str">
        <f ca="1" t="shared" si="184"/>
        <v>+</v>
      </c>
      <c r="Y1637" s="74" t="e">
        <f ca="1">IF(C1637="",NA(),MATCH($B1637&amp;$C1637,'Smelter Look-up'!$J:$J,0))</f>
        <v>#N/A</v>
      </c>
      <c r="AB1637" s="74">
        <f ca="1" t="shared" si="185"/>
        <v>0</v>
      </c>
      <c r="AC1637" s="74" t="str">
        <f ca="1" t="shared" si="186"/>
        <v/>
      </c>
      <c r="AD1637" s="74" t="str">
        <f ca="1" t="shared" si="187"/>
        <v/>
      </c>
    </row>
    <row r="1638" s="74" customFormat="1" ht="20.15" customHeight="1" spans="1:30">
      <c r="A1638" s="97"/>
      <c r="B1638" s="95" t="str">
        <f ca="1">IF(LEN(A1638)=0,"",INDEX('Smelter Look-up'!$A:$A,MATCH($A1638,'Smelter Look-up'!$E:$E,0)))</f>
        <v/>
      </c>
      <c r="C1638" s="95" t="str">
        <f ca="1">IF(LEN(A1638)=0,"",INDEX('Smelter Look-up'!$C:$C,MATCH($A1638,'Smelter Look-up'!$E:$E,0)))</f>
        <v/>
      </c>
      <c r="D1638" s="95"/>
      <c r="E1638" s="95" t="str">
        <f ca="1">IF(ISERROR($Y1638),"",OFFSET('Smelter Look-up'!$D$4,$Y1638-4,0)&amp;"")</f>
        <v/>
      </c>
      <c r="F1638" s="95" t="str">
        <f ca="1">IF(ISERROR($Y1638),"",OFFSET('Smelter Look-up'!$E$4,$Y1638-4,0))</f>
        <v/>
      </c>
      <c r="G1638" s="95" t="str">
        <f ca="1">IF(C1638="Smelter not listed","Enter smelter details",IF(ISERROR($Y1638),"",OFFSET('Smelter Look-up'!$F$4,$Y1638-4,0)))</f>
        <v/>
      </c>
      <c r="H1638" s="154" t="str">
        <f ca="1">IF(ISERROR($Y1638),"",OFFSET('Smelter Look-up'!$G$4,$Y1638-4,0))</f>
        <v/>
      </c>
      <c r="I1638" s="96" t="str">
        <f ca="1">IF(ISERROR($Y1638),"",OFFSET('Smelter Look-up'!$H$4,$Y1638-4,0))</f>
        <v/>
      </c>
      <c r="J1638" s="96" t="str">
        <f ca="1">IF(ISERROR($Y1638),"",OFFSET('Smelter Look-up'!$I$4,$Y1638-4,0))</f>
        <v/>
      </c>
      <c r="K1638" s="97"/>
      <c r="L1638" s="97"/>
      <c r="M1638" s="97"/>
      <c r="N1638" s="97"/>
      <c r="O1638" s="97"/>
      <c r="P1638" s="97"/>
      <c r="Q1638" s="98"/>
      <c r="R1638" s="140" t="str">
        <f ca="1">IF(ISERROR($Y1638),"",OFFSET('Smelter Look-up'!$C$4,$Y1638-4,0)&amp;"")</f>
        <v/>
      </c>
      <c r="S1638" s="98" t="str">
        <f ca="1" t="shared" si="181"/>
        <v/>
      </c>
      <c r="T1638" s="98" t="str">
        <f ca="1">IF(B1638="","",IF(ISERROR(MATCH($J1638,SorP!B:B,0)),"",INDIRECT("'SorP'!$A$"&amp;MATCH($S1638&amp;$J1638,SorP!C:C,0))))</f>
        <v/>
      </c>
      <c r="U1638" s="99"/>
      <c r="V1638" s="74" t="str">
        <f ca="1" t="shared" si="182"/>
        <v/>
      </c>
      <c r="W1638" s="74" t="b">
        <f ca="1" t="shared" si="183"/>
        <v>0</v>
      </c>
      <c r="X1638" s="74" t="str">
        <f ca="1" t="shared" si="184"/>
        <v>+</v>
      </c>
      <c r="Y1638" s="74" t="e">
        <f ca="1">IF(C1638="",NA(),MATCH($B1638&amp;$C1638,'Smelter Look-up'!$J:$J,0))</f>
        <v>#N/A</v>
      </c>
      <c r="AB1638" s="74">
        <f ca="1" t="shared" si="185"/>
        <v>0</v>
      </c>
      <c r="AC1638" s="74" t="str">
        <f ca="1" t="shared" si="186"/>
        <v/>
      </c>
      <c r="AD1638" s="74" t="str">
        <f ca="1" t="shared" si="187"/>
        <v/>
      </c>
    </row>
    <row r="1639" s="74" customFormat="1" ht="20.15" customHeight="1" spans="1:30">
      <c r="A1639" s="97"/>
      <c r="B1639" s="95" t="str">
        <f ca="1">IF(LEN(A1639)=0,"",INDEX('Smelter Look-up'!$A:$A,MATCH($A1639,'Smelter Look-up'!$E:$E,0)))</f>
        <v/>
      </c>
      <c r="C1639" s="95" t="str">
        <f ca="1">IF(LEN(A1639)=0,"",INDEX('Smelter Look-up'!$C:$C,MATCH($A1639,'Smelter Look-up'!$E:$E,0)))</f>
        <v/>
      </c>
      <c r="D1639" s="95"/>
      <c r="E1639" s="95" t="str">
        <f ca="1">IF(ISERROR($Y1639),"",OFFSET('Smelter Look-up'!$D$4,$Y1639-4,0)&amp;"")</f>
        <v/>
      </c>
      <c r="F1639" s="95" t="str">
        <f ca="1">IF(ISERROR($Y1639),"",OFFSET('Smelter Look-up'!$E$4,$Y1639-4,0))</f>
        <v/>
      </c>
      <c r="G1639" s="95" t="str">
        <f ca="1">IF(C1639="Smelter not listed","Enter smelter details",IF(ISERROR($Y1639),"",OFFSET('Smelter Look-up'!$F$4,$Y1639-4,0)))</f>
        <v/>
      </c>
      <c r="H1639" s="154" t="str">
        <f ca="1">IF(ISERROR($Y1639),"",OFFSET('Smelter Look-up'!$G$4,$Y1639-4,0))</f>
        <v/>
      </c>
      <c r="I1639" s="96" t="str">
        <f ca="1">IF(ISERROR($Y1639),"",OFFSET('Smelter Look-up'!$H$4,$Y1639-4,0))</f>
        <v/>
      </c>
      <c r="J1639" s="96" t="str">
        <f ca="1">IF(ISERROR($Y1639),"",OFFSET('Smelter Look-up'!$I$4,$Y1639-4,0))</f>
        <v/>
      </c>
      <c r="K1639" s="97"/>
      <c r="L1639" s="97"/>
      <c r="M1639" s="97"/>
      <c r="N1639" s="97"/>
      <c r="O1639" s="97"/>
      <c r="P1639" s="97"/>
      <c r="Q1639" s="98"/>
      <c r="R1639" s="140" t="str">
        <f ca="1">IF(ISERROR($Y1639),"",OFFSET('Smelter Look-up'!$C$4,$Y1639-4,0)&amp;"")</f>
        <v/>
      </c>
      <c r="S1639" s="98" t="str">
        <f ca="1" t="shared" si="181"/>
        <v/>
      </c>
      <c r="T1639" s="98" t="str">
        <f ca="1">IF(B1639="","",IF(ISERROR(MATCH($J1639,SorP!B:B,0)),"",INDIRECT("'SorP'!$A$"&amp;MATCH($S1639&amp;$J1639,SorP!C:C,0))))</f>
        <v/>
      </c>
      <c r="U1639" s="99"/>
      <c r="V1639" s="74" t="str">
        <f ca="1" t="shared" si="182"/>
        <v/>
      </c>
      <c r="W1639" s="74" t="b">
        <f ca="1" t="shared" si="183"/>
        <v>0</v>
      </c>
      <c r="X1639" s="74" t="str">
        <f ca="1" t="shared" si="184"/>
        <v>+</v>
      </c>
      <c r="Y1639" s="74" t="e">
        <f ca="1">IF(C1639="",NA(),MATCH($B1639&amp;$C1639,'Smelter Look-up'!$J:$J,0))</f>
        <v>#N/A</v>
      </c>
      <c r="AB1639" s="74">
        <f ca="1" t="shared" si="185"/>
        <v>0</v>
      </c>
      <c r="AC1639" s="74" t="str">
        <f ca="1" t="shared" si="186"/>
        <v/>
      </c>
      <c r="AD1639" s="74" t="str">
        <f ca="1" t="shared" si="187"/>
        <v/>
      </c>
    </row>
    <row r="1640" s="74" customFormat="1" ht="20.15" customHeight="1" spans="1:30">
      <c r="A1640" s="97"/>
      <c r="B1640" s="95" t="str">
        <f ca="1">IF(LEN(A1640)=0,"",INDEX('Smelter Look-up'!$A:$A,MATCH($A1640,'Smelter Look-up'!$E:$E,0)))</f>
        <v/>
      </c>
      <c r="C1640" s="95" t="str">
        <f ca="1">IF(LEN(A1640)=0,"",INDEX('Smelter Look-up'!$C:$C,MATCH($A1640,'Smelter Look-up'!$E:$E,0)))</f>
        <v/>
      </c>
      <c r="D1640" s="95"/>
      <c r="E1640" s="95" t="str">
        <f ca="1">IF(ISERROR($Y1640),"",OFFSET('Smelter Look-up'!$D$4,$Y1640-4,0)&amp;"")</f>
        <v/>
      </c>
      <c r="F1640" s="95" t="str">
        <f ca="1">IF(ISERROR($Y1640),"",OFFSET('Smelter Look-up'!$E$4,$Y1640-4,0))</f>
        <v/>
      </c>
      <c r="G1640" s="95" t="str">
        <f ca="1">IF(C1640="Smelter not listed","Enter smelter details",IF(ISERROR($Y1640),"",OFFSET('Smelter Look-up'!$F$4,$Y1640-4,0)))</f>
        <v/>
      </c>
      <c r="H1640" s="154" t="str">
        <f ca="1">IF(ISERROR($Y1640),"",OFFSET('Smelter Look-up'!$G$4,$Y1640-4,0))</f>
        <v/>
      </c>
      <c r="I1640" s="96" t="str">
        <f ca="1">IF(ISERROR($Y1640),"",OFFSET('Smelter Look-up'!$H$4,$Y1640-4,0))</f>
        <v/>
      </c>
      <c r="J1640" s="96" t="str">
        <f ca="1">IF(ISERROR($Y1640),"",OFFSET('Smelter Look-up'!$I$4,$Y1640-4,0))</f>
        <v/>
      </c>
      <c r="K1640" s="97"/>
      <c r="L1640" s="97"/>
      <c r="M1640" s="97"/>
      <c r="N1640" s="97"/>
      <c r="O1640" s="97"/>
      <c r="P1640" s="97"/>
      <c r="Q1640" s="98"/>
      <c r="R1640" s="140" t="str">
        <f ca="1">IF(ISERROR($Y1640),"",OFFSET('Smelter Look-up'!$C$4,$Y1640-4,0)&amp;"")</f>
        <v/>
      </c>
      <c r="S1640" s="98" t="str">
        <f ca="1" t="shared" si="181"/>
        <v/>
      </c>
      <c r="T1640" s="98" t="str">
        <f ca="1">IF(B1640="","",IF(ISERROR(MATCH($J1640,SorP!B:B,0)),"",INDIRECT("'SorP'!$A$"&amp;MATCH($S1640&amp;$J1640,SorP!C:C,0))))</f>
        <v/>
      </c>
      <c r="U1640" s="99"/>
      <c r="V1640" s="74" t="str">
        <f ca="1" t="shared" si="182"/>
        <v/>
      </c>
      <c r="W1640" s="74" t="b">
        <f ca="1" t="shared" si="183"/>
        <v>0</v>
      </c>
      <c r="X1640" s="74" t="str">
        <f ca="1" t="shared" si="184"/>
        <v>+</v>
      </c>
      <c r="Y1640" s="74" t="e">
        <f ca="1">IF(C1640="",NA(),MATCH($B1640&amp;$C1640,'Smelter Look-up'!$J:$J,0))</f>
        <v>#N/A</v>
      </c>
      <c r="AB1640" s="74">
        <f ca="1" t="shared" si="185"/>
        <v>0</v>
      </c>
      <c r="AC1640" s="74" t="str">
        <f ca="1" t="shared" si="186"/>
        <v/>
      </c>
      <c r="AD1640" s="74" t="str">
        <f ca="1" t="shared" si="187"/>
        <v/>
      </c>
    </row>
    <row r="1641" s="74" customFormat="1" ht="20.15" customHeight="1" spans="1:30">
      <c r="A1641" s="97"/>
      <c r="B1641" s="95" t="str">
        <f ca="1">IF(LEN(A1641)=0,"",INDEX('Smelter Look-up'!$A:$A,MATCH($A1641,'Smelter Look-up'!$E:$E,0)))</f>
        <v/>
      </c>
      <c r="C1641" s="95" t="str">
        <f ca="1">IF(LEN(A1641)=0,"",INDEX('Smelter Look-up'!$C:$C,MATCH($A1641,'Smelter Look-up'!$E:$E,0)))</f>
        <v/>
      </c>
      <c r="D1641" s="95"/>
      <c r="E1641" s="95" t="str">
        <f ca="1">IF(ISERROR($Y1641),"",OFFSET('Smelter Look-up'!$D$4,$Y1641-4,0)&amp;"")</f>
        <v/>
      </c>
      <c r="F1641" s="95" t="str">
        <f ca="1">IF(ISERROR($Y1641),"",OFFSET('Smelter Look-up'!$E$4,$Y1641-4,0))</f>
        <v/>
      </c>
      <c r="G1641" s="95" t="str">
        <f ca="1">IF(C1641="Smelter not listed","Enter smelter details",IF(ISERROR($Y1641),"",OFFSET('Smelter Look-up'!$F$4,$Y1641-4,0)))</f>
        <v/>
      </c>
      <c r="H1641" s="154" t="str">
        <f ca="1">IF(ISERROR($Y1641),"",OFFSET('Smelter Look-up'!$G$4,$Y1641-4,0))</f>
        <v/>
      </c>
      <c r="I1641" s="96" t="str">
        <f ca="1">IF(ISERROR($Y1641),"",OFFSET('Smelter Look-up'!$H$4,$Y1641-4,0))</f>
        <v/>
      </c>
      <c r="J1641" s="96" t="str">
        <f ca="1">IF(ISERROR($Y1641),"",OFFSET('Smelter Look-up'!$I$4,$Y1641-4,0))</f>
        <v/>
      </c>
      <c r="K1641" s="97"/>
      <c r="L1641" s="97"/>
      <c r="M1641" s="97"/>
      <c r="N1641" s="97"/>
      <c r="O1641" s="97"/>
      <c r="P1641" s="97"/>
      <c r="Q1641" s="98"/>
      <c r="R1641" s="140" t="str">
        <f ca="1">IF(ISERROR($Y1641),"",OFFSET('Smelter Look-up'!$C$4,$Y1641-4,0)&amp;"")</f>
        <v/>
      </c>
      <c r="S1641" s="98" t="str">
        <f ca="1" t="shared" si="181"/>
        <v/>
      </c>
      <c r="T1641" s="98" t="str">
        <f ca="1">IF(B1641="","",IF(ISERROR(MATCH($J1641,SorP!B:B,0)),"",INDIRECT("'SorP'!$A$"&amp;MATCH($S1641&amp;$J1641,SorP!C:C,0))))</f>
        <v/>
      </c>
      <c r="U1641" s="99"/>
      <c r="V1641" s="74" t="str">
        <f ca="1" t="shared" si="182"/>
        <v/>
      </c>
      <c r="W1641" s="74" t="b">
        <f ca="1" t="shared" si="183"/>
        <v>0</v>
      </c>
      <c r="X1641" s="74" t="str">
        <f ca="1" t="shared" si="184"/>
        <v>+</v>
      </c>
      <c r="Y1641" s="74" t="e">
        <f ca="1">IF(C1641="",NA(),MATCH($B1641&amp;$C1641,'Smelter Look-up'!$J:$J,0))</f>
        <v>#N/A</v>
      </c>
      <c r="AB1641" s="74">
        <f ca="1" t="shared" si="185"/>
        <v>0</v>
      </c>
      <c r="AC1641" s="74" t="str">
        <f ca="1" t="shared" si="186"/>
        <v/>
      </c>
      <c r="AD1641" s="74" t="str">
        <f ca="1" t="shared" si="187"/>
        <v/>
      </c>
    </row>
    <row r="1642" s="74" customFormat="1" ht="20.15" customHeight="1" spans="1:30">
      <c r="A1642" s="97"/>
      <c r="B1642" s="95" t="str">
        <f ca="1">IF(LEN(A1642)=0,"",INDEX('Smelter Look-up'!$A:$A,MATCH($A1642,'Smelter Look-up'!$E:$E,0)))</f>
        <v/>
      </c>
      <c r="C1642" s="95" t="str">
        <f ca="1">IF(LEN(A1642)=0,"",INDEX('Smelter Look-up'!$C:$C,MATCH($A1642,'Smelter Look-up'!$E:$E,0)))</f>
        <v/>
      </c>
      <c r="D1642" s="95"/>
      <c r="E1642" s="95" t="str">
        <f ca="1">IF(ISERROR($Y1642),"",OFFSET('Smelter Look-up'!$D$4,$Y1642-4,0)&amp;"")</f>
        <v/>
      </c>
      <c r="F1642" s="95" t="str">
        <f ca="1">IF(ISERROR($Y1642),"",OFFSET('Smelter Look-up'!$E$4,$Y1642-4,0))</f>
        <v/>
      </c>
      <c r="G1642" s="95" t="str">
        <f ca="1">IF(C1642="Smelter not listed","Enter smelter details",IF(ISERROR($Y1642),"",OFFSET('Smelter Look-up'!$F$4,$Y1642-4,0)))</f>
        <v/>
      </c>
      <c r="H1642" s="154" t="str">
        <f ca="1">IF(ISERROR($Y1642),"",OFFSET('Smelter Look-up'!$G$4,$Y1642-4,0))</f>
        <v/>
      </c>
      <c r="I1642" s="96" t="str">
        <f ca="1">IF(ISERROR($Y1642),"",OFFSET('Smelter Look-up'!$H$4,$Y1642-4,0))</f>
        <v/>
      </c>
      <c r="J1642" s="96" t="str">
        <f ca="1">IF(ISERROR($Y1642),"",OFFSET('Smelter Look-up'!$I$4,$Y1642-4,0))</f>
        <v/>
      </c>
      <c r="K1642" s="97"/>
      <c r="L1642" s="97"/>
      <c r="M1642" s="97"/>
      <c r="N1642" s="97"/>
      <c r="O1642" s="97"/>
      <c r="P1642" s="97"/>
      <c r="Q1642" s="98"/>
      <c r="R1642" s="140" t="str">
        <f ca="1">IF(ISERROR($Y1642),"",OFFSET('Smelter Look-up'!$C$4,$Y1642-4,0)&amp;"")</f>
        <v/>
      </c>
      <c r="S1642" s="98" t="str">
        <f ca="1" t="shared" si="181"/>
        <v/>
      </c>
      <c r="T1642" s="98" t="str">
        <f ca="1">IF(B1642="","",IF(ISERROR(MATCH($J1642,SorP!B:B,0)),"",INDIRECT("'SorP'!$A$"&amp;MATCH($S1642&amp;$J1642,SorP!C:C,0))))</f>
        <v/>
      </c>
      <c r="U1642" s="99"/>
      <c r="V1642" s="74" t="str">
        <f ca="1" t="shared" si="182"/>
        <v/>
      </c>
      <c r="W1642" s="74" t="b">
        <f ca="1" t="shared" si="183"/>
        <v>0</v>
      </c>
      <c r="X1642" s="74" t="str">
        <f ca="1" t="shared" si="184"/>
        <v>+</v>
      </c>
      <c r="Y1642" s="74" t="e">
        <f ca="1">IF(C1642="",NA(),MATCH($B1642&amp;$C1642,'Smelter Look-up'!$J:$J,0))</f>
        <v>#N/A</v>
      </c>
      <c r="AB1642" s="74">
        <f ca="1" t="shared" si="185"/>
        <v>0</v>
      </c>
      <c r="AC1642" s="74" t="str">
        <f ca="1" t="shared" si="186"/>
        <v/>
      </c>
      <c r="AD1642" s="74" t="str">
        <f ca="1" t="shared" si="187"/>
        <v/>
      </c>
    </row>
    <row r="1643" s="74" customFormat="1" ht="20.15" customHeight="1" spans="1:30">
      <c r="A1643" s="97"/>
      <c r="B1643" s="95" t="str">
        <f ca="1">IF(LEN(A1643)=0,"",INDEX('Smelter Look-up'!$A:$A,MATCH($A1643,'Smelter Look-up'!$E:$E,0)))</f>
        <v/>
      </c>
      <c r="C1643" s="95" t="str">
        <f ca="1">IF(LEN(A1643)=0,"",INDEX('Smelter Look-up'!$C:$C,MATCH($A1643,'Smelter Look-up'!$E:$E,0)))</f>
        <v/>
      </c>
      <c r="D1643" s="95"/>
      <c r="E1643" s="95" t="str">
        <f ca="1">IF(ISERROR($Y1643),"",OFFSET('Smelter Look-up'!$D$4,$Y1643-4,0)&amp;"")</f>
        <v/>
      </c>
      <c r="F1643" s="95" t="str">
        <f ca="1">IF(ISERROR($Y1643),"",OFFSET('Smelter Look-up'!$E$4,$Y1643-4,0))</f>
        <v/>
      </c>
      <c r="G1643" s="95" t="str">
        <f ca="1">IF(C1643="Smelter not listed","Enter smelter details",IF(ISERROR($Y1643),"",OFFSET('Smelter Look-up'!$F$4,$Y1643-4,0)))</f>
        <v/>
      </c>
      <c r="H1643" s="154" t="str">
        <f ca="1">IF(ISERROR($Y1643),"",OFFSET('Smelter Look-up'!$G$4,$Y1643-4,0))</f>
        <v/>
      </c>
      <c r="I1643" s="96" t="str">
        <f ca="1">IF(ISERROR($Y1643),"",OFFSET('Smelter Look-up'!$H$4,$Y1643-4,0))</f>
        <v/>
      </c>
      <c r="J1643" s="96" t="str">
        <f ca="1">IF(ISERROR($Y1643),"",OFFSET('Smelter Look-up'!$I$4,$Y1643-4,0))</f>
        <v/>
      </c>
      <c r="K1643" s="97"/>
      <c r="L1643" s="97"/>
      <c r="M1643" s="97"/>
      <c r="N1643" s="97"/>
      <c r="O1643" s="97"/>
      <c r="P1643" s="97"/>
      <c r="Q1643" s="98"/>
      <c r="R1643" s="140" t="str">
        <f ca="1">IF(ISERROR($Y1643),"",OFFSET('Smelter Look-up'!$C$4,$Y1643-4,0)&amp;"")</f>
        <v/>
      </c>
      <c r="S1643" s="98" t="str">
        <f ca="1" t="shared" si="181"/>
        <v/>
      </c>
      <c r="T1643" s="98" t="str">
        <f ca="1">IF(B1643="","",IF(ISERROR(MATCH($J1643,SorP!B:B,0)),"",INDIRECT("'SorP'!$A$"&amp;MATCH($S1643&amp;$J1643,SorP!C:C,0))))</f>
        <v/>
      </c>
      <c r="U1643" s="99"/>
      <c r="V1643" s="74" t="str">
        <f ca="1" t="shared" si="182"/>
        <v/>
      </c>
      <c r="W1643" s="74" t="b">
        <f ca="1" t="shared" si="183"/>
        <v>0</v>
      </c>
      <c r="X1643" s="74" t="str">
        <f ca="1" t="shared" si="184"/>
        <v>+</v>
      </c>
      <c r="Y1643" s="74" t="e">
        <f ca="1">IF(C1643="",NA(),MATCH($B1643&amp;$C1643,'Smelter Look-up'!$J:$J,0))</f>
        <v>#N/A</v>
      </c>
      <c r="AB1643" s="74">
        <f ca="1" t="shared" si="185"/>
        <v>0</v>
      </c>
      <c r="AC1643" s="74" t="str">
        <f ca="1" t="shared" si="186"/>
        <v/>
      </c>
      <c r="AD1643" s="74" t="str">
        <f ca="1" t="shared" si="187"/>
        <v/>
      </c>
    </row>
    <row r="1644" s="74" customFormat="1" ht="20.15" customHeight="1" spans="1:30">
      <c r="A1644" s="97"/>
      <c r="B1644" s="95" t="str">
        <f ca="1">IF(LEN(A1644)=0,"",INDEX('Smelter Look-up'!$A:$A,MATCH($A1644,'Smelter Look-up'!$E:$E,0)))</f>
        <v/>
      </c>
      <c r="C1644" s="95" t="str">
        <f ca="1">IF(LEN(A1644)=0,"",INDEX('Smelter Look-up'!$C:$C,MATCH($A1644,'Smelter Look-up'!$E:$E,0)))</f>
        <v/>
      </c>
      <c r="D1644" s="95"/>
      <c r="E1644" s="95" t="str">
        <f ca="1">IF(ISERROR($Y1644),"",OFFSET('Smelter Look-up'!$D$4,$Y1644-4,0)&amp;"")</f>
        <v/>
      </c>
      <c r="F1644" s="95" t="str">
        <f ca="1">IF(ISERROR($Y1644),"",OFFSET('Smelter Look-up'!$E$4,$Y1644-4,0))</f>
        <v/>
      </c>
      <c r="G1644" s="95" t="str">
        <f ca="1">IF(C1644="Smelter not listed","Enter smelter details",IF(ISERROR($Y1644),"",OFFSET('Smelter Look-up'!$F$4,$Y1644-4,0)))</f>
        <v/>
      </c>
      <c r="H1644" s="154" t="str">
        <f ca="1">IF(ISERROR($Y1644),"",OFFSET('Smelter Look-up'!$G$4,$Y1644-4,0))</f>
        <v/>
      </c>
      <c r="I1644" s="96" t="str">
        <f ca="1">IF(ISERROR($Y1644),"",OFFSET('Smelter Look-up'!$H$4,$Y1644-4,0))</f>
        <v/>
      </c>
      <c r="J1644" s="96" t="str">
        <f ca="1">IF(ISERROR($Y1644),"",OFFSET('Smelter Look-up'!$I$4,$Y1644-4,0))</f>
        <v/>
      </c>
      <c r="K1644" s="97"/>
      <c r="L1644" s="97"/>
      <c r="M1644" s="97"/>
      <c r="N1644" s="97"/>
      <c r="O1644" s="97"/>
      <c r="P1644" s="97"/>
      <c r="Q1644" s="98"/>
      <c r="R1644" s="140" t="str">
        <f ca="1">IF(ISERROR($Y1644),"",OFFSET('Smelter Look-up'!$C$4,$Y1644-4,0)&amp;"")</f>
        <v/>
      </c>
      <c r="S1644" s="98" t="str">
        <f ca="1" t="shared" si="181"/>
        <v/>
      </c>
      <c r="T1644" s="98" t="str">
        <f ca="1">IF(B1644="","",IF(ISERROR(MATCH($J1644,SorP!B:B,0)),"",INDIRECT("'SorP'!$A$"&amp;MATCH($S1644&amp;$J1644,SorP!C:C,0))))</f>
        <v/>
      </c>
      <c r="U1644" s="99"/>
      <c r="V1644" s="74" t="str">
        <f ca="1" t="shared" si="182"/>
        <v/>
      </c>
      <c r="W1644" s="74" t="b">
        <f ca="1" t="shared" si="183"/>
        <v>0</v>
      </c>
      <c r="X1644" s="74" t="str">
        <f ca="1" t="shared" si="184"/>
        <v>+</v>
      </c>
      <c r="Y1644" s="74" t="e">
        <f ca="1">IF(C1644="",NA(),MATCH($B1644&amp;$C1644,'Smelter Look-up'!$J:$J,0))</f>
        <v>#N/A</v>
      </c>
      <c r="AB1644" s="74">
        <f ca="1" t="shared" si="185"/>
        <v>0</v>
      </c>
      <c r="AC1644" s="74" t="str">
        <f ca="1" t="shared" si="186"/>
        <v/>
      </c>
      <c r="AD1644" s="74" t="str">
        <f ca="1" t="shared" si="187"/>
        <v/>
      </c>
    </row>
    <row r="1645" s="74" customFormat="1" ht="20.15" customHeight="1" spans="1:30">
      <c r="A1645" s="97"/>
      <c r="B1645" s="95" t="str">
        <f ca="1">IF(LEN(A1645)=0,"",INDEX('Smelter Look-up'!$A:$A,MATCH($A1645,'Smelter Look-up'!$E:$E,0)))</f>
        <v/>
      </c>
      <c r="C1645" s="95" t="str">
        <f ca="1">IF(LEN(A1645)=0,"",INDEX('Smelter Look-up'!$C:$C,MATCH($A1645,'Smelter Look-up'!$E:$E,0)))</f>
        <v/>
      </c>
      <c r="D1645" s="95"/>
      <c r="E1645" s="95" t="str">
        <f ca="1">IF(ISERROR($Y1645),"",OFFSET('Smelter Look-up'!$D$4,$Y1645-4,0)&amp;"")</f>
        <v/>
      </c>
      <c r="F1645" s="95" t="str">
        <f ca="1">IF(ISERROR($Y1645),"",OFFSET('Smelter Look-up'!$E$4,$Y1645-4,0))</f>
        <v/>
      </c>
      <c r="G1645" s="95" t="str">
        <f ca="1">IF(C1645="Smelter not listed","Enter smelter details",IF(ISERROR($Y1645),"",OFFSET('Smelter Look-up'!$F$4,$Y1645-4,0)))</f>
        <v/>
      </c>
      <c r="H1645" s="154" t="str">
        <f ca="1">IF(ISERROR($Y1645),"",OFFSET('Smelter Look-up'!$G$4,$Y1645-4,0))</f>
        <v/>
      </c>
      <c r="I1645" s="96" t="str">
        <f ca="1">IF(ISERROR($Y1645),"",OFFSET('Smelter Look-up'!$H$4,$Y1645-4,0))</f>
        <v/>
      </c>
      <c r="J1645" s="96" t="str">
        <f ca="1">IF(ISERROR($Y1645),"",OFFSET('Smelter Look-up'!$I$4,$Y1645-4,0))</f>
        <v/>
      </c>
      <c r="K1645" s="97"/>
      <c r="L1645" s="97"/>
      <c r="M1645" s="97"/>
      <c r="N1645" s="97"/>
      <c r="O1645" s="97"/>
      <c r="P1645" s="97"/>
      <c r="Q1645" s="98"/>
      <c r="R1645" s="140" t="str">
        <f ca="1">IF(ISERROR($Y1645),"",OFFSET('Smelter Look-up'!$C$4,$Y1645-4,0)&amp;"")</f>
        <v/>
      </c>
      <c r="S1645" s="98" t="str">
        <f ca="1" t="shared" si="181"/>
        <v/>
      </c>
      <c r="T1645" s="98" t="str">
        <f ca="1">IF(B1645="","",IF(ISERROR(MATCH($J1645,SorP!B:B,0)),"",INDIRECT("'SorP'!$A$"&amp;MATCH($S1645&amp;$J1645,SorP!C:C,0))))</f>
        <v/>
      </c>
      <c r="U1645" s="99"/>
      <c r="V1645" s="74" t="str">
        <f ca="1" t="shared" si="182"/>
        <v/>
      </c>
      <c r="W1645" s="74" t="b">
        <f ca="1" t="shared" si="183"/>
        <v>0</v>
      </c>
      <c r="X1645" s="74" t="str">
        <f ca="1" t="shared" si="184"/>
        <v>+</v>
      </c>
      <c r="Y1645" s="74" t="e">
        <f ca="1">IF(C1645="",NA(),MATCH($B1645&amp;$C1645,'Smelter Look-up'!$J:$J,0))</f>
        <v>#N/A</v>
      </c>
      <c r="AB1645" s="74">
        <f ca="1" t="shared" si="185"/>
        <v>0</v>
      </c>
      <c r="AC1645" s="74" t="str">
        <f ca="1" t="shared" si="186"/>
        <v/>
      </c>
      <c r="AD1645" s="74" t="str">
        <f ca="1" t="shared" si="187"/>
        <v/>
      </c>
    </row>
    <row r="1646" s="74" customFormat="1" ht="20.15" customHeight="1" spans="1:30">
      <c r="A1646" s="97"/>
      <c r="B1646" s="95" t="str">
        <f ca="1">IF(LEN(A1646)=0,"",INDEX('Smelter Look-up'!$A:$A,MATCH($A1646,'Smelter Look-up'!$E:$E,0)))</f>
        <v/>
      </c>
      <c r="C1646" s="95" t="str">
        <f ca="1">IF(LEN(A1646)=0,"",INDEX('Smelter Look-up'!$C:$C,MATCH($A1646,'Smelter Look-up'!$E:$E,0)))</f>
        <v/>
      </c>
      <c r="D1646" s="95"/>
      <c r="E1646" s="95" t="str">
        <f ca="1">IF(ISERROR($Y1646),"",OFFSET('Smelter Look-up'!$D$4,$Y1646-4,0)&amp;"")</f>
        <v/>
      </c>
      <c r="F1646" s="95" t="str">
        <f ca="1">IF(ISERROR($Y1646),"",OFFSET('Smelter Look-up'!$E$4,$Y1646-4,0))</f>
        <v/>
      </c>
      <c r="G1646" s="95" t="str">
        <f ca="1">IF(C1646="Smelter not listed","Enter smelter details",IF(ISERROR($Y1646),"",OFFSET('Smelter Look-up'!$F$4,$Y1646-4,0)))</f>
        <v/>
      </c>
      <c r="H1646" s="154" t="str">
        <f ca="1">IF(ISERROR($Y1646),"",OFFSET('Smelter Look-up'!$G$4,$Y1646-4,0))</f>
        <v/>
      </c>
      <c r="I1646" s="96" t="str">
        <f ca="1">IF(ISERROR($Y1646),"",OFFSET('Smelter Look-up'!$H$4,$Y1646-4,0))</f>
        <v/>
      </c>
      <c r="J1646" s="96" t="str">
        <f ca="1">IF(ISERROR($Y1646),"",OFFSET('Smelter Look-up'!$I$4,$Y1646-4,0))</f>
        <v/>
      </c>
      <c r="K1646" s="97"/>
      <c r="L1646" s="97"/>
      <c r="M1646" s="97"/>
      <c r="N1646" s="97"/>
      <c r="O1646" s="97"/>
      <c r="P1646" s="97"/>
      <c r="Q1646" s="98"/>
      <c r="R1646" s="140" t="str">
        <f ca="1">IF(ISERROR($Y1646),"",OFFSET('Smelter Look-up'!$C$4,$Y1646-4,0)&amp;"")</f>
        <v/>
      </c>
      <c r="S1646" s="98" t="str">
        <f ca="1" t="shared" si="181"/>
        <v/>
      </c>
      <c r="T1646" s="98" t="str">
        <f ca="1">IF(B1646="","",IF(ISERROR(MATCH($J1646,SorP!B:B,0)),"",INDIRECT("'SorP'!$A$"&amp;MATCH($S1646&amp;$J1646,SorP!C:C,0))))</f>
        <v/>
      </c>
      <c r="U1646" s="99"/>
      <c r="V1646" s="74" t="str">
        <f ca="1" t="shared" si="182"/>
        <v/>
      </c>
      <c r="W1646" s="74" t="b">
        <f ca="1" t="shared" si="183"/>
        <v>0</v>
      </c>
      <c r="X1646" s="74" t="str">
        <f ca="1" t="shared" si="184"/>
        <v>+</v>
      </c>
      <c r="Y1646" s="74" t="e">
        <f ca="1">IF(C1646="",NA(),MATCH($B1646&amp;$C1646,'Smelter Look-up'!$J:$J,0))</f>
        <v>#N/A</v>
      </c>
      <c r="AB1646" s="74">
        <f ca="1" t="shared" si="185"/>
        <v>0</v>
      </c>
      <c r="AC1646" s="74" t="str">
        <f ca="1" t="shared" si="186"/>
        <v/>
      </c>
      <c r="AD1646" s="74" t="str">
        <f ca="1" t="shared" si="187"/>
        <v/>
      </c>
    </row>
    <row r="1647" s="74" customFormat="1" ht="20.15" customHeight="1" spans="1:30">
      <c r="A1647" s="97"/>
      <c r="B1647" s="95" t="str">
        <f ca="1">IF(LEN(A1647)=0,"",INDEX('Smelter Look-up'!$A:$A,MATCH($A1647,'Smelter Look-up'!$E:$E,0)))</f>
        <v/>
      </c>
      <c r="C1647" s="95" t="str">
        <f ca="1">IF(LEN(A1647)=0,"",INDEX('Smelter Look-up'!$C:$C,MATCH($A1647,'Smelter Look-up'!$E:$E,0)))</f>
        <v/>
      </c>
      <c r="D1647" s="95"/>
      <c r="E1647" s="95" t="str">
        <f ca="1">IF(ISERROR($Y1647),"",OFFSET('Smelter Look-up'!$D$4,$Y1647-4,0)&amp;"")</f>
        <v/>
      </c>
      <c r="F1647" s="95" t="str">
        <f ca="1">IF(ISERROR($Y1647),"",OFFSET('Smelter Look-up'!$E$4,$Y1647-4,0))</f>
        <v/>
      </c>
      <c r="G1647" s="95" t="str">
        <f ca="1">IF(C1647="Smelter not listed","Enter smelter details",IF(ISERROR($Y1647),"",OFFSET('Smelter Look-up'!$F$4,$Y1647-4,0)))</f>
        <v/>
      </c>
      <c r="H1647" s="154" t="str">
        <f ca="1">IF(ISERROR($Y1647),"",OFFSET('Smelter Look-up'!$G$4,$Y1647-4,0))</f>
        <v/>
      </c>
      <c r="I1647" s="96" t="str">
        <f ca="1">IF(ISERROR($Y1647),"",OFFSET('Smelter Look-up'!$H$4,$Y1647-4,0))</f>
        <v/>
      </c>
      <c r="J1647" s="96" t="str">
        <f ca="1">IF(ISERROR($Y1647),"",OFFSET('Smelter Look-up'!$I$4,$Y1647-4,0))</f>
        <v/>
      </c>
      <c r="K1647" s="97"/>
      <c r="L1647" s="97"/>
      <c r="M1647" s="97"/>
      <c r="N1647" s="97"/>
      <c r="O1647" s="97"/>
      <c r="P1647" s="97"/>
      <c r="Q1647" s="98"/>
      <c r="R1647" s="140" t="str">
        <f ca="1">IF(ISERROR($Y1647),"",OFFSET('Smelter Look-up'!$C$4,$Y1647-4,0)&amp;"")</f>
        <v/>
      </c>
      <c r="S1647" s="98" t="str">
        <f ca="1" t="shared" si="181"/>
        <v/>
      </c>
      <c r="T1647" s="98" t="str">
        <f ca="1">IF(B1647="","",IF(ISERROR(MATCH($J1647,SorP!B:B,0)),"",INDIRECT("'SorP'!$A$"&amp;MATCH($S1647&amp;$J1647,SorP!C:C,0))))</f>
        <v/>
      </c>
      <c r="U1647" s="99"/>
      <c r="V1647" s="74" t="str">
        <f ca="1" t="shared" si="182"/>
        <v/>
      </c>
      <c r="W1647" s="74" t="b">
        <f ca="1" t="shared" si="183"/>
        <v>0</v>
      </c>
      <c r="X1647" s="74" t="str">
        <f ca="1" t="shared" si="184"/>
        <v>+</v>
      </c>
      <c r="Y1647" s="74" t="e">
        <f ca="1">IF(C1647="",NA(),MATCH($B1647&amp;$C1647,'Smelter Look-up'!$J:$J,0))</f>
        <v>#N/A</v>
      </c>
      <c r="AB1647" s="74">
        <f ca="1" t="shared" si="185"/>
        <v>0</v>
      </c>
      <c r="AC1647" s="74" t="str">
        <f ca="1" t="shared" si="186"/>
        <v/>
      </c>
      <c r="AD1647" s="74" t="str">
        <f ca="1" t="shared" si="187"/>
        <v/>
      </c>
    </row>
    <row r="1648" s="74" customFormat="1" ht="20.15" customHeight="1" spans="1:30">
      <c r="A1648" s="97"/>
      <c r="B1648" s="95" t="str">
        <f ca="1">IF(LEN(A1648)=0,"",INDEX('Smelter Look-up'!$A:$A,MATCH($A1648,'Smelter Look-up'!$E:$E,0)))</f>
        <v/>
      </c>
      <c r="C1648" s="95" t="str">
        <f ca="1">IF(LEN(A1648)=0,"",INDEX('Smelter Look-up'!$C:$C,MATCH($A1648,'Smelter Look-up'!$E:$E,0)))</f>
        <v/>
      </c>
      <c r="D1648" s="95"/>
      <c r="E1648" s="95" t="str">
        <f ca="1">IF(ISERROR($Y1648),"",OFFSET('Smelter Look-up'!$D$4,$Y1648-4,0)&amp;"")</f>
        <v/>
      </c>
      <c r="F1648" s="95" t="str">
        <f ca="1">IF(ISERROR($Y1648),"",OFFSET('Smelter Look-up'!$E$4,$Y1648-4,0))</f>
        <v/>
      </c>
      <c r="G1648" s="95" t="str">
        <f ca="1">IF(C1648="Smelter not listed","Enter smelter details",IF(ISERROR($Y1648),"",OFFSET('Smelter Look-up'!$F$4,$Y1648-4,0)))</f>
        <v/>
      </c>
      <c r="H1648" s="154" t="str">
        <f ca="1">IF(ISERROR($Y1648),"",OFFSET('Smelter Look-up'!$G$4,$Y1648-4,0))</f>
        <v/>
      </c>
      <c r="I1648" s="96" t="str">
        <f ca="1">IF(ISERROR($Y1648),"",OFFSET('Smelter Look-up'!$H$4,$Y1648-4,0))</f>
        <v/>
      </c>
      <c r="J1648" s="96" t="str">
        <f ca="1">IF(ISERROR($Y1648),"",OFFSET('Smelter Look-up'!$I$4,$Y1648-4,0))</f>
        <v/>
      </c>
      <c r="K1648" s="97"/>
      <c r="L1648" s="97"/>
      <c r="M1648" s="97"/>
      <c r="N1648" s="97"/>
      <c r="O1648" s="97"/>
      <c r="P1648" s="97"/>
      <c r="Q1648" s="98"/>
      <c r="R1648" s="140" t="str">
        <f ca="1">IF(ISERROR($Y1648),"",OFFSET('Smelter Look-up'!$C$4,$Y1648-4,0)&amp;"")</f>
        <v/>
      </c>
      <c r="S1648" s="98" t="str">
        <f ca="1" t="shared" ref="S1648:S1711" si="188">IF(B1648="","",IF(ISERROR(MATCH($E1648,CL,0)),"Unknown",INDIRECT("'C'!$A$"&amp;MATCH($E1648,CL,0)+1)))</f>
        <v/>
      </c>
      <c r="T1648" s="98" t="str">
        <f ca="1">IF(B1648="","",IF(ISERROR(MATCH($J1648,SorP!B:B,0)),"",INDIRECT("'SorP'!$A$"&amp;MATCH($S1648&amp;$J1648,SorP!C:C,0))))</f>
        <v/>
      </c>
      <c r="U1648" s="99"/>
      <c r="V1648" s="74" t="str">
        <f ca="1" t="shared" ref="V1648:V1711" si="189">B1648&amp;C1648</f>
        <v/>
      </c>
      <c r="W1648" s="74" t="b">
        <f ca="1" t="shared" ref="W1648:W1711" si="190">OR(ISBLANK(C1648),ISBLANK(E1648))</f>
        <v>0</v>
      </c>
      <c r="X1648" s="74" t="str">
        <f ca="1" t="shared" ref="X1648:X1711" si="191">IF(W1648,"",B1648&amp;"+")</f>
        <v>+</v>
      </c>
      <c r="Y1648" s="74" t="e">
        <f ca="1">IF(C1648="",NA(),MATCH($B1648&amp;$C1648,'Smelter Look-up'!$J:$J,0))</f>
        <v>#N/A</v>
      </c>
      <c r="AB1648" s="74">
        <f ca="1" t="shared" si="185"/>
        <v>0</v>
      </c>
      <c r="AC1648" s="74" t="str">
        <f ca="1" t="shared" si="186"/>
        <v/>
      </c>
      <c r="AD1648" s="74" t="str">
        <f ca="1" t="shared" si="187"/>
        <v/>
      </c>
    </row>
    <row r="1649" s="74" customFormat="1" ht="20.15" customHeight="1" spans="1:30">
      <c r="A1649" s="97"/>
      <c r="B1649" s="95" t="str">
        <f ca="1">IF(LEN(A1649)=0,"",INDEX('Smelter Look-up'!$A:$A,MATCH($A1649,'Smelter Look-up'!$E:$E,0)))</f>
        <v/>
      </c>
      <c r="C1649" s="95" t="str">
        <f ca="1">IF(LEN(A1649)=0,"",INDEX('Smelter Look-up'!$C:$C,MATCH($A1649,'Smelter Look-up'!$E:$E,0)))</f>
        <v/>
      </c>
      <c r="D1649" s="95"/>
      <c r="E1649" s="95" t="str">
        <f ca="1">IF(ISERROR($Y1649),"",OFFSET('Smelter Look-up'!$D$4,$Y1649-4,0)&amp;"")</f>
        <v/>
      </c>
      <c r="F1649" s="95" t="str">
        <f ca="1">IF(ISERROR($Y1649),"",OFFSET('Smelter Look-up'!$E$4,$Y1649-4,0))</f>
        <v/>
      </c>
      <c r="G1649" s="95" t="str">
        <f ca="1">IF(C1649="Smelter not listed","Enter smelter details",IF(ISERROR($Y1649),"",OFFSET('Smelter Look-up'!$F$4,$Y1649-4,0)))</f>
        <v/>
      </c>
      <c r="H1649" s="154" t="str">
        <f ca="1">IF(ISERROR($Y1649),"",OFFSET('Smelter Look-up'!$G$4,$Y1649-4,0))</f>
        <v/>
      </c>
      <c r="I1649" s="96" t="str">
        <f ca="1">IF(ISERROR($Y1649),"",OFFSET('Smelter Look-up'!$H$4,$Y1649-4,0))</f>
        <v/>
      </c>
      <c r="J1649" s="96" t="str">
        <f ca="1">IF(ISERROR($Y1649),"",OFFSET('Smelter Look-up'!$I$4,$Y1649-4,0))</f>
        <v/>
      </c>
      <c r="K1649" s="97"/>
      <c r="L1649" s="97"/>
      <c r="M1649" s="97"/>
      <c r="N1649" s="97"/>
      <c r="O1649" s="97"/>
      <c r="P1649" s="97"/>
      <c r="Q1649" s="98"/>
      <c r="R1649" s="140" t="str">
        <f ca="1">IF(ISERROR($Y1649),"",OFFSET('Smelter Look-up'!$C$4,$Y1649-4,0)&amp;"")</f>
        <v/>
      </c>
      <c r="S1649" s="98" t="str">
        <f ca="1" t="shared" si="188"/>
        <v/>
      </c>
      <c r="T1649" s="98" t="str">
        <f ca="1">IF(B1649="","",IF(ISERROR(MATCH($J1649,SorP!B:B,0)),"",INDIRECT("'SorP'!$A$"&amp;MATCH($S1649&amp;$J1649,SorP!C:C,0))))</f>
        <v/>
      </c>
      <c r="U1649" s="99"/>
      <c r="V1649" s="74" t="str">
        <f ca="1" t="shared" si="189"/>
        <v/>
      </c>
      <c r="W1649" s="74" t="b">
        <f ca="1" t="shared" si="190"/>
        <v>0</v>
      </c>
      <c r="X1649" s="74" t="str">
        <f ca="1" t="shared" si="191"/>
        <v>+</v>
      </c>
      <c r="Y1649" s="74" t="e">
        <f ca="1">IF(C1649="",NA(),MATCH($B1649&amp;$C1649,'Smelter Look-up'!$J:$J,0))</f>
        <v>#N/A</v>
      </c>
      <c r="AB1649" s="74">
        <f ca="1" t="shared" ref="AB1649:AB1712" si="192">IF(AND(C1649="Smelter not listed",OR(LEN(D1649)=0,LEN(E1649)=0)),1,0)</f>
        <v>0</v>
      </c>
      <c r="AC1649" s="74" t="str">
        <f ca="1" t="shared" ref="AC1649:AC1712" si="193">B1649</f>
        <v/>
      </c>
      <c r="AD1649" s="74" t="str">
        <f ca="1" t="shared" si="187"/>
        <v/>
      </c>
    </row>
    <row r="1650" s="74" customFormat="1" ht="20.15" customHeight="1" spans="1:30">
      <c r="A1650" s="97"/>
      <c r="B1650" s="95" t="str">
        <f ca="1">IF(LEN(A1650)=0,"",INDEX('Smelter Look-up'!$A:$A,MATCH($A1650,'Smelter Look-up'!$E:$E,0)))</f>
        <v/>
      </c>
      <c r="C1650" s="95" t="str">
        <f ca="1">IF(LEN(A1650)=0,"",INDEX('Smelter Look-up'!$C:$C,MATCH($A1650,'Smelter Look-up'!$E:$E,0)))</f>
        <v/>
      </c>
      <c r="D1650" s="95"/>
      <c r="E1650" s="95" t="str">
        <f ca="1">IF(ISERROR($Y1650),"",OFFSET('Smelter Look-up'!$D$4,$Y1650-4,0)&amp;"")</f>
        <v/>
      </c>
      <c r="F1650" s="95" t="str">
        <f ca="1">IF(ISERROR($Y1650),"",OFFSET('Smelter Look-up'!$E$4,$Y1650-4,0))</f>
        <v/>
      </c>
      <c r="G1650" s="95" t="str">
        <f ca="1">IF(C1650="Smelter not listed","Enter smelter details",IF(ISERROR($Y1650),"",OFFSET('Smelter Look-up'!$F$4,$Y1650-4,0)))</f>
        <v/>
      </c>
      <c r="H1650" s="154" t="str">
        <f ca="1">IF(ISERROR($Y1650),"",OFFSET('Smelter Look-up'!$G$4,$Y1650-4,0))</f>
        <v/>
      </c>
      <c r="I1650" s="96" t="str">
        <f ca="1">IF(ISERROR($Y1650),"",OFFSET('Smelter Look-up'!$H$4,$Y1650-4,0))</f>
        <v/>
      </c>
      <c r="J1650" s="96" t="str">
        <f ca="1">IF(ISERROR($Y1650),"",OFFSET('Smelter Look-up'!$I$4,$Y1650-4,0))</f>
        <v/>
      </c>
      <c r="K1650" s="97"/>
      <c r="L1650" s="97"/>
      <c r="M1650" s="97"/>
      <c r="N1650" s="97"/>
      <c r="O1650" s="97"/>
      <c r="P1650" s="97"/>
      <c r="Q1650" s="98"/>
      <c r="R1650" s="140" t="str">
        <f ca="1">IF(ISERROR($Y1650),"",OFFSET('Smelter Look-up'!$C$4,$Y1650-4,0)&amp;"")</f>
        <v/>
      </c>
      <c r="S1650" s="98" t="str">
        <f ca="1" t="shared" si="188"/>
        <v/>
      </c>
      <c r="T1650" s="98" t="str">
        <f ca="1">IF(B1650="","",IF(ISERROR(MATCH($J1650,SorP!B:B,0)),"",INDIRECT("'SorP'!$A$"&amp;MATCH($S1650&amp;$J1650,SorP!C:C,0))))</f>
        <v/>
      </c>
      <c r="U1650" s="99"/>
      <c r="V1650" s="74" t="str">
        <f ca="1" t="shared" si="189"/>
        <v/>
      </c>
      <c r="W1650" s="74" t="b">
        <f ca="1" t="shared" si="190"/>
        <v>0</v>
      </c>
      <c r="X1650" s="74" t="str">
        <f ca="1" t="shared" si="191"/>
        <v>+</v>
      </c>
      <c r="Y1650" s="74" t="e">
        <f ca="1">IF(C1650="",NA(),MATCH($B1650&amp;$C1650,'Smelter Look-up'!$J:$J,0))</f>
        <v>#N/A</v>
      </c>
      <c r="AB1650" s="74">
        <f ca="1" t="shared" si="192"/>
        <v>0</v>
      </c>
      <c r="AC1650" s="74" t="str">
        <f ca="1" t="shared" si="193"/>
        <v/>
      </c>
      <c r="AD1650" s="74" t="str">
        <f ca="1" t="shared" si="187"/>
        <v/>
      </c>
    </row>
    <row r="1651" s="74" customFormat="1" ht="20.15" customHeight="1" spans="1:30">
      <c r="A1651" s="97"/>
      <c r="B1651" s="95" t="str">
        <f ca="1">IF(LEN(A1651)=0,"",INDEX('Smelter Look-up'!$A:$A,MATCH($A1651,'Smelter Look-up'!$E:$E,0)))</f>
        <v/>
      </c>
      <c r="C1651" s="95" t="str">
        <f ca="1">IF(LEN(A1651)=0,"",INDEX('Smelter Look-up'!$C:$C,MATCH($A1651,'Smelter Look-up'!$E:$E,0)))</f>
        <v/>
      </c>
      <c r="D1651" s="95"/>
      <c r="E1651" s="95" t="str">
        <f ca="1">IF(ISERROR($Y1651),"",OFFSET('Smelter Look-up'!$D$4,$Y1651-4,0)&amp;"")</f>
        <v/>
      </c>
      <c r="F1651" s="95" t="str">
        <f ca="1">IF(ISERROR($Y1651),"",OFFSET('Smelter Look-up'!$E$4,$Y1651-4,0))</f>
        <v/>
      </c>
      <c r="G1651" s="95" t="str">
        <f ca="1">IF(C1651="Smelter not listed","Enter smelter details",IF(ISERROR($Y1651),"",OFFSET('Smelter Look-up'!$F$4,$Y1651-4,0)))</f>
        <v/>
      </c>
      <c r="H1651" s="154" t="str">
        <f ca="1">IF(ISERROR($Y1651),"",OFFSET('Smelter Look-up'!$G$4,$Y1651-4,0))</f>
        <v/>
      </c>
      <c r="I1651" s="96" t="str">
        <f ca="1">IF(ISERROR($Y1651),"",OFFSET('Smelter Look-up'!$H$4,$Y1651-4,0))</f>
        <v/>
      </c>
      <c r="J1651" s="96" t="str">
        <f ca="1">IF(ISERROR($Y1651),"",OFFSET('Smelter Look-up'!$I$4,$Y1651-4,0))</f>
        <v/>
      </c>
      <c r="K1651" s="97"/>
      <c r="L1651" s="97"/>
      <c r="M1651" s="97"/>
      <c r="N1651" s="97"/>
      <c r="O1651" s="97"/>
      <c r="P1651" s="97"/>
      <c r="Q1651" s="98"/>
      <c r="R1651" s="140" t="str">
        <f ca="1">IF(ISERROR($Y1651),"",OFFSET('Smelter Look-up'!$C$4,$Y1651-4,0)&amp;"")</f>
        <v/>
      </c>
      <c r="S1651" s="98" t="str">
        <f ca="1" t="shared" si="188"/>
        <v/>
      </c>
      <c r="T1651" s="98" t="str">
        <f ca="1">IF(B1651="","",IF(ISERROR(MATCH($J1651,SorP!B:B,0)),"",INDIRECT("'SorP'!$A$"&amp;MATCH($S1651&amp;$J1651,SorP!C:C,0))))</f>
        <v/>
      </c>
      <c r="U1651" s="99"/>
      <c r="V1651" s="74" t="str">
        <f ca="1" t="shared" si="189"/>
        <v/>
      </c>
      <c r="W1651" s="74" t="b">
        <f ca="1" t="shared" si="190"/>
        <v>0</v>
      </c>
      <c r="X1651" s="74" t="str">
        <f ca="1" t="shared" si="191"/>
        <v>+</v>
      </c>
      <c r="Y1651" s="74" t="e">
        <f ca="1">IF(C1651="",NA(),MATCH($B1651&amp;$C1651,'Smelter Look-up'!$J:$J,0))</f>
        <v>#N/A</v>
      </c>
      <c r="AB1651" s="74">
        <f ca="1" t="shared" si="192"/>
        <v>0</v>
      </c>
      <c r="AC1651" s="74" t="str">
        <f ca="1" t="shared" si="193"/>
        <v/>
      </c>
      <c r="AD1651" s="74" t="str">
        <f ca="1" t="shared" si="187"/>
        <v/>
      </c>
    </row>
    <row r="1652" s="74" customFormat="1" ht="20.15" customHeight="1" spans="1:30">
      <c r="A1652" s="97"/>
      <c r="B1652" s="95" t="str">
        <f ca="1">IF(LEN(A1652)=0,"",INDEX('Smelter Look-up'!$A:$A,MATCH($A1652,'Smelter Look-up'!$E:$E,0)))</f>
        <v/>
      </c>
      <c r="C1652" s="95" t="str">
        <f ca="1">IF(LEN(A1652)=0,"",INDEX('Smelter Look-up'!$C:$C,MATCH($A1652,'Smelter Look-up'!$E:$E,0)))</f>
        <v/>
      </c>
      <c r="D1652" s="95"/>
      <c r="E1652" s="95" t="str">
        <f ca="1">IF(ISERROR($Y1652),"",OFFSET('Smelter Look-up'!$D$4,$Y1652-4,0)&amp;"")</f>
        <v/>
      </c>
      <c r="F1652" s="95" t="str">
        <f ca="1">IF(ISERROR($Y1652),"",OFFSET('Smelter Look-up'!$E$4,$Y1652-4,0))</f>
        <v/>
      </c>
      <c r="G1652" s="95" t="str">
        <f ca="1">IF(C1652="Smelter not listed","Enter smelter details",IF(ISERROR($Y1652),"",OFFSET('Smelter Look-up'!$F$4,$Y1652-4,0)))</f>
        <v/>
      </c>
      <c r="H1652" s="154" t="str">
        <f ca="1">IF(ISERROR($Y1652),"",OFFSET('Smelter Look-up'!$G$4,$Y1652-4,0))</f>
        <v/>
      </c>
      <c r="I1652" s="96" t="str">
        <f ca="1">IF(ISERROR($Y1652),"",OFFSET('Smelter Look-up'!$H$4,$Y1652-4,0))</f>
        <v/>
      </c>
      <c r="J1652" s="96" t="str">
        <f ca="1">IF(ISERROR($Y1652),"",OFFSET('Smelter Look-up'!$I$4,$Y1652-4,0))</f>
        <v/>
      </c>
      <c r="K1652" s="97"/>
      <c r="L1652" s="97"/>
      <c r="M1652" s="97"/>
      <c r="N1652" s="97"/>
      <c r="O1652" s="97"/>
      <c r="P1652" s="97"/>
      <c r="Q1652" s="98"/>
      <c r="R1652" s="140" t="str">
        <f ca="1">IF(ISERROR($Y1652),"",OFFSET('Smelter Look-up'!$C$4,$Y1652-4,0)&amp;"")</f>
        <v/>
      </c>
      <c r="S1652" s="98" t="str">
        <f ca="1" t="shared" si="188"/>
        <v/>
      </c>
      <c r="T1652" s="98" t="str">
        <f ca="1">IF(B1652="","",IF(ISERROR(MATCH($J1652,SorP!B:B,0)),"",INDIRECT("'SorP'!$A$"&amp;MATCH($S1652&amp;$J1652,SorP!C:C,0))))</f>
        <v/>
      </c>
      <c r="U1652" s="99"/>
      <c r="V1652" s="74" t="str">
        <f ca="1" t="shared" si="189"/>
        <v/>
      </c>
      <c r="W1652" s="74" t="b">
        <f ca="1" t="shared" si="190"/>
        <v>0</v>
      </c>
      <c r="X1652" s="74" t="str">
        <f ca="1" t="shared" si="191"/>
        <v>+</v>
      </c>
      <c r="Y1652" s="74" t="e">
        <f ca="1">IF(C1652="",NA(),MATCH($B1652&amp;$C1652,'Smelter Look-up'!$J:$J,0))</f>
        <v>#N/A</v>
      </c>
      <c r="AB1652" s="74">
        <f ca="1" t="shared" si="192"/>
        <v>0</v>
      </c>
      <c r="AC1652" s="74" t="str">
        <f ca="1" t="shared" si="193"/>
        <v/>
      </c>
      <c r="AD1652" s="74" t="str">
        <f ca="1" t="shared" si="187"/>
        <v/>
      </c>
    </row>
    <row r="1653" s="74" customFormat="1" ht="20.15" customHeight="1" spans="1:30">
      <c r="A1653" s="97"/>
      <c r="B1653" s="95" t="str">
        <f ca="1">IF(LEN(A1653)=0,"",INDEX('Smelter Look-up'!$A:$A,MATCH($A1653,'Smelter Look-up'!$E:$E,0)))</f>
        <v/>
      </c>
      <c r="C1653" s="95" t="str">
        <f ca="1">IF(LEN(A1653)=0,"",INDEX('Smelter Look-up'!$C:$C,MATCH($A1653,'Smelter Look-up'!$E:$E,0)))</f>
        <v/>
      </c>
      <c r="D1653" s="95"/>
      <c r="E1653" s="95" t="str">
        <f ca="1">IF(ISERROR($Y1653),"",OFFSET('Smelter Look-up'!$D$4,$Y1653-4,0)&amp;"")</f>
        <v/>
      </c>
      <c r="F1653" s="95" t="str">
        <f ca="1">IF(ISERROR($Y1653),"",OFFSET('Smelter Look-up'!$E$4,$Y1653-4,0))</f>
        <v/>
      </c>
      <c r="G1653" s="95" t="str">
        <f ca="1">IF(C1653="Smelter not listed","Enter smelter details",IF(ISERROR($Y1653),"",OFFSET('Smelter Look-up'!$F$4,$Y1653-4,0)))</f>
        <v/>
      </c>
      <c r="H1653" s="154" t="str">
        <f ca="1">IF(ISERROR($Y1653),"",OFFSET('Smelter Look-up'!$G$4,$Y1653-4,0))</f>
        <v/>
      </c>
      <c r="I1653" s="96" t="str">
        <f ca="1">IF(ISERROR($Y1653),"",OFFSET('Smelter Look-up'!$H$4,$Y1653-4,0))</f>
        <v/>
      </c>
      <c r="J1653" s="96" t="str">
        <f ca="1">IF(ISERROR($Y1653),"",OFFSET('Smelter Look-up'!$I$4,$Y1653-4,0))</f>
        <v/>
      </c>
      <c r="K1653" s="97"/>
      <c r="L1653" s="97"/>
      <c r="M1653" s="97"/>
      <c r="N1653" s="97"/>
      <c r="O1653" s="97"/>
      <c r="P1653" s="97"/>
      <c r="Q1653" s="98"/>
      <c r="R1653" s="140" t="str">
        <f ca="1">IF(ISERROR($Y1653),"",OFFSET('Smelter Look-up'!$C$4,$Y1653-4,0)&amp;"")</f>
        <v/>
      </c>
      <c r="S1653" s="98" t="str">
        <f ca="1" t="shared" si="188"/>
        <v/>
      </c>
      <c r="T1653" s="98" t="str">
        <f ca="1">IF(B1653="","",IF(ISERROR(MATCH($J1653,SorP!B:B,0)),"",INDIRECT("'SorP'!$A$"&amp;MATCH($S1653&amp;$J1653,SorP!C:C,0))))</f>
        <v/>
      </c>
      <c r="U1653" s="99"/>
      <c r="V1653" s="74" t="str">
        <f ca="1" t="shared" si="189"/>
        <v/>
      </c>
      <c r="W1653" s="74" t="b">
        <f ca="1" t="shared" si="190"/>
        <v>0</v>
      </c>
      <c r="X1653" s="74" t="str">
        <f ca="1" t="shared" si="191"/>
        <v>+</v>
      </c>
      <c r="Y1653" s="74" t="e">
        <f ca="1">IF(C1653="",NA(),MATCH($B1653&amp;$C1653,'Smelter Look-up'!$J:$J,0))</f>
        <v>#N/A</v>
      </c>
      <c r="AB1653" s="74">
        <f ca="1" t="shared" si="192"/>
        <v>0</v>
      </c>
      <c r="AC1653" s="74" t="str">
        <f ca="1" t="shared" si="193"/>
        <v/>
      </c>
      <c r="AD1653" s="74" t="str">
        <f ca="1" t="shared" si="187"/>
        <v/>
      </c>
    </row>
    <row r="1654" s="74" customFormat="1" ht="20.15" customHeight="1" spans="1:30">
      <c r="A1654" s="97"/>
      <c r="B1654" s="95" t="str">
        <f ca="1">IF(LEN(A1654)=0,"",INDEX('Smelter Look-up'!$A:$A,MATCH($A1654,'Smelter Look-up'!$E:$E,0)))</f>
        <v/>
      </c>
      <c r="C1654" s="95" t="str">
        <f ca="1">IF(LEN(A1654)=0,"",INDEX('Smelter Look-up'!$C:$C,MATCH($A1654,'Smelter Look-up'!$E:$E,0)))</f>
        <v/>
      </c>
      <c r="D1654" s="95"/>
      <c r="E1654" s="95" t="str">
        <f ca="1">IF(ISERROR($Y1654),"",OFFSET('Smelter Look-up'!$D$4,$Y1654-4,0)&amp;"")</f>
        <v/>
      </c>
      <c r="F1654" s="95" t="str">
        <f ca="1">IF(ISERROR($Y1654),"",OFFSET('Smelter Look-up'!$E$4,$Y1654-4,0))</f>
        <v/>
      </c>
      <c r="G1654" s="95" t="str">
        <f ca="1">IF(C1654="Smelter not listed","Enter smelter details",IF(ISERROR($Y1654),"",OFFSET('Smelter Look-up'!$F$4,$Y1654-4,0)))</f>
        <v/>
      </c>
      <c r="H1654" s="154" t="str">
        <f ca="1">IF(ISERROR($Y1654),"",OFFSET('Smelter Look-up'!$G$4,$Y1654-4,0))</f>
        <v/>
      </c>
      <c r="I1654" s="96" t="str">
        <f ca="1">IF(ISERROR($Y1654),"",OFFSET('Smelter Look-up'!$H$4,$Y1654-4,0))</f>
        <v/>
      </c>
      <c r="J1654" s="96" t="str">
        <f ca="1">IF(ISERROR($Y1654),"",OFFSET('Smelter Look-up'!$I$4,$Y1654-4,0))</f>
        <v/>
      </c>
      <c r="K1654" s="97"/>
      <c r="L1654" s="97"/>
      <c r="M1654" s="97"/>
      <c r="N1654" s="97"/>
      <c r="O1654" s="97"/>
      <c r="P1654" s="97"/>
      <c r="Q1654" s="98"/>
      <c r="R1654" s="140" t="str">
        <f ca="1">IF(ISERROR($Y1654),"",OFFSET('Smelter Look-up'!$C$4,$Y1654-4,0)&amp;"")</f>
        <v/>
      </c>
      <c r="S1654" s="98" t="str">
        <f ca="1" t="shared" si="188"/>
        <v/>
      </c>
      <c r="T1654" s="98" t="str">
        <f ca="1">IF(B1654="","",IF(ISERROR(MATCH($J1654,SorP!B:B,0)),"",INDIRECT("'SorP'!$A$"&amp;MATCH($S1654&amp;$J1654,SorP!C:C,0))))</f>
        <v/>
      </c>
      <c r="U1654" s="99"/>
      <c r="V1654" s="74" t="str">
        <f ca="1" t="shared" si="189"/>
        <v/>
      </c>
      <c r="W1654" s="74" t="b">
        <f ca="1" t="shared" si="190"/>
        <v>0</v>
      </c>
      <c r="X1654" s="74" t="str">
        <f ca="1" t="shared" si="191"/>
        <v>+</v>
      </c>
      <c r="Y1654" s="74" t="e">
        <f ca="1">IF(C1654="",NA(),MATCH($B1654&amp;$C1654,'Smelter Look-up'!$J:$J,0))</f>
        <v>#N/A</v>
      </c>
      <c r="AB1654" s="74">
        <f ca="1" t="shared" si="192"/>
        <v>0</v>
      </c>
      <c r="AC1654" s="74" t="str">
        <f ca="1" t="shared" si="193"/>
        <v/>
      </c>
      <c r="AD1654" s="74" t="str">
        <f ca="1" t="shared" si="187"/>
        <v/>
      </c>
    </row>
    <row r="1655" s="74" customFormat="1" ht="20.15" customHeight="1" spans="1:30">
      <c r="A1655" s="97"/>
      <c r="B1655" s="95" t="str">
        <f ca="1">IF(LEN(A1655)=0,"",INDEX('Smelter Look-up'!$A:$A,MATCH($A1655,'Smelter Look-up'!$E:$E,0)))</f>
        <v/>
      </c>
      <c r="C1655" s="95" t="str">
        <f ca="1">IF(LEN(A1655)=0,"",INDEX('Smelter Look-up'!$C:$C,MATCH($A1655,'Smelter Look-up'!$E:$E,0)))</f>
        <v/>
      </c>
      <c r="D1655" s="95"/>
      <c r="E1655" s="95" t="str">
        <f ca="1">IF(ISERROR($Y1655),"",OFFSET('Smelter Look-up'!$D$4,$Y1655-4,0)&amp;"")</f>
        <v/>
      </c>
      <c r="F1655" s="95" t="str">
        <f ca="1">IF(ISERROR($Y1655),"",OFFSET('Smelter Look-up'!$E$4,$Y1655-4,0))</f>
        <v/>
      </c>
      <c r="G1655" s="95" t="str">
        <f ca="1">IF(C1655="Smelter not listed","Enter smelter details",IF(ISERROR($Y1655),"",OFFSET('Smelter Look-up'!$F$4,$Y1655-4,0)))</f>
        <v/>
      </c>
      <c r="H1655" s="154" t="str">
        <f ca="1">IF(ISERROR($Y1655),"",OFFSET('Smelter Look-up'!$G$4,$Y1655-4,0))</f>
        <v/>
      </c>
      <c r="I1655" s="96" t="str">
        <f ca="1">IF(ISERROR($Y1655),"",OFFSET('Smelter Look-up'!$H$4,$Y1655-4,0))</f>
        <v/>
      </c>
      <c r="J1655" s="96" t="str">
        <f ca="1">IF(ISERROR($Y1655),"",OFFSET('Smelter Look-up'!$I$4,$Y1655-4,0))</f>
        <v/>
      </c>
      <c r="K1655" s="97"/>
      <c r="L1655" s="97"/>
      <c r="M1655" s="97"/>
      <c r="N1655" s="97"/>
      <c r="O1655" s="97"/>
      <c r="P1655" s="97"/>
      <c r="Q1655" s="98"/>
      <c r="R1655" s="140" t="str">
        <f ca="1">IF(ISERROR($Y1655),"",OFFSET('Smelter Look-up'!$C$4,$Y1655-4,0)&amp;"")</f>
        <v/>
      </c>
      <c r="S1655" s="98" t="str">
        <f ca="1" t="shared" si="188"/>
        <v/>
      </c>
      <c r="T1655" s="98" t="str">
        <f ca="1">IF(B1655="","",IF(ISERROR(MATCH($J1655,SorP!B:B,0)),"",INDIRECT("'SorP'!$A$"&amp;MATCH($S1655&amp;$J1655,SorP!C:C,0))))</f>
        <v/>
      </c>
      <c r="U1655" s="99"/>
      <c r="V1655" s="74" t="str">
        <f ca="1" t="shared" si="189"/>
        <v/>
      </c>
      <c r="W1655" s="74" t="b">
        <f ca="1" t="shared" si="190"/>
        <v>0</v>
      </c>
      <c r="X1655" s="74" t="str">
        <f ca="1" t="shared" si="191"/>
        <v>+</v>
      </c>
      <c r="Y1655" s="74" t="e">
        <f ca="1">IF(C1655="",NA(),MATCH($B1655&amp;$C1655,'Smelter Look-up'!$J:$J,0))</f>
        <v>#N/A</v>
      </c>
      <c r="AB1655" s="74">
        <f ca="1" t="shared" si="192"/>
        <v>0</v>
      </c>
      <c r="AC1655" s="74" t="str">
        <f ca="1" t="shared" si="193"/>
        <v/>
      </c>
      <c r="AD1655" s="74" t="str">
        <f ca="1" t="shared" ref="AD1655:AD1718" si="194">IF(C1655="Smelter not listed",D1655,IF(C1655="Smelter not yet identified","",C1655))</f>
        <v/>
      </c>
    </row>
    <row r="1656" s="74" customFormat="1" ht="20.15" customHeight="1" spans="1:30">
      <c r="A1656" s="97"/>
      <c r="B1656" s="95" t="str">
        <f ca="1">IF(LEN(A1656)=0,"",INDEX('Smelter Look-up'!$A:$A,MATCH($A1656,'Smelter Look-up'!$E:$E,0)))</f>
        <v/>
      </c>
      <c r="C1656" s="95" t="str">
        <f ca="1">IF(LEN(A1656)=0,"",INDEX('Smelter Look-up'!$C:$C,MATCH($A1656,'Smelter Look-up'!$E:$E,0)))</f>
        <v/>
      </c>
      <c r="D1656" s="95"/>
      <c r="E1656" s="95" t="str">
        <f ca="1">IF(ISERROR($Y1656),"",OFFSET('Smelter Look-up'!$D$4,$Y1656-4,0)&amp;"")</f>
        <v/>
      </c>
      <c r="F1656" s="95" t="str">
        <f ca="1">IF(ISERROR($Y1656),"",OFFSET('Smelter Look-up'!$E$4,$Y1656-4,0))</f>
        <v/>
      </c>
      <c r="G1656" s="95" t="str">
        <f ca="1">IF(C1656="Smelter not listed","Enter smelter details",IF(ISERROR($Y1656),"",OFFSET('Smelter Look-up'!$F$4,$Y1656-4,0)))</f>
        <v/>
      </c>
      <c r="H1656" s="154" t="str">
        <f ca="1">IF(ISERROR($Y1656),"",OFFSET('Smelter Look-up'!$G$4,$Y1656-4,0))</f>
        <v/>
      </c>
      <c r="I1656" s="96" t="str">
        <f ca="1">IF(ISERROR($Y1656),"",OFFSET('Smelter Look-up'!$H$4,$Y1656-4,0))</f>
        <v/>
      </c>
      <c r="J1656" s="96" t="str">
        <f ca="1">IF(ISERROR($Y1656),"",OFFSET('Smelter Look-up'!$I$4,$Y1656-4,0))</f>
        <v/>
      </c>
      <c r="K1656" s="97"/>
      <c r="L1656" s="97"/>
      <c r="M1656" s="97"/>
      <c r="N1656" s="97"/>
      <c r="O1656" s="97"/>
      <c r="P1656" s="97"/>
      <c r="Q1656" s="98"/>
      <c r="R1656" s="140" t="str">
        <f ca="1">IF(ISERROR($Y1656),"",OFFSET('Smelter Look-up'!$C$4,$Y1656-4,0)&amp;"")</f>
        <v/>
      </c>
      <c r="S1656" s="98" t="str">
        <f ca="1" t="shared" si="188"/>
        <v/>
      </c>
      <c r="T1656" s="98" t="str">
        <f ca="1">IF(B1656="","",IF(ISERROR(MATCH($J1656,SorP!B:B,0)),"",INDIRECT("'SorP'!$A$"&amp;MATCH($S1656&amp;$J1656,SorP!C:C,0))))</f>
        <v/>
      </c>
      <c r="U1656" s="99"/>
      <c r="V1656" s="74" t="str">
        <f ca="1" t="shared" si="189"/>
        <v/>
      </c>
      <c r="W1656" s="74" t="b">
        <f ca="1" t="shared" si="190"/>
        <v>0</v>
      </c>
      <c r="X1656" s="74" t="str">
        <f ca="1" t="shared" si="191"/>
        <v>+</v>
      </c>
      <c r="Y1656" s="74" t="e">
        <f ca="1">IF(C1656="",NA(),MATCH($B1656&amp;$C1656,'Smelter Look-up'!$J:$J,0))</f>
        <v>#N/A</v>
      </c>
      <c r="AB1656" s="74">
        <f ca="1" t="shared" si="192"/>
        <v>0</v>
      </c>
      <c r="AC1656" s="74" t="str">
        <f ca="1" t="shared" si="193"/>
        <v/>
      </c>
      <c r="AD1656" s="74" t="str">
        <f ca="1" t="shared" si="194"/>
        <v/>
      </c>
    </row>
    <row r="1657" s="74" customFormat="1" ht="20.15" customHeight="1" spans="1:30">
      <c r="A1657" s="97"/>
      <c r="B1657" s="95" t="str">
        <f ca="1">IF(LEN(A1657)=0,"",INDEX('Smelter Look-up'!$A:$A,MATCH($A1657,'Smelter Look-up'!$E:$E,0)))</f>
        <v/>
      </c>
      <c r="C1657" s="95" t="str">
        <f ca="1">IF(LEN(A1657)=0,"",INDEX('Smelter Look-up'!$C:$C,MATCH($A1657,'Smelter Look-up'!$E:$E,0)))</f>
        <v/>
      </c>
      <c r="D1657" s="95"/>
      <c r="E1657" s="95" t="str">
        <f ca="1">IF(ISERROR($Y1657),"",OFFSET('Smelter Look-up'!$D$4,$Y1657-4,0)&amp;"")</f>
        <v/>
      </c>
      <c r="F1657" s="95" t="str">
        <f ca="1">IF(ISERROR($Y1657),"",OFFSET('Smelter Look-up'!$E$4,$Y1657-4,0))</f>
        <v/>
      </c>
      <c r="G1657" s="95" t="str">
        <f ca="1">IF(C1657="Smelter not listed","Enter smelter details",IF(ISERROR($Y1657),"",OFFSET('Smelter Look-up'!$F$4,$Y1657-4,0)))</f>
        <v/>
      </c>
      <c r="H1657" s="154" t="str">
        <f ca="1">IF(ISERROR($Y1657),"",OFFSET('Smelter Look-up'!$G$4,$Y1657-4,0))</f>
        <v/>
      </c>
      <c r="I1657" s="96" t="str">
        <f ca="1">IF(ISERROR($Y1657),"",OFFSET('Smelter Look-up'!$H$4,$Y1657-4,0))</f>
        <v/>
      </c>
      <c r="J1657" s="96" t="str">
        <f ca="1">IF(ISERROR($Y1657),"",OFFSET('Smelter Look-up'!$I$4,$Y1657-4,0))</f>
        <v/>
      </c>
      <c r="K1657" s="97"/>
      <c r="L1657" s="97"/>
      <c r="M1657" s="97"/>
      <c r="N1657" s="97"/>
      <c r="O1657" s="97"/>
      <c r="P1657" s="97"/>
      <c r="Q1657" s="98"/>
      <c r="R1657" s="140" t="str">
        <f ca="1">IF(ISERROR($Y1657),"",OFFSET('Smelter Look-up'!$C$4,$Y1657-4,0)&amp;"")</f>
        <v/>
      </c>
      <c r="S1657" s="98" t="str">
        <f ca="1" t="shared" si="188"/>
        <v/>
      </c>
      <c r="T1657" s="98" t="str">
        <f ca="1">IF(B1657="","",IF(ISERROR(MATCH($J1657,SorP!B:B,0)),"",INDIRECT("'SorP'!$A$"&amp;MATCH($S1657&amp;$J1657,SorP!C:C,0))))</f>
        <v/>
      </c>
      <c r="U1657" s="99"/>
      <c r="V1657" s="74" t="str">
        <f ca="1" t="shared" si="189"/>
        <v/>
      </c>
      <c r="W1657" s="74" t="b">
        <f ca="1" t="shared" si="190"/>
        <v>0</v>
      </c>
      <c r="X1657" s="74" t="str">
        <f ca="1" t="shared" si="191"/>
        <v>+</v>
      </c>
      <c r="Y1657" s="74" t="e">
        <f ca="1">IF(C1657="",NA(),MATCH($B1657&amp;$C1657,'Smelter Look-up'!$J:$J,0))</f>
        <v>#N/A</v>
      </c>
      <c r="AB1657" s="74">
        <f ca="1" t="shared" si="192"/>
        <v>0</v>
      </c>
      <c r="AC1657" s="74" t="str">
        <f ca="1" t="shared" si="193"/>
        <v/>
      </c>
      <c r="AD1657" s="74" t="str">
        <f ca="1" t="shared" si="194"/>
        <v/>
      </c>
    </row>
    <row r="1658" s="74" customFormat="1" ht="20.15" customHeight="1" spans="1:30">
      <c r="A1658" s="97"/>
      <c r="B1658" s="95" t="str">
        <f ca="1">IF(LEN(A1658)=0,"",INDEX('Smelter Look-up'!$A:$A,MATCH($A1658,'Smelter Look-up'!$E:$E,0)))</f>
        <v/>
      </c>
      <c r="C1658" s="95" t="str">
        <f ca="1">IF(LEN(A1658)=0,"",INDEX('Smelter Look-up'!$C:$C,MATCH($A1658,'Smelter Look-up'!$E:$E,0)))</f>
        <v/>
      </c>
      <c r="D1658" s="95"/>
      <c r="E1658" s="95" t="str">
        <f ca="1">IF(ISERROR($Y1658),"",OFFSET('Smelter Look-up'!$D$4,$Y1658-4,0)&amp;"")</f>
        <v/>
      </c>
      <c r="F1658" s="95" t="str">
        <f ca="1">IF(ISERROR($Y1658),"",OFFSET('Smelter Look-up'!$E$4,$Y1658-4,0))</f>
        <v/>
      </c>
      <c r="G1658" s="95" t="str">
        <f ca="1">IF(C1658="Smelter not listed","Enter smelter details",IF(ISERROR($Y1658),"",OFFSET('Smelter Look-up'!$F$4,$Y1658-4,0)))</f>
        <v/>
      </c>
      <c r="H1658" s="154" t="str">
        <f ca="1">IF(ISERROR($Y1658),"",OFFSET('Smelter Look-up'!$G$4,$Y1658-4,0))</f>
        <v/>
      </c>
      <c r="I1658" s="96" t="str">
        <f ca="1">IF(ISERROR($Y1658),"",OFFSET('Smelter Look-up'!$H$4,$Y1658-4,0))</f>
        <v/>
      </c>
      <c r="J1658" s="96" t="str">
        <f ca="1">IF(ISERROR($Y1658),"",OFFSET('Smelter Look-up'!$I$4,$Y1658-4,0))</f>
        <v/>
      </c>
      <c r="K1658" s="97"/>
      <c r="L1658" s="97"/>
      <c r="M1658" s="97"/>
      <c r="N1658" s="97"/>
      <c r="O1658" s="97"/>
      <c r="P1658" s="97"/>
      <c r="Q1658" s="98"/>
      <c r="R1658" s="140" t="str">
        <f ca="1">IF(ISERROR($Y1658),"",OFFSET('Smelter Look-up'!$C$4,$Y1658-4,0)&amp;"")</f>
        <v/>
      </c>
      <c r="S1658" s="98" t="str">
        <f ca="1" t="shared" si="188"/>
        <v/>
      </c>
      <c r="T1658" s="98" t="str">
        <f ca="1">IF(B1658="","",IF(ISERROR(MATCH($J1658,SorP!B:B,0)),"",INDIRECT("'SorP'!$A$"&amp;MATCH($S1658&amp;$J1658,SorP!C:C,0))))</f>
        <v/>
      </c>
      <c r="U1658" s="99"/>
      <c r="V1658" s="74" t="str">
        <f ca="1" t="shared" si="189"/>
        <v/>
      </c>
      <c r="W1658" s="74" t="b">
        <f ca="1" t="shared" si="190"/>
        <v>0</v>
      </c>
      <c r="X1658" s="74" t="str">
        <f ca="1" t="shared" si="191"/>
        <v>+</v>
      </c>
      <c r="Y1658" s="74" t="e">
        <f ca="1">IF(C1658="",NA(),MATCH($B1658&amp;$C1658,'Smelter Look-up'!$J:$J,0))</f>
        <v>#N/A</v>
      </c>
      <c r="AB1658" s="74">
        <f ca="1" t="shared" si="192"/>
        <v>0</v>
      </c>
      <c r="AC1658" s="74" t="str">
        <f ca="1" t="shared" si="193"/>
        <v/>
      </c>
      <c r="AD1658" s="74" t="str">
        <f ca="1" t="shared" si="194"/>
        <v/>
      </c>
    </row>
    <row r="1659" s="74" customFormat="1" ht="20.15" customHeight="1" spans="1:30">
      <c r="A1659" s="97"/>
      <c r="B1659" s="95" t="str">
        <f ca="1">IF(LEN(A1659)=0,"",INDEX('Smelter Look-up'!$A:$A,MATCH($A1659,'Smelter Look-up'!$E:$E,0)))</f>
        <v/>
      </c>
      <c r="C1659" s="95" t="str">
        <f ca="1">IF(LEN(A1659)=0,"",INDEX('Smelter Look-up'!$C:$C,MATCH($A1659,'Smelter Look-up'!$E:$E,0)))</f>
        <v/>
      </c>
      <c r="D1659" s="95"/>
      <c r="E1659" s="95" t="str">
        <f ca="1">IF(ISERROR($Y1659),"",OFFSET('Smelter Look-up'!$D$4,$Y1659-4,0)&amp;"")</f>
        <v/>
      </c>
      <c r="F1659" s="95" t="str">
        <f ca="1">IF(ISERROR($Y1659),"",OFFSET('Smelter Look-up'!$E$4,$Y1659-4,0))</f>
        <v/>
      </c>
      <c r="G1659" s="95" t="str">
        <f ca="1">IF(C1659="Smelter not listed","Enter smelter details",IF(ISERROR($Y1659),"",OFFSET('Smelter Look-up'!$F$4,$Y1659-4,0)))</f>
        <v/>
      </c>
      <c r="H1659" s="154" t="str">
        <f ca="1">IF(ISERROR($Y1659),"",OFFSET('Smelter Look-up'!$G$4,$Y1659-4,0))</f>
        <v/>
      </c>
      <c r="I1659" s="96" t="str">
        <f ca="1">IF(ISERROR($Y1659),"",OFFSET('Smelter Look-up'!$H$4,$Y1659-4,0))</f>
        <v/>
      </c>
      <c r="J1659" s="96" t="str">
        <f ca="1">IF(ISERROR($Y1659),"",OFFSET('Smelter Look-up'!$I$4,$Y1659-4,0))</f>
        <v/>
      </c>
      <c r="K1659" s="97"/>
      <c r="L1659" s="97"/>
      <c r="M1659" s="97"/>
      <c r="N1659" s="97"/>
      <c r="O1659" s="97"/>
      <c r="P1659" s="97"/>
      <c r="Q1659" s="98"/>
      <c r="R1659" s="140" t="str">
        <f ca="1">IF(ISERROR($Y1659),"",OFFSET('Smelter Look-up'!$C$4,$Y1659-4,0)&amp;"")</f>
        <v/>
      </c>
      <c r="S1659" s="98" t="str">
        <f ca="1" t="shared" si="188"/>
        <v/>
      </c>
      <c r="T1659" s="98" t="str">
        <f ca="1">IF(B1659="","",IF(ISERROR(MATCH($J1659,SorP!B:B,0)),"",INDIRECT("'SorP'!$A$"&amp;MATCH($S1659&amp;$J1659,SorP!C:C,0))))</f>
        <v/>
      </c>
      <c r="U1659" s="99"/>
      <c r="V1659" s="74" t="str">
        <f ca="1" t="shared" si="189"/>
        <v/>
      </c>
      <c r="W1659" s="74" t="b">
        <f ca="1" t="shared" si="190"/>
        <v>0</v>
      </c>
      <c r="X1659" s="74" t="str">
        <f ca="1" t="shared" si="191"/>
        <v>+</v>
      </c>
      <c r="Y1659" s="74" t="e">
        <f ca="1">IF(C1659="",NA(),MATCH($B1659&amp;$C1659,'Smelter Look-up'!$J:$J,0))</f>
        <v>#N/A</v>
      </c>
      <c r="AB1659" s="74">
        <f ca="1" t="shared" si="192"/>
        <v>0</v>
      </c>
      <c r="AC1659" s="74" t="str">
        <f ca="1" t="shared" si="193"/>
        <v/>
      </c>
      <c r="AD1659" s="74" t="str">
        <f ca="1" t="shared" si="194"/>
        <v/>
      </c>
    </row>
    <row r="1660" s="74" customFormat="1" ht="20.15" customHeight="1" spans="1:30">
      <c r="A1660" s="97"/>
      <c r="B1660" s="95" t="str">
        <f ca="1">IF(LEN(A1660)=0,"",INDEX('Smelter Look-up'!$A:$A,MATCH($A1660,'Smelter Look-up'!$E:$E,0)))</f>
        <v/>
      </c>
      <c r="C1660" s="95" t="str">
        <f ca="1">IF(LEN(A1660)=0,"",INDEX('Smelter Look-up'!$C:$C,MATCH($A1660,'Smelter Look-up'!$E:$E,0)))</f>
        <v/>
      </c>
      <c r="D1660" s="95"/>
      <c r="E1660" s="95" t="str">
        <f ca="1">IF(ISERROR($Y1660),"",OFFSET('Smelter Look-up'!$D$4,$Y1660-4,0)&amp;"")</f>
        <v/>
      </c>
      <c r="F1660" s="95" t="str">
        <f ca="1">IF(ISERROR($Y1660),"",OFFSET('Smelter Look-up'!$E$4,$Y1660-4,0))</f>
        <v/>
      </c>
      <c r="G1660" s="95" t="str">
        <f ca="1">IF(C1660="Smelter not listed","Enter smelter details",IF(ISERROR($Y1660),"",OFFSET('Smelter Look-up'!$F$4,$Y1660-4,0)))</f>
        <v/>
      </c>
      <c r="H1660" s="154" t="str">
        <f ca="1">IF(ISERROR($Y1660),"",OFFSET('Smelter Look-up'!$G$4,$Y1660-4,0))</f>
        <v/>
      </c>
      <c r="I1660" s="96" t="str">
        <f ca="1">IF(ISERROR($Y1660),"",OFFSET('Smelter Look-up'!$H$4,$Y1660-4,0))</f>
        <v/>
      </c>
      <c r="J1660" s="96" t="str">
        <f ca="1">IF(ISERROR($Y1660),"",OFFSET('Smelter Look-up'!$I$4,$Y1660-4,0))</f>
        <v/>
      </c>
      <c r="K1660" s="97"/>
      <c r="L1660" s="97"/>
      <c r="M1660" s="97"/>
      <c r="N1660" s="97"/>
      <c r="O1660" s="97"/>
      <c r="P1660" s="97"/>
      <c r="Q1660" s="98"/>
      <c r="R1660" s="140" t="str">
        <f ca="1">IF(ISERROR($Y1660),"",OFFSET('Smelter Look-up'!$C$4,$Y1660-4,0)&amp;"")</f>
        <v/>
      </c>
      <c r="S1660" s="98" t="str">
        <f ca="1" t="shared" si="188"/>
        <v/>
      </c>
      <c r="T1660" s="98" t="str">
        <f ca="1">IF(B1660="","",IF(ISERROR(MATCH($J1660,SorP!B:B,0)),"",INDIRECT("'SorP'!$A$"&amp;MATCH($S1660&amp;$J1660,SorP!C:C,0))))</f>
        <v/>
      </c>
      <c r="U1660" s="99"/>
      <c r="V1660" s="74" t="str">
        <f ca="1" t="shared" si="189"/>
        <v/>
      </c>
      <c r="W1660" s="74" t="b">
        <f ca="1" t="shared" si="190"/>
        <v>0</v>
      </c>
      <c r="X1660" s="74" t="str">
        <f ca="1" t="shared" si="191"/>
        <v>+</v>
      </c>
      <c r="Y1660" s="74" t="e">
        <f ca="1">IF(C1660="",NA(),MATCH($B1660&amp;$C1660,'Smelter Look-up'!$J:$J,0))</f>
        <v>#N/A</v>
      </c>
      <c r="AB1660" s="74">
        <f ca="1" t="shared" si="192"/>
        <v>0</v>
      </c>
      <c r="AC1660" s="74" t="str">
        <f ca="1" t="shared" si="193"/>
        <v/>
      </c>
      <c r="AD1660" s="74" t="str">
        <f ca="1" t="shared" si="194"/>
        <v/>
      </c>
    </row>
    <row r="1661" s="74" customFormat="1" ht="20.15" customHeight="1" spans="1:30">
      <c r="A1661" s="97"/>
      <c r="B1661" s="95" t="str">
        <f ca="1">IF(LEN(A1661)=0,"",INDEX('Smelter Look-up'!$A:$A,MATCH($A1661,'Smelter Look-up'!$E:$E,0)))</f>
        <v/>
      </c>
      <c r="C1661" s="95" t="str">
        <f ca="1">IF(LEN(A1661)=0,"",INDEX('Smelter Look-up'!$C:$C,MATCH($A1661,'Smelter Look-up'!$E:$E,0)))</f>
        <v/>
      </c>
      <c r="D1661" s="95"/>
      <c r="E1661" s="95" t="str">
        <f ca="1">IF(ISERROR($Y1661),"",OFFSET('Smelter Look-up'!$D$4,$Y1661-4,0)&amp;"")</f>
        <v/>
      </c>
      <c r="F1661" s="95" t="str">
        <f ca="1">IF(ISERROR($Y1661),"",OFFSET('Smelter Look-up'!$E$4,$Y1661-4,0))</f>
        <v/>
      </c>
      <c r="G1661" s="95" t="str">
        <f ca="1">IF(C1661="Smelter not listed","Enter smelter details",IF(ISERROR($Y1661),"",OFFSET('Smelter Look-up'!$F$4,$Y1661-4,0)))</f>
        <v/>
      </c>
      <c r="H1661" s="154" t="str">
        <f ca="1">IF(ISERROR($Y1661),"",OFFSET('Smelter Look-up'!$G$4,$Y1661-4,0))</f>
        <v/>
      </c>
      <c r="I1661" s="96" t="str">
        <f ca="1">IF(ISERROR($Y1661),"",OFFSET('Smelter Look-up'!$H$4,$Y1661-4,0))</f>
        <v/>
      </c>
      <c r="J1661" s="96" t="str">
        <f ca="1">IF(ISERROR($Y1661),"",OFFSET('Smelter Look-up'!$I$4,$Y1661-4,0))</f>
        <v/>
      </c>
      <c r="K1661" s="97"/>
      <c r="L1661" s="97"/>
      <c r="M1661" s="97"/>
      <c r="N1661" s="97"/>
      <c r="O1661" s="97"/>
      <c r="P1661" s="97"/>
      <c r="Q1661" s="98"/>
      <c r="R1661" s="140" t="str">
        <f ca="1">IF(ISERROR($Y1661),"",OFFSET('Smelter Look-up'!$C$4,$Y1661-4,0)&amp;"")</f>
        <v/>
      </c>
      <c r="S1661" s="98" t="str">
        <f ca="1" t="shared" si="188"/>
        <v/>
      </c>
      <c r="T1661" s="98" t="str">
        <f ca="1">IF(B1661="","",IF(ISERROR(MATCH($J1661,SorP!B:B,0)),"",INDIRECT("'SorP'!$A$"&amp;MATCH($S1661&amp;$J1661,SorP!C:C,0))))</f>
        <v/>
      </c>
      <c r="U1661" s="99"/>
      <c r="V1661" s="74" t="str">
        <f ca="1" t="shared" si="189"/>
        <v/>
      </c>
      <c r="W1661" s="74" t="b">
        <f ca="1" t="shared" si="190"/>
        <v>0</v>
      </c>
      <c r="X1661" s="74" t="str">
        <f ca="1" t="shared" si="191"/>
        <v>+</v>
      </c>
      <c r="Y1661" s="74" t="e">
        <f ca="1">IF(C1661="",NA(),MATCH($B1661&amp;$C1661,'Smelter Look-up'!$J:$J,0))</f>
        <v>#N/A</v>
      </c>
      <c r="AB1661" s="74">
        <f ca="1" t="shared" si="192"/>
        <v>0</v>
      </c>
      <c r="AC1661" s="74" t="str">
        <f ca="1" t="shared" si="193"/>
        <v/>
      </c>
      <c r="AD1661" s="74" t="str">
        <f ca="1" t="shared" si="194"/>
        <v/>
      </c>
    </row>
    <row r="1662" s="74" customFormat="1" ht="20.15" customHeight="1" spans="1:30">
      <c r="A1662" s="97"/>
      <c r="B1662" s="95" t="str">
        <f ca="1">IF(LEN(A1662)=0,"",INDEX('Smelter Look-up'!$A:$A,MATCH($A1662,'Smelter Look-up'!$E:$E,0)))</f>
        <v/>
      </c>
      <c r="C1662" s="95" t="str">
        <f ca="1">IF(LEN(A1662)=0,"",INDEX('Smelter Look-up'!$C:$C,MATCH($A1662,'Smelter Look-up'!$E:$E,0)))</f>
        <v/>
      </c>
      <c r="D1662" s="95"/>
      <c r="E1662" s="95" t="str">
        <f ca="1">IF(ISERROR($Y1662),"",OFFSET('Smelter Look-up'!$D$4,$Y1662-4,0)&amp;"")</f>
        <v/>
      </c>
      <c r="F1662" s="95" t="str">
        <f ca="1">IF(ISERROR($Y1662),"",OFFSET('Smelter Look-up'!$E$4,$Y1662-4,0))</f>
        <v/>
      </c>
      <c r="G1662" s="95" t="str">
        <f ca="1">IF(C1662="Smelter not listed","Enter smelter details",IF(ISERROR($Y1662),"",OFFSET('Smelter Look-up'!$F$4,$Y1662-4,0)))</f>
        <v/>
      </c>
      <c r="H1662" s="154" t="str">
        <f ca="1">IF(ISERROR($Y1662),"",OFFSET('Smelter Look-up'!$G$4,$Y1662-4,0))</f>
        <v/>
      </c>
      <c r="I1662" s="96" t="str">
        <f ca="1">IF(ISERROR($Y1662),"",OFFSET('Smelter Look-up'!$H$4,$Y1662-4,0))</f>
        <v/>
      </c>
      <c r="J1662" s="96" t="str">
        <f ca="1">IF(ISERROR($Y1662),"",OFFSET('Smelter Look-up'!$I$4,$Y1662-4,0))</f>
        <v/>
      </c>
      <c r="K1662" s="97"/>
      <c r="L1662" s="97"/>
      <c r="M1662" s="97"/>
      <c r="N1662" s="97"/>
      <c r="O1662" s="97"/>
      <c r="P1662" s="97"/>
      <c r="Q1662" s="98"/>
      <c r="R1662" s="140" t="str">
        <f ca="1">IF(ISERROR($Y1662),"",OFFSET('Smelter Look-up'!$C$4,$Y1662-4,0)&amp;"")</f>
        <v/>
      </c>
      <c r="S1662" s="98" t="str">
        <f ca="1" t="shared" si="188"/>
        <v/>
      </c>
      <c r="T1662" s="98" t="str">
        <f ca="1">IF(B1662="","",IF(ISERROR(MATCH($J1662,SorP!B:B,0)),"",INDIRECT("'SorP'!$A$"&amp;MATCH($S1662&amp;$J1662,SorP!C:C,0))))</f>
        <v/>
      </c>
      <c r="U1662" s="99"/>
      <c r="V1662" s="74" t="str">
        <f ca="1" t="shared" si="189"/>
        <v/>
      </c>
      <c r="W1662" s="74" t="b">
        <f ca="1" t="shared" si="190"/>
        <v>0</v>
      </c>
      <c r="X1662" s="74" t="str">
        <f ca="1" t="shared" si="191"/>
        <v>+</v>
      </c>
      <c r="Y1662" s="74" t="e">
        <f ca="1">IF(C1662="",NA(),MATCH($B1662&amp;$C1662,'Smelter Look-up'!$J:$J,0))</f>
        <v>#N/A</v>
      </c>
      <c r="AB1662" s="74">
        <f ca="1" t="shared" si="192"/>
        <v>0</v>
      </c>
      <c r="AC1662" s="74" t="str">
        <f ca="1" t="shared" si="193"/>
        <v/>
      </c>
      <c r="AD1662" s="74" t="str">
        <f ca="1" t="shared" si="194"/>
        <v/>
      </c>
    </row>
    <row r="1663" s="74" customFormat="1" ht="20.15" customHeight="1" spans="1:30">
      <c r="A1663" s="97"/>
      <c r="B1663" s="95" t="str">
        <f ca="1">IF(LEN(A1663)=0,"",INDEX('Smelter Look-up'!$A:$A,MATCH($A1663,'Smelter Look-up'!$E:$E,0)))</f>
        <v/>
      </c>
      <c r="C1663" s="95" t="str">
        <f ca="1">IF(LEN(A1663)=0,"",INDEX('Smelter Look-up'!$C:$C,MATCH($A1663,'Smelter Look-up'!$E:$E,0)))</f>
        <v/>
      </c>
      <c r="D1663" s="95"/>
      <c r="E1663" s="95" t="str">
        <f ca="1">IF(ISERROR($Y1663),"",OFFSET('Smelter Look-up'!$D$4,$Y1663-4,0)&amp;"")</f>
        <v/>
      </c>
      <c r="F1663" s="95" t="str">
        <f ca="1">IF(ISERROR($Y1663),"",OFFSET('Smelter Look-up'!$E$4,$Y1663-4,0))</f>
        <v/>
      </c>
      <c r="G1663" s="95" t="str">
        <f ca="1">IF(C1663="Smelter not listed","Enter smelter details",IF(ISERROR($Y1663),"",OFFSET('Smelter Look-up'!$F$4,$Y1663-4,0)))</f>
        <v/>
      </c>
      <c r="H1663" s="154" t="str">
        <f ca="1">IF(ISERROR($Y1663),"",OFFSET('Smelter Look-up'!$G$4,$Y1663-4,0))</f>
        <v/>
      </c>
      <c r="I1663" s="96" t="str">
        <f ca="1">IF(ISERROR($Y1663),"",OFFSET('Smelter Look-up'!$H$4,$Y1663-4,0))</f>
        <v/>
      </c>
      <c r="J1663" s="96" t="str">
        <f ca="1">IF(ISERROR($Y1663),"",OFFSET('Smelter Look-up'!$I$4,$Y1663-4,0))</f>
        <v/>
      </c>
      <c r="K1663" s="97"/>
      <c r="L1663" s="97"/>
      <c r="M1663" s="97"/>
      <c r="N1663" s="97"/>
      <c r="O1663" s="97"/>
      <c r="P1663" s="97"/>
      <c r="Q1663" s="98"/>
      <c r="R1663" s="140" t="str">
        <f ca="1">IF(ISERROR($Y1663),"",OFFSET('Smelter Look-up'!$C$4,$Y1663-4,0)&amp;"")</f>
        <v/>
      </c>
      <c r="S1663" s="98" t="str">
        <f ca="1" t="shared" si="188"/>
        <v/>
      </c>
      <c r="T1663" s="98" t="str">
        <f ca="1">IF(B1663="","",IF(ISERROR(MATCH($J1663,SorP!B:B,0)),"",INDIRECT("'SorP'!$A$"&amp;MATCH($S1663&amp;$J1663,SorP!C:C,0))))</f>
        <v/>
      </c>
      <c r="U1663" s="99"/>
      <c r="V1663" s="74" t="str">
        <f ca="1" t="shared" si="189"/>
        <v/>
      </c>
      <c r="W1663" s="74" t="b">
        <f ca="1" t="shared" si="190"/>
        <v>0</v>
      </c>
      <c r="X1663" s="74" t="str">
        <f ca="1" t="shared" si="191"/>
        <v>+</v>
      </c>
      <c r="Y1663" s="74" t="e">
        <f ca="1">IF(C1663="",NA(),MATCH($B1663&amp;$C1663,'Smelter Look-up'!$J:$J,0))</f>
        <v>#N/A</v>
      </c>
      <c r="AB1663" s="74">
        <f ca="1" t="shared" si="192"/>
        <v>0</v>
      </c>
      <c r="AC1663" s="74" t="str">
        <f ca="1" t="shared" si="193"/>
        <v/>
      </c>
      <c r="AD1663" s="74" t="str">
        <f ca="1" t="shared" si="194"/>
        <v/>
      </c>
    </row>
    <row r="1664" s="74" customFormat="1" ht="20.15" customHeight="1" spans="1:30">
      <c r="A1664" s="97"/>
      <c r="B1664" s="95" t="str">
        <f ca="1">IF(LEN(A1664)=0,"",INDEX('Smelter Look-up'!$A:$A,MATCH($A1664,'Smelter Look-up'!$E:$E,0)))</f>
        <v/>
      </c>
      <c r="C1664" s="95" t="str">
        <f ca="1">IF(LEN(A1664)=0,"",INDEX('Smelter Look-up'!$C:$C,MATCH($A1664,'Smelter Look-up'!$E:$E,0)))</f>
        <v/>
      </c>
      <c r="D1664" s="95"/>
      <c r="E1664" s="95" t="str">
        <f ca="1">IF(ISERROR($Y1664),"",OFFSET('Smelter Look-up'!$D$4,$Y1664-4,0)&amp;"")</f>
        <v/>
      </c>
      <c r="F1664" s="95" t="str">
        <f ca="1">IF(ISERROR($Y1664),"",OFFSET('Smelter Look-up'!$E$4,$Y1664-4,0))</f>
        <v/>
      </c>
      <c r="G1664" s="95" t="str">
        <f ca="1">IF(C1664="Smelter not listed","Enter smelter details",IF(ISERROR($Y1664),"",OFFSET('Smelter Look-up'!$F$4,$Y1664-4,0)))</f>
        <v/>
      </c>
      <c r="H1664" s="154" t="str">
        <f ca="1">IF(ISERROR($Y1664),"",OFFSET('Smelter Look-up'!$G$4,$Y1664-4,0))</f>
        <v/>
      </c>
      <c r="I1664" s="96" t="str">
        <f ca="1">IF(ISERROR($Y1664),"",OFFSET('Smelter Look-up'!$H$4,$Y1664-4,0))</f>
        <v/>
      </c>
      <c r="J1664" s="96" t="str">
        <f ca="1">IF(ISERROR($Y1664),"",OFFSET('Smelter Look-up'!$I$4,$Y1664-4,0))</f>
        <v/>
      </c>
      <c r="K1664" s="97"/>
      <c r="L1664" s="97"/>
      <c r="M1664" s="97"/>
      <c r="N1664" s="97"/>
      <c r="O1664" s="97"/>
      <c r="P1664" s="97"/>
      <c r="Q1664" s="98"/>
      <c r="R1664" s="140" t="str">
        <f ca="1">IF(ISERROR($Y1664),"",OFFSET('Smelter Look-up'!$C$4,$Y1664-4,0)&amp;"")</f>
        <v/>
      </c>
      <c r="S1664" s="98" t="str">
        <f ca="1" t="shared" si="188"/>
        <v/>
      </c>
      <c r="T1664" s="98" t="str">
        <f ca="1">IF(B1664="","",IF(ISERROR(MATCH($J1664,SorP!B:B,0)),"",INDIRECT("'SorP'!$A$"&amp;MATCH($S1664&amp;$J1664,SorP!C:C,0))))</f>
        <v/>
      </c>
      <c r="U1664" s="99"/>
      <c r="V1664" s="74" t="str">
        <f ca="1" t="shared" si="189"/>
        <v/>
      </c>
      <c r="W1664" s="74" t="b">
        <f ca="1" t="shared" si="190"/>
        <v>0</v>
      </c>
      <c r="X1664" s="74" t="str">
        <f ca="1" t="shared" si="191"/>
        <v>+</v>
      </c>
      <c r="Y1664" s="74" t="e">
        <f ca="1">IF(C1664="",NA(),MATCH($B1664&amp;$C1664,'Smelter Look-up'!$J:$J,0))</f>
        <v>#N/A</v>
      </c>
      <c r="AB1664" s="74">
        <f ca="1" t="shared" si="192"/>
        <v>0</v>
      </c>
      <c r="AC1664" s="74" t="str">
        <f ca="1" t="shared" si="193"/>
        <v/>
      </c>
      <c r="AD1664" s="74" t="str">
        <f ca="1" t="shared" si="194"/>
        <v/>
      </c>
    </row>
    <row r="1665" s="74" customFormat="1" ht="20.15" customHeight="1" spans="1:30">
      <c r="A1665" s="97"/>
      <c r="B1665" s="95" t="str">
        <f ca="1">IF(LEN(A1665)=0,"",INDEX('Smelter Look-up'!$A:$A,MATCH($A1665,'Smelter Look-up'!$E:$E,0)))</f>
        <v/>
      </c>
      <c r="C1665" s="95" t="str">
        <f ca="1">IF(LEN(A1665)=0,"",INDEX('Smelter Look-up'!$C:$C,MATCH($A1665,'Smelter Look-up'!$E:$E,0)))</f>
        <v/>
      </c>
      <c r="D1665" s="95"/>
      <c r="E1665" s="95" t="str">
        <f ca="1">IF(ISERROR($Y1665),"",OFFSET('Smelter Look-up'!$D$4,$Y1665-4,0)&amp;"")</f>
        <v/>
      </c>
      <c r="F1665" s="95" t="str">
        <f ca="1">IF(ISERROR($Y1665),"",OFFSET('Smelter Look-up'!$E$4,$Y1665-4,0))</f>
        <v/>
      </c>
      <c r="G1665" s="95" t="str">
        <f ca="1">IF(C1665="Smelter not listed","Enter smelter details",IF(ISERROR($Y1665),"",OFFSET('Smelter Look-up'!$F$4,$Y1665-4,0)))</f>
        <v/>
      </c>
      <c r="H1665" s="154" t="str">
        <f ca="1">IF(ISERROR($Y1665),"",OFFSET('Smelter Look-up'!$G$4,$Y1665-4,0))</f>
        <v/>
      </c>
      <c r="I1665" s="96" t="str">
        <f ca="1">IF(ISERROR($Y1665),"",OFFSET('Smelter Look-up'!$H$4,$Y1665-4,0))</f>
        <v/>
      </c>
      <c r="J1665" s="96" t="str">
        <f ca="1">IF(ISERROR($Y1665),"",OFFSET('Smelter Look-up'!$I$4,$Y1665-4,0))</f>
        <v/>
      </c>
      <c r="K1665" s="97"/>
      <c r="L1665" s="97"/>
      <c r="M1665" s="97"/>
      <c r="N1665" s="97"/>
      <c r="O1665" s="97"/>
      <c r="P1665" s="97"/>
      <c r="Q1665" s="98"/>
      <c r="R1665" s="140" t="str">
        <f ca="1">IF(ISERROR($Y1665),"",OFFSET('Smelter Look-up'!$C$4,$Y1665-4,0)&amp;"")</f>
        <v/>
      </c>
      <c r="S1665" s="98" t="str">
        <f ca="1" t="shared" si="188"/>
        <v/>
      </c>
      <c r="T1665" s="98" t="str">
        <f ca="1">IF(B1665="","",IF(ISERROR(MATCH($J1665,SorP!B:B,0)),"",INDIRECT("'SorP'!$A$"&amp;MATCH($S1665&amp;$J1665,SorP!C:C,0))))</f>
        <v/>
      </c>
      <c r="U1665" s="99"/>
      <c r="V1665" s="74" t="str">
        <f ca="1" t="shared" si="189"/>
        <v/>
      </c>
      <c r="W1665" s="74" t="b">
        <f ca="1" t="shared" si="190"/>
        <v>0</v>
      </c>
      <c r="X1665" s="74" t="str">
        <f ca="1" t="shared" si="191"/>
        <v>+</v>
      </c>
      <c r="Y1665" s="74" t="e">
        <f ca="1">IF(C1665="",NA(),MATCH($B1665&amp;$C1665,'Smelter Look-up'!$J:$J,0))</f>
        <v>#N/A</v>
      </c>
      <c r="AB1665" s="74">
        <f ca="1" t="shared" si="192"/>
        <v>0</v>
      </c>
      <c r="AC1665" s="74" t="str">
        <f ca="1" t="shared" si="193"/>
        <v/>
      </c>
      <c r="AD1665" s="74" t="str">
        <f ca="1" t="shared" si="194"/>
        <v/>
      </c>
    </row>
    <row r="1666" s="74" customFormat="1" ht="20.15" customHeight="1" spans="1:30">
      <c r="A1666" s="97"/>
      <c r="B1666" s="95" t="str">
        <f ca="1">IF(LEN(A1666)=0,"",INDEX('Smelter Look-up'!$A:$A,MATCH($A1666,'Smelter Look-up'!$E:$E,0)))</f>
        <v/>
      </c>
      <c r="C1666" s="95" t="str">
        <f ca="1">IF(LEN(A1666)=0,"",INDEX('Smelter Look-up'!$C:$C,MATCH($A1666,'Smelter Look-up'!$E:$E,0)))</f>
        <v/>
      </c>
      <c r="D1666" s="95"/>
      <c r="E1666" s="95" t="str">
        <f ca="1">IF(ISERROR($Y1666),"",OFFSET('Smelter Look-up'!$D$4,$Y1666-4,0)&amp;"")</f>
        <v/>
      </c>
      <c r="F1666" s="95" t="str">
        <f ca="1">IF(ISERROR($Y1666),"",OFFSET('Smelter Look-up'!$E$4,$Y1666-4,0))</f>
        <v/>
      </c>
      <c r="G1666" s="95" t="str">
        <f ca="1">IF(C1666="Smelter not listed","Enter smelter details",IF(ISERROR($Y1666),"",OFFSET('Smelter Look-up'!$F$4,$Y1666-4,0)))</f>
        <v/>
      </c>
      <c r="H1666" s="154" t="str">
        <f ca="1">IF(ISERROR($Y1666),"",OFFSET('Smelter Look-up'!$G$4,$Y1666-4,0))</f>
        <v/>
      </c>
      <c r="I1666" s="96" t="str">
        <f ca="1">IF(ISERROR($Y1666),"",OFFSET('Smelter Look-up'!$H$4,$Y1666-4,0))</f>
        <v/>
      </c>
      <c r="J1666" s="96" t="str">
        <f ca="1">IF(ISERROR($Y1666),"",OFFSET('Smelter Look-up'!$I$4,$Y1666-4,0))</f>
        <v/>
      </c>
      <c r="K1666" s="97"/>
      <c r="L1666" s="97"/>
      <c r="M1666" s="97"/>
      <c r="N1666" s="97"/>
      <c r="O1666" s="97"/>
      <c r="P1666" s="97"/>
      <c r="Q1666" s="98"/>
      <c r="R1666" s="140" t="str">
        <f ca="1">IF(ISERROR($Y1666),"",OFFSET('Smelter Look-up'!$C$4,$Y1666-4,0)&amp;"")</f>
        <v/>
      </c>
      <c r="S1666" s="98" t="str">
        <f ca="1" t="shared" si="188"/>
        <v/>
      </c>
      <c r="T1666" s="98" t="str">
        <f ca="1">IF(B1666="","",IF(ISERROR(MATCH($J1666,SorP!B:B,0)),"",INDIRECT("'SorP'!$A$"&amp;MATCH($S1666&amp;$J1666,SorP!C:C,0))))</f>
        <v/>
      </c>
      <c r="U1666" s="99"/>
      <c r="V1666" s="74" t="str">
        <f ca="1" t="shared" si="189"/>
        <v/>
      </c>
      <c r="W1666" s="74" t="b">
        <f ca="1" t="shared" si="190"/>
        <v>0</v>
      </c>
      <c r="X1666" s="74" t="str">
        <f ca="1" t="shared" si="191"/>
        <v>+</v>
      </c>
      <c r="Y1666" s="74" t="e">
        <f ca="1">IF(C1666="",NA(),MATCH($B1666&amp;$C1666,'Smelter Look-up'!$J:$J,0))</f>
        <v>#N/A</v>
      </c>
      <c r="AB1666" s="74">
        <f ca="1" t="shared" si="192"/>
        <v>0</v>
      </c>
      <c r="AC1666" s="74" t="str">
        <f ca="1" t="shared" si="193"/>
        <v/>
      </c>
      <c r="AD1666" s="74" t="str">
        <f ca="1" t="shared" si="194"/>
        <v/>
      </c>
    </row>
    <row r="1667" s="74" customFormat="1" ht="20.15" customHeight="1" spans="1:30">
      <c r="A1667" s="97"/>
      <c r="B1667" s="95" t="str">
        <f ca="1">IF(LEN(A1667)=0,"",INDEX('Smelter Look-up'!$A:$A,MATCH($A1667,'Smelter Look-up'!$E:$E,0)))</f>
        <v/>
      </c>
      <c r="C1667" s="95" t="str">
        <f ca="1">IF(LEN(A1667)=0,"",INDEX('Smelter Look-up'!$C:$C,MATCH($A1667,'Smelter Look-up'!$E:$E,0)))</f>
        <v/>
      </c>
      <c r="D1667" s="95"/>
      <c r="E1667" s="95" t="str">
        <f ca="1">IF(ISERROR($Y1667),"",OFFSET('Smelter Look-up'!$D$4,$Y1667-4,0)&amp;"")</f>
        <v/>
      </c>
      <c r="F1667" s="95" t="str">
        <f ca="1">IF(ISERROR($Y1667),"",OFFSET('Smelter Look-up'!$E$4,$Y1667-4,0))</f>
        <v/>
      </c>
      <c r="G1667" s="95" t="str">
        <f ca="1">IF(C1667="Smelter not listed","Enter smelter details",IF(ISERROR($Y1667),"",OFFSET('Smelter Look-up'!$F$4,$Y1667-4,0)))</f>
        <v/>
      </c>
      <c r="H1667" s="154" t="str">
        <f ca="1">IF(ISERROR($Y1667),"",OFFSET('Smelter Look-up'!$G$4,$Y1667-4,0))</f>
        <v/>
      </c>
      <c r="I1667" s="96" t="str">
        <f ca="1">IF(ISERROR($Y1667),"",OFFSET('Smelter Look-up'!$H$4,$Y1667-4,0))</f>
        <v/>
      </c>
      <c r="J1667" s="96" t="str">
        <f ca="1">IF(ISERROR($Y1667),"",OFFSET('Smelter Look-up'!$I$4,$Y1667-4,0))</f>
        <v/>
      </c>
      <c r="K1667" s="97"/>
      <c r="L1667" s="97"/>
      <c r="M1667" s="97"/>
      <c r="N1667" s="97"/>
      <c r="O1667" s="97"/>
      <c r="P1667" s="97"/>
      <c r="Q1667" s="98"/>
      <c r="R1667" s="140" t="str">
        <f ca="1">IF(ISERROR($Y1667),"",OFFSET('Smelter Look-up'!$C$4,$Y1667-4,0)&amp;"")</f>
        <v/>
      </c>
      <c r="S1667" s="98" t="str">
        <f ca="1" t="shared" si="188"/>
        <v/>
      </c>
      <c r="T1667" s="98" t="str">
        <f ca="1">IF(B1667="","",IF(ISERROR(MATCH($J1667,SorP!B:B,0)),"",INDIRECT("'SorP'!$A$"&amp;MATCH($S1667&amp;$J1667,SorP!C:C,0))))</f>
        <v/>
      </c>
      <c r="U1667" s="99"/>
      <c r="V1667" s="74" t="str">
        <f ca="1" t="shared" si="189"/>
        <v/>
      </c>
      <c r="W1667" s="74" t="b">
        <f ca="1" t="shared" si="190"/>
        <v>0</v>
      </c>
      <c r="X1667" s="74" t="str">
        <f ca="1" t="shared" si="191"/>
        <v>+</v>
      </c>
      <c r="Y1667" s="74" t="e">
        <f ca="1">IF(C1667="",NA(),MATCH($B1667&amp;$C1667,'Smelter Look-up'!$J:$J,0))</f>
        <v>#N/A</v>
      </c>
      <c r="AB1667" s="74">
        <f ca="1" t="shared" si="192"/>
        <v>0</v>
      </c>
      <c r="AC1667" s="74" t="str">
        <f ca="1" t="shared" si="193"/>
        <v/>
      </c>
      <c r="AD1667" s="74" t="str">
        <f ca="1" t="shared" si="194"/>
        <v/>
      </c>
    </row>
    <row r="1668" s="74" customFormat="1" ht="20.15" customHeight="1" spans="1:30">
      <c r="A1668" s="97"/>
      <c r="B1668" s="95" t="str">
        <f ca="1">IF(LEN(A1668)=0,"",INDEX('Smelter Look-up'!$A:$A,MATCH($A1668,'Smelter Look-up'!$E:$E,0)))</f>
        <v/>
      </c>
      <c r="C1668" s="95" t="str">
        <f ca="1">IF(LEN(A1668)=0,"",INDEX('Smelter Look-up'!$C:$C,MATCH($A1668,'Smelter Look-up'!$E:$E,0)))</f>
        <v/>
      </c>
      <c r="D1668" s="95"/>
      <c r="E1668" s="95" t="str">
        <f ca="1">IF(ISERROR($Y1668),"",OFFSET('Smelter Look-up'!$D$4,$Y1668-4,0)&amp;"")</f>
        <v/>
      </c>
      <c r="F1668" s="95" t="str">
        <f ca="1">IF(ISERROR($Y1668),"",OFFSET('Smelter Look-up'!$E$4,$Y1668-4,0))</f>
        <v/>
      </c>
      <c r="G1668" s="95" t="str">
        <f ca="1">IF(C1668="Smelter not listed","Enter smelter details",IF(ISERROR($Y1668),"",OFFSET('Smelter Look-up'!$F$4,$Y1668-4,0)))</f>
        <v/>
      </c>
      <c r="H1668" s="154" t="str">
        <f ca="1">IF(ISERROR($Y1668),"",OFFSET('Smelter Look-up'!$G$4,$Y1668-4,0))</f>
        <v/>
      </c>
      <c r="I1668" s="96" t="str">
        <f ca="1">IF(ISERROR($Y1668),"",OFFSET('Smelter Look-up'!$H$4,$Y1668-4,0))</f>
        <v/>
      </c>
      <c r="J1668" s="96" t="str">
        <f ca="1">IF(ISERROR($Y1668),"",OFFSET('Smelter Look-up'!$I$4,$Y1668-4,0))</f>
        <v/>
      </c>
      <c r="K1668" s="97"/>
      <c r="L1668" s="97"/>
      <c r="M1668" s="97"/>
      <c r="N1668" s="97"/>
      <c r="O1668" s="97"/>
      <c r="P1668" s="97"/>
      <c r="Q1668" s="98"/>
      <c r="R1668" s="140" t="str">
        <f ca="1">IF(ISERROR($Y1668),"",OFFSET('Smelter Look-up'!$C$4,$Y1668-4,0)&amp;"")</f>
        <v/>
      </c>
      <c r="S1668" s="98" t="str">
        <f ca="1" t="shared" si="188"/>
        <v/>
      </c>
      <c r="T1668" s="98" t="str">
        <f ca="1">IF(B1668="","",IF(ISERROR(MATCH($J1668,SorP!B:B,0)),"",INDIRECT("'SorP'!$A$"&amp;MATCH($S1668&amp;$J1668,SorP!C:C,0))))</f>
        <v/>
      </c>
      <c r="U1668" s="99"/>
      <c r="V1668" s="74" t="str">
        <f ca="1" t="shared" si="189"/>
        <v/>
      </c>
      <c r="W1668" s="74" t="b">
        <f ca="1" t="shared" si="190"/>
        <v>0</v>
      </c>
      <c r="X1668" s="74" t="str">
        <f ca="1" t="shared" si="191"/>
        <v>+</v>
      </c>
      <c r="Y1668" s="74" t="e">
        <f ca="1">IF(C1668="",NA(),MATCH($B1668&amp;$C1668,'Smelter Look-up'!$J:$J,0))</f>
        <v>#N/A</v>
      </c>
      <c r="AB1668" s="74">
        <f ca="1" t="shared" si="192"/>
        <v>0</v>
      </c>
      <c r="AC1668" s="74" t="str">
        <f ca="1" t="shared" si="193"/>
        <v/>
      </c>
      <c r="AD1668" s="74" t="str">
        <f ca="1" t="shared" si="194"/>
        <v/>
      </c>
    </row>
    <row r="1669" s="74" customFormat="1" ht="20.15" customHeight="1" spans="1:30">
      <c r="A1669" s="97"/>
      <c r="B1669" s="95" t="str">
        <f ca="1">IF(LEN(A1669)=0,"",INDEX('Smelter Look-up'!$A:$A,MATCH($A1669,'Smelter Look-up'!$E:$E,0)))</f>
        <v/>
      </c>
      <c r="C1669" s="95" t="str">
        <f ca="1">IF(LEN(A1669)=0,"",INDEX('Smelter Look-up'!$C:$C,MATCH($A1669,'Smelter Look-up'!$E:$E,0)))</f>
        <v/>
      </c>
      <c r="D1669" s="95"/>
      <c r="E1669" s="95" t="str">
        <f ca="1">IF(ISERROR($Y1669),"",OFFSET('Smelter Look-up'!$D$4,$Y1669-4,0)&amp;"")</f>
        <v/>
      </c>
      <c r="F1669" s="95" t="str">
        <f ca="1">IF(ISERROR($Y1669),"",OFFSET('Smelter Look-up'!$E$4,$Y1669-4,0))</f>
        <v/>
      </c>
      <c r="G1669" s="95" t="str">
        <f ca="1">IF(C1669="Smelter not listed","Enter smelter details",IF(ISERROR($Y1669),"",OFFSET('Smelter Look-up'!$F$4,$Y1669-4,0)))</f>
        <v/>
      </c>
      <c r="H1669" s="154" t="str">
        <f ca="1">IF(ISERROR($Y1669),"",OFFSET('Smelter Look-up'!$G$4,$Y1669-4,0))</f>
        <v/>
      </c>
      <c r="I1669" s="96" t="str">
        <f ca="1">IF(ISERROR($Y1669),"",OFFSET('Smelter Look-up'!$H$4,$Y1669-4,0))</f>
        <v/>
      </c>
      <c r="J1669" s="96" t="str">
        <f ca="1">IF(ISERROR($Y1669),"",OFFSET('Smelter Look-up'!$I$4,$Y1669-4,0))</f>
        <v/>
      </c>
      <c r="K1669" s="97"/>
      <c r="L1669" s="97"/>
      <c r="M1669" s="97"/>
      <c r="N1669" s="97"/>
      <c r="O1669" s="97"/>
      <c r="P1669" s="97"/>
      <c r="Q1669" s="98"/>
      <c r="R1669" s="140" t="str">
        <f ca="1">IF(ISERROR($Y1669),"",OFFSET('Smelter Look-up'!$C$4,$Y1669-4,0)&amp;"")</f>
        <v/>
      </c>
      <c r="S1669" s="98" t="str">
        <f ca="1" t="shared" si="188"/>
        <v/>
      </c>
      <c r="T1669" s="98" t="str">
        <f ca="1">IF(B1669="","",IF(ISERROR(MATCH($J1669,SorP!B:B,0)),"",INDIRECT("'SorP'!$A$"&amp;MATCH($S1669&amp;$J1669,SorP!C:C,0))))</f>
        <v/>
      </c>
      <c r="U1669" s="99"/>
      <c r="V1669" s="74" t="str">
        <f ca="1" t="shared" si="189"/>
        <v/>
      </c>
      <c r="W1669" s="74" t="b">
        <f ca="1" t="shared" si="190"/>
        <v>0</v>
      </c>
      <c r="X1669" s="74" t="str">
        <f ca="1" t="shared" si="191"/>
        <v>+</v>
      </c>
      <c r="Y1669" s="74" t="e">
        <f ca="1">IF(C1669="",NA(),MATCH($B1669&amp;$C1669,'Smelter Look-up'!$J:$J,0))</f>
        <v>#N/A</v>
      </c>
      <c r="AB1669" s="74">
        <f ca="1" t="shared" si="192"/>
        <v>0</v>
      </c>
      <c r="AC1669" s="74" t="str">
        <f ca="1" t="shared" si="193"/>
        <v/>
      </c>
      <c r="AD1669" s="74" t="str">
        <f ca="1" t="shared" si="194"/>
        <v/>
      </c>
    </row>
    <row r="1670" s="74" customFormat="1" ht="20.15" customHeight="1" spans="1:30">
      <c r="A1670" s="97"/>
      <c r="B1670" s="95" t="str">
        <f ca="1">IF(LEN(A1670)=0,"",INDEX('Smelter Look-up'!$A:$A,MATCH($A1670,'Smelter Look-up'!$E:$E,0)))</f>
        <v/>
      </c>
      <c r="C1670" s="95" t="str">
        <f ca="1">IF(LEN(A1670)=0,"",INDEX('Smelter Look-up'!$C:$C,MATCH($A1670,'Smelter Look-up'!$E:$E,0)))</f>
        <v/>
      </c>
      <c r="D1670" s="95"/>
      <c r="E1670" s="95" t="str">
        <f ca="1">IF(ISERROR($Y1670),"",OFFSET('Smelter Look-up'!$D$4,$Y1670-4,0)&amp;"")</f>
        <v/>
      </c>
      <c r="F1670" s="95" t="str">
        <f ca="1">IF(ISERROR($Y1670),"",OFFSET('Smelter Look-up'!$E$4,$Y1670-4,0))</f>
        <v/>
      </c>
      <c r="G1670" s="95" t="str">
        <f ca="1">IF(C1670="Smelter not listed","Enter smelter details",IF(ISERROR($Y1670),"",OFFSET('Smelter Look-up'!$F$4,$Y1670-4,0)))</f>
        <v/>
      </c>
      <c r="H1670" s="154" t="str">
        <f ca="1">IF(ISERROR($Y1670),"",OFFSET('Smelter Look-up'!$G$4,$Y1670-4,0))</f>
        <v/>
      </c>
      <c r="I1670" s="96" t="str">
        <f ca="1">IF(ISERROR($Y1670),"",OFFSET('Smelter Look-up'!$H$4,$Y1670-4,0))</f>
        <v/>
      </c>
      <c r="J1670" s="96" t="str">
        <f ca="1">IF(ISERROR($Y1670),"",OFFSET('Smelter Look-up'!$I$4,$Y1670-4,0))</f>
        <v/>
      </c>
      <c r="K1670" s="97"/>
      <c r="L1670" s="97"/>
      <c r="M1670" s="97"/>
      <c r="N1670" s="97"/>
      <c r="O1670" s="97"/>
      <c r="P1670" s="97"/>
      <c r="Q1670" s="98"/>
      <c r="R1670" s="140" t="str">
        <f ca="1">IF(ISERROR($Y1670),"",OFFSET('Smelter Look-up'!$C$4,$Y1670-4,0)&amp;"")</f>
        <v/>
      </c>
      <c r="S1670" s="98" t="str">
        <f ca="1" t="shared" si="188"/>
        <v/>
      </c>
      <c r="T1670" s="98" t="str">
        <f ca="1">IF(B1670="","",IF(ISERROR(MATCH($J1670,SorP!B:B,0)),"",INDIRECT("'SorP'!$A$"&amp;MATCH($S1670&amp;$J1670,SorP!C:C,0))))</f>
        <v/>
      </c>
      <c r="U1670" s="99"/>
      <c r="V1670" s="74" t="str">
        <f ca="1" t="shared" si="189"/>
        <v/>
      </c>
      <c r="W1670" s="74" t="b">
        <f ca="1" t="shared" si="190"/>
        <v>0</v>
      </c>
      <c r="X1670" s="74" t="str">
        <f ca="1" t="shared" si="191"/>
        <v>+</v>
      </c>
      <c r="Y1670" s="74" t="e">
        <f ca="1">IF(C1670="",NA(),MATCH($B1670&amp;$C1670,'Smelter Look-up'!$J:$J,0))</f>
        <v>#N/A</v>
      </c>
      <c r="AB1670" s="74">
        <f ca="1" t="shared" si="192"/>
        <v>0</v>
      </c>
      <c r="AC1670" s="74" t="str">
        <f ca="1" t="shared" si="193"/>
        <v/>
      </c>
      <c r="AD1670" s="74" t="str">
        <f ca="1" t="shared" si="194"/>
        <v/>
      </c>
    </row>
    <row r="1671" s="74" customFormat="1" ht="20.15" customHeight="1" spans="1:30">
      <c r="A1671" s="97"/>
      <c r="B1671" s="95" t="str">
        <f ca="1">IF(LEN(A1671)=0,"",INDEX('Smelter Look-up'!$A:$A,MATCH($A1671,'Smelter Look-up'!$E:$E,0)))</f>
        <v/>
      </c>
      <c r="C1671" s="95" t="str">
        <f ca="1">IF(LEN(A1671)=0,"",INDEX('Smelter Look-up'!$C:$C,MATCH($A1671,'Smelter Look-up'!$E:$E,0)))</f>
        <v/>
      </c>
      <c r="D1671" s="95"/>
      <c r="E1671" s="95" t="str">
        <f ca="1">IF(ISERROR($Y1671),"",OFFSET('Smelter Look-up'!$D$4,$Y1671-4,0)&amp;"")</f>
        <v/>
      </c>
      <c r="F1671" s="95" t="str">
        <f ca="1">IF(ISERROR($Y1671),"",OFFSET('Smelter Look-up'!$E$4,$Y1671-4,0))</f>
        <v/>
      </c>
      <c r="G1671" s="95" t="str">
        <f ca="1">IF(C1671="Smelter not listed","Enter smelter details",IF(ISERROR($Y1671),"",OFFSET('Smelter Look-up'!$F$4,$Y1671-4,0)))</f>
        <v/>
      </c>
      <c r="H1671" s="154" t="str">
        <f ca="1">IF(ISERROR($Y1671),"",OFFSET('Smelter Look-up'!$G$4,$Y1671-4,0))</f>
        <v/>
      </c>
      <c r="I1671" s="96" t="str">
        <f ca="1">IF(ISERROR($Y1671),"",OFFSET('Smelter Look-up'!$H$4,$Y1671-4,0))</f>
        <v/>
      </c>
      <c r="J1671" s="96" t="str">
        <f ca="1">IF(ISERROR($Y1671),"",OFFSET('Smelter Look-up'!$I$4,$Y1671-4,0))</f>
        <v/>
      </c>
      <c r="K1671" s="97"/>
      <c r="L1671" s="97"/>
      <c r="M1671" s="97"/>
      <c r="N1671" s="97"/>
      <c r="O1671" s="97"/>
      <c r="P1671" s="97"/>
      <c r="Q1671" s="98"/>
      <c r="R1671" s="140" t="str">
        <f ca="1">IF(ISERROR($Y1671),"",OFFSET('Smelter Look-up'!$C$4,$Y1671-4,0)&amp;"")</f>
        <v/>
      </c>
      <c r="S1671" s="98" t="str">
        <f ca="1" t="shared" si="188"/>
        <v/>
      </c>
      <c r="T1671" s="98" t="str">
        <f ca="1">IF(B1671="","",IF(ISERROR(MATCH($J1671,SorP!B:B,0)),"",INDIRECT("'SorP'!$A$"&amp;MATCH($S1671&amp;$J1671,SorP!C:C,0))))</f>
        <v/>
      </c>
      <c r="U1671" s="99"/>
      <c r="V1671" s="74" t="str">
        <f ca="1" t="shared" si="189"/>
        <v/>
      </c>
      <c r="W1671" s="74" t="b">
        <f ca="1" t="shared" si="190"/>
        <v>0</v>
      </c>
      <c r="X1671" s="74" t="str">
        <f ca="1" t="shared" si="191"/>
        <v>+</v>
      </c>
      <c r="Y1671" s="74" t="e">
        <f ca="1">IF(C1671="",NA(),MATCH($B1671&amp;$C1671,'Smelter Look-up'!$J:$J,0))</f>
        <v>#N/A</v>
      </c>
      <c r="AB1671" s="74">
        <f ca="1" t="shared" si="192"/>
        <v>0</v>
      </c>
      <c r="AC1671" s="74" t="str">
        <f ca="1" t="shared" si="193"/>
        <v/>
      </c>
      <c r="AD1671" s="74" t="str">
        <f ca="1" t="shared" si="194"/>
        <v/>
      </c>
    </row>
    <row r="1672" s="74" customFormat="1" ht="20.15" customHeight="1" spans="1:30">
      <c r="A1672" s="97"/>
      <c r="B1672" s="95" t="str">
        <f ca="1">IF(LEN(A1672)=0,"",INDEX('Smelter Look-up'!$A:$A,MATCH($A1672,'Smelter Look-up'!$E:$E,0)))</f>
        <v/>
      </c>
      <c r="C1672" s="95" t="str">
        <f ca="1">IF(LEN(A1672)=0,"",INDEX('Smelter Look-up'!$C:$C,MATCH($A1672,'Smelter Look-up'!$E:$E,0)))</f>
        <v/>
      </c>
      <c r="D1672" s="95"/>
      <c r="E1672" s="95" t="str">
        <f ca="1">IF(ISERROR($Y1672),"",OFFSET('Smelter Look-up'!$D$4,$Y1672-4,0)&amp;"")</f>
        <v/>
      </c>
      <c r="F1672" s="95" t="str">
        <f ca="1">IF(ISERROR($Y1672),"",OFFSET('Smelter Look-up'!$E$4,$Y1672-4,0))</f>
        <v/>
      </c>
      <c r="G1672" s="95" t="str">
        <f ca="1">IF(C1672="Smelter not listed","Enter smelter details",IF(ISERROR($Y1672),"",OFFSET('Smelter Look-up'!$F$4,$Y1672-4,0)))</f>
        <v/>
      </c>
      <c r="H1672" s="154" t="str">
        <f ca="1">IF(ISERROR($Y1672),"",OFFSET('Smelter Look-up'!$G$4,$Y1672-4,0))</f>
        <v/>
      </c>
      <c r="I1672" s="96" t="str">
        <f ca="1">IF(ISERROR($Y1672),"",OFFSET('Smelter Look-up'!$H$4,$Y1672-4,0))</f>
        <v/>
      </c>
      <c r="J1672" s="96" t="str">
        <f ca="1">IF(ISERROR($Y1672),"",OFFSET('Smelter Look-up'!$I$4,$Y1672-4,0))</f>
        <v/>
      </c>
      <c r="K1672" s="97"/>
      <c r="L1672" s="97"/>
      <c r="M1672" s="97"/>
      <c r="N1672" s="97"/>
      <c r="O1672" s="97"/>
      <c r="P1672" s="97"/>
      <c r="Q1672" s="98"/>
      <c r="R1672" s="140" t="str">
        <f ca="1">IF(ISERROR($Y1672),"",OFFSET('Smelter Look-up'!$C$4,$Y1672-4,0)&amp;"")</f>
        <v/>
      </c>
      <c r="S1672" s="98" t="str">
        <f ca="1" t="shared" si="188"/>
        <v/>
      </c>
      <c r="T1672" s="98" t="str">
        <f ca="1">IF(B1672="","",IF(ISERROR(MATCH($J1672,SorP!B:B,0)),"",INDIRECT("'SorP'!$A$"&amp;MATCH($S1672&amp;$J1672,SorP!C:C,0))))</f>
        <v/>
      </c>
      <c r="U1672" s="99"/>
      <c r="V1672" s="74" t="str">
        <f ca="1" t="shared" si="189"/>
        <v/>
      </c>
      <c r="W1672" s="74" t="b">
        <f ca="1" t="shared" si="190"/>
        <v>0</v>
      </c>
      <c r="X1672" s="74" t="str">
        <f ca="1" t="shared" si="191"/>
        <v>+</v>
      </c>
      <c r="Y1672" s="74" t="e">
        <f ca="1">IF(C1672="",NA(),MATCH($B1672&amp;$C1672,'Smelter Look-up'!$J:$J,0))</f>
        <v>#N/A</v>
      </c>
      <c r="AB1672" s="74">
        <f ca="1" t="shared" si="192"/>
        <v>0</v>
      </c>
      <c r="AC1672" s="74" t="str">
        <f ca="1" t="shared" si="193"/>
        <v/>
      </c>
      <c r="AD1672" s="74" t="str">
        <f ca="1" t="shared" si="194"/>
        <v/>
      </c>
    </row>
    <row r="1673" s="74" customFormat="1" ht="20.15" customHeight="1" spans="1:30">
      <c r="A1673" s="97"/>
      <c r="B1673" s="95" t="str">
        <f ca="1">IF(LEN(A1673)=0,"",INDEX('Smelter Look-up'!$A:$A,MATCH($A1673,'Smelter Look-up'!$E:$E,0)))</f>
        <v/>
      </c>
      <c r="C1673" s="95" t="str">
        <f ca="1">IF(LEN(A1673)=0,"",INDEX('Smelter Look-up'!$C:$C,MATCH($A1673,'Smelter Look-up'!$E:$E,0)))</f>
        <v/>
      </c>
      <c r="D1673" s="95"/>
      <c r="E1673" s="95" t="str">
        <f ca="1">IF(ISERROR($Y1673),"",OFFSET('Smelter Look-up'!$D$4,$Y1673-4,0)&amp;"")</f>
        <v/>
      </c>
      <c r="F1673" s="95" t="str">
        <f ca="1">IF(ISERROR($Y1673),"",OFFSET('Smelter Look-up'!$E$4,$Y1673-4,0))</f>
        <v/>
      </c>
      <c r="G1673" s="95" t="str">
        <f ca="1">IF(C1673="Smelter not listed","Enter smelter details",IF(ISERROR($Y1673),"",OFFSET('Smelter Look-up'!$F$4,$Y1673-4,0)))</f>
        <v/>
      </c>
      <c r="H1673" s="154" t="str">
        <f ca="1">IF(ISERROR($Y1673),"",OFFSET('Smelter Look-up'!$G$4,$Y1673-4,0))</f>
        <v/>
      </c>
      <c r="I1673" s="96" t="str">
        <f ca="1">IF(ISERROR($Y1673),"",OFFSET('Smelter Look-up'!$H$4,$Y1673-4,0))</f>
        <v/>
      </c>
      <c r="J1673" s="96" t="str">
        <f ca="1">IF(ISERROR($Y1673),"",OFFSET('Smelter Look-up'!$I$4,$Y1673-4,0))</f>
        <v/>
      </c>
      <c r="K1673" s="97"/>
      <c r="L1673" s="97"/>
      <c r="M1673" s="97"/>
      <c r="N1673" s="97"/>
      <c r="O1673" s="97"/>
      <c r="P1673" s="97"/>
      <c r="Q1673" s="98"/>
      <c r="R1673" s="140" t="str">
        <f ca="1">IF(ISERROR($Y1673),"",OFFSET('Smelter Look-up'!$C$4,$Y1673-4,0)&amp;"")</f>
        <v/>
      </c>
      <c r="S1673" s="98" t="str">
        <f ca="1" t="shared" si="188"/>
        <v/>
      </c>
      <c r="T1673" s="98" t="str">
        <f ca="1">IF(B1673="","",IF(ISERROR(MATCH($J1673,SorP!B:B,0)),"",INDIRECT("'SorP'!$A$"&amp;MATCH($S1673&amp;$J1673,SorP!C:C,0))))</f>
        <v/>
      </c>
      <c r="U1673" s="99"/>
      <c r="V1673" s="74" t="str">
        <f ca="1" t="shared" si="189"/>
        <v/>
      </c>
      <c r="W1673" s="74" t="b">
        <f ca="1" t="shared" si="190"/>
        <v>0</v>
      </c>
      <c r="X1673" s="74" t="str">
        <f ca="1" t="shared" si="191"/>
        <v>+</v>
      </c>
      <c r="Y1673" s="74" t="e">
        <f ca="1">IF(C1673="",NA(),MATCH($B1673&amp;$C1673,'Smelter Look-up'!$J:$J,0))</f>
        <v>#N/A</v>
      </c>
      <c r="AB1673" s="74">
        <f ca="1" t="shared" si="192"/>
        <v>0</v>
      </c>
      <c r="AC1673" s="74" t="str">
        <f ca="1" t="shared" si="193"/>
        <v/>
      </c>
      <c r="AD1673" s="74" t="str">
        <f ca="1" t="shared" si="194"/>
        <v/>
      </c>
    </row>
    <row r="1674" s="74" customFormat="1" ht="20.15" customHeight="1" spans="1:30">
      <c r="A1674" s="97"/>
      <c r="B1674" s="95" t="str">
        <f ca="1">IF(LEN(A1674)=0,"",INDEX('Smelter Look-up'!$A:$A,MATCH($A1674,'Smelter Look-up'!$E:$E,0)))</f>
        <v/>
      </c>
      <c r="C1674" s="95" t="str">
        <f ca="1">IF(LEN(A1674)=0,"",INDEX('Smelter Look-up'!$C:$C,MATCH($A1674,'Smelter Look-up'!$E:$E,0)))</f>
        <v/>
      </c>
      <c r="D1674" s="95"/>
      <c r="E1674" s="95" t="str">
        <f ca="1">IF(ISERROR($Y1674),"",OFFSET('Smelter Look-up'!$D$4,$Y1674-4,0)&amp;"")</f>
        <v/>
      </c>
      <c r="F1674" s="95" t="str">
        <f ca="1">IF(ISERROR($Y1674),"",OFFSET('Smelter Look-up'!$E$4,$Y1674-4,0))</f>
        <v/>
      </c>
      <c r="G1674" s="95" t="str">
        <f ca="1">IF(C1674="Smelter not listed","Enter smelter details",IF(ISERROR($Y1674),"",OFFSET('Smelter Look-up'!$F$4,$Y1674-4,0)))</f>
        <v/>
      </c>
      <c r="H1674" s="154" t="str">
        <f ca="1">IF(ISERROR($Y1674),"",OFFSET('Smelter Look-up'!$G$4,$Y1674-4,0))</f>
        <v/>
      </c>
      <c r="I1674" s="96" t="str">
        <f ca="1">IF(ISERROR($Y1674),"",OFFSET('Smelter Look-up'!$H$4,$Y1674-4,0))</f>
        <v/>
      </c>
      <c r="J1674" s="96" t="str">
        <f ca="1">IF(ISERROR($Y1674),"",OFFSET('Smelter Look-up'!$I$4,$Y1674-4,0))</f>
        <v/>
      </c>
      <c r="K1674" s="97"/>
      <c r="L1674" s="97"/>
      <c r="M1674" s="97"/>
      <c r="N1674" s="97"/>
      <c r="O1674" s="97"/>
      <c r="P1674" s="97"/>
      <c r="Q1674" s="98"/>
      <c r="R1674" s="140" t="str">
        <f ca="1">IF(ISERROR($Y1674),"",OFFSET('Smelter Look-up'!$C$4,$Y1674-4,0)&amp;"")</f>
        <v/>
      </c>
      <c r="S1674" s="98" t="str">
        <f ca="1" t="shared" si="188"/>
        <v/>
      </c>
      <c r="T1674" s="98" t="str">
        <f ca="1">IF(B1674="","",IF(ISERROR(MATCH($J1674,SorP!B:B,0)),"",INDIRECT("'SorP'!$A$"&amp;MATCH($S1674&amp;$J1674,SorP!C:C,0))))</f>
        <v/>
      </c>
      <c r="U1674" s="99"/>
      <c r="V1674" s="74" t="str">
        <f ca="1" t="shared" si="189"/>
        <v/>
      </c>
      <c r="W1674" s="74" t="b">
        <f ca="1" t="shared" si="190"/>
        <v>0</v>
      </c>
      <c r="X1674" s="74" t="str">
        <f ca="1" t="shared" si="191"/>
        <v>+</v>
      </c>
      <c r="Y1674" s="74" t="e">
        <f ca="1">IF(C1674="",NA(),MATCH($B1674&amp;$C1674,'Smelter Look-up'!$J:$J,0))</f>
        <v>#N/A</v>
      </c>
      <c r="AB1674" s="74">
        <f ca="1" t="shared" si="192"/>
        <v>0</v>
      </c>
      <c r="AC1674" s="74" t="str">
        <f ca="1" t="shared" si="193"/>
        <v/>
      </c>
      <c r="AD1674" s="74" t="str">
        <f ca="1" t="shared" si="194"/>
        <v/>
      </c>
    </row>
    <row r="1675" s="74" customFormat="1" ht="20.15" customHeight="1" spans="1:30">
      <c r="A1675" s="97"/>
      <c r="B1675" s="95" t="str">
        <f ca="1">IF(LEN(A1675)=0,"",INDEX('Smelter Look-up'!$A:$A,MATCH($A1675,'Smelter Look-up'!$E:$E,0)))</f>
        <v/>
      </c>
      <c r="C1675" s="95" t="str">
        <f ca="1">IF(LEN(A1675)=0,"",INDEX('Smelter Look-up'!$C:$C,MATCH($A1675,'Smelter Look-up'!$E:$E,0)))</f>
        <v/>
      </c>
      <c r="D1675" s="95"/>
      <c r="E1675" s="95" t="str">
        <f ca="1">IF(ISERROR($Y1675),"",OFFSET('Smelter Look-up'!$D$4,$Y1675-4,0)&amp;"")</f>
        <v/>
      </c>
      <c r="F1675" s="95" t="str">
        <f ca="1">IF(ISERROR($Y1675),"",OFFSET('Smelter Look-up'!$E$4,$Y1675-4,0))</f>
        <v/>
      </c>
      <c r="G1675" s="95" t="str">
        <f ca="1">IF(C1675="Smelter not listed","Enter smelter details",IF(ISERROR($Y1675),"",OFFSET('Smelter Look-up'!$F$4,$Y1675-4,0)))</f>
        <v/>
      </c>
      <c r="H1675" s="154" t="str">
        <f ca="1">IF(ISERROR($Y1675),"",OFFSET('Smelter Look-up'!$G$4,$Y1675-4,0))</f>
        <v/>
      </c>
      <c r="I1675" s="96" t="str">
        <f ca="1">IF(ISERROR($Y1675),"",OFFSET('Smelter Look-up'!$H$4,$Y1675-4,0))</f>
        <v/>
      </c>
      <c r="J1675" s="96" t="str">
        <f ca="1">IF(ISERROR($Y1675),"",OFFSET('Smelter Look-up'!$I$4,$Y1675-4,0))</f>
        <v/>
      </c>
      <c r="K1675" s="97"/>
      <c r="L1675" s="97"/>
      <c r="M1675" s="97"/>
      <c r="N1675" s="97"/>
      <c r="O1675" s="97"/>
      <c r="P1675" s="97"/>
      <c r="Q1675" s="98"/>
      <c r="R1675" s="140" t="str">
        <f ca="1">IF(ISERROR($Y1675),"",OFFSET('Smelter Look-up'!$C$4,$Y1675-4,0)&amp;"")</f>
        <v/>
      </c>
      <c r="S1675" s="98" t="str">
        <f ca="1" t="shared" si="188"/>
        <v/>
      </c>
      <c r="T1675" s="98" t="str">
        <f ca="1">IF(B1675="","",IF(ISERROR(MATCH($J1675,SorP!B:B,0)),"",INDIRECT("'SorP'!$A$"&amp;MATCH($S1675&amp;$J1675,SorP!C:C,0))))</f>
        <v/>
      </c>
      <c r="U1675" s="99"/>
      <c r="V1675" s="74" t="str">
        <f ca="1" t="shared" si="189"/>
        <v/>
      </c>
      <c r="W1675" s="74" t="b">
        <f ca="1" t="shared" si="190"/>
        <v>0</v>
      </c>
      <c r="X1675" s="74" t="str">
        <f ca="1" t="shared" si="191"/>
        <v>+</v>
      </c>
      <c r="Y1675" s="74" t="e">
        <f ca="1">IF(C1675="",NA(),MATCH($B1675&amp;$C1675,'Smelter Look-up'!$J:$J,0))</f>
        <v>#N/A</v>
      </c>
      <c r="AB1675" s="74">
        <f ca="1" t="shared" si="192"/>
        <v>0</v>
      </c>
      <c r="AC1675" s="74" t="str">
        <f ca="1" t="shared" si="193"/>
        <v/>
      </c>
      <c r="AD1675" s="74" t="str">
        <f ca="1" t="shared" si="194"/>
        <v/>
      </c>
    </row>
    <row r="1676" s="74" customFormat="1" ht="20.15" customHeight="1" spans="1:30">
      <c r="A1676" s="97"/>
      <c r="B1676" s="95" t="str">
        <f ca="1">IF(LEN(A1676)=0,"",INDEX('Smelter Look-up'!$A:$A,MATCH($A1676,'Smelter Look-up'!$E:$E,0)))</f>
        <v/>
      </c>
      <c r="C1676" s="95" t="str">
        <f ca="1">IF(LEN(A1676)=0,"",INDEX('Smelter Look-up'!$C:$C,MATCH($A1676,'Smelter Look-up'!$E:$E,0)))</f>
        <v/>
      </c>
      <c r="D1676" s="95"/>
      <c r="E1676" s="95" t="str">
        <f ca="1">IF(ISERROR($Y1676),"",OFFSET('Smelter Look-up'!$D$4,$Y1676-4,0)&amp;"")</f>
        <v/>
      </c>
      <c r="F1676" s="95" t="str">
        <f ca="1">IF(ISERROR($Y1676),"",OFFSET('Smelter Look-up'!$E$4,$Y1676-4,0))</f>
        <v/>
      </c>
      <c r="G1676" s="95" t="str">
        <f ca="1">IF(C1676="Smelter not listed","Enter smelter details",IF(ISERROR($Y1676),"",OFFSET('Smelter Look-up'!$F$4,$Y1676-4,0)))</f>
        <v/>
      </c>
      <c r="H1676" s="154" t="str">
        <f ca="1">IF(ISERROR($Y1676),"",OFFSET('Smelter Look-up'!$G$4,$Y1676-4,0))</f>
        <v/>
      </c>
      <c r="I1676" s="96" t="str">
        <f ca="1">IF(ISERROR($Y1676),"",OFFSET('Smelter Look-up'!$H$4,$Y1676-4,0))</f>
        <v/>
      </c>
      <c r="J1676" s="96" t="str">
        <f ca="1">IF(ISERROR($Y1676),"",OFFSET('Smelter Look-up'!$I$4,$Y1676-4,0))</f>
        <v/>
      </c>
      <c r="K1676" s="97"/>
      <c r="L1676" s="97"/>
      <c r="M1676" s="97"/>
      <c r="N1676" s="97"/>
      <c r="O1676" s="97"/>
      <c r="P1676" s="97"/>
      <c r="Q1676" s="98"/>
      <c r="R1676" s="140" t="str">
        <f ca="1">IF(ISERROR($Y1676),"",OFFSET('Smelter Look-up'!$C$4,$Y1676-4,0)&amp;"")</f>
        <v/>
      </c>
      <c r="S1676" s="98" t="str">
        <f ca="1" t="shared" si="188"/>
        <v/>
      </c>
      <c r="T1676" s="98" t="str">
        <f ca="1">IF(B1676="","",IF(ISERROR(MATCH($J1676,SorP!B:B,0)),"",INDIRECT("'SorP'!$A$"&amp;MATCH($S1676&amp;$J1676,SorP!C:C,0))))</f>
        <v/>
      </c>
      <c r="U1676" s="99"/>
      <c r="V1676" s="74" t="str">
        <f ca="1" t="shared" si="189"/>
        <v/>
      </c>
      <c r="W1676" s="74" t="b">
        <f ca="1" t="shared" si="190"/>
        <v>0</v>
      </c>
      <c r="X1676" s="74" t="str">
        <f ca="1" t="shared" si="191"/>
        <v>+</v>
      </c>
      <c r="Y1676" s="74" t="e">
        <f ca="1">IF(C1676="",NA(),MATCH($B1676&amp;$C1676,'Smelter Look-up'!$J:$J,0))</f>
        <v>#N/A</v>
      </c>
      <c r="AB1676" s="74">
        <f ca="1" t="shared" si="192"/>
        <v>0</v>
      </c>
      <c r="AC1676" s="74" t="str">
        <f ca="1" t="shared" si="193"/>
        <v/>
      </c>
      <c r="AD1676" s="74" t="str">
        <f ca="1" t="shared" si="194"/>
        <v/>
      </c>
    </row>
    <row r="1677" s="74" customFormat="1" ht="20.15" customHeight="1" spans="1:30">
      <c r="A1677" s="97"/>
      <c r="B1677" s="95" t="str">
        <f ca="1">IF(LEN(A1677)=0,"",INDEX('Smelter Look-up'!$A:$A,MATCH($A1677,'Smelter Look-up'!$E:$E,0)))</f>
        <v/>
      </c>
      <c r="C1677" s="95" t="str">
        <f ca="1">IF(LEN(A1677)=0,"",INDEX('Smelter Look-up'!$C:$C,MATCH($A1677,'Smelter Look-up'!$E:$E,0)))</f>
        <v/>
      </c>
      <c r="D1677" s="95"/>
      <c r="E1677" s="95" t="str">
        <f ca="1">IF(ISERROR($Y1677),"",OFFSET('Smelter Look-up'!$D$4,$Y1677-4,0)&amp;"")</f>
        <v/>
      </c>
      <c r="F1677" s="95" t="str">
        <f ca="1">IF(ISERROR($Y1677),"",OFFSET('Smelter Look-up'!$E$4,$Y1677-4,0))</f>
        <v/>
      </c>
      <c r="G1677" s="95" t="str">
        <f ca="1">IF(C1677="Smelter not listed","Enter smelter details",IF(ISERROR($Y1677),"",OFFSET('Smelter Look-up'!$F$4,$Y1677-4,0)))</f>
        <v/>
      </c>
      <c r="H1677" s="154" t="str">
        <f ca="1">IF(ISERROR($Y1677),"",OFFSET('Smelter Look-up'!$G$4,$Y1677-4,0))</f>
        <v/>
      </c>
      <c r="I1677" s="96" t="str">
        <f ca="1">IF(ISERROR($Y1677),"",OFFSET('Smelter Look-up'!$H$4,$Y1677-4,0))</f>
        <v/>
      </c>
      <c r="J1677" s="96" t="str">
        <f ca="1">IF(ISERROR($Y1677),"",OFFSET('Smelter Look-up'!$I$4,$Y1677-4,0))</f>
        <v/>
      </c>
      <c r="K1677" s="97"/>
      <c r="L1677" s="97"/>
      <c r="M1677" s="97"/>
      <c r="N1677" s="97"/>
      <c r="O1677" s="97"/>
      <c r="P1677" s="97"/>
      <c r="Q1677" s="98"/>
      <c r="R1677" s="140" t="str">
        <f ca="1">IF(ISERROR($Y1677),"",OFFSET('Smelter Look-up'!$C$4,$Y1677-4,0)&amp;"")</f>
        <v/>
      </c>
      <c r="S1677" s="98" t="str">
        <f ca="1" t="shared" si="188"/>
        <v/>
      </c>
      <c r="T1677" s="98" t="str">
        <f ca="1">IF(B1677="","",IF(ISERROR(MATCH($J1677,SorP!B:B,0)),"",INDIRECT("'SorP'!$A$"&amp;MATCH($S1677&amp;$J1677,SorP!C:C,0))))</f>
        <v/>
      </c>
      <c r="U1677" s="99"/>
      <c r="V1677" s="74" t="str">
        <f ca="1" t="shared" si="189"/>
        <v/>
      </c>
      <c r="W1677" s="74" t="b">
        <f ca="1" t="shared" si="190"/>
        <v>0</v>
      </c>
      <c r="X1677" s="74" t="str">
        <f ca="1" t="shared" si="191"/>
        <v>+</v>
      </c>
      <c r="Y1677" s="74" t="e">
        <f ca="1">IF(C1677="",NA(),MATCH($B1677&amp;$C1677,'Smelter Look-up'!$J:$J,0))</f>
        <v>#N/A</v>
      </c>
      <c r="AB1677" s="74">
        <f ca="1" t="shared" si="192"/>
        <v>0</v>
      </c>
      <c r="AC1677" s="74" t="str">
        <f ca="1" t="shared" si="193"/>
        <v/>
      </c>
      <c r="AD1677" s="74" t="str">
        <f ca="1" t="shared" si="194"/>
        <v/>
      </c>
    </row>
    <row r="1678" s="74" customFormat="1" ht="20.15" customHeight="1" spans="1:30">
      <c r="A1678" s="97"/>
      <c r="B1678" s="95" t="str">
        <f ca="1">IF(LEN(A1678)=0,"",INDEX('Smelter Look-up'!$A:$A,MATCH($A1678,'Smelter Look-up'!$E:$E,0)))</f>
        <v/>
      </c>
      <c r="C1678" s="95" t="str">
        <f ca="1">IF(LEN(A1678)=0,"",INDEX('Smelter Look-up'!$C:$C,MATCH($A1678,'Smelter Look-up'!$E:$E,0)))</f>
        <v/>
      </c>
      <c r="D1678" s="95"/>
      <c r="E1678" s="95" t="str">
        <f ca="1">IF(ISERROR($Y1678),"",OFFSET('Smelter Look-up'!$D$4,$Y1678-4,0)&amp;"")</f>
        <v/>
      </c>
      <c r="F1678" s="95" t="str">
        <f ca="1">IF(ISERROR($Y1678),"",OFFSET('Smelter Look-up'!$E$4,$Y1678-4,0))</f>
        <v/>
      </c>
      <c r="G1678" s="95" t="str">
        <f ca="1">IF(C1678="Smelter not listed","Enter smelter details",IF(ISERROR($Y1678),"",OFFSET('Smelter Look-up'!$F$4,$Y1678-4,0)))</f>
        <v/>
      </c>
      <c r="H1678" s="154" t="str">
        <f ca="1">IF(ISERROR($Y1678),"",OFFSET('Smelter Look-up'!$G$4,$Y1678-4,0))</f>
        <v/>
      </c>
      <c r="I1678" s="96" t="str">
        <f ca="1">IF(ISERROR($Y1678),"",OFFSET('Smelter Look-up'!$H$4,$Y1678-4,0))</f>
        <v/>
      </c>
      <c r="J1678" s="96" t="str">
        <f ca="1">IF(ISERROR($Y1678),"",OFFSET('Smelter Look-up'!$I$4,$Y1678-4,0))</f>
        <v/>
      </c>
      <c r="K1678" s="97"/>
      <c r="L1678" s="97"/>
      <c r="M1678" s="97"/>
      <c r="N1678" s="97"/>
      <c r="O1678" s="97"/>
      <c r="P1678" s="97"/>
      <c r="Q1678" s="98"/>
      <c r="R1678" s="140" t="str">
        <f ca="1">IF(ISERROR($Y1678),"",OFFSET('Smelter Look-up'!$C$4,$Y1678-4,0)&amp;"")</f>
        <v/>
      </c>
      <c r="S1678" s="98" t="str">
        <f ca="1" t="shared" si="188"/>
        <v/>
      </c>
      <c r="T1678" s="98" t="str">
        <f ca="1">IF(B1678="","",IF(ISERROR(MATCH($J1678,SorP!B:B,0)),"",INDIRECT("'SorP'!$A$"&amp;MATCH($S1678&amp;$J1678,SorP!C:C,0))))</f>
        <v/>
      </c>
      <c r="U1678" s="99"/>
      <c r="V1678" s="74" t="str">
        <f ca="1" t="shared" si="189"/>
        <v/>
      </c>
      <c r="W1678" s="74" t="b">
        <f ca="1" t="shared" si="190"/>
        <v>0</v>
      </c>
      <c r="X1678" s="74" t="str">
        <f ca="1" t="shared" si="191"/>
        <v>+</v>
      </c>
      <c r="Y1678" s="74" t="e">
        <f ca="1">IF(C1678="",NA(),MATCH($B1678&amp;$C1678,'Smelter Look-up'!$J:$J,0))</f>
        <v>#N/A</v>
      </c>
      <c r="AB1678" s="74">
        <f ca="1" t="shared" si="192"/>
        <v>0</v>
      </c>
      <c r="AC1678" s="74" t="str">
        <f ca="1" t="shared" si="193"/>
        <v/>
      </c>
      <c r="AD1678" s="74" t="str">
        <f ca="1" t="shared" si="194"/>
        <v/>
      </c>
    </row>
    <row r="1679" s="74" customFormat="1" ht="20.15" customHeight="1" spans="1:30">
      <c r="A1679" s="97"/>
      <c r="B1679" s="95" t="str">
        <f ca="1">IF(LEN(A1679)=0,"",INDEX('Smelter Look-up'!$A:$A,MATCH($A1679,'Smelter Look-up'!$E:$E,0)))</f>
        <v/>
      </c>
      <c r="C1679" s="95" t="str">
        <f ca="1">IF(LEN(A1679)=0,"",INDEX('Smelter Look-up'!$C:$C,MATCH($A1679,'Smelter Look-up'!$E:$E,0)))</f>
        <v/>
      </c>
      <c r="D1679" s="95"/>
      <c r="E1679" s="95" t="str">
        <f ca="1">IF(ISERROR($Y1679),"",OFFSET('Smelter Look-up'!$D$4,$Y1679-4,0)&amp;"")</f>
        <v/>
      </c>
      <c r="F1679" s="95" t="str">
        <f ca="1">IF(ISERROR($Y1679),"",OFFSET('Smelter Look-up'!$E$4,$Y1679-4,0))</f>
        <v/>
      </c>
      <c r="G1679" s="95" t="str">
        <f ca="1">IF(C1679="Smelter not listed","Enter smelter details",IF(ISERROR($Y1679),"",OFFSET('Smelter Look-up'!$F$4,$Y1679-4,0)))</f>
        <v/>
      </c>
      <c r="H1679" s="154" t="str">
        <f ca="1">IF(ISERROR($Y1679),"",OFFSET('Smelter Look-up'!$G$4,$Y1679-4,0))</f>
        <v/>
      </c>
      <c r="I1679" s="96" t="str">
        <f ca="1">IF(ISERROR($Y1679),"",OFFSET('Smelter Look-up'!$H$4,$Y1679-4,0))</f>
        <v/>
      </c>
      <c r="J1679" s="96" t="str">
        <f ca="1">IF(ISERROR($Y1679),"",OFFSET('Smelter Look-up'!$I$4,$Y1679-4,0))</f>
        <v/>
      </c>
      <c r="K1679" s="97"/>
      <c r="L1679" s="97"/>
      <c r="M1679" s="97"/>
      <c r="N1679" s="97"/>
      <c r="O1679" s="97"/>
      <c r="P1679" s="97"/>
      <c r="Q1679" s="98"/>
      <c r="R1679" s="140" t="str">
        <f ca="1">IF(ISERROR($Y1679),"",OFFSET('Smelter Look-up'!$C$4,$Y1679-4,0)&amp;"")</f>
        <v/>
      </c>
      <c r="S1679" s="98" t="str">
        <f ca="1" t="shared" si="188"/>
        <v/>
      </c>
      <c r="T1679" s="98" t="str">
        <f ca="1">IF(B1679="","",IF(ISERROR(MATCH($J1679,SorP!B:B,0)),"",INDIRECT("'SorP'!$A$"&amp;MATCH($S1679&amp;$J1679,SorP!C:C,0))))</f>
        <v/>
      </c>
      <c r="U1679" s="99"/>
      <c r="V1679" s="74" t="str">
        <f ca="1" t="shared" si="189"/>
        <v/>
      </c>
      <c r="W1679" s="74" t="b">
        <f ca="1" t="shared" si="190"/>
        <v>0</v>
      </c>
      <c r="X1679" s="74" t="str">
        <f ca="1" t="shared" si="191"/>
        <v>+</v>
      </c>
      <c r="Y1679" s="74" t="e">
        <f ca="1">IF(C1679="",NA(),MATCH($B1679&amp;$C1679,'Smelter Look-up'!$J:$J,0))</f>
        <v>#N/A</v>
      </c>
      <c r="AB1679" s="74">
        <f ca="1" t="shared" si="192"/>
        <v>0</v>
      </c>
      <c r="AC1679" s="74" t="str">
        <f ca="1" t="shared" si="193"/>
        <v/>
      </c>
      <c r="AD1679" s="74" t="str">
        <f ca="1" t="shared" si="194"/>
        <v/>
      </c>
    </row>
    <row r="1680" s="74" customFormat="1" ht="20.15" customHeight="1" spans="1:30">
      <c r="A1680" s="97"/>
      <c r="B1680" s="95" t="str">
        <f ca="1">IF(LEN(A1680)=0,"",INDEX('Smelter Look-up'!$A:$A,MATCH($A1680,'Smelter Look-up'!$E:$E,0)))</f>
        <v/>
      </c>
      <c r="C1680" s="95" t="str">
        <f ca="1">IF(LEN(A1680)=0,"",INDEX('Smelter Look-up'!$C:$C,MATCH($A1680,'Smelter Look-up'!$E:$E,0)))</f>
        <v/>
      </c>
      <c r="D1680" s="95"/>
      <c r="E1680" s="95" t="str">
        <f ca="1">IF(ISERROR($Y1680),"",OFFSET('Smelter Look-up'!$D$4,$Y1680-4,0)&amp;"")</f>
        <v/>
      </c>
      <c r="F1680" s="95" t="str">
        <f ca="1">IF(ISERROR($Y1680),"",OFFSET('Smelter Look-up'!$E$4,$Y1680-4,0))</f>
        <v/>
      </c>
      <c r="G1680" s="95" t="str">
        <f ca="1">IF(C1680="Smelter not listed","Enter smelter details",IF(ISERROR($Y1680),"",OFFSET('Smelter Look-up'!$F$4,$Y1680-4,0)))</f>
        <v/>
      </c>
      <c r="H1680" s="154" t="str">
        <f ca="1">IF(ISERROR($Y1680),"",OFFSET('Smelter Look-up'!$G$4,$Y1680-4,0))</f>
        <v/>
      </c>
      <c r="I1680" s="96" t="str">
        <f ca="1">IF(ISERROR($Y1680),"",OFFSET('Smelter Look-up'!$H$4,$Y1680-4,0))</f>
        <v/>
      </c>
      <c r="J1680" s="96" t="str">
        <f ca="1">IF(ISERROR($Y1680),"",OFFSET('Smelter Look-up'!$I$4,$Y1680-4,0))</f>
        <v/>
      </c>
      <c r="K1680" s="97"/>
      <c r="L1680" s="97"/>
      <c r="M1680" s="97"/>
      <c r="N1680" s="97"/>
      <c r="O1680" s="97"/>
      <c r="P1680" s="97"/>
      <c r="Q1680" s="98"/>
      <c r="R1680" s="140" t="str">
        <f ca="1">IF(ISERROR($Y1680),"",OFFSET('Smelter Look-up'!$C$4,$Y1680-4,0)&amp;"")</f>
        <v/>
      </c>
      <c r="S1680" s="98" t="str">
        <f ca="1" t="shared" si="188"/>
        <v/>
      </c>
      <c r="T1680" s="98" t="str">
        <f ca="1">IF(B1680="","",IF(ISERROR(MATCH($J1680,SorP!B:B,0)),"",INDIRECT("'SorP'!$A$"&amp;MATCH($S1680&amp;$J1680,SorP!C:C,0))))</f>
        <v/>
      </c>
      <c r="U1680" s="99"/>
      <c r="V1680" s="74" t="str">
        <f ca="1" t="shared" si="189"/>
        <v/>
      </c>
      <c r="W1680" s="74" t="b">
        <f ca="1" t="shared" si="190"/>
        <v>0</v>
      </c>
      <c r="X1680" s="74" t="str">
        <f ca="1" t="shared" si="191"/>
        <v>+</v>
      </c>
      <c r="Y1680" s="74" t="e">
        <f ca="1">IF(C1680="",NA(),MATCH($B1680&amp;$C1680,'Smelter Look-up'!$J:$J,0))</f>
        <v>#N/A</v>
      </c>
      <c r="AB1680" s="74">
        <f ca="1" t="shared" si="192"/>
        <v>0</v>
      </c>
      <c r="AC1680" s="74" t="str">
        <f ca="1" t="shared" si="193"/>
        <v/>
      </c>
      <c r="AD1680" s="74" t="str">
        <f ca="1" t="shared" si="194"/>
        <v/>
      </c>
    </row>
    <row r="1681" s="74" customFormat="1" ht="20.15" customHeight="1" spans="1:30">
      <c r="A1681" s="97"/>
      <c r="B1681" s="95" t="str">
        <f ca="1">IF(LEN(A1681)=0,"",INDEX('Smelter Look-up'!$A:$A,MATCH($A1681,'Smelter Look-up'!$E:$E,0)))</f>
        <v/>
      </c>
      <c r="C1681" s="95" t="str">
        <f ca="1">IF(LEN(A1681)=0,"",INDEX('Smelter Look-up'!$C:$C,MATCH($A1681,'Smelter Look-up'!$E:$E,0)))</f>
        <v/>
      </c>
      <c r="D1681" s="95"/>
      <c r="E1681" s="95" t="str">
        <f ca="1">IF(ISERROR($Y1681),"",OFFSET('Smelter Look-up'!$D$4,$Y1681-4,0)&amp;"")</f>
        <v/>
      </c>
      <c r="F1681" s="95" t="str">
        <f ca="1">IF(ISERROR($Y1681),"",OFFSET('Smelter Look-up'!$E$4,$Y1681-4,0))</f>
        <v/>
      </c>
      <c r="G1681" s="95" t="str">
        <f ca="1">IF(C1681="Smelter not listed","Enter smelter details",IF(ISERROR($Y1681),"",OFFSET('Smelter Look-up'!$F$4,$Y1681-4,0)))</f>
        <v/>
      </c>
      <c r="H1681" s="154" t="str">
        <f ca="1">IF(ISERROR($Y1681),"",OFFSET('Smelter Look-up'!$G$4,$Y1681-4,0))</f>
        <v/>
      </c>
      <c r="I1681" s="96" t="str">
        <f ca="1">IF(ISERROR($Y1681),"",OFFSET('Smelter Look-up'!$H$4,$Y1681-4,0))</f>
        <v/>
      </c>
      <c r="J1681" s="96" t="str">
        <f ca="1">IF(ISERROR($Y1681),"",OFFSET('Smelter Look-up'!$I$4,$Y1681-4,0))</f>
        <v/>
      </c>
      <c r="K1681" s="97"/>
      <c r="L1681" s="97"/>
      <c r="M1681" s="97"/>
      <c r="N1681" s="97"/>
      <c r="O1681" s="97"/>
      <c r="P1681" s="97"/>
      <c r="Q1681" s="98"/>
      <c r="R1681" s="140" t="str">
        <f ca="1">IF(ISERROR($Y1681),"",OFFSET('Smelter Look-up'!$C$4,$Y1681-4,0)&amp;"")</f>
        <v/>
      </c>
      <c r="S1681" s="98" t="str">
        <f ca="1" t="shared" si="188"/>
        <v/>
      </c>
      <c r="T1681" s="98" t="str">
        <f ca="1">IF(B1681="","",IF(ISERROR(MATCH($J1681,SorP!B:B,0)),"",INDIRECT("'SorP'!$A$"&amp;MATCH($S1681&amp;$J1681,SorP!C:C,0))))</f>
        <v/>
      </c>
      <c r="U1681" s="99"/>
      <c r="V1681" s="74" t="str">
        <f ca="1" t="shared" si="189"/>
        <v/>
      </c>
      <c r="W1681" s="74" t="b">
        <f ca="1" t="shared" si="190"/>
        <v>0</v>
      </c>
      <c r="X1681" s="74" t="str">
        <f ca="1" t="shared" si="191"/>
        <v>+</v>
      </c>
      <c r="Y1681" s="74" t="e">
        <f ca="1">IF(C1681="",NA(),MATCH($B1681&amp;$C1681,'Smelter Look-up'!$J:$J,0))</f>
        <v>#N/A</v>
      </c>
      <c r="AB1681" s="74">
        <f ca="1" t="shared" si="192"/>
        <v>0</v>
      </c>
      <c r="AC1681" s="74" t="str">
        <f ca="1" t="shared" si="193"/>
        <v/>
      </c>
      <c r="AD1681" s="74" t="str">
        <f ca="1" t="shared" si="194"/>
        <v/>
      </c>
    </row>
    <row r="1682" s="74" customFormat="1" ht="20.15" customHeight="1" spans="1:30">
      <c r="A1682" s="97"/>
      <c r="B1682" s="95" t="str">
        <f ca="1">IF(LEN(A1682)=0,"",INDEX('Smelter Look-up'!$A:$A,MATCH($A1682,'Smelter Look-up'!$E:$E,0)))</f>
        <v/>
      </c>
      <c r="C1682" s="95" t="str">
        <f ca="1">IF(LEN(A1682)=0,"",INDEX('Smelter Look-up'!$C:$C,MATCH($A1682,'Smelter Look-up'!$E:$E,0)))</f>
        <v/>
      </c>
      <c r="D1682" s="95"/>
      <c r="E1682" s="95" t="str">
        <f ca="1">IF(ISERROR($Y1682),"",OFFSET('Smelter Look-up'!$D$4,$Y1682-4,0)&amp;"")</f>
        <v/>
      </c>
      <c r="F1682" s="95" t="str">
        <f ca="1">IF(ISERROR($Y1682),"",OFFSET('Smelter Look-up'!$E$4,$Y1682-4,0))</f>
        <v/>
      </c>
      <c r="G1682" s="95" t="str">
        <f ca="1">IF(C1682="Smelter not listed","Enter smelter details",IF(ISERROR($Y1682),"",OFFSET('Smelter Look-up'!$F$4,$Y1682-4,0)))</f>
        <v/>
      </c>
      <c r="H1682" s="154" t="str">
        <f ca="1">IF(ISERROR($Y1682),"",OFFSET('Smelter Look-up'!$G$4,$Y1682-4,0))</f>
        <v/>
      </c>
      <c r="I1682" s="96" t="str">
        <f ca="1">IF(ISERROR($Y1682),"",OFFSET('Smelter Look-up'!$H$4,$Y1682-4,0))</f>
        <v/>
      </c>
      <c r="J1682" s="96" t="str">
        <f ca="1">IF(ISERROR($Y1682),"",OFFSET('Smelter Look-up'!$I$4,$Y1682-4,0))</f>
        <v/>
      </c>
      <c r="K1682" s="97"/>
      <c r="L1682" s="97"/>
      <c r="M1682" s="97"/>
      <c r="N1682" s="97"/>
      <c r="O1682" s="97"/>
      <c r="P1682" s="97"/>
      <c r="Q1682" s="98"/>
      <c r="R1682" s="140" t="str">
        <f ca="1">IF(ISERROR($Y1682),"",OFFSET('Smelter Look-up'!$C$4,$Y1682-4,0)&amp;"")</f>
        <v/>
      </c>
      <c r="S1682" s="98" t="str">
        <f ca="1" t="shared" si="188"/>
        <v/>
      </c>
      <c r="T1682" s="98" t="str">
        <f ca="1">IF(B1682="","",IF(ISERROR(MATCH($J1682,SorP!B:B,0)),"",INDIRECT("'SorP'!$A$"&amp;MATCH($S1682&amp;$J1682,SorP!C:C,0))))</f>
        <v/>
      </c>
      <c r="U1682" s="99"/>
      <c r="V1682" s="74" t="str">
        <f ca="1" t="shared" si="189"/>
        <v/>
      </c>
      <c r="W1682" s="74" t="b">
        <f ca="1" t="shared" si="190"/>
        <v>0</v>
      </c>
      <c r="X1682" s="74" t="str">
        <f ca="1" t="shared" si="191"/>
        <v>+</v>
      </c>
      <c r="Y1682" s="74" t="e">
        <f ca="1">IF(C1682="",NA(),MATCH($B1682&amp;$C1682,'Smelter Look-up'!$J:$J,0))</f>
        <v>#N/A</v>
      </c>
      <c r="AB1682" s="74">
        <f ca="1" t="shared" si="192"/>
        <v>0</v>
      </c>
      <c r="AC1682" s="74" t="str">
        <f ca="1" t="shared" si="193"/>
        <v/>
      </c>
      <c r="AD1682" s="74" t="str">
        <f ca="1" t="shared" si="194"/>
        <v/>
      </c>
    </row>
    <row r="1683" s="74" customFormat="1" ht="20.15" customHeight="1" spans="1:30">
      <c r="A1683" s="97"/>
      <c r="B1683" s="95" t="str">
        <f ca="1">IF(LEN(A1683)=0,"",INDEX('Smelter Look-up'!$A:$A,MATCH($A1683,'Smelter Look-up'!$E:$E,0)))</f>
        <v/>
      </c>
      <c r="C1683" s="95" t="str">
        <f ca="1">IF(LEN(A1683)=0,"",INDEX('Smelter Look-up'!$C:$C,MATCH($A1683,'Smelter Look-up'!$E:$E,0)))</f>
        <v/>
      </c>
      <c r="D1683" s="95"/>
      <c r="E1683" s="95" t="str">
        <f ca="1">IF(ISERROR($Y1683),"",OFFSET('Smelter Look-up'!$D$4,$Y1683-4,0)&amp;"")</f>
        <v/>
      </c>
      <c r="F1683" s="95" t="str">
        <f ca="1">IF(ISERROR($Y1683),"",OFFSET('Smelter Look-up'!$E$4,$Y1683-4,0))</f>
        <v/>
      </c>
      <c r="G1683" s="95" t="str">
        <f ca="1">IF(C1683="Smelter not listed","Enter smelter details",IF(ISERROR($Y1683),"",OFFSET('Smelter Look-up'!$F$4,$Y1683-4,0)))</f>
        <v/>
      </c>
      <c r="H1683" s="154" t="str">
        <f ca="1">IF(ISERROR($Y1683),"",OFFSET('Smelter Look-up'!$G$4,$Y1683-4,0))</f>
        <v/>
      </c>
      <c r="I1683" s="96" t="str">
        <f ca="1">IF(ISERROR($Y1683),"",OFFSET('Smelter Look-up'!$H$4,$Y1683-4,0))</f>
        <v/>
      </c>
      <c r="J1683" s="96" t="str">
        <f ca="1">IF(ISERROR($Y1683),"",OFFSET('Smelter Look-up'!$I$4,$Y1683-4,0))</f>
        <v/>
      </c>
      <c r="K1683" s="97"/>
      <c r="L1683" s="97"/>
      <c r="M1683" s="97"/>
      <c r="N1683" s="97"/>
      <c r="O1683" s="97"/>
      <c r="P1683" s="97"/>
      <c r="Q1683" s="98"/>
      <c r="R1683" s="140" t="str">
        <f ca="1">IF(ISERROR($Y1683),"",OFFSET('Smelter Look-up'!$C$4,$Y1683-4,0)&amp;"")</f>
        <v/>
      </c>
      <c r="S1683" s="98" t="str">
        <f ca="1" t="shared" si="188"/>
        <v/>
      </c>
      <c r="T1683" s="98" t="str">
        <f ca="1">IF(B1683="","",IF(ISERROR(MATCH($J1683,SorP!B:B,0)),"",INDIRECT("'SorP'!$A$"&amp;MATCH($S1683&amp;$J1683,SorP!C:C,0))))</f>
        <v/>
      </c>
      <c r="U1683" s="99"/>
      <c r="V1683" s="74" t="str">
        <f ca="1" t="shared" si="189"/>
        <v/>
      </c>
      <c r="W1683" s="74" t="b">
        <f ca="1" t="shared" si="190"/>
        <v>0</v>
      </c>
      <c r="X1683" s="74" t="str">
        <f ca="1" t="shared" si="191"/>
        <v>+</v>
      </c>
      <c r="Y1683" s="74" t="e">
        <f ca="1">IF(C1683="",NA(),MATCH($B1683&amp;$C1683,'Smelter Look-up'!$J:$J,0))</f>
        <v>#N/A</v>
      </c>
      <c r="AB1683" s="74">
        <f ca="1" t="shared" si="192"/>
        <v>0</v>
      </c>
      <c r="AC1683" s="74" t="str">
        <f ca="1" t="shared" si="193"/>
        <v/>
      </c>
      <c r="AD1683" s="74" t="str">
        <f ca="1" t="shared" si="194"/>
        <v/>
      </c>
    </row>
    <row r="1684" s="74" customFormat="1" ht="20.15" customHeight="1" spans="1:30">
      <c r="A1684" s="97"/>
      <c r="B1684" s="95" t="str">
        <f ca="1">IF(LEN(A1684)=0,"",INDEX('Smelter Look-up'!$A:$A,MATCH($A1684,'Smelter Look-up'!$E:$E,0)))</f>
        <v/>
      </c>
      <c r="C1684" s="95" t="str">
        <f ca="1">IF(LEN(A1684)=0,"",INDEX('Smelter Look-up'!$C:$C,MATCH($A1684,'Smelter Look-up'!$E:$E,0)))</f>
        <v/>
      </c>
      <c r="D1684" s="95"/>
      <c r="E1684" s="95" t="str">
        <f ca="1">IF(ISERROR($Y1684),"",OFFSET('Smelter Look-up'!$D$4,$Y1684-4,0)&amp;"")</f>
        <v/>
      </c>
      <c r="F1684" s="95" t="str">
        <f ca="1">IF(ISERROR($Y1684),"",OFFSET('Smelter Look-up'!$E$4,$Y1684-4,0))</f>
        <v/>
      </c>
      <c r="G1684" s="95" t="str">
        <f ca="1">IF(C1684="Smelter not listed","Enter smelter details",IF(ISERROR($Y1684),"",OFFSET('Smelter Look-up'!$F$4,$Y1684-4,0)))</f>
        <v/>
      </c>
      <c r="H1684" s="154" t="str">
        <f ca="1">IF(ISERROR($Y1684),"",OFFSET('Smelter Look-up'!$G$4,$Y1684-4,0))</f>
        <v/>
      </c>
      <c r="I1684" s="96" t="str">
        <f ca="1">IF(ISERROR($Y1684),"",OFFSET('Smelter Look-up'!$H$4,$Y1684-4,0))</f>
        <v/>
      </c>
      <c r="J1684" s="96" t="str">
        <f ca="1">IF(ISERROR($Y1684),"",OFFSET('Smelter Look-up'!$I$4,$Y1684-4,0))</f>
        <v/>
      </c>
      <c r="K1684" s="97"/>
      <c r="L1684" s="97"/>
      <c r="M1684" s="97"/>
      <c r="N1684" s="97"/>
      <c r="O1684" s="97"/>
      <c r="P1684" s="97"/>
      <c r="Q1684" s="98"/>
      <c r="R1684" s="140" t="str">
        <f ca="1">IF(ISERROR($Y1684),"",OFFSET('Smelter Look-up'!$C$4,$Y1684-4,0)&amp;"")</f>
        <v/>
      </c>
      <c r="S1684" s="98" t="str">
        <f ca="1" t="shared" si="188"/>
        <v/>
      </c>
      <c r="T1684" s="98" t="str">
        <f ca="1">IF(B1684="","",IF(ISERROR(MATCH($J1684,SorP!B:B,0)),"",INDIRECT("'SorP'!$A$"&amp;MATCH($S1684&amp;$J1684,SorP!C:C,0))))</f>
        <v/>
      </c>
      <c r="U1684" s="99"/>
      <c r="V1684" s="74" t="str">
        <f ca="1" t="shared" si="189"/>
        <v/>
      </c>
      <c r="W1684" s="74" t="b">
        <f ca="1" t="shared" si="190"/>
        <v>0</v>
      </c>
      <c r="X1684" s="74" t="str">
        <f ca="1" t="shared" si="191"/>
        <v>+</v>
      </c>
      <c r="Y1684" s="74" t="e">
        <f ca="1">IF(C1684="",NA(),MATCH($B1684&amp;$C1684,'Smelter Look-up'!$J:$J,0))</f>
        <v>#N/A</v>
      </c>
      <c r="AB1684" s="74">
        <f ca="1" t="shared" si="192"/>
        <v>0</v>
      </c>
      <c r="AC1684" s="74" t="str">
        <f ca="1" t="shared" si="193"/>
        <v/>
      </c>
      <c r="AD1684" s="74" t="str">
        <f ca="1" t="shared" si="194"/>
        <v/>
      </c>
    </row>
    <row r="1685" s="74" customFormat="1" ht="20.15" customHeight="1" spans="1:30">
      <c r="A1685" s="97"/>
      <c r="B1685" s="95" t="str">
        <f ca="1">IF(LEN(A1685)=0,"",INDEX('Smelter Look-up'!$A:$A,MATCH($A1685,'Smelter Look-up'!$E:$E,0)))</f>
        <v/>
      </c>
      <c r="C1685" s="95" t="str">
        <f ca="1">IF(LEN(A1685)=0,"",INDEX('Smelter Look-up'!$C:$C,MATCH($A1685,'Smelter Look-up'!$E:$E,0)))</f>
        <v/>
      </c>
      <c r="D1685" s="95"/>
      <c r="E1685" s="95" t="str">
        <f ca="1">IF(ISERROR($Y1685),"",OFFSET('Smelter Look-up'!$D$4,$Y1685-4,0)&amp;"")</f>
        <v/>
      </c>
      <c r="F1685" s="95" t="str">
        <f ca="1">IF(ISERROR($Y1685),"",OFFSET('Smelter Look-up'!$E$4,$Y1685-4,0))</f>
        <v/>
      </c>
      <c r="G1685" s="95" t="str">
        <f ca="1">IF(C1685="Smelter not listed","Enter smelter details",IF(ISERROR($Y1685),"",OFFSET('Smelter Look-up'!$F$4,$Y1685-4,0)))</f>
        <v/>
      </c>
      <c r="H1685" s="154" t="str">
        <f ca="1">IF(ISERROR($Y1685),"",OFFSET('Smelter Look-up'!$G$4,$Y1685-4,0))</f>
        <v/>
      </c>
      <c r="I1685" s="96" t="str">
        <f ca="1">IF(ISERROR($Y1685),"",OFFSET('Smelter Look-up'!$H$4,$Y1685-4,0))</f>
        <v/>
      </c>
      <c r="J1685" s="96" t="str">
        <f ca="1">IF(ISERROR($Y1685),"",OFFSET('Smelter Look-up'!$I$4,$Y1685-4,0))</f>
        <v/>
      </c>
      <c r="K1685" s="97"/>
      <c r="L1685" s="97"/>
      <c r="M1685" s="97"/>
      <c r="N1685" s="97"/>
      <c r="O1685" s="97"/>
      <c r="P1685" s="97"/>
      <c r="Q1685" s="98"/>
      <c r="R1685" s="140" t="str">
        <f ca="1">IF(ISERROR($Y1685),"",OFFSET('Smelter Look-up'!$C$4,$Y1685-4,0)&amp;"")</f>
        <v/>
      </c>
      <c r="S1685" s="98" t="str">
        <f ca="1" t="shared" si="188"/>
        <v/>
      </c>
      <c r="T1685" s="98" t="str">
        <f ca="1">IF(B1685="","",IF(ISERROR(MATCH($J1685,SorP!B:B,0)),"",INDIRECT("'SorP'!$A$"&amp;MATCH($S1685&amp;$J1685,SorP!C:C,0))))</f>
        <v/>
      </c>
      <c r="U1685" s="99"/>
      <c r="V1685" s="74" t="str">
        <f ca="1" t="shared" si="189"/>
        <v/>
      </c>
      <c r="W1685" s="74" t="b">
        <f ca="1" t="shared" si="190"/>
        <v>0</v>
      </c>
      <c r="X1685" s="74" t="str">
        <f ca="1" t="shared" si="191"/>
        <v>+</v>
      </c>
      <c r="Y1685" s="74" t="e">
        <f ca="1">IF(C1685="",NA(),MATCH($B1685&amp;$C1685,'Smelter Look-up'!$J:$J,0))</f>
        <v>#N/A</v>
      </c>
      <c r="AB1685" s="74">
        <f ca="1" t="shared" si="192"/>
        <v>0</v>
      </c>
      <c r="AC1685" s="74" t="str">
        <f ca="1" t="shared" si="193"/>
        <v/>
      </c>
      <c r="AD1685" s="74" t="str">
        <f ca="1" t="shared" si="194"/>
        <v/>
      </c>
    </row>
    <row r="1686" s="74" customFormat="1" ht="20.15" customHeight="1" spans="1:30">
      <c r="A1686" s="97"/>
      <c r="B1686" s="95" t="str">
        <f ca="1">IF(LEN(A1686)=0,"",INDEX('Smelter Look-up'!$A:$A,MATCH($A1686,'Smelter Look-up'!$E:$E,0)))</f>
        <v/>
      </c>
      <c r="C1686" s="95" t="str">
        <f ca="1">IF(LEN(A1686)=0,"",INDEX('Smelter Look-up'!$C:$C,MATCH($A1686,'Smelter Look-up'!$E:$E,0)))</f>
        <v/>
      </c>
      <c r="D1686" s="95"/>
      <c r="E1686" s="95" t="str">
        <f ca="1">IF(ISERROR($Y1686),"",OFFSET('Smelter Look-up'!$D$4,$Y1686-4,0)&amp;"")</f>
        <v/>
      </c>
      <c r="F1686" s="95" t="str">
        <f ca="1">IF(ISERROR($Y1686),"",OFFSET('Smelter Look-up'!$E$4,$Y1686-4,0))</f>
        <v/>
      </c>
      <c r="G1686" s="95" t="str">
        <f ca="1">IF(C1686="Smelter not listed","Enter smelter details",IF(ISERROR($Y1686),"",OFFSET('Smelter Look-up'!$F$4,$Y1686-4,0)))</f>
        <v/>
      </c>
      <c r="H1686" s="154" t="str">
        <f ca="1">IF(ISERROR($Y1686),"",OFFSET('Smelter Look-up'!$G$4,$Y1686-4,0))</f>
        <v/>
      </c>
      <c r="I1686" s="96" t="str">
        <f ca="1">IF(ISERROR($Y1686),"",OFFSET('Smelter Look-up'!$H$4,$Y1686-4,0))</f>
        <v/>
      </c>
      <c r="J1686" s="96" t="str">
        <f ca="1">IF(ISERROR($Y1686),"",OFFSET('Smelter Look-up'!$I$4,$Y1686-4,0))</f>
        <v/>
      </c>
      <c r="K1686" s="97"/>
      <c r="L1686" s="97"/>
      <c r="M1686" s="97"/>
      <c r="N1686" s="97"/>
      <c r="O1686" s="97"/>
      <c r="P1686" s="97"/>
      <c r="Q1686" s="98"/>
      <c r="R1686" s="140" t="str">
        <f ca="1">IF(ISERROR($Y1686),"",OFFSET('Smelter Look-up'!$C$4,$Y1686-4,0)&amp;"")</f>
        <v/>
      </c>
      <c r="S1686" s="98" t="str">
        <f ca="1" t="shared" si="188"/>
        <v/>
      </c>
      <c r="T1686" s="98" t="str">
        <f ca="1">IF(B1686="","",IF(ISERROR(MATCH($J1686,SorP!B:B,0)),"",INDIRECT("'SorP'!$A$"&amp;MATCH($S1686&amp;$J1686,SorP!C:C,0))))</f>
        <v/>
      </c>
      <c r="U1686" s="99"/>
      <c r="V1686" s="74" t="str">
        <f ca="1" t="shared" si="189"/>
        <v/>
      </c>
      <c r="W1686" s="74" t="b">
        <f ca="1" t="shared" si="190"/>
        <v>0</v>
      </c>
      <c r="X1686" s="74" t="str">
        <f ca="1" t="shared" si="191"/>
        <v>+</v>
      </c>
      <c r="Y1686" s="74" t="e">
        <f ca="1">IF(C1686="",NA(),MATCH($B1686&amp;$C1686,'Smelter Look-up'!$J:$J,0))</f>
        <v>#N/A</v>
      </c>
      <c r="AB1686" s="74">
        <f ca="1" t="shared" si="192"/>
        <v>0</v>
      </c>
      <c r="AC1686" s="74" t="str">
        <f ca="1" t="shared" si="193"/>
        <v/>
      </c>
      <c r="AD1686" s="74" t="str">
        <f ca="1" t="shared" si="194"/>
        <v/>
      </c>
    </row>
    <row r="1687" s="74" customFormat="1" ht="20.15" customHeight="1" spans="1:30">
      <c r="A1687" s="97"/>
      <c r="B1687" s="95" t="str">
        <f ca="1">IF(LEN(A1687)=0,"",INDEX('Smelter Look-up'!$A:$A,MATCH($A1687,'Smelter Look-up'!$E:$E,0)))</f>
        <v/>
      </c>
      <c r="C1687" s="95" t="str">
        <f ca="1">IF(LEN(A1687)=0,"",INDEX('Smelter Look-up'!$C:$C,MATCH($A1687,'Smelter Look-up'!$E:$E,0)))</f>
        <v/>
      </c>
      <c r="D1687" s="95"/>
      <c r="E1687" s="95" t="str">
        <f ca="1">IF(ISERROR($Y1687),"",OFFSET('Smelter Look-up'!$D$4,$Y1687-4,0)&amp;"")</f>
        <v/>
      </c>
      <c r="F1687" s="95" t="str">
        <f ca="1">IF(ISERROR($Y1687),"",OFFSET('Smelter Look-up'!$E$4,$Y1687-4,0))</f>
        <v/>
      </c>
      <c r="G1687" s="95" t="str">
        <f ca="1">IF(C1687="Smelter not listed","Enter smelter details",IF(ISERROR($Y1687),"",OFFSET('Smelter Look-up'!$F$4,$Y1687-4,0)))</f>
        <v/>
      </c>
      <c r="H1687" s="154" t="str">
        <f ca="1">IF(ISERROR($Y1687),"",OFFSET('Smelter Look-up'!$G$4,$Y1687-4,0))</f>
        <v/>
      </c>
      <c r="I1687" s="96" t="str">
        <f ca="1">IF(ISERROR($Y1687),"",OFFSET('Smelter Look-up'!$H$4,$Y1687-4,0))</f>
        <v/>
      </c>
      <c r="J1687" s="96" t="str">
        <f ca="1">IF(ISERROR($Y1687),"",OFFSET('Smelter Look-up'!$I$4,$Y1687-4,0))</f>
        <v/>
      </c>
      <c r="K1687" s="97"/>
      <c r="L1687" s="97"/>
      <c r="M1687" s="97"/>
      <c r="N1687" s="97"/>
      <c r="O1687" s="97"/>
      <c r="P1687" s="97"/>
      <c r="Q1687" s="98"/>
      <c r="R1687" s="140" t="str">
        <f ca="1">IF(ISERROR($Y1687),"",OFFSET('Smelter Look-up'!$C$4,$Y1687-4,0)&amp;"")</f>
        <v/>
      </c>
      <c r="S1687" s="98" t="str">
        <f ca="1" t="shared" si="188"/>
        <v/>
      </c>
      <c r="T1687" s="98" t="str">
        <f ca="1">IF(B1687="","",IF(ISERROR(MATCH($J1687,SorP!B:B,0)),"",INDIRECT("'SorP'!$A$"&amp;MATCH($S1687&amp;$J1687,SorP!C:C,0))))</f>
        <v/>
      </c>
      <c r="U1687" s="99"/>
      <c r="V1687" s="74" t="str">
        <f ca="1" t="shared" si="189"/>
        <v/>
      </c>
      <c r="W1687" s="74" t="b">
        <f ca="1" t="shared" si="190"/>
        <v>0</v>
      </c>
      <c r="X1687" s="74" t="str">
        <f ca="1" t="shared" si="191"/>
        <v>+</v>
      </c>
      <c r="Y1687" s="74" t="e">
        <f ca="1">IF(C1687="",NA(),MATCH($B1687&amp;$C1687,'Smelter Look-up'!$J:$J,0))</f>
        <v>#N/A</v>
      </c>
      <c r="AB1687" s="74">
        <f ca="1" t="shared" si="192"/>
        <v>0</v>
      </c>
      <c r="AC1687" s="74" t="str">
        <f ca="1" t="shared" si="193"/>
        <v/>
      </c>
      <c r="AD1687" s="74" t="str">
        <f ca="1" t="shared" si="194"/>
        <v/>
      </c>
    </row>
    <row r="1688" s="74" customFormat="1" ht="20.15" customHeight="1" spans="1:30">
      <c r="A1688" s="97"/>
      <c r="B1688" s="95" t="str">
        <f ca="1">IF(LEN(A1688)=0,"",INDEX('Smelter Look-up'!$A:$A,MATCH($A1688,'Smelter Look-up'!$E:$E,0)))</f>
        <v/>
      </c>
      <c r="C1688" s="95" t="str">
        <f ca="1">IF(LEN(A1688)=0,"",INDEX('Smelter Look-up'!$C:$C,MATCH($A1688,'Smelter Look-up'!$E:$E,0)))</f>
        <v/>
      </c>
      <c r="D1688" s="95"/>
      <c r="E1688" s="95" t="str">
        <f ca="1">IF(ISERROR($Y1688),"",OFFSET('Smelter Look-up'!$D$4,$Y1688-4,0)&amp;"")</f>
        <v/>
      </c>
      <c r="F1688" s="95" t="str">
        <f ca="1">IF(ISERROR($Y1688),"",OFFSET('Smelter Look-up'!$E$4,$Y1688-4,0))</f>
        <v/>
      </c>
      <c r="G1688" s="95" t="str">
        <f ca="1">IF(C1688="Smelter not listed","Enter smelter details",IF(ISERROR($Y1688),"",OFFSET('Smelter Look-up'!$F$4,$Y1688-4,0)))</f>
        <v/>
      </c>
      <c r="H1688" s="154" t="str">
        <f ca="1">IF(ISERROR($Y1688),"",OFFSET('Smelter Look-up'!$G$4,$Y1688-4,0))</f>
        <v/>
      </c>
      <c r="I1688" s="96" t="str">
        <f ca="1">IF(ISERROR($Y1688),"",OFFSET('Smelter Look-up'!$H$4,$Y1688-4,0))</f>
        <v/>
      </c>
      <c r="J1688" s="96" t="str">
        <f ca="1">IF(ISERROR($Y1688),"",OFFSET('Smelter Look-up'!$I$4,$Y1688-4,0))</f>
        <v/>
      </c>
      <c r="K1688" s="97"/>
      <c r="L1688" s="97"/>
      <c r="M1688" s="97"/>
      <c r="N1688" s="97"/>
      <c r="O1688" s="97"/>
      <c r="P1688" s="97"/>
      <c r="Q1688" s="98"/>
      <c r="R1688" s="140" t="str">
        <f ca="1">IF(ISERROR($Y1688),"",OFFSET('Smelter Look-up'!$C$4,$Y1688-4,0)&amp;"")</f>
        <v/>
      </c>
      <c r="S1688" s="98" t="str">
        <f ca="1" t="shared" si="188"/>
        <v/>
      </c>
      <c r="T1688" s="98" t="str">
        <f ca="1">IF(B1688="","",IF(ISERROR(MATCH($J1688,SorP!B:B,0)),"",INDIRECT("'SorP'!$A$"&amp;MATCH($S1688&amp;$J1688,SorP!C:C,0))))</f>
        <v/>
      </c>
      <c r="U1688" s="99"/>
      <c r="V1688" s="74" t="str">
        <f ca="1" t="shared" si="189"/>
        <v/>
      </c>
      <c r="W1688" s="74" t="b">
        <f ca="1" t="shared" si="190"/>
        <v>0</v>
      </c>
      <c r="X1688" s="74" t="str">
        <f ca="1" t="shared" si="191"/>
        <v>+</v>
      </c>
      <c r="Y1688" s="74" t="e">
        <f ca="1">IF(C1688="",NA(),MATCH($B1688&amp;$C1688,'Smelter Look-up'!$J:$J,0))</f>
        <v>#N/A</v>
      </c>
      <c r="AB1688" s="74">
        <f ca="1" t="shared" si="192"/>
        <v>0</v>
      </c>
      <c r="AC1688" s="74" t="str">
        <f ca="1" t="shared" si="193"/>
        <v/>
      </c>
      <c r="AD1688" s="74" t="str">
        <f ca="1" t="shared" si="194"/>
        <v/>
      </c>
    </row>
    <row r="1689" s="74" customFormat="1" ht="20.15" customHeight="1" spans="1:30">
      <c r="A1689" s="97"/>
      <c r="B1689" s="95" t="str">
        <f ca="1">IF(LEN(A1689)=0,"",INDEX('Smelter Look-up'!$A:$A,MATCH($A1689,'Smelter Look-up'!$E:$E,0)))</f>
        <v/>
      </c>
      <c r="C1689" s="95" t="str">
        <f ca="1">IF(LEN(A1689)=0,"",INDEX('Smelter Look-up'!$C:$C,MATCH($A1689,'Smelter Look-up'!$E:$E,0)))</f>
        <v/>
      </c>
      <c r="D1689" s="95"/>
      <c r="E1689" s="95" t="str">
        <f ca="1">IF(ISERROR($Y1689),"",OFFSET('Smelter Look-up'!$D$4,$Y1689-4,0)&amp;"")</f>
        <v/>
      </c>
      <c r="F1689" s="95" t="str">
        <f ca="1">IF(ISERROR($Y1689),"",OFFSET('Smelter Look-up'!$E$4,$Y1689-4,0))</f>
        <v/>
      </c>
      <c r="G1689" s="95" t="str">
        <f ca="1">IF(C1689="Smelter not listed","Enter smelter details",IF(ISERROR($Y1689),"",OFFSET('Smelter Look-up'!$F$4,$Y1689-4,0)))</f>
        <v/>
      </c>
      <c r="H1689" s="154" t="str">
        <f ca="1">IF(ISERROR($Y1689),"",OFFSET('Smelter Look-up'!$G$4,$Y1689-4,0))</f>
        <v/>
      </c>
      <c r="I1689" s="96" t="str">
        <f ca="1">IF(ISERROR($Y1689),"",OFFSET('Smelter Look-up'!$H$4,$Y1689-4,0))</f>
        <v/>
      </c>
      <c r="J1689" s="96" t="str">
        <f ca="1">IF(ISERROR($Y1689),"",OFFSET('Smelter Look-up'!$I$4,$Y1689-4,0))</f>
        <v/>
      </c>
      <c r="K1689" s="97"/>
      <c r="L1689" s="97"/>
      <c r="M1689" s="97"/>
      <c r="N1689" s="97"/>
      <c r="O1689" s="97"/>
      <c r="P1689" s="97"/>
      <c r="Q1689" s="98"/>
      <c r="R1689" s="140" t="str">
        <f ca="1">IF(ISERROR($Y1689),"",OFFSET('Smelter Look-up'!$C$4,$Y1689-4,0)&amp;"")</f>
        <v/>
      </c>
      <c r="S1689" s="98" t="str">
        <f ca="1" t="shared" si="188"/>
        <v/>
      </c>
      <c r="T1689" s="98" t="str">
        <f ca="1">IF(B1689="","",IF(ISERROR(MATCH($J1689,SorP!B:B,0)),"",INDIRECT("'SorP'!$A$"&amp;MATCH($S1689&amp;$J1689,SorP!C:C,0))))</f>
        <v/>
      </c>
      <c r="U1689" s="99"/>
      <c r="V1689" s="74" t="str">
        <f ca="1" t="shared" si="189"/>
        <v/>
      </c>
      <c r="W1689" s="74" t="b">
        <f ca="1" t="shared" si="190"/>
        <v>0</v>
      </c>
      <c r="X1689" s="74" t="str">
        <f ca="1" t="shared" si="191"/>
        <v>+</v>
      </c>
      <c r="Y1689" s="74" t="e">
        <f ca="1">IF(C1689="",NA(),MATCH($B1689&amp;$C1689,'Smelter Look-up'!$J:$J,0))</f>
        <v>#N/A</v>
      </c>
      <c r="AB1689" s="74">
        <f ca="1" t="shared" si="192"/>
        <v>0</v>
      </c>
      <c r="AC1689" s="74" t="str">
        <f ca="1" t="shared" si="193"/>
        <v/>
      </c>
      <c r="AD1689" s="74" t="str">
        <f ca="1" t="shared" si="194"/>
        <v/>
      </c>
    </row>
    <row r="1690" s="74" customFormat="1" ht="20.15" customHeight="1" spans="1:30">
      <c r="A1690" s="97"/>
      <c r="B1690" s="95" t="str">
        <f ca="1">IF(LEN(A1690)=0,"",INDEX('Smelter Look-up'!$A:$A,MATCH($A1690,'Smelter Look-up'!$E:$E,0)))</f>
        <v/>
      </c>
      <c r="C1690" s="95" t="str">
        <f ca="1">IF(LEN(A1690)=0,"",INDEX('Smelter Look-up'!$C:$C,MATCH($A1690,'Smelter Look-up'!$E:$E,0)))</f>
        <v/>
      </c>
      <c r="D1690" s="95"/>
      <c r="E1690" s="95" t="str">
        <f ca="1">IF(ISERROR($Y1690),"",OFFSET('Smelter Look-up'!$D$4,$Y1690-4,0)&amp;"")</f>
        <v/>
      </c>
      <c r="F1690" s="95" t="str">
        <f ca="1">IF(ISERROR($Y1690),"",OFFSET('Smelter Look-up'!$E$4,$Y1690-4,0))</f>
        <v/>
      </c>
      <c r="G1690" s="95" t="str">
        <f ca="1">IF(C1690="Smelter not listed","Enter smelter details",IF(ISERROR($Y1690),"",OFFSET('Smelter Look-up'!$F$4,$Y1690-4,0)))</f>
        <v/>
      </c>
      <c r="H1690" s="154" t="str">
        <f ca="1">IF(ISERROR($Y1690),"",OFFSET('Smelter Look-up'!$G$4,$Y1690-4,0))</f>
        <v/>
      </c>
      <c r="I1690" s="96" t="str">
        <f ca="1">IF(ISERROR($Y1690),"",OFFSET('Smelter Look-up'!$H$4,$Y1690-4,0))</f>
        <v/>
      </c>
      <c r="J1690" s="96" t="str">
        <f ca="1">IF(ISERROR($Y1690),"",OFFSET('Smelter Look-up'!$I$4,$Y1690-4,0))</f>
        <v/>
      </c>
      <c r="K1690" s="97"/>
      <c r="L1690" s="97"/>
      <c r="M1690" s="97"/>
      <c r="N1690" s="97"/>
      <c r="O1690" s="97"/>
      <c r="P1690" s="97"/>
      <c r="Q1690" s="98"/>
      <c r="R1690" s="140" t="str">
        <f ca="1">IF(ISERROR($Y1690),"",OFFSET('Smelter Look-up'!$C$4,$Y1690-4,0)&amp;"")</f>
        <v/>
      </c>
      <c r="S1690" s="98" t="str">
        <f ca="1" t="shared" si="188"/>
        <v/>
      </c>
      <c r="T1690" s="98" t="str">
        <f ca="1">IF(B1690="","",IF(ISERROR(MATCH($J1690,SorP!B:B,0)),"",INDIRECT("'SorP'!$A$"&amp;MATCH($S1690&amp;$J1690,SorP!C:C,0))))</f>
        <v/>
      </c>
      <c r="U1690" s="99"/>
      <c r="V1690" s="74" t="str">
        <f ca="1" t="shared" si="189"/>
        <v/>
      </c>
      <c r="W1690" s="74" t="b">
        <f ca="1" t="shared" si="190"/>
        <v>0</v>
      </c>
      <c r="X1690" s="74" t="str">
        <f ca="1" t="shared" si="191"/>
        <v>+</v>
      </c>
      <c r="Y1690" s="74" t="e">
        <f ca="1">IF(C1690="",NA(),MATCH($B1690&amp;$C1690,'Smelter Look-up'!$J:$J,0))</f>
        <v>#N/A</v>
      </c>
      <c r="AB1690" s="74">
        <f ca="1" t="shared" si="192"/>
        <v>0</v>
      </c>
      <c r="AC1690" s="74" t="str">
        <f ca="1" t="shared" si="193"/>
        <v/>
      </c>
      <c r="AD1690" s="74" t="str">
        <f ca="1" t="shared" si="194"/>
        <v/>
      </c>
    </row>
    <row r="1691" s="74" customFormat="1" ht="20.15" customHeight="1" spans="1:30">
      <c r="A1691" s="97"/>
      <c r="B1691" s="95" t="str">
        <f ca="1">IF(LEN(A1691)=0,"",INDEX('Smelter Look-up'!$A:$A,MATCH($A1691,'Smelter Look-up'!$E:$E,0)))</f>
        <v/>
      </c>
      <c r="C1691" s="95" t="str">
        <f ca="1">IF(LEN(A1691)=0,"",INDEX('Smelter Look-up'!$C:$C,MATCH($A1691,'Smelter Look-up'!$E:$E,0)))</f>
        <v/>
      </c>
      <c r="D1691" s="95"/>
      <c r="E1691" s="95" t="str">
        <f ca="1">IF(ISERROR($Y1691),"",OFFSET('Smelter Look-up'!$D$4,$Y1691-4,0)&amp;"")</f>
        <v/>
      </c>
      <c r="F1691" s="95" t="str">
        <f ca="1">IF(ISERROR($Y1691),"",OFFSET('Smelter Look-up'!$E$4,$Y1691-4,0))</f>
        <v/>
      </c>
      <c r="G1691" s="95" t="str">
        <f ca="1">IF(C1691="Smelter not listed","Enter smelter details",IF(ISERROR($Y1691),"",OFFSET('Smelter Look-up'!$F$4,$Y1691-4,0)))</f>
        <v/>
      </c>
      <c r="H1691" s="154" t="str">
        <f ca="1">IF(ISERROR($Y1691),"",OFFSET('Smelter Look-up'!$G$4,$Y1691-4,0))</f>
        <v/>
      </c>
      <c r="I1691" s="96" t="str">
        <f ca="1">IF(ISERROR($Y1691),"",OFFSET('Smelter Look-up'!$H$4,$Y1691-4,0))</f>
        <v/>
      </c>
      <c r="J1691" s="96" t="str">
        <f ca="1">IF(ISERROR($Y1691),"",OFFSET('Smelter Look-up'!$I$4,$Y1691-4,0))</f>
        <v/>
      </c>
      <c r="K1691" s="97"/>
      <c r="L1691" s="97"/>
      <c r="M1691" s="97"/>
      <c r="N1691" s="97"/>
      <c r="O1691" s="97"/>
      <c r="P1691" s="97"/>
      <c r="Q1691" s="98"/>
      <c r="R1691" s="140" t="str">
        <f ca="1">IF(ISERROR($Y1691),"",OFFSET('Smelter Look-up'!$C$4,$Y1691-4,0)&amp;"")</f>
        <v/>
      </c>
      <c r="S1691" s="98" t="str">
        <f ca="1" t="shared" si="188"/>
        <v/>
      </c>
      <c r="T1691" s="98" t="str">
        <f ca="1">IF(B1691="","",IF(ISERROR(MATCH($J1691,SorP!B:B,0)),"",INDIRECT("'SorP'!$A$"&amp;MATCH($S1691&amp;$J1691,SorP!C:C,0))))</f>
        <v/>
      </c>
      <c r="U1691" s="99"/>
      <c r="V1691" s="74" t="str">
        <f ca="1" t="shared" si="189"/>
        <v/>
      </c>
      <c r="W1691" s="74" t="b">
        <f ca="1" t="shared" si="190"/>
        <v>0</v>
      </c>
      <c r="X1691" s="74" t="str">
        <f ca="1" t="shared" si="191"/>
        <v>+</v>
      </c>
      <c r="Y1691" s="74" t="e">
        <f ca="1">IF(C1691="",NA(),MATCH($B1691&amp;$C1691,'Smelter Look-up'!$J:$J,0))</f>
        <v>#N/A</v>
      </c>
      <c r="AB1691" s="74">
        <f ca="1" t="shared" si="192"/>
        <v>0</v>
      </c>
      <c r="AC1691" s="74" t="str">
        <f ca="1" t="shared" si="193"/>
        <v/>
      </c>
      <c r="AD1691" s="74" t="str">
        <f ca="1" t="shared" si="194"/>
        <v/>
      </c>
    </row>
    <row r="1692" s="74" customFormat="1" ht="20.15" customHeight="1" spans="1:30">
      <c r="A1692" s="97"/>
      <c r="B1692" s="95" t="str">
        <f ca="1">IF(LEN(A1692)=0,"",INDEX('Smelter Look-up'!$A:$A,MATCH($A1692,'Smelter Look-up'!$E:$E,0)))</f>
        <v/>
      </c>
      <c r="C1692" s="95" t="str">
        <f ca="1">IF(LEN(A1692)=0,"",INDEX('Smelter Look-up'!$C:$C,MATCH($A1692,'Smelter Look-up'!$E:$E,0)))</f>
        <v/>
      </c>
      <c r="D1692" s="95"/>
      <c r="E1692" s="95" t="str">
        <f ca="1">IF(ISERROR($Y1692),"",OFFSET('Smelter Look-up'!$D$4,$Y1692-4,0)&amp;"")</f>
        <v/>
      </c>
      <c r="F1692" s="95" t="str">
        <f ca="1">IF(ISERROR($Y1692),"",OFFSET('Smelter Look-up'!$E$4,$Y1692-4,0))</f>
        <v/>
      </c>
      <c r="G1692" s="95" t="str">
        <f ca="1">IF(C1692="Smelter not listed","Enter smelter details",IF(ISERROR($Y1692),"",OFFSET('Smelter Look-up'!$F$4,$Y1692-4,0)))</f>
        <v/>
      </c>
      <c r="H1692" s="154" t="str">
        <f ca="1">IF(ISERROR($Y1692),"",OFFSET('Smelter Look-up'!$G$4,$Y1692-4,0))</f>
        <v/>
      </c>
      <c r="I1692" s="96" t="str">
        <f ca="1">IF(ISERROR($Y1692),"",OFFSET('Smelter Look-up'!$H$4,$Y1692-4,0))</f>
        <v/>
      </c>
      <c r="J1692" s="96" t="str">
        <f ca="1">IF(ISERROR($Y1692),"",OFFSET('Smelter Look-up'!$I$4,$Y1692-4,0))</f>
        <v/>
      </c>
      <c r="K1692" s="97"/>
      <c r="L1692" s="97"/>
      <c r="M1692" s="97"/>
      <c r="N1692" s="97"/>
      <c r="O1692" s="97"/>
      <c r="P1692" s="97"/>
      <c r="Q1692" s="98"/>
      <c r="R1692" s="140" t="str">
        <f ca="1">IF(ISERROR($Y1692),"",OFFSET('Smelter Look-up'!$C$4,$Y1692-4,0)&amp;"")</f>
        <v/>
      </c>
      <c r="S1692" s="98" t="str">
        <f ca="1" t="shared" si="188"/>
        <v/>
      </c>
      <c r="T1692" s="98" t="str">
        <f ca="1">IF(B1692="","",IF(ISERROR(MATCH($J1692,SorP!B:B,0)),"",INDIRECT("'SorP'!$A$"&amp;MATCH($S1692&amp;$J1692,SorP!C:C,0))))</f>
        <v/>
      </c>
      <c r="U1692" s="99"/>
      <c r="V1692" s="74" t="str">
        <f ca="1" t="shared" si="189"/>
        <v/>
      </c>
      <c r="W1692" s="74" t="b">
        <f ca="1" t="shared" si="190"/>
        <v>0</v>
      </c>
      <c r="X1692" s="74" t="str">
        <f ca="1" t="shared" si="191"/>
        <v>+</v>
      </c>
      <c r="Y1692" s="74" t="e">
        <f ca="1">IF(C1692="",NA(),MATCH($B1692&amp;$C1692,'Smelter Look-up'!$J:$J,0))</f>
        <v>#N/A</v>
      </c>
      <c r="AB1692" s="74">
        <f ca="1" t="shared" si="192"/>
        <v>0</v>
      </c>
      <c r="AC1692" s="74" t="str">
        <f ca="1" t="shared" si="193"/>
        <v/>
      </c>
      <c r="AD1692" s="74" t="str">
        <f ca="1" t="shared" si="194"/>
        <v/>
      </c>
    </row>
    <row r="1693" s="74" customFormat="1" ht="20.15" customHeight="1" spans="1:30">
      <c r="A1693" s="97"/>
      <c r="B1693" s="95" t="str">
        <f ca="1">IF(LEN(A1693)=0,"",INDEX('Smelter Look-up'!$A:$A,MATCH($A1693,'Smelter Look-up'!$E:$E,0)))</f>
        <v/>
      </c>
      <c r="C1693" s="95" t="str">
        <f ca="1">IF(LEN(A1693)=0,"",INDEX('Smelter Look-up'!$C:$C,MATCH($A1693,'Smelter Look-up'!$E:$E,0)))</f>
        <v/>
      </c>
      <c r="D1693" s="95"/>
      <c r="E1693" s="95" t="str">
        <f ca="1">IF(ISERROR($Y1693),"",OFFSET('Smelter Look-up'!$D$4,$Y1693-4,0)&amp;"")</f>
        <v/>
      </c>
      <c r="F1693" s="95" t="str">
        <f ca="1">IF(ISERROR($Y1693),"",OFFSET('Smelter Look-up'!$E$4,$Y1693-4,0))</f>
        <v/>
      </c>
      <c r="G1693" s="95" t="str">
        <f ca="1">IF(C1693="Smelter not listed","Enter smelter details",IF(ISERROR($Y1693),"",OFFSET('Smelter Look-up'!$F$4,$Y1693-4,0)))</f>
        <v/>
      </c>
      <c r="H1693" s="154" t="str">
        <f ca="1">IF(ISERROR($Y1693),"",OFFSET('Smelter Look-up'!$G$4,$Y1693-4,0))</f>
        <v/>
      </c>
      <c r="I1693" s="96" t="str">
        <f ca="1">IF(ISERROR($Y1693),"",OFFSET('Smelter Look-up'!$H$4,$Y1693-4,0))</f>
        <v/>
      </c>
      <c r="J1693" s="96" t="str">
        <f ca="1">IF(ISERROR($Y1693),"",OFFSET('Smelter Look-up'!$I$4,$Y1693-4,0))</f>
        <v/>
      </c>
      <c r="K1693" s="97"/>
      <c r="L1693" s="97"/>
      <c r="M1693" s="97"/>
      <c r="N1693" s="97"/>
      <c r="O1693" s="97"/>
      <c r="P1693" s="97"/>
      <c r="Q1693" s="98"/>
      <c r="R1693" s="140" t="str">
        <f ca="1">IF(ISERROR($Y1693),"",OFFSET('Smelter Look-up'!$C$4,$Y1693-4,0)&amp;"")</f>
        <v/>
      </c>
      <c r="S1693" s="98" t="str">
        <f ca="1" t="shared" si="188"/>
        <v/>
      </c>
      <c r="T1693" s="98" t="str">
        <f ca="1">IF(B1693="","",IF(ISERROR(MATCH($J1693,SorP!B:B,0)),"",INDIRECT("'SorP'!$A$"&amp;MATCH($S1693&amp;$J1693,SorP!C:C,0))))</f>
        <v/>
      </c>
      <c r="U1693" s="99"/>
      <c r="V1693" s="74" t="str">
        <f ca="1" t="shared" si="189"/>
        <v/>
      </c>
      <c r="W1693" s="74" t="b">
        <f ca="1" t="shared" si="190"/>
        <v>0</v>
      </c>
      <c r="X1693" s="74" t="str">
        <f ca="1" t="shared" si="191"/>
        <v>+</v>
      </c>
      <c r="Y1693" s="74" t="e">
        <f ca="1">IF(C1693="",NA(),MATCH($B1693&amp;$C1693,'Smelter Look-up'!$J:$J,0))</f>
        <v>#N/A</v>
      </c>
      <c r="AB1693" s="74">
        <f ca="1" t="shared" si="192"/>
        <v>0</v>
      </c>
      <c r="AC1693" s="74" t="str">
        <f ca="1" t="shared" si="193"/>
        <v/>
      </c>
      <c r="AD1693" s="74" t="str">
        <f ca="1" t="shared" si="194"/>
        <v/>
      </c>
    </row>
    <row r="1694" s="74" customFormat="1" ht="20.15" customHeight="1" spans="1:30">
      <c r="A1694" s="97"/>
      <c r="B1694" s="95" t="str">
        <f ca="1">IF(LEN(A1694)=0,"",INDEX('Smelter Look-up'!$A:$A,MATCH($A1694,'Smelter Look-up'!$E:$E,0)))</f>
        <v/>
      </c>
      <c r="C1694" s="95" t="str">
        <f ca="1">IF(LEN(A1694)=0,"",INDEX('Smelter Look-up'!$C:$C,MATCH($A1694,'Smelter Look-up'!$E:$E,0)))</f>
        <v/>
      </c>
      <c r="D1694" s="95"/>
      <c r="E1694" s="95" t="str">
        <f ca="1">IF(ISERROR($Y1694),"",OFFSET('Smelter Look-up'!$D$4,$Y1694-4,0)&amp;"")</f>
        <v/>
      </c>
      <c r="F1694" s="95" t="str">
        <f ca="1">IF(ISERROR($Y1694),"",OFFSET('Smelter Look-up'!$E$4,$Y1694-4,0))</f>
        <v/>
      </c>
      <c r="G1694" s="95" t="str">
        <f ca="1">IF(C1694="Smelter not listed","Enter smelter details",IF(ISERROR($Y1694),"",OFFSET('Smelter Look-up'!$F$4,$Y1694-4,0)))</f>
        <v/>
      </c>
      <c r="H1694" s="154" t="str">
        <f ca="1">IF(ISERROR($Y1694),"",OFFSET('Smelter Look-up'!$G$4,$Y1694-4,0))</f>
        <v/>
      </c>
      <c r="I1694" s="96" t="str">
        <f ca="1">IF(ISERROR($Y1694),"",OFFSET('Smelter Look-up'!$H$4,$Y1694-4,0))</f>
        <v/>
      </c>
      <c r="J1694" s="96" t="str">
        <f ca="1">IF(ISERROR($Y1694),"",OFFSET('Smelter Look-up'!$I$4,$Y1694-4,0))</f>
        <v/>
      </c>
      <c r="K1694" s="97"/>
      <c r="L1694" s="97"/>
      <c r="M1694" s="97"/>
      <c r="N1694" s="97"/>
      <c r="O1694" s="97"/>
      <c r="P1694" s="97"/>
      <c r="Q1694" s="98"/>
      <c r="R1694" s="140" t="str">
        <f ca="1">IF(ISERROR($Y1694),"",OFFSET('Smelter Look-up'!$C$4,$Y1694-4,0)&amp;"")</f>
        <v/>
      </c>
      <c r="S1694" s="98" t="str">
        <f ca="1" t="shared" si="188"/>
        <v/>
      </c>
      <c r="T1694" s="98" t="str">
        <f ca="1">IF(B1694="","",IF(ISERROR(MATCH($J1694,SorP!B:B,0)),"",INDIRECT("'SorP'!$A$"&amp;MATCH($S1694&amp;$J1694,SorP!C:C,0))))</f>
        <v/>
      </c>
      <c r="U1694" s="99"/>
      <c r="V1694" s="74" t="str">
        <f ca="1" t="shared" si="189"/>
        <v/>
      </c>
      <c r="W1694" s="74" t="b">
        <f ca="1" t="shared" si="190"/>
        <v>0</v>
      </c>
      <c r="X1694" s="74" t="str">
        <f ca="1" t="shared" si="191"/>
        <v>+</v>
      </c>
      <c r="Y1694" s="74" t="e">
        <f ca="1">IF(C1694="",NA(),MATCH($B1694&amp;$C1694,'Smelter Look-up'!$J:$J,0))</f>
        <v>#N/A</v>
      </c>
      <c r="AB1694" s="74">
        <f ca="1" t="shared" si="192"/>
        <v>0</v>
      </c>
      <c r="AC1694" s="74" t="str">
        <f ca="1" t="shared" si="193"/>
        <v/>
      </c>
      <c r="AD1694" s="74" t="str">
        <f ca="1" t="shared" si="194"/>
        <v/>
      </c>
    </row>
    <row r="1695" s="74" customFormat="1" ht="20.15" customHeight="1" spans="1:30">
      <c r="A1695" s="97"/>
      <c r="B1695" s="95" t="str">
        <f ca="1">IF(LEN(A1695)=0,"",INDEX('Smelter Look-up'!$A:$A,MATCH($A1695,'Smelter Look-up'!$E:$E,0)))</f>
        <v/>
      </c>
      <c r="C1695" s="95" t="str">
        <f ca="1">IF(LEN(A1695)=0,"",INDEX('Smelter Look-up'!$C:$C,MATCH($A1695,'Smelter Look-up'!$E:$E,0)))</f>
        <v/>
      </c>
      <c r="D1695" s="95"/>
      <c r="E1695" s="95" t="str">
        <f ca="1">IF(ISERROR($Y1695),"",OFFSET('Smelter Look-up'!$D$4,$Y1695-4,0)&amp;"")</f>
        <v/>
      </c>
      <c r="F1695" s="95" t="str">
        <f ca="1">IF(ISERROR($Y1695),"",OFFSET('Smelter Look-up'!$E$4,$Y1695-4,0))</f>
        <v/>
      </c>
      <c r="G1695" s="95" t="str">
        <f ca="1">IF(C1695="Smelter not listed","Enter smelter details",IF(ISERROR($Y1695),"",OFFSET('Smelter Look-up'!$F$4,$Y1695-4,0)))</f>
        <v/>
      </c>
      <c r="H1695" s="154" t="str">
        <f ca="1">IF(ISERROR($Y1695),"",OFFSET('Smelter Look-up'!$G$4,$Y1695-4,0))</f>
        <v/>
      </c>
      <c r="I1695" s="96" t="str">
        <f ca="1">IF(ISERROR($Y1695),"",OFFSET('Smelter Look-up'!$H$4,$Y1695-4,0))</f>
        <v/>
      </c>
      <c r="J1695" s="96" t="str">
        <f ca="1">IF(ISERROR($Y1695),"",OFFSET('Smelter Look-up'!$I$4,$Y1695-4,0))</f>
        <v/>
      </c>
      <c r="K1695" s="97"/>
      <c r="L1695" s="97"/>
      <c r="M1695" s="97"/>
      <c r="N1695" s="97"/>
      <c r="O1695" s="97"/>
      <c r="P1695" s="97"/>
      <c r="Q1695" s="98"/>
      <c r="R1695" s="140" t="str">
        <f ca="1">IF(ISERROR($Y1695),"",OFFSET('Smelter Look-up'!$C$4,$Y1695-4,0)&amp;"")</f>
        <v/>
      </c>
      <c r="S1695" s="98" t="str">
        <f ca="1" t="shared" si="188"/>
        <v/>
      </c>
      <c r="T1695" s="98" t="str">
        <f ca="1">IF(B1695="","",IF(ISERROR(MATCH($J1695,SorP!B:B,0)),"",INDIRECT("'SorP'!$A$"&amp;MATCH($S1695&amp;$J1695,SorP!C:C,0))))</f>
        <v/>
      </c>
      <c r="U1695" s="99"/>
      <c r="V1695" s="74" t="str">
        <f ca="1" t="shared" si="189"/>
        <v/>
      </c>
      <c r="W1695" s="74" t="b">
        <f ca="1" t="shared" si="190"/>
        <v>0</v>
      </c>
      <c r="X1695" s="74" t="str">
        <f ca="1" t="shared" si="191"/>
        <v>+</v>
      </c>
      <c r="Y1695" s="74" t="e">
        <f ca="1">IF(C1695="",NA(),MATCH($B1695&amp;$C1695,'Smelter Look-up'!$J:$J,0))</f>
        <v>#N/A</v>
      </c>
      <c r="AB1695" s="74">
        <f ca="1" t="shared" si="192"/>
        <v>0</v>
      </c>
      <c r="AC1695" s="74" t="str">
        <f ca="1" t="shared" si="193"/>
        <v/>
      </c>
      <c r="AD1695" s="74" t="str">
        <f ca="1" t="shared" si="194"/>
        <v/>
      </c>
    </row>
    <row r="1696" s="74" customFormat="1" ht="20.15" customHeight="1" spans="1:30">
      <c r="A1696" s="97"/>
      <c r="B1696" s="95" t="str">
        <f ca="1">IF(LEN(A1696)=0,"",INDEX('Smelter Look-up'!$A:$A,MATCH($A1696,'Smelter Look-up'!$E:$E,0)))</f>
        <v/>
      </c>
      <c r="C1696" s="95" t="str">
        <f ca="1">IF(LEN(A1696)=0,"",INDEX('Smelter Look-up'!$C:$C,MATCH($A1696,'Smelter Look-up'!$E:$E,0)))</f>
        <v/>
      </c>
      <c r="D1696" s="95"/>
      <c r="E1696" s="95" t="str">
        <f ca="1">IF(ISERROR($Y1696),"",OFFSET('Smelter Look-up'!$D$4,$Y1696-4,0)&amp;"")</f>
        <v/>
      </c>
      <c r="F1696" s="95" t="str">
        <f ca="1">IF(ISERROR($Y1696),"",OFFSET('Smelter Look-up'!$E$4,$Y1696-4,0))</f>
        <v/>
      </c>
      <c r="G1696" s="95" t="str">
        <f ca="1">IF(C1696="Smelter not listed","Enter smelter details",IF(ISERROR($Y1696),"",OFFSET('Smelter Look-up'!$F$4,$Y1696-4,0)))</f>
        <v/>
      </c>
      <c r="H1696" s="154" t="str">
        <f ca="1">IF(ISERROR($Y1696),"",OFFSET('Smelter Look-up'!$G$4,$Y1696-4,0))</f>
        <v/>
      </c>
      <c r="I1696" s="96" t="str">
        <f ca="1">IF(ISERROR($Y1696),"",OFFSET('Smelter Look-up'!$H$4,$Y1696-4,0))</f>
        <v/>
      </c>
      <c r="J1696" s="96" t="str">
        <f ca="1">IF(ISERROR($Y1696),"",OFFSET('Smelter Look-up'!$I$4,$Y1696-4,0))</f>
        <v/>
      </c>
      <c r="K1696" s="97"/>
      <c r="L1696" s="97"/>
      <c r="M1696" s="97"/>
      <c r="N1696" s="97"/>
      <c r="O1696" s="97"/>
      <c r="P1696" s="97"/>
      <c r="Q1696" s="98"/>
      <c r="R1696" s="140" t="str">
        <f ca="1">IF(ISERROR($Y1696),"",OFFSET('Smelter Look-up'!$C$4,$Y1696-4,0)&amp;"")</f>
        <v/>
      </c>
      <c r="S1696" s="98" t="str">
        <f ca="1" t="shared" si="188"/>
        <v/>
      </c>
      <c r="T1696" s="98" t="str">
        <f ca="1">IF(B1696="","",IF(ISERROR(MATCH($J1696,SorP!B:B,0)),"",INDIRECT("'SorP'!$A$"&amp;MATCH($S1696&amp;$J1696,SorP!C:C,0))))</f>
        <v/>
      </c>
      <c r="U1696" s="99"/>
      <c r="V1696" s="74" t="str">
        <f ca="1" t="shared" si="189"/>
        <v/>
      </c>
      <c r="W1696" s="74" t="b">
        <f ca="1" t="shared" si="190"/>
        <v>0</v>
      </c>
      <c r="X1696" s="74" t="str">
        <f ca="1" t="shared" si="191"/>
        <v>+</v>
      </c>
      <c r="Y1696" s="74" t="e">
        <f ca="1">IF(C1696="",NA(),MATCH($B1696&amp;$C1696,'Smelter Look-up'!$J:$J,0))</f>
        <v>#N/A</v>
      </c>
      <c r="AB1696" s="74">
        <f ca="1" t="shared" si="192"/>
        <v>0</v>
      </c>
      <c r="AC1696" s="74" t="str">
        <f ca="1" t="shared" si="193"/>
        <v/>
      </c>
      <c r="AD1696" s="74" t="str">
        <f ca="1" t="shared" si="194"/>
        <v/>
      </c>
    </row>
    <row r="1697" s="74" customFormat="1" ht="20.15" customHeight="1" spans="1:30">
      <c r="A1697" s="97"/>
      <c r="B1697" s="95" t="str">
        <f ca="1">IF(LEN(A1697)=0,"",INDEX('Smelter Look-up'!$A:$A,MATCH($A1697,'Smelter Look-up'!$E:$E,0)))</f>
        <v/>
      </c>
      <c r="C1697" s="95" t="str">
        <f ca="1">IF(LEN(A1697)=0,"",INDEX('Smelter Look-up'!$C:$C,MATCH($A1697,'Smelter Look-up'!$E:$E,0)))</f>
        <v/>
      </c>
      <c r="D1697" s="95"/>
      <c r="E1697" s="95" t="str">
        <f ca="1">IF(ISERROR($Y1697),"",OFFSET('Smelter Look-up'!$D$4,$Y1697-4,0)&amp;"")</f>
        <v/>
      </c>
      <c r="F1697" s="95" t="str">
        <f ca="1">IF(ISERROR($Y1697),"",OFFSET('Smelter Look-up'!$E$4,$Y1697-4,0))</f>
        <v/>
      </c>
      <c r="G1697" s="95" t="str">
        <f ca="1">IF(C1697="Smelter not listed","Enter smelter details",IF(ISERROR($Y1697),"",OFFSET('Smelter Look-up'!$F$4,$Y1697-4,0)))</f>
        <v/>
      </c>
      <c r="H1697" s="154" t="str">
        <f ca="1">IF(ISERROR($Y1697),"",OFFSET('Smelter Look-up'!$G$4,$Y1697-4,0))</f>
        <v/>
      </c>
      <c r="I1697" s="96" t="str">
        <f ca="1">IF(ISERROR($Y1697),"",OFFSET('Smelter Look-up'!$H$4,$Y1697-4,0))</f>
        <v/>
      </c>
      <c r="J1697" s="96" t="str">
        <f ca="1">IF(ISERROR($Y1697),"",OFFSET('Smelter Look-up'!$I$4,$Y1697-4,0))</f>
        <v/>
      </c>
      <c r="K1697" s="97"/>
      <c r="L1697" s="97"/>
      <c r="M1697" s="97"/>
      <c r="N1697" s="97"/>
      <c r="O1697" s="97"/>
      <c r="P1697" s="97"/>
      <c r="Q1697" s="98"/>
      <c r="R1697" s="140" t="str">
        <f ca="1">IF(ISERROR($Y1697),"",OFFSET('Smelter Look-up'!$C$4,$Y1697-4,0)&amp;"")</f>
        <v/>
      </c>
      <c r="S1697" s="98" t="str">
        <f ca="1" t="shared" si="188"/>
        <v/>
      </c>
      <c r="T1697" s="98" t="str">
        <f ca="1">IF(B1697="","",IF(ISERROR(MATCH($J1697,SorP!B:B,0)),"",INDIRECT("'SorP'!$A$"&amp;MATCH($S1697&amp;$J1697,SorP!C:C,0))))</f>
        <v/>
      </c>
      <c r="U1697" s="99"/>
      <c r="V1697" s="74" t="str">
        <f ca="1" t="shared" si="189"/>
        <v/>
      </c>
      <c r="W1697" s="74" t="b">
        <f ca="1" t="shared" si="190"/>
        <v>0</v>
      </c>
      <c r="X1697" s="74" t="str">
        <f ca="1" t="shared" si="191"/>
        <v>+</v>
      </c>
      <c r="Y1697" s="74" t="e">
        <f ca="1">IF(C1697="",NA(),MATCH($B1697&amp;$C1697,'Smelter Look-up'!$J:$J,0))</f>
        <v>#N/A</v>
      </c>
      <c r="AB1697" s="74">
        <f ca="1" t="shared" si="192"/>
        <v>0</v>
      </c>
      <c r="AC1697" s="74" t="str">
        <f ca="1" t="shared" si="193"/>
        <v/>
      </c>
      <c r="AD1697" s="74" t="str">
        <f ca="1" t="shared" si="194"/>
        <v/>
      </c>
    </row>
    <row r="1698" s="74" customFormat="1" ht="20.15" customHeight="1" spans="1:30">
      <c r="A1698" s="97"/>
      <c r="B1698" s="95" t="str">
        <f ca="1">IF(LEN(A1698)=0,"",INDEX('Smelter Look-up'!$A:$A,MATCH($A1698,'Smelter Look-up'!$E:$E,0)))</f>
        <v/>
      </c>
      <c r="C1698" s="95" t="str">
        <f ca="1">IF(LEN(A1698)=0,"",INDEX('Smelter Look-up'!$C:$C,MATCH($A1698,'Smelter Look-up'!$E:$E,0)))</f>
        <v/>
      </c>
      <c r="D1698" s="95"/>
      <c r="E1698" s="95" t="str">
        <f ca="1">IF(ISERROR($Y1698),"",OFFSET('Smelter Look-up'!$D$4,$Y1698-4,0)&amp;"")</f>
        <v/>
      </c>
      <c r="F1698" s="95" t="str">
        <f ca="1">IF(ISERROR($Y1698),"",OFFSET('Smelter Look-up'!$E$4,$Y1698-4,0))</f>
        <v/>
      </c>
      <c r="G1698" s="95" t="str">
        <f ca="1">IF(C1698="Smelter not listed","Enter smelter details",IF(ISERROR($Y1698),"",OFFSET('Smelter Look-up'!$F$4,$Y1698-4,0)))</f>
        <v/>
      </c>
      <c r="H1698" s="154" t="str">
        <f ca="1">IF(ISERROR($Y1698),"",OFFSET('Smelter Look-up'!$G$4,$Y1698-4,0))</f>
        <v/>
      </c>
      <c r="I1698" s="96" t="str">
        <f ca="1">IF(ISERROR($Y1698),"",OFFSET('Smelter Look-up'!$H$4,$Y1698-4,0))</f>
        <v/>
      </c>
      <c r="J1698" s="96" t="str">
        <f ca="1">IF(ISERROR($Y1698),"",OFFSET('Smelter Look-up'!$I$4,$Y1698-4,0))</f>
        <v/>
      </c>
      <c r="K1698" s="97"/>
      <c r="L1698" s="97"/>
      <c r="M1698" s="97"/>
      <c r="N1698" s="97"/>
      <c r="O1698" s="97"/>
      <c r="P1698" s="97"/>
      <c r="Q1698" s="98"/>
      <c r="R1698" s="140" t="str">
        <f ca="1">IF(ISERROR($Y1698),"",OFFSET('Smelter Look-up'!$C$4,$Y1698-4,0)&amp;"")</f>
        <v/>
      </c>
      <c r="S1698" s="98" t="str">
        <f ca="1" t="shared" si="188"/>
        <v/>
      </c>
      <c r="T1698" s="98" t="str">
        <f ca="1">IF(B1698="","",IF(ISERROR(MATCH($J1698,SorP!B:B,0)),"",INDIRECT("'SorP'!$A$"&amp;MATCH($S1698&amp;$J1698,SorP!C:C,0))))</f>
        <v/>
      </c>
      <c r="U1698" s="99"/>
      <c r="V1698" s="74" t="str">
        <f ca="1" t="shared" si="189"/>
        <v/>
      </c>
      <c r="W1698" s="74" t="b">
        <f ca="1" t="shared" si="190"/>
        <v>0</v>
      </c>
      <c r="X1698" s="74" t="str">
        <f ca="1" t="shared" si="191"/>
        <v>+</v>
      </c>
      <c r="Y1698" s="74" t="e">
        <f ca="1">IF(C1698="",NA(),MATCH($B1698&amp;$C1698,'Smelter Look-up'!$J:$J,0))</f>
        <v>#N/A</v>
      </c>
      <c r="AB1698" s="74">
        <f ca="1" t="shared" si="192"/>
        <v>0</v>
      </c>
      <c r="AC1698" s="74" t="str">
        <f ca="1" t="shared" si="193"/>
        <v/>
      </c>
      <c r="AD1698" s="74" t="str">
        <f ca="1" t="shared" si="194"/>
        <v/>
      </c>
    </row>
    <row r="1699" s="74" customFormat="1" ht="20.15" customHeight="1" spans="1:30">
      <c r="A1699" s="97"/>
      <c r="B1699" s="95" t="str">
        <f ca="1">IF(LEN(A1699)=0,"",INDEX('Smelter Look-up'!$A:$A,MATCH($A1699,'Smelter Look-up'!$E:$E,0)))</f>
        <v/>
      </c>
      <c r="C1699" s="95" t="str">
        <f ca="1">IF(LEN(A1699)=0,"",INDEX('Smelter Look-up'!$C:$C,MATCH($A1699,'Smelter Look-up'!$E:$E,0)))</f>
        <v/>
      </c>
      <c r="D1699" s="95"/>
      <c r="E1699" s="95" t="str">
        <f ca="1">IF(ISERROR($Y1699),"",OFFSET('Smelter Look-up'!$D$4,$Y1699-4,0)&amp;"")</f>
        <v/>
      </c>
      <c r="F1699" s="95" t="str">
        <f ca="1">IF(ISERROR($Y1699),"",OFFSET('Smelter Look-up'!$E$4,$Y1699-4,0))</f>
        <v/>
      </c>
      <c r="G1699" s="95" t="str">
        <f ca="1">IF(C1699="Smelter not listed","Enter smelter details",IF(ISERROR($Y1699),"",OFFSET('Smelter Look-up'!$F$4,$Y1699-4,0)))</f>
        <v/>
      </c>
      <c r="H1699" s="154" t="str">
        <f ca="1">IF(ISERROR($Y1699),"",OFFSET('Smelter Look-up'!$G$4,$Y1699-4,0))</f>
        <v/>
      </c>
      <c r="I1699" s="96" t="str">
        <f ca="1">IF(ISERROR($Y1699),"",OFFSET('Smelter Look-up'!$H$4,$Y1699-4,0))</f>
        <v/>
      </c>
      <c r="J1699" s="96" t="str">
        <f ca="1">IF(ISERROR($Y1699),"",OFFSET('Smelter Look-up'!$I$4,$Y1699-4,0))</f>
        <v/>
      </c>
      <c r="K1699" s="97"/>
      <c r="L1699" s="97"/>
      <c r="M1699" s="97"/>
      <c r="N1699" s="97"/>
      <c r="O1699" s="97"/>
      <c r="P1699" s="97"/>
      <c r="Q1699" s="98"/>
      <c r="R1699" s="140" t="str">
        <f ca="1">IF(ISERROR($Y1699),"",OFFSET('Smelter Look-up'!$C$4,$Y1699-4,0)&amp;"")</f>
        <v/>
      </c>
      <c r="S1699" s="98" t="str">
        <f ca="1" t="shared" si="188"/>
        <v/>
      </c>
      <c r="T1699" s="98" t="str">
        <f ca="1">IF(B1699="","",IF(ISERROR(MATCH($J1699,SorP!B:B,0)),"",INDIRECT("'SorP'!$A$"&amp;MATCH($S1699&amp;$J1699,SorP!C:C,0))))</f>
        <v/>
      </c>
      <c r="U1699" s="99"/>
      <c r="V1699" s="74" t="str">
        <f ca="1" t="shared" si="189"/>
        <v/>
      </c>
      <c r="W1699" s="74" t="b">
        <f ca="1" t="shared" si="190"/>
        <v>0</v>
      </c>
      <c r="X1699" s="74" t="str">
        <f ca="1" t="shared" si="191"/>
        <v>+</v>
      </c>
      <c r="Y1699" s="74" t="e">
        <f ca="1">IF(C1699="",NA(),MATCH($B1699&amp;$C1699,'Smelter Look-up'!$J:$J,0))</f>
        <v>#N/A</v>
      </c>
      <c r="AB1699" s="74">
        <f ca="1" t="shared" si="192"/>
        <v>0</v>
      </c>
      <c r="AC1699" s="74" t="str">
        <f ca="1" t="shared" si="193"/>
        <v/>
      </c>
      <c r="AD1699" s="74" t="str">
        <f ca="1" t="shared" si="194"/>
        <v/>
      </c>
    </row>
    <row r="1700" s="74" customFormat="1" ht="20.15" customHeight="1" spans="1:30">
      <c r="A1700" s="97"/>
      <c r="B1700" s="95" t="str">
        <f ca="1">IF(LEN(A1700)=0,"",INDEX('Smelter Look-up'!$A:$A,MATCH($A1700,'Smelter Look-up'!$E:$E,0)))</f>
        <v/>
      </c>
      <c r="C1700" s="95" t="str">
        <f ca="1">IF(LEN(A1700)=0,"",INDEX('Smelter Look-up'!$C:$C,MATCH($A1700,'Smelter Look-up'!$E:$E,0)))</f>
        <v/>
      </c>
      <c r="D1700" s="95"/>
      <c r="E1700" s="95" t="str">
        <f ca="1">IF(ISERROR($Y1700),"",OFFSET('Smelter Look-up'!$D$4,$Y1700-4,0)&amp;"")</f>
        <v/>
      </c>
      <c r="F1700" s="95" t="str">
        <f ca="1">IF(ISERROR($Y1700),"",OFFSET('Smelter Look-up'!$E$4,$Y1700-4,0))</f>
        <v/>
      </c>
      <c r="G1700" s="95" t="str">
        <f ca="1">IF(C1700="Smelter not listed","Enter smelter details",IF(ISERROR($Y1700),"",OFFSET('Smelter Look-up'!$F$4,$Y1700-4,0)))</f>
        <v/>
      </c>
      <c r="H1700" s="154" t="str">
        <f ca="1">IF(ISERROR($Y1700),"",OFFSET('Smelter Look-up'!$G$4,$Y1700-4,0))</f>
        <v/>
      </c>
      <c r="I1700" s="96" t="str">
        <f ca="1">IF(ISERROR($Y1700),"",OFFSET('Smelter Look-up'!$H$4,$Y1700-4,0))</f>
        <v/>
      </c>
      <c r="J1700" s="96" t="str">
        <f ca="1">IF(ISERROR($Y1700),"",OFFSET('Smelter Look-up'!$I$4,$Y1700-4,0))</f>
        <v/>
      </c>
      <c r="K1700" s="97"/>
      <c r="L1700" s="97"/>
      <c r="M1700" s="97"/>
      <c r="N1700" s="97"/>
      <c r="O1700" s="97"/>
      <c r="P1700" s="97"/>
      <c r="Q1700" s="98"/>
      <c r="R1700" s="140" t="str">
        <f ca="1">IF(ISERROR($Y1700),"",OFFSET('Smelter Look-up'!$C$4,$Y1700-4,0)&amp;"")</f>
        <v/>
      </c>
      <c r="S1700" s="98" t="str">
        <f ca="1" t="shared" si="188"/>
        <v/>
      </c>
      <c r="T1700" s="98" t="str">
        <f ca="1">IF(B1700="","",IF(ISERROR(MATCH($J1700,SorP!B:B,0)),"",INDIRECT("'SorP'!$A$"&amp;MATCH($S1700&amp;$J1700,SorP!C:C,0))))</f>
        <v/>
      </c>
      <c r="U1700" s="99"/>
      <c r="V1700" s="74" t="str">
        <f ca="1" t="shared" si="189"/>
        <v/>
      </c>
      <c r="W1700" s="74" t="b">
        <f ca="1" t="shared" si="190"/>
        <v>0</v>
      </c>
      <c r="X1700" s="74" t="str">
        <f ca="1" t="shared" si="191"/>
        <v>+</v>
      </c>
      <c r="Y1700" s="74" t="e">
        <f ca="1">IF(C1700="",NA(),MATCH($B1700&amp;$C1700,'Smelter Look-up'!$J:$J,0))</f>
        <v>#N/A</v>
      </c>
      <c r="AB1700" s="74">
        <f ca="1" t="shared" si="192"/>
        <v>0</v>
      </c>
      <c r="AC1700" s="74" t="str">
        <f ca="1" t="shared" si="193"/>
        <v/>
      </c>
      <c r="AD1700" s="74" t="str">
        <f ca="1" t="shared" si="194"/>
        <v/>
      </c>
    </row>
    <row r="1701" s="74" customFormat="1" ht="20.15" customHeight="1" spans="1:30">
      <c r="A1701" s="97"/>
      <c r="B1701" s="95" t="str">
        <f ca="1">IF(LEN(A1701)=0,"",INDEX('Smelter Look-up'!$A:$A,MATCH($A1701,'Smelter Look-up'!$E:$E,0)))</f>
        <v/>
      </c>
      <c r="C1701" s="95" t="str">
        <f ca="1">IF(LEN(A1701)=0,"",INDEX('Smelter Look-up'!$C:$C,MATCH($A1701,'Smelter Look-up'!$E:$E,0)))</f>
        <v/>
      </c>
      <c r="D1701" s="95"/>
      <c r="E1701" s="95" t="str">
        <f ca="1">IF(ISERROR($Y1701),"",OFFSET('Smelter Look-up'!$D$4,$Y1701-4,0)&amp;"")</f>
        <v/>
      </c>
      <c r="F1701" s="95" t="str">
        <f ca="1">IF(ISERROR($Y1701),"",OFFSET('Smelter Look-up'!$E$4,$Y1701-4,0))</f>
        <v/>
      </c>
      <c r="G1701" s="95" t="str">
        <f ca="1">IF(C1701="Smelter not listed","Enter smelter details",IF(ISERROR($Y1701),"",OFFSET('Smelter Look-up'!$F$4,$Y1701-4,0)))</f>
        <v/>
      </c>
      <c r="H1701" s="154" t="str">
        <f ca="1">IF(ISERROR($Y1701),"",OFFSET('Smelter Look-up'!$G$4,$Y1701-4,0))</f>
        <v/>
      </c>
      <c r="I1701" s="96" t="str">
        <f ca="1">IF(ISERROR($Y1701),"",OFFSET('Smelter Look-up'!$H$4,$Y1701-4,0))</f>
        <v/>
      </c>
      <c r="J1701" s="96" t="str">
        <f ca="1">IF(ISERROR($Y1701),"",OFFSET('Smelter Look-up'!$I$4,$Y1701-4,0))</f>
        <v/>
      </c>
      <c r="K1701" s="97"/>
      <c r="L1701" s="97"/>
      <c r="M1701" s="97"/>
      <c r="N1701" s="97"/>
      <c r="O1701" s="97"/>
      <c r="P1701" s="97"/>
      <c r="Q1701" s="98"/>
      <c r="R1701" s="140" t="str">
        <f ca="1">IF(ISERROR($Y1701),"",OFFSET('Smelter Look-up'!$C$4,$Y1701-4,0)&amp;"")</f>
        <v/>
      </c>
      <c r="S1701" s="98" t="str">
        <f ca="1" t="shared" si="188"/>
        <v/>
      </c>
      <c r="T1701" s="98" t="str">
        <f ca="1">IF(B1701="","",IF(ISERROR(MATCH($J1701,SorP!B:B,0)),"",INDIRECT("'SorP'!$A$"&amp;MATCH($S1701&amp;$J1701,SorP!C:C,0))))</f>
        <v/>
      </c>
      <c r="U1701" s="99"/>
      <c r="V1701" s="74" t="str">
        <f ca="1" t="shared" si="189"/>
        <v/>
      </c>
      <c r="W1701" s="74" t="b">
        <f ca="1" t="shared" si="190"/>
        <v>0</v>
      </c>
      <c r="X1701" s="74" t="str">
        <f ca="1" t="shared" si="191"/>
        <v>+</v>
      </c>
      <c r="Y1701" s="74" t="e">
        <f ca="1">IF(C1701="",NA(),MATCH($B1701&amp;$C1701,'Smelter Look-up'!$J:$J,0))</f>
        <v>#N/A</v>
      </c>
      <c r="AB1701" s="74">
        <f ca="1" t="shared" si="192"/>
        <v>0</v>
      </c>
      <c r="AC1701" s="74" t="str">
        <f ca="1" t="shared" si="193"/>
        <v/>
      </c>
      <c r="AD1701" s="74" t="str">
        <f ca="1" t="shared" si="194"/>
        <v/>
      </c>
    </row>
    <row r="1702" s="74" customFormat="1" ht="20.15" customHeight="1" spans="1:30">
      <c r="A1702" s="97"/>
      <c r="B1702" s="95" t="str">
        <f ca="1">IF(LEN(A1702)=0,"",INDEX('Smelter Look-up'!$A:$A,MATCH($A1702,'Smelter Look-up'!$E:$E,0)))</f>
        <v/>
      </c>
      <c r="C1702" s="95" t="str">
        <f ca="1">IF(LEN(A1702)=0,"",INDEX('Smelter Look-up'!$C:$C,MATCH($A1702,'Smelter Look-up'!$E:$E,0)))</f>
        <v/>
      </c>
      <c r="D1702" s="95"/>
      <c r="E1702" s="95" t="str">
        <f ca="1">IF(ISERROR($Y1702),"",OFFSET('Smelter Look-up'!$D$4,$Y1702-4,0)&amp;"")</f>
        <v/>
      </c>
      <c r="F1702" s="95" t="str">
        <f ca="1">IF(ISERROR($Y1702),"",OFFSET('Smelter Look-up'!$E$4,$Y1702-4,0))</f>
        <v/>
      </c>
      <c r="G1702" s="95" t="str">
        <f ca="1">IF(C1702="Smelter not listed","Enter smelter details",IF(ISERROR($Y1702),"",OFFSET('Smelter Look-up'!$F$4,$Y1702-4,0)))</f>
        <v/>
      </c>
      <c r="H1702" s="154" t="str">
        <f ca="1">IF(ISERROR($Y1702),"",OFFSET('Smelter Look-up'!$G$4,$Y1702-4,0))</f>
        <v/>
      </c>
      <c r="I1702" s="96" t="str">
        <f ca="1">IF(ISERROR($Y1702),"",OFFSET('Smelter Look-up'!$H$4,$Y1702-4,0))</f>
        <v/>
      </c>
      <c r="J1702" s="96" t="str">
        <f ca="1">IF(ISERROR($Y1702),"",OFFSET('Smelter Look-up'!$I$4,$Y1702-4,0))</f>
        <v/>
      </c>
      <c r="K1702" s="97"/>
      <c r="L1702" s="97"/>
      <c r="M1702" s="97"/>
      <c r="N1702" s="97"/>
      <c r="O1702" s="97"/>
      <c r="P1702" s="97"/>
      <c r="Q1702" s="98"/>
      <c r="R1702" s="140" t="str">
        <f ca="1">IF(ISERROR($Y1702),"",OFFSET('Smelter Look-up'!$C$4,$Y1702-4,0)&amp;"")</f>
        <v/>
      </c>
      <c r="S1702" s="98" t="str">
        <f ca="1" t="shared" si="188"/>
        <v/>
      </c>
      <c r="T1702" s="98" t="str">
        <f ca="1">IF(B1702="","",IF(ISERROR(MATCH($J1702,SorP!B:B,0)),"",INDIRECT("'SorP'!$A$"&amp;MATCH($S1702&amp;$J1702,SorP!C:C,0))))</f>
        <v/>
      </c>
      <c r="U1702" s="99"/>
      <c r="V1702" s="74" t="str">
        <f ca="1" t="shared" si="189"/>
        <v/>
      </c>
      <c r="W1702" s="74" t="b">
        <f ca="1" t="shared" si="190"/>
        <v>0</v>
      </c>
      <c r="X1702" s="74" t="str">
        <f ca="1" t="shared" si="191"/>
        <v>+</v>
      </c>
      <c r="Y1702" s="74" t="e">
        <f ca="1">IF(C1702="",NA(),MATCH($B1702&amp;$C1702,'Smelter Look-up'!$J:$J,0))</f>
        <v>#N/A</v>
      </c>
      <c r="AB1702" s="74">
        <f ca="1" t="shared" si="192"/>
        <v>0</v>
      </c>
      <c r="AC1702" s="74" t="str">
        <f ca="1" t="shared" si="193"/>
        <v/>
      </c>
      <c r="AD1702" s="74" t="str">
        <f ca="1" t="shared" si="194"/>
        <v/>
      </c>
    </row>
    <row r="1703" s="74" customFormat="1" ht="20.15" customHeight="1" spans="1:30">
      <c r="A1703" s="97"/>
      <c r="B1703" s="95" t="str">
        <f ca="1">IF(LEN(A1703)=0,"",INDEX('Smelter Look-up'!$A:$A,MATCH($A1703,'Smelter Look-up'!$E:$E,0)))</f>
        <v/>
      </c>
      <c r="C1703" s="95" t="str">
        <f ca="1">IF(LEN(A1703)=0,"",INDEX('Smelter Look-up'!$C:$C,MATCH($A1703,'Smelter Look-up'!$E:$E,0)))</f>
        <v/>
      </c>
      <c r="D1703" s="95"/>
      <c r="E1703" s="95" t="str">
        <f ca="1">IF(ISERROR($Y1703),"",OFFSET('Smelter Look-up'!$D$4,$Y1703-4,0)&amp;"")</f>
        <v/>
      </c>
      <c r="F1703" s="95" t="str">
        <f ca="1">IF(ISERROR($Y1703),"",OFFSET('Smelter Look-up'!$E$4,$Y1703-4,0))</f>
        <v/>
      </c>
      <c r="G1703" s="95" t="str">
        <f ca="1">IF(C1703="Smelter not listed","Enter smelter details",IF(ISERROR($Y1703),"",OFFSET('Smelter Look-up'!$F$4,$Y1703-4,0)))</f>
        <v/>
      </c>
      <c r="H1703" s="154" t="str">
        <f ca="1">IF(ISERROR($Y1703),"",OFFSET('Smelter Look-up'!$G$4,$Y1703-4,0))</f>
        <v/>
      </c>
      <c r="I1703" s="96" t="str">
        <f ca="1">IF(ISERROR($Y1703),"",OFFSET('Smelter Look-up'!$H$4,$Y1703-4,0))</f>
        <v/>
      </c>
      <c r="J1703" s="96" t="str">
        <f ca="1">IF(ISERROR($Y1703),"",OFFSET('Smelter Look-up'!$I$4,$Y1703-4,0))</f>
        <v/>
      </c>
      <c r="K1703" s="97"/>
      <c r="L1703" s="97"/>
      <c r="M1703" s="97"/>
      <c r="N1703" s="97"/>
      <c r="O1703" s="97"/>
      <c r="P1703" s="97"/>
      <c r="Q1703" s="98"/>
      <c r="R1703" s="140" t="str">
        <f ca="1">IF(ISERROR($Y1703),"",OFFSET('Smelter Look-up'!$C$4,$Y1703-4,0)&amp;"")</f>
        <v/>
      </c>
      <c r="S1703" s="98" t="str">
        <f ca="1" t="shared" si="188"/>
        <v/>
      </c>
      <c r="T1703" s="98" t="str">
        <f ca="1">IF(B1703="","",IF(ISERROR(MATCH($J1703,SorP!B:B,0)),"",INDIRECT("'SorP'!$A$"&amp;MATCH($S1703&amp;$J1703,SorP!C:C,0))))</f>
        <v/>
      </c>
      <c r="U1703" s="99"/>
      <c r="V1703" s="74" t="str">
        <f ca="1" t="shared" si="189"/>
        <v/>
      </c>
      <c r="W1703" s="74" t="b">
        <f ca="1" t="shared" si="190"/>
        <v>0</v>
      </c>
      <c r="X1703" s="74" t="str">
        <f ca="1" t="shared" si="191"/>
        <v>+</v>
      </c>
      <c r="Y1703" s="74" t="e">
        <f ca="1">IF(C1703="",NA(),MATCH($B1703&amp;$C1703,'Smelter Look-up'!$J:$J,0))</f>
        <v>#N/A</v>
      </c>
      <c r="AB1703" s="74">
        <f ca="1" t="shared" si="192"/>
        <v>0</v>
      </c>
      <c r="AC1703" s="74" t="str">
        <f ca="1" t="shared" si="193"/>
        <v/>
      </c>
      <c r="AD1703" s="74" t="str">
        <f ca="1" t="shared" si="194"/>
        <v/>
      </c>
    </row>
    <row r="1704" s="74" customFormat="1" ht="20.15" customHeight="1" spans="1:30">
      <c r="A1704" s="97"/>
      <c r="B1704" s="95" t="str">
        <f ca="1">IF(LEN(A1704)=0,"",INDEX('Smelter Look-up'!$A:$A,MATCH($A1704,'Smelter Look-up'!$E:$E,0)))</f>
        <v/>
      </c>
      <c r="C1704" s="95" t="str">
        <f ca="1">IF(LEN(A1704)=0,"",INDEX('Smelter Look-up'!$C:$C,MATCH($A1704,'Smelter Look-up'!$E:$E,0)))</f>
        <v/>
      </c>
      <c r="D1704" s="95"/>
      <c r="E1704" s="95" t="str">
        <f ca="1">IF(ISERROR($Y1704),"",OFFSET('Smelter Look-up'!$D$4,$Y1704-4,0)&amp;"")</f>
        <v/>
      </c>
      <c r="F1704" s="95" t="str">
        <f ca="1">IF(ISERROR($Y1704),"",OFFSET('Smelter Look-up'!$E$4,$Y1704-4,0))</f>
        <v/>
      </c>
      <c r="G1704" s="95" t="str">
        <f ca="1">IF(C1704="Smelter not listed","Enter smelter details",IF(ISERROR($Y1704),"",OFFSET('Smelter Look-up'!$F$4,$Y1704-4,0)))</f>
        <v/>
      </c>
      <c r="H1704" s="154" t="str">
        <f ca="1">IF(ISERROR($Y1704),"",OFFSET('Smelter Look-up'!$G$4,$Y1704-4,0))</f>
        <v/>
      </c>
      <c r="I1704" s="96" t="str">
        <f ca="1">IF(ISERROR($Y1704),"",OFFSET('Smelter Look-up'!$H$4,$Y1704-4,0))</f>
        <v/>
      </c>
      <c r="J1704" s="96" t="str">
        <f ca="1">IF(ISERROR($Y1704),"",OFFSET('Smelter Look-up'!$I$4,$Y1704-4,0))</f>
        <v/>
      </c>
      <c r="K1704" s="97"/>
      <c r="L1704" s="97"/>
      <c r="M1704" s="97"/>
      <c r="N1704" s="97"/>
      <c r="O1704" s="97"/>
      <c r="P1704" s="97"/>
      <c r="Q1704" s="98"/>
      <c r="R1704" s="140" t="str">
        <f ca="1">IF(ISERROR($Y1704),"",OFFSET('Smelter Look-up'!$C$4,$Y1704-4,0)&amp;"")</f>
        <v/>
      </c>
      <c r="S1704" s="98" t="str">
        <f ca="1" t="shared" si="188"/>
        <v/>
      </c>
      <c r="T1704" s="98" t="str">
        <f ca="1">IF(B1704="","",IF(ISERROR(MATCH($J1704,SorP!B:B,0)),"",INDIRECT("'SorP'!$A$"&amp;MATCH($S1704&amp;$J1704,SorP!C:C,0))))</f>
        <v/>
      </c>
      <c r="U1704" s="99"/>
      <c r="V1704" s="74" t="str">
        <f ca="1" t="shared" si="189"/>
        <v/>
      </c>
      <c r="W1704" s="74" t="b">
        <f ca="1" t="shared" si="190"/>
        <v>0</v>
      </c>
      <c r="X1704" s="74" t="str">
        <f ca="1" t="shared" si="191"/>
        <v>+</v>
      </c>
      <c r="Y1704" s="74" t="e">
        <f ca="1">IF(C1704="",NA(),MATCH($B1704&amp;$C1704,'Smelter Look-up'!$J:$J,0))</f>
        <v>#N/A</v>
      </c>
      <c r="AB1704" s="74">
        <f ca="1" t="shared" si="192"/>
        <v>0</v>
      </c>
      <c r="AC1704" s="74" t="str">
        <f ca="1" t="shared" si="193"/>
        <v/>
      </c>
      <c r="AD1704" s="74" t="str">
        <f ca="1" t="shared" si="194"/>
        <v/>
      </c>
    </row>
    <row r="1705" s="74" customFormat="1" ht="20.15" customHeight="1" spans="1:30">
      <c r="A1705" s="97"/>
      <c r="B1705" s="95" t="str">
        <f ca="1">IF(LEN(A1705)=0,"",INDEX('Smelter Look-up'!$A:$A,MATCH($A1705,'Smelter Look-up'!$E:$E,0)))</f>
        <v/>
      </c>
      <c r="C1705" s="95" t="str">
        <f ca="1">IF(LEN(A1705)=0,"",INDEX('Smelter Look-up'!$C:$C,MATCH($A1705,'Smelter Look-up'!$E:$E,0)))</f>
        <v/>
      </c>
      <c r="D1705" s="95"/>
      <c r="E1705" s="95" t="str">
        <f ca="1">IF(ISERROR($Y1705),"",OFFSET('Smelter Look-up'!$D$4,$Y1705-4,0)&amp;"")</f>
        <v/>
      </c>
      <c r="F1705" s="95" t="str">
        <f ca="1">IF(ISERROR($Y1705),"",OFFSET('Smelter Look-up'!$E$4,$Y1705-4,0))</f>
        <v/>
      </c>
      <c r="G1705" s="95" t="str">
        <f ca="1">IF(C1705="Smelter not listed","Enter smelter details",IF(ISERROR($Y1705),"",OFFSET('Smelter Look-up'!$F$4,$Y1705-4,0)))</f>
        <v/>
      </c>
      <c r="H1705" s="154" t="str">
        <f ca="1">IF(ISERROR($Y1705),"",OFFSET('Smelter Look-up'!$G$4,$Y1705-4,0))</f>
        <v/>
      </c>
      <c r="I1705" s="96" t="str">
        <f ca="1">IF(ISERROR($Y1705),"",OFFSET('Smelter Look-up'!$H$4,$Y1705-4,0))</f>
        <v/>
      </c>
      <c r="J1705" s="96" t="str">
        <f ca="1">IF(ISERROR($Y1705),"",OFFSET('Smelter Look-up'!$I$4,$Y1705-4,0))</f>
        <v/>
      </c>
      <c r="K1705" s="97"/>
      <c r="L1705" s="97"/>
      <c r="M1705" s="97"/>
      <c r="N1705" s="97"/>
      <c r="O1705" s="97"/>
      <c r="P1705" s="97"/>
      <c r="Q1705" s="98"/>
      <c r="R1705" s="140" t="str">
        <f ca="1">IF(ISERROR($Y1705),"",OFFSET('Smelter Look-up'!$C$4,$Y1705-4,0)&amp;"")</f>
        <v/>
      </c>
      <c r="S1705" s="98" t="str">
        <f ca="1" t="shared" si="188"/>
        <v/>
      </c>
      <c r="T1705" s="98" t="str">
        <f ca="1">IF(B1705="","",IF(ISERROR(MATCH($J1705,SorP!B:B,0)),"",INDIRECT("'SorP'!$A$"&amp;MATCH($S1705&amp;$J1705,SorP!C:C,0))))</f>
        <v/>
      </c>
      <c r="U1705" s="99"/>
      <c r="V1705" s="74" t="str">
        <f ca="1" t="shared" si="189"/>
        <v/>
      </c>
      <c r="W1705" s="74" t="b">
        <f ca="1" t="shared" si="190"/>
        <v>0</v>
      </c>
      <c r="X1705" s="74" t="str">
        <f ca="1" t="shared" si="191"/>
        <v>+</v>
      </c>
      <c r="Y1705" s="74" t="e">
        <f ca="1">IF(C1705="",NA(),MATCH($B1705&amp;$C1705,'Smelter Look-up'!$J:$J,0))</f>
        <v>#N/A</v>
      </c>
      <c r="AB1705" s="74">
        <f ca="1" t="shared" si="192"/>
        <v>0</v>
      </c>
      <c r="AC1705" s="74" t="str">
        <f ca="1" t="shared" si="193"/>
        <v/>
      </c>
      <c r="AD1705" s="74" t="str">
        <f ca="1" t="shared" si="194"/>
        <v/>
      </c>
    </row>
    <row r="1706" s="74" customFormat="1" ht="20.15" customHeight="1" spans="1:30">
      <c r="A1706" s="97"/>
      <c r="B1706" s="95" t="str">
        <f ca="1">IF(LEN(A1706)=0,"",INDEX('Smelter Look-up'!$A:$A,MATCH($A1706,'Smelter Look-up'!$E:$E,0)))</f>
        <v/>
      </c>
      <c r="C1706" s="95" t="str">
        <f ca="1">IF(LEN(A1706)=0,"",INDEX('Smelter Look-up'!$C:$C,MATCH($A1706,'Smelter Look-up'!$E:$E,0)))</f>
        <v/>
      </c>
      <c r="D1706" s="95"/>
      <c r="E1706" s="95" t="str">
        <f ca="1">IF(ISERROR($Y1706),"",OFFSET('Smelter Look-up'!$D$4,$Y1706-4,0)&amp;"")</f>
        <v/>
      </c>
      <c r="F1706" s="95" t="str">
        <f ca="1">IF(ISERROR($Y1706),"",OFFSET('Smelter Look-up'!$E$4,$Y1706-4,0))</f>
        <v/>
      </c>
      <c r="G1706" s="95" t="str">
        <f ca="1">IF(C1706="Smelter not listed","Enter smelter details",IF(ISERROR($Y1706),"",OFFSET('Smelter Look-up'!$F$4,$Y1706-4,0)))</f>
        <v/>
      </c>
      <c r="H1706" s="154" t="str">
        <f ca="1">IF(ISERROR($Y1706),"",OFFSET('Smelter Look-up'!$G$4,$Y1706-4,0))</f>
        <v/>
      </c>
      <c r="I1706" s="96" t="str">
        <f ca="1">IF(ISERROR($Y1706),"",OFFSET('Smelter Look-up'!$H$4,$Y1706-4,0))</f>
        <v/>
      </c>
      <c r="J1706" s="96" t="str">
        <f ca="1">IF(ISERROR($Y1706),"",OFFSET('Smelter Look-up'!$I$4,$Y1706-4,0))</f>
        <v/>
      </c>
      <c r="K1706" s="97"/>
      <c r="L1706" s="97"/>
      <c r="M1706" s="97"/>
      <c r="N1706" s="97"/>
      <c r="O1706" s="97"/>
      <c r="P1706" s="97"/>
      <c r="Q1706" s="98"/>
      <c r="R1706" s="140" t="str">
        <f ca="1">IF(ISERROR($Y1706),"",OFFSET('Smelter Look-up'!$C$4,$Y1706-4,0)&amp;"")</f>
        <v/>
      </c>
      <c r="S1706" s="98" t="str">
        <f ca="1" t="shared" si="188"/>
        <v/>
      </c>
      <c r="T1706" s="98" t="str">
        <f ca="1">IF(B1706="","",IF(ISERROR(MATCH($J1706,SorP!B:B,0)),"",INDIRECT("'SorP'!$A$"&amp;MATCH($S1706&amp;$J1706,SorP!C:C,0))))</f>
        <v/>
      </c>
      <c r="U1706" s="99"/>
      <c r="V1706" s="74" t="str">
        <f ca="1" t="shared" si="189"/>
        <v/>
      </c>
      <c r="W1706" s="74" t="b">
        <f ca="1" t="shared" si="190"/>
        <v>0</v>
      </c>
      <c r="X1706" s="74" t="str">
        <f ca="1" t="shared" si="191"/>
        <v>+</v>
      </c>
      <c r="Y1706" s="74" t="e">
        <f ca="1">IF(C1706="",NA(),MATCH($B1706&amp;$C1706,'Smelter Look-up'!$J:$J,0))</f>
        <v>#N/A</v>
      </c>
      <c r="AB1706" s="74">
        <f ca="1" t="shared" si="192"/>
        <v>0</v>
      </c>
      <c r="AC1706" s="74" t="str">
        <f ca="1" t="shared" si="193"/>
        <v/>
      </c>
      <c r="AD1706" s="74" t="str">
        <f ca="1" t="shared" si="194"/>
        <v/>
      </c>
    </row>
    <row r="1707" s="74" customFormat="1" ht="20.15" customHeight="1" spans="1:30">
      <c r="A1707" s="97"/>
      <c r="B1707" s="95" t="str">
        <f ca="1">IF(LEN(A1707)=0,"",INDEX('Smelter Look-up'!$A:$A,MATCH($A1707,'Smelter Look-up'!$E:$E,0)))</f>
        <v/>
      </c>
      <c r="C1707" s="95" t="str">
        <f ca="1">IF(LEN(A1707)=0,"",INDEX('Smelter Look-up'!$C:$C,MATCH($A1707,'Smelter Look-up'!$E:$E,0)))</f>
        <v/>
      </c>
      <c r="D1707" s="95"/>
      <c r="E1707" s="95" t="str">
        <f ca="1">IF(ISERROR($Y1707),"",OFFSET('Smelter Look-up'!$D$4,$Y1707-4,0)&amp;"")</f>
        <v/>
      </c>
      <c r="F1707" s="95" t="str">
        <f ca="1">IF(ISERROR($Y1707),"",OFFSET('Smelter Look-up'!$E$4,$Y1707-4,0))</f>
        <v/>
      </c>
      <c r="G1707" s="95" t="str">
        <f ca="1">IF(C1707="Smelter not listed","Enter smelter details",IF(ISERROR($Y1707),"",OFFSET('Smelter Look-up'!$F$4,$Y1707-4,0)))</f>
        <v/>
      </c>
      <c r="H1707" s="154" t="str">
        <f ca="1">IF(ISERROR($Y1707),"",OFFSET('Smelter Look-up'!$G$4,$Y1707-4,0))</f>
        <v/>
      </c>
      <c r="I1707" s="96" t="str">
        <f ca="1">IF(ISERROR($Y1707),"",OFFSET('Smelter Look-up'!$H$4,$Y1707-4,0))</f>
        <v/>
      </c>
      <c r="J1707" s="96" t="str">
        <f ca="1">IF(ISERROR($Y1707),"",OFFSET('Smelter Look-up'!$I$4,$Y1707-4,0))</f>
        <v/>
      </c>
      <c r="K1707" s="97"/>
      <c r="L1707" s="97"/>
      <c r="M1707" s="97"/>
      <c r="N1707" s="97"/>
      <c r="O1707" s="97"/>
      <c r="P1707" s="97"/>
      <c r="Q1707" s="98"/>
      <c r="R1707" s="140" t="str">
        <f ca="1">IF(ISERROR($Y1707),"",OFFSET('Smelter Look-up'!$C$4,$Y1707-4,0)&amp;"")</f>
        <v/>
      </c>
      <c r="S1707" s="98" t="str">
        <f ca="1" t="shared" si="188"/>
        <v/>
      </c>
      <c r="T1707" s="98" t="str">
        <f ca="1">IF(B1707="","",IF(ISERROR(MATCH($J1707,SorP!B:B,0)),"",INDIRECT("'SorP'!$A$"&amp;MATCH($S1707&amp;$J1707,SorP!C:C,0))))</f>
        <v/>
      </c>
      <c r="U1707" s="99"/>
      <c r="V1707" s="74" t="str">
        <f ca="1" t="shared" si="189"/>
        <v/>
      </c>
      <c r="W1707" s="74" t="b">
        <f ca="1" t="shared" si="190"/>
        <v>0</v>
      </c>
      <c r="X1707" s="74" t="str">
        <f ca="1" t="shared" si="191"/>
        <v>+</v>
      </c>
      <c r="Y1707" s="74" t="e">
        <f ca="1">IF(C1707="",NA(),MATCH($B1707&amp;$C1707,'Smelter Look-up'!$J:$J,0))</f>
        <v>#N/A</v>
      </c>
      <c r="AB1707" s="74">
        <f ca="1" t="shared" si="192"/>
        <v>0</v>
      </c>
      <c r="AC1707" s="74" t="str">
        <f ca="1" t="shared" si="193"/>
        <v/>
      </c>
      <c r="AD1707" s="74" t="str">
        <f ca="1" t="shared" si="194"/>
        <v/>
      </c>
    </row>
    <row r="1708" s="74" customFormat="1" ht="20.15" customHeight="1" spans="1:30">
      <c r="A1708" s="97"/>
      <c r="B1708" s="95" t="str">
        <f ca="1">IF(LEN(A1708)=0,"",INDEX('Smelter Look-up'!$A:$A,MATCH($A1708,'Smelter Look-up'!$E:$E,0)))</f>
        <v/>
      </c>
      <c r="C1708" s="95" t="str">
        <f ca="1">IF(LEN(A1708)=0,"",INDEX('Smelter Look-up'!$C:$C,MATCH($A1708,'Smelter Look-up'!$E:$E,0)))</f>
        <v/>
      </c>
      <c r="D1708" s="95"/>
      <c r="E1708" s="95" t="str">
        <f ca="1">IF(ISERROR($Y1708),"",OFFSET('Smelter Look-up'!$D$4,$Y1708-4,0)&amp;"")</f>
        <v/>
      </c>
      <c r="F1708" s="95" t="str">
        <f ca="1">IF(ISERROR($Y1708),"",OFFSET('Smelter Look-up'!$E$4,$Y1708-4,0))</f>
        <v/>
      </c>
      <c r="G1708" s="95" t="str">
        <f ca="1">IF(C1708="Smelter not listed","Enter smelter details",IF(ISERROR($Y1708),"",OFFSET('Smelter Look-up'!$F$4,$Y1708-4,0)))</f>
        <v/>
      </c>
      <c r="H1708" s="154" t="str">
        <f ca="1">IF(ISERROR($Y1708),"",OFFSET('Smelter Look-up'!$G$4,$Y1708-4,0))</f>
        <v/>
      </c>
      <c r="I1708" s="96" t="str">
        <f ca="1">IF(ISERROR($Y1708),"",OFFSET('Smelter Look-up'!$H$4,$Y1708-4,0))</f>
        <v/>
      </c>
      <c r="J1708" s="96" t="str">
        <f ca="1">IF(ISERROR($Y1708),"",OFFSET('Smelter Look-up'!$I$4,$Y1708-4,0))</f>
        <v/>
      </c>
      <c r="K1708" s="97"/>
      <c r="L1708" s="97"/>
      <c r="M1708" s="97"/>
      <c r="N1708" s="97"/>
      <c r="O1708" s="97"/>
      <c r="P1708" s="97"/>
      <c r="Q1708" s="98"/>
      <c r="R1708" s="140" t="str">
        <f ca="1">IF(ISERROR($Y1708),"",OFFSET('Smelter Look-up'!$C$4,$Y1708-4,0)&amp;"")</f>
        <v/>
      </c>
      <c r="S1708" s="98" t="str">
        <f ca="1" t="shared" si="188"/>
        <v/>
      </c>
      <c r="T1708" s="98" t="str">
        <f ca="1">IF(B1708="","",IF(ISERROR(MATCH($J1708,SorP!B:B,0)),"",INDIRECT("'SorP'!$A$"&amp;MATCH($S1708&amp;$J1708,SorP!C:C,0))))</f>
        <v/>
      </c>
      <c r="U1708" s="99"/>
      <c r="V1708" s="74" t="str">
        <f ca="1" t="shared" si="189"/>
        <v/>
      </c>
      <c r="W1708" s="74" t="b">
        <f ca="1" t="shared" si="190"/>
        <v>0</v>
      </c>
      <c r="X1708" s="74" t="str">
        <f ca="1" t="shared" si="191"/>
        <v>+</v>
      </c>
      <c r="Y1708" s="74" t="e">
        <f ca="1">IF(C1708="",NA(),MATCH($B1708&amp;$C1708,'Smelter Look-up'!$J:$J,0))</f>
        <v>#N/A</v>
      </c>
      <c r="AB1708" s="74">
        <f ca="1" t="shared" si="192"/>
        <v>0</v>
      </c>
      <c r="AC1708" s="74" t="str">
        <f ca="1" t="shared" si="193"/>
        <v/>
      </c>
      <c r="AD1708" s="74" t="str">
        <f ca="1" t="shared" si="194"/>
        <v/>
      </c>
    </row>
    <row r="1709" s="74" customFormat="1" ht="20.15" customHeight="1" spans="1:30">
      <c r="A1709" s="97"/>
      <c r="B1709" s="95" t="str">
        <f ca="1">IF(LEN(A1709)=0,"",INDEX('Smelter Look-up'!$A:$A,MATCH($A1709,'Smelter Look-up'!$E:$E,0)))</f>
        <v/>
      </c>
      <c r="C1709" s="95" t="str">
        <f ca="1">IF(LEN(A1709)=0,"",INDEX('Smelter Look-up'!$C:$C,MATCH($A1709,'Smelter Look-up'!$E:$E,0)))</f>
        <v/>
      </c>
      <c r="D1709" s="95"/>
      <c r="E1709" s="95" t="str">
        <f ca="1">IF(ISERROR($Y1709),"",OFFSET('Smelter Look-up'!$D$4,$Y1709-4,0)&amp;"")</f>
        <v/>
      </c>
      <c r="F1709" s="95" t="str">
        <f ca="1">IF(ISERROR($Y1709),"",OFFSET('Smelter Look-up'!$E$4,$Y1709-4,0))</f>
        <v/>
      </c>
      <c r="G1709" s="95" t="str">
        <f ca="1">IF(C1709="Smelter not listed","Enter smelter details",IF(ISERROR($Y1709),"",OFFSET('Smelter Look-up'!$F$4,$Y1709-4,0)))</f>
        <v/>
      </c>
      <c r="H1709" s="154" t="str">
        <f ca="1">IF(ISERROR($Y1709),"",OFFSET('Smelter Look-up'!$G$4,$Y1709-4,0))</f>
        <v/>
      </c>
      <c r="I1709" s="96" t="str">
        <f ca="1">IF(ISERROR($Y1709),"",OFFSET('Smelter Look-up'!$H$4,$Y1709-4,0))</f>
        <v/>
      </c>
      <c r="J1709" s="96" t="str">
        <f ca="1">IF(ISERROR($Y1709),"",OFFSET('Smelter Look-up'!$I$4,$Y1709-4,0))</f>
        <v/>
      </c>
      <c r="K1709" s="97"/>
      <c r="L1709" s="97"/>
      <c r="M1709" s="97"/>
      <c r="N1709" s="97"/>
      <c r="O1709" s="97"/>
      <c r="P1709" s="97"/>
      <c r="Q1709" s="98"/>
      <c r="R1709" s="140" t="str">
        <f ca="1">IF(ISERROR($Y1709),"",OFFSET('Smelter Look-up'!$C$4,$Y1709-4,0)&amp;"")</f>
        <v/>
      </c>
      <c r="S1709" s="98" t="str">
        <f ca="1" t="shared" si="188"/>
        <v/>
      </c>
      <c r="T1709" s="98" t="str">
        <f ca="1">IF(B1709="","",IF(ISERROR(MATCH($J1709,SorP!B:B,0)),"",INDIRECT("'SorP'!$A$"&amp;MATCH($S1709&amp;$J1709,SorP!C:C,0))))</f>
        <v/>
      </c>
      <c r="U1709" s="99"/>
      <c r="V1709" s="74" t="str">
        <f ca="1" t="shared" si="189"/>
        <v/>
      </c>
      <c r="W1709" s="74" t="b">
        <f ca="1" t="shared" si="190"/>
        <v>0</v>
      </c>
      <c r="X1709" s="74" t="str">
        <f ca="1" t="shared" si="191"/>
        <v>+</v>
      </c>
      <c r="Y1709" s="74" t="e">
        <f ca="1">IF(C1709="",NA(),MATCH($B1709&amp;$C1709,'Smelter Look-up'!$J:$J,0))</f>
        <v>#N/A</v>
      </c>
      <c r="AB1709" s="74">
        <f ca="1" t="shared" si="192"/>
        <v>0</v>
      </c>
      <c r="AC1709" s="74" t="str">
        <f ca="1" t="shared" si="193"/>
        <v/>
      </c>
      <c r="AD1709" s="74" t="str">
        <f ca="1" t="shared" si="194"/>
        <v/>
      </c>
    </row>
    <row r="1710" s="74" customFormat="1" ht="20.15" customHeight="1" spans="1:30">
      <c r="A1710" s="97"/>
      <c r="B1710" s="95" t="str">
        <f ca="1">IF(LEN(A1710)=0,"",INDEX('Smelter Look-up'!$A:$A,MATCH($A1710,'Smelter Look-up'!$E:$E,0)))</f>
        <v/>
      </c>
      <c r="C1710" s="95" t="str">
        <f ca="1">IF(LEN(A1710)=0,"",INDEX('Smelter Look-up'!$C:$C,MATCH($A1710,'Smelter Look-up'!$E:$E,0)))</f>
        <v/>
      </c>
      <c r="D1710" s="95"/>
      <c r="E1710" s="95" t="str">
        <f ca="1">IF(ISERROR($Y1710),"",OFFSET('Smelter Look-up'!$D$4,$Y1710-4,0)&amp;"")</f>
        <v/>
      </c>
      <c r="F1710" s="95" t="str">
        <f ca="1">IF(ISERROR($Y1710),"",OFFSET('Smelter Look-up'!$E$4,$Y1710-4,0))</f>
        <v/>
      </c>
      <c r="G1710" s="95" t="str">
        <f ca="1">IF(C1710="Smelter not listed","Enter smelter details",IF(ISERROR($Y1710),"",OFFSET('Smelter Look-up'!$F$4,$Y1710-4,0)))</f>
        <v/>
      </c>
      <c r="H1710" s="154" t="str">
        <f ca="1">IF(ISERROR($Y1710),"",OFFSET('Smelter Look-up'!$G$4,$Y1710-4,0))</f>
        <v/>
      </c>
      <c r="I1710" s="96" t="str">
        <f ca="1">IF(ISERROR($Y1710),"",OFFSET('Smelter Look-up'!$H$4,$Y1710-4,0))</f>
        <v/>
      </c>
      <c r="J1710" s="96" t="str">
        <f ca="1">IF(ISERROR($Y1710),"",OFFSET('Smelter Look-up'!$I$4,$Y1710-4,0))</f>
        <v/>
      </c>
      <c r="K1710" s="97"/>
      <c r="L1710" s="97"/>
      <c r="M1710" s="97"/>
      <c r="N1710" s="97"/>
      <c r="O1710" s="97"/>
      <c r="P1710" s="97"/>
      <c r="Q1710" s="98"/>
      <c r="R1710" s="140" t="str">
        <f ca="1">IF(ISERROR($Y1710),"",OFFSET('Smelter Look-up'!$C$4,$Y1710-4,0)&amp;"")</f>
        <v/>
      </c>
      <c r="S1710" s="98" t="str">
        <f ca="1" t="shared" si="188"/>
        <v/>
      </c>
      <c r="T1710" s="98" t="str">
        <f ca="1">IF(B1710="","",IF(ISERROR(MATCH($J1710,SorP!B:B,0)),"",INDIRECT("'SorP'!$A$"&amp;MATCH($S1710&amp;$J1710,SorP!C:C,0))))</f>
        <v/>
      </c>
      <c r="U1710" s="99"/>
      <c r="V1710" s="74" t="str">
        <f ca="1" t="shared" si="189"/>
        <v/>
      </c>
      <c r="W1710" s="74" t="b">
        <f ca="1" t="shared" si="190"/>
        <v>0</v>
      </c>
      <c r="X1710" s="74" t="str">
        <f ca="1" t="shared" si="191"/>
        <v>+</v>
      </c>
      <c r="Y1710" s="74" t="e">
        <f ca="1">IF(C1710="",NA(),MATCH($B1710&amp;$C1710,'Smelter Look-up'!$J:$J,0))</f>
        <v>#N/A</v>
      </c>
      <c r="AB1710" s="74">
        <f ca="1" t="shared" si="192"/>
        <v>0</v>
      </c>
      <c r="AC1710" s="74" t="str">
        <f ca="1" t="shared" si="193"/>
        <v/>
      </c>
      <c r="AD1710" s="74" t="str">
        <f ca="1" t="shared" si="194"/>
        <v/>
      </c>
    </row>
    <row r="1711" s="74" customFormat="1" ht="20.15" customHeight="1" spans="1:30">
      <c r="A1711" s="97"/>
      <c r="B1711" s="95" t="str">
        <f ca="1">IF(LEN(A1711)=0,"",INDEX('Smelter Look-up'!$A:$A,MATCH($A1711,'Smelter Look-up'!$E:$E,0)))</f>
        <v/>
      </c>
      <c r="C1711" s="95" t="str">
        <f ca="1">IF(LEN(A1711)=0,"",INDEX('Smelter Look-up'!$C:$C,MATCH($A1711,'Smelter Look-up'!$E:$E,0)))</f>
        <v/>
      </c>
      <c r="D1711" s="95"/>
      <c r="E1711" s="95" t="str">
        <f ca="1">IF(ISERROR($Y1711),"",OFFSET('Smelter Look-up'!$D$4,$Y1711-4,0)&amp;"")</f>
        <v/>
      </c>
      <c r="F1711" s="95" t="str">
        <f ca="1">IF(ISERROR($Y1711),"",OFFSET('Smelter Look-up'!$E$4,$Y1711-4,0))</f>
        <v/>
      </c>
      <c r="G1711" s="95" t="str">
        <f ca="1">IF(C1711="Smelter not listed","Enter smelter details",IF(ISERROR($Y1711),"",OFFSET('Smelter Look-up'!$F$4,$Y1711-4,0)))</f>
        <v/>
      </c>
      <c r="H1711" s="154" t="str">
        <f ca="1">IF(ISERROR($Y1711),"",OFFSET('Smelter Look-up'!$G$4,$Y1711-4,0))</f>
        <v/>
      </c>
      <c r="I1711" s="96" t="str">
        <f ca="1">IF(ISERROR($Y1711),"",OFFSET('Smelter Look-up'!$H$4,$Y1711-4,0))</f>
        <v/>
      </c>
      <c r="J1711" s="96" t="str">
        <f ca="1">IF(ISERROR($Y1711),"",OFFSET('Smelter Look-up'!$I$4,$Y1711-4,0))</f>
        <v/>
      </c>
      <c r="K1711" s="97"/>
      <c r="L1711" s="97"/>
      <c r="M1711" s="97"/>
      <c r="N1711" s="97"/>
      <c r="O1711" s="97"/>
      <c r="P1711" s="97"/>
      <c r="Q1711" s="98"/>
      <c r="R1711" s="140" t="str">
        <f ca="1">IF(ISERROR($Y1711),"",OFFSET('Smelter Look-up'!$C$4,$Y1711-4,0)&amp;"")</f>
        <v/>
      </c>
      <c r="S1711" s="98" t="str">
        <f ca="1" t="shared" si="188"/>
        <v/>
      </c>
      <c r="T1711" s="98" t="str">
        <f ca="1">IF(B1711="","",IF(ISERROR(MATCH($J1711,SorP!B:B,0)),"",INDIRECT("'SorP'!$A$"&amp;MATCH($S1711&amp;$J1711,SorP!C:C,0))))</f>
        <v/>
      </c>
      <c r="U1711" s="99"/>
      <c r="V1711" s="74" t="str">
        <f ca="1" t="shared" si="189"/>
        <v/>
      </c>
      <c r="W1711" s="74" t="b">
        <f ca="1" t="shared" si="190"/>
        <v>0</v>
      </c>
      <c r="X1711" s="74" t="str">
        <f ca="1" t="shared" si="191"/>
        <v>+</v>
      </c>
      <c r="Y1711" s="74" t="e">
        <f ca="1">IF(C1711="",NA(),MATCH($B1711&amp;$C1711,'Smelter Look-up'!$J:$J,0))</f>
        <v>#N/A</v>
      </c>
      <c r="AB1711" s="74">
        <f ca="1" t="shared" si="192"/>
        <v>0</v>
      </c>
      <c r="AC1711" s="74" t="str">
        <f ca="1" t="shared" si="193"/>
        <v/>
      </c>
      <c r="AD1711" s="74" t="str">
        <f ca="1" t="shared" si="194"/>
        <v/>
      </c>
    </row>
    <row r="1712" s="74" customFormat="1" ht="20.15" customHeight="1" spans="1:30">
      <c r="A1712" s="97"/>
      <c r="B1712" s="95" t="str">
        <f ca="1">IF(LEN(A1712)=0,"",INDEX('Smelter Look-up'!$A:$A,MATCH($A1712,'Smelter Look-up'!$E:$E,0)))</f>
        <v/>
      </c>
      <c r="C1712" s="95" t="str">
        <f ca="1">IF(LEN(A1712)=0,"",INDEX('Smelter Look-up'!$C:$C,MATCH($A1712,'Smelter Look-up'!$E:$E,0)))</f>
        <v/>
      </c>
      <c r="D1712" s="95"/>
      <c r="E1712" s="95" t="str">
        <f ca="1">IF(ISERROR($Y1712),"",OFFSET('Smelter Look-up'!$D$4,$Y1712-4,0)&amp;"")</f>
        <v/>
      </c>
      <c r="F1712" s="95" t="str">
        <f ca="1">IF(ISERROR($Y1712),"",OFFSET('Smelter Look-up'!$E$4,$Y1712-4,0))</f>
        <v/>
      </c>
      <c r="G1712" s="95" t="str">
        <f ca="1">IF(C1712="Smelter not listed","Enter smelter details",IF(ISERROR($Y1712),"",OFFSET('Smelter Look-up'!$F$4,$Y1712-4,0)))</f>
        <v/>
      </c>
      <c r="H1712" s="154" t="str">
        <f ca="1">IF(ISERROR($Y1712),"",OFFSET('Smelter Look-up'!$G$4,$Y1712-4,0))</f>
        <v/>
      </c>
      <c r="I1712" s="96" t="str">
        <f ca="1">IF(ISERROR($Y1712),"",OFFSET('Smelter Look-up'!$H$4,$Y1712-4,0))</f>
        <v/>
      </c>
      <c r="J1712" s="96" t="str">
        <f ca="1">IF(ISERROR($Y1712),"",OFFSET('Smelter Look-up'!$I$4,$Y1712-4,0))</f>
        <v/>
      </c>
      <c r="K1712" s="97"/>
      <c r="L1712" s="97"/>
      <c r="M1712" s="97"/>
      <c r="N1712" s="97"/>
      <c r="O1712" s="97"/>
      <c r="P1712" s="97"/>
      <c r="Q1712" s="98"/>
      <c r="R1712" s="140" t="str">
        <f ca="1">IF(ISERROR($Y1712),"",OFFSET('Smelter Look-up'!$C$4,$Y1712-4,0)&amp;"")</f>
        <v/>
      </c>
      <c r="S1712" s="98" t="str">
        <f ca="1" t="shared" ref="S1712:S1775" si="195">IF(B1712="","",IF(ISERROR(MATCH($E1712,CL,0)),"Unknown",INDIRECT("'C'!$A$"&amp;MATCH($E1712,CL,0)+1)))</f>
        <v/>
      </c>
      <c r="T1712" s="98" t="str">
        <f ca="1">IF(B1712="","",IF(ISERROR(MATCH($J1712,SorP!B:B,0)),"",INDIRECT("'SorP'!$A$"&amp;MATCH($S1712&amp;$J1712,SorP!C:C,0))))</f>
        <v/>
      </c>
      <c r="U1712" s="99"/>
      <c r="V1712" s="74" t="str">
        <f ca="1" t="shared" ref="V1712:V1775" si="196">B1712&amp;C1712</f>
        <v/>
      </c>
      <c r="W1712" s="74" t="b">
        <f ca="1" t="shared" ref="W1712:W1775" si="197">OR(ISBLANK(C1712),ISBLANK(E1712))</f>
        <v>0</v>
      </c>
      <c r="X1712" s="74" t="str">
        <f ca="1" t="shared" ref="X1712:X1775" si="198">IF(W1712,"",B1712&amp;"+")</f>
        <v>+</v>
      </c>
      <c r="Y1712" s="74" t="e">
        <f ca="1">IF(C1712="",NA(),MATCH($B1712&amp;$C1712,'Smelter Look-up'!$J:$J,0))</f>
        <v>#N/A</v>
      </c>
      <c r="AB1712" s="74">
        <f ca="1" t="shared" si="192"/>
        <v>0</v>
      </c>
      <c r="AC1712" s="74" t="str">
        <f ca="1" t="shared" si="193"/>
        <v/>
      </c>
      <c r="AD1712" s="74" t="str">
        <f ca="1" t="shared" si="194"/>
        <v/>
      </c>
    </row>
    <row r="1713" s="74" customFormat="1" ht="20.15" customHeight="1" spans="1:30">
      <c r="A1713" s="97"/>
      <c r="B1713" s="95" t="str">
        <f ca="1">IF(LEN(A1713)=0,"",INDEX('Smelter Look-up'!$A:$A,MATCH($A1713,'Smelter Look-up'!$E:$E,0)))</f>
        <v/>
      </c>
      <c r="C1713" s="95" t="str">
        <f ca="1">IF(LEN(A1713)=0,"",INDEX('Smelter Look-up'!$C:$C,MATCH($A1713,'Smelter Look-up'!$E:$E,0)))</f>
        <v/>
      </c>
      <c r="D1713" s="95"/>
      <c r="E1713" s="95" t="str">
        <f ca="1">IF(ISERROR($Y1713),"",OFFSET('Smelter Look-up'!$D$4,$Y1713-4,0)&amp;"")</f>
        <v/>
      </c>
      <c r="F1713" s="95" t="str">
        <f ca="1">IF(ISERROR($Y1713),"",OFFSET('Smelter Look-up'!$E$4,$Y1713-4,0))</f>
        <v/>
      </c>
      <c r="G1713" s="95" t="str">
        <f ca="1">IF(C1713="Smelter not listed","Enter smelter details",IF(ISERROR($Y1713),"",OFFSET('Smelter Look-up'!$F$4,$Y1713-4,0)))</f>
        <v/>
      </c>
      <c r="H1713" s="154" t="str">
        <f ca="1">IF(ISERROR($Y1713),"",OFFSET('Smelter Look-up'!$G$4,$Y1713-4,0))</f>
        <v/>
      </c>
      <c r="I1713" s="96" t="str">
        <f ca="1">IF(ISERROR($Y1713),"",OFFSET('Smelter Look-up'!$H$4,$Y1713-4,0))</f>
        <v/>
      </c>
      <c r="J1713" s="96" t="str">
        <f ca="1">IF(ISERROR($Y1713),"",OFFSET('Smelter Look-up'!$I$4,$Y1713-4,0))</f>
        <v/>
      </c>
      <c r="K1713" s="97"/>
      <c r="L1713" s="97"/>
      <c r="M1713" s="97"/>
      <c r="N1713" s="97"/>
      <c r="O1713" s="97"/>
      <c r="P1713" s="97"/>
      <c r="Q1713" s="98"/>
      <c r="R1713" s="140" t="str">
        <f ca="1">IF(ISERROR($Y1713),"",OFFSET('Smelter Look-up'!$C$4,$Y1713-4,0)&amp;"")</f>
        <v/>
      </c>
      <c r="S1713" s="98" t="str">
        <f ca="1" t="shared" si="195"/>
        <v/>
      </c>
      <c r="T1713" s="98" t="str">
        <f ca="1">IF(B1713="","",IF(ISERROR(MATCH($J1713,SorP!B:B,0)),"",INDIRECT("'SorP'!$A$"&amp;MATCH($S1713&amp;$J1713,SorP!C:C,0))))</f>
        <v/>
      </c>
      <c r="U1713" s="99"/>
      <c r="V1713" s="74" t="str">
        <f ca="1" t="shared" si="196"/>
        <v/>
      </c>
      <c r="W1713" s="74" t="b">
        <f ca="1" t="shared" si="197"/>
        <v>0</v>
      </c>
      <c r="X1713" s="74" t="str">
        <f ca="1" t="shared" si="198"/>
        <v>+</v>
      </c>
      <c r="Y1713" s="74" t="e">
        <f ca="1">IF(C1713="",NA(),MATCH($B1713&amp;$C1713,'Smelter Look-up'!$J:$J,0))</f>
        <v>#N/A</v>
      </c>
      <c r="AB1713" s="74">
        <f ca="1" t="shared" ref="AB1713:AB1776" si="199">IF(AND(C1713="Smelter not listed",OR(LEN(D1713)=0,LEN(E1713)=0)),1,0)</f>
        <v>0</v>
      </c>
      <c r="AC1713" s="74" t="str">
        <f ca="1" t="shared" ref="AC1713:AC1776" si="200">B1713</f>
        <v/>
      </c>
      <c r="AD1713" s="74" t="str">
        <f ca="1" t="shared" si="194"/>
        <v/>
      </c>
    </row>
    <row r="1714" s="74" customFormat="1" ht="20.15" customHeight="1" spans="1:30">
      <c r="A1714" s="97"/>
      <c r="B1714" s="95" t="str">
        <f ca="1">IF(LEN(A1714)=0,"",INDEX('Smelter Look-up'!$A:$A,MATCH($A1714,'Smelter Look-up'!$E:$E,0)))</f>
        <v/>
      </c>
      <c r="C1714" s="95" t="str">
        <f ca="1">IF(LEN(A1714)=0,"",INDEX('Smelter Look-up'!$C:$C,MATCH($A1714,'Smelter Look-up'!$E:$E,0)))</f>
        <v/>
      </c>
      <c r="D1714" s="95"/>
      <c r="E1714" s="95" t="str">
        <f ca="1">IF(ISERROR($Y1714),"",OFFSET('Smelter Look-up'!$D$4,$Y1714-4,0)&amp;"")</f>
        <v/>
      </c>
      <c r="F1714" s="95" t="str">
        <f ca="1">IF(ISERROR($Y1714),"",OFFSET('Smelter Look-up'!$E$4,$Y1714-4,0))</f>
        <v/>
      </c>
      <c r="G1714" s="95" t="str">
        <f ca="1">IF(C1714="Smelter not listed","Enter smelter details",IF(ISERROR($Y1714),"",OFFSET('Smelter Look-up'!$F$4,$Y1714-4,0)))</f>
        <v/>
      </c>
      <c r="H1714" s="154" t="str">
        <f ca="1">IF(ISERROR($Y1714),"",OFFSET('Smelter Look-up'!$G$4,$Y1714-4,0))</f>
        <v/>
      </c>
      <c r="I1714" s="96" t="str">
        <f ca="1">IF(ISERROR($Y1714),"",OFFSET('Smelter Look-up'!$H$4,$Y1714-4,0))</f>
        <v/>
      </c>
      <c r="J1714" s="96" t="str">
        <f ca="1">IF(ISERROR($Y1714),"",OFFSET('Smelter Look-up'!$I$4,$Y1714-4,0))</f>
        <v/>
      </c>
      <c r="K1714" s="97"/>
      <c r="L1714" s="97"/>
      <c r="M1714" s="97"/>
      <c r="N1714" s="97"/>
      <c r="O1714" s="97"/>
      <c r="P1714" s="97"/>
      <c r="Q1714" s="98"/>
      <c r="R1714" s="140" t="str">
        <f ca="1">IF(ISERROR($Y1714),"",OFFSET('Smelter Look-up'!$C$4,$Y1714-4,0)&amp;"")</f>
        <v/>
      </c>
      <c r="S1714" s="98" t="str">
        <f ca="1" t="shared" si="195"/>
        <v/>
      </c>
      <c r="T1714" s="98" t="str">
        <f ca="1">IF(B1714="","",IF(ISERROR(MATCH($J1714,SorP!B:B,0)),"",INDIRECT("'SorP'!$A$"&amp;MATCH($S1714&amp;$J1714,SorP!C:C,0))))</f>
        <v/>
      </c>
      <c r="U1714" s="99"/>
      <c r="V1714" s="74" t="str">
        <f ca="1" t="shared" si="196"/>
        <v/>
      </c>
      <c r="W1714" s="74" t="b">
        <f ca="1" t="shared" si="197"/>
        <v>0</v>
      </c>
      <c r="X1714" s="74" t="str">
        <f ca="1" t="shared" si="198"/>
        <v>+</v>
      </c>
      <c r="Y1714" s="74" t="e">
        <f ca="1">IF(C1714="",NA(),MATCH($B1714&amp;$C1714,'Smelter Look-up'!$J:$J,0))</f>
        <v>#N/A</v>
      </c>
      <c r="AB1714" s="74">
        <f ca="1" t="shared" si="199"/>
        <v>0</v>
      </c>
      <c r="AC1714" s="74" t="str">
        <f ca="1" t="shared" si="200"/>
        <v/>
      </c>
      <c r="AD1714" s="74" t="str">
        <f ca="1" t="shared" si="194"/>
        <v/>
      </c>
    </row>
    <row r="1715" s="74" customFormat="1" ht="20.15" customHeight="1" spans="1:30">
      <c r="A1715" s="97"/>
      <c r="B1715" s="95" t="str">
        <f ca="1">IF(LEN(A1715)=0,"",INDEX('Smelter Look-up'!$A:$A,MATCH($A1715,'Smelter Look-up'!$E:$E,0)))</f>
        <v/>
      </c>
      <c r="C1715" s="95" t="str">
        <f ca="1">IF(LEN(A1715)=0,"",INDEX('Smelter Look-up'!$C:$C,MATCH($A1715,'Smelter Look-up'!$E:$E,0)))</f>
        <v/>
      </c>
      <c r="D1715" s="95"/>
      <c r="E1715" s="95" t="str">
        <f ca="1">IF(ISERROR($Y1715),"",OFFSET('Smelter Look-up'!$D$4,$Y1715-4,0)&amp;"")</f>
        <v/>
      </c>
      <c r="F1715" s="95" t="str">
        <f ca="1">IF(ISERROR($Y1715),"",OFFSET('Smelter Look-up'!$E$4,$Y1715-4,0))</f>
        <v/>
      </c>
      <c r="G1715" s="95" t="str">
        <f ca="1">IF(C1715="Smelter not listed","Enter smelter details",IF(ISERROR($Y1715),"",OFFSET('Smelter Look-up'!$F$4,$Y1715-4,0)))</f>
        <v/>
      </c>
      <c r="H1715" s="154" t="str">
        <f ca="1">IF(ISERROR($Y1715),"",OFFSET('Smelter Look-up'!$G$4,$Y1715-4,0))</f>
        <v/>
      </c>
      <c r="I1715" s="96" t="str">
        <f ca="1">IF(ISERROR($Y1715),"",OFFSET('Smelter Look-up'!$H$4,$Y1715-4,0))</f>
        <v/>
      </c>
      <c r="J1715" s="96" t="str">
        <f ca="1">IF(ISERROR($Y1715),"",OFFSET('Smelter Look-up'!$I$4,$Y1715-4,0))</f>
        <v/>
      </c>
      <c r="K1715" s="97"/>
      <c r="L1715" s="97"/>
      <c r="M1715" s="97"/>
      <c r="N1715" s="97"/>
      <c r="O1715" s="97"/>
      <c r="P1715" s="97"/>
      <c r="Q1715" s="98"/>
      <c r="R1715" s="140" t="str">
        <f ca="1">IF(ISERROR($Y1715),"",OFFSET('Smelter Look-up'!$C$4,$Y1715-4,0)&amp;"")</f>
        <v/>
      </c>
      <c r="S1715" s="98" t="str">
        <f ca="1" t="shared" si="195"/>
        <v/>
      </c>
      <c r="T1715" s="98" t="str">
        <f ca="1">IF(B1715="","",IF(ISERROR(MATCH($J1715,SorP!B:B,0)),"",INDIRECT("'SorP'!$A$"&amp;MATCH($S1715&amp;$J1715,SorP!C:C,0))))</f>
        <v/>
      </c>
      <c r="U1715" s="99"/>
      <c r="V1715" s="74" t="str">
        <f ca="1" t="shared" si="196"/>
        <v/>
      </c>
      <c r="W1715" s="74" t="b">
        <f ca="1" t="shared" si="197"/>
        <v>0</v>
      </c>
      <c r="X1715" s="74" t="str">
        <f ca="1" t="shared" si="198"/>
        <v>+</v>
      </c>
      <c r="Y1715" s="74" t="e">
        <f ca="1">IF(C1715="",NA(),MATCH($B1715&amp;$C1715,'Smelter Look-up'!$J:$J,0))</f>
        <v>#N/A</v>
      </c>
      <c r="AB1715" s="74">
        <f ca="1" t="shared" si="199"/>
        <v>0</v>
      </c>
      <c r="AC1715" s="74" t="str">
        <f ca="1" t="shared" si="200"/>
        <v/>
      </c>
      <c r="AD1715" s="74" t="str">
        <f ca="1" t="shared" si="194"/>
        <v/>
      </c>
    </row>
    <row r="1716" s="74" customFormat="1" ht="20.15" customHeight="1" spans="1:30">
      <c r="A1716" s="97"/>
      <c r="B1716" s="95" t="str">
        <f ca="1">IF(LEN(A1716)=0,"",INDEX('Smelter Look-up'!$A:$A,MATCH($A1716,'Smelter Look-up'!$E:$E,0)))</f>
        <v/>
      </c>
      <c r="C1716" s="95" t="str">
        <f ca="1">IF(LEN(A1716)=0,"",INDEX('Smelter Look-up'!$C:$C,MATCH($A1716,'Smelter Look-up'!$E:$E,0)))</f>
        <v/>
      </c>
      <c r="D1716" s="95"/>
      <c r="E1716" s="95" t="str">
        <f ca="1">IF(ISERROR($Y1716),"",OFFSET('Smelter Look-up'!$D$4,$Y1716-4,0)&amp;"")</f>
        <v/>
      </c>
      <c r="F1716" s="95" t="str">
        <f ca="1">IF(ISERROR($Y1716),"",OFFSET('Smelter Look-up'!$E$4,$Y1716-4,0))</f>
        <v/>
      </c>
      <c r="G1716" s="95" t="str">
        <f ca="1">IF(C1716="Smelter not listed","Enter smelter details",IF(ISERROR($Y1716),"",OFFSET('Smelter Look-up'!$F$4,$Y1716-4,0)))</f>
        <v/>
      </c>
      <c r="H1716" s="154" t="str">
        <f ca="1">IF(ISERROR($Y1716),"",OFFSET('Smelter Look-up'!$G$4,$Y1716-4,0))</f>
        <v/>
      </c>
      <c r="I1716" s="96" t="str">
        <f ca="1">IF(ISERROR($Y1716),"",OFFSET('Smelter Look-up'!$H$4,$Y1716-4,0))</f>
        <v/>
      </c>
      <c r="J1716" s="96" t="str">
        <f ca="1">IF(ISERROR($Y1716),"",OFFSET('Smelter Look-up'!$I$4,$Y1716-4,0))</f>
        <v/>
      </c>
      <c r="K1716" s="97"/>
      <c r="L1716" s="97"/>
      <c r="M1716" s="97"/>
      <c r="N1716" s="97"/>
      <c r="O1716" s="97"/>
      <c r="P1716" s="97"/>
      <c r="Q1716" s="98"/>
      <c r="R1716" s="140" t="str">
        <f ca="1">IF(ISERROR($Y1716),"",OFFSET('Smelter Look-up'!$C$4,$Y1716-4,0)&amp;"")</f>
        <v/>
      </c>
      <c r="S1716" s="98" t="str">
        <f ca="1" t="shared" si="195"/>
        <v/>
      </c>
      <c r="T1716" s="98" t="str">
        <f ca="1">IF(B1716="","",IF(ISERROR(MATCH($J1716,SorP!B:B,0)),"",INDIRECT("'SorP'!$A$"&amp;MATCH($S1716&amp;$J1716,SorP!C:C,0))))</f>
        <v/>
      </c>
      <c r="U1716" s="99"/>
      <c r="V1716" s="74" t="str">
        <f ca="1" t="shared" si="196"/>
        <v/>
      </c>
      <c r="W1716" s="74" t="b">
        <f ca="1" t="shared" si="197"/>
        <v>0</v>
      </c>
      <c r="X1716" s="74" t="str">
        <f ca="1" t="shared" si="198"/>
        <v>+</v>
      </c>
      <c r="Y1716" s="74" t="e">
        <f ca="1">IF(C1716="",NA(),MATCH($B1716&amp;$C1716,'Smelter Look-up'!$J:$J,0))</f>
        <v>#N/A</v>
      </c>
      <c r="AB1716" s="74">
        <f ca="1" t="shared" si="199"/>
        <v>0</v>
      </c>
      <c r="AC1716" s="74" t="str">
        <f ca="1" t="shared" si="200"/>
        <v/>
      </c>
      <c r="AD1716" s="74" t="str">
        <f ca="1" t="shared" si="194"/>
        <v/>
      </c>
    </row>
    <row r="1717" s="74" customFormat="1" ht="20.15" customHeight="1" spans="1:30">
      <c r="A1717" s="97"/>
      <c r="B1717" s="95" t="str">
        <f ca="1">IF(LEN(A1717)=0,"",INDEX('Smelter Look-up'!$A:$A,MATCH($A1717,'Smelter Look-up'!$E:$E,0)))</f>
        <v/>
      </c>
      <c r="C1717" s="95" t="str">
        <f ca="1">IF(LEN(A1717)=0,"",INDEX('Smelter Look-up'!$C:$C,MATCH($A1717,'Smelter Look-up'!$E:$E,0)))</f>
        <v/>
      </c>
      <c r="D1717" s="95"/>
      <c r="E1717" s="95" t="str">
        <f ca="1">IF(ISERROR($Y1717),"",OFFSET('Smelter Look-up'!$D$4,$Y1717-4,0)&amp;"")</f>
        <v/>
      </c>
      <c r="F1717" s="95" t="str">
        <f ca="1">IF(ISERROR($Y1717),"",OFFSET('Smelter Look-up'!$E$4,$Y1717-4,0))</f>
        <v/>
      </c>
      <c r="G1717" s="95" t="str">
        <f ca="1">IF(C1717="Smelter not listed","Enter smelter details",IF(ISERROR($Y1717),"",OFFSET('Smelter Look-up'!$F$4,$Y1717-4,0)))</f>
        <v/>
      </c>
      <c r="H1717" s="154" t="str">
        <f ca="1">IF(ISERROR($Y1717),"",OFFSET('Smelter Look-up'!$G$4,$Y1717-4,0))</f>
        <v/>
      </c>
      <c r="I1717" s="96" t="str">
        <f ca="1">IF(ISERROR($Y1717),"",OFFSET('Smelter Look-up'!$H$4,$Y1717-4,0))</f>
        <v/>
      </c>
      <c r="J1717" s="96" t="str">
        <f ca="1">IF(ISERROR($Y1717),"",OFFSET('Smelter Look-up'!$I$4,$Y1717-4,0))</f>
        <v/>
      </c>
      <c r="K1717" s="97"/>
      <c r="L1717" s="97"/>
      <c r="M1717" s="97"/>
      <c r="N1717" s="97"/>
      <c r="O1717" s="97"/>
      <c r="P1717" s="97"/>
      <c r="Q1717" s="98"/>
      <c r="R1717" s="140" t="str">
        <f ca="1">IF(ISERROR($Y1717),"",OFFSET('Smelter Look-up'!$C$4,$Y1717-4,0)&amp;"")</f>
        <v/>
      </c>
      <c r="S1717" s="98" t="str">
        <f ca="1" t="shared" si="195"/>
        <v/>
      </c>
      <c r="T1717" s="98" t="str">
        <f ca="1">IF(B1717="","",IF(ISERROR(MATCH($J1717,SorP!B:B,0)),"",INDIRECT("'SorP'!$A$"&amp;MATCH($S1717&amp;$J1717,SorP!C:C,0))))</f>
        <v/>
      </c>
      <c r="U1717" s="99"/>
      <c r="V1717" s="74" t="str">
        <f ca="1" t="shared" si="196"/>
        <v/>
      </c>
      <c r="W1717" s="74" t="b">
        <f ca="1" t="shared" si="197"/>
        <v>0</v>
      </c>
      <c r="X1717" s="74" t="str">
        <f ca="1" t="shared" si="198"/>
        <v>+</v>
      </c>
      <c r="Y1717" s="74" t="e">
        <f ca="1">IF(C1717="",NA(),MATCH($B1717&amp;$C1717,'Smelter Look-up'!$J:$J,0))</f>
        <v>#N/A</v>
      </c>
      <c r="AB1717" s="74">
        <f ca="1" t="shared" si="199"/>
        <v>0</v>
      </c>
      <c r="AC1717" s="74" t="str">
        <f ca="1" t="shared" si="200"/>
        <v/>
      </c>
      <c r="AD1717" s="74" t="str">
        <f ca="1" t="shared" si="194"/>
        <v/>
      </c>
    </row>
    <row r="1718" s="74" customFormat="1" ht="20.15" customHeight="1" spans="1:30">
      <c r="A1718" s="97"/>
      <c r="B1718" s="95" t="str">
        <f ca="1">IF(LEN(A1718)=0,"",INDEX('Smelter Look-up'!$A:$A,MATCH($A1718,'Smelter Look-up'!$E:$E,0)))</f>
        <v/>
      </c>
      <c r="C1718" s="95" t="str">
        <f ca="1">IF(LEN(A1718)=0,"",INDEX('Smelter Look-up'!$C:$C,MATCH($A1718,'Smelter Look-up'!$E:$E,0)))</f>
        <v/>
      </c>
      <c r="D1718" s="95"/>
      <c r="E1718" s="95" t="str">
        <f ca="1">IF(ISERROR($Y1718),"",OFFSET('Smelter Look-up'!$D$4,$Y1718-4,0)&amp;"")</f>
        <v/>
      </c>
      <c r="F1718" s="95" t="str">
        <f ca="1">IF(ISERROR($Y1718),"",OFFSET('Smelter Look-up'!$E$4,$Y1718-4,0))</f>
        <v/>
      </c>
      <c r="G1718" s="95" t="str">
        <f ca="1">IF(C1718="Smelter not listed","Enter smelter details",IF(ISERROR($Y1718),"",OFFSET('Smelter Look-up'!$F$4,$Y1718-4,0)))</f>
        <v/>
      </c>
      <c r="H1718" s="154" t="str">
        <f ca="1">IF(ISERROR($Y1718),"",OFFSET('Smelter Look-up'!$G$4,$Y1718-4,0))</f>
        <v/>
      </c>
      <c r="I1718" s="96" t="str">
        <f ca="1">IF(ISERROR($Y1718),"",OFFSET('Smelter Look-up'!$H$4,$Y1718-4,0))</f>
        <v/>
      </c>
      <c r="J1718" s="96" t="str">
        <f ca="1">IF(ISERROR($Y1718),"",OFFSET('Smelter Look-up'!$I$4,$Y1718-4,0))</f>
        <v/>
      </c>
      <c r="K1718" s="97"/>
      <c r="L1718" s="97"/>
      <c r="M1718" s="97"/>
      <c r="N1718" s="97"/>
      <c r="O1718" s="97"/>
      <c r="P1718" s="97"/>
      <c r="Q1718" s="98"/>
      <c r="R1718" s="140" t="str">
        <f ca="1">IF(ISERROR($Y1718),"",OFFSET('Smelter Look-up'!$C$4,$Y1718-4,0)&amp;"")</f>
        <v/>
      </c>
      <c r="S1718" s="98" t="str">
        <f ca="1" t="shared" si="195"/>
        <v/>
      </c>
      <c r="T1718" s="98" t="str">
        <f ca="1">IF(B1718="","",IF(ISERROR(MATCH($J1718,SorP!B:B,0)),"",INDIRECT("'SorP'!$A$"&amp;MATCH($S1718&amp;$J1718,SorP!C:C,0))))</f>
        <v/>
      </c>
      <c r="U1718" s="99"/>
      <c r="V1718" s="74" t="str">
        <f ca="1" t="shared" si="196"/>
        <v/>
      </c>
      <c r="W1718" s="74" t="b">
        <f ca="1" t="shared" si="197"/>
        <v>0</v>
      </c>
      <c r="X1718" s="74" t="str">
        <f ca="1" t="shared" si="198"/>
        <v>+</v>
      </c>
      <c r="Y1718" s="74" t="e">
        <f ca="1">IF(C1718="",NA(),MATCH($B1718&amp;$C1718,'Smelter Look-up'!$J:$J,0))</f>
        <v>#N/A</v>
      </c>
      <c r="AB1718" s="74">
        <f ca="1" t="shared" si="199"/>
        <v>0</v>
      </c>
      <c r="AC1718" s="74" t="str">
        <f ca="1" t="shared" si="200"/>
        <v/>
      </c>
      <c r="AD1718" s="74" t="str">
        <f ca="1" t="shared" si="194"/>
        <v/>
      </c>
    </row>
    <row r="1719" s="74" customFormat="1" ht="20.15" customHeight="1" spans="1:30">
      <c r="A1719" s="97"/>
      <c r="B1719" s="95" t="str">
        <f ca="1">IF(LEN(A1719)=0,"",INDEX('Smelter Look-up'!$A:$A,MATCH($A1719,'Smelter Look-up'!$E:$E,0)))</f>
        <v/>
      </c>
      <c r="C1719" s="95" t="str">
        <f ca="1">IF(LEN(A1719)=0,"",INDEX('Smelter Look-up'!$C:$C,MATCH($A1719,'Smelter Look-up'!$E:$E,0)))</f>
        <v/>
      </c>
      <c r="D1719" s="95"/>
      <c r="E1719" s="95" t="str">
        <f ca="1">IF(ISERROR($Y1719),"",OFFSET('Smelter Look-up'!$D$4,$Y1719-4,0)&amp;"")</f>
        <v/>
      </c>
      <c r="F1719" s="95" t="str">
        <f ca="1">IF(ISERROR($Y1719),"",OFFSET('Smelter Look-up'!$E$4,$Y1719-4,0))</f>
        <v/>
      </c>
      <c r="G1719" s="95" t="str">
        <f ca="1">IF(C1719="Smelter not listed","Enter smelter details",IF(ISERROR($Y1719),"",OFFSET('Smelter Look-up'!$F$4,$Y1719-4,0)))</f>
        <v/>
      </c>
      <c r="H1719" s="154" t="str">
        <f ca="1">IF(ISERROR($Y1719),"",OFFSET('Smelter Look-up'!$G$4,$Y1719-4,0))</f>
        <v/>
      </c>
      <c r="I1719" s="96" t="str">
        <f ca="1">IF(ISERROR($Y1719),"",OFFSET('Smelter Look-up'!$H$4,$Y1719-4,0))</f>
        <v/>
      </c>
      <c r="J1719" s="96" t="str">
        <f ca="1">IF(ISERROR($Y1719),"",OFFSET('Smelter Look-up'!$I$4,$Y1719-4,0))</f>
        <v/>
      </c>
      <c r="K1719" s="97"/>
      <c r="L1719" s="97"/>
      <c r="M1719" s="97"/>
      <c r="N1719" s="97"/>
      <c r="O1719" s="97"/>
      <c r="P1719" s="97"/>
      <c r="Q1719" s="98"/>
      <c r="R1719" s="140" t="str">
        <f ca="1">IF(ISERROR($Y1719),"",OFFSET('Smelter Look-up'!$C$4,$Y1719-4,0)&amp;"")</f>
        <v/>
      </c>
      <c r="S1719" s="98" t="str">
        <f ca="1" t="shared" si="195"/>
        <v/>
      </c>
      <c r="T1719" s="98" t="str">
        <f ca="1">IF(B1719="","",IF(ISERROR(MATCH($J1719,SorP!B:B,0)),"",INDIRECT("'SorP'!$A$"&amp;MATCH($S1719&amp;$J1719,SorP!C:C,0))))</f>
        <v/>
      </c>
      <c r="U1719" s="99"/>
      <c r="V1719" s="74" t="str">
        <f ca="1" t="shared" si="196"/>
        <v/>
      </c>
      <c r="W1719" s="74" t="b">
        <f ca="1" t="shared" si="197"/>
        <v>0</v>
      </c>
      <c r="X1719" s="74" t="str">
        <f ca="1" t="shared" si="198"/>
        <v>+</v>
      </c>
      <c r="Y1719" s="74" t="e">
        <f ca="1">IF(C1719="",NA(),MATCH($B1719&amp;$C1719,'Smelter Look-up'!$J:$J,0))</f>
        <v>#N/A</v>
      </c>
      <c r="AB1719" s="74">
        <f ca="1" t="shared" si="199"/>
        <v>0</v>
      </c>
      <c r="AC1719" s="74" t="str">
        <f ca="1" t="shared" si="200"/>
        <v/>
      </c>
      <c r="AD1719" s="74" t="str">
        <f ca="1" t="shared" ref="AD1719:AD1782" si="201">IF(C1719="Smelter not listed",D1719,IF(C1719="Smelter not yet identified","",C1719))</f>
        <v/>
      </c>
    </row>
    <row r="1720" s="74" customFormat="1" ht="20.15" customHeight="1" spans="1:30">
      <c r="A1720" s="97"/>
      <c r="B1720" s="95" t="str">
        <f ca="1">IF(LEN(A1720)=0,"",INDEX('Smelter Look-up'!$A:$A,MATCH($A1720,'Smelter Look-up'!$E:$E,0)))</f>
        <v/>
      </c>
      <c r="C1720" s="95" t="str">
        <f ca="1">IF(LEN(A1720)=0,"",INDEX('Smelter Look-up'!$C:$C,MATCH($A1720,'Smelter Look-up'!$E:$E,0)))</f>
        <v/>
      </c>
      <c r="D1720" s="95"/>
      <c r="E1720" s="95" t="str">
        <f ca="1">IF(ISERROR($Y1720),"",OFFSET('Smelter Look-up'!$D$4,$Y1720-4,0)&amp;"")</f>
        <v/>
      </c>
      <c r="F1720" s="95" t="str">
        <f ca="1">IF(ISERROR($Y1720),"",OFFSET('Smelter Look-up'!$E$4,$Y1720-4,0))</f>
        <v/>
      </c>
      <c r="G1720" s="95" t="str">
        <f ca="1">IF(C1720="Smelter not listed","Enter smelter details",IF(ISERROR($Y1720),"",OFFSET('Smelter Look-up'!$F$4,$Y1720-4,0)))</f>
        <v/>
      </c>
      <c r="H1720" s="154" t="str">
        <f ca="1">IF(ISERROR($Y1720),"",OFFSET('Smelter Look-up'!$G$4,$Y1720-4,0))</f>
        <v/>
      </c>
      <c r="I1720" s="96" t="str">
        <f ca="1">IF(ISERROR($Y1720),"",OFFSET('Smelter Look-up'!$H$4,$Y1720-4,0))</f>
        <v/>
      </c>
      <c r="J1720" s="96" t="str">
        <f ca="1">IF(ISERROR($Y1720),"",OFFSET('Smelter Look-up'!$I$4,$Y1720-4,0))</f>
        <v/>
      </c>
      <c r="K1720" s="97"/>
      <c r="L1720" s="97"/>
      <c r="M1720" s="97"/>
      <c r="N1720" s="97"/>
      <c r="O1720" s="97"/>
      <c r="P1720" s="97"/>
      <c r="Q1720" s="98"/>
      <c r="R1720" s="140" t="str">
        <f ca="1">IF(ISERROR($Y1720),"",OFFSET('Smelter Look-up'!$C$4,$Y1720-4,0)&amp;"")</f>
        <v/>
      </c>
      <c r="S1720" s="98" t="str">
        <f ca="1" t="shared" si="195"/>
        <v/>
      </c>
      <c r="T1720" s="98" t="str">
        <f ca="1">IF(B1720="","",IF(ISERROR(MATCH($J1720,SorP!B:B,0)),"",INDIRECT("'SorP'!$A$"&amp;MATCH($S1720&amp;$J1720,SorP!C:C,0))))</f>
        <v/>
      </c>
      <c r="U1720" s="99"/>
      <c r="V1720" s="74" t="str">
        <f ca="1" t="shared" si="196"/>
        <v/>
      </c>
      <c r="W1720" s="74" t="b">
        <f ca="1" t="shared" si="197"/>
        <v>0</v>
      </c>
      <c r="X1720" s="74" t="str">
        <f ca="1" t="shared" si="198"/>
        <v>+</v>
      </c>
      <c r="Y1720" s="74" t="e">
        <f ca="1">IF(C1720="",NA(),MATCH($B1720&amp;$C1720,'Smelter Look-up'!$J:$J,0))</f>
        <v>#N/A</v>
      </c>
      <c r="AB1720" s="74">
        <f ca="1" t="shared" si="199"/>
        <v>0</v>
      </c>
      <c r="AC1720" s="74" t="str">
        <f ca="1" t="shared" si="200"/>
        <v/>
      </c>
      <c r="AD1720" s="74" t="str">
        <f ca="1" t="shared" si="201"/>
        <v/>
      </c>
    </row>
    <row r="1721" s="74" customFormat="1" ht="20.15" customHeight="1" spans="1:30">
      <c r="A1721" s="97"/>
      <c r="B1721" s="95" t="str">
        <f ca="1">IF(LEN(A1721)=0,"",INDEX('Smelter Look-up'!$A:$A,MATCH($A1721,'Smelter Look-up'!$E:$E,0)))</f>
        <v/>
      </c>
      <c r="C1721" s="95" t="str">
        <f ca="1">IF(LEN(A1721)=0,"",INDEX('Smelter Look-up'!$C:$C,MATCH($A1721,'Smelter Look-up'!$E:$E,0)))</f>
        <v/>
      </c>
      <c r="D1721" s="95"/>
      <c r="E1721" s="95" t="str">
        <f ca="1">IF(ISERROR($Y1721),"",OFFSET('Smelter Look-up'!$D$4,$Y1721-4,0)&amp;"")</f>
        <v/>
      </c>
      <c r="F1721" s="95" t="str">
        <f ca="1">IF(ISERROR($Y1721),"",OFFSET('Smelter Look-up'!$E$4,$Y1721-4,0))</f>
        <v/>
      </c>
      <c r="G1721" s="95" t="str">
        <f ca="1">IF(C1721="Smelter not listed","Enter smelter details",IF(ISERROR($Y1721),"",OFFSET('Smelter Look-up'!$F$4,$Y1721-4,0)))</f>
        <v/>
      </c>
      <c r="H1721" s="154" t="str">
        <f ca="1">IF(ISERROR($Y1721),"",OFFSET('Smelter Look-up'!$G$4,$Y1721-4,0))</f>
        <v/>
      </c>
      <c r="I1721" s="96" t="str">
        <f ca="1">IF(ISERROR($Y1721),"",OFFSET('Smelter Look-up'!$H$4,$Y1721-4,0))</f>
        <v/>
      </c>
      <c r="J1721" s="96" t="str">
        <f ca="1">IF(ISERROR($Y1721),"",OFFSET('Smelter Look-up'!$I$4,$Y1721-4,0))</f>
        <v/>
      </c>
      <c r="K1721" s="97"/>
      <c r="L1721" s="97"/>
      <c r="M1721" s="97"/>
      <c r="N1721" s="97"/>
      <c r="O1721" s="97"/>
      <c r="P1721" s="97"/>
      <c r="Q1721" s="98"/>
      <c r="R1721" s="140" t="str">
        <f ca="1">IF(ISERROR($Y1721),"",OFFSET('Smelter Look-up'!$C$4,$Y1721-4,0)&amp;"")</f>
        <v/>
      </c>
      <c r="S1721" s="98" t="str">
        <f ca="1" t="shared" si="195"/>
        <v/>
      </c>
      <c r="T1721" s="98" t="str">
        <f ca="1">IF(B1721="","",IF(ISERROR(MATCH($J1721,SorP!B:B,0)),"",INDIRECT("'SorP'!$A$"&amp;MATCH($S1721&amp;$J1721,SorP!C:C,0))))</f>
        <v/>
      </c>
      <c r="U1721" s="99"/>
      <c r="V1721" s="74" t="str">
        <f ca="1" t="shared" si="196"/>
        <v/>
      </c>
      <c r="W1721" s="74" t="b">
        <f ca="1" t="shared" si="197"/>
        <v>0</v>
      </c>
      <c r="X1721" s="74" t="str">
        <f ca="1" t="shared" si="198"/>
        <v>+</v>
      </c>
      <c r="Y1721" s="74" t="e">
        <f ca="1">IF(C1721="",NA(),MATCH($B1721&amp;$C1721,'Smelter Look-up'!$J:$J,0))</f>
        <v>#N/A</v>
      </c>
      <c r="AB1721" s="74">
        <f ca="1" t="shared" si="199"/>
        <v>0</v>
      </c>
      <c r="AC1721" s="74" t="str">
        <f ca="1" t="shared" si="200"/>
        <v/>
      </c>
      <c r="AD1721" s="74" t="str">
        <f ca="1" t="shared" si="201"/>
        <v/>
      </c>
    </row>
    <row r="1722" s="74" customFormat="1" ht="20.15" customHeight="1" spans="1:30">
      <c r="A1722" s="97"/>
      <c r="B1722" s="95" t="str">
        <f ca="1">IF(LEN(A1722)=0,"",INDEX('Smelter Look-up'!$A:$A,MATCH($A1722,'Smelter Look-up'!$E:$E,0)))</f>
        <v/>
      </c>
      <c r="C1722" s="95" t="str">
        <f ca="1">IF(LEN(A1722)=0,"",INDEX('Smelter Look-up'!$C:$C,MATCH($A1722,'Smelter Look-up'!$E:$E,0)))</f>
        <v/>
      </c>
      <c r="D1722" s="95"/>
      <c r="E1722" s="95" t="str">
        <f ca="1">IF(ISERROR($Y1722),"",OFFSET('Smelter Look-up'!$D$4,$Y1722-4,0)&amp;"")</f>
        <v/>
      </c>
      <c r="F1722" s="95" t="str">
        <f ca="1">IF(ISERROR($Y1722),"",OFFSET('Smelter Look-up'!$E$4,$Y1722-4,0))</f>
        <v/>
      </c>
      <c r="G1722" s="95" t="str">
        <f ca="1">IF(C1722="Smelter not listed","Enter smelter details",IF(ISERROR($Y1722),"",OFFSET('Smelter Look-up'!$F$4,$Y1722-4,0)))</f>
        <v/>
      </c>
      <c r="H1722" s="154" t="str">
        <f ca="1">IF(ISERROR($Y1722),"",OFFSET('Smelter Look-up'!$G$4,$Y1722-4,0))</f>
        <v/>
      </c>
      <c r="I1722" s="96" t="str">
        <f ca="1">IF(ISERROR($Y1722),"",OFFSET('Smelter Look-up'!$H$4,$Y1722-4,0))</f>
        <v/>
      </c>
      <c r="J1722" s="96" t="str">
        <f ca="1">IF(ISERROR($Y1722),"",OFFSET('Smelter Look-up'!$I$4,$Y1722-4,0))</f>
        <v/>
      </c>
      <c r="K1722" s="97"/>
      <c r="L1722" s="97"/>
      <c r="M1722" s="97"/>
      <c r="N1722" s="97"/>
      <c r="O1722" s="97"/>
      <c r="P1722" s="97"/>
      <c r="Q1722" s="98"/>
      <c r="R1722" s="140" t="str">
        <f ca="1">IF(ISERROR($Y1722),"",OFFSET('Smelter Look-up'!$C$4,$Y1722-4,0)&amp;"")</f>
        <v/>
      </c>
      <c r="S1722" s="98" t="str">
        <f ca="1" t="shared" si="195"/>
        <v/>
      </c>
      <c r="T1722" s="98" t="str">
        <f ca="1">IF(B1722="","",IF(ISERROR(MATCH($J1722,SorP!B:B,0)),"",INDIRECT("'SorP'!$A$"&amp;MATCH($S1722&amp;$J1722,SorP!C:C,0))))</f>
        <v/>
      </c>
      <c r="U1722" s="99"/>
      <c r="V1722" s="74" t="str">
        <f ca="1" t="shared" si="196"/>
        <v/>
      </c>
      <c r="W1722" s="74" t="b">
        <f ca="1" t="shared" si="197"/>
        <v>0</v>
      </c>
      <c r="X1722" s="74" t="str">
        <f ca="1" t="shared" si="198"/>
        <v>+</v>
      </c>
      <c r="Y1722" s="74" t="e">
        <f ca="1">IF(C1722="",NA(),MATCH($B1722&amp;$C1722,'Smelter Look-up'!$J:$J,0))</f>
        <v>#N/A</v>
      </c>
      <c r="AB1722" s="74">
        <f ca="1" t="shared" si="199"/>
        <v>0</v>
      </c>
      <c r="AC1722" s="74" t="str">
        <f ca="1" t="shared" si="200"/>
        <v/>
      </c>
      <c r="AD1722" s="74" t="str">
        <f ca="1" t="shared" si="201"/>
        <v/>
      </c>
    </row>
    <row r="1723" s="74" customFormat="1" ht="20.15" customHeight="1" spans="1:30">
      <c r="A1723" s="97"/>
      <c r="B1723" s="95" t="str">
        <f ca="1">IF(LEN(A1723)=0,"",INDEX('Smelter Look-up'!$A:$A,MATCH($A1723,'Smelter Look-up'!$E:$E,0)))</f>
        <v/>
      </c>
      <c r="C1723" s="95" t="str">
        <f ca="1">IF(LEN(A1723)=0,"",INDEX('Smelter Look-up'!$C:$C,MATCH($A1723,'Smelter Look-up'!$E:$E,0)))</f>
        <v/>
      </c>
      <c r="D1723" s="95"/>
      <c r="E1723" s="95" t="str">
        <f ca="1">IF(ISERROR($Y1723),"",OFFSET('Smelter Look-up'!$D$4,$Y1723-4,0)&amp;"")</f>
        <v/>
      </c>
      <c r="F1723" s="95" t="str">
        <f ca="1">IF(ISERROR($Y1723),"",OFFSET('Smelter Look-up'!$E$4,$Y1723-4,0))</f>
        <v/>
      </c>
      <c r="G1723" s="95" t="str">
        <f ca="1">IF(C1723="Smelter not listed","Enter smelter details",IF(ISERROR($Y1723),"",OFFSET('Smelter Look-up'!$F$4,$Y1723-4,0)))</f>
        <v/>
      </c>
      <c r="H1723" s="154" t="str">
        <f ca="1">IF(ISERROR($Y1723),"",OFFSET('Smelter Look-up'!$G$4,$Y1723-4,0))</f>
        <v/>
      </c>
      <c r="I1723" s="96" t="str">
        <f ca="1">IF(ISERROR($Y1723),"",OFFSET('Smelter Look-up'!$H$4,$Y1723-4,0))</f>
        <v/>
      </c>
      <c r="J1723" s="96" t="str">
        <f ca="1">IF(ISERROR($Y1723),"",OFFSET('Smelter Look-up'!$I$4,$Y1723-4,0))</f>
        <v/>
      </c>
      <c r="K1723" s="97"/>
      <c r="L1723" s="97"/>
      <c r="M1723" s="97"/>
      <c r="N1723" s="97"/>
      <c r="O1723" s="97"/>
      <c r="P1723" s="97"/>
      <c r="Q1723" s="98"/>
      <c r="R1723" s="140" t="str">
        <f ca="1">IF(ISERROR($Y1723),"",OFFSET('Smelter Look-up'!$C$4,$Y1723-4,0)&amp;"")</f>
        <v/>
      </c>
      <c r="S1723" s="98" t="str">
        <f ca="1" t="shared" si="195"/>
        <v/>
      </c>
      <c r="T1723" s="98" t="str">
        <f ca="1">IF(B1723="","",IF(ISERROR(MATCH($J1723,SorP!B:B,0)),"",INDIRECT("'SorP'!$A$"&amp;MATCH($S1723&amp;$J1723,SorP!C:C,0))))</f>
        <v/>
      </c>
      <c r="U1723" s="99"/>
      <c r="V1723" s="74" t="str">
        <f ca="1" t="shared" si="196"/>
        <v/>
      </c>
      <c r="W1723" s="74" t="b">
        <f ca="1" t="shared" si="197"/>
        <v>0</v>
      </c>
      <c r="X1723" s="74" t="str">
        <f ca="1" t="shared" si="198"/>
        <v>+</v>
      </c>
      <c r="Y1723" s="74" t="e">
        <f ca="1">IF(C1723="",NA(),MATCH($B1723&amp;$C1723,'Smelter Look-up'!$J:$J,0))</f>
        <v>#N/A</v>
      </c>
      <c r="AB1723" s="74">
        <f ca="1" t="shared" si="199"/>
        <v>0</v>
      </c>
      <c r="AC1723" s="74" t="str">
        <f ca="1" t="shared" si="200"/>
        <v/>
      </c>
      <c r="AD1723" s="74" t="str">
        <f ca="1" t="shared" si="201"/>
        <v/>
      </c>
    </row>
    <row r="1724" s="74" customFormat="1" ht="20.15" customHeight="1" spans="1:30">
      <c r="A1724" s="97"/>
      <c r="B1724" s="95" t="str">
        <f ca="1">IF(LEN(A1724)=0,"",INDEX('Smelter Look-up'!$A:$A,MATCH($A1724,'Smelter Look-up'!$E:$E,0)))</f>
        <v/>
      </c>
      <c r="C1724" s="95" t="str">
        <f ca="1">IF(LEN(A1724)=0,"",INDEX('Smelter Look-up'!$C:$C,MATCH($A1724,'Smelter Look-up'!$E:$E,0)))</f>
        <v/>
      </c>
      <c r="D1724" s="95"/>
      <c r="E1724" s="95" t="str">
        <f ca="1">IF(ISERROR($Y1724),"",OFFSET('Smelter Look-up'!$D$4,$Y1724-4,0)&amp;"")</f>
        <v/>
      </c>
      <c r="F1724" s="95" t="str">
        <f ca="1">IF(ISERROR($Y1724),"",OFFSET('Smelter Look-up'!$E$4,$Y1724-4,0))</f>
        <v/>
      </c>
      <c r="G1724" s="95" t="str">
        <f ca="1">IF(C1724="Smelter not listed","Enter smelter details",IF(ISERROR($Y1724),"",OFFSET('Smelter Look-up'!$F$4,$Y1724-4,0)))</f>
        <v/>
      </c>
      <c r="H1724" s="154" t="str">
        <f ca="1">IF(ISERROR($Y1724),"",OFFSET('Smelter Look-up'!$G$4,$Y1724-4,0))</f>
        <v/>
      </c>
      <c r="I1724" s="96" t="str">
        <f ca="1">IF(ISERROR($Y1724),"",OFFSET('Smelter Look-up'!$H$4,$Y1724-4,0))</f>
        <v/>
      </c>
      <c r="J1724" s="96" t="str">
        <f ca="1">IF(ISERROR($Y1724),"",OFFSET('Smelter Look-up'!$I$4,$Y1724-4,0))</f>
        <v/>
      </c>
      <c r="K1724" s="97"/>
      <c r="L1724" s="97"/>
      <c r="M1724" s="97"/>
      <c r="N1724" s="97"/>
      <c r="O1724" s="97"/>
      <c r="P1724" s="97"/>
      <c r="Q1724" s="98"/>
      <c r="R1724" s="140" t="str">
        <f ca="1">IF(ISERROR($Y1724),"",OFFSET('Smelter Look-up'!$C$4,$Y1724-4,0)&amp;"")</f>
        <v/>
      </c>
      <c r="S1724" s="98" t="str">
        <f ca="1" t="shared" si="195"/>
        <v/>
      </c>
      <c r="T1724" s="98" t="str">
        <f ca="1">IF(B1724="","",IF(ISERROR(MATCH($J1724,SorP!B:B,0)),"",INDIRECT("'SorP'!$A$"&amp;MATCH($S1724&amp;$J1724,SorP!C:C,0))))</f>
        <v/>
      </c>
      <c r="U1724" s="99"/>
      <c r="V1724" s="74" t="str">
        <f ca="1" t="shared" si="196"/>
        <v/>
      </c>
      <c r="W1724" s="74" t="b">
        <f ca="1" t="shared" si="197"/>
        <v>0</v>
      </c>
      <c r="X1724" s="74" t="str">
        <f ca="1" t="shared" si="198"/>
        <v>+</v>
      </c>
      <c r="Y1724" s="74" t="e">
        <f ca="1">IF(C1724="",NA(),MATCH($B1724&amp;$C1724,'Smelter Look-up'!$J:$J,0))</f>
        <v>#N/A</v>
      </c>
      <c r="AB1724" s="74">
        <f ca="1" t="shared" si="199"/>
        <v>0</v>
      </c>
      <c r="AC1724" s="74" t="str">
        <f ca="1" t="shared" si="200"/>
        <v/>
      </c>
      <c r="AD1724" s="74" t="str">
        <f ca="1" t="shared" si="201"/>
        <v/>
      </c>
    </row>
    <row r="1725" s="74" customFormat="1" ht="20.15" customHeight="1" spans="1:30">
      <c r="A1725" s="97"/>
      <c r="B1725" s="95" t="str">
        <f ca="1">IF(LEN(A1725)=0,"",INDEX('Smelter Look-up'!$A:$A,MATCH($A1725,'Smelter Look-up'!$E:$E,0)))</f>
        <v/>
      </c>
      <c r="C1725" s="95" t="str">
        <f ca="1">IF(LEN(A1725)=0,"",INDEX('Smelter Look-up'!$C:$C,MATCH($A1725,'Smelter Look-up'!$E:$E,0)))</f>
        <v/>
      </c>
      <c r="D1725" s="95"/>
      <c r="E1725" s="95" t="str">
        <f ca="1">IF(ISERROR($Y1725),"",OFFSET('Smelter Look-up'!$D$4,$Y1725-4,0)&amp;"")</f>
        <v/>
      </c>
      <c r="F1725" s="95" t="str">
        <f ca="1">IF(ISERROR($Y1725),"",OFFSET('Smelter Look-up'!$E$4,$Y1725-4,0))</f>
        <v/>
      </c>
      <c r="G1725" s="95" t="str">
        <f ca="1">IF(C1725="Smelter not listed","Enter smelter details",IF(ISERROR($Y1725),"",OFFSET('Smelter Look-up'!$F$4,$Y1725-4,0)))</f>
        <v/>
      </c>
      <c r="H1725" s="154" t="str">
        <f ca="1">IF(ISERROR($Y1725),"",OFFSET('Smelter Look-up'!$G$4,$Y1725-4,0))</f>
        <v/>
      </c>
      <c r="I1725" s="96" t="str">
        <f ca="1">IF(ISERROR($Y1725),"",OFFSET('Smelter Look-up'!$H$4,$Y1725-4,0))</f>
        <v/>
      </c>
      <c r="J1725" s="96" t="str">
        <f ca="1">IF(ISERROR($Y1725),"",OFFSET('Smelter Look-up'!$I$4,$Y1725-4,0))</f>
        <v/>
      </c>
      <c r="K1725" s="97"/>
      <c r="L1725" s="97"/>
      <c r="M1725" s="97"/>
      <c r="N1725" s="97"/>
      <c r="O1725" s="97"/>
      <c r="P1725" s="97"/>
      <c r="Q1725" s="98"/>
      <c r="R1725" s="140" t="str">
        <f ca="1">IF(ISERROR($Y1725),"",OFFSET('Smelter Look-up'!$C$4,$Y1725-4,0)&amp;"")</f>
        <v/>
      </c>
      <c r="S1725" s="98" t="str">
        <f ca="1" t="shared" si="195"/>
        <v/>
      </c>
      <c r="T1725" s="98" t="str">
        <f ca="1">IF(B1725="","",IF(ISERROR(MATCH($J1725,SorP!B:B,0)),"",INDIRECT("'SorP'!$A$"&amp;MATCH($S1725&amp;$J1725,SorP!C:C,0))))</f>
        <v/>
      </c>
      <c r="U1725" s="99"/>
      <c r="V1725" s="74" t="str">
        <f ca="1" t="shared" si="196"/>
        <v/>
      </c>
      <c r="W1725" s="74" t="b">
        <f ca="1" t="shared" si="197"/>
        <v>0</v>
      </c>
      <c r="X1725" s="74" t="str">
        <f ca="1" t="shared" si="198"/>
        <v>+</v>
      </c>
      <c r="Y1725" s="74" t="e">
        <f ca="1">IF(C1725="",NA(),MATCH($B1725&amp;$C1725,'Smelter Look-up'!$J:$J,0))</f>
        <v>#N/A</v>
      </c>
      <c r="AB1725" s="74">
        <f ca="1" t="shared" si="199"/>
        <v>0</v>
      </c>
      <c r="AC1725" s="74" t="str">
        <f ca="1" t="shared" si="200"/>
        <v/>
      </c>
      <c r="AD1725" s="74" t="str">
        <f ca="1" t="shared" si="201"/>
        <v/>
      </c>
    </row>
    <row r="1726" s="74" customFormat="1" ht="20.15" customHeight="1" spans="1:30">
      <c r="A1726" s="97"/>
      <c r="B1726" s="95" t="str">
        <f ca="1">IF(LEN(A1726)=0,"",INDEX('Smelter Look-up'!$A:$A,MATCH($A1726,'Smelter Look-up'!$E:$E,0)))</f>
        <v/>
      </c>
      <c r="C1726" s="95" t="str">
        <f ca="1">IF(LEN(A1726)=0,"",INDEX('Smelter Look-up'!$C:$C,MATCH($A1726,'Smelter Look-up'!$E:$E,0)))</f>
        <v/>
      </c>
      <c r="D1726" s="95"/>
      <c r="E1726" s="95" t="str">
        <f ca="1">IF(ISERROR($Y1726),"",OFFSET('Smelter Look-up'!$D$4,$Y1726-4,0)&amp;"")</f>
        <v/>
      </c>
      <c r="F1726" s="95" t="str">
        <f ca="1">IF(ISERROR($Y1726),"",OFFSET('Smelter Look-up'!$E$4,$Y1726-4,0))</f>
        <v/>
      </c>
      <c r="G1726" s="95" t="str">
        <f ca="1">IF(C1726="Smelter not listed","Enter smelter details",IF(ISERROR($Y1726),"",OFFSET('Smelter Look-up'!$F$4,$Y1726-4,0)))</f>
        <v/>
      </c>
      <c r="H1726" s="154" t="str">
        <f ca="1">IF(ISERROR($Y1726),"",OFFSET('Smelter Look-up'!$G$4,$Y1726-4,0))</f>
        <v/>
      </c>
      <c r="I1726" s="96" t="str">
        <f ca="1">IF(ISERROR($Y1726),"",OFFSET('Smelter Look-up'!$H$4,$Y1726-4,0))</f>
        <v/>
      </c>
      <c r="J1726" s="96" t="str">
        <f ca="1">IF(ISERROR($Y1726),"",OFFSET('Smelter Look-up'!$I$4,$Y1726-4,0))</f>
        <v/>
      </c>
      <c r="K1726" s="97"/>
      <c r="L1726" s="97"/>
      <c r="M1726" s="97"/>
      <c r="N1726" s="97"/>
      <c r="O1726" s="97"/>
      <c r="P1726" s="97"/>
      <c r="Q1726" s="98"/>
      <c r="R1726" s="140" t="str">
        <f ca="1">IF(ISERROR($Y1726),"",OFFSET('Smelter Look-up'!$C$4,$Y1726-4,0)&amp;"")</f>
        <v/>
      </c>
      <c r="S1726" s="98" t="str">
        <f ca="1" t="shared" si="195"/>
        <v/>
      </c>
      <c r="T1726" s="98" t="str">
        <f ca="1">IF(B1726="","",IF(ISERROR(MATCH($J1726,SorP!B:B,0)),"",INDIRECT("'SorP'!$A$"&amp;MATCH($S1726&amp;$J1726,SorP!C:C,0))))</f>
        <v/>
      </c>
      <c r="U1726" s="99"/>
      <c r="V1726" s="74" t="str">
        <f ca="1" t="shared" si="196"/>
        <v/>
      </c>
      <c r="W1726" s="74" t="b">
        <f ca="1" t="shared" si="197"/>
        <v>0</v>
      </c>
      <c r="X1726" s="74" t="str">
        <f ca="1" t="shared" si="198"/>
        <v>+</v>
      </c>
      <c r="Y1726" s="74" t="e">
        <f ca="1">IF(C1726="",NA(),MATCH($B1726&amp;$C1726,'Smelter Look-up'!$J:$J,0))</f>
        <v>#N/A</v>
      </c>
      <c r="AB1726" s="74">
        <f ca="1" t="shared" si="199"/>
        <v>0</v>
      </c>
      <c r="AC1726" s="74" t="str">
        <f ca="1" t="shared" si="200"/>
        <v/>
      </c>
      <c r="AD1726" s="74" t="str">
        <f ca="1" t="shared" si="201"/>
        <v/>
      </c>
    </row>
    <row r="1727" s="74" customFormat="1" ht="20.15" customHeight="1" spans="1:30">
      <c r="A1727" s="97"/>
      <c r="B1727" s="95" t="str">
        <f ca="1">IF(LEN(A1727)=0,"",INDEX('Smelter Look-up'!$A:$A,MATCH($A1727,'Smelter Look-up'!$E:$E,0)))</f>
        <v/>
      </c>
      <c r="C1727" s="95" t="str">
        <f ca="1">IF(LEN(A1727)=0,"",INDEX('Smelter Look-up'!$C:$C,MATCH($A1727,'Smelter Look-up'!$E:$E,0)))</f>
        <v/>
      </c>
      <c r="D1727" s="95"/>
      <c r="E1727" s="95" t="str">
        <f ca="1">IF(ISERROR($Y1727),"",OFFSET('Smelter Look-up'!$D$4,$Y1727-4,0)&amp;"")</f>
        <v/>
      </c>
      <c r="F1727" s="95" t="str">
        <f ca="1">IF(ISERROR($Y1727),"",OFFSET('Smelter Look-up'!$E$4,$Y1727-4,0))</f>
        <v/>
      </c>
      <c r="G1727" s="95" t="str">
        <f ca="1">IF(C1727="Smelter not listed","Enter smelter details",IF(ISERROR($Y1727),"",OFFSET('Smelter Look-up'!$F$4,$Y1727-4,0)))</f>
        <v/>
      </c>
      <c r="H1727" s="154" t="str">
        <f ca="1">IF(ISERROR($Y1727),"",OFFSET('Smelter Look-up'!$G$4,$Y1727-4,0))</f>
        <v/>
      </c>
      <c r="I1727" s="96" t="str">
        <f ca="1">IF(ISERROR($Y1727),"",OFFSET('Smelter Look-up'!$H$4,$Y1727-4,0))</f>
        <v/>
      </c>
      <c r="J1727" s="96" t="str">
        <f ca="1">IF(ISERROR($Y1727),"",OFFSET('Smelter Look-up'!$I$4,$Y1727-4,0))</f>
        <v/>
      </c>
      <c r="K1727" s="97"/>
      <c r="L1727" s="97"/>
      <c r="M1727" s="97"/>
      <c r="N1727" s="97"/>
      <c r="O1727" s="97"/>
      <c r="P1727" s="97"/>
      <c r="Q1727" s="98"/>
      <c r="R1727" s="140" t="str">
        <f ca="1">IF(ISERROR($Y1727),"",OFFSET('Smelter Look-up'!$C$4,$Y1727-4,0)&amp;"")</f>
        <v/>
      </c>
      <c r="S1727" s="98" t="str">
        <f ca="1" t="shared" si="195"/>
        <v/>
      </c>
      <c r="T1727" s="98" t="str">
        <f ca="1">IF(B1727="","",IF(ISERROR(MATCH($J1727,SorP!B:B,0)),"",INDIRECT("'SorP'!$A$"&amp;MATCH($S1727&amp;$J1727,SorP!C:C,0))))</f>
        <v/>
      </c>
      <c r="U1727" s="99"/>
      <c r="V1727" s="74" t="str">
        <f ca="1" t="shared" si="196"/>
        <v/>
      </c>
      <c r="W1727" s="74" t="b">
        <f ca="1" t="shared" si="197"/>
        <v>0</v>
      </c>
      <c r="X1727" s="74" t="str">
        <f ca="1" t="shared" si="198"/>
        <v>+</v>
      </c>
      <c r="Y1727" s="74" t="e">
        <f ca="1">IF(C1727="",NA(),MATCH($B1727&amp;$C1727,'Smelter Look-up'!$J:$J,0))</f>
        <v>#N/A</v>
      </c>
      <c r="AB1727" s="74">
        <f ca="1" t="shared" si="199"/>
        <v>0</v>
      </c>
      <c r="AC1727" s="74" t="str">
        <f ca="1" t="shared" si="200"/>
        <v/>
      </c>
      <c r="AD1727" s="74" t="str">
        <f ca="1" t="shared" si="201"/>
        <v/>
      </c>
    </row>
    <row r="1728" s="74" customFormat="1" ht="20.15" customHeight="1" spans="1:30">
      <c r="A1728" s="97"/>
      <c r="B1728" s="95" t="str">
        <f ca="1">IF(LEN(A1728)=0,"",INDEX('Smelter Look-up'!$A:$A,MATCH($A1728,'Smelter Look-up'!$E:$E,0)))</f>
        <v/>
      </c>
      <c r="C1728" s="95" t="str">
        <f ca="1">IF(LEN(A1728)=0,"",INDEX('Smelter Look-up'!$C:$C,MATCH($A1728,'Smelter Look-up'!$E:$E,0)))</f>
        <v/>
      </c>
      <c r="D1728" s="95"/>
      <c r="E1728" s="95" t="str">
        <f ca="1">IF(ISERROR($Y1728),"",OFFSET('Smelter Look-up'!$D$4,$Y1728-4,0)&amp;"")</f>
        <v/>
      </c>
      <c r="F1728" s="95" t="str">
        <f ca="1">IF(ISERROR($Y1728),"",OFFSET('Smelter Look-up'!$E$4,$Y1728-4,0))</f>
        <v/>
      </c>
      <c r="G1728" s="95" t="str">
        <f ca="1">IF(C1728="Smelter not listed","Enter smelter details",IF(ISERROR($Y1728),"",OFFSET('Smelter Look-up'!$F$4,$Y1728-4,0)))</f>
        <v/>
      </c>
      <c r="H1728" s="154" t="str">
        <f ca="1">IF(ISERROR($Y1728),"",OFFSET('Smelter Look-up'!$G$4,$Y1728-4,0))</f>
        <v/>
      </c>
      <c r="I1728" s="96" t="str">
        <f ca="1">IF(ISERROR($Y1728),"",OFFSET('Smelter Look-up'!$H$4,$Y1728-4,0))</f>
        <v/>
      </c>
      <c r="J1728" s="96" t="str">
        <f ca="1">IF(ISERROR($Y1728),"",OFFSET('Smelter Look-up'!$I$4,$Y1728-4,0))</f>
        <v/>
      </c>
      <c r="K1728" s="97"/>
      <c r="L1728" s="97"/>
      <c r="M1728" s="97"/>
      <c r="N1728" s="97"/>
      <c r="O1728" s="97"/>
      <c r="P1728" s="97"/>
      <c r="Q1728" s="98"/>
      <c r="R1728" s="140" t="str">
        <f ca="1">IF(ISERROR($Y1728),"",OFFSET('Smelter Look-up'!$C$4,$Y1728-4,0)&amp;"")</f>
        <v/>
      </c>
      <c r="S1728" s="98" t="str">
        <f ca="1" t="shared" si="195"/>
        <v/>
      </c>
      <c r="T1728" s="98" t="str">
        <f ca="1">IF(B1728="","",IF(ISERROR(MATCH($J1728,SorP!B:B,0)),"",INDIRECT("'SorP'!$A$"&amp;MATCH($S1728&amp;$J1728,SorP!C:C,0))))</f>
        <v/>
      </c>
      <c r="U1728" s="99"/>
      <c r="V1728" s="74" t="str">
        <f ca="1" t="shared" si="196"/>
        <v/>
      </c>
      <c r="W1728" s="74" t="b">
        <f ca="1" t="shared" si="197"/>
        <v>0</v>
      </c>
      <c r="X1728" s="74" t="str">
        <f ca="1" t="shared" si="198"/>
        <v>+</v>
      </c>
      <c r="Y1728" s="74" t="e">
        <f ca="1">IF(C1728="",NA(),MATCH($B1728&amp;$C1728,'Smelter Look-up'!$J:$J,0))</f>
        <v>#N/A</v>
      </c>
      <c r="AB1728" s="74">
        <f ca="1" t="shared" si="199"/>
        <v>0</v>
      </c>
      <c r="AC1728" s="74" t="str">
        <f ca="1" t="shared" si="200"/>
        <v/>
      </c>
      <c r="AD1728" s="74" t="str">
        <f ca="1" t="shared" si="201"/>
        <v/>
      </c>
    </row>
    <row r="1729" s="74" customFormat="1" ht="20.15" customHeight="1" spans="1:30">
      <c r="A1729" s="97"/>
      <c r="B1729" s="95" t="str">
        <f ca="1">IF(LEN(A1729)=0,"",INDEX('Smelter Look-up'!$A:$A,MATCH($A1729,'Smelter Look-up'!$E:$E,0)))</f>
        <v/>
      </c>
      <c r="C1729" s="95" t="str">
        <f ca="1">IF(LEN(A1729)=0,"",INDEX('Smelter Look-up'!$C:$C,MATCH($A1729,'Smelter Look-up'!$E:$E,0)))</f>
        <v/>
      </c>
      <c r="D1729" s="95"/>
      <c r="E1729" s="95" t="str">
        <f ca="1">IF(ISERROR($Y1729),"",OFFSET('Smelter Look-up'!$D$4,$Y1729-4,0)&amp;"")</f>
        <v/>
      </c>
      <c r="F1729" s="95" t="str">
        <f ca="1">IF(ISERROR($Y1729),"",OFFSET('Smelter Look-up'!$E$4,$Y1729-4,0))</f>
        <v/>
      </c>
      <c r="G1729" s="95" t="str">
        <f ca="1">IF(C1729="Smelter not listed","Enter smelter details",IF(ISERROR($Y1729),"",OFFSET('Smelter Look-up'!$F$4,$Y1729-4,0)))</f>
        <v/>
      </c>
      <c r="H1729" s="154" t="str">
        <f ca="1">IF(ISERROR($Y1729),"",OFFSET('Smelter Look-up'!$G$4,$Y1729-4,0))</f>
        <v/>
      </c>
      <c r="I1729" s="96" t="str">
        <f ca="1">IF(ISERROR($Y1729),"",OFFSET('Smelter Look-up'!$H$4,$Y1729-4,0))</f>
        <v/>
      </c>
      <c r="J1729" s="96" t="str">
        <f ca="1">IF(ISERROR($Y1729),"",OFFSET('Smelter Look-up'!$I$4,$Y1729-4,0))</f>
        <v/>
      </c>
      <c r="K1729" s="97"/>
      <c r="L1729" s="97"/>
      <c r="M1729" s="97"/>
      <c r="N1729" s="97"/>
      <c r="O1729" s="97"/>
      <c r="P1729" s="97"/>
      <c r="Q1729" s="98"/>
      <c r="R1729" s="140" t="str">
        <f ca="1">IF(ISERROR($Y1729),"",OFFSET('Smelter Look-up'!$C$4,$Y1729-4,0)&amp;"")</f>
        <v/>
      </c>
      <c r="S1729" s="98" t="str">
        <f ca="1" t="shared" si="195"/>
        <v/>
      </c>
      <c r="T1729" s="98" t="str">
        <f ca="1">IF(B1729="","",IF(ISERROR(MATCH($J1729,SorP!B:B,0)),"",INDIRECT("'SorP'!$A$"&amp;MATCH($S1729&amp;$J1729,SorP!C:C,0))))</f>
        <v/>
      </c>
      <c r="U1729" s="99"/>
      <c r="V1729" s="74" t="str">
        <f ca="1" t="shared" si="196"/>
        <v/>
      </c>
      <c r="W1729" s="74" t="b">
        <f ca="1" t="shared" si="197"/>
        <v>0</v>
      </c>
      <c r="X1729" s="74" t="str">
        <f ca="1" t="shared" si="198"/>
        <v>+</v>
      </c>
      <c r="Y1729" s="74" t="e">
        <f ca="1">IF(C1729="",NA(),MATCH($B1729&amp;$C1729,'Smelter Look-up'!$J:$J,0))</f>
        <v>#N/A</v>
      </c>
      <c r="AB1729" s="74">
        <f ca="1" t="shared" si="199"/>
        <v>0</v>
      </c>
      <c r="AC1729" s="74" t="str">
        <f ca="1" t="shared" si="200"/>
        <v/>
      </c>
      <c r="AD1729" s="74" t="str">
        <f ca="1" t="shared" si="201"/>
        <v/>
      </c>
    </row>
    <row r="1730" s="74" customFormat="1" ht="20.15" customHeight="1" spans="1:30">
      <c r="A1730" s="97"/>
      <c r="B1730" s="95" t="str">
        <f ca="1">IF(LEN(A1730)=0,"",INDEX('Smelter Look-up'!$A:$A,MATCH($A1730,'Smelter Look-up'!$E:$E,0)))</f>
        <v/>
      </c>
      <c r="C1730" s="95" t="str">
        <f ca="1">IF(LEN(A1730)=0,"",INDEX('Smelter Look-up'!$C:$C,MATCH($A1730,'Smelter Look-up'!$E:$E,0)))</f>
        <v/>
      </c>
      <c r="D1730" s="95"/>
      <c r="E1730" s="95" t="str">
        <f ca="1">IF(ISERROR($Y1730),"",OFFSET('Smelter Look-up'!$D$4,$Y1730-4,0)&amp;"")</f>
        <v/>
      </c>
      <c r="F1730" s="95" t="str">
        <f ca="1">IF(ISERROR($Y1730),"",OFFSET('Smelter Look-up'!$E$4,$Y1730-4,0))</f>
        <v/>
      </c>
      <c r="G1730" s="95" t="str">
        <f ca="1">IF(C1730="Smelter not listed","Enter smelter details",IF(ISERROR($Y1730),"",OFFSET('Smelter Look-up'!$F$4,$Y1730-4,0)))</f>
        <v/>
      </c>
      <c r="H1730" s="154" t="str">
        <f ca="1">IF(ISERROR($Y1730),"",OFFSET('Smelter Look-up'!$G$4,$Y1730-4,0))</f>
        <v/>
      </c>
      <c r="I1730" s="96" t="str">
        <f ca="1">IF(ISERROR($Y1730),"",OFFSET('Smelter Look-up'!$H$4,$Y1730-4,0))</f>
        <v/>
      </c>
      <c r="J1730" s="96" t="str">
        <f ca="1">IF(ISERROR($Y1730),"",OFFSET('Smelter Look-up'!$I$4,$Y1730-4,0))</f>
        <v/>
      </c>
      <c r="K1730" s="97"/>
      <c r="L1730" s="97"/>
      <c r="M1730" s="97"/>
      <c r="N1730" s="97"/>
      <c r="O1730" s="97"/>
      <c r="P1730" s="97"/>
      <c r="Q1730" s="98"/>
      <c r="R1730" s="140" t="str">
        <f ca="1">IF(ISERROR($Y1730),"",OFFSET('Smelter Look-up'!$C$4,$Y1730-4,0)&amp;"")</f>
        <v/>
      </c>
      <c r="S1730" s="98" t="str">
        <f ca="1" t="shared" si="195"/>
        <v/>
      </c>
      <c r="T1730" s="98" t="str">
        <f ca="1">IF(B1730="","",IF(ISERROR(MATCH($J1730,SorP!B:B,0)),"",INDIRECT("'SorP'!$A$"&amp;MATCH($S1730&amp;$J1730,SorP!C:C,0))))</f>
        <v/>
      </c>
      <c r="U1730" s="99"/>
      <c r="V1730" s="74" t="str">
        <f ca="1" t="shared" si="196"/>
        <v/>
      </c>
      <c r="W1730" s="74" t="b">
        <f ca="1" t="shared" si="197"/>
        <v>0</v>
      </c>
      <c r="X1730" s="74" t="str">
        <f ca="1" t="shared" si="198"/>
        <v>+</v>
      </c>
      <c r="Y1730" s="74" t="e">
        <f ca="1">IF(C1730="",NA(),MATCH($B1730&amp;$C1730,'Smelter Look-up'!$J:$J,0))</f>
        <v>#N/A</v>
      </c>
      <c r="AB1730" s="74">
        <f ca="1" t="shared" si="199"/>
        <v>0</v>
      </c>
      <c r="AC1730" s="74" t="str">
        <f ca="1" t="shared" si="200"/>
        <v/>
      </c>
      <c r="AD1730" s="74" t="str">
        <f ca="1" t="shared" si="201"/>
        <v/>
      </c>
    </row>
    <row r="1731" s="74" customFormat="1" ht="20.15" customHeight="1" spans="1:30">
      <c r="A1731" s="97"/>
      <c r="B1731" s="95" t="str">
        <f ca="1">IF(LEN(A1731)=0,"",INDEX('Smelter Look-up'!$A:$A,MATCH($A1731,'Smelter Look-up'!$E:$E,0)))</f>
        <v/>
      </c>
      <c r="C1731" s="95" t="str">
        <f ca="1">IF(LEN(A1731)=0,"",INDEX('Smelter Look-up'!$C:$C,MATCH($A1731,'Smelter Look-up'!$E:$E,0)))</f>
        <v/>
      </c>
      <c r="D1731" s="95"/>
      <c r="E1731" s="95" t="str">
        <f ca="1">IF(ISERROR($Y1731),"",OFFSET('Smelter Look-up'!$D$4,$Y1731-4,0)&amp;"")</f>
        <v/>
      </c>
      <c r="F1731" s="95" t="str">
        <f ca="1">IF(ISERROR($Y1731),"",OFFSET('Smelter Look-up'!$E$4,$Y1731-4,0))</f>
        <v/>
      </c>
      <c r="G1731" s="95" t="str">
        <f ca="1">IF(C1731="Smelter not listed","Enter smelter details",IF(ISERROR($Y1731),"",OFFSET('Smelter Look-up'!$F$4,$Y1731-4,0)))</f>
        <v/>
      </c>
      <c r="H1731" s="154" t="str">
        <f ca="1">IF(ISERROR($Y1731),"",OFFSET('Smelter Look-up'!$G$4,$Y1731-4,0))</f>
        <v/>
      </c>
      <c r="I1731" s="96" t="str">
        <f ca="1">IF(ISERROR($Y1731),"",OFFSET('Smelter Look-up'!$H$4,$Y1731-4,0))</f>
        <v/>
      </c>
      <c r="J1731" s="96" t="str">
        <f ca="1">IF(ISERROR($Y1731),"",OFFSET('Smelter Look-up'!$I$4,$Y1731-4,0))</f>
        <v/>
      </c>
      <c r="K1731" s="97"/>
      <c r="L1731" s="97"/>
      <c r="M1731" s="97"/>
      <c r="N1731" s="97"/>
      <c r="O1731" s="97"/>
      <c r="P1731" s="97"/>
      <c r="Q1731" s="98"/>
      <c r="R1731" s="140" t="str">
        <f ca="1">IF(ISERROR($Y1731),"",OFFSET('Smelter Look-up'!$C$4,$Y1731-4,0)&amp;"")</f>
        <v/>
      </c>
      <c r="S1731" s="98" t="str">
        <f ca="1" t="shared" si="195"/>
        <v/>
      </c>
      <c r="T1731" s="98" t="str">
        <f ca="1">IF(B1731="","",IF(ISERROR(MATCH($J1731,SorP!B:B,0)),"",INDIRECT("'SorP'!$A$"&amp;MATCH($S1731&amp;$J1731,SorP!C:C,0))))</f>
        <v/>
      </c>
      <c r="U1731" s="99"/>
      <c r="V1731" s="74" t="str">
        <f ca="1" t="shared" si="196"/>
        <v/>
      </c>
      <c r="W1731" s="74" t="b">
        <f ca="1" t="shared" si="197"/>
        <v>0</v>
      </c>
      <c r="X1731" s="74" t="str">
        <f ca="1" t="shared" si="198"/>
        <v>+</v>
      </c>
      <c r="Y1731" s="74" t="e">
        <f ca="1">IF(C1731="",NA(),MATCH($B1731&amp;$C1731,'Smelter Look-up'!$J:$J,0))</f>
        <v>#N/A</v>
      </c>
      <c r="AB1731" s="74">
        <f ca="1" t="shared" si="199"/>
        <v>0</v>
      </c>
      <c r="AC1731" s="74" t="str">
        <f ca="1" t="shared" si="200"/>
        <v/>
      </c>
      <c r="AD1731" s="74" t="str">
        <f ca="1" t="shared" si="201"/>
        <v/>
      </c>
    </row>
    <row r="1732" s="74" customFormat="1" ht="20.15" customHeight="1" spans="1:30">
      <c r="A1732" s="97"/>
      <c r="B1732" s="95" t="str">
        <f ca="1">IF(LEN(A1732)=0,"",INDEX('Smelter Look-up'!$A:$A,MATCH($A1732,'Smelter Look-up'!$E:$E,0)))</f>
        <v/>
      </c>
      <c r="C1732" s="95" t="str">
        <f ca="1">IF(LEN(A1732)=0,"",INDEX('Smelter Look-up'!$C:$C,MATCH($A1732,'Smelter Look-up'!$E:$E,0)))</f>
        <v/>
      </c>
      <c r="D1732" s="95"/>
      <c r="E1732" s="95" t="str">
        <f ca="1">IF(ISERROR($Y1732),"",OFFSET('Smelter Look-up'!$D$4,$Y1732-4,0)&amp;"")</f>
        <v/>
      </c>
      <c r="F1732" s="95" t="str">
        <f ca="1">IF(ISERROR($Y1732),"",OFFSET('Smelter Look-up'!$E$4,$Y1732-4,0))</f>
        <v/>
      </c>
      <c r="G1732" s="95" t="str">
        <f ca="1">IF(C1732="Smelter not listed","Enter smelter details",IF(ISERROR($Y1732),"",OFFSET('Smelter Look-up'!$F$4,$Y1732-4,0)))</f>
        <v/>
      </c>
      <c r="H1732" s="154" t="str">
        <f ca="1">IF(ISERROR($Y1732),"",OFFSET('Smelter Look-up'!$G$4,$Y1732-4,0))</f>
        <v/>
      </c>
      <c r="I1732" s="96" t="str">
        <f ca="1">IF(ISERROR($Y1732),"",OFFSET('Smelter Look-up'!$H$4,$Y1732-4,0))</f>
        <v/>
      </c>
      <c r="J1732" s="96" t="str">
        <f ca="1">IF(ISERROR($Y1732),"",OFFSET('Smelter Look-up'!$I$4,$Y1732-4,0))</f>
        <v/>
      </c>
      <c r="K1732" s="97"/>
      <c r="L1732" s="97"/>
      <c r="M1732" s="97"/>
      <c r="N1732" s="97"/>
      <c r="O1732" s="97"/>
      <c r="P1732" s="97"/>
      <c r="Q1732" s="98"/>
      <c r="R1732" s="140" t="str">
        <f ca="1">IF(ISERROR($Y1732),"",OFFSET('Smelter Look-up'!$C$4,$Y1732-4,0)&amp;"")</f>
        <v/>
      </c>
      <c r="S1732" s="98" t="str">
        <f ca="1" t="shared" si="195"/>
        <v/>
      </c>
      <c r="T1732" s="98" t="str">
        <f ca="1">IF(B1732="","",IF(ISERROR(MATCH($J1732,SorP!B:B,0)),"",INDIRECT("'SorP'!$A$"&amp;MATCH($S1732&amp;$J1732,SorP!C:C,0))))</f>
        <v/>
      </c>
      <c r="U1732" s="99"/>
      <c r="V1732" s="74" t="str">
        <f ca="1" t="shared" si="196"/>
        <v/>
      </c>
      <c r="W1732" s="74" t="b">
        <f ca="1" t="shared" si="197"/>
        <v>0</v>
      </c>
      <c r="X1732" s="74" t="str">
        <f ca="1" t="shared" si="198"/>
        <v>+</v>
      </c>
      <c r="Y1732" s="74" t="e">
        <f ca="1">IF(C1732="",NA(),MATCH($B1732&amp;$C1732,'Smelter Look-up'!$J:$J,0))</f>
        <v>#N/A</v>
      </c>
      <c r="AB1732" s="74">
        <f ca="1" t="shared" si="199"/>
        <v>0</v>
      </c>
      <c r="AC1732" s="74" t="str">
        <f ca="1" t="shared" si="200"/>
        <v/>
      </c>
      <c r="AD1732" s="74" t="str">
        <f ca="1" t="shared" si="201"/>
        <v/>
      </c>
    </row>
    <row r="1733" s="74" customFormat="1" ht="20.15" customHeight="1" spans="1:30">
      <c r="A1733" s="97"/>
      <c r="B1733" s="95" t="str">
        <f ca="1">IF(LEN(A1733)=0,"",INDEX('Smelter Look-up'!$A:$A,MATCH($A1733,'Smelter Look-up'!$E:$E,0)))</f>
        <v/>
      </c>
      <c r="C1733" s="95" t="str">
        <f ca="1">IF(LEN(A1733)=0,"",INDEX('Smelter Look-up'!$C:$C,MATCH($A1733,'Smelter Look-up'!$E:$E,0)))</f>
        <v/>
      </c>
      <c r="D1733" s="95"/>
      <c r="E1733" s="95" t="str">
        <f ca="1">IF(ISERROR($Y1733),"",OFFSET('Smelter Look-up'!$D$4,$Y1733-4,0)&amp;"")</f>
        <v/>
      </c>
      <c r="F1733" s="95" t="str">
        <f ca="1">IF(ISERROR($Y1733),"",OFFSET('Smelter Look-up'!$E$4,$Y1733-4,0))</f>
        <v/>
      </c>
      <c r="G1733" s="95" t="str">
        <f ca="1">IF(C1733="Smelter not listed","Enter smelter details",IF(ISERROR($Y1733),"",OFFSET('Smelter Look-up'!$F$4,$Y1733-4,0)))</f>
        <v/>
      </c>
      <c r="H1733" s="154" t="str">
        <f ca="1">IF(ISERROR($Y1733),"",OFFSET('Smelter Look-up'!$G$4,$Y1733-4,0))</f>
        <v/>
      </c>
      <c r="I1733" s="96" t="str">
        <f ca="1">IF(ISERROR($Y1733),"",OFFSET('Smelter Look-up'!$H$4,$Y1733-4,0))</f>
        <v/>
      </c>
      <c r="J1733" s="96" t="str">
        <f ca="1">IF(ISERROR($Y1733),"",OFFSET('Smelter Look-up'!$I$4,$Y1733-4,0))</f>
        <v/>
      </c>
      <c r="K1733" s="97"/>
      <c r="L1733" s="97"/>
      <c r="M1733" s="97"/>
      <c r="N1733" s="97"/>
      <c r="O1733" s="97"/>
      <c r="P1733" s="97"/>
      <c r="Q1733" s="98"/>
      <c r="R1733" s="140" t="str">
        <f ca="1">IF(ISERROR($Y1733),"",OFFSET('Smelter Look-up'!$C$4,$Y1733-4,0)&amp;"")</f>
        <v/>
      </c>
      <c r="S1733" s="98" t="str">
        <f ca="1" t="shared" si="195"/>
        <v/>
      </c>
      <c r="T1733" s="98" t="str">
        <f ca="1">IF(B1733="","",IF(ISERROR(MATCH($J1733,SorP!B:B,0)),"",INDIRECT("'SorP'!$A$"&amp;MATCH($S1733&amp;$J1733,SorP!C:C,0))))</f>
        <v/>
      </c>
      <c r="U1733" s="99"/>
      <c r="V1733" s="74" t="str">
        <f ca="1" t="shared" si="196"/>
        <v/>
      </c>
      <c r="W1733" s="74" t="b">
        <f ca="1" t="shared" si="197"/>
        <v>0</v>
      </c>
      <c r="X1733" s="74" t="str">
        <f ca="1" t="shared" si="198"/>
        <v>+</v>
      </c>
      <c r="Y1733" s="74" t="e">
        <f ca="1">IF(C1733="",NA(),MATCH($B1733&amp;$C1733,'Smelter Look-up'!$J:$J,0))</f>
        <v>#N/A</v>
      </c>
      <c r="AB1733" s="74">
        <f ca="1" t="shared" si="199"/>
        <v>0</v>
      </c>
      <c r="AC1733" s="74" t="str">
        <f ca="1" t="shared" si="200"/>
        <v/>
      </c>
      <c r="AD1733" s="74" t="str">
        <f ca="1" t="shared" si="201"/>
        <v/>
      </c>
    </row>
    <row r="1734" s="74" customFormat="1" ht="20.15" customHeight="1" spans="1:30">
      <c r="A1734" s="97"/>
      <c r="B1734" s="95" t="str">
        <f ca="1">IF(LEN(A1734)=0,"",INDEX('Smelter Look-up'!$A:$A,MATCH($A1734,'Smelter Look-up'!$E:$E,0)))</f>
        <v/>
      </c>
      <c r="C1734" s="95" t="str">
        <f ca="1">IF(LEN(A1734)=0,"",INDEX('Smelter Look-up'!$C:$C,MATCH($A1734,'Smelter Look-up'!$E:$E,0)))</f>
        <v/>
      </c>
      <c r="D1734" s="95"/>
      <c r="E1734" s="95" t="str">
        <f ca="1">IF(ISERROR($Y1734),"",OFFSET('Smelter Look-up'!$D$4,$Y1734-4,0)&amp;"")</f>
        <v/>
      </c>
      <c r="F1734" s="95" t="str">
        <f ca="1">IF(ISERROR($Y1734),"",OFFSET('Smelter Look-up'!$E$4,$Y1734-4,0))</f>
        <v/>
      </c>
      <c r="G1734" s="95" t="str">
        <f ca="1">IF(C1734="Smelter not listed","Enter smelter details",IF(ISERROR($Y1734),"",OFFSET('Smelter Look-up'!$F$4,$Y1734-4,0)))</f>
        <v/>
      </c>
      <c r="H1734" s="154" t="str">
        <f ca="1">IF(ISERROR($Y1734),"",OFFSET('Smelter Look-up'!$G$4,$Y1734-4,0))</f>
        <v/>
      </c>
      <c r="I1734" s="96" t="str">
        <f ca="1">IF(ISERROR($Y1734),"",OFFSET('Smelter Look-up'!$H$4,$Y1734-4,0))</f>
        <v/>
      </c>
      <c r="J1734" s="96" t="str">
        <f ca="1">IF(ISERROR($Y1734),"",OFFSET('Smelter Look-up'!$I$4,$Y1734-4,0))</f>
        <v/>
      </c>
      <c r="K1734" s="97"/>
      <c r="L1734" s="97"/>
      <c r="M1734" s="97"/>
      <c r="N1734" s="97"/>
      <c r="O1734" s="97"/>
      <c r="P1734" s="97"/>
      <c r="Q1734" s="98"/>
      <c r="R1734" s="140" t="str">
        <f ca="1">IF(ISERROR($Y1734),"",OFFSET('Smelter Look-up'!$C$4,$Y1734-4,0)&amp;"")</f>
        <v/>
      </c>
      <c r="S1734" s="98" t="str">
        <f ca="1" t="shared" si="195"/>
        <v/>
      </c>
      <c r="T1734" s="98" t="str">
        <f ca="1">IF(B1734="","",IF(ISERROR(MATCH($J1734,SorP!B:B,0)),"",INDIRECT("'SorP'!$A$"&amp;MATCH($S1734&amp;$J1734,SorP!C:C,0))))</f>
        <v/>
      </c>
      <c r="U1734" s="99"/>
      <c r="V1734" s="74" t="str">
        <f ca="1" t="shared" si="196"/>
        <v/>
      </c>
      <c r="W1734" s="74" t="b">
        <f ca="1" t="shared" si="197"/>
        <v>0</v>
      </c>
      <c r="X1734" s="74" t="str">
        <f ca="1" t="shared" si="198"/>
        <v>+</v>
      </c>
      <c r="Y1734" s="74" t="e">
        <f ca="1">IF(C1734="",NA(),MATCH($B1734&amp;$C1734,'Smelter Look-up'!$J:$J,0))</f>
        <v>#N/A</v>
      </c>
      <c r="AB1734" s="74">
        <f ca="1" t="shared" si="199"/>
        <v>0</v>
      </c>
      <c r="AC1734" s="74" t="str">
        <f ca="1" t="shared" si="200"/>
        <v/>
      </c>
      <c r="AD1734" s="74" t="str">
        <f ca="1" t="shared" si="201"/>
        <v/>
      </c>
    </row>
    <row r="1735" s="74" customFormat="1" ht="20.15" customHeight="1" spans="1:30">
      <c r="A1735" s="97"/>
      <c r="B1735" s="95" t="str">
        <f ca="1">IF(LEN(A1735)=0,"",INDEX('Smelter Look-up'!$A:$A,MATCH($A1735,'Smelter Look-up'!$E:$E,0)))</f>
        <v/>
      </c>
      <c r="C1735" s="95" t="str">
        <f ca="1">IF(LEN(A1735)=0,"",INDEX('Smelter Look-up'!$C:$C,MATCH($A1735,'Smelter Look-up'!$E:$E,0)))</f>
        <v/>
      </c>
      <c r="D1735" s="95"/>
      <c r="E1735" s="95" t="str">
        <f ca="1">IF(ISERROR($Y1735),"",OFFSET('Smelter Look-up'!$D$4,$Y1735-4,0)&amp;"")</f>
        <v/>
      </c>
      <c r="F1735" s="95" t="str">
        <f ca="1">IF(ISERROR($Y1735),"",OFFSET('Smelter Look-up'!$E$4,$Y1735-4,0))</f>
        <v/>
      </c>
      <c r="G1735" s="95" t="str">
        <f ca="1">IF(C1735="Smelter not listed","Enter smelter details",IF(ISERROR($Y1735),"",OFFSET('Smelter Look-up'!$F$4,$Y1735-4,0)))</f>
        <v/>
      </c>
      <c r="H1735" s="154" t="str">
        <f ca="1">IF(ISERROR($Y1735),"",OFFSET('Smelter Look-up'!$G$4,$Y1735-4,0))</f>
        <v/>
      </c>
      <c r="I1735" s="96" t="str">
        <f ca="1">IF(ISERROR($Y1735),"",OFFSET('Smelter Look-up'!$H$4,$Y1735-4,0))</f>
        <v/>
      </c>
      <c r="J1735" s="96" t="str">
        <f ca="1">IF(ISERROR($Y1735),"",OFFSET('Smelter Look-up'!$I$4,$Y1735-4,0))</f>
        <v/>
      </c>
      <c r="K1735" s="97"/>
      <c r="L1735" s="97"/>
      <c r="M1735" s="97"/>
      <c r="N1735" s="97"/>
      <c r="O1735" s="97"/>
      <c r="P1735" s="97"/>
      <c r="Q1735" s="98"/>
      <c r="R1735" s="140" t="str">
        <f ca="1">IF(ISERROR($Y1735),"",OFFSET('Smelter Look-up'!$C$4,$Y1735-4,0)&amp;"")</f>
        <v/>
      </c>
      <c r="S1735" s="98" t="str">
        <f ca="1" t="shared" si="195"/>
        <v/>
      </c>
      <c r="T1735" s="98" t="str">
        <f ca="1">IF(B1735="","",IF(ISERROR(MATCH($J1735,SorP!B:B,0)),"",INDIRECT("'SorP'!$A$"&amp;MATCH($S1735&amp;$J1735,SorP!C:C,0))))</f>
        <v/>
      </c>
      <c r="U1735" s="99"/>
      <c r="V1735" s="74" t="str">
        <f ca="1" t="shared" si="196"/>
        <v/>
      </c>
      <c r="W1735" s="74" t="b">
        <f ca="1" t="shared" si="197"/>
        <v>0</v>
      </c>
      <c r="X1735" s="74" t="str">
        <f ca="1" t="shared" si="198"/>
        <v>+</v>
      </c>
      <c r="Y1735" s="74" t="e">
        <f ca="1">IF(C1735="",NA(),MATCH($B1735&amp;$C1735,'Smelter Look-up'!$J:$J,0))</f>
        <v>#N/A</v>
      </c>
      <c r="AB1735" s="74">
        <f ca="1" t="shared" si="199"/>
        <v>0</v>
      </c>
      <c r="AC1735" s="74" t="str">
        <f ca="1" t="shared" si="200"/>
        <v/>
      </c>
      <c r="AD1735" s="74" t="str">
        <f ca="1" t="shared" si="201"/>
        <v/>
      </c>
    </row>
    <row r="1736" s="74" customFormat="1" ht="20.15" customHeight="1" spans="1:30">
      <c r="A1736" s="97"/>
      <c r="B1736" s="95" t="str">
        <f ca="1">IF(LEN(A1736)=0,"",INDEX('Smelter Look-up'!$A:$A,MATCH($A1736,'Smelter Look-up'!$E:$E,0)))</f>
        <v/>
      </c>
      <c r="C1736" s="95" t="str">
        <f ca="1">IF(LEN(A1736)=0,"",INDEX('Smelter Look-up'!$C:$C,MATCH($A1736,'Smelter Look-up'!$E:$E,0)))</f>
        <v/>
      </c>
      <c r="D1736" s="95"/>
      <c r="E1736" s="95" t="str">
        <f ca="1">IF(ISERROR($Y1736),"",OFFSET('Smelter Look-up'!$D$4,$Y1736-4,0)&amp;"")</f>
        <v/>
      </c>
      <c r="F1736" s="95" t="str">
        <f ca="1">IF(ISERROR($Y1736),"",OFFSET('Smelter Look-up'!$E$4,$Y1736-4,0))</f>
        <v/>
      </c>
      <c r="G1736" s="95" t="str">
        <f ca="1">IF(C1736="Smelter not listed","Enter smelter details",IF(ISERROR($Y1736),"",OFFSET('Smelter Look-up'!$F$4,$Y1736-4,0)))</f>
        <v/>
      </c>
      <c r="H1736" s="154" t="str">
        <f ca="1">IF(ISERROR($Y1736),"",OFFSET('Smelter Look-up'!$G$4,$Y1736-4,0))</f>
        <v/>
      </c>
      <c r="I1736" s="96" t="str">
        <f ca="1">IF(ISERROR($Y1736),"",OFFSET('Smelter Look-up'!$H$4,$Y1736-4,0))</f>
        <v/>
      </c>
      <c r="J1736" s="96" t="str">
        <f ca="1">IF(ISERROR($Y1736),"",OFFSET('Smelter Look-up'!$I$4,$Y1736-4,0))</f>
        <v/>
      </c>
      <c r="K1736" s="97"/>
      <c r="L1736" s="97"/>
      <c r="M1736" s="97"/>
      <c r="N1736" s="97"/>
      <c r="O1736" s="97"/>
      <c r="P1736" s="97"/>
      <c r="Q1736" s="98"/>
      <c r="R1736" s="140" t="str">
        <f ca="1">IF(ISERROR($Y1736),"",OFFSET('Smelter Look-up'!$C$4,$Y1736-4,0)&amp;"")</f>
        <v/>
      </c>
      <c r="S1736" s="98" t="str">
        <f ca="1" t="shared" si="195"/>
        <v/>
      </c>
      <c r="T1736" s="98" t="str">
        <f ca="1">IF(B1736="","",IF(ISERROR(MATCH($J1736,SorP!B:B,0)),"",INDIRECT("'SorP'!$A$"&amp;MATCH($S1736&amp;$J1736,SorP!C:C,0))))</f>
        <v/>
      </c>
      <c r="U1736" s="99"/>
      <c r="V1736" s="74" t="str">
        <f ca="1" t="shared" si="196"/>
        <v/>
      </c>
      <c r="W1736" s="74" t="b">
        <f ca="1" t="shared" si="197"/>
        <v>0</v>
      </c>
      <c r="X1736" s="74" t="str">
        <f ca="1" t="shared" si="198"/>
        <v>+</v>
      </c>
      <c r="Y1736" s="74" t="e">
        <f ca="1">IF(C1736="",NA(),MATCH($B1736&amp;$C1736,'Smelter Look-up'!$J:$J,0))</f>
        <v>#N/A</v>
      </c>
      <c r="AB1736" s="74">
        <f ca="1" t="shared" si="199"/>
        <v>0</v>
      </c>
      <c r="AC1736" s="74" t="str">
        <f ca="1" t="shared" si="200"/>
        <v/>
      </c>
      <c r="AD1736" s="74" t="str">
        <f ca="1" t="shared" si="201"/>
        <v/>
      </c>
    </row>
    <row r="1737" s="74" customFormat="1" ht="20.15" customHeight="1" spans="1:30">
      <c r="A1737" s="97"/>
      <c r="B1737" s="95" t="str">
        <f ca="1">IF(LEN(A1737)=0,"",INDEX('Smelter Look-up'!$A:$A,MATCH($A1737,'Smelter Look-up'!$E:$E,0)))</f>
        <v/>
      </c>
      <c r="C1737" s="95" t="str">
        <f ca="1">IF(LEN(A1737)=0,"",INDEX('Smelter Look-up'!$C:$C,MATCH($A1737,'Smelter Look-up'!$E:$E,0)))</f>
        <v/>
      </c>
      <c r="D1737" s="95"/>
      <c r="E1737" s="95" t="str">
        <f ca="1">IF(ISERROR($Y1737),"",OFFSET('Smelter Look-up'!$D$4,$Y1737-4,0)&amp;"")</f>
        <v/>
      </c>
      <c r="F1737" s="95" t="str">
        <f ca="1">IF(ISERROR($Y1737),"",OFFSET('Smelter Look-up'!$E$4,$Y1737-4,0))</f>
        <v/>
      </c>
      <c r="G1737" s="95" t="str">
        <f ca="1">IF(C1737="Smelter not listed","Enter smelter details",IF(ISERROR($Y1737),"",OFFSET('Smelter Look-up'!$F$4,$Y1737-4,0)))</f>
        <v/>
      </c>
      <c r="H1737" s="154" t="str">
        <f ca="1">IF(ISERROR($Y1737),"",OFFSET('Smelter Look-up'!$G$4,$Y1737-4,0))</f>
        <v/>
      </c>
      <c r="I1737" s="96" t="str">
        <f ca="1">IF(ISERROR($Y1737),"",OFFSET('Smelter Look-up'!$H$4,$Y1737-4,0))</f>
        <v/>
      </c>
      <c r="J1737" s="96" t="str">
        <f ca="1">IF(ISERROR($Y1737),"",OFFSET('Smelter Look-up'!$I$4,$Y1737-4,0))</f>
        <v/>
      </c>
      <c r="K1737" s="97"/>
      <c r="L1737" s="97"/>
      <c r="M1737" s="97"/>
      <c r="N1737" s="97"/>
      <c r="O1737" s="97"/>
      <c r="P1737" s="97"/>
      <c r="Q1737" s="98"/>
      <c r="R1737" s="140" t="str">
        <f ca="1">IF(ISERROR($Y1737),"",OFFSET('Smelter Look-up'!$C$4,$Y1737-4,0)&amp;"")</f>
        <v/>
      </c>
      <c r="S1737" s="98" t="str">
        <f ca="1" t="shared" si="195"/>
        <v/>
      </c>
      <c r="T1737" s="98" t="str">
        <f ca="1">IF(B1737="","",IF(ISERROR(MATCH($J1737,SorP!B:B,0)),"",INDIRECT("'SorP'!$A$"&amp;MATCH($S1737&amp;$J1737,SorP!C:C,0))))</f>
        <v/>
      </c>
      <c r="U1737" s="99"/>
      <c r="V1737" s="74" t="str">
        <f ca="1" t="shared" si="196"/>
        <v/>
      </c>
      <c r="W1737" s="74" t="b">
        <f ca="1" t="shared" si="197"/>
        <v>0</v>
      </c>
      <c r="X1737" s="74" t="str">
        <f ca="1" t="shared" si="198"/>
        <v>+</v>
      </c>
      <c r="Y1737" s="74" t="e">
        <f ca="1">IF(C1737="",NA(),MATCH($B1737&amp;$C1737,'Smelter Look-up'!$J:$J,0))</f>
        <v>#N/A</v>
      </c>
      <c r="AB1737" s="74">
        <f ca="1" t="shared" si="199"/>
        <v>0</v>
      </c>
      <c r="AC1737" s="74" t="str">
        <f ca="1" t="shared" si="200"/>
        <v/>
      </c>
      <c r="AD1737" s="74" t="str">
        <f ca="1" t="shared" si="201"/>
        <v/>
      </c>
    </row>
    <row r="1738" s="74" customFormat="1" ht="20.15" customHeight="1" spans="1:30">
      <c r="A1738" s="97"/>
      <c r="B1738" s="95" t="str">
        <f ca="1">IF(LEN(A1738)=0,"",INDEX('Smelter Look-up'!$A:$A,MATCH($A1738,'Smelter Look-up'!$E:$E,0)))</f>
        <v/>
      </c>
      <c r="C1738" s="95" t="str">
        <f ca="1">IF(LEN(A1738)=0,"",INDEX('Smelter Look-up'!$C:$C,MATCH($A1738,'Smelter Look-up'!$E:$E,0)))</f>
        <v/>
      </c>
      <c r="D1738" s="95"/>
      <c r="E1738" s="95" t="str">
        <f ca="1">IF(ISERROR($Y1738),"",OFFSET('Smelter Look-up'!$D$4,$Y1738-4,0)&amp;"")</f>
        <v/>
      </c>
      <c r="F1738" s="95" t="str">
        <f ca="1">IF(ISERROR($Y1738),"",OFFSET('Smelter Look-up'!$E$4,$Y1738-4,0))</f>
        <v/>
      </c>
      <c r="G1738" s="95" t="str">
        <f ca="1">IF(C1738="Smelter not listed","Enter smelter details",IF(ISERROR($Y1738),"",OFFSET('Smelter Look-up'!$F$4,$Y1738-4,0)))</f>
        <v/>
      </c>
      <c r="H1738" s="154" t="str">
        <f ca="1">IF(ISERROR($Y1738),"",OFFSET('Smelter Look-up'!$G$4,$Y1738-4,0))</f>
        <v/>
      </c>
      <c r="I1738" s="96" t="str">
        <f ca="1">IF(ISERROR($Y1738),"",OFFSET('Smelter Look-up'!$H$4,$Y1738-4,0))</f>
        <v/>
      </c>
      <c r="J1738" s="96" t="str">
        <f ca="1">IF(ISERROR($Y1738),"",OFFSET('Smelter Look-up'!$I$4,$Y1738-4,0))</f>
        <v/>
      </c>
      <c r="K1738" s="97"/>
      <c r="L1738" s="97"/>
      <c r="M1738" s="97"/>
      <c r="N1738" s="97"/>
      <c r="O1738" s="97"/>
      <c r="P1738" s="97"/>
      <c r="Q1738" s="98"/>
      <c r="R1738" s="140" t="str">
        <f ca="1">IF(ISERROR($Y1738),"",OFFSET('Smelter Look-up'!$C$4,$Y1738-4,0)&amp;"")</f>
        <v/>
      </c>
      <c r="S1738" s="98" t="str">
        <f ca="1" t="shared" si="195"/>
        <v/>
      </c>
      <c r="T1738" s="98" t="str">
        <f ca="1">IF(B1738="","",IF(ISERROR(MATCH($J1738,SorP!B:B,0)),"",INDIRECT("'SorP'!$A$"&amp;MATCH($S1738&amp;$J1738,SorP!C:C,0))))</f>
        <v/>
      </c>
      <c r="U1738" s="99"/>
      <c r="V1738" s="74" t="str">
        <f ca="1" t="shared" si="196"/>
        <v/>
      </c>
      <c r="W1738" s="74" t="b">
        <f ca="1" t="shared" si="197"/>
        <v>0</v>
      </c>
      <c r="X1738" s="74" t="str">
        <f ca="1" t="shared" si="198"/>
        <v>+</v>
      </c>
      <c r="Y1738" s="74" t="e">
        <f ca="1">IF(C1738="",NA(),MATCH($B1738&amp;$C1738,'Smelter Look-up'!$J:$J,0))</f>
        <v>#N/A</v>
      </c>
      <c r="AB1738" s="74">
        <f ca="1" t="shared" si="199"/>
        <v>0</v>
      </c>
      <c r="AC1738" s="74" t="str">
        <f ca="1" t="shared" si="200"/>
        <v/>
      </c>
      <c r="AD1738" s="74" t="str">
        <f ca="1" t="shared" si="201"/>
        <v/>
      </c>
    </row>
    <row r="1739" s="74" customFormat="1" ht="20.15" customHeight="1" spans="1:30">
      <c r="A1739" s="97"/>
      <c r="B1739" s="95" t="str">
        <f ca="1">IF(LEN(A1739)=0,"",INDEX('Smelter Look-up'!$A:$A,MATCH($A1739,'Smelter Look-up'!$E:$E,0)))</f>
        <v/>
      </c>
      <c r="C1739" s="95" t="str">
        <f ca="1">IF(LEN(A1739)=0,"",INDEX('Smelter Look-up'!$C:$C,MATCH($A1739,'Smelter Look-up'!$E:$E,0)))</f>
        <v/>
      </c>
      <c r="D1739" s="95"/>
      <c r="E1739" s="95" t="str">
        <f ca="1">IF(ISERROR($Y1739),"",OFFSET('Smelter Look-up'!$D$4,$Y1739-4,0)&amp;"")</f>
        <v/>
      </c>
      <c r="F1739" s="95" t="str">
        <f ca="1">IF(ISERROR($Y1739),"",OFFSET('Smelter Look-up'!$E$4,$Y1739-4,0))</f>
        <v/>
      </c>
      <c r="G1739" s="95" t="str">
        <f ca="1">IF(C1739="Smelter not listed","Enter smelter details",IF(ISERROR($Y1739),"",OFFSET('Smelter Look-up'!$F$4,$Y1739-4,0)))</f>
        <v/>
      </c>
      <c r="H1739" s="154" t="str">
        <f ca="1">IF(ISERROR($Y1739),"",OFFSET('Smelter Look-up'!$G$4,$Y1739-4,0))</f>
        <v/>
      </c>
      <c r="I1739" s="96" t="str">
        <f ca="1">IF(ISERROR($Y1739),"",OFFSET('Smelter Look-up'!$H$4,$Y1739-4,0))</f>
        <v/>
      </c>
      <c r="J1739" s="96" t="str">
        <f ca="1">IF(ISERROR($Y1739),"",OFFSET('Smelter Look-up'!$I$4,$Y1739-4,0))</f>
        <v/>
      </c>
      <c r="K1739" s="97"/>
      <c r="L1739" s="97"/>
      <c r="M1739" s="97"/>
      <c r="N1739" s="97"/>
      <c r="O1739" s="97"/>
      <c r="P1739" s="97"/>
      <c r="Q1739" s="98"/>
      <c r="R1739" s="140" t="str">
        <f ca="1">IF(ISERROR($Y1739),"",OFFSET('Smelter Look-up'!$C$4,$Y1739-4,0)&amp;"")</f>
        <v/>
      </c>
      <c r="S1739" s="98" t="str">
        <f ca="1" t="shared" si="195"/>
        <v/>
      </c>
      <c r="T1739" s="98" t="str">
        <f ca="1">IF(B1739="","",IF(ISERROR(MATCH($J1739,SorP!B:B,0)),"",INDIRECT("'SorP'!$A$"&amp;MATCH($S1739&amp;$J1739,SorP!C:C,0))))</f>
        <v/>
      </c>
      <c r="U1739" s="99"/>
      <c r="V1739" s="74" t="str">
        <f ca="1" t="shared" si="196"/>
        <v/>
      </c>
      <c r="W1739" s="74" t="b">
        <f ca="1" t="shared" si="197"/>
        <v>0</v>
      </c>
      <c r="X1739" s="74" t="str">
        <f ca="1" t="shared" si="198"/>
        <v>+</v>
      </c>
      <c r="Y1739" s="74" t="e">
        <f ca="1">IF(C1739="",NA(),MATCH($B1739&amp;$C1739,'Smelter Look-up'!$J:$J,0))</f>
        <v>#N/A</v>
      </c>
      <c r="AB1739" s="74">
        <f ca="1" t="shared" si="199"/>
        <v>0</v>
      </c>
      <c r="AC1739" s="74" t="str">
        <f ca="1" t="shared" si="200"/>
        <v/>
      </c>
      <c r="AD1739" s="74" t="str">
        <f ca="1" t="shared" si="201"/>
        <v/>
      </c>
    </row>
    <row r="1740" s="74" customFormat="1" ht="20.15" customHeight="1" spans="1:30">
      <c r="A1740" s="97"/>
      <c r="B1740" s="95" t="str">
        <f ca="1">IF(LEN(A1740)=0,"",INDEX('Smelter Look-up'!$A:$A,MATCH($A1740,'Smelter Look-up'!$E:$E,0)))</f>
        <v/>
      </c>
      <c r="C1740" s="95" t="str">
        <f ca="1">IF(LEN(A1740)=0,"",INDEX('Smelter Look-up'!$C:$C,MATCH($A1740,'Smelter Look-up'!$E:$E,0)))</f>
        <v/>
      </c>
      <c r="D1740" s="95"/>
      <c r="E1740" s="95" t="str">
        <f ca="1">IF(ISERROR($Y1740),"",OFFSET('Smelter Look-up'!$D$4,$Y1740-4,0)&amp;"")</f>
        <v/>
      </c>
      <c r="F1740" s="95" t="str">
        <f ca="1">IF(ISERROR($Y1740),"",OFFSET('Smelter Look-up'!$E$4,$Y1740-4,0))</f>
        <v/>
      </c>
      <c r="G1740" s="95" t="str">
        <f ca="1">IF(C1740="Smelter not listed","Enter smelter details",IF(ISERROR($Y1740),"",OFFSET('Smelter Look-up'!$F$4,$Y1740-4,0)))</f>
        <v/>
      </c>
      <c r="H1740" s="154" t="str">
        <f ca="1">IF(ISERROR($Y1740),"",OFFSET('Smelter Look-up'!$G$4,$Y1740-4,0))</f>
        <v/>
      </c>
      <c r="I1740" s="96" t="str">
        <f ca="1">IF(ISERROR($Y1740),"",OFFSET('Smelter Look-up'!$H$4,$Y1740-4,0))</f>
        <v/>
      </c>
      <c r="J1740" s="96" t="str">
        <f ca="1">IF(ISERROR($Y1740),"",OFFSET('Smelter Look-up'!$I$4,$Y1740-4,0))</f>
        <v/>
      </c>
      <c r="K1740" s="97"/>
      <c r="L1740" s="97"/>
      <c r="M1740" s="97"/>
      <c r="N1740" s="97"/>
      <c r="O1740" s="97"/>
      <c r="P1740" s="97"/>
      <c r="Q1740" s="98"/>
      <c r="R1740" s="140" t="str">
        <f ca="1">IF(ISERROR($Y1740),"",OFFSET('Smelter Look-up'!$C$4,$Y1740-4,0)&amp;"")</f>
        <v/>
      </c>
      <c r="S1740" s="98" t="str">
        <f ca="1" t="shared" si="195"/>
        <v/>
      </c>
      <c r="T1740" s="98" t="str">
        <f ca="1">IF(B1740="","",IF(ISERROR(MATCH($J1740,SorP!B:B,0)),"",INDIRECT("'SorP'!$A$"&amp;MATCH($S1740&amp;$J1740,SorP!C:C,0))))</f>
        <v/>
      </c>
      <c r="U1740" s="99"/>
      <c r="V1740" s="74" t="str">
        <f ca="1" t="shared" si="196"/>
        <v/>
      </c>
      <c r="W1740" s="74" t="b">
        <f ca="1" t="shared" si="197"/>
        <v>0</v>
      </c>
      <c r="X1740" s="74" t="str">
        <f ca="1" t="shared" si="198"/>
        <v>+</v>
      </c>
      <c r="Y1740" s="74" t="e">
        <f ca="1">IF(C1740="",NA(),MATCH($B1740&amp;$C1740,'Smelter Look-up'!$J:$J,0))</f>
        <v>#N/A</v>
      </c>
      <c r="AB1740" s="74">
        <f ca="1" t="shared" si="199"/>
        <v>0</v>
      </c>
      <c r="AC1740" s="74" t="str">
        <f ca="1" t="shared" si="200"/>
        <v/>
      </c>
      <c r="AD1740" s="74" t="str">
        <f ca="1" t="shared" si="201"/>
        <v/>
      </c>
    </row>
    <row r="1741" s="74" customFormat="1" ht="20.15" customHeight="1" spans="1:30">
      <c r="A1741" s="97"/>
      <c r="B1741" s="95" t="str">
        <f ca="1">IF(LEN(A1741)=0,"",INDEX('Smelter Look-up'!$A:$A,MATCH($A1741,'Smelter Look-up'!$E:$E,0)))</f>
        <v/>
      </c>
      <c r="C1741" s="95" t="str">
        <f ca="1">IF(LEN(A1741)=0,"",INDEX('Smelter Look-up'!$C:$C,MATCH($A1741,'Smelter Look-up'!$E:$E,0)))</f>
        <v/>
      </c>
      <c r="D1741" s="95"/>
      <c r="E1741" s="95" t="str">
        <f ca="1">IF(ISERROR($Y1741),"",OFFSET('Smelter Look-up'!$D$4,$Y1741-4,0)&amp;"")</f>
        <v/>
      </c>
      <c r="F1741" s="95" t="str">
        <f ca="1">IF(ISERROR($Y1741),"",OFFSET('Smelter Look-up'!$E$4,$Y1741-4,0))</f>
        <v/>
      </c>
      <c r="G1741" s="95" t="str">
        <f ca="1">IF(C1741="Smelter not listed","Enter smelter details",IF(ISERROR($Y1741),"",OFFSET('Smelter Look-up'!$F$4,$Y1741-4,0)))</f>
        <v/>
      </c>
      <c r="H1741" s="154" t="str">
        <f ca="1">IF(ISERROR($Y1741),"",OFFSET('Smelter Look-up'!$G$4,$Y1741-4,0))</f>
        <v/>
      </c>
      <c r="I1741" s="96" t="str">
        <f ca="1">IF(ISERROR($Y1741),"",OFFSET('Smelter Look-up'!$H$4,$Y1741-4,0))</f>
        <v/>
      </c>
      <c r="J1741" s="96" t="str">
        <f ca="1">IF(ISERROR($Y1741),"",OFFSET('Smelter Look-up'!$I$4,$Y1741-4,0))</f>
        <v/>
      </c>
      <c r="K1741" s="97"/>
      <c r="L1741" s="97"/>
      <c r="M1741" s="97"/>
      <c r="N1741" s="97"/>
      <c r="O1741" s="97"/>
      <c r="P1741" s="97"/>
      <c r="Q1741" s="98"/>
      <c r="R1741" s="140" t="str">
        <f ca="1">IF(ISERROR($Y1741),"",OFFSET('Smelter Look-up'!$C$4,$Y1741-4,0)&amp;"")</f>
        <v/>
      </c>
      <c r="S1741" s="98" t="str">
        <f ca="1" t="shared" si="195"/>
        <v/>
      </c>
      <c r="T1741" s="98" t="str">
        <f ca="1">IF(B1741="","",IF(ISERROR(MATCH($J1741,SorP!B:B,0)),"",INDIRECT("'SorP'!$A$"&amp;MATCH($S1741&amp;$J1741,SorP!C:C,0))))</f>
        <v/>
      </c>
      <c r="U1741" s="99"/>
      <c r="V1741" s="74" t="str">
        <f ca="1" t="shared" si="196"/>
        <v/>
      </c>
      <c r="W1741" s="74" t="b">
        <f ca="1" t="shared" si="197"/>
        <v>0</v>
      </c>
      <c r="X1741" s="74" t="str">
        <f ca="1" t="shared" si="198"/>
        <v>+</v>
      </c>
      <c r="Y1741" s="74" t="e">
        <f ca="1">IF(C1741="",NA(),MATCH($B1741&amp;$C1741,'Smelter Look-up'!$J:$J,0))</f>
        <v>#N/A</v>
      </c>
      <c r="AB1741" s="74">
        <f ca="1" t="shared" si="199"/>
        <v>0</v>
      </c>
      <c r="AC1741" s="74" t="str">
        <f ca="1" t="shared" si="200"/>
        <v/>
      </c>
      <c r="AD1741" s="74" t="str">
        <f ca="1" t="shared" si="201"/>
        <v/>
      </c>
    </row>
    <row r="1742" s="74" customFormat="1" ht="20.15" customHeight="1" spans="1:30">
      <c r="A1742" s="97"/>
      <c r="B1742" s="95" t="str">
        <f ca="1">IF(LEN(A1742)=0,"",INDEX('Smelter Look-up'!$A:$A,MATCH($A1742,'Smelter Look-up'!$E:$E,0)))</f>
        <v/>
      </c>
      <c r="C1742" s="95" t="str">
        <f ca="1">IF(LEN(A1742)=0,"",INDEX('Smelter Look-up'!$C:$C,MATCH($A1742,'Smelter Look-up'!$E:$E,0)))</f>
        <v/>
      </c>
      <c r="D1742" s="95"/>
      <c r="E1742" s="95" t="str">
        <f ca="1">IF(ISERROR($Y1742),"",OFFSET('Smelter Look-up'!$D$4,$Y1742-4,0)&amp;"")</f>
        <v/>
      </c>
      <c r="F1742" s="95" t="str">
        <f ca="1">IF(ISERROR($Y1742),"",OFFSET('Smelter Look-up'!$E$4,$Y1742-4,0))</f>
        <v/>
      </c>
      <c r="G1742" s="95" t="str">
        <f ca="1">IF(C1742="Smelter not listed","Enter smelter details",IF(ISERROR($Y1742),"",OFFSET('Smelter Look-up'!$F$4,$Y1742-4,0)))</f>
        <v/>
      </c>
      <c r="H1742" s="154" t="str">
        <f ca="1">IF(ISERROR($Y1742),"",OFFSET('Smelter Look-up'!$G$4,$Y1742-4,0))</f>
        <v/>
      </c>
      <c r="I1742" s="96" t="str">
        <f ca="1">IF(ISERROR($Y1742),"",OFFSET('Smelter Look-up'!$H$4,$Y1742-4,0))</f>
        <v/>
      </c>
      <c r="J1742" s="96" t="str">
        <f ca="1">IF(ISERROR($Y1742),"",OFFSET('Smelter Look-up'!$I$4,$Y1742-4,0))</f>
        <v/>
      </c>
      <c r="K1742" s="97"/>
      <c r="L1742" s="97"/>
      <c r="M1742" s="97"/>
      <c r="N1742" s="97"/>
      <c r="O1742" s="97"/>
      <c r="P1742" s="97"/>
      <c r="Q1742" s="98"/>
      <c r="R1742" s="140" t="str">
        <f ca="1">IF(ISERROR($Y1742),"",OFFSET('Smelter Look-up'!$C$4,$Y1742-4,0)&amp;"")</f>
        <v/>
      </c>
      <c r="S1742" s="98" t="str">
        <f ca="1" t="shared" si="195"/>
        <v/>
      </c>
      <c r="T1742" s="98" t="str">
        <f ca="1">IF(B1742="","",IF(ISERROR(MATCH($J1742,SorP!B:B,0)),"",INDIRECT("'SorP'!$A$"&amp;MATCH($S1742&amp;$J1742,SorP!C:C,0))))</f>
        <v/>
      </c>
      <c r="U1742" s="99"/>
      <c r="V1742" s="74" t="str">
        <f ca="1" t="shared" si="196"/>
        <v/>
      </c>
      <c r="W1742" s="74" t="b">
        <f ca="1" t="shared" si="197"/>
        <v>0</v>
      </c>
      <c r="X1742" s="74" t="str">
        <f ca="1" t="shared" si="198"/>
        <v>+</v>
      </c>
      <c r="Y1742" s="74" t="e">
        <f ca="1">IF(C1742="",NA(),MATCH($B1742&amp;$C1742,'Smelter Look-up'!$J:$J,0))</f>
        <v>#N/A</v>
      </c>
      <c r="AB1742" s="74">
        <f ca="1" t="shared" si="199"/>
        <v>0</v>
      </c>
      <c r="AC1742" s="74" t="str">
        <f ca="1" t="shared" si="200"/>
        <v/>
      </c>
      <c r="AD1742" s="74" t="str">
        <f ca="1" t="shared" si="201"/>
        <v/>
      </c>
    </row>
    <row r="1743" s="74" customFormat="1" ht="20.15" customHeight="1" spans="1:30">
      <c r="A1743" s="97"/>
      <c r="B1743" s="95" t="str">
        <f ca="1">IF(LEN(A1743)=0,"",INDEX('Smelter Look-up'!$A:$A,MATCH($A1743,'Smelter Look-up'!$E:$E,0)))</f>
        <v/>
      </c>
      <c r="C1743" s="95" t="str">
        <f ca="1">IF(LEN(A1743)=0,"",INDEX('Smelter Look-up'!$C:$C,MATCH($A1743,'Smelter Look-up'!$E:$E,0)))</f>
        <v/>
      </c>
      <c r="D1743" s="95"/>
      <c r="E1743" s="95" t="str">
        <f ca="1">IF(ISERROR($Y1743),"",OFFSET('Smelter Look-up'!$D$4,$Y1743-4,0)&amp;"")</f>
        <v/>
      </c>
      <c r="F1743" s="95" t="str">
        <f ca="1">IF(ISERROR($Y1743),"",OFFSET('Smelter Look-up'!$E$4,$Y1743-4,0))</f>
        <v/>
      </c>
      <c r="G1743" s="95" t="str">
        <f ca="1">IF(C1743="Smelter not listed","Enter smelter details",IF(ISERROR($Y1743),"",OFFSET('Smelter Look-up'!$F$4,$Y1743-4,0)))</f>
        <v/>
      </c>
      <c r="H1743" s="154" t="str">
        <f ca="1">IF(ISERROR($Y1743),"",OFFSET('Smelter Look-up'!$G$4,$Y1743-4,0))</f>
        <v/>
      </c>
      <c r="I1743" s="96" t="str">
        <f ca="1">IF(ISERROR($Y1743),"",OFFSET('Smelter Look-up'!$H$4,$Y1743-4,0))</f>
        <v/>
      </c>
      <c r="J1743" s="96" t="str">
        <f ca="1">IF(ISERROR($Y1743),"",OFFSET('Smelter Look-up'!$I$4,$Y1743-4,0))</f>
        <v/>
      </c>
      <c r="K1743" s="97"/>
      <c r="L1743" s="97"/>
      <c r="M1743" s="97"/>
      <c r="N1743" s="97"/>
      <c r="O1743" s="97"/>
      <c r="P1743" s="97"/>
      <c r="Q1743" s="98"/>
      <c r="R1743" s="140" t="str">
        <f ca="1">IF(ISERROR($Y1743),"",OFFSET('Smelter Look-up'!$C$4,$Y1743-4,0)&amp;"")</f>
        <v/>
      </c>
      <c r="S1743" s="98" t="str">
        <f ca="1" t="shared" si="195"/>
        <v/>
      </c>
      <c r="T1743" s="98" t="str">
        <f ca="1">IF(B1743="","",IF(ISERROR(MATCH($J1743,SorP!B:B,0)),"",INDIRECT("'SorP'!$A$"&amp;MATCH($S1743&amp;$J1743,SorP!C:C,0))))</f>
        <v/>
      </c>
      <c r="U1743" s="99"/>
      <c r="V1743" s="74" t="str">
        <f ca="1" t="shared" si="196"/>
        <v/>
      </c>
      <c r="W1743" s="74" t="b">
        <f ca="1" t="shared" si="197"/>
        <v>0</v>
      </c>
      <c r="X1743" s="74" t="str">
        <f ca="1" t="shared" si="198"/>
        <v>+</v>
      </c>
      <c r="Y1743" s="74" t="e">
        <f ca="1">IF(C1743="",NA(),MATCH($B1743&amp;$C1743,'Smelter Look-up'!$J:$J,0))</f>
        <v>#N/A</v>
      </c>
      <c r="AB1743" s="74">
        <f ca="1" t="shared" si="199"/>
        <v>0</v>
      </c>
      <c r="AC1743" s="74" t="str">
        <f ca="1" t="shared" si="200"/>
        <v/>
      </c>
      <c r="AD1743" s="74" t="str">
        <f ca="1" t="shared" si="201"/>
        <v/>
      </c>
    </row>
    <row r="1744" s="74" customFormat="1" ht="20.15" customHeight="1" spans="1:30">
      <c r="A1744" s="97"/>
      <c r="B1744" s="95" t="str">
        <f ca="1">IF(LEN(A1744)=0,"",INDEX('Smelter Look-up'!$A:$A,MATCH($A1744,'Smelter Look-up'!$E:$E,0)))</f>
        <v/>
      </c>
      <c r="C1744" s="95" t="str">
        <f ca="1">IF(LEN(A1744)=0,"",INDEX('Smelter Look-up'!$C:$C,MATCH($A1744,'Smelter Look-up'!$E:$E,0)))</f>
        <v/>
      </c>
      <c r="D1744" s="95"/>
      <c r="E1744" s="95" t="str">
        <f ca="1">IF(ISERROR($Y1744),"",OFFSET('Smelter Look-up'!$D$4,$Y1744-4,0)&amp;"")</f>
        <v/>
      </c>
      <c r="F1744" s="95" t="str">
        <f ca="1">IF(ISERROR($Y1744),"",OFFSET('Smelter Look-up'!$E$4,$Y1744-4,0))</f>
        <v/>
      </c>
      <c r="G1744" s="95" t="str">
        <f ca="1">IF(C1744="Smelter not listed","Enter smelter details",IF(ISERROR($Y1744),"",OFFSET('Smelter Look-up'!$F$4,$Y1744-4,0)))</f>
        <v/>
      </c>
      <c r="H1744" s="154" t="str">
        <f ca="1">IF(ISERROR($Y1744),"",OFFSET('Smelter Look-up'!$G$4,$Y1744-4,0))</f>
        <v/>
      </c>
      <c r="I1744" s="96" t="str">
        <f ca="1">IF(ISERROR($Y1744),"",OFFSET('Smelter Look-up'!$H$4,$Y1744-4,0))</f>
        <v/>
      </c>
      <c r="J1744" s="96" t="str">
        <f ca="1">IF(ISERROR($Y1744),"",OFFSET('Smelter Look-up'!$I$4,$Y1744-4,0))</f>
        <v/>
      </c>
      <c r="K1744" s="97"/>
      <c r="L1744" s="97"/>
      <c r="M1744" s="97"/>
      <c r="N1744" s="97"/>
      <c r="O1744" s="97"/>
      <c r="P1744" s="97"/>
      <c r="Q1744" s="98"/>
      <c r="R1744" s="140" t="str">
        <f ca="1">IF(ISERROR($Y1744),"",OFFSET('Smelter Look-up'!$C$4,$Y1744-4,0)&amp;"")</f>
        <v/>
      </c>
      <c r="S1744" s="98" t="str">
        <f ca="1" t="shared" si="195"/>
        <v/>
      </c>
      <c r="T1744" s="98" t="str">
        <f ca="1">IF(B1744="","",IF(ISERROR(MATCH($J1744,SorP!B:B,0)),"",INDIRECT("'SorP'!$A$"&amp;MATCH($S1744&amp;$J1744,SorP!C:C,0))))</f>
        <v/>
      </c>
      <c r="U1744" s="99"/>
      <c r="V1744" s="74" t="str">
        <f ca="1" t="shared" si="196"/>
        <v/>
      </c>
      <c r="W1744" s="74" t="b">
        <f ca="1" t="shared" si="197"/>
        <v>0</v>
      </c>
      <c r="X1744" s="74" t="str">
        <f ca="1" t="shared" si="198"/>
        <v>+</v>
      </c>
      <c r="Y1744" s="74" t="e">
        <f ca="1">IF(C1744="",NA(),MATCH($B1744&amp;$C1744,'Smelter Look-up'!$J:$J,0))</f>
        <v>#N/A</v>
      </c>
      <c r="AB1744" s="74">
        <f ca="1" t="shared" si="199"/>
        <v>0</v>
      </c>
      <c r="AC1744" s="74" t="str">
        <f ca="1" t="shared" si="200"/>
        <v/>
      </c>
      <c r="AD1744" s="74" t="str">
        <f ca="1" t="shared" si="201"/>
        <v/>
      </c>
    </row>
    <row r="1745" s="74" customFormat="1" ht="20.15" customHeight="1" spans="1:30">
      <c r="A1745" s="97"/>
      <c r="B1745" s="95" t="str">
        <f ca="1">IF(LEN(A1745)=0,"",INDEX('Smelter Look-up'!$A:$A,MATCH($A1745,'Smelter Look-up'!$E:$E,0)))</f>
        <v/>
      </c>
      <c r="C1745" s="95" t="str">
        <f ca="1">IF(LEN(A1745)=0,"",INDEX('Smelter Look-up'!$C:$C,MATCH($A1745,'Smelter Look-up'!$E:$E,0)))</f>
        <v/>
      </c>
      <c r="D1745" s="95"/>
      <c r="E1745" s="95" t="str">
        <f ca="1">IF(ISERROR($Y1745),"",OFFSET('Smelter Look-up'!$D$4,$Y1745-4,0)&amp;"")</f>
        <v/>
      </c>
      <c r="F1745" s="95" t="str">
        <f ca="1">IF(ISERROR($Y1745),"",OFFSET('Smelter Look-up'!$E$4,$Y1745-4,0))</f>
        <v/>
      </c>
      <c r="G1745" s="95" t="str">
        <f ca="1">IF(C1745="Smelter not listed","Enter smelter details",IF(ISERROR($Y1745),"",OFFSET('Smelter Look-up'!$F$4,$Y1745-4,0)))</f>
        <v/>
      </c>
      <c r="H1745" s="154" t="str">
        <f ca="1">IF(ISERROR($Y1745),"",OFFSET('Smelter Look-up'!$G$4,$Y1745-4,0))</f>
        <v/>
      </c>
      <c r="I1745" s="96" t="str">
        <f ca="1">IF(ISERROR($Y1745),"",OFFSET('Smelter Look-up'!$H$4,$Y1745-4,0))</f>
        <v/>
      </c>
      <c r="J1745" s="96" t="str">
        <f ca="1">IF(ISERROR($Y1745),"",OFFSET('Smelter Look-up'!$I$4,$Y1745-4,0))</f>
        <v/>
      </c>
      <c r="K1745" s="97"/>
      <c r="L1745" s="97"/>
      <c r="M1745" s="97"/>
      <c r="N1745" s="97"/>
      <c r="O1745" s="97"/>
      <c r="P1745" s="97"/>
      <c r="Q1745" s="98"/>
      <c r="R1745" s="140" t="str">
        <f ca="1">IF(ISERROR($Y1745),"",OFFSET('Smelter Look-up'!$C$4,$Y1745-4,0)&amp;"")</f>
        <v/>
      </c>
      <c r="S1745" s="98" t="str">
        <f ca="1" t="shared" si="195"/>
        <v/>
      </c>
      <c r="T1745" s="98" t="str">
        <f ca="1">IF(B1745="","",IF(ISERROR(MATCH($J1745,SorP!B:B,0)),"",INDIRECT("'SorP'!$A$"&amp;MATCH($S1745&amp;$J1745,SorP!C:C,0))))</f>
        <v/>
      </c>
      <c r="U1745" s="99"/>
      <c r="V1745" s="74" t="str">
        <f ca="1" t="shared" si="196"/>
        <v/>
      </c>
      <c r="W1745" s="74" t="b">
        <f ca="1" t="shared" si="197"/>
        <v>0</v>
      </c>
      <c r="X1745" s="74" t="str">
        <f ca="1" t="shared" si="198"/>
        <v>+</v>
      </c>
      <c r="Y1745" s="74" t="e">
        <f ca="1">IF(C1745="",NA(),MATCH($B1745&amp;$C1745,'Smelter Look-up'!$J:$J,0))</f>
        <v>#N/A</v>
      </c>
      <c r="AB1745" s="74">
        <f ca="1" t="shared" si="199"/>
        <v>0</v>
      </c>
      <c r="AC1745" s="74" t="str">
        <f ca="1" t="shared" si="200"/>
        <v/>
      </c>
      <c r="AD1745" s="74" t="str">
        <f ca="1" t="shared" si="201"/>
        <v/>
      </c>
    </row>
    <row r="1746" s="74" customFormat="1" ht="20.15" customHeight="1" spans="1:30">
      <c r="A1746" s="97"/>
      <c r="B1746" s="95" t="str">
        <f ca="1">IF(LEN(A1746)=0,"",INDEX('Smelter Look-up'!$A:$A,MATCH($A1746,'Smelter Look-up'!$E:$E,0)))</f>
        <v/>
      </c>
      <c r="C1746" s="95" t="str">
        <f ca="1">IF(LEN(A1746)=0,"",INDEX('Smelter Look-up'!$C:$C,MATCH($A1746,'Smelter Look-up'!$E:$E,0)))</f>
        <v/>
      </c>
      <c r="D1746" s="95"/>
      <c r="E1746" s="95" t="str">
        <f ca="1">IF(ISERROR($Y1746),"",OFFSET('Smelter Look-up'!$D$4,$Y1746-4,0)&amp;"")</f>
        <v/>
      </c>
      <c r="F1746" s="95" t="str">
        <f ca="1">IF(ISERROR($Y1746),"",OFFSET('Smelter Look-up'!$E$4,$Y1746-4,0))</f>
        <v/>
      </c>
      <c r="G1746" s="95" t="str">
        <f ca="1">IF(C1746="Smelter not listed","Enter smelter details",IF(ISERROR($Y1746),"",OFFSET('Smelter Look-up'!$F$4,$Y1746-4,0)))</f>
        <v/>
      </c>
      <c r="H1746" s="154" t="str">
        <f ca="1">IF(ISERROR($Y1746),"",OFFSET('Smelter Look-up'!$G$4,$Y1746-4,0))</f>
        <v/>
      </c>
      <c r="I1746" s="96" t="str">
        <f ca="1">IF(ISERROR($Y1746),"",OFFSET('Smelter Look-up'!$H$4,$Y1746-4,0))</f>
        <v/>
      </c>
      <c r="J1746" s="96" t="str">
        <f ca="1">IF(ISERROR($Y1746),"",OFFSET('Smelter Look-up'!$I$4,$Y1746-4,0))</f>
        <v/>
      </c>
      <c r="K1746" s="97"/>
      <c r="L1746" s="97"/>
      <c r="M1746" s="97"/>
      <c r="N1746" s="97"/>
      <c r="O1746" s="97"/>
      <c r="P1746" s="97"/>
      <c r="Q1746" s="98"/>
      <c r="R1746" s="140" t="str">
        <f ca="1">IF(ISERROR($Y1746),"",OFFSET('Smelter Look-up'!$C$4,$Y1746-4,0)&amp;"")</f>
        <v/>
      </c>
      <c r="S1746" s="98" t="str">
        <f ca="1" t="shared" si="195"/>
        <v/>
      </c>
      <c r="T1746" s="98" t="str">
        <f ca="1">IF(B1746="","",IF(ISERROR(MATCH($J1746,SorP!B:B,0)),"",INDIRECT("'SorP'!$A$"&amp;MATCH($S1746&amp;$J1746,SorP!C:C,0))))</f>
        <v/>
      </c>
      <c r="U1746" s="99"/>
      <c r="V1746" s="74" t="str">
        <f ca="1" t="shared" si="196"/>
        <v/>
      </c>
      <c r="W1746" s="74" t="b">
        <f ca="1" t="shared" si="197"/>
        <v>0</v>
      </c>
      <c r="X1746" s="74" t="str">
        <f ca="1" t="shared" si="198"/>
        <v>+</v>
      </c>
      <c r="Y1746" s="74" t="e">
        <f ca="1">IF(C1746="",NA(),MATCH($B1746&amp;$C1746,'Smelter Look-up'!$J:$J,0))</f>
        <v>#N/A</v>
      </c>
      <c r="AB1746" s="74">
        <f ca="1" t="shared" si="199"/>
        <v>0</v>
      </c>
      <c r="AC1746" s="74" t="str">
        <f ca="1" t="shared" si="200"/>
        <v/>
      </c>
      <c r="AD1746" s="74" t="str">
        <f ca="1" t="shared" si="201"/>
        <v/>
      </c>
    </row>
    <row r="1747" s="74" customFormat="1" ht="20.15" customHeight="1" spans="1:30">
      <c r="A1747" s="97"/>
      <c r="B1747" s="95" t="str">
        <f ca="1">IF(LEN(A1747)=0,"",INDEX('Smelter Look-up'!$A:$A,MATCH($A1747,'Smelter Look-up'!$E:$E,0)))</f>
        <v/>
      </c>
      <c r="C1747" s="95" t="str">
        <f ca="1">IF(LEN(A1747)=0,"",INDEX('Smelter Look-up'!$C:$C,MATCH($A1747,'Smelter Look-up'!$E:$E,0)))</f>
        <v/>
      </c>
      <c r="D1747" s="95"/>
      <c r="E1747" s="95" t="str">
        <f ca="1">IF(ISERROR($Y1747),"",OFFSET('Smelter Look-up'!$D$4,$Y1747-4,0)&amp;"")</f>
        <v/>
      </c>
      <c r="F1747" s="95" t="str">
        <f ca="1">IF(ISERROR($Y1747),"",OFFSET('Smelter Look-up'!$E$4,$Y1747-4,0))</f>
        <v/>
      </c>
      <c r="G1747" s="95" t="str">
        <f ca="1">IF(C1747="Smelter not listed","Enter smelter details",IF(ISERROR($Y1747),"",OFFSET('Smelter Look-up'!$F$4,$Y1747-4,0)))</f>
        <v/>
      </c>
      <c r="H1747" s="154" t="str">
        <f ca="1">IF(ISERROR($Y1747),"",OFFSET('Smelter Look-up'!$G$4,$Y1747-4,0))</f>
        <v/>
      </c>
      <c r="I1747" s="96" t="str">
        <f ca="1">IF(ISERROR($Y1747),"",OFFSET('Smelter Look-up'!$H$4,$Y1747-4,0))</f>
        <v/>
      </c>
      <c r="J1747" s="96" t="str">
        <f ca="1">IF(ISERROR($Y1747),"",OFFSET('Smelter Look-up'!$I$4,$Y1747-4,0))</f>
        <v/>
      </c>
      <c r="K1747" s="97"/>
      <c r="L1747" s="97"/>
      <c r="M1747" s="97"/>
      <c r="N1747" s="97"/>
      <c r="O1747" s="97"/>
      <c r="P1747" s="97"/>
      <c r="Q1747" s="98"/>
      <c r="R1747" s="140" t="str">
        <f ca="1">IF(ISERROR($Y1747),"",OFFSET('Smelter Look-up'!$C$4,$Y1747-4,0)&amp;"")</f>
        <v/>
      </c>
      <c r="S1747" s="98" t="str">
        <f ca="1" t="shared" si="195"/>
        <v/>
      </c>
      <c r="T1747" s="98" t="str">
        <f ca="1">IF(B1747="","",IF(ISERROR(MATCH($J1747,SorP!B:B,0)),"",INDIRECT("'SorP'!$A$"&amp;MATCH($S1747&amp;$J1747,SorP!C:C,0))))</f>
        <v/>
      </c>
      <c r="U1747" s="99"/>
      <c r="V1747" s="74" t="str">
        <f ca="1" t="shared" si="196"/>
        <v/>
      </c>
      <c r="W1747" s="74" t="b">
        <f ca="1" t="shared" si="197"/>
        <v>0</v>
      </c>
      <c r="X1747" s="74" t="str">
        <f ca="1" t="shared" si="198"/>
        <v>+</v>
      </c>
      <c r="Y1747" s="74" t="e">
        <f ca="1">IF(C1747="",NA(),MATCH($B1747&amp;$C1747,'Smelter Look-up'!$J:$J,0))</f>
        <v>#N/A</v>
      </c>
      <c r="AB1747" s="74">
        <f ca="1" t="shared" si="199"/>
        <v>0</v>
      </c>
      <c r="AC1747" s="74" t="str">
        <f ca="1" t="shared" si="200"/>
        <v/>
      </c>
      <c r="AD1747" s="74" t="str">
        <f ca="1" t="shared" si="201"/>
        <v/>
      </c>
    </row>
    <row r="1748" s="74" customFormat="1" ht="20.15" customHeight="1" spans="1:30">
      <c r="A1748" s="97"/>
      <c r="B1748" s="95" t="str">
        <f ca="1">IF(LEN(A1748)=0,"",INDEX('Smelter Look-up'!$A:$A,MATCH($A1748,'Smelter Look-up'!$E:$E,0)))</f>
        <v/>
      </c>
      <c r="C1748" s="95" t="str">
        <f ca="1">IF(LEN(A1748)=0,"",INDEX('Smelter Look-up'!$C:$C,MATCH($A1748,'Smelter Look-up'!$E:$E,0)))</f>
        <v/>
      </c>
      <c r="D1748" s="95"/>
      <c r="E1748" s="95" t="str">
        <f ca="1">IF(ISERROR($Y1748),"",OFFSET('Smelter Look-up'!$D$4,$Y1748-4,0)&amp;"")</f>
        <v/>
      </c>
      <c r="F1748" s="95" t="str">
        <f ca="1">IF(ISERROR($Y1748),"",OFFSET('Smelter Look-up'!$E$4,$Y1748-4,0))</f>
        <v/>
      </c>
      <c r="G1748" s="95" t="str">
        <f ca="1">IF(C1748="Smelter not listed","Enter smelter details",IF(ISERROR($Y1748),"",OFFSET('Smelter Look-up'!$F$4,$Y1748-4,0)))</f>
        <v/>
      </c>
      <c r="H1748" s="154" t="str">
        <f ca="1">IF(ISERROR($Y1748),"",OFFSET('Smelter Look-up'!$G$4,$Y1748-4,0))</f>
        <v/>
      </c>
      <c r="I1748" s="96" t="str">
        <f ca="1">IF(ISERROR($Y1748),"",OFFSET('Smelter Look-up'!$H$4,$Y1748-4,0))</f>
        <v/>
      </c>
      <c r="J1748" s="96" t="str">
        <f ca="1">IF(ISERROR($Y1748),"",OFFSET('Smelter Look-up'!$I$4,$Y1748-4,0))</f>
        <v/>
      </c>
      <c r="K1748" s="97"/>
      <c r="L1748" s="97"/>
      <c r="M1748" s="97"/>
      <c r="N1748" s="97"/>
      <c r="O1748" s="97"/>
      <c r="P1748" s="97"/>
      <c r="Q1748" s="98"/>
      <c r="R1748" s="140" t="str">
        <f ca="1">IF(ISERROR($Y1748),"",OFFSET('Smelter Look-up'!$C$4,$Y1748-4,0)&amp;"")</f>
        <v/>
      </c>
      <c r="S1748" s="98" t="str">
        <f ca="1" t="shared" si="195"/>
        <v/>
      </c>
      <c r="T1748" s="98" t="str">
        <f ca="1">IF(B1748="","",IF(ISERROR(MATCH($J1748,SorP!B:B,0)),"",INDIRECT("'SorP'!$A$"&amp;MATCH($S1748&amp;$J1748,SorP!C:C,0))))</f>
        <v/>
      </c>
      <c r="U1748" s="99"/>
      <c r="V1748" s="74" t="str">
        <f ca="1" t="shared" si="196"/>
        <v/>
      </c>
      <c r="W1748" s="74" t="b">
        <f ca="1" t="shared" si="197"/>
        <v>0</v>
      </c>
      <c r="X1748" s="74" t="str">
        <f ca="1" t="shared" si="198"/>
        <v>+</v>
      </c>
      <c r="Y1748" s="74" t="e">
        <f ca="1">IF(C1748="",NA(),MATCH($B1748&amp;$C1748,'Smelter Look-up'!$J:$J,0))</f>
        <v>#N/A</v>
      </c>
      <c r="AB1748" s="74">
        <f ca="1" t="shared" si="199"/>
        <v>0</v>
      </c>
      <c r="AC1748" s="74" t="str">
        <f ca="1" t="shared" si="200"/>
        <v/>
      </c>
      <c r="AD1748" s="74" t="str">
        <f ca="1" t="shared" si="201"/>
        <v/>
      </c>
    </row>
    <row r="1749" s="74" customFormat="1" ht="20.15" customHeight="1" spans="1:30">
      <c r="A1749" s="97"/>
      <c r="B1749" s="95" t="str">
        <f ca="1">IF(LEN(A1749)=0,"",INDEX('Smelter Look-up'!$A:$A,MATCH($A1749,'Smelter Look-up'!$E:$E,0)))</f>
        <v/>
      </c>
      <c r="C1749" s="95" t="str">
        <f ca="1">IF(LEN(A1749)=0,"",INDEX('Smelter Look-up'!$C:$C,MATCH($A1749,'Smelter Look-up'!$E:$E,0)))</f>
        <v/>
      </c>
      <c r="D1749" s="95"/>
      <c r="E1749" s="95" t="str">
        <f ca="1">IF(ISERROR($Y1749),"",OFFSET('Smelter Look-up'!$D$4,$Y1749-4,0)&amp;"")</f>
        <v/>
      </c>
      <c r="F1749" s="95" t="str">
        <f ca="1">IF(ISERROR($Y1749),"",OFFSET('Smelter Look-up'!$E$4,$Y1749-4,0))</f>
        <v/>
      </c>
      <c r="G1749" s="95" t="str">
        <f ca="1">IF(C1749="Smelter not listed","Enter smelter details",IF(ISERROR($Y1749),"",OFFSET('Smelter Look-up'!$F$4,$Y1749-4,0)))</f>
        <v/>
      </c>
      <c r="H1749" s="154" t="str">
        <f ca="1">IF(ISERROR($Y1749),"",OFFSET('Smelter Look-up'!$G$4,$Y1749-4,0))</f>
        <v/>
      </c>
      <c r="I1749" s="96" t="str">
        <f ca="1">IF(ISERROR($Y1749),"",OFFSET('Smelter Look-up'!$H$4,$Y1749-4,0))</f>
        <v/>
      </c>
      <c r="J1749" s="96" t="str">
        <f ca="1">IF(ISERROR($Y1749),"",OFFSET('Smelter Look-up'!$I$4,$Y1749-4,0))</f>
        <v/>
      </c>
      <c r="K1749" s="97"/>
      <c r="L1749" s="97"/>
      <c r="M1749" s="97"/>
      <c r="N1749" s="97"/>
      <c r="O1749" s="97"/>
      <c r="P1749" s="97"/>
      <c r="Q1749" s="98"/>
      <c r="R1749" s="140" t="str">
        <f ca="1">IF(ISERROR($Y1749),"",OFFSET('Smelter Look-up'!$C$4,$Y1749-4,0)&amp;"")</f>
        <v/>
      </c>
      <c r="S1749" s="98" t="str">
        <f ca="1" t="shared" si="195"/>
        <v/>
      </c>
      <c r="T1749" s="98" t="str">
        <f ca="1">IF(B1749="","",IF(ISERROR(MATCH($J1749,SorP!B:B,0)),"",INDIRECT("'SorP'!$A$"&amp;MATCH($S1749&amp;$J1749,SorP!C:C,0))))</f>
        <v/>
      </c>
      <c r="U1749" s="99"/>
      <c r="V1749" s="74" t="str">
        <f ca="1" t="shared" si="196"/>
        <v/>
      </c>
      <c r="W1749" s="74" t="b">
        <f ca="1" t="shared" si="197"/>
        <v>0</v>
      </c>
      <c r="X1749" s="74" t="str">
        <f ca="1" t="shared" si="198"/>
        <v>+</v>
      </c>
      <c r="Y1749" s="74" t="e">
        <f ca="1">IF(C1749="",NA(),MATCH($B1749&amp;$C1749,'Smelter Look-up'!$J:$J,0))</f>
        <v>#N/A</v>
      </c>
      <c r="AB1749" s="74">
        <f ca="1" t="shared" si="199"/>
        <v>0</v>
      </c>
      <c r="AC1749" s="74" t="str">
        <f ca="1" t="shared" si="200"/>
        <v/>
      </c>
      <c r="AD1749" s="74" t="str">
        <f ca="1" t="shared" si="201"/>
        <v/>
      </c>
    </row>
    <row r="1750" s="74" customFormat="1" ht="20.15" customHeight="1" spans="1:30">
      <c r="A1750" s="97"/>
      <c r="B1750" s="95" t="str">
        <f ca="1">IF(LEN(A1750)=0,"",INDEX('Smelter Look-up'!$A:$A,MATCH($A1750,'Smelter Look-up'!$E:$E,0)))</f>
        <v/>
      </c>
      <c r="C1750" s="95" t="str">
        <f ca="1">IF(LEN(A1750)=0,"",INDEX('Smelter Look-up'!$C:$C,MATCH($A1750,'Smelter Look-up'!$E:$E,0)))</f>
        <v/>
      </c>
      <c r="D1750" s="95"/>
      <c r="E1750" s="95" t="str">
        <f ca="1">IF(ISERROR($Y1750),"",OFFSET('Smelter Look-up'!$D$4,$Y1750-4,0)&amp;"")</f>
        <v/>
      </c>
      <c r="F1750" s="95" t="str">
        <f ca="1">IF(ISERROR($Y1750),"",OFFSET('Smelter Look-up'!$E$4,$Y1750-4,0))</f>
        <v/>
      </c>
      <c r="G1750" s="95" t="str">
        <f ca="1">IF(C1750="Smelter not listed","Enter smelter details",IF(ISERROR($Y1750),"",OFFSET('Smelter Look-up'!$F$4,$Y1750-4,0)))</f>
        <v/>
      </c>
      <c r="H1750" s="154" t="str">
        <f ca="1">IF(ISERROR($Y1750),"",OFFSET('Smelter Look-up'!$G$4,$Y1750-4,0))</f>
        <v/>
      </c>
      <c r="I1750" s="96" t="str">
        <f ca="1">IF(ISERROR($Y1750),"",OFFSET('Smelter Look-up'!$H$4,$Y1750-4,0))</f>
        <v/>
      </c>
      <c r="J1750" s="96" t="str">
        <f ca="1">IF(ISERROR($Y1750),"",OFFSET('Smelter Look-up'!$I$4,$Y1750-4,0))</f>
        <v/>
      </c>
      <c r="K1750" s="97"/>
      <c r="L1750" s="97"/>
      <c r="M1750" s="97"/>
      <c r="N1750" s="97"/>
      <c r="O1750" s="97"/>
      <c r="P1750" s="97"/>
      <c r="Q1750" s="98"/>
      <c r="R1750" s="140" t="str">
        <f ca="1">IF(ISERROR($Y1750),"",OFFSET('Smelter Look-up'!$C$4,$Y1750-4,0)&amp;"")</f>
        <v/>
      </c>
      <c r="S1750" s="98" t="str">
        <f ca="1" t="shared" si="195"/>
        <v/>
      </c>
      <c r="T1750" s="98" t="str">
        <f ca="1">IF(B1750="","",IF(ISERROR(MATCH($J1750,SorP!B:B,0)),"",INDIRECT("'SorP'!$A$"&amp;MATCH($S1750&amp;$J1750,SorP!C:C,0))))</f>
        <v/>
      </c>
      <c r="U1750" s="99"/>
      <c r="V1750" s="74" t="str">
        <f ca="1" t="shared" si="196"/>
        <v/>
      </c>
      <c r="W1750" s="74" t="b">
        <f ca="1" t="shared" si="197"/>
        <v>0</v>
      </c>
      <c r="X1750" s="74" t="str">
        <f ca="1" t="shared" si="198"/>
        <v>+</v>
      </c>
      <c r="Y1750" s="74" t="e">
        <f ca="1">IF(C1750="",NA(),MATCH($B1750&amp;$C1750,'Smelter Look-up'!$J:$J,0))</f>
        <v>#N/A</v>
      </c>
      <c r="AB1750" s="74">
        <f ca="1" t="shared" si="199"/>
        <v>0</v>
      </c>
      <c r="AC1750" s="74" t="str">
        <f ca="1" t="shared" si="200"/>
        <v/>
      </c>
      <c r="AD1750" s="74" t="str">
        <f ca="1" t="shared" si="201"/>
        <v/>
      </c>
    </row>
    <row r="1751" s="74" customFormat="1" ht="20.15" customHeight="1" spans="1:30">
      <c r="A1751" s="97"/>
      <c r="B1751" s="95" t="str">
        <f ca="1">IF(LEN(A1751)=0,"",INDEX('Smelter Look-up'!$A:$A,MATCH($A1751,'Smelter Look-up'!$E:$E,0)))</f>
        <v/>
      </c>
      <c r="C1751" s="95" t="str">
        <f ca="1">IF(LEN(A1751)=0,"",INDEX('Smelter Look-up'!$C:$C,MATCH($A1751,'Smelter Look-up'!$E:$E,0)))</f>
        <v/>
      </c>
      <c r="D1751" s="95"/>
      <c r="E1751" s="95" t="str">
        <f ca="1">IF(ISERROR($Y1751),"",OFFSET('Smelter Look-up'!$D$4,$Y1751-4,0)&amp;"")</f>
        <v/>
      </c>
      <c r="F1751" s="95" t="str">
        <f ca="1">IF(ISERROR($Y1751),"",OFFSET('Smelter Look-up'!$E$4,$Y1751-4,0))</f>
        <v/>
      </c>
      <c r="G1751" s="95" t="str">
        <f ca="1">IF(C1751="Smelter not listed","Enter smelter details",IF(ISERROR($Y1751),"",OFFSET('Smelter Look-up'!$F$4,$Y1751-4,0)))</f>
        <v/>
      </c>
      <c r="H1751" s="154" t="str">
        <f ca="1">IF(ISERROR($Y1751),"",OFFSET('Smelter Look-up'!$G$4,$Y1751-4,0))</f>
        <v/>
      </c>
      <c r="I1751" s="96" t="str">
        <f ca="1">IF(ISERROR($Y1751),"",OFFSET('Smelter Look-up'!$H$4,$Y1751-4,0))</f>
        <v/>
      </c>
      <c r="J1751" s="96" t="str">
        <f ca="1">IF(ISERROR($Y1751),"",OFFSET('Smelter Look-up'!$I$4,$Y1751-4,0))</f>
        <v/>
      </c>
      <c r="K1751" s="97"/>
      <c r="L1751" s="97"/>
      <c r="M1751" s="97"/>
      <c r="N1751" s="97"/>
      <c r="O1751" s="97"/>
      <c r="P1751" s="97"/>
      <c r="Q1751" s="98"/>
      <c r="R1751" s="140" t="str">
        <f ca="1">IF(ISERROR($Y1751),"",OFFSET('Smelter Look-up'!$C$4,$Y1751-4,0)&amp;"")</f>
        <v/>
      </c>
      <c r="S1751" s="98" t="str">
        <f ca="1" t="shared" si="195"/>
        <v/>
      </c>
      <c r="T1751" s="98" t="str">
        <f ca="1">IF(B1751="","",IF(ISERROR(MATCH($J1751,SorP!B:B,0)),"",INDIRECT("'SorP'!$A$"&amp;MATCH($S1751&amp;$J1751,SorP!C:C,0))))</f>
        <v/>
      </c>
      <c r="U1751" s="99"/>
      <c r="V1751" s="74" t="str">
        <f ca="1" t="shared" si="196"/>
        <v/>
      </c>
      <c r="W1751" s="74" t="b">
        <f ca="1" t="shared" si="197"/>
        <v>0</v>
      </c>
      <c r="X1751" s="74" t="str">
        <f ca="1" t="shared" si="198"/>
        <v>+</v>
      </c>
      <c r="Y1751" s="74" t="e">
        <f ca="1">IF(C1751="",NA(),MATCH($B1751&amp;$C1751,'Smelter Look-up'!$J:$J,0))</f>
        <v>#N/A</v>
      </c>
      <c r="AB1751" s="74">
        <f ca="1" t="shared" si="199"/>
        <v>0</v>
      </c>
      <c r="AC1751" s="74" t="str">
        <f ca="1" t="shared" si="200"/>
        <v/>
      </c>
      <c r="AD1751" s="74" t="str">
        <f ca="1" t="shared" si="201"/>
        <v/>
      </c>
    </row>
    <row r="1752" s="74" customFormat="1" ht="20.15" customHeight="1" spans="1:30">
      <c r="A1752" s="97"/>
      <c r="B1752" s="95" t="str">
        <f ca="1">IF(LEN(A1752)=0,"",INDEX('Smelter Look-up'!$A:$A,MATCH($A1752,'Smelter Look-up'!$E:$E,0)))</f>
        <v/>
      </c>
      <c r="C1752" s="95" t="str">
        <f ca="1">IF(LEN(A1752)=0,"",INDEX('Smelter Look-up'!$C:$C,MATCH($A1752,'Smelter Look-up'!$E:$E,0)))</f>
        <v/>
      </c>
      <c r="D1752" s="95"/>
      <c r="E1752" s="95" t="str">
        <f ca="1">IF(ISERROR($Y1752),"",OFFSET('Smelter Look-up'!$D$4,$Y1752-4,0)&amp;"")</f>
        <v/>
      </c>
      <c r="F1752" s="95" t="str">
        <f ca="1">IF(ISERROR($Y1752),"",OFFSET('Smelter Look-up'!$E$4,$Y1752-4,0))</f>
        <v/>
      </c>
      <c r="G1752" s="95" t="str">
        <f ca="1">IF(C1752="Smelter not listed","Enter smelter details",IF(ISERROR($Y1752),"",OFFSET('Smelter Look-up'!$F$4,$Y1752-4,0)))</f>
        <v/>
      </c>
      <c r="H1752" s="154" t="str">
        <f ca="1">IF(ISERROR($Y1752),"",OFFSET('Smelter Look-up'!$G$4,$Y1752-4,0))</f>
        <v/>
      </c>
      <c r="I1752" s="96" t="str">
        <f ca="1">IF(ISERROR($Y1752),"",OFFSET('Smelter Look-up'!$H$4,$Y1752-4,0))</f>
        <v/>
      </c>
      <c r="J1752" s="96" t="str">
        <f ca="1">IF(ISERROR($Y1752),"",OFFSET('Smelter Look-up'!$I$4,$Y1752-4,0))</f>
        <v/>
      </c>
      <c r="K1752" s="97"/>
      <c r="L1752" s="97"/>
      <c r="M1752" s="97"/>
      <c r="N1752" s="97"/>
      <c r="O1752" s="97"/>
      <c r="P1752" s="97"/>
      <c r="Q1752" s="98"/>
      <c r="R1752" s="140" t="str">
        <f ca="1">IF(ISERROR($Y1752),"",OFFSET('Smelter Look-up'!$C$4,$Y1752-4,0)&amp;"")</f>
        <v/>
      </c>
      <c r="S1752" s="98" t="str">
        <f ca="1" t="shared" si="195"/>
        <v/>
      </c>
      <c r="T1752" s="98" t="str">
        <f ca="1">IF(B1752="","",IF(ISERROR(MATCH($J1752,SorP!B:B,0)),"",INDIRECT("'SorP'!$A$"&amp;MATCH($S1752&amp;$J1752,SorP!C:C,0))))</f>
        <v/>
      </c>
      <c r="U1752" s="99"/>
      <c r="V1752" s="74" t="str">
        <f ca="1" t="shared" si="196"/>
        <v/>
      </c>
      <c r="W1752" s="74" t="b">
        <f ca="1" t="shared" si="197"/>
        <v>0</v>
      </c>
      <c r="X1752" s="74" t="str">
        <f ca="1" t="shared" si="198"/>
        <v>+</v>
      </c>
      <c r="Y1752" s="74" t="e">
        <f ca="1">IF(C1752="",NA(),MATCH($B1752&amp;$C1752,'Smelter Look-up'!$J:$J,0))</f>
        <v>#N/A</v>
      </c>
      <c r="AB1752" s="74">
        <f ca="1" t="shared" si="199"/>
        <v>0</v>
      </c>
      <c r="AC1752" s="74" t="str">
        <f ca="1" t="shared" si="200"/>
        <v/>
      </c>
      <c r="AD1752" s="74" t="str">
        <f ca="1" t="shared" si="201"/>
        <v/>
      </c>
    </row>
    <row r="1753" s="74" customFormat="1" ht="20.15" customHeight="1" spans="1:30">
      <c r="A1753" s="97"/>
      <c r="B1753" s="95" t="str">
        <f ca="1">IF(LEN(A1753)=0,"",INDEX('Smelter Look-up'!$A:$A,MATCH($A1753,'Smelter Look-up'!$E:$E,0)))</f>
        <v/>
      </c>
      <c r="C1753" s="95" t="str">
        <f ca="1">IF(LEN(A1753)=0,"",INDEX('Smelter Look-up'!$C:$C,MATCH($A1753,'Smelter Look-up'!$E:$E,0)))</f>
        <v/>
      </c>
      <c r="D1753" s="95"/>
      <c r="E1753" s="95" t="str">
        <f ca="1">IF(ISERROR($Y1753),"",OFFSET('Smelter Look-up'!$D$4,$Y1753-4,0)&amp;"")</f>
        <v/>
      </c>
      <c r="F1753" s="95" t="str">
        <f ca="1">IF(ISERROR($Y1753),"",OFFSET('Smelter Look-up'!$E$4,$Y1753-4,0))</f>
        <v/>
      </c>
      <c r="G1753" s="95" t="str">
        <f ca="1">IF(C1753="Smelter not listed","Enter smelter details",IF(ISERROR($Y1753),"",OFFSET('Smelter Look-up'!$F$4,$Y1753-4,0)))</f>
        <v/>
      </c>
      <c r="H1753" s="154" t="str">
        <f ca="1">IF(ISERROR($Y1753),"",OFFSET('Smelter Look-up'!$G$4,$Y1753-4,0))</f>
        <v/>
      </c>
      <c r="I1753" s="96" t="str">
        <f ca="1">IF(ISERROR($Y1753),"",OFFSET('Smelter Look-up'!$H$4,$Y1753-4,0))</f>
        <v/>
      </c>
      <c r="J1753" s="96" t="str">
        <f ca="1">IF(ISERROR($Y1753),"",OFFSET('Smelter Look-up'!$I$4,$Y1753-4,0))</f>
        <v/>
      </c>
      <c r="K1753" s="97"/>
      <c r="L1753" s="97"/>
      <c r="M1753" s="97"/>
      <c r="N1753" s="97"/>
      <c r="O1753" s="97"/>
      <c r="P1753" s="97"/>
      <c r="Q1753" s="98"/>
      <c r="R1753" s="140" t="str">
        <f ca="1">IF(ISERROR($Y1753),"",OFFSET('Smelter Look-up'!$C$4,$Y1753-4,0)&amp;"")</f>
        <v/>
      </c>
      <c r="S1753" s="98" t="str">
        <f ca="1" t="shared" si="195"/>
        <v/>
      </c>
      <c r="T1753" s="98" t="str">
        <f ca="1">IF(B1753="","",IF(ISERROR(MATCH($J1753,SorP!B:B,0)),"",INDIRECT("'SorP'!$A$"&amp;MATCH($S1753&amp;$J1753,SorP!C:C,0))))</f>
        <v/>
      </c>
      <c r="U1753" s="99"/>
      <c r="V1753" s="74" t="str">
        <f ca="1" t="shared" si="196"/>
        <v/>
      </c>
      <c r="W1753" s="74" t="b">
        <f ca="1" t="shared" si="197"/>
        <v>0</v>
      </c>
      <c r="X1753" s="74" t="str">
        <f ca="1" t="shared" si="198"/>
        <v>+</v>
      </c>
      <c r="Y1753" s="74" t="e">
        <f ca="1">IF(C1753="",NA(),MATCH($B1753&amp;$C1753,'Smelter Look-up'!$J:$J,0))</f>
        <v>#N/A</v>
      </c>
      <c r="AB1753" s="74">
        <f ca="1" t="shared" si="199"/>
        <v>0</v>
      </c>
      <c r="AC1753" s="74" t="str">
        <f ca="1" t="shared" si="200"/>
        <v/>
      </c>
      <c r="AD1753" s="74" t="str">
        <f ca="1" t="shared" si="201"/>
        <v/>
      </c>
    </row>
    <row r="1754" s="74" customFormat="1" ht="20.15" customHeight="1" spans="1:30">
      <c r="A1754" s="97"/>
      <c r="B1754" s="95" t="str">
        <f ca="1">IF(LEN(A1754)=0,"",INDEX('Smelter Look-up'!$A:$A,MATCH($A1754,'Smelter Look-up'!$E:$E,0)))</f>
        <v/>
      </c>
      <c r="C1754" s="95" t="str">
        <f ca="1">IF(LEN(A1754)=0,"",INDEX('Smelter Look-up'!$C:$C,MATCH($A1754,'Smelter Look-up'!$E:$E,0)))</f>
        <v/>
      </c>
      <c r="D1754" s="95"/>
      <c r="E1754" s="95" t="str">
        <f ca="1">IF(ISERROR($Y1754),"",OFFSET('Smelter Look-up'!$D$4,$Y1754-4,0)&amp;"")</f>
        <v/>
      </c>
      <c r="F1754" s="95" t="str">
        <f ca="1">IF(ISERROR($Y1754),"",OFFSET('Smelter Look-up'!$E$4,$Y1754-4,0))</f>
        <v/>
      </c>
      <c r="G1754" s="95" t="str">
        <f ca="1">IF(C1754="Smelter not listed","Enter smelter details",IF(ISERROR($Y1754),"",OFFSET('Smelter Look-up'!$F$4,$Y1754-4,0)))</f>
        <v/>
      </c>
      <c r="H1754" s="154" t="str">
        <f ca="1">IF(ISERROR($Y1754),"",OFFSET('Smelter Look-up'!$G$4,$Y1754-4,0))</f>
        <v/>
      </c>
      <c r="I1754" s="96" t="str">
        <f ca="1">IF(ISERROR($Y1754),"",OFFSET('Smelter Look-up'!$H$4,$Y1754-4,0))</f>
        <v/>
      </c>
      <c r="J1754" s="96" t="str">
        <f ca="1">IF(ISERROR($Y1754),"",OFFSET('Smelter Look-up'!$I$4,$Y1754-4,0))</f>
        <v/>
      </c>
      <c r="K1754" s="97"/>
      <c r="L1754" s="97"/>
      <c r="M1754" s="97"/>
      <c r="N1754" s="97"/>
      <c r="O1754" s="97"/>
      <c r="P1754" s="97"/>
      <c r="Q1754" s="98"/>
      <c r="R1754" s="140" t="str">
        <f ca="1">IF(ISERROR($Y1754),"",OFFSET('Smelter Look-up'!$C$4,$Y1754-4,0)&amp;"")</f>
        <v/>
      </c>
      <c r="S1754" s="98" t="str">
        <f ca="1" t="shared" si="195"/>
        <v/>
      </c>
      <c r="T1754" s="98" t="str">
        <f ca="1">IF(B1754="","",IF(ISERROR(MATCH($J1754,SorP!B:B,0)),"",INDIRECT("'SorP'!$A$"&amp;MATCH($S1754&amp;$J1754,SorP!C:C,0))))</f>
        <v/>
      </c>
      <c r="U1754" s="99"/>
      <c r="V1754" s="74" t="str">
        <f ca="1" t="shared" si="196"/>
        <v/>
      </c>
      <c r="W1754" s="74" t="b">
        <f ca="1" t="shared" si="197"/>
        <v>0</v>
      </c>
      <c r="X1754" s="74" t="str">
        <f ca="1" t="shared" si="198"/>
        <v>+</v>
      </c>
      <c r="Y1754" s="74" t="e">
        <f ca="1">IF(C1754="",NA(),MATCH($B1754&amp;$C1754,'Smelter Look-up'!$J:$J,0))</f>
        <v>#N/A</v>
      </c>
      <c r="AB1754" s="74">
        <f ca="1" t="shared" si="199"/>
        <v>0</v>
      </c>
      <c r="AC1754" s="74" t="str">
        <f ca="1" t="shared" si="200"/>
        <v/>
      </c>
      <c r="AD1754" s="74" t="str">
        <f ca="1" t="shared" si="201"/>
        <v/>
      </c>
    </row>
    <row r="1755" s="74" customFormat="1" ht="20.15" customHeight="1" spans="1:30">
      <c r="A1755" s="97"/>
      <c r="B1755" s="95" t="str">
        <f ca="1">IF(LEN(A1755)=0,"",INDEX('Smelter Look-up'!$A:$A,MATCH($A1755,'Smelter Look-up'!$E:$E,0)))</f>
        <v/>
      </c>
      <c r="C1755" s="95" t="str">
        <f ca="1">IF(LEN(A1755)=0,"",INDEX('Smelter Look-up'!$C:$C,MATCH($A1755,'Smelter Look-up'!$E:$E,0)))</f>
        <v/>
      </c>
      <c r="D1755" s="95"/>
      <c r="E1755" s="95" t="str">
        <f ca="1">IF(ISERROR($Y1755),"",OFFSET('Smelter Look-up'!$D$4,$Y1755-4,0)&amp;"")</f>
        <v/>
      </c>
      <c r="F1755" s="95" t="str">
        <f ca="1">IF(ISERROR($Y1755),"",OFFSET('Smelter Look-up'!$E$4,$Y1755-4,0))</f>
        <v/>
      </c>
      <c r="G1755" s="95" t="str">
        <f ca="1">IF(C1755="Smelter not listed","Enter smelter details",IF(ISERROR($Y1755),"",OFFSET('Smelter Look-up'!$F$4,$Y1755-4,0)))</f>
        <v/>
      </c>
      <c r="H1755" s="154" t="str">
        <f ca="1">IF(ISERROR($Y1755),"",OFFSET('Smelter Look-up'!$G$4,$Y1755-4,0))</f>
        <v/>
      </c>
      <c r="I1755" s="96" t="str">
        <f ca="1">IF(ISERROR($Y1755),"",OFFSET('Smelter Look-up'!$H$4,$Y1755-4,0))</f>
        <v/>
      </c>
      <c r="J1755" s="96" t="str">
        <f ca="1">IF(ISERROR($Y1755),"",OFFSET('Smelter Look-up'!$I$4,$Y1755-4,0))</f>
        <v/>
      </c>
      <c r="K1755" s="97"/>
      <c r="L1755" s="97"/>
      <c r="M1755" s="97"/>
      <c r="N1755" s="97"/>
      <c r="O1755" s="97"/>
      <c r="P1755" s="97"/>
      <c r="Q1755" s="98"/>
      <c r="R1755" s="140" t="str">
        <f ca="1">IF(ISERROR($Y1755),"",OFFSET('Smelter Look-up'!$C$4,$Y1755-4,0)&amp;"")</f>
        <v/>
      </c>
      <c r="S1755" s="98" t="str">
        <f ca="1" t="shared" si="195"/>
        <v/>
      </c>
      <c r="T1755" s="98" t="str">
        <f ca="1">IF(B1755="","",IF(ISERROR(MATCH($J1755,SorP!B:B,0)),"",INDIRECT("'SorP'!$A$"&amp;MATCH($S1755&amp;$J1755,SorP!C:C,0))))</f>
        <v/>
      </c>
      <c r="U1755" s="99"/>
      <c r="V1755" s="74" t="str">
        <f ca="1" t="shared" si="196"/>
        <v/>
      </c>
      <c r="W1755" s="74" t="b">
        <f ca="1" t="shared" si="197"/>
        <v>0</v>
      </c>
      <c r="X1755" s="74" t="str">
        <f ca="1" t="shared" si="198"/>
        <v>+</v>
      </c>
      <c r="Y1755" s="74" t="e">
        <f ca="1">IF(C1755="",NA(),MATCH($B1755&amp;$C1755,'Smelter Look-up'!$J:$J,0))</f>
        <v>#N/A</v>
      </c>
      <c r="AB1755" s="74">
        <f ca="1" t="shared" si="199"/>
        <v>0</v>
      </c>
      <c r="AC1755" s="74" t="str">
        <f ca="1" t="shared" si="200"/>
        <v/>
      </c>
      <c r="AD1755" s="74" t="str">
        <f ca="1" t="shared" si="201"/>
        <v/>
      </c>
    </row>
    <row r="1756" s="74" customFormat="1" ht="20.15" customHeight="1" spans="1:30">
      <c r="A1756" s="97"/>
      <c r="B1756" s="95" t="str">
        <f ca="1">IF(LEN(A1756)=0,"",INDEX('Smelter Look-up'!$A:$A,MATCH($A1756,'Smelter Look-up'!$E:$E,0)))</f>
        <v/>
      </c>
      <c r="C1756" s="95" t="str">
        <f ca="1">IF(LEN(A1756)=0,"",INDEX('Smelter Look-up'!$C:$C,MATCH($A1756,'Smelter Look-up'!$E:$E,0)))</f>
        <v/>
      </c>
      <c r="D1756" s="95"/>
      <c r="E1756" s="95" t="str">
        <f ca="1">IF(ISERROR($Y1756),"",OFFSET('Smelter Look-up'!$D$4,$Y1756-4,0)&amp;"")</f>
        <v/>
      </c>
      <c r="F1756" s="95" t="str">
        <f ca="1">IF(ISERROR($Y1756),"",OFFSET('Smelter Look-up'!$E$4,$Y1756-4,0))</f>
        <v/>
      </c>
      <c r="G1756" s="95" t="str">
        <f ca="1">IF(C1756="Smelter not listed","Enter smelter details",IF(ISERROR($Y1756),"",OFFSET('Smelter Look-up'!$F$4,$Y1756-4,0)))</f>
        <v/>
      </c>
      <c r="H1756" s="154" t="str">
        <f ca="1">IF(ISERROR($Y1756),"",OFFSET('Smelter Look-up'!$G$4,$Y1756-4,0))</f>
        <v/>
      </c>
      <c r="I1756" s="96" t="str">
        <f ca="1">IF(ISERROR($Y1756),"",OFFSET('Smelter Look-up'!$H$4,$Y1756-4,0))</f>
        <v/>
      </c>
      <c r="J1756" s="96" t="str">
        <f ca="1">IF(ISERROR($Y1756),"",OFFSET('Smelter Look-up'!$I$4,$Y1756-4,0))</f>
        <v/>
      </c>
      <c r="K1756" s="97"/>
      <c r="L1756" s="97"/>
      <c r="M1756" s="97"/>
      <c r="N1756" s="97"/>
      <c r="O1756" s="97"/>
      <c r="P1756" s="97"/>
      <c r="Q1756" s="98"/>
      <c r="R1756" s="140" t="str">
        <f ca="1">IF(ISERROR($Y1756),"",OFFSET('Smelter Look-up'!$C$4,$Y1756-4,0)&amp;"")</f>
        <v/>
      </c>
      <c r="S1756" s="98" t="str">
        <f ca="1" t="shared" si="195"/>
        <v/>
      </c>
      <c r="T1756" s="98" t="str">
        <f ca="1">IF(B1756="","",IF(ISERROR(MATCH($J1756,SorP!B:B,0)),"",INDIRECT("'SorP'!$A$"&amp;MATCH($S1756&amp;$J1756,SorP!C:C,0))))</f>
        <v/>
      </c>
      <c r="U1756" s="99"/>
      <c r="V1756" s="74" t="str">
        <f ca="1" t="shared" si="196"/>
        <v/>
      </c>
      <c r="W1756" s="74" t="b">
        <f ca="1" t="shared" si="197"/>
        <v>0</v>
      </c>
      <c r="X1756" s="74" t="str">
        <f ca="1" t="shared" si="198"/>
        <v>+</v>
      </c>
      <c r="Y1756" s="74" t="e">
        <f ca="1">IF(C1756="",NA(),MATCH($B1756&amp;$C1756,'Smelter Look-up'!$J:$J,0))</f>
        <v>#N/A</v>
      </c>
      <c r="AB1756" s="74">
        <f ca="1" t="shared" si="199"/>
        <v>0</v>
      </c>
      <c r="AC1756" s="74" t="str">
        <f ca="1" t="shared" si="200"/>
        <v/>
      </c>
      <c r="AD1756" s="74" t="str">
        <f ca="1" t="shared" si="201"/>
        <v/>
      </c>
    </row>
    <row r="1757" s="74" customFormat="1" ht="20.15" customHeight="1" spans="1:30">
      <c r="A1757" s="97"/>
      <c r="B1757" s="95" t="str">
        <f ca="1">IF(LEN(A1757)=0,"",INDEX('Smelter Look-up'!$A:$A,MATCH($A1757,'Smelter Look-up'!$E:$E,0)))</f>
        <v/>
      </c>
      <c r="C1757" s="95" t="str">
        <f ca="1">IF(LEN(A1757)=0,"",INDEX('Smelter Look-up'!$C:$C,MATCH($A1757,'Smelter Look-up'!$E:$E,0)))</f>
        <v/>
      </c>
      <c r="D1757" s="95"/>
      <c r="E1757" s="95" t="str">
        <f ca="1">IF(ISERROR($Y1757),"",OFFSET('Smelter Look-up'!$D$4,$Y1757-4,0)&amp;"")</f>
        <v/>
      </c>
      <c r="F1757" s="95" t="str">
        <f ca="1">IF(ISERROR($Y1757),"",OFFSET('Smelter Look-up'!$E$4,$Y1757-4,0))</f>
        <v/>
      </c>
      <c r="G1757" s="95" t="str">
        <f ca="1">IF(C1757="Smelter not listed","Enter smelter details",IF(ISERROR($Y1757),"",OFFSET('Smelter Look-up'!$F$4,$Y1757-4,0)))</f>
        <v/>
      </c>
      <c r="H1757" s="154" t="str">
        <f ca="1">IF(ISERROR($Y1757),"",OFFSET('Smelter Look-up'!$G$4,$Y1757-4,0))</f>
        <v/>
      </c>
      <c r="I1757" s="96" t="str">
        <f ca="1">IF(ISERROR($Y1757),"",OFFSET('Smelter Look-up'!$H$4,$Y1757-4,0))</f>
        <v/>
      </c>
      <c r="J1757" s="96" t="str">
        <f ca="1">IF(ISERROR($Y1757),"",OFFSET('Smelter Look-up'!$I$4,$Y1757-4,0))</f>
        <v/>
      </c>
      <c r="K1757" s="97"/>
      <c r="L1757" s="97"/>
      <c r="M1757" s="97"/>
      <c r="N1757" s="97"/>
      <c r="O1757" s="97"/>
      <c r="P1757" s="97"/>
      <c r="Q1757" s="98"/>
      <c r="R1757" s="140" t="str">
        <f ca="1">IF(ISERROR($Y1757),"",OFFSET('Smelter Look-up'!$C$4,$Y1757-4,0)&amp;"")</f>
        <v/>
      </c>
      <c r="S1757" s="98" t="str">
        <f ca="1" t="shared" si="195"/>
        <v/>
      </c>
      <c r="T1757" s="98" t="str">
        <f ca="1">IF(B1757="","",IF(ISERROR(MATCH($J1757,SorP!B:B,0)),"",INDIRECT("'SorP'!$A$"&amp;MATCH($S1757&amp;$J1757,SorP!C:C,0))))</f>
        <v/>
      </c>
      <c r="U1757" s="99"/>
      <c r="V1757" s="74" t="str">
        <f ca="1" t="shared" si="196"/>
        <v/>
      </c>
      <c r="W1757" s="74" t="b">
        <f ca="1" t="shared" si="197"/>
        <v>0</v>
      </c>
      <c r="X1757" s="74" t="str">
        <f ca="1" t="shared" si="198"/>
        <v>+</v>
      </c>
      <c r="Y1757" s="74" t="e">
        <f ca="1">IF(C1757="",NA(),MATCH($B1757&amp;$C1757,'Smelter Look-up'!$J:$J,0))</f>
        <v>#N/A</v>
      </c>
      <c r="AB1757" s="74">
        <f ca="1" t="shared" si="199"/>
        <v>0</v>
      </c>
      <c r="AC1757" s="74" t="str">
        <f ca="1" t="shared" si="200"/>
        <v/>
      </c>
      <c r="AD1757" s="74" t="str">
        <f ca="1" t="shared" si="201"/>
        <v/>
      </c>
    </row>
    <row r="1758" s="74" customFormat="1" ht="20.15" customHeight="1" spans="1:30">
      <c r="A1758" s="97"/>
      <c r="B1758" s="95" t="str">
        <f ca="1">IF(LEN(A1758)=0,"",INDEX('Smelter Look-up'!$A:$A,MATCH($A1758,'Smelter Look-up'!$E:$E,0)))</f>
        <v/>
      </c>
      <c r="C1758" s="95" t="str">
        <f ca="1">IF(LEN(A1758)=0,"",INDEX('Smelter Look-up'!$C:$C,MATCH($A1758,'Smelter Look-up'!$E:$E,0)))</f>
        <v/>
      </c>
      <c r="D1758" s="95"/>
      <c r="E1758" s="95" t="str">
        <f ca="1">IF(ISERROR($Y1758),"",OFFSET('Smelter Look-up'!$D$4,$Y1758-4,0)&amp;"")</f>
        <v/>
      </c>
      <c r="F1758" s="95" t="str">
        <f ca="1">IF(ISERROR($Y1758),"",OFFSET('Smelter Look-up'!$E$4,$Y1758-4,0))</f>
        <v/>
      </c>
      <c r="G1758" s="95" t="str">
        <f ca="1">IF(C1758="Smelter not listed","Enter smelter details",IF(ISERROR($Y1758),"",OFFSET('Smelter Look-up'!$F$4,$Y1758-4,0)))</f>
        <v/>
      </c>
      <c r="H1758" s="154" t="str">
        <f ca="1">IF(ISERROR($Y1758),"",OFFSET('Smelter Look-up'!$G$4,$Y1758-4,0))</f>
        <v/>
      </c>
      <c r="I1758" s="96" t="str">
        <f ca="1">IF(ISERROR($Y1758),"",OFFSET('Smelter Look-up'!$H$4,$Y1758-4,0))</f>
        <v/>
      </c>
      <c r="J1758" s="96" t="str">
        <f ca="1">IF(ISERROR($Y1758),"",OFFSET('Smelter Look-up'!$I$4,$Y1758-4,0))</f>
        <v/>
      </c>
      <c r="K1758" s="97"/>
      <c r="L1758" s="97"/>
      <c r="M1758" s="97"/>
      <c r="N1758" s="97"/>
      <c r="O1758" s="97"/>
      <c r="P1758" s="97"/>
      <c r="Q1758" s="98"/>
      <c r="R1758" s="140" t="str">
        <f ca="1">IF(ISERROR($Y1758),"",OFFSET('Smelter Look-up'!$C$4,$Y1758-4,0)&amp;"")</f>
        <v/>
      </c>
      <c r="S1758" s="98" t="str">
        <f ca="1" t="shared" si="195"/>
        <v/>
      </c>
      <c r="T1758" s="98" t="str">
        <f ca="1">IF(B1758="","",IF(ISERROR(MATCH($J1758,SorP!B:B,0)),"",INDIRECT("'SorP'!$A$"&amp;MATCH($S1758&amp;$J1758,SorP!C:C,0))))</f>
        <v/>
      </c>
      <c r="U1758" s="99"/>
      <c r="V1758" s="74" t="str">
        <f ca="1" t="shared" si="196"/>
        <v/>
      </c>
      <c r="W1758" s="74" t="b">
        <f ca="1" t="shared" si="197"/>
        <v>0</v>
      </c>
      <c r="X1758" s="74" t="str">
        <f ca="1" t="shared" si="198"/>
        <v>+</v>
      </c>
      <c r="Y1758" s="74" t="e">
        <f ca="1">IF(C1758="",NA(),MATCH($B1758&amp;$C1758,'Smelter Look-up'!$J:$J,0))</f>
        <v>#N/A</v>
      </c>
      <c r="AB1758" s="74">
        <f ca="1" t="shared" si="199"/>
        <v>0</v>
      </c>
      <c r="AC1758" s="74" t="str">
        <f ca="1" t="shared" si="200"/>
        <v/>
      </c>
      <c r="AD1758" s="74" t="str">
        <f ca="1" t="shared" si="201"/>
        <v/>
      </c>
    </row>
    <row r="1759" s="74" customFormat="1" ht="20.15" customHeight="1" spans="1:30">
      <c r="A1759" s="97"/>
      <c r="B1759" s="95" t="str">
        <f ca="1">IF(LEN(A1759)=0,"",INDEX('Smelter Look-up'!$A:$A,MATCH($A1759,'Smelter Look-up'!$E:$E,0)))</f>
        <v/>
      </c>
      <c r="C1759" s="95" t="str">
        <f ca="1">IF(LEN(A1759)=0,"",INDEX('Smelter Look-up'!$C:$C,MATCH($A1759,'Smelter Look-up'!$E:$E,0)))</f>
        <v/>
      </c>
      <c r="D1759" s="95"/>
      <c r="E1759" s="95" t="str">
        <f ca="1">IF(ISERROR($Y1759),"",OFFSET('Smelter Look-up'!$D$4,$Y1759-4,0)&amp;"")</f>
        <v/>
      </c>
      <c r="F1759" s="95" t="str">
        <f ca="1">IF(ISERROR($Y1759),"",OFFSET('Smelter Look-up'!$E$4,$Y1759-4,0))</f>
        <v/>
      </c>
      <c r="G1759" s="95" t="str">
        <f ca="1">IF(C1759="Smelter not listed","Enter smelter details",IF(ISERROR($Y1759),"",OFFSET('Smelter Look-up'!$F$4,$Y1759-4,0)))</f>
        <v/>
      </c>
      <c r="H1759" s="154" t="str">
        <f ca="1">IF(ISERROR($Y1759),"",OFFSET('Smelter Look-up'!$G$4,$Y1759-4,0))</f>
        <v/>
      </c>
      <c r="I1759" s="96" t="str">
        <f ca="1">IF(ISERROR($Y1759),"",OFFSET('Smelter Look-up'!$H$4,$Y1759-4,0))</f>
        <v/>
      </c>
      <c r="J1759" s="96" t="str">
        <f ca="1">IF(ISERROR($Y1759),"",OFFSET('Smelter Look-up'!$I$4,$Y1759-4,0))</f>
        <v/>
      </c>
      <c r="K1759" s="97"/>
      <c r="L1759" s="97"/>
      <c r="M1759" s="97"/>
      <c r="N1759" s="97"/>
      <c r="O1759" s="97"/>
      <c r="P1759" s="97"/>
      <c r="Q1759" s="98"/>
      <c r="R1759" s="140" t="str">
        <f ca="1">IF(ISERROR($Y1759),"",OFFSET('Smelter Look-up'!$C$4,$Y1759-4,0)&amp;"")</f>
        <v/>
      </c>
      <c r="S1759" s="98" t="str">
        <f ca="1" t="shared" si="195"/>
        <v/>
      </c>
      <c r="T1759" s="98" t="str">
        <f ca="1">IF(B1759="","",IF(ISERROR(MATCH($J1759,SorP!B:B,0)),"",INDIRECT("'SorP'!$A$"&amp;MATCH($S1759&amp;$J1759,SorP!C:C,0))))</f>
        <v/>
      </c>
      <c r="U1759" s="99"/>
      <c r="V1759" s="74" t="str">
        <f ca="1" t="shared" si="196"/>
        <v/>
      </c>
      <c r="W1759" s="74" t="b">
        <f ca="1" t="shared" si="197"/>
        <v>0</v>
      </c>
      <c r="X1759" s="74" t="str">
        <f ca="1" t="shared" si="198"/>
        <v>+</v>
      </c>
      <c r="Y1759" s="74" t="e">
        <f ca="1">IF(C1759="",NA(),MATCH($B1759&amp;$C1759,'Smelter Look-up'!$J:$J,0))</f>
        <v>#N/A</v>
      </c>
      <c r="AB1759" s="74">
        <f ca="1" t="shared" si="199"/>
        <v>0</v>
      </c>
      <c r="AC1759" s="74" t="str">
        <f ca="1" t="shared" si="200"/>
        <v/>
      </c>
      <c r="AD1759" s="74" t="str">
        <f ca="1" t="shared" si="201"/>
        <v/>
      </c>
    </row>
    <row r="1760" s="74" customFormat="1" ht="20.15" customHeight="1" spans="1:30">
      <c r="A1760" s="97"/>
      <c r="B1760" s="95" t="str">
        <f ca="1">IF(LEN(A1760)=0,"",INDEX('Smelter Look-up'!$A:$A,MATCH($A1760,'Smelter Look-up'!$E:$E,0)))</f>
        <v/>
      </c>
      <c r="C1760" s="95" t="str">
        <f ca="1">IF(LEN(A1760)=0,"",INDEX('Smelter Look-up'!$C:$C,MATCH($A1760,'Smelter Look-up'!$E:$E,0)))</f>
        <v/>
      </c>
      <c r="D1760" s="95"/>
      <c r="E1760" s="95" t="str">
        <f ca="1">IF(ISERROR($Y1760),"",OFFSET('Smelter Look-up'!$D$4,$Y1760-4,0)&amp;"")</f>
        <v/>
      </c>
      <c r="F1760" s="95" t="str">
        <f ca="1">IF(ISERROR($Y1760),"",OFFSET('Smelter Look-up'!$E$4,$Y1760-4,0))</f>
        <v/>
      </c>
      <c r="G1760" s="95" t="str">
        <f ca="1">IF(C1760="Smelter not listed","Enter smelter details",IF(ISERROR($Y1760),"",OFFSET('Smelter Look-up'!$F$4,$Y1760-4,0)))</f>
        <v/>
      </c>
      <c r="H1760" s="154" t="str">
        <f ca="1">IF(ISERROR($Y1760),"",OFFSET('Smelter Look-up'!$G$4,$Y1760-4,0))</f>
        <v/>
      </c>
      <c r="I1760" s="96" t="str">
        <f ca="1">IF(ISERROR($Y1760),"",OFFSET('Smelter Look-up'!$H$4,$Y1760-4,0))</f>
        <v/>
      </c>
      <c r="J1760" s="96" t="str">
        <f ca="1">IF(ISERROR($Y1760),"",OFFSET('Smelter Look-up'!$I$4,$Y1760-4,0))</f>
        <v/>
      </c>
      <c r="K1760" s="97"/>
      <c r="L1760" s="97"/>
      <c r="M1760" s="97"/>
      <c r="N1760" s="97"/>
      <c r="O1760" s="97"/>
      <c r="P1760" s="97"/>
      <c r="Q1760" s="98"/>
      <c r="R1760" s="140" t="str">
        <f ca="1">IF(ISERROR($Y1760),"",OFFSET('Smelter Look-up'!$C$4,$Y1760-4,0)&amp;"")</f>
        <v/>
      </c>
      <c r="S1760" s="98" t="str">
        <f ca="1" t="shared" si="195"/>
        <v/>
      </c>
      <c r="T1760" s="98" t="str">
        <f ca="1">IF(B1760="","",IF(ISERROR(MATCH($J1760,SorP!B:B,0)),"",INDIRECT("'SorP'!$A$"&amp;MATCH($S1760&amp;$J1760,SorP!C:C,0))))</f>
        <v/>
      </c>
      <c r="U1760" s="99"/>
      <c r="V1760" s="74" t="str">
        <f ca="1" t="shared" si="196"/>
        <v/>
      </c>
      <c r="W1760" s="74" t="b">
        <f ca="1" t="shared" si="197"/>
        <v>0</v>
      </c>
      <c r="X1760" s="74" t="str">
        <f ca="1" t="shared" si="198"/>
        <v>+</v>
      </c>
      <c r="Y1760" s="74" t="e">
        <f ca="1">IF(C1760="",NA(),MATCH($B1760&amp;$C1760,'Smelter Look-up'!$J:$J,0))</f>
        <v>#N/A</v>
      </c>
      <c r="AB1760" s="74">
        <f ca="1" t="shared" si="199"/>
        <v>0</v>
      </c>
      <c r="AC1760" s="74" t="str">
        <f ca="1" t="shared" si="200"/>
        <v/>
      </c>
      <c r="AD1760" s="74" t="str">
        <f ca="1" t="shared" si="201"/>
        <v/>
      </c>
    </row>
    <row r="1761" s="74" customFormat="1" ht="20.15" customHeight="1" spans="1:30">
      <c r="A1761" s="97"/>
      <c r="B1761" s="95" t="str">
        <f ca="1">IF(LEN(A1761)=0,"",INDEX('Smelter Look-up'!$A:$A,MATCH($A1761,'Smelter Look-up'!$E:$E,0)))</f>
        <v/>
      </c>
      <c r="C1761" s="95" t="str">
        <f ca="1">IF(LEN(A1761)=0,"",INDEX('Smelter Look-up'!$C:$C,MATCH($A1761,'Smelter Look-up'!$E:$E,0)))</f>
        <v/>
      </c>
      <c r="D1761" s="95"/>
      <c r="E1761" s="95" t="str">
        <f ca="1">IF(ISERROR($Y1761),"",OFFSET('Smelter Look-up'!$D$4,$Y1761-4,0)&amp;"")</f>
        <v/>
      </c>
      <c r="F1761" s="95" t="str">
        <f ca="1">IF(ISERROR($Y1761),"",OFFSET('Smelter Look-up'!$E$4,$Y1761-4,0))</f>
        <v/>
      </c>
      <c r="G1761" s="95" t="str">
        <f ca="1">IF(C1761="Smelter not listed","Enter smelter details",IF(ISERROR($Y1761),"",OFFSET('Smelter Look-up'!$F$4,$Y1761-4,0)))</f>
        <v/>
      </c>
      <c r="H1761" s="154" t="str">
        <f ca="1">IF(ISERROR($Y1761),"",OFFSET('Smelter Look-up'!$G$4,$Y1761-4,0))</f>
        <v/>
      </c>
      <c r="I1761" s="96" t="str">
        <f ca="1">IF(ISERROR($Y1761),"",OFFSET('Smelter Look-up'!$H$4,$Y1761-4,0))</f>
        <v/>
      </c>
      <c r="J1761" s="96" t="str">
        <f ca="1">IF(ISERROR($Y1761),"",OFFSET('Smelter Look-up'!$I$4,$Y1761-4,0))</f>
        <v/>
      </c>
      <c r="K1761" s="97"/>
      <c r="L1761" s="97"/>
      <c r="M1761" s="97"/>
      <c r="N1761" s="97"/>
      <c r="O1761" s="97"/>
      <c r="P1761" s="97"/>
      <c r="Q1761" s="98"/>
      <c r="R1761" s="140" t="str">
        <f ca="1">IF(ISERROR($Y1761),"",OFFSET('Smelter Look-up'!$C$4,$Y1761-4,0)&amp;"")</f>
        <v/>
      </c>
      <c r="S1761" s="98" t="str">
        <f ca="1" t="shared" si="195"/>
        <v/>
      </c>
      <c r="T1761" s="98" t="str">
        <f ca="1">IF(B1761="","",IF(ISERROR(MATCH($J1761,SorP!B:B,0)),"",INDIRECT("'SorP'!$A$"&amp;MATCH($S1761&amp;$J1761,SorP!C:C,0))))</f>
        <v/>
      </c>
      <c r="U1761" s="99"/>
      <c r="V1761" s="74" t="str">
        <f ca="1" t="shared" si="196"/>
        <v/>
      </c>
      <c r="W1761" s="74" t="b">
        <f ca="1" t="shared" si="197"/>
        <v>0</v>
      </c>
      <c r="X1761" s="74" t="str">
        <f ca="1" t="shared" si="198"/>
        <v>+</v>
      </c>
      <c r="Y1761" s="74" t="e">
        <f ca="1">IF(C1761="",NA(),MATCH($B1761&amp;$C1761,'Smelter Look-up'!$J:$J,0))</f>
        <v>#N/A</v>
      </c>
      <c r="AB1761" s="74">
        <f ca="1" t="shared" si="199"/>
        <v>0</v>
      </c>
      <c r="AC1761" s="74" t="str">
        <f ca="1" t="shared" si="200"/>
        <v/>
      </c>
      <c r="AD1761" s="74" t="str">
        <f ca="1" t="shared" si="201"/>
        <v/>
      </c>
    </row>
    <row r="1762" s="74" customFormat="1" ht="20.15" customHeight="1" spans="1:30">
      <c r="A1762" s="97"/>
      <c r="B1762" s="95" t="str">
        <f ca="1">IF(LEN(A1762)=0,"",INDEX('Smelter Look-up'!$A:$A,MATCH($A1762,'Smelter Look-up'!$E:$E,0)))</f>
        <v/>
      </c>
      <c r="C1762" s="95" t="str">
        <f ca="1">IF(LEN(A1762)=0,"",INDEX('Smelter Look-up'!$C:$C,MATCH($A1762,'Smelter Look-up'!$E:$E,0)))</f>
        <v/>
      </c>
      <c r="D1762" s="95"/>
      <c r="E1762" s="95" t="str">
        <f ca="1">IF(ISERROR($Y1762),"",OFFSET('Smelter Look-up'!$D$4,$Y1762-4,0)&amp;"")</f>
        <v/>
      </c>
      <c r="F1762" s="95" t="str">
        <f ca="1">IF(ISERROR($Y1762),"",OFFSET('Smelter Look-up'!$E$4,$Y1762-4,0))</f>
        <v/>
      </c>
      <c r="G1762" s="95" t="str">
        <f ca="1">IF(C1762="Smelter not listed","Enter smelter details",IF(ISERROR($Y1762),"",OFFSET('Smelter Look-up'!$F$4,$Y1762-4,0)))</f>
        <v/>
      </c>
      <c r="H1762" s="154" t="str">
        <f ca="1">IF(ISERROR($Y1762),"",OFFSET('Smelter Look-up'!$G$4,$Y1762-4,0))</f>
        <v/>
      </c>
      <c r="I1762" s="96" t="str">
        <f ca="1">IF(ISERROR($Y1762),"",OFFSET('Smelter Look-up'!$H$4,$Y1762-4,0))</f>
        <v/>
      </c>
      <c r="J1762" s="96" t="str">
        <f ca="1">IF(ISERROR($Y1762),"",OFFSET('Smelter Look-up'!$I$4,$Y1762-4,0))</f>
        <v/>
      </c>
      <c r="K1762" s="97"/>
      <c r="L1762" s="97"/>
      <c r="M1762" s="97"/>
      <c r="N1762" s="97"/>
      <c r="O1762" s="97"/>
      <c r="P1762" s="97"/>
      <c r="Q1762" s="98"/>
      <c r="R1762" s="140" t="str">
        <f ca="1">IF(ISERROR($Y1762),"",OFFSET('Smelter Look-up'!$C$4,$Y1762-4,0)&amp;"")</f>
        <v/>
      </c>
      <c r="S1762" s="98" t="str">
        <f ca="1" t="shared" si="195"/>
        <v/>
      </c>
      <c r="T1762" s="98" t="str">
        <f ca="1">IF(B1762="","",IF(ISERROR(MATCH($J1762,SorP!B:B,0)),"",INDIRECT("'SorP'!$A$"&amp;MATCH($S1762&amp;$J1762,SorP!C:C,0))))</f>
        <v/>
      </c>
      <c r="U1762" s="99"/>
      <c r="V1762" s="74" t="str">
        <f ca="1" t="shared" si="196"/>
        <v/>
      </c>
      <c r="W1762" s="74" t="b">
        <f ca="1" t="shared" si="197"/>
        <v>0</v>
      </c>
      <c r="X1762" s="74" t="str">
        <f ca="1" t="shared" si="198"/>
        <v>+</v>
      </c>
      <c r="Y1762" s="74" t="e">
        <f ca="1">IF(C1762="",NA(),MATCH($B1762&amp;$C1762,'Smelter Look-up'!$J:$J,0))</f>
        <v>#N/A</v>
      </c>
      <c r="AB1762" s="74">
        <f ca="1" t="shared" si="199"/>
        <v>0</v>
      </c>
      <c r="AC1762" s="74" t="str">
        <f ca="1" t="shared" si="200"/>
        <v/>
      </c>
      <c r="AD1762" s="74" t="str">
        <f ca="1" t="shared" si="201"/>
        <v/>
      </c>
    </row>
    <row r="1763" s="74" customFormat="1" ht="20.15" customHeight="1" spans="1:30">
      <c r="A1763" s="97"/>
      <c r="B1763" s="95" t="str">
        <f ca="1">IF(LEN(A1763)=0,"",INDEX('Smelter Look-up'!$A:$A,MATCH($A1763,'Smelter Look-up'!$E:$E,0)))</f>
        <v/>
      </c>
      <c r="C1763" s="95" t="str">
        <f ca="1">IF(LEN(A1763)=0,"",INDEX('Smelter Look-up'!$C:$C,MATCH($A1763,'Smelter Look-up'!$E:$E,0)))</f>
        <v/>
      </c>
      <c r="D1763" s="95"/>
      <c r="E1763" s="95" t="str">
        <f ca="1">IF(ISERROR($Y1763),"",OFFSET('Smelter Look-up'!$D$4,$Y1763-4,0)&amp;"")</f>
        <v/>
      </c>
      <c r="F1763" s="95" t="str">
        <f ca="1">IF(ISERROR($Y1763),"",OFFSET('Smelter Look-up'!$E$4,$Y1763-4,0))</f>
        <v/>
      </c>
      <c r="G1763" s="95" t="str">
        <f ca="1">IF(C1763="Smelter not listed","Enter smelter details",IF(ISERROR($Y1763),"",OFFSET('Smelter Look-up'!$F$4,$Y1763-4,0)))</f>
        <v/>
      </c>
      <c r="H1763" s="154" t="str">
        <f ca="1">IF(ISERROR($Y1763),"",OFFSET('Smelter Look-up'!$G$4,$Y1763-4,0))</f>
        <v/>
      </c>
      <c r="I1763" s="96" t="str">
        <f ca="1">IF(ISERROR($Y1763),"",OFFSET('Smelter Look-up'!$H$4,$Y1763-4,0))</f>
        <v/>
      </c>
      <c r="J1763" s="96" t="str">
        <f ca="1">IF(ISERROR($Y1763),"",OFFSET('Smelter Look-up'!$I$4,$Y1763-4,0))</f>
        <v/>
      </c>
      <c r="K1763" s="97"/>
      <c r="L1763" s="97"/>
      <c r="M1763" s="97"/>
      <c r="N1763" s="97"/>
      <c r="O1763" s="97"/>
      <c r="P1763" s="97"/>
      <c r="Q1763" s="98"/>
      <c r="R1763" s="140" t="str">
        <f ca="1">IF(ISERROR($Y1763),"",OFFSET('Smelter Look-up'!$C$4,$Y1763-4,0)&amp;"")</f>
        <v/>
      </c>
      <c r="S1763" s="98" t="str">
        <f ca="1" t="shared" si="195"/>
        <v/>
      </c>
      <c r="T1763" s="98" t="str">
        <f ca="1">IF(B1763="","",IF(ISERROR(MATCH($J1763,SorP!B:B,0)),"",INDIRECT("'SorP'!$A$"&amp;MATCH($S1763&amp;$J1763,SorP!C:C,0))))</f>
        <v/>
      </c>
      <c r="U1763" s="99"/>
      <c r="V1763" s="74" t="str">
        <f ca="1" t="shared" si="196"/>
        <v/>
      </c>
      <c r="W1763" s="74" t="b">
        <f ca="1" t="shared" si="197"/>
        <v>0</v>
      </c>
      <c r="X1763" s="74" t="str">
        <f ca="1" t="shared" si="198"/>
        <v>+</v>
      </c>
      <c r="Y1763" s="74" t="e">
        <f ca="1">IF(C1763="",NA(),MATCH($B1763&amp;$C1763,'Smelter Look-up'!$J:$J,0))</f>
        <v>#N/A</v>
      </c>
      <c r="AB1763" s="74">
        <f ca="1" t="shared" si="199"/>
        <v>0</v>
      </c>
      <c r="AC1763" s="74" t="str">
        <f ca="1" t="shared" si="200"/>
        <v/>
      </c>
      <c r="AD1763" s="74" t="str">
        <f ca="1" t="shared" si="201"/>
        <v/>
      </c>
    </row>
    <row r="1764" s="74" customFormat="1" ht="20.15" customHeight="1" spans="1:30">
      <c r="A1764" s="97"/>
      <c r="B1764" s="95" t="str">
        <f ca="1">IF(LEN(A1764)=0,"",INDEX('Smelter Look-up'!$A:$A,MATCH($A1764,'Smelter Look-up'!$E:$E,0)))</f>
        <v/>
      </c>
      <c r="C1764" s="95" t="str">
        <f ca="1">IF(LEN(A1764)=0,"",INDEX('Smelter Look-up'!$C:$C,MATCH($A1764,'Smelter Look-up'!$E:$E,0)))</f>
        <v/>
      </c>
      <c r="D1764" s="95"/>
      <c r="E1764" s="95" t="str">
        <f ca="1">IF(ISERROR($Y1764),"",OFFSET('Smelter Look-up'!$D$4,$Y1764-4,0)&amp;"")</f>
        <v/>
      </c>
      <c r="F1764" s="95" t="str">
        <f ca="1">IF(ISERROR($Y1764),"",OFFSET('Smelter Look-up'!$E$4,$Y1764-4,0))</f>
        <v/>
      </c>
      <c r="G1764" s="95" t="str">
        <f ca="1">IF(C1764="Smelter not listed","Enter smelter details",IF(ISERROR($Y1764),"",OFFSET('Smelter Look-up'!$F$4,$Y1764-4,0)))</f>
        <v/>
      </c>
      <c r="H1764" s="154" t="str">
        <f ca="1">IF(ISERROR($Y1764),"",OFFSET('Smelter Look-up'!$G$4,$Y1764-4,0))</f>
        <v/>
      </c>
      <c r="I1764" s="96" t="str">
        <f ca="1">IF(ISERROR($Y1764),"",OFFSET('Smelter Look-up'!$H$4,$Y1764-4,0))</f>
        <v/>
      </c>
      <c r="J1764" s="96" t="str">
        <f ca="1">IF(ISERROR($Y1764),"",OFFSET('Smelter Look-up'!$I$4,$Y1764-4,0))</f>
        <v/>
      </c>
      <c r="K1764" s="97"/>
      <c r="L1764" s="97"/>
      <c r="M1764" s="97"/>
      <c r="N1764" s="97"/>
      <c r="O1764" s="97"/>
      <c r="P1764" s="97"/>
      <c r="Q1764" s="98"/>
      <c r="R1764" s="140" t="str">
        <f ca="1">IF(ISERROR($Y1764),"",OFFSET('Smelter Look-up'!$C$4,$Y1764-4,0)&amp;"")</f>
        <v/>
      </c>
      <c r="S1764" s="98" t="str">
        <f ca="1" t="shared" si="195"/>
        <v/>
      </c>
      <c r="T1764" s="98" t="str">
        <f ca="1">IF(B1764="","",IF(ISERROR(MATCH($J1764,SorP!B:B,0)),"",INDIRECT("'SorP'!$A$"&amp;MATCH($S1764&amp;$J1764,SorP!C:C,0))))</f>
        <v/>
      </c>
      <c r="U1764" s="99"/>
      <c r="V1764" s="74" t="str">
        <f ca="1" t="shared" si="196"/>
        <v/>
      </c>
      <c r="W1764" s="74" t="b">
        <f ca="1" t="shared" si="197"/>
        <v>0</v>
      </c>
      <c r="X1764" s="74" t="str">
        <f ca="1" t="shared" si="198"/>
        <v>+</v>
      </c>
      <c r="Y1764" s="74" t="e">
        <f ca="1">IF(C1764="",NA(),MATCH($B1764&amp;$C1764,'Smelter Look-up'!$J:$J,0))</f>
        <v>#N/A</v>
      </c>
      <c r="AB1764" s="74">
        <f ca="1" t="shared" si="199"/>
        <v>0</v>
      </c>
      <c r="AC1764" s="74" t="str">
        <f ca="1" t="shared" si="200"/>
        <v/>
      </c>
      <c r="AD1764" s="74" t="str">
        <f ca="1" t="shared" si="201"/>
        <v/>
      </c>
    </row>
    <row r="1765" s="74" customFormat="1" ht="20.15" customHeight="1" spans="1:30">
      <c r="A1765" s="97"/>
      <c r="B1765" s="95" t="str">
        <f ca="1">IF(LEN(A1765)=0,"",INDEX('Smelter Look-up'!$A:$A,MATCH($A1765,'Smelter Look-up'!$E:$E,0)))</f>
        <v/>
      </c>
      <c r="C1765" s="95" t="str">
        <f ca="1">IF(LEN(A1765)=0,"",INDEX('Smelter Look-up'!$C:$C,MATCH($A1765,'Smelter Look-up'!$E:$E,0)))</f>
        <v/>
      </c>
      <c r="D1765" s="95"/>
      <c r="E1765" s="95" t="str">
        <f ca="1">IF(ISERROR($Y1765),"",OFFSET('Smelter Look-up'!$D$4,$Y1765-4,0)&amp;"")</f>
        <v/>
      </c>
      <c r="F1765" s="95" t="str">
        <f ca="1">IF(ISERROR($Y1765),"",OFFSET('Smelter Look-up'!$E$4,$Y1765-4,0))</f>
        <v/>
      </c>
      <c r="G1765" s="95" t="str">
        <f ca="1">IF(C1765="Smelter not listed","Enter smelter details",IF(ISERROR($Y1765),"",OFFSET('Smelter Look-up'!$F$4,$Y1765-4,0)))</f>
        <v/>
      </c>
      <c r="H1765" s="154" t="str">
        <f ca="1">IF(ISERROR($Y1765),"",OFFSET('Smelter Look-up'!$G$4,$Y1765-4,0))</f>
        <v/>
      </c>
      <c r="I1765" s="96" t="str">
        <f ca="1">IF(ISERROR($Y1765),"",OFFSET('Smelter Look-up'!$H$4,$Y1765-4,0))</f>
        <v/>
      </c>
      <c r="J1765" s="96" t="str">
        <f ca="1">IF(ISERROR($Y1765),"",OFFSET('Smelter Look-up'!$I$4,$Y1765-4,0))</f>
        <v/>
      </c>
      <c r="K1765" s="97"/>
      <c r="L1765" s="97"/>
      <c r="M1765" s="97"/>
      <c r="N1765" s="97"/>
      <c r="O1765" s="97"/>
      <c r="P1765" s="97"/>
      <c r="Q1765" s="98"/>
      <c r="R1765" s="140" t="str">
        <f ca="1">IF(ISERROR($Y1765),"",OFFSET('Smelter Look-up'!$C$4,$Y1765-4,0)&amp;"")</f>
        <v/>
      </c>
      <c r="S1765" s="98" t="str">
        <f ca="1" t="shared" si="195"/>
        <v/>
      </c>
      <c r="T1765" s="98" t="str">
        <f ca="1">IF(B1765="","",IF(ISERROR(MATCH($J1765,SorP!B:B,0)),"",INDIRECT("'SorP'!$A$"&amp;MATCH($S1765&amp;$J1765,SorP!C:C,0))))</f>
        <v/>
      </c>
      <c r="U1765" s="99"/>
      <c r="V1765" s="74" t="str">
        <f ca="1" t="shared" si="196"/>
        <v/>
      </c>
      <c r="W1765" s="74" t="b">
        <f ca="1" t="shared" si="197"/>
        <v>0</v>
      </c>
      <c r="X1765" s="74" t="str">
        <f ca="1" t="shared" si="198"/>
        <v>+</v>
      </c>
      <c r="Y1765" s="74" t="e">
        <f ca="1">IF(C1765="",NA(),MATCH($B1765&amp;$C1765,'Smelter Look-up'!$J:$J,0))</f>
        <v>#N/A</v>
      </c>
      <c r="AB1765" s="74">
        <f ca="1" t="shared" si="199"/>
        <v>0</v>
      </c>
      <c r="AC1765" s="74" t="str">
        <f ca="1" t="shared" si="200"/>
        <v/>
      </c>
      <c r="AD1765" s="74" t="str">
        <f ca="1" t="shared" si="201"/>
        <v/>
      </c>
    </row>
    <row r="1766" s="74" customFormat="1" ht="20.15" customHeight="1" spans="1:30">
      <c r="A1766" s="97"/>
      <c r="B1766" s="95" t="str">
        <f ca="1">IF(LEN(A1766)=0,"",INDEX('Smelter Look-up'!$A:$A,MATCH($A1766,'Smelter Look-up'!$E:$E,0)))</f>
        <v/>
      </c>
      <c r="C1766" s="95" t="str">
        <f ca="1">IF(LEN(A1766)=0,"",INDEX('Smelter Look-up'!$C:$C,MATCH($A1766,'Smelter Look-up'!$E:$E,0)))</f>
        <v/>
      </c>
      <c r="D1766" s="95"/>
      <c r="E1766" s="95" t="str">
        <f ca="1">IF(ISERROR($Y1766),"",OFFSET('Smelter Look-up'!$D$4,$Y1766-4,0)&amp;"")</f>
        <v/>
      </c>
      <c r="F1766" s="95" t="str">
        <f ca="1">IF(ISERROR($Y1766),"",OFFSET('Smelter Look-up'!$E$4,$Y1766-4,0))</f>
        <v/>
      </c>
      <c r="G1766" s="95" t="str">
        <f ca="1">IF(C1766="Smelter not listed","Enter smelter details",IF(ISERROR($Y1766),"",OFFSET('Smelter Look-up'!$F$4,$Y1766-4,0)))</f>
        <v/>
      </c>
      <c r="H1766" s="154" t="str">
        <f ca="1">IF(ISERROR($Y1766),"",OFFSET('Smelter Look-up'!$G$4,$Y1766-4,0))</f>
        <v/>
      </c>
      <c r="I1766" s="96" t="str">
        <f ca="1">IF(ISERROR($Y1766),"",OFFSET('Smelter Look-up'!$H$4,$Y1766-4,0))</f>
        <v/>
      </c>
      <c r="J1766" s="96" t="str">
        <f ca="1">IF(ISERROR($Y1766),"",OFFSET('Smelter Look-up'!$I$4,$Y1766-4,0))</f>
        <v/>
      </c>
      <c r="K1766" s="97"/>
      <c r="L1766" s="97"/>
      <c r="M1766" s="97"/>
      <c r="N1766" s="97"/>
      <c r="O1766" s="97"/>
      <c r="P1766" s="97"/>
      <c r="Q1766" s="98"/>
      <c r="R1766" s="140" t="str">
        <f ca="1">IF(ISERROR($Y1766),"",OFFSET('Smelter Look-up'!$C$4,$Y1766-4,0)&amp;"")</f>
        <v/>
      </c>
      <c r="S1766" s="98" t="str">
        <f ca="1" t="shared" si="195"/>
        <v/>
      </c>
      <c r="T1766" s="98" t="str">
        <f ca="1">IF(B1766="","",IF(ISERROR(MATCH($J1766,SorP!B:B,0)),"",INDIRECT("'SorP'!$A$"&amp;MATCH($S1766&amp;$J1766,SorP!C:C,0))))</f>
        <v/>
      </c>
      <c r="U1766" s="99"/>
      <c r="V1766" s="74" t="str">
        <f ca="1" t="shared" si="196"/>
        <v/>
      </c>
      <c r="W1766" s="74" t="b">
        <f ca="1" t="shared" si="197"/>
        <v>0</v>
      </c>
      <c r="X1766" s="74" t="str">
        <f ca="1" t="shared" si="198"/>
        <v>+</v>
      </c>
      <c r="Y1766" s="74" t="e">
        <f ca="1">IF(C1766="",NA(),MATCH($B1766&amp;$C1766,'Smelter Look-up'!$J:$J,0))</f>
        <v>#N/A</v>
      </c>
      <c r="AB1766" s="74">
        <f ca="1" t="shared" si="199"/>
        <v>0</v>
      </c>
      <c r="AC1766" s="74" t="str">
        <f ca="1" t="shared" si="200"/>
        <v/>
      </c>
      <c r="AD1766" s="74" t="str">
        <f ca="1" t="shared" si="201"/>
        <v/>
      </c>
    </row>
    <row r="1767" s="74" customFormat="1" ht="20.15" customHeight="1" spans="1:30">
      <c r="A1767" s="97"/>
      <c r="B1767" s="95" t="str">
        <f ca="1">IF(LEN(A1767)=0,"",INDEX('Smelter Look-up'!$A:$A,MATCH($A1767,'Smelter Look-up'!$E:$E,0)))</f>
        <v/>
      </c>
      <c r="C1767" s="95" t="str">
        <f ca="1">IF(LEN(A1767)=0,"",INDEX('Smelter Look-up'!$C:$C,MATCH($A1767,'Smelter Look-up'!$E:$E,0)))</f>
        <v/>
      </c>
      <c r="D1767" s="95"/>
      <c r="E1767" s="95" t="str">
        <f ca="1">IF(ISERROR($Y1767),"",OFFSET('Smelter Look-up'!$D$4,$Y1767-4,0)&amp;"")</f>
        <v/>
      </c>
      <c r="F1767" s="95" t="str">
        <f ca="1">IF(ISERROR($Y1767),"",OFFSET('Smelter Look-up'!$E$4,$Y1767-4,0))</f>
        <v/>
      </c>
      <c r="G1767" s="95" t="str">
        <f ca="1">IF(C1767="Smelter not listed","Enter smelter details",IF(ISERROR($Y1767),"",OFFSET('Smelter Look-up'!$F$4,$Y1767-4,0)))</f>
        <v/>
      </c>
      <c r="H1767" s="154" t="str">
        <f ca="1">IF(ISERROR($Y1767),"",OFFSET('Smelter Look-up'!$G$4,$Y1767-4,0))</f>
        <v/>
      </c>
      <c r="I1767" s="96" t="str">
        <f ca="1">IF(ISERROR($Y1767),"",OFFSET('Smelter Look-up'!$H$4,$Y1767-4,0))</f>
        <v/>
      </c>
      <c r="J1767" s="96" t="str">
        <f ca="1">IF(ISERROR($Y1767),"",OFFSET('Smelter Look-up'!$I$4,$Y1767-4,0))</f>
        <v/>
      </c>
      <c r="K1767" s="97"/>
      <c r="L1767" s="97"/>
      <c r="M1767" s="97"/>
      <c r="N1767" s="97"/>
      <c r="O1767" s="97"/>
      <c r="P1767" s="97"/>
      <c r="Q1767" s="98"/>
      <c r="R1767" s="140" t="str">
        <f ca="1">IF(ISERROR($Y1767),"",OFFSET('Smelter Look-up'!$C$4,$Y1767-4,0)&amp;"")</f>
        <v/>
      </c>
      <c r="S1767" s="98" t="str">
        <f ca="1" t="shared" si="195"/>
        <v/>
      </c>
      <c r="T1767" s="98" t="str">
        <f ca="1">IF(B1767="","",IF(ISERROR(MATCH($J1767,SorP!B:B,0)),"",INDIRECT("'SorP'!$A$"&amp;MATCH($S1767&amp;$J1767,SorP!C:C,0))))</f>
        <v/>
      </c>
      <c r="U1767" s="99"/>
      <c r="V1767" s="74" t="str">
        <f ca="1" t="shared" si="196"/>
        <v/>
      </c>
      <c r="W1767" s="74" t="b">
        <f ca="1" t="shared" si="197"/>
        <v>0</v>
      </c>
      <c r="X1767" s="74" t="str">
        <f ca="1" t="shared" si="198"/>
        <v>+</v>
      </c>
      <c r="Y1767" s="74" t="e">
        <f ca="1">IF(C1767="",NA(),MATCH($B1767&amp;$C1767,'Smelter Look-up'!$J:$J,0))</f>
        <v>#N/A</v>
      </c>
      <c r="AB1767" s="74">
        <f ca="1" t="shared" si="199"/>
        <v>0</v>
      </c>
      <c r="AC1767" s="74" t="str">
        <f ca="1" t="shared" si="200"/>
        <v/>
      </c>
      <c r="AD1767" s="74" t="str">
        <f ca="1" t="shared" si="201"/>
        <v/>
      </c>
    </row>
    <row r="1768" s="74" customFormat="1" ht="20.15" customHeight="1" spans="1:30">
      <c r="A1768" s="97"/>
      <c r="B1768" s="95" t="str">
        <f ca="1">IF(LEN(A1768)=0,"",INDEX('Smelter Look-up'!$A:$A,MATCH($A1768,'Smelter Look-up'!$E:$E,0)))</f>
        <v/>
      </c>
      <c r="C1768" s="95" t="str">
        <f ca="1">IF(LEN(A1768)=0,"",INDEX('Smelter Look-up'!$C:$C,MATCH($A1768,'Smelter Look-up'!$E:$E,0)))</f>
        <v/>
      </c>
      <c r="D1768" s="95"/>
      <c r="E1768" s="95" t="str">
        <f ca="1">IF(ISERROR($Y1768),"",OFFSET('Smelter Look-up'!$D$4,$Y1768-4,0)&amp;"")</f>
        <v/>
      </c>
      <c r="F1768" s="95" t="str">
        <f ca="1">IF(ISERROR($Y1768),"",OFFSET('Smelter Look-up'!$E$4,$Y1768-4,0))</f>
        <v/>
      </c>
      <c r="G1768" s="95" t="str">
        <f ca="1">IF(C1768="Smelter not listed","Enter smelter details",IF(ISERROR($Y1768),"",OFFSET('Smelter Look-up'!$F$4,$Y1768-4,0)))</f>
        <v/>
      </c>
      <c r="H1768" s="154" t="str">
        <f ca="1">IF(ISERROR($Y1768),"",OFFSET('Smelter Look-up'!$G$4,$Y1768-4,0))</f>
        <v/>
      </c>
      <c r="I1768" s="96" t="str">
        <f ca="1">IF(ISERROR($Y1768),"",OFFSET('Smelter Look-up'!$H$4,$Y1768-4,0))</f>
        <v/>
      </c>
      <c r="J1768" s="96" t="str">
        <f ca="1">IF(ISERROR($Y1768),"",OFFSET('Smelter Look-up'!$I$4,$Y1768-4,0))</f>
        <v/>
      </c>
      <c r="K1768" s="97"/>
      <c r="L1768" s="97"/>
      <c r="M1768" s="97"/>
      <c r="N1768" s="97"/>
      <c r="O1768" s="97"/>
      <c r="P1768" s="97"/>
      <c r="Q1768" s="98"/>
      <c r="R1768" s="140" t="str">
        <f ca="1">IF(ISERROR($Y1768),"",OFFSET('Smelter Look-up'!$C$4,$Y1768-4,0)&amp;"")</f>
        <v/>
      </c>
      <c r="S1768" s="98" t="str">
        <f ca="1" t="shared" si="195"/>
        <v/>
      </c>
      <c r="T1768" s="98" t="str">
        <f ca="1">IF(B1768="","",IF(ISERROR(MATCH($J1768,SorP!B:B,0)),"",INDIRECT("'SorP'!$A$"&amp;MATCH($S1768&amp;$J1768,SorP!C:C,0))))</f>
        <v/>
      </c>
      <c r="U1768" s="99"/>
      <c r="V1768" s="74" t="str">
        <f ca="1" t="shared" si="196"/>
        <v/>
      </c>
      <c r="W1768" s="74" t="b">
        <f ca="1" t="shared" si="197"/>
        <v>0</v>
      </c>
      <c r="X1768" s="74" t="str">
        <f ca="1" t="shared" si="198"/>
        <v>+</v>
      </c>
      <c r="Y1768" s="74" t="e">
        <f ca="1">IF(C1768="",NA(),MATCH($B1768&amp;$C1768,'Smelter Look-up'!$J:$J,0))</f>
        <v>#N/A</v>
      </c>
      <c r="AB1768" s="74">
        <f ca="1" t="shared" si="199"/>
        <v>0</v>
      </c>
      <c r="AC1768" s="74" t="str">
        <f ca="1" t="shared" si="200"/>
        <v/>
      </c>
      <c r="AD1768" s="74" t="str">
        <f ca="1" t="shared" si="201"/>
        <v/>
      </c>
    </row>
    <row r="1769" s="74" customFormat="1" ht="20.15" customHeight="1" spans="1:30">
      <c r="A1769" s="97"/>
      <c r="B1769" s="95" t="str">
        <f ca="1">IF(LEN(A1769)=0,"",INDEX('Smelter Look-up'!$A:$A,MATCH($A1769,'Smelter Look-up'!$E:$E,0)))</f>
        <v/>
      </c>
      <c r="C1769" s="95" t="str">
        <f ca="1">IF(LEN(A1769)=0,"",INDEX('Smelter Look-up'!$C:$C,MATCH($A1769,'Smelter Look-up'!$E:$E,0)))</f>
        <v/>
      </c>
      <c r="D1769" s="95"/>
      <c r="E1769" s="95" t="str">
        <f ca="1">IF(ISERROR($Y1769),"",OFFSET('Smelter Look-up'!$D$4,$Y1769-4,0)&amp;"")</f>
        <v/>
      </c>
      <c r="F1769" s="95" t="str">
        <f ca="1">IF(ISERROR($Y1769),"",OFFSET('Smelter Look-up'!$E$4,$Y1769-4,0))</f>
        <v/>
      </c>
      <c r="G1769" s="95" t="str">
        <f ca="1">IF(C1769="Smelter not listed","Enter smelter details",IF(ISERROR($Y1769),"",OFFSET('Smelter Look-up'!$F$4,$Y1769-4,0)))</f>
        <v/>
      </c>
      <c r="H1769" s="154" t="str">
        <f ca="1">IF(ISERROR($Y1769),"",OFFSET('Smelter Look-up'!$G$4,$Y1769-4,0))</f>
        <v/>
      </c>
      <c r="I1769" s="96" t="str">
        <f ca="1">IF(ISERROR($Y1769),"",OFFSET('Smelter Look-up'!$H$4,$Y1769-4,0))</f>
        <v/>
      </c>
      <c r="J1769" s="96" t="str">
        <f ca="1">IF(ISERROR($Y1769),"",OFFSET('Smelter Look-up'!$I$4,$Y1769-4,0))</f>
        <v/>
      </c>
      <c r="K1769" s="97"/>
      <c r="L1769" s="97"/>
      <c r="M1769" s="97"/>
      <c r="N1769" s="97"/>
      <c r="O1769" s="97"/>
      <c r="P1769" s="97"/>
      <c r="Q1769" s="98"/>
      <c r="R1769" s="140" t="str">
        <f ca="1">IF(ISERROR($Y1769),"",OFFSET('Smelter Look-up'!$C$4,$Y1769-4,0)&amp;"")</f>
        <v/>
      </c>
      <c r="S1769" s="98" t="str">
        <f ca="1" t="shared" si="195"/>
        <v/>
      </c>
      <c r="T1769" s="98" t="str">
        <f ca="1">IF(B1769="","",IF(ISERROR(MATCH($J1769,SorP!B:B,0)),"",INDIRECT("'SorP'!$A$"&amp;MATCH($S1769&amp;$J1769,SorP!C:C,0))))</f>
        <v/>
      </c>
      <c r="U1769" s="99"/>
      <c r="V1769" s="74" t="str">
        <f ca="1" t="shared" si="196"/>
        <v/>
      </c>
      <c r="W1769" s="74" t="b">
        <f ca="1" t="shared" si="197"/>
        <v>0</v>
      </c>
      <c r="X1769" s="74" t="str">
        <f ca="1" t="shared" si="198"/>
        <v>+</v>
      </c>
      <c r="Y1769" s="74" t="e">
        <f ca="1">IF(C1769="",NA(),MATCH($B1769&amp;$C1769,'Smelter Look-up'!$J:$J,0))</f>
        <v>#N/A</v>
      </c>
      <c r="AB1769" s="74">
        <f ca="1" t="shared" si="199"/>
        <v>0</v>
      </c>
      <c r="AC1769" s="74" t="str">
        <f ca="1" t="shared" si="200"/>
        <v/>
      </c>
      <c r="AD1769" s="74" t="str">
        <f ca="1" t="shared" si="201"/>
        <v/>
      </c>
    </row>
    <row r="1770" s="74" customFormat="1" ht="20.15" customHeight="1" spans="1:30">
      <c r="A1770" s="97"/>
      <c r="B1770" s="95" t="str">
        <f ca="1">IF(LEN(A1770)=0,"",INDEX('Smelter Look-up'!$A:$A,MATCH($A1770,'Smelter Look-up'!$E:$E,0)))</f>
        <v/>
      </c>
      <c r="C1770" s="95" t="str">
        <f ca="1">IF(LEN(A1770)=0,"",INDEX('Smelter Look-up'!$C:$C,MATCH($A1770,'Smelter Look-up'!$E:$E,0)))</f>
        <v/>
      </c>
      <c r="D1770" s="95"/>
      <c r="E1770" s="95" t="str">
        <f ca="1">IF(ISERROR($Y1770),"",OFFSET('Smelter Look-up'!$D$4,$Y1770-4,0)&amp;"")</f>
        <v/>
      </c>
      <c r="F1770" s="95" t="str">
        <f ca="1">IF(ISERROR($Y1770),"",OFFSET('Smelter Look-up'!$E$4,$Y1770-4,0))</f>
        <v/>
      </c>
      <c r="G1770" s="95" t="str">
        <f ca="1">IF(C1770="Smelter not listed","Enter smelter details",IF(ISERROR($Y1770),"",OFFSET('Smelter Look-up'!$F$4,$Y1770-4,0)))</f>
        <v/>
      </c>
      <c r="H1770" s="154" t="str">
        <f ca="1">IF(ISERROR($Y1770),"",OFFSET('Smelter Look-up'!$G$4,$Y1770-4,0))</f>
        <v/>
      </c>
      <c r="I1770" s="96" t="str">
        <f ca="1">IF(ISERROR($Y1770),"",OFFSET('Smelter Look-up'!$H$4,$Y1770-4,0))</f>
        <v/>
      </c>
      <c r="J1770" s="96" t="str">
        <f ca="1">IF(ISERROR($Y1770),"",OFFSET('Smelter Look-up'!$I$4,$Y1770-4,0))</f>
        <v/>
      </c>
      <c r="K1770" s="97"/>
      <c r="L1770" s="97"/>
      <c r="M1770" s="97"/>
      <c r="N1770" s="97"/>
      <c r="O1770" s="97"/>
      <c r="P1770" s="97"/>
      <c r="Q1770" s="98"/>
      <c r="R1770" s="140" t="str">
        <f ca="1">IF(ISERROR($Y1770),"",OFFSET('Smelter Look-up'!$C$4,$Y1770-4,0)&amp;"")</f>
        <v/>
      </c>
      <c r="S1770" s="98" t="str">
        <f ca="1" t="shared" si="195"/>
        <v/>
      </c>
      <c r="T1770" s="98" t="str">
        <f ca="1">IF(B1770="","",IF(ISERROR(MATCH($J1770,SorP!B:B,0)),"",INDIRECT("'SorP'!$A$"&amp;MATCH($S1770&amp;$J1770,SorP!C:C,0))))</f>
        <v/>
      </c>
      <c r="U1770" s="99"/>
      <c r="V1770" s="74" t="str">
        <f ca="1" t="shared" si="196"/>
        <v/>
      </c>
      <c r="W1770" s="74" t="b">
        <f ca="1" t="shared" si="197"/>
        <v>0</v>
      </c>
      <c r="X1770" s="74" t="str">
        <f ca="1" t="shared" si="198"/>
        <v>+</v>
      </c>
      <c r="Y1770" s="74" t="e">
        <f ca="1">IF(C1770="",NA(),MATCH($B1770&amp;$C1770,'Smelter Look-up'!$J:$J,0))</f>
        <v>#N/A</v>
      </c>
      <c r="AB1770" s="74">
        <f ca="1" t="shared" si="199"/>
        <v>0</v>
      </c>
      <c r="AC1770" s="74" t="str">
        <f ca="1" t="shared" si="200"/>
        <v/>
      </c>
      <c r="AD1770" s="74" t="str">
        <f ca="1" t="shared" si="201"/>
        <v/>
      </c>
    </row>
    <row r="1771" s="74" customFormat="1" ht="20.15" customHeight="1" spans="1:30">
      <c r="A1771" s="97"/>
      <c r="B1771" s="95" t="str">
        <f ca="1">IF(LEN(A1771)=0,"",INDEX('Smelter Look-up'!$A:$A,MATCH($A1771,'Smelter Look-up'!$E:$E,0)))</f>
        <v/>
      </c>
      <c r="C1771" s="95" t="str">
        <f ca="1">IF(LEN(A1771)=0,"",INDEX('Smelter Look-up'!$C:$C,MATCH($A1771,'Smelter Look-up'!$E:$E,0)))</f>
        <v/>
      </c>
      <c r="D1771" s="95"/>
      <c r="E1771" s="95" t="str">
        <f ca="1">IF(ISERROR($Y1771),"",OFFSET('Smelter Look-up'!$D$4,$Y1771-4,0)&amp;"")</f>
        <v/>
      </c>
      <c r="F1771" s="95" t="str">
        <f ca="1">IF(ISERROR($Y1771),"",OFFSET('Smelter Look-up'!$E$4,$Y1771-4,0))</f>
        <v/>
      </c>
      <c r="G1771" s="95" t="str">
        <f ca="1">IF(C1771="Smelter not listed","Enter smelter details",IF(ISERROR($Y1771),"",OFFSET('Smelter Look-up'!$F$4,$Y1771-4,0)))</f>
        <v/>
      </c>
      <c r="H1771" s="154" t="str">
        <f ca="1">IF(ISERROR($Y1771),"",OFFSET('Smelter Look-up'!$G$4,$Y1771-4,0))</f>
        <v/>
      </c>
      <c r="I1771" s="96" t="str">
        <f ca="1">IF(ISERROR($Y1771),"",OFFSET('Smelter Look-up'!$H$4,$Y1771-4,0))</f>
        <v/>
      </c>
      <c r="J1771" s="96" t="str">
        <f ca="1">IF(ISERROR($Y1771),"",OFFSET('Smelter Look-up'!$I$4,$Y1771-4,0))</f>
        <v/>
      </c>
      <c r="K1771" s="97"/>
      <c r="L1771" s="97"/>
      <c r="M1771" s="97"/>
      <c r="N1771" s="97"/>
      <c r="O1771" s="97"/>
      <c r="P1771" s="97"/>
      <c r="Q1771" s="98"/>
      <c r="R1771" s="140" t="str">
        <f ca="1">IF(ISERROR($Y1771),"",OFFSET('Smelter Look-up'!$C$4,$Y1771-4,0)&amp;"")</f>
        <v/>
      </c>
      <c r="S1771" s="98" t="str">
        <f ca="1" t="shared" si="195"/>
        <v/>
      </c>
      <c r="T1771" s="98" t="str">
        <f ca="1">IF(B1771="","",IF(ISERROR(MATCH($J1771,SorP!B:B,0)),"",INDIRECT("'SorP'!$A$"&amp;MATCH($S1771&amp;$J1771,SorP!C:C,0))))</f>
        <v/>
      </c>
      <c r="U1771" s="99"/>
      <c r="V1771" s="74" t="str">
        <f ca="1" t="shared" si="196"/>
        <v/>
      </c>
      <c r="W1771" s="74" t="b">
        <f ca="1" t="shared" si="197"/>
        <v>0</v>
      </c>
      <c r="X1771" s="74" t="str">
        <f ca="1" t="shared" si="198"/>
        <v>+</v>
      </c>
      <c r="Y1771" s="74" t="e">
        <f ca="1">IF(C1771="",NA(),MATCH($B1771&amp;$C1771,'Smelter Look-up'!$J:$J,0))</f>
        <v>#N/A</v>
      </c>
      <c r="AB1771" s="74">
        <f ca="1" t="shared" si="199"/>
        <v>0</v>
      </c>
      <c r="AC1771" s="74" t="str">
        <f ca="1" t="shared" si="200"/>
        <v/>
      </c>
      <c r="AD1771" s="74" t="str">
        <f ca="1" t="shared" si="201"/>
        <v/>
      </c>
    </row>
    <row r="1772" s="74" customFormat="1" ht="20.15" customHeight="1" spans="1:30">
      <c r="A1772" s="97"/>
      <c r="B1772" s="95" t="str">
        <f ca="1">IF(LEN(A1772)=0,"",INDEX('Smelter Look-up'!$A:$A,MATCH($A1772,'Smelter Look-up'!$E:$E,0)))</f>
        <v/>
      </c>
      <c r="C1772" s="95" t="str">
        <f ca="1">IF(LEN(A1772)=0,"",INDEX('Smelter Look-up'!$C:$C,MATCH($A1772,'Smelter Look-up'!$E:$E,0)))</f>
        <v/>
      </c>
      <c r="D1772" s="95"/>
      <c r="E1772" s="95" t="str">
        <f ca="1">IF(ISERROR($Y1772),"",OFFSET('Smelter Look-up'!$D$4,$Y1772-4,0)&amp;"")</f>
        <v/>
      </c>
      <c r="F1772" s="95" t="str">
        <f ca="1">IF(ISERROR($Y1772),"",OFFSET('Smelter Look-up'!$E$4,$Y1772-4,0))</f>
        <v/>
      </c>
      <c r="G1772" s="95" t="str">
        <f ca="1">IF(C1772="Smelter not listed","Enter smelter details",IF(ISERROR($Y1772),"",OFFSET('Smelter Look-up'!$F$4,$Y1772-4,0)))</f>
        <v/>
      </c>
      <c r="H1772" s="154" t="str">
        <f ca="1">IF(ISERROR($Y1772),"",OFFSET('Smelter Look-up'!$G$4,$Y1772-4,0))</f>
        <v/>
      </c>
      <c r="I1772" s="96" t="str">
        <f ca="1">IF(ISERROR($Y1772),"",OFFSET('Smelter Look-up'!$H$4,$Y1772-4,0))</f>
        <v/>
      </c>
      <c r="J1772" s="96" t="str">
        <f ca="1">IF(ISERROR($Y1772),"",OFFSET('Smelter Look-up'!$I$4,$Y1772-4,0))</f>
        <v/>
      </c>
      <c r="K1772" s="97"/>
      <c r="L1772" s="97"/>
      <c r="M1772" s="97"/>
      <c r="N1772" s="97"/>
      <c r="O1772" s="97"/>
      <c r="P1772" s="97"/>
      <c r="Q1772" s="98"/>
      <c r="R1772" s="140" t="str">
        <f ca="1">IF(ISERROR($Y1772),"",OFFSET('Smelter Look-up'!$C$4,$Y1772-4,0)&amp;"")</f>
        <v/>
      </c>
      <c r="S1772" s="98" t="str">
        <f ca="1" t="shared" si="195"/>
        <v/>
      </c>
      <c r="T1772" s="98" t="str">
        <f ca="1">IF(B1772="","",IF(ISERROR(MATCH($J1772,SorP!B:B,0)),"",INDIRECT("'SorP'!$A$"&amp;MATCH($S1772&amp;$J1772,SorP!C:C,0))))</f>
        <v/>
      </c>
      <c r="U1772" s="99"/>
      <c r="V1772" s="74" t="str">
        <f ca="1" t="shared" si="196"/>
        <v/>
      </c>
      <c r="W1772" s="74" t="b">
        <f ca="1" t="shared" si="197"/>
        <v>0</v>
      </c>
      <c r="X1772" s="74" t="str">
        <f ca="1" t="shared" si="198"/>
        <v>+</v>
      </c>
      <c r="Y1772" s="74" t="e">
        <f ca="1">IF(C1772="",NA(),MATCH($B1772&amp;$C1772,'Smelter Look-up'!$J:$J,0))</f>
        <v>#N/A</v>
      </c>
      <c r="AB1772" s="74">
        <f ca="1" t="shared" si="199"/>
        <v>0</v>
      </c>
      <c r="AC1772" s="74" t="str">
        <f ca="1" t="shared" si="200"/>
        <v/>
      </c>
      <c r="AD1772" s="74" t="str">
        <f ca="1" t="shared" si="201"/>
        <v/>
      </c>
    </row>
    <row r="1773" s="74" customFormat="1" ht="20.15" customHeight="1" spans="1:30">
      <c r="A1773" s="97"/>
      <c r="B1773" s="95" t="str">
        <f ca="1">IF(LEN(A1773)=0,"",INDEX('Smelter Look-up'!$A:$A,MATCH($A1773,'Smelter Look-up'!$E:$E,0)))</f>
        <v/>
      </c>
      <c r="C1773" s="95" t="str">
        <f ca="1">IF(LEN(A1773)=0,"",INDEX('Smelter Look-up'!$C:$C,MATCH($A1773,'Smelter Look-up'!$E:$E,0)))</f>
        <v/>
      </c>
      <c r="D1773" s="95"/>
      <c r="E1773" s="95" t="str">
        <f ca="1">IF(ISERROR($Y1773),"",OFFSET('Smelter Look-up'!$D$4,$Y1773-4,0)&amp;"")</f>
        <v/>
      </c>
      <c r="F1773" s="95" t="str">
        <f ca="1">IF(ISERROR($Y1773),"",OFFSET('Smelter Look-up'!$E$4,$Y1773-4,0))</f>
        <v/>
      </c>
      <c r="G1773" s="95" t="str">
        <f ca="1">IF(C1773="Smelter not listed","Enter smelter details",IF(ISERROR($Y1773),"",OFFSET('Smelter Look-up'!$F$4,$Y1773-4,0)))</f>
        <v/>
      </c>
      <c r="H1773" s="154" t="str">
        <f ca="1">IF(ISERROR($Y1773),"",OFFSET('Smelter Look-up'!$G$4,$Y1773-4,0))</f>
        <v/>
      </c>
      <c r="I1773" s="96" t="str">
        <f ca="1">IF(ISERROR($Y1773),"",OFFSET('Smelter Look-up'!$H$4,$Y1773-4,0))</f>
        <v/>
      </c>
      <c r="J1773" s="96" t="str">
        <f ca="1">IF(ISERROR($Y1773),"",OFFSET('Smelter Look-up'!$I$4,$Y1773-4,0))</f>
        <v/>
      </c>
      <c r="K1773" s="97"/>
      <c r="L1773" s="97"/>
      <c r="M1773" s="97"/>
      <c r="N1773" s="97"/>
      <c r="O1773" s="97"/>
      <c r="P1773" s="97"/>
      <c r="Q1773" s="98"/>
      <c r="R1773" s="140" t="str">
        <f ca="1">IF(ISERROR($Y1773),"",OFFSET('Smelter Look-up'!$C$4,$Y1773-4,0)&amp;"")</f>
        <v/>
      </c>
      <c r="S1773" s="98" t="str">
        <f ca="1" t="shared" si="195"/>
        <v/>
      </c>
      <c r="T1773" s="98" t="str">
        <f ca="1">IF(B1773="","",IF(ISERROR(MATCH($J1773,SorP!B:B,0)),"",INDIRECT("'SorP'!$A$"&amp;MATCH($S1773&amp;$J1773,SorP!C:C,0))))</f>
        <v/>
      </c>
      <c r="U1773" s="99"/>
      <c r="V1773" s="74" t="str">
        <f ca="1" t="shared" si="196"/>
        <v/>
      </c>
      <c r="W1773" s="74" t="b">
        <f ca="1" t="shared" si="197"/>
        <v>0</v>
      </c>
      <c r="X1773" s="74" t="str">
        <f ca="1" t="shared" si="198"/>
        <v>+</v>
      </c>
      <c r="Y1773" s="74" t="e">
        <f ca="1">IF(C1773="",NA(),MATCH($B1773&amp;$C1773,'Smelter Look-up'!$J:$J,0))</f>
        <v>#N/A</v>
      </c>
      <c r="AB1773" s="74">
        <f ca="1" t="shared" si="199"/>
        <v>0</v>
      </c>
      <c r="AC1773" s="74" t="str">
        <f ca="1" t="shared" si="200"/>
        <v/>
      </c>
      <c r="AD1773" s="74" t="str">
        <f ca="1" t="shared" si="201"/>
        <v/>
      </c>
    </row>
    <row r="1774" s="74" customFormat="1" ht="20.15" customHeight="1" spans="1:30">
      <c r="A1774" s="97"/>
      <c r="B1774" s="95" t="str">
        <f ca="1">IF(LEN(A1774)=0,"",INDEX('Smelter Look-up'!$A:$A,MATCH($A1774,'Smelter Look-up'!$E:$E,0)))</f>
        <v/>
      </c>
      <c r="C1774" s="95" t="str">
        <f ca="1">IF(LEN(A1774)=0,"",INDEX('Smelter Look-up'!$C:$C,MATCH($A1774,'Smelter Look-up'!$E:$E,0)))</f>
        <v/>
      </c>
      <c r="D1774" s="95"/>
      <c r="E1774" s="95" t="str">
        <f ca="1">IF(ISERROR($Y1774),"",OFFSET('Smelter Look-up'!$D$4,$Y1774-4,0)&amp;"")</f>
        <v/>
      </c>
      <c r="F1774" s="95" t="str">
        <f ca="1">IF(ISERROR($Y1774),"",OFFSET('Smelter Look-up'!$E$4,$Y1774-4,0))</f>
        <v/>
      </c>
      <c r="G1774" s="95" t="str">
        <f ca="1">IF(C1774="Smelter not listed","Enter smelter details",IF(ISERROR($Y1774),"",OFFSET('Smelter Look-up'!$F$4,$Y1774-4,0)))</f>
        <v/>
      </c>
      <c r="H1774" s="154" t="str">
        <f ca="1">IF(ISERROR($Y1774),"",OFFSET('Smelter Look-up'!$G$4,$Y1774-4,0))</f>
        <v/>
      </c>
      <c r="I1774" s="96" t="str">
        <f ca="1">IF(ISERROR($Y1774),"",OFFSET('Smelter Look-up'!$H$4,$Y1774-4,0))</f>
        <v/>
      </c>
      <c r="J1774" s="96" t="str">
        <f ca="1">IF(ISERROR($Y1774),"",OFFSET('Smelter Look-up'!$I$4,$Y1774-4,0))</f>
        <v/>
      </c>
      <c r="K1774" s="97"/>
      <c r="L1774" s="97"/>
      <c r="M1774" s="97"/>
      <c r="N1774" s="97"/>
      <c r="O1774" s="97"/>
      <c r="P1774" s="97"/>
      <c r="Q1774" s="98"/>
      <c r="R1774" s="140" t="str">
        <f ca="1">IF(ISERROR($Y1774),"",OFFSET('Smelter Look-up'!$C$4,$Y1774-4,0)&amp;"")</f>
        <v/>
      </c>
      <c r="S1774" s="98" t="str">
        <f ca="1" t="shared" si="195"/>
        <v/>
      </c>
      <c r="T1774" s="98" t="str">
        <f ca="1">IF(B1774="","",IF(ISERROR(MATCH($J1774,SorP!B:B,0)),"",INDIRECT("'SorP'!$A$"&amp;MATCH($S1774&amp;$J1774,SorP!C:C,0))))</f>
        <v/>
      </c>
      <c r="U1774" s="99"/>
      <c r="V1774" s="74" t="str">
        <f ca="1" t="shared" si="196"/>
        <v/>
      </c>
      <c r="W1774" s="74" t="b">
        <f ca="1" t="shared" si="197"/>
        <v>0</v>
      </c>
      <c r="X1774" s="74" t="str">
        <f ca="1" t="shared" si="198"/>
        <v>+</v>
      </c>
      <c r="Y1774" s="74" t="e">
        <f ca="1">IF(C1774="",NA(),MATCH($B1774&amp;$C1774,'Smelter Look-up'!$J:$J,0))</f>
        <v>#N/A</v>
      </c>
      <c r="AB1774" s="74">
        <f ca="1" t="shared" si="199"/>
        <v>0</v>
      </c>
      <c r="AC1774" s="74" t="str">
        <f ca="1" t="shared" si="200"/>
        <v/>
      </c>
      <c r="AD1774" s="74" t="str">
        <f ca="1" t="shared" si="201"/>
        <v/>
      </c>
    </row>
    <row r="1775" s="74" customFormat="1" ht="20.15" customHeight="1" spans="1:30">
      <c r="A1775" s="97"/>
      <c r="B1775" s="95" t="str">
        <f ca="1">IF(LEN(A1775)=0,"",INDEX('Smelter Look-up'!$A:$A,MATCH($A1775,'Smelter Look-up'!$E:$E,0)))</f>
        <v/>
      </c>
      <c r="C1775" s="95" t="str">
        <f ca="1">IF(LEN(A1775)=0,"",INDEX('Smelter Look-up'!$C:$C,MATCH($A1775,'Smelter Look-up'!$E:$E,0)))</f>
        <v/>
      </c>
      <c r="D1775" s="95"/>
      <c r="E1775" s="95" t="str">
        <f ca="1">IF(ISERROR($Y1775),"",OFFSET('Smelter Look-up'!$D$4,$Y1775-4,0)&amp;"")</f>
        <v/>
      </c>
      <c r="F1775" s="95" t="str">
        <f ca="1">IF(ISERROR($Y1775),"",OFFSET('Smelter Look-up'!$E$4,$Y1775-4,0))</f>
        <v/>
      </c>
      <c r="G1775" s="95" t="str">
        <f ca="1">IF(C1775="Smelter not listed","Enter smelter details",IF(ISERROR($Y1775),"",OFFSET('Smelter Look-up'!$F$4,$Y1775-4,0)))</f>
        <v/>
      </c>
      <c r="H1775" s="154" t="str">
        <f ca="1">IF(ISERROR($Y1775),"",OFFSET('Smelter Look-up'!$G$4,$Y1775-4,0))</f>
        <v/>
      </c>
      <c r="I1775" s="96" t="str">
        <f ca="1">IF(ISERROR($Y1775),"",OFFSET('Smelter Look-up'!$H$4,$Y1775-4,0))</f>
        <v/>
      </c>
      <c r="J1775" s="96" t="str">
        <f ca="1">IF(ISERROR($Y1775),"",OFFSET('Smelter Look-up'!$I$4,$Y1775-4,0))</f>
        <v/>
      </c>
      <c r="K1775" s="97"/>
      <c r="L1775" s="97"/>
      <c r="M1775" s="97"/>
      <c r="N1775" s="97"/>
      <c r="O1775" s="97"/>
      <c r="P1775" s="97"/>
      <c r="Q1775" s="98"/>
      <c r="R1775" s="140" t="str">
        <f ca="1">IF(ISERROR($Y1775),"",OFFSET('Smelter Look-up'!$C$4,$Y1775-4,0)&amp;"")</f>
        <v/>
      </c>
      <c r="S1775" s="98" t="str">
        <f ca="1" t="shared" si="195"/>
        <v/>
      </c>
      <c r="T1775" s="98" t="str">
        <f ca="1">IF(B1775="","",IF(ISERROR(MATCH($J1775,SorP!B:B,0)),"",INDIRECT("'SorP'!$A$"&amp;MATCH($S1775&amp;$J1775,SorP!C:C,0))))</f>
        <v/>
      </c>
      <c r="U1775" s="99"/>
      <c r="V1775" s="74" t="str">
        <f ca="1" t="shared" si="196"/>
        <v/>
      </c>
      <c r="W1775" s="74" t="b">
        <f ca="1" t="shared" si="197"/>
        <v>0</v>
      </c>
      <c r="X1775" s="74" t="str">
        <f ca="1" t="shared" si="198"/>
        <v>+</v>
      </c>
      <c r="Y1775" s="74" t="e">
        <f ca="1">IF(C1775="",NA(),MATCH($B1775&amp;$C1775,'Smelter Look-up'!$J:$J,0))</f>
        <v>#N/A</v>
      </c>
      <c r="AB1775" s="74">
        <f ca="1" t="shared" si="199"/>
        <v>0</v>
      </c>
      <c r="AC1775" s="74" t="str">
        <f ca="1" t="shared" si="200"/>
        <v/>
      </c>
      <c r="AD1775" s="74" t="str">
        <f ca="1" t="shared" si="201"/>
        <v/>
      </c>
    </row>
    <row r="1776" s="74" customFormat="1" ht="20.15" customHeight="1" spans="1:30">
      <c r="A1776" s="97"/>
      <c r="B1776" s="95" t="str">
        <f ca="1">IF(LEN(A1776)=0,"",INDEX('Smelter Look-up'!$A:$A,MATCH($A1776,'Smelter Look-up'!$E:$E,0)))</f>
        <v/>
      </c>
      <c r="C1776" s="95" t="str">
        <f ca="1">IF(LEN(A1776)=0,"",INDEX('Smelter Look-up'!$C:$C,MATCH($A1776,'Smelter Look-up'!$E:$E,0)))</f>
        <v/>
      </c>
      <c r="D1776" s="95"/>
      <c r="E1776" s="95" t="str">
        <f ca="1">IF(ISERROR($Y1776),"",OFFSET('Smelter Look-up'!$D$4,$Y1776-4,0)&amp;"")</f>
        <v/>
      </c>
      <c r="F1776" s="95" t="str">
        <f ca="1">IF(ISERROR($Y1776),"",OFFSET('Smelter Look-up'!$E$4,$Y1776-4,0))</f>
        <v/>
      </c>
      <c r="G1776" s="95" t="str">
        <f ca="1">IF(C1776="Smelter not listed","Enter smelter details",IF(ISERROR($Y1776),"",OFFSET('Smelter Look-up'!$F$4,$Y1776-4,0)))</f>
        <v/>
      </c>
      <c r="H1776" s="154" t="str">
        <f ca="1">IF(ISERROR($Y1776),"",OFFSET('Smelter Look-up'!$G$4,$Y1776-4,0))</f>
        <v/>
      </c>
      <c r="I1776" s="96" t="str">
        <f ca="1">IF(ISERROR($Y1776),"",OFFSET('Smelter Look-up'!$H$4,$Y1776-4,0))</f>
        <v/>
      </c>
      <c r="J1776" s="96" t="str">
        <f ca="1">IF(ISERROR($Y1776),"",OFFSET('Smelter Look-up'!$I$4,$Y1776-4,0))</f>
        <v/>
      </c>
      <c r="K1776" s="97"/>
      <c r="L1776" s="97"/>
      <c r="M1776" s="97"/>
      <c r="N1776" s="97"/>
      <c r="O1776" s="97"/>
      <c r="P1776" s="97"/>
      <c r="Q1776" s="98"/>
      <c r="R1776" s="140" t="str">
        <f ca="1">IF(ISERROR($Y1776),"",OFFSET('Smelter Look-up'!$C$4,$Y1776-4,0)&amp;"")</f>
        <v/>
      </c>
      <c r="S1776" s="98" t="str">
        <f ca="1" t="shared" ref="S1776:S1839" si="202">IF(B1776="","",IF(ISERROR(MATCH($E1776,CL,0)),"Unknown",INDIRECT("'C'!$A$"&amp;MATCH($E1776,CL,0)+1)))</f>
        <v/>
      </c>
      <c r="T1776" s="98" t="str">
        <f ca="1">IF(B1776="","",IF(ISERROR(MATCH($J1776,SorP!B:B,0)),"",INDIRECT("'SorP'!$A$"&amp;MATCH($S1776&amp;$J1776,SorP!C:C,0))))</f>
        <v/>
      </c>
      <c r="U1776" s="99"/>
      <c r="V1776" s="74" t="str">
        <f ca="1" t="shared" ref="V1776:V1839" si="203">B1776&amp;C1776</f>
        <v/>
      </c>
      <c r="W1776" s="74" t="b">
        <f ca="1" t="shared" ref="W1776:W1839" si="204">OR(ISBLANK(C1776),ISBLANK(E1776))</f>
        <v>0</v>
      </c>
      <c r="X1776" s="74" t="str">
        <f ca="1" t="shared" ref="X1776:X1839" si="205">IF(W1776,"",B1776&amp;"+")</f>
        <v>+</v>
      </c>
      <c r="Y1776" s="74" t="e">
        <f ca="1">IF(C1776="",NA(),MATCH($B1776&amp;$C1776,'Smelter Look-up'!$J:$J,0))</f>
        <v>#N/A</v>
      </c>
      <c r="AB1776" s="74">
        <f ca="1" t="shared" si="199"/>
        <v>0</v>
      </c>
      <c r="AC1776" s="74" t="str">
        <f ca="1" t="shared" si="200"/>
        <v/>
      </c>
      <c r="AD1776" s="74" t="str">
        <f ca="1" t="shared" si="201"/>
        <v/>
      </c>
    </row>
    <row r="1777" s="74" customFormat="1" ht="20.15" customHeight="1" spans="1:30">
      <c r="A1777" s="97"/>
      <c r="B1777" s="95" t="str">
        <f ca="1">IF(LEN(A1777)=0,"",INDEX('Smelter Look-up'!$A:$A,MATCH($A1777,'Smelter Look-up'!$E:$E,0)))</f>
        <v/>
      </c>
      <c r="C1777" s="95" t="str">
        <f ca="1">IF(LEN(A1777)=0,"",INDEX('Smelter Look-up'!$C:$C,MATCH($A1777,'Smelter Look-up'!$E:$E,0)))</f>
        <v/>
      </c>
      <c r="D1777" s="95"/>
      <c r="E1777" s="95" t="str">
        <f ca="1">IF(ISERROR($Y1777),"",OFFSET('Smelter Look-up'!$D$4,$Y1777-4,0)&amp;"")</f>
        <v/>
      </c>
      <c r="F1777" s="95" t="str">
        <f ca="1">IF(ISERROR($Y1777),"",OFFSET('Smelter Look-up'!$E$4,$Y1777-4,0))</f>
        <v/>
      </c>
      <c r="G1777" s="95" t="str">
        <f ca="1">IF(C1777="Smelter not listed","Enter smelter details",IF(ISERROR($Y1777),"",OFFSET('Smelter Look-up'!$F$4,$Y1777-4,0)))</f>
        <v/>
      </c>
      <c r="H1777" s="154" t="str">
        <f ca="1">IF(ISERROR($Y1777),"",OFFSET('Smelter Look-up'!$G$4,$Y1777-4,0))</f>
        <v/>
      </c>
      <c r="I1777" s="96" t="str">
        <f ca="1">IF(ISERROR($Y1777),"",OFFSET('Smelter Look-up'!$H$4,$Y1777-4,0))</f>
        <v/>
      </c>
      <c r="J1777" s="96" t="str">
        <f ca="1">IF(ISERROR($Y1777),"",OFFSET('Smelter Look-up'!$I$4,$Y1777-4,0))</f>
        <v/>
      </c>
      <c r="K1777" s="97"/>
      <c r="L1777" s="97"/>
      <c r="M1777" s="97"/>
      <c r="N1777" s="97"/>
      <c r="O1777" s="97"/>
      <c r="P1777" s="97"/>
      <c r="Q1777" s="98"/>
      <c r="R1777" s="140" t="str">
        <f ca="1">IF(ISERROR($Y1777),"",OFFSET('Smelter Look-up'!$C$4,$Y1777-4,0)&amp;"")</f>
        <v/>
      </c>
      <c r="S1777" s="98" t="str">
        <f ca="1" t="shared" si="202"/>
        <v/>
      </c>
      <c r="T1777" s="98" t="str">
        <f ca="1">IF(B1777="","",IF(ISERROR(MATCH($J1777,SorP!B:B,0)),"",INDIRECT("'SorP'!$A$"&amp;MATCH($S1777&amp;$J1777,SorP!C:C,0))))</f>
        <v/>
      </c>
      <c r="U1777" s="99"/>
      <c r="V1777" s="74" t="str">
        <f ca="1" t="shared" si="203"/>
        <v/>
      </c>
      <c r="W1777" s="74" t="b">
        <f ca="1" t="shared" si="204"/>
        <v>0</v>
      </c>
      <c r="X1777" s="74" t="str">
        <f ca="1" t="shared" si="205"/>
        <v>+</v>
      </c>
      <c r="Y1777" s="74" t="e">
        <f ca="1">IF(C1777="",NA(),MATCH($B1777&amp;$C1777,'Smelter Look-up'!$J:$J,0))</f>
        <v>#N/A</v>
      </c>
      <c r="AB1777" s="74">
        <f ca="1" t="shared" ref="AB1777:AB1840" si="206">IF(AND(C1777="Smelter not listed",OR(LEN(D1777)=0,LEN(E1777)=0)),1,0)</f>
        <v>0</v>
      </c>
      <c r="AC1777" s="74" t="str">
        <f ca="1" t="shared" ref="AC1777:AC1840" si="207">B1777</f>
        <v/>
      </c>
      <c r="AD1777" s="74" t="str">
        <f ca="1" t="shared" si="201"/>
        <v/>
      </c>
    </row>
    <row r="1778" s="74" customFormat="1" ht="20.15" customHeight="1" spans="1:30">
      <c r="A1778" s="97"/>
      <c r="B1778" s="95" t="str">
        <f ca="1">IF(LEN(A1778)=0,"",INDEX('Smelter Look-up'!$A:$A,MATCH($A1778,'Smelter Look-up'!$E:$E,0)))</f>
        <v/>
      </c>
      <c r="C1778" s="95" t="str">
        <f ca="1">IF(LEN(A1778)=0,"",INDEX('Smelter Look-up'!$C:$C,MATCH($A1778,'Smelter Look-up'!$E:$E,0)))</f>
        <v/>
      </c>
      <c r="D1778" s="95"/>
      <c r="E1778" s="95" t="str">
        <f ca="1">IF(ISERROR($Y1778),"",OFFSET('Smelter Look-up'!$D$4,$Y1778-4,0)&amp;"")</f>
        <v/>
      </c>
      <c r="F1778" s="95" t="str">
        <f ca="1">IF(ISERROR($Y1778),"",OFFSET('Smelter Look-up'!$E$4,$Y1778-4,0))</f>
        <v/>
      </c>
      <c r="G1778" s="95" t="str">
        <f ca="1">IF(C1778="Smelter not listed","Enter smelter details",IF(ISERROR($Y1778),"",OFFSET('Smelter Look-up'!$F$4,$Y1778-4,0)))</f>
        <v/>
      </c>
      <c r="H1778" s="154" t="str">
        <f ca="1">IF(ISERROR($Y1778),"",OFFSET('Smelter Look-up'!$G$4,$Y1778-4,0))</f>
        <v/>
      </c>
      <c r="I1778" s="96" t="str">
        <f ca="1">IF(ISERROR($Y1778),"",OFFSET('Smelter Look-up'!$H$4,$Y1778-4,0))</f>
        <v/>
      </c>
      <c r="J1778" s="96" t="str">
        <f ca="1">IF(ISERROR($Y1778),"",OFFSET('Smelter Look-up'!$I$4,$Y1778-4,0))</f>
        <v/>
      </c>
      <c r="K1778" s="97"/>
      <c r="L1778" s="97"/>
      <c r="M1778" s="97"/>
      <c r="N1778" s="97"/>
      <c r="O1778" s="97"/>
      <c r="P1778" s="97"/>
      <c r="Q1778" s="98"/>
      <c r="R1778" s="140" t="str">
        <f ca="1">IF(ISERROR($Y1778),"",OFFSET('Smelter Look-up'!$C$4,$Y1778-4,0)&amp;"")</f>
        <v/>
      </c>
      <c r="S1778" s="98" t="str">
        <f ca="1" t="shared" si="202"/>
        <v/>
      </c>
      <c r="T1778" s="98" t="str">
        <f ca="1">IF(B1778="","",IF(ISERROR(MATCH($J1778,SorP!B:B,0)),"",INDIRECT("'SorP'!$A$"&amp;MATCH($S1778&amp;$J1778,SorP!C:C,0))))</f>
        <v/>
      </c>
      <c r="U1778" s="99"/>
      <c r="V1778" s="74" t="str">
        <f ca="1" t="shared" si="203"/>
        <v/>
      </c>
      <c r="W1778" s="74" t="b">
        <f ca="1" t="shared" si="204"/>
        <v>0</v>
      </c>
      <c r="X1778" s="74" t="str">
        <f ca="1" t="shared" si="205"/>
        <v>+</v>
      </c>
      <c r="Y1778" s="74" t="e">
        <f ca="1">IF(C1778="",NA(),MATCH($B1778&amp;$C1778,'Smelter Look-up'!$J:$J,0))</f>
        <v>#N/A</v>
      </c>
      <c r="AB1778" s="74">
        <f ca="1" t="shared" si="206"/>
        <v>0</v>
      </c>
      <c r="AC1778" s="74" t="str">
        <f ca="1" t="shared" si="207"/>
        <v/>
      </c>
      <c r="AD1778" s="74" t="str">
        <f ca="1" t="shared" si="201"/>
        <v/>
      </c>
    </row>
    <row r="1779" s="74" customFormat="1" ht="20.15" customHeight="1" spans="1:30">
      <c r="A1779" s="97"/>
      <c r="B1779" s="95" t="str">
        <f ca="1">IF(LEN(A1779)=0,"",INDEX('Smelter Look-up'!$A:$A,MATCH($A1779,'Smelter Look-up'!$E:$E,0)))</f>
        <v/>
      </c>
      <c r="C1779" s="95" t="str">
        <f ca="1">IF(LEN(A1779)=0,"",INDEX('Smelter Look-up'!$C:$C,MATCH($A1779,'Smelter Look-up'!$E:$E,0)))</f>
        <v/>
      </c>
      <c r="D1779" s="95"/>
      <c r="E1779" s="95" t="str">
        <f ca="1">IF(ISERROR($Y1779),"",OFFSET('Smelter Look-up'!$D$4,$Y1779-4,0)&amp;"")</f>
        <v/>
      </c>
      <c r="F1779" s="95" t="str">
        <f ca="1">IF(ISERROR($Y1779),"",OFFSET('Smelter Look-up'!$E$4,$Y1779-4,0))</f>
        <v/>
      </c>
      <c r="G1779" s="95" t="str">
        <f ca="1">IF(C1779="Smelter not listed","Enter smelter details",IF(ISERROR($Y1779),"",OFFSET('Smelter Look-up'!$F$4,$Y1779-4,0)))</f>
        <v/>
      </c>
      <c r="H1779" s="154" t="str">
        <f ca="1">IF(ISERROR($Y1779),"",OFFSET('Smelter Look-up'!$G$4,$Y1779-4,0))</f>
        <v/>
      </c>
      <c r="I1779" s="96" t="str">
        <f ca="1">IF(ISERROR($Y1779),"",OFFSET('Smelter Look-up'!$H$4,$Y1779-4,0))</f>
        <v/>
      </c>
      <c r="J1779" s="96" t="str">
        <f ca="1">IF(ISERROR($Y1779),"",OFFSET('Smelter Look-up'!$I$4,$Y1779-4,0))</f>
        <v/>
      </c>
      <c r="K1779" s="97"/>
      <c r="L1779" s="97"/>
      <c r="M1779" s="97"/>
      <c r="N1779" s="97"/>
      <c r="O1779" s="97"/>
      <c r="P1779" s="97"/>
      <c r="Q1779" s="98"/>
      <c r="R1779" s="140" t="str">
        <f ca="1">IF(ISERROR($Y1779),"",OFFSET('Smelter Look-up'!$C$4,$Y1779-4,0)&amp;"")</f>
        <v/>
      </c>
      <c r="S1779" s="98" t="str">
        <f ca="1" t="shared" si="202"/>
        <v/>
      </c>
      <c r="T1779" s="98" t="str">
        <f ca="1">IF(B1779="","",IF(ISERROR(MATCH($J1779,SorP!B:B,0)),"",INDIRECT("'SorP'!$A$"&amp;MATCH($S1779&amp;$J1779,SorP!C:C,0))))</f>
        <v/>
      </c>
      <c r="U1779" s="99"/>
      <c r="V1779" s="74" t="str">
        <f ca="1" t="shared" si="203"/>
        <v/>
      </c>
      <c r="W1779" s="74" t="b">
        <f ca="1" t="shared" si="204"/>
        <v>0</v>
      </c>
      <c r="X1779" s="74" t="str">
        <f ca="1" t="shared" si="205"/>
        <v>+</v>
      </c>
      <c r="Y1779" s="74" t="e">
        <f ca="1">IF(C1779="",NA(),MATCH($B1779&amp;$C1779,'Smelter Look-up'!$J:$J,0))</f>
        <v>#N/A</v>
      </c>
      <c r="AB1779" s="74">
        <f ca="1" t="shared" si="206"/>
        <v>0</v>
      </c>
      <c r="AC1779" s="74" t="str">
        <f ca="1" t="shared" si="207"/>
        <v/>
      </c>
      <c r="AD1779" s="74" t="str">
        <f ca="1" t="shared" si="201"/>
        <v/>
      </c>
    </row>
    <row r="1780" s="74" customFormat="1" ht="20.15" customHeight="1" spans="1:30">
      <c r="A1780" s="97"/>
      <c r="B1780" s="95" t="str">
        <f ca="1">IF(LEN(A1780)=0,"",INDEX('Smelter Look-up'!$A:$A,MATCH($A1780,'Smelter Look-up'!$E:$E,0)))</f>
        <v/>
      </c>
      <c r="C1780" s="95" t="str">
        <f ca="1">IF(LEN(A1780)=0,"",INDEX('Smelter Look-up'!$C:$C,MATCH($A1780,'Smelter Look-up'!$E:$E,0)))</f>
        <v/>
      </c>
      <c r="D1780" s="95"/>
      <c r="E1780" s="95" t="str">
        <f ca="1">IF(ISERROR($Y1780),"",OFFSET('Smelter Look-up'!$D$4,$Y1780-4,0)&amp;"")</f>
        <v/>
      </c>
      <c r="F1780" s="95" t="str">
        <f ca="1">IF(ISERROR($Y1780),"",OFFSET('Smelter Look-up'!$E$4,$Y1780-4,0))</f>
        <v/>
      </c>
      <c r="G1780" s="95" t="str">
        <f ca="1">IF(C1780="Smelter not listed","Enter smelter details",IF(ISERROR($Y1780),"",OFFSET('Smelter Look-up'!$F$4,$Y1780-4,0)))</f>
        <v/>
      </c>
      <c r="H1780" s="154" t="str">
        <f ca="1">IF(ISERROR($Y1780),"",OFFSET('Smelter Look-up'!$G$4,$Y1780-4,0))</f>
        <v/>
      </c>
      <c r="I1780" s="96" t="str">
        <f ca="1">IF(ISERROR($Y1780),"",OFFSET('Smelter Look-up'!$H$4,$Y1780-4,0))</f>
        <v/>
      </c>
      <c r="J1780" s="96" t="str">
        <f ca="1">IF(ISERROR($Y1780),"",OFFSET('Smelter Look-up'!$I$4,$Y1780-4,0))</f>
        <v/>
      </c>
      <c r="K1780" s="97"/>
      <c r="L1780" s="97"/>
      <c r="M1780" s="97"/>
      <c r="N1780" s="97"/>
      <c r="O1780" s="97"/>
      <c r="P1780" s="97"/>
      <c r="Q1780" s="98"/>
      <c r="R1780" s="140" t="str">
        <f ca="1">IF(ISERROR($Y1780),"",OFFSET('Smelter Look-up'!$C$4,$Y1780-4,0)&amp;"")</f>
        <v/>
      </c>
      <c r="S1780" s="98" t="str">
        <f ca="1" t="shared" si="202"/>
        <v/>
      </c>
      <c r="T1780" s="98" t="str">
        <f ca="1">IF(B1780="","",IF(ISERROR(MATCH($J1780,SorP!B:B,0)),"",INDIRECT("'SorP'!$A$"&amp;MATCH($S1780&amp;$J1780,SorP!C:C,0))))</f>
        <v/>
      </c>
      <c r="U1780" s="99"/>
      <c r="V1780" s="74" t="str">
        <f ca="1" t="shared" si="203"/>
        <v/>
      </c>
      <c r="W1780" s="74" t="b">
        <f ca="1" t="shared" si="204"/>
        <v>0</v>
      </c>
      <c r="X1780" s="74" t="str">
        <f ca="1" t="shared" si="205"/>
        <v>+</v>
      </c>
      <c r="Y1780" s="74" t="e">
        <f ca="1">IF(C1780="",NA(),MATCH($B1780&amp;$C1780,'Smelter Look-up'!$J:$J,0))</f>
        <v>#N/A</v>
      </c>
      <c r="AB1780" s="74">
        <f ca="1" t="shared" si="206"/>
        <v>0</v>
      </c>
      <c r="AC1780" s="74" t="str">
        <f ca="1" t="shared" si="207"/>
        <v/>
      </c>
      <c r="AD1780" s="74" t="str">
        <f ca="1" t="shared" si="201"/>
        <v/>
      </c>
    </row>
    <row r="1781" s="74" customFormat="1" ht="20.15" customHeight="1" spans="1:30">
      <c r="A1781" s="97"/>
      <c r="B1781" s="95" t="str">
        <f ca="1">IF(LEN(A1781)=0,"",INDEX('Smelter Look-up'!$A:$A,MATCH($A1781,'Smelter Look-up'!$E:$E,0)))</f>
        <v/>
      </c>
      <c r="C1781" s="95" t="str">
        <f ca="1">IF(LEN(A1781)=0,"",INDEX('Smelter Look-up'!$C:$C,MATCH($A1781,'Smelter Look-up'!$E:$E,0)))</f>
        <v/>
      </c>
      <c r="D1781" s="95"/>
      <c r="E1781" s="95" t="str">
        <f ca="1">IF(ISERROR($Y1781),"",OFFSET('Smelter Look-up'!$D$4,$Y1781-4,0)&amp;"")</f>
        <v/>
      </c>
      <c r="F1781" s="95" t="str">
        <f ca="1">IF(ISERROR($Y1781),"",OFFSET('Smelter Look-up'!$E$4,$Y1781-4,0))</f>
        <v/>
      </c>
      <c r="G1781" s="95" t="str">
        <f ca="1">IF(C1781="Smelter not listed","Enter smelter details",IF(ISERROR($Y1781),"",OFFSET('Smelter Look-up'!$F$4,$Y1781-4,0)))</f>
        <v/>
      </c>
      <c r="H1781" s="154" t="str">
        <f ca="1">IF(ISERROR($Y1781),"",OFFSET('Smelter Look-up'!$G$4,$Y1781-4,0))</f>
        <v/>
      </c>
      <c r="I1781" s="96" t="str">
        <f ca="1">IF(ISERROR($Y1781),"",OFFSET('Smelter Look-up'!$H$4,$Y1781-4,0))</f>
        <v/>
      </c>
      <c r="J1781" s="96" t="str">
        <f ca="1">IF(ISERROR($Y1781),"",OFFSET('Smelter Look-up'!$I$4,$Y1781-4,0))</f>
        <v/>
      </c>
      <c r="K1781" s="97"/>
      <c r="L1781" s="97"/>
      <c r="M1781" s="97"/>
      <c r="N1781" s="97"/>
      <c r="O1781" s="97"/>
      <c r="P1781" s="97"/>
      <c r="Q1781" s="98"/>
      <c r="R1781" s="140" t="str">
        <f ca="1">IF(ISERROR($Y1781),"",OFFSET('Smelter Look-up'!$C$4,$Y1781-4,0)&amp;"")</f>
        <v/>
      </c>
      <c r="S1781" s="98" t="str">
        <f ca="1" t="shared" si="202"/>
        <v/>
      </c>
      <c r="T1781" s="98" t="str">
        <f ca="1">IF(B1781="","",IF(ISERROR(MATCH($J1781,SorP!B:B,0)),"",INDIRECT("'SorP'!$A$"&amp;MATCH($S1781&amp;$J1781,SorP!C:C,0))))</f>
        <v/>
      </c>
      <c r="U1781" s="99"/>
      <c r="V1781" s="74" t="str">
        <f ca="1" t="shared" si="203"/>
        <v/>
      </c>
      <c r="W1781" s="74" t="b">
        <f ca="1" t="shared" si="204"/>
        <v>0</v>
      </c>
      <c r="X1781" s="74" t="str">
        <f ca="1" t="shared" si="205"/>
        <v>+</v>
      </c>
      <c r="Y1781" s="74" t="e">
        <f ca="1">IF(C1781="",NA(),MATCH($B1781&amp;$C1781,'Smelter Look-up'!$J:$J,0))</f>
        <v>#N/A</v>
      </c>
      <c r="AB1781" s="74">
        <f ca="1" t="shared" si="206"/>
        <v>0</v>
      </c>
      <c r="AC1781" s="74" t="str">
        <f ca="1" t="shared" si="207"/>
        <v/>
      </c>
      <c r="AD1781" s="74" t="str">
        <f ca="1" t="shared" si="201"/>
        <v/>
      </c>
    </row>
    <row r="1782" s="74" customFormat="1" ht="20.15" customHeight="1" spans="1:30">
      <c r="A1782" s="97"/>
      <c r="B1782" s="95" t="str">
        <f ca="1">IF(LEN(A1782)=0,"",INDEX('Smelter Look-up'!$A:$A,MATCH($A1782,'Smelter Look-up'!$E:$E,0)))</f>
        <v/>
      </c>
      <c r="C1782" s="95" t="str">
        <f ca="1">IF(LEN(A1782)=0,"",INDEX('Smelter Look-up'!$C:$C,MATCH($A1782,'Smelter Look-up'!$E:$E,0)))</f>
        <v/>
      </c>
      <c r="D1782" s="95"/>
      <c r="E1782" s="95" t="str">
        <f ca="1">IF(ISERROR($Y1782),"",OFFSET('Smelter Look-up'!$D$4,$Y1782-4,0)&amp;"")</f>
        <v/>
      </c>
      <c r="F1782" s="95" t="str">
        <f ca="1">IF(ISERROR($Y1782),"",OFFSET('Smelter Look-up'!$E$4,$Y1782-4,0))</f>
        <v/>
      </c>
      <c r="G1782" s="95" t="str">
        <f ca="1">IF(C1782="Smelter not listed","Enter smelter details",IF(ISERROR($Y1782),"",OFFSET('Smelter Look-up'!$F$4,$Y1782-4,0)))</f>
        <v/>
      </c>
      <c r="H1782" s="154" t="str">
        <f ca="1">IF(ISERROR($Y1782),"",OFFSET('Smelter Look-up'!$G$4,$Y1782-4,0))</f>
        <v/>
      </c>
      <c r="I1782" s="96" t="str">
        <f ca="1">IF(ISERROR($Y1782),"",OFFSET('Smelter Look-up'!$H$4,$Y1782-4,0))</f>
        <v/>
      </c>
      <c r="J1782" s="96" t="str">
        <f ca="1">IF(ISERROR($Y1782),"",OFFSET('Smelter Look-up'!$I$4,$Y1782-4,0))</f>
        <v/>
      </c>
      <c r="K1782" s="97"/>
      <c r="L1782" s="97"/>
      <c r="M1782" s="97"/>
      <c r="N1782" s="97"/>
      <c r="O1782" s="97"/>
      <c r="P1782" s="97"/>
      <c r="Q1782" s="98"/>
      <c r="R1782" s="140" t="str">
        <f ca="1">IF(ISERROR($Y1782),"",OFFSET('Smelter Look-up'!$C$4,$Y1782-4,0)&amp;"")</f>
        <v/>
      </c>
      <c r="S1782" s="98" t="str">
        <f ca="1" t="shared" si="202"/>
        <v/>
      </c>
      <c r="T1782" s="98" t="str">
        <f ca="1">IF(B1782="","",IF(ISERROR(MATCH($J1782,SorP!B:B,0)),"",INDIRECT("'SorP'!$A$"&amp;MATCH($S1782&amp;$J1782,SorP!C:C,0))))</f>
        <v/>
      </c>
      <c r="U1782" s="99"/>
      <c r="V1782" s="74" t="str">
        <f ca="1" t="shared" si="203"/>
        <v/>
      </c>
      <c r="W1782" s="74" t="b">
        <f ca="1" t="shared" si="204"/>
        <v>0</v>
      </c>
      <c r="X1782" s="74" t="str">
        <f ca="1" t="shared" si="205"/>
        <v>+</v>
      </c>
      <c r="Y1782" s="74" t="e">
        <f ca="1">IF(C1782="",NA(),MATCH($B1782&amp;$C1782,'Smelter Look-up'!$J:$J,0))</f>
        <v>#N/A</v>
      </c>
      <c r="AB1782" s="74">
        <f ca="1" t="shared" si="206"/>
        <v>0</v>
      </c>
      <c r="AC1782" s="74" t="str">
        <f ca="1" t="shared" si="207"/>
        <v/>
      </c>
      <c r="AD1782" s="74" t="str">
        <f ca="1" t="shared" si="201"/>
        <v/>
      </c>
    </row>
    <row r="1783" s="74" customFormat="1" ht="20.15" customHeight="1" spans="1:30">
      <c r="A1783" s="97"/>
      <c r="B1783" s="95" t="str">
        <f ca="1">IF(LEN(A1783)=0,"",INDEX('Smelter Look-up'!$A:$A,MATCH($A1783,'Smelter Look-up'!$E:$E,0)))</f>
        <v/>
      </c>
      <c r="C1783" s="95" t="str">
        <f ca="1">IF(LEN(A1783)=0,"",INDEX('Smelter Look-up'!$C:$C,MATCH($A1783,'Smelter Look-up'!$E:$E,0)))</f>
        <v/>
      </c>
      <c r="D1783" s="95"/>
      <c r="E1783" s="95" t="str">
        <f ca="1">IF(ISERROR($Y1783),"",OFFSET('Smelter Look-up'!$D$4,$Y1783-4,0)&amp;"")</f>
        <v/>
      </c>
      <c r="F1783" s="95" t="str">
        <f ca="1">IF(ISERROR($Y1783),"",OFFSET('Smelter Look-up'!$E$4,$Y1783-4,0))</f>
        <v/>
      </c>
      <c r="G1783" s="95" t="str">
        <f ca="1">IF(C1783="Smelter not listed","Enter smelter details",IF(ISERROR($Y1783),"",OFFSET('Smelter Look-up'!$F$4,$Y1783-4,0)))</f>
        <v/>
      </c>
      <c r="H1783" s="154" t="str">
        <f ca="1">IF(ISERROR($Y1783),"",OFFSET('Smelter Look-up'!$G$4,$Y1783-4,0))</f>
        <v/>
      </c>
      <c r="I1783" s="96" t="str">
        <f ca="1">IF(ISERROR($Y1783),"",OFFSET('Smelter Look-up'!$H$4,$Y1783-4,0))</f>
        <v/>
      </c>
      <c r="J1783" s="96" t="str">
        <f ca="1">IF(ISERROR($Y1783),"",OFFSET('Smelter Look-up'!$I$4,$Y1783-4,0))</f>
        <v/>
      </c>
      <c r="K1783" s="97"/>
      <c r="L1783" s="97"/>
      <c r="M1783" s="97"/>
      <c r="N1783" s="97"/>
      <c r="O1783" s="97"/>
      <c r="P1783" s="97"/>
      <c r="Q1783" s="98"/>
      <c r="R1783" s="140" t="str">
        <f ca="1">IF(ISERROR($Y1783),"",OFFSET('Smelter Look-up'!$C$4,$Y1783-4,0)&amp;"")</f>
        <v/>
      </c>
      <c r="S1783" s="98" t="str">
        <f ca="1" t="shared" si="202"/>
        <v/>
      </c>
      <c r="T1783" s="98" t="str">
        <f ca="1">IF(B1783="","",IF(ISERROR(MATCH($J1783,SorP!B:B,0)),"",INDIRECT("'SorP'!$A$"&amp;MATCH($S1783&amp;$J1783,SorP!C:C,0))))</f>
        <v/>
      </c>
      <c r="U1783" s="99"/>
      <c r="V1783" s="74" t="str">
        <f ca="1" t="shared" si="203"/>
        <v/>
      </c>
      <c r="W1783" s="74" t="b">
        <f ca="1" t="shared" si="204"/>
        <v>0</v>
      </c>
      <c r="X1783" s="74" t="str">
        <f ca="1" t="shared" si="205"/>
        <v>+</v>
      </c>
      <c r="Y1783" s="74" t="e">
        <f ca="1">IF(C1783="",NA(),MATCH($B1783&amp;$C1783,'Smelter Look-up'!$J:$J,0))</f>
        <v>#N/A</v>
      </c>
      <c r="AB1783" s="74">
        <f ca="1" t="shared" si="206"/>
        <v>0</v>
      </c>
      <c r="AC1783" s="74" t="str">
        <f ca="1" t="shared" si="207"/>
        <v/>
      </c>
      <c r="AD1783" s="74" t="str">
        <f ca="1" t="shared" ref="AD1783:AD1846" si="208">IF(C1783="Smelter not listed",D1783,IF(C1783="Smelter not yet identified","",C1783))</f>
        <v/>
      </c>
    </row>
    <row r="1784" s="74" customFormat="1" ht="20.15" customHeight="1" spans="1:30">
      <c r="A1784" s="97"/>
      <c r="B1784" s="95" t="str">
        <f ca="1">IF(LEN(A1784)=0,"",INDEX('Smelter Look-up'!$A:$A,MATCH($A1784,'Smelter Look-up'!$E:$E,0)))</f>
        <v/>
      </c>
      <c r="C1784" s="95" t="str">
        <f ca="1">IF(LEN(A1784)=0,"",INDEX('Smelter Look-up'!$C:$C,MATCH($A1784,'Smelter Look-up'!$E:$E,0)))</f>
        <v/>
      </c>
      <c r="D1784" s="95"/>
      <c r="E1784" s="95" t="str">
        <f ca="1">IF(ISERROR($Y1784),"",OFFSET('Smelter Look-up'!$D$4,$Y1784-4,0)&amp;"")</f>
        <v/>
      </c>
      <c r="F1784" s="95" t="str">
        <f ca="1">IF(ISERROR($Y1784),"",OFFSET('Smelter Look-up'!$E$4,$Y1784-4,0))</f>
        <v/>
      </c>
      <c r="G1784" s="95" t="str">
        <f ca="1">IF(C1784="Smelter not listed","Enter smelter details",IF(ISERROR($Y1784),"",OFFSET('Smelter Look-up'!$F$4,$Y1784-4,0)))</f>
        <v/>
      </c>
      <c r="H1784" s="154" t="str">
        <f ca="1">IF(ISERROR($Y1784),"",OFFSET('Smelter Look-up'!$G$4,$Y1784-4,0))</f>
        <v/>
      </c>
      <c r="I1784" s="96" t="str">
        <f ca="1">IF(ISERROR($Y1784),"",OFFSET('Smelter Look-up'!$H$4,$Y1784-4,0))</f>
        <v/>
      </c>
      <c r="J1784" s="96" t="str">
        <f ca="1">IF(ISERROR($Y1784),"",OFFSET('Smelter Look-up'!$I$4,$Y1784-4,0))</f>
        <v/>
      </c>
      <c r="K1784" s="97"/>
      <c r="L1784" s="97"/>
      <c r="M1784" s="97"/>
      <c r="N1784" s="97"/>
      <c r="O1784" s="97"/>
      <c r="P1784" s="97"/>
      <c r="Q1784" s="98"/>
      <c r="R1784" s="140" t="str">
        <f ca="1">IF(ISERROR($Y1784),"",OFFSET('Smelter Look-up'!$C$4,$Y1784-4,0)&amp;"")</f>
        <v/>
      </c>
      <c r="S1784" s="98" t="str">
        <f ca="1" t="shared" si="202"/>
        <v/>
      </c>
      <c r="T1784" s="98" t="str">
        <f ca="1">IF(B1784="","",IF(ISERROR(MATCH($J1784,SorP!B:B,0)),"",INDIRECT("'SorP'!$A$"&amp;MATCH($S1784&amp;$J1784,SorP!C:C,0))))</f>
        <v/>
      </c>
      <c r="U1784" s="99"/>
      <c r="V1784" s="74" t="str">
        <f ca="1" t="shared" si="203"/>
        <v/>
      </c>
      <c r="W1784" s="74" t="b">
        <f ca="1" t="shared" si="204"/>
        <v>0</v>
      </c>
      <c r="X1784" s="74" t="str">
        <f ca="1" t="shared" si="205"/>
        <v>+</v>
      </c>
      <c r="Y1784" s="74" t="e">
        <f ca="1">IF(C1784="",NA(),MATCH($B1784&amp;$C1784,'Smelter Look-up'!$J:$J,0))</f>
        <v>#N/A</v>
      </c>
      <c r="AB1784" s="74">
        <f ca="1" t="shared" si="206"/>
        <v>0</v>
      </c>
      <c r="AC1784" s="74" t="str">
        <f ca="1" t="shared" si="207"/>
        <v/>
      </c>
      <c r="AD1784" s="74" t="str">
        <f ca="1" t="shared" si="208"/>
        <v/>
      </c>
    </row>
    <row r="1785" s="74" customFormat="1" ht="20.15" customHeight="1" spans="1:30">
      <c r="A1785" s="97"/>
      <c r="B1785" s="95" t="str">
        <f ca="1">IF(LEN(A1785)=0,"",INDEX('Smelter Look-up'!$A:$A,MATCH($A1785,'Smelter Look-up'!$E:$E,0)))</f>
        <v/>
      </c>
      <c r="C1785" s="95" t="str">
        <f ca="1">IF(LEN(A1785)=0,"",INDEX('Smelter Look-up'!$C:$C,MATCH($A1785,'Smelter Look-up'!$E:$E,0)))</f>
        <v/>
      </c>
      <c r="D1785" s="95"/>
      <c r="E1785" s="95" t="str">
        <f ca="1">IF(ISERROR($Y1785),"",OFFSET('Smelter Look-up'!$D$4,$Y1785-4,0)&amp;"")</f>
        <v/>
      </c>
      <c r="F1785" s="95" t="str">
        <f ca="1">IF(ISERROR($Y1785),"",OFFSET('Smelter Look-up'!$E$4,$Y1785-4,0))</f>
        <v/>
      </c>
      <c r="G1785" s="95" t="str">
        <f ca="1">IF(C1785="Smelter not listed","Enter smelter details",IF(ISERROR($Y1785),"",OFFSET('Smelter Look-up'!$F$4,$Y1785-4,0)))</f>
        <v/>
      </c>
      <c r="H1785" s="154" t="str">
        <f ca="1">IF(ISERROR($Y1785),"",OFFSET('Smelter Look-up'!$G$4,$Y1785-4,0))</f>
        <v/>
      </c>
      <c r="I1785" s="96" t="str">
        <f ca="1">IF(ISERROR($Y1785),"",OFFSET('Smelter Look-up'!$H$4,$Y1785-4,0))</f>
        <v/>
      </c>
      <c r="J1785" s="96" t="str">
        <f ca="1">IF(ISERROR($Y1785),"",OFFSET('Smelter Look-up'!$I$4,$Y1785-4,0))</f>
        <v/>
      </c>
      <c r="K1785" s="97"/>
      <c r="L1785" s="97"/>
      <c r="M1785" s="97"/>
      <c r="N1785" s="97"/>
      <c r="O1785" s="97"/>
      <c r="P1785" s="97"/>
      <c r="Q1785" s="98"/>
      <c r="R1785" s="140" t="str">
        <f ca="1">IF(ISERROR($Y1785),"",OFFSET('Smelter Look-up'!$C$4,$Y1785-4,0)&amp;"")</f>
        <v/>
      </c>
      <c r="S1785" s="98" t="str">
        <f ca="1" t="shared" si="202"/>
        <v/>
      </c>
      <c r="T1785" s="98" t="str">
        <f ca="1">IF(B1785="","",IF(ISERROR(MATCH($J1785,SorP!B:B,0)),"",INDIRECT("'SorP'!$A$"&amp;MATCH($S1785&amp;$J1785,SorP!C:C,0))))</f>
        <v/>
      </c>
      <c r="U1785" s="99"/>
      <c r="V1785" s="74" t="str">
        <f ca="1" t="shared" si="203"/>
        <v/>
      </c>
      <c r="W1785" s="74" t="b">
        <f ca="1" t="shared" si="204"/>
        <v>0</v>
      </c>
      <c r="X1785" s="74" t="str">
        <f ca="1" t="shared" si="205"/>
        <v>+</v>
      </c>
      <c r="Y1785" s="74" t="e">
        <f ca="1">IF(C1785="",NA(),MATCH($B1785&amp;$C1785,'Smelter Look-up'!$J:$J,0))</f>
        <v>#N/A</v>
      </c>
      <c r="AB1785" s="74">
        <f ca="1" t="shared" si="206"/>
        <v>0</v>
      </c>
      <c r="AC1785" s="74" t="str">
        <f ca="1" t="shared" si="207"/>
        <v/>
      </c>
      <c r="AD1785" s="74" t="str">
        <f ca="1" t="shared" si="208"/>
        <v/>
      </c>
    </row>
    <row r="1786" s="74" customFormat="1" ht="20.15" customHeight="1" spans="1:30">
      <c r="A1786" s="97"/>
      <c r="B1786" s="95" t="str">
        <f ca="1">IF(LEN(A1786)=0,"",INDEX('Smelter Look-up'!$A:$A,MATCH($A1786,'Smelter Look-up'!$E:$E,0)))</f>
        <v/>
      </c>
      <c r="C1786" s="95" t="str">
        <f ca="1">IF(LEN(A1786)=0,"",INDEX('Smelter Look-up'!$C:$C,MATCH($A1786,'Smelter Look-up'!$E:$E,0)))</f>
        <v/>
      </c>
      <c r="D1786" s="95"/>
      <c r="E1786" s="95" t="str">
        <f ca="1">IF(ISERROR($Y1786),"",OFFSET('Smelter Look-up'!$D$4,$Y1786-4,0)&amp;"")</f>
        <v/>
      </c>
      <c r="F1786" s="95" t="str">
        <f ca="1">IF(ISERROR($Y1786),"",OFFSET('Smelter Look-up'!$E$4,$Y1786-4,0))</f>
        <v/>
      </c>
      <c r="G1786" s="95" t="str">
        <f ca="1">IF(C1786="Smelter not listed","Enter smelter details",IF(ISERROR($Y1786),"",OFFSET('Smelter Look-up'!$F$4,$Y1786-4,0)))</f>
        <v/>
      </c>
      <c r="H1786" s="154" t="str">
        <f ca="1">IF(ISERROR($Y1786),"",OFFSET('Smelter Look-up'!$G$4,$Y1786-4,0))</f>
        <v/>
      </c>
      <c r="I1786" s="96" t="str">
        <f ca="1">IF(ISERROR($Y1786),"",OFFSET('Smelter Look-up'!$H$4,$Y1786-4,0))</f>
        <v/>
      </c>
      <c r="J1786" s="96" t="str">
        <f ca="1">IF(ISERROR($Y1786),"",OFFSET('Smelter Look-up'!$I$4,$Y1786-4,0))</f>
        <v/>
      </c>
      <c r="K1786" s="97"/>
      <c r="L1786" s="97"/>
      <c r="M1786" s="97"/>
      <c r="N1786" s="97"/>
      <c r="O1786" s="97"/>
      <c r="P1786" s="97"/>
      <c r="Q1786" s="98"/>
      <c r="R1786" s="140" t="str">
        <f ca="1">IF(ISERROR($Y1786),"",OFFSET('Smelter Look-up'!$C$4,$Y1786-4,0)&amp;"")</f>
        <v/>
      </c>
      <c r="S1786" s="98" t="str">
        <f ca="1" t="shared" si="202"/>
        <v/>
      </c>
      <c r="T1786" s="98" t="str">
        <f ca="1">IF(B1786="","",IF(ISERROR(MATCH($J1786,SorP!B:B,0)),"",INDIRECT("'SorP'!$A$"&amp;MATCH($S1786&amp;$J1786,SorP!C:C,0))))</f>
        <v/>
      </c>
      <c r="U1786" s="99"/>
      <c r="V1786" s="74" t="str">
        <f ca="1" t="shared" si="203"/>
        <v/>
      </c>
      <c r="W1786" s="74" t="b">
        <f ca="1" t="shared" si="204"/>
        <v>0</v>
      </c>
      <c r="X1786" s="74" t="str">
        <f ca="1" t="shared" si="205"/>
        <v>+</v>
      </c>
      <c r="Y1786" s="74" t="e">
        <f ca="1">IF(C1786="",NA(),MATCH($B1786&amp;$C1786,'Smelter Look-up'!$J:$J,0))</f>
        <v>#N/A</v>
      </c>
      <c r="AB1786" s="74">
        <f ca="1" t="shared" si="206"/>
        <v>0</v>
      </c>
      <c r="AC1786" s="74" t="str">
        <f ca="1" t="shared" si="207"/>
        <v/>
      </c>
      <c r="AD1786" s="74" t="str">
        <f ca="1" t="shared" si="208"/>
        <v/>
      </c>
    </row>
    <row r="1787" s="74" customFormat="1" ht="20.15" customHeight="1" spans="1:30">
      <c r="A1787" s="97"/>
      <c r="B1787" s="95" t="str">
        <f ca="1">IF(LEN(A1787)=0,"",INDEX('Smelter Look-up'!$A:$A,MATCH($A1787,'Smelter Look-up'!$E:$E,0)))</f>
        <v/>
      </c>
      <c r="C1787" s="95" t="str">
        <f ca="1">IF(LEN(A1787)=0,"",INDEX('Smelter Look-up'!$C:$C,MATCH($A1787,'Smelter Look-up'!$E:$E,0)))</f>
        <v/>
      </c>
      <c r="D1787" s="95"/>
      <c r="E1787" s="95" t="str">
        <f ca="1">IF(ISERROR($Y1787),"",OFFSET('Smelter Look-up'!$D$4,$Y1787-4,0)&amp;"")</f>
        <v/>
      </c>
      <c r="F1787" s="95" t="str">
        <f ca="1">IF(ISERROR($Y1787),"",OFFSET('Smelter Look-up'!$E$4,$Y1787-4,0))</f>
        <v/>
      </c>
      <c r="G1787" s="95" t="str">
        <f ca="1">IF(C1787="Smelter not listed","Enter smelter details",IF(ISERROR($Y1787),"",OFFSET('Smelter Look-up'!$F$4,$Y1787-4,0)))</f>
        <v/>
      </c>
      <c r="H1787" s="154" t="str">
        <f ca="1">IF(ISERROR($Y1787),"",OFFSET('Smelter Look-up'!$G$4,$Y1787-4,0))</f>
        <v/>
      </c>
      <c r="I1787" s="96" t="str">
        <f ca="1">IF(ISERROR($Y1787),"",OFFSET('Smelter Look-up'!$H$4,$Y1787-4,0))</f>
        <v/>
      </c>
      <c r="J1787" s="96" t="str">
        <f ca="1">IF(ISERROR($Y1787),"",OFFSET('Smelter Look-up'!$I$4,$Y1787-4,0))</f>
        <v/>
      </c>
      <c r="K1787" s="97"/>
      <c r="L1787" s="97"/>
      <c r="M1787" s="97"/>
      <c r="N1787" s="97"/>
      <c r="O1787" s="97"/>
      <c r="P1787" s="97"/>
      <c r="Q1787" s="98"/>
      <c r="R1787" s="140" t="str">
        <f ca="1">IF(ISERROR($Y1787),"",OFFSET('Smelter Look-up'!$C$4,$Y1787-4,0)&amp;"")</f>
        <v/>
      </c>
      <c r="S1787" s="98" t="str">
        <f ca="1" t="shared" si="202"/>
        <v/>
      </c>
      <c r="T1787" s="98" t="str">
        <f ca="1">IF(B1787="","",IF(ISERROR(MATCH($J1787,SorP!B:B,0)),"",INDIRECT("'SorP'!$A$"&amp;MATCH($S1787&amp;$J1787,SorP!C:C,0))))</f>
        <v/>
      </c>
      <c r="U1787" s="99"/>
      <c r="V1787" s="74" t="str">
        <f ca="1" t="shared" si="203"/>
        <v/>
      </c>
      <c r="W1787" s="74" t="b">
        <f ca="1" t="shared" si="204"/>
        <v>0</v>
      </c>
      <c r="X1787" s="74" t="str">
        <f ca="1" t="shared" si="205"/>
        <v>+</v>
      </c>
      <c r="Y1787" s="74" t="e">
        <f ca="1">IF(C1787="",NA(),MATCH($B1787&amp;$C1787,'Smelter Look-up'!$J:$J,0))</f>
        <v>#N/A</v>
      </c>
      <c r="AB1787" s="74">
        <f ca="1" t="shared" si="206"/>
        <v>0</v>
      </c>
      <c r="AC1787" s="74" t="str">
        <f ca="1" t="shared" si="207"/>
        <v/>
      </c>
      <c r="AD1787" s="74" t="str">
        <f ca="1" t="shared" si="208"/>
        <v/>
      </c>
    </row>
    <row r="1788" s="74" customFormat="1" ht="20.15" customHeight="1" spans="1:30">
      <c r="A1788" s="97"/>
      <c r="B1788" s="95" t="str">
        <f ca="1">IF(LEN(A1788)=0,"",INDEX('Smelter Look-up'!$A:$A,MATCH($A1788,'Smelter Look-up'!$E:$E,0)))</f>
        <v/>
      </c>
      <c r="C1788" s="95" t="str">
        <f ca="1">IF(LEN(A1788)=0,"",INDEX('Smelter Look-up'!$C:$C,MATCH($A1788,'Smelter Look-up'!$E:$E,0)))</f>
        <v/>
      </c>
      <c r="D1788" s="95"/>
      <c r="E1788" s="95" t="str">
        <f ca="1">IF(ISERROR($Y1788),"",OFFSET('Smelter Look-up'!$D$4,$Y1788-4,0)&amp;"")</f>
        <v/>
      </c>
      <c r="F1788" s="95" t="str">
        <f ca="1">IF(ISERROR($Y1788),"",OFFSET('Smelter Look-up'!$E$4,$Y1788-4,0))</f>
        <v/>
      </c>
      <c r="G1788" s="95" t="str">
        <f ca="1">IF(C1788="Smelter not listed","Enter smelter details",IF(ISERROR($Y1788),"",OFFSET('Smelter Look-up'!$F$4,$Y1788-4,0)))</f>
        <v/>
      </c>
      <c r="H1788" s="154" t="str">
        <f ca="1">IF(ISERROR($Y1788),"",OFFSET('Smelter Look-up'!$G$4,$Y1788-4,0))</f>
        <v/>
      </c>
      <c r="I1788" s="96" t="str">
        <f ca="1">IF(ISERROR($Y1788),"",OFFSET('Smelter Look-up'!$H$4,$Y1788-4,0))</f>
        <v/>
      </c>
      <c r="J1788" s="96" t="str">
        <f ca="1">IF(ISERROR($Y1788),"",OFFSET('Smelter Look-up'!$I$4,$Y1788-4,0))</f>
        <v/>
      </c>
      <c r="K1788" s="97"/>
      <c r="L1788" s="97"/>
      <c r="M1788" s="97"/>
      <c r="N1788" s="97"/>
      <c r="O1788" s="97"/>
      <c r="P1788" s="97"/>
      <c r="Q1788" s="98"/>
      <c r="R1788" s="140" t="str">
        <f ca="1">IF(ISERROR($Y1788),"",OFFSET('Smelter Look-up'!$C$4,$Y1788-4,0)&amp;"")</f>
        <v/>
      </c>
      <c r="S1788" s="98" t="str">
        <f ca="1" t="shared" si="202"/>
        <v/>
      </c>
      <c r="T1788" s="98" t="str">
        <f ca="1">IF(B1788="","",IF(ISERROR(MATCH($J1788,SorP!B:B,0)),"",INDIRECT("'SorP'!$A$"&amp;MATCH($S1788&amp;$J1788,SorP!C:C,0))))</f>
        <v/>
      </c>
      <c r="U1788" s="99"/>
      <c r="V1788" s="74" t="str">
        <f ca="1" t="shared" si="203"/>
        <v/>
      </c>
      <c r="W1788" s="74" t="b">
        <f ca="1" t="shared" si="204"/>
        <v>0</v>
      </c>
      <c r="X1788" s="74" t="str">
        <f ca="1" t="shared" si="205"/>
        <v>+</v>
      </c>
      <c r="Y1788" s="74" t="e">
        <f ca="1">IF(C1788="",NA(),MATCH($B1788&amp;$C1788,'Smelter Look-up'!$J:$J,0))</f>
        <v>#N/A</v>
      </c>
      <c r="AB1788" s="74">
        <f ca="1" t="shared" si="206"/>
        <v>0</v>
      </c>
      <c r="AC1788" s="74" t="str">
        <f ca="1" t="shared" si="207"/>
        <v/>
      </c>
      <c r="AD1788" s="74" t="str">
        <f ca="1" t="shared" si="208"/>
        <v/>
      </c>
    </row>
    <row r="1789" s="74" customFormat="1" ht="20.15" customHeight="1" spans="1:30">
      <c r="A1789" s="97"/>
      <c r="B1789" s="95" t="str">
        <f ca="1">IF(LEN(A1789)=0,"",INDEX('Smelter Look-up'!$A:$A,MATCH($A1789,'Smelter Look-up'!$E:$E,0)))</f>
        <v/>
      </c>
      <c r="C1789" s="95" t="str">
        <f ca="1">IF(LEN(A1789)=0,"",INDEX('Smelter Look-up'!$C:$C,MATCH($A1789,'Smelter Look-up'!$E:$E,0)))</f>
        <v/>
      </c>
      <c r="D1789" s="95"/>
      <c r="E1789" s="95" t="str">
        <f ca="1">IF(ISERROR($Y1789),"",OFFSET('Smelter Look-up'!$D$4,$Y1789-4,0)&amp;"")</f>
        <v/>
      </c>
      <c r="F1789" s="95" t="str">
        <f ca="1">IF(ISERROR($Y1789),"",OFFSET('Smelter Look-up'!$E$4,$Y1789-4,0))</f>
        <v/>
      </c>
      <c r="G1789" s="95" t="str">
        <f ca="1">IF(C1789="Smelter not listed","Enter smelter details",IF(ISERROR($Y1789),"",OFFSET('Smelter Look-up'!$F$4,$Y1789-4,0)))</f>
        <v/>
      </c>
      <c r="H1789" s="154" t="str">
        <f ca="1">IF(ISERROR($Y1789),"",OFFSET('Smelter Look-up'!$G$4,$Y1789-4,0))</f>
        <v/>
      </c>
      <c r="I1789" s="96" t="str">
        <f ca="1">IF(ISERROR($Y1789),"",OFFSET('Smelter Look-up'!$H$4,$Y1789-4,0))</f>
        <v/>
      </c>
      <c r="J1789" s="96" t="str">
        <f ca="1">IF(ISERROR($Y1789),"",OFFSET('Smelter Look-up'!$I$4,$Y1789-4,0))</f>
        <v/>
      </c>
      <c r="K1789" s="97"/>
      <c r="L1789" s="97"/>
      <c r="M1789" s="97"/>
      <c r="N1789" s="97"/>
      <c r="O1789" s="97"/>
      <c r="P1789" s="97"/>
      <c r="Q1789" s="98"/>
      <c r="R1789" s="140" t="str">
        <f ca="1">IF(ISERROR($Y1789),"",OFFSET('Smelter Look-up'!$C$4,$Y1789-4,0)&amp;"")</f>
        <v/>
      </c>
      <c r="S1789" s="98" t="str">
        <f ca="1" t="shared" si="202"/>
        <v/>
      </c>
      <c r="T1789" s="98" t="str">
        <f ca="1">IF(B1789="","",IF(ISERROR(MATCH($J1789,SorP!B:B,0)),"",INDIRECT("'SorP'!$A$"&amp;MATCH($S1789&amp;$J1789,SorP!C:C,0))))</f>
        <v/>
      </c>
      <c r="U1789" s="99"/>
      <c r="V1789" s="74" t="str">
        <f ca="1" t="shared" si="203"/>
        <v/>
      </c>
      <c r="W1789" s="74" t="b">
        <f ca="1" t="shared" si="204"/>
        <v>0</v>
      </c>
      <c r="X1789" s="74" t="str">
        <f ca="1" t="shared" si="205"/>
        <v>+</v>
      </c>
      <c r="Y1789" s="74" t="e">
        <f ca="1">IF(C1789="",NA(),MATCH($B1789&amp;$C1789,'Smelter Look-up'!$J:$J,0))</f>
        <v>#N/A</v>
      </c>
      <c r="AB1789" s="74">
        <f ca="1" t="shared" si="206"/>
        <v>0</v>
      </c>
      <c r="AC1789" s="74" t="str">
        <f ca="1" t="shared" si="207"/>
        <v/>
      </c>
      <c r="AD1789" s="74" t="str">
        <f ca="1" t="shared" si="208"/>
        <v/>
      </c>
    </row>
    <row r="1790" s="74" customFormat="1" ht="20.15" customHeight="1" spans="1:30">
      <c r="A1790" s="97"/>
      <c r="B1790" s="95" t="str">
        <f ca="1">IF(LEN(A1790)=0,"",INDEX('Smelter Look-up'!$A:$A,MATCH($A1790,'Smelter Look-up'!$E:$E,0)))</f>
        <v/>
      </c>
      <c r="C1790" s="95" t="str">
        <f ca="1">IF(LEN(A1790)=0,"",INDEX('Smelter Look-up'!$C:$C,MATCH($A1790,'Smelter Look-up'!$E:$E,0)))</f>
        <v/>
      </c>
      <c r="D1790" s="95"/>
      <c r="E1790" s="95" t="str">
        <f ca="1">IF(ISERROR($Y1790),"",OFFSET('Smelter Look-up'!$D$4,$Y1790-4,0)&amp;"")</f>
        <v/>
      </c>
      <c r="F1790" s="95" t="str">
        <f ca="1">IF(ISERROR($Y1790),"",OFFSET('Smelter Look-up'!$E$4,$Y1790-4,0))</f>
        <v/>
      </c>
      <c r="G1790" s="95" t="str">
        <f ca="1">IF(C1790="Smelter not listed","Enter smelter details",IF(ISERROR($Y1790),"",OFFSET('Smelter Look-up'!$F$4,$Y1790-4,0)))</f>
        <v/>
      </c>
      <c r="H1790" s="154" t="str">
        <f ca="1">IF(ISERROR($Y1790),"",OFFSET('Smelter Look-up'!$G$4,$Y1790-4,0))</f>
        <v/>
      </c>
      <c r="I1790" s="96" t="str">
        <f ca="1">IF(ISERROR($Y1790),"",OFFSET('Smelter Look-up'!$H$4,$Y1790-4,0))</f>
        <v/>
      </c>
      <c r="J1790" s="96" t="str">
        <f ca="1">IF(ISERROR($Y1790),"",OFFSET('Smelter Look-up'!$I$4,$Y1790-4,0))</f>
        <v/>
      </c>
      <c r="K1790" s="97"/>
      <c r="L1790" s="97"/>
      <c r="M1790" s="97"/>
      <c r="N1790" s="97"/>
      <c r="O1790" s="97"/>
      <c r="P1790" s="97"/>
      <c r="Q1790" s="98"/>
      <c r="R1790" s="140" t="str">
        <f ca="1">IF(ISERROR($Y1790),"",OFFSET('Smelter Look-up'!$C$4,$Y1790-4,0)&amp;"")</f>
        <v/>
      </c>
      <c r="S1790" s="98" t="str">
        <f ca="1" t="shared" si="202"/>
        <v/>
      </c>
      <c r="T1790" s="98" t="str">
        <f ca="1">IF(B1790="","",IF(ISERROR(MATCH($J1790,SorP!B:B,0)),"",INDIRECT("'SorP'!$A$"&amp;MATCH($S1790&amp;$J1790,SorP!C:C,0))))</f>
        <v/>
      </c>
      <c r="U1790" s="99"/>
      <c r="V1790" s="74" t="str">
        <f ca="1" t="shared" si="203"/>
        <v/>
      </c>
      <c r="W1790" s="74" t="b">
        <f ca="1" t="shared" si="204"/>
        <v>0</v>
      </c>
      <c r="X1790" s="74" t="str">
        <f ca="1" t="shared" si="205"/>
        <v>+</v>
      </c>
      <c r="Y1790" s="74" t="e">
        <f ca="1">IF(C1790="",NA(),MATCH($B1790&amp;$C1790,'Smelter Look-up'!$J:$J,0))</f>
        <v>#N/A</v>
      </c>
      <c r="AB1790" s="74">
        <f ca="1" t="shared" si="206"/>
        <v>0</v>
      </c>
      <c r="AC1790" s="74" t="str">
        <f ca="1" t="shared" si="207"/>
        <v/>
      </c>
      <c r="AD1790" s="74" t="str">
        <f ca="1" t="shared" si="208"/>
        <v/>
      </c>
    </row>
    <row r="1791" s="74" customFormat="1" ht="20.15" customHeight="1" spans="1:30">
      <c r="A1791" s="97"/>
      <c r="B1791" s="95" t="str">
        <f ca="1">IF(LEN(A1791)=0,"",INDEX('Smelter Look-up'!$A:$A,MATCH($A1791,'Smelter Look-up'!$E:$E,0)))</f>
        <v/>
      </c>
      <c r="C1791" s="95" t="str">
        <f ca="1">IF(LEN(A1791)=0,"",INDEX('Smelter Look-up'!$C:$C,MATCH($A1791,'Smelter Look-up'!$E:$E,0)))</f>
        <v/>
      </c>
      <c r="D1791" s="95"/>
      <c r="E1791" s="95" t="str">
        <f ca="1">IF(ISERROR($Y1791),"",OFFSET('Smelter Look-up'!$D$4,$Y1791-4,0)&amp;"")</f>
        <v/>
      </c>
      <c r="F1791" s="95" t="str">
        <f ca="1">IF(ISERROR($Y1791),"",OFFSET('Smelter Look-up'!$E$4,$Y1791-4,0))</f>
        <v/>
      </c>
      <c r="G1791" s="95" t="str">
        <f ca="1">IF(C1791="Smelter not listed","Enter smelter details",IF(ISERROR($Y1791),"",OFFSET('Smelter Look-up'!$F$4,$Y1791-4,0)))</f>
        <v/>
      </c>
      <c r="H1791" s="154" t="str">
        <f ca="1">IF(ISERROR($Y1791),"",OFFSET('Smelter Look-up'!$G$4,$Y1791-4,0))</f>
        <v/>
      </c>
      <c r="I1791" s="96" t="str">
        <f ca="1">IF(ISERROR($Y1791),"",OFFSET('Smelter Look-up'!$H$4,$Y1791-4,0))</f>
        <v/>
      </c>
      <c r="J1791" s="96" t="str">
        <f ca="1">IF(ISERROR($Y1791),"",OFFSET('Smelter Look-up'!$I$4,$Y1791-4,0))</f>
        <v/>
      </c>
      <c r="K1791" s="97"/>
      <c r="L1791" s="97"/>
      <c r="M1791" s="97"/>
      <c r="N1791" s="97"/>
      <c r="O1791" s="97"/>
      <c r="P1791" s="97"/>
      <c r="Q1791" s="98"/>
      <c r="R1791" s="140" t="str">
        <f ca="1">IF(ISERROR($Y1791),"",OFFSET('Smelter Look-up'!$C$4,$Y1791-4,0)&amp;"")</f>
        <v/>
      </c>
      <c r="S1791" s="98" t="str">
        <f ca="1" t="shared" si="202"/>
        <v/>
      </c>
      <c r="T1791" s="98" t="str">
        <f ca="1">IF(B1791="","",IF(ISERROR(MATCH($J1791,SorP!B:B,0)),"",INDIRECT("'SorP'!$A$"&amp;MATCH($S1791&amp;$J1791,SorP!C:C,0))))</f>
        <v/>
      </c>
      <c r="U1791" s="99"/>
      <c r="V1791" s="74" t="str">
        <f ca="1" t="shared" si="203"/>
        <v/>
      </c>
      <c r="W1791" s="74" t="b">
        <f ca="1" t="shared" si="204"/>
        <v>0</v>
      </c>
      <c r="X1791" s="74" t="str">
        <f ca="1" t="shared" si="205"/>
        <v>+</v>
      </c>
      <c r="Y1791" s="74" t="e">
        <f ca="1">IF(C1791="",NA(),MATCH($B1791&amp;$C1791,'Smelter Look-up'!$J:$J,0))</f>
        <v>#N/A</v>
      </c>
      <c r="AB1791" s="74">
        <f ca="1" t="shared" si="206"/>
        <v>0</v>
      </c>
      <c r="AC1791" s="74" t="str">
        <f ca="1" t="shared" si="207"/>
        <v/>
      </c>
      <c r="AD1791" s="74" t="str">
        <f ca="1" t="shared" si="208"/>
        <v/>
      </c>
    </row>
    <row r="1792" s="74" customFormat="1" ht="20.15" customHeight="1" spans="1:30">
      <c r="A1792" s="97"/>
      <c r="B1792" s="95" t="str">
        <f ca="1">IF(LEN(A1792)=0,"",INDEX('Smelter Look-up'!$A:$A,MATCH($A1792,'Smelter Look-up'!$E:$E,0)))</f>
        <v/>
      </c>
      <c r="C1792" s="95" t="str">
        <f ca="1">IF(LEN(A1792)=0,"",INDEX('Smelter Look-up'!$C:$C,MATCH($A1792,'Smelter Look-up'!$E:$E,0)))</f>
        <v/>
      </c>
      <c r="D1792" s="95"/>
      <c r="E1792" s="95" t="str">
        <f ca="1">IF(ISERROR($Y1792),"",OFFSET('Smelter Look-up'!$D$4,$Y1792-4,0)&amp;"")</f>
        <v/>
      </c>
      <c r="F1792" s="95" t="str">
        <f ca="1">IF(ISERROR($Y1792),"",OFFSET('Smelter Look-up'!$E$4,$Y1792-4,0))</f>
        <v/>
      </c>
      <c r="G1792" s="95" t="str">
        <f ca="1">IF(C1792="Smelter not listed","Enter smelter details",IF(ISERROR($Y1792),"",OFFSET('Smelter Look-up'!$F$4,$Y1792-4,0)))</f>
        <v/>
      </c>
      <c r="H1792" s="154" t="str">
        <f ca="1">IF(ISERROR($Y1792),"",OFFSET('Smelter Look-up'!$G$4,$Y1792-4,0))</f>
        <v/>
      </c>
      <c r="I1792" s="96" t="str">
        <f ca="1">IF(ISERROR($Y1792),"",OFFSET('Smelter Look-up'!$H$4,$Y1792-4,0))</f>
        <v/>
      </c>
      <c r="J1792" s="96" t="str">
        <f ca="1">IF(ISERROR($Y1792),"",OFFSET('Smelter Look-up'!$I$4,$Y1792-4,0))</f>
        <v/>
      </c>
      <c r="K1792" s="97"/>
      <c r="L1792" s="97"/>
      <c r="M1792" s="97"/>
      <c r="N1792" s="97"/>
      <c r="O1792" s="97"/>
      <c r="P1792" s="97"/>
      <c r="Q1792" s="98"/>
      <c r="R1792" s="140" t="str">
        <f ca="1">IF(ISERROR($Y1792),"",OFFSET('Smelter Look-up'!$C$4,$Y1792-4,0)&amp;"")</f>
        <v/>
      </c>
      <c r="S1792" s="98" t="str">
        <f ca="1" t="shared" si="202"/>
        <v/>
      </c>
      <c r="T1792" s="98" t="str">
        <f ca="1">IF(B1792="","",IF(ISERROR(MATCH($J1792,SorP!B:B,0)),"",INDIRECT("'SorP'!$A$"&amp;MATCH($S1792&amp;$J1792,SorP!C:C,0))))</f>
        <v/>
      </c>
      <c r="U1792" s="99"/>
      <c r="V1792" s="74" t="str">
        <f ca="1" t="shared" si="203"/>
        <v/>
      </c>
      <c r="W1792" s="74" t="b">
        <f ca="1" t="shared" si="204"/>
        <v>0</v>
      </c>
      <c r="X1792" s="74" t="str">
        <f ca="1" t="shared" si="205"/>
        <v>+</v>
      </c>
      <c r="Y1792" s="74" t="e">
        <f ca="1">IF(C1792="",NA(),MATCH($B1792&amp;$C1792,'Smelter Look-up'!$J:$J,0))</f>
        <v>#N/A</v>
      </c>
      <c r="AB1792" s="74">
        <f ca="1" t="shared" si="206"/>
        <v>0</v>
      </c>
      <c r="AC1792" s="74" t="str">
        <f ca="1" t="shared" si="207"/>
        <v/>
      </c>
      <c r="AD1792" s="74" t="str">
        <f ca="1" t="shared" si="208"/>
        <v/>
      </c>
    </row>
    <row r="1793" s="74" customFormat="1" ht="20.15" customHeight="1" spans="1:30">
      <c r="A1793" s="97"/>
      <c r="B1793" s="95" t="str">
        <f ca="1">IF(LEN(A1793)=0,"",INDEX('Smelter Look-up'!$A:$A,MATCH($A1793,'Smelter Look-up'!$E:$E,0)))</f>
        <v/>
      </c>
      <c r="C1793" s="95" t="str">
        <f ca="1">IF(LEN(A1793)=0,"",INDEX('Smelter Look-up'!$C:$C,MATCH($A1793,'Smelter Look-up'!$E:$E,0)))</f>
        <v/>
      </c>
      <c r="D1793" s="95"/>
      <c r="E1793" s="95" t="str">
        <f ca="1">IF(ISERROR($Y1793),"",OFFSET('Smelter Look-up'!$D$4,$Y1793-4,0)&amp;"")</f>
        <v/>
      </c>
      <c r="F1793" s="95" t="str">
        <f ca="1">IF(ISERROR($Y1793),"",OFFSET('Smelter Look-up'!$E$4,$Y1793-4,0))</f>
        <v/>
      </c>
      <c r="G1793" s="95" t="str">
        <f ca="1">IF(C1793="Smelter not listed","Enter smelter details",IF(ISERROR($Y1793),"",OFFSET('Smelter Look-up'!$F$4,$Y1793-4,0)))</f>
        <v/>
      </c>
      <c r="H1793" s="154" t="str">
        <f ca="1">IF(ISERROR($Y1793),"",OFFSET('Smelter Look-up'!$G$4,$Y1793-4,0))</f>
        <v/>
      </c>
      <c r="I1793" s="96" t="str">
        <f ca="1">IF(ISERROR($Y1793),"",OFFSET('Smelter Look-up'!$H$4,$Y1793-4,0))</f>
        <v/>
      </c>
      <c r="J1793" s="96" t="str">
        <f ca="1">IF(ISERROR($Y1793),"",OFFSET('Smelter Look-up'!$I$4,$Y1793-4,0))</f>
        <v/>
      </c>
      <c r="K1793" s="97"/>
      <c r="L1793" s="97"/>
      <c r="M1793" s="97"/>
      <c r="N1793" s="97"/>
      <c r="O1793" s="97"/>
      <c r="P1793" s="97"/>
      <c r="Q1793" s="98"/>
      <c r="R1793" s="140" t="str">
        <f ca="1">IF(ISERROR($Y1793),"",OFFSET('Smelter Look-up'!$C$4,$Y1793-4,0)&amp;"")</f>
        <v/>
      </c>
      <c r="S1793" s="98" t="str">
        <f ca="1" t="shared" si="202"/>
        <v/>
      </c>
      <c r="T1793" s="98" t="str">
        <f ca="1">IF(B1793="","",IF(ISERROR(MATCH($J1793,SorP!B:B,0)),"",INDIRECT("'SorP'!$A$"&amp;MATCH($S1793&amp;$J1793,SorP!C:C,0))))</f>
        <v/>
      </c>
      <c r="U1793" s="99"/>
      <c r="V1793" s="74" t="str">
        <f ca="1" t="shared" si="203"/>
        <v/>
      </c>
      <c r="W1793" s="74" t="b">
        <f ca="1" t="shared" si="204"/>
        <v>0</v>
      </c>
      <c r="X1793" s="74" t="str">
        <f ca="1" t="shared" si="205"/>
        <v>+</v>
      </c>
      <c r="Y1793" s="74" t="e">
        <f ca="1">IF(C1793="",NA(),MATCH($B1793&amp;$C1793,'Smelter Look-up'!$J:$J,0))</f>
        <v>#N/A</v>
      </c>
      <c r="AB1793" s="74">
        <f ca="1" t="shared" si="206"/>
        <v>0</v>
      </c>
      <c r="AC1793" s="74" t="str">
        <f ca="1" t="shared" si="207"/>
        <v/>
      </c>
      <c r="AD1793" s="74" t="str">
        <f ca="1" t="shared" si="208"/>
        <v/>
      </c>
    </row>
    <row r="1794" s="74" customFormat="1" ht="20.15" customHeight="1" spans="1:30">
      <c r="A1794" s="97"/>
      <c r="B1794" s="95" t="str">
        <f ca="1">IF(LEN(A1794)=0,"",INDEX('Smelter Look-up'!$A:$A,MATCH($A1794,'Smelter Look-up'!$E:$E,0)))</f>
        <v/>
      </c>
      <c r="C1794" s="95" t="str">
        <f ca="1">IF(LEN(A1794)=0,"",INDEX('Smelter Look-up'!$C:$C,MATCH($A1794,'Smelter Look-up'!$E:$E,0)))</f>
        <v/>
      </c>
      <c r="D1794" s="95"/>
      <c r="E1794" s="95" t="str">
        <f ca="1">IF(ISERROR($Y1794),"",OFFSET('Smelter Look-up'!$D$4,$Y1794-4,0)&amp;"")</f>
        <v/>
      </c>
      <c r="F1794" s="95" t="str">
        <f ca="1">IF(ISERROR($Y1794),"",OFFSET('Smelter Look-up'!$E$4,$Y1794-4,0))</f>
        <v/>
      </c>
      <c r="G1794" s="95" t="str">
        <f ca="1">IF(C1794="Smelter not listed","Enter smelter details",IF(ISERROR($Y1794),"",OFFSET('Smelter Look-up'!$F$4,$Y1794-4,0)))</f>
        <v/>
      </c>
      <c r="H1794" s="154" t="str">
        <f ca="1">IF(ISERROR($Y1794),"",OFFSET('Smelter Look-up'!$G$4,$Y1794-4,0))</f>
        <v/>
      </c>
      <c r="I1794" s="96" t="str">
        <f ca="1">IF(ISERROR($Y1794),"",OFFSET('Smelter Look-up'!$H$4,$Y1794-4,0))</f>
        <v/>
      </c>
      <c r="J1794" s="96" t="str">
        <f ca="1">IF(ISERROR($Y1794),"",OFFSET('Smelter Look-up'!$I$4,$Y1794-4,0))</f>
        <v/>
      </c>
      <c r="K1794" s="97"/>
      <c r="L1794" s="97"/>
      <c r="M1794" s="97"/>
      <c r="N1794" s="97"/>
      <c r="O1794" s="97"/>
      <c r="P1794" s="97"/>
      <c r="Q1794" s="98"/>
      <c r="R1794" s="140" t="str">
        <f ca="1">IF(ISERROR($Y1794),"",OFFSET('Smelter Look-up'!$C$4,$Y1794-4,0)&amp;"")</f>
        <v/>
      </c>
      <c r="S1794" s="98" t="str">
        <f ca="1" t="shared" si="202"/>
        <v/>
      </c>
      <c r="T1794" s="98" t="str">
        <f ca="1">IF(B1794="","",IF(ISERROR(MATCH($J1794,SorP!B:B,0)),"",INDIRECT("'SorP'!$A$"&amp;MATCH($S1794&amp;$J1794,SorP!C:C,0))))</f>
        <v/>
      </c>
      <c r="U1794" s="99"/>
      <c r="V1794" s="74" t="str">
        <f ca="1" t="shared" si="203"/>
        <v/>
      </c>
      <c r="W1794" s="74" t="b">
        <f ca="1" t="shared" si="204"/>
        <v>0</v>
      </c>
      <c r="X1794" s="74" t="str">
        <f ca="1" t="shared" si="205"/>
        <v>+</v>
      </c>
      <c r="Y1794" s="74" t="e">
        <f ca="1">IF(C1794="",NA(),MATCH($B1794&amp;$C1794,'Smelter Look-up'!$J:$J,0))</f>
        <v>#N/A</v>
      </c>
      <c r="AB1794" s="74">
        <f ca="1" t="shared" si="206"/>
        <v>0</v>
      </c>
      <c r="AC1794" s="74" t="str">
        <f ca="1" t="shared" si="207"/>
        <v/>
      </c>
      <c r="AD1794" s="74" t="str">
        <f ca="1" t="shared" si="208"/>
        <v/>
      </c>
    </row>
    <row r="1795" s="74" customFormat="1" ht="20.15" customHeight="1" spans="1:30">
      <c r="A1795" s="97"/>
      <c r="B1795" s="95" t="str">
        <f ca="1">IF(LEN(A1795)=0,"",INDEX('Smelter Look-up'!$A:$A,MATCH($A1795,'Smelter Look-up'!$E:$E,0)))</f>
        <v/>
      </c>
      <c r="C1795" s="95" t="str">
        <f ca="1">IF(LEN(A1795)=0,"",INDEX('Smelter Look-up'!$C:$C,MATCH($A1795,'Smelter Look-up'!$E:$E,0)))</f>
        <v/>
      </c>
      <c r="D1795" s="95"/>
      <c r="E1795" s="95" t="str">
        <f ca="1">IF(ISERROR($Y1795),"",OFFSET('Smelter Look-up'!$D$4,$Y1795-4,0)&amp;"")</f>
        <v/>
      </c>
      <c r="F1795" s="95" t="str">
        <f ca="1">IF(ISERROR($Y1795),"",OFFSET('Smelter Look-up'!$E$4,$Y1795-4,0))</f>
        <v/>
      </c>
      <c r="G1795" s="95" t="str">
        <f ca="1">IF(C1795="Smelter not listed","Enter smelter details",IF(ISERROR($Y1795),"",OFFSET('Smelter Look-up'!$F$4,$Y1795-4,0)))</f>
        <v/>
      </c>
      <c r="H1795" s="154" t="str">
        <f ca="1">IF(ISERROR($Y1795),"",OFFSET('Smelter Look-up'!$G$4,$Y1795-4,0))</f>
        <v/>
      </c>
      <c r="I1795" s="96" t="str">
        <f ca="1">IF(ISERROR($Y1795),"",OFFSET('Smelter Look-up'!$H$4,$Y1795-4,0))</f>
        <v/>
      </c>
      <c r="J1795" s="96" t="str">
        <f ca="1">IF(ISERROR($Y1795),"",OFFSET('Smelter Look-up'!$I$4,$Y1795-4,0))</f>
        <v/>
      </c>
      <c r="K1795" s="97"/>
      <c r="L1795" s="97"/>
      <c r="M1795" s="97"/>
      <c r="N1795" s="97"/>
      <c r="O1795" s="97"/>
      <c r="P1795" s="97"/>
      <c r="Q1795" s="98"/>
      <c r="R1795" s="140" t="str">
        <f ca="1">IF(ISERROR($Y1795),"",OFFSET('Smelter Look-up'!$C$4,$Y1795-4,0)&amp;"")</f>
        <v/>
      </c>
      <c r="S1795" s="98" t="str">
        <f ca="1" t="shared" si="202"/>
        <v/>
      </c>
      <c r="T1795" s="98" t="str">
        <f ca="1">IF(B1795="","",IF(ISERROR(MATCH($J1795,SorP!B:B,0)),"",INDIRECT("'SorP'!$A$"&amp;MATCH($S1795&amp;$J1795,SorP!C:C,0))))</f>
        <v/>
      </c>
      <c r="U1795" s="99"/>
      <c r="V1795" s="74" t="str">
        <f ca="1" t="shared" si="203"/>
        <v/>
      </c>
      <c r="W1795" s="74" t="b">
        <f ca="1" t="shared" si="204"/>
        <v>0</v>
      </c>
      <c r="X1795" s="74" t="str">
        <f ca="1" t="shared" si="205"/>
        <v>+</v>
      </c>
      <c r="Y1795" s="74" t="e">
        <f ca="1">IF(C1795="",NA(),MATCH($B1795&amp;$C1795,'Smelter Look-up'!$J:$J,0))</f>
        <v>#N/A</v>
      </c>
      <c r="AB1795" s="74">
        <f ca="1" t="shared" si="206"/>
        <v>0</v>
      </c>
      <c r="AC1795" s="74" t="str">
        <f ca="1" t="shared" si="207"/>
        <v/>
      </c>
      <c r="AD1795" s="74" t="str">
        <f ca="1" t="shared" si="208"/>
        <v/>
      </c>
    </row>
    <row r="1796" s="74" customFormat="1" ht="20.15" customHeight="1" spans="1:30">
      <c r="A1796" s="97"/>
      <c r="B1796" s="95" t="str">
        <f ca="1">IF(LEN(A1796)=0,"",INDEX('Smelter Look-up'!$A:$A,MATCH($A1796,'Smelter Look-up'!$E:$E,0)))</f>
        <v/>
      </c>
      <c r="C1796" s="95" t="str">
        <f ca="1">IF(LEN(A1796)=0,"",INDEX('Smelter Look-up'!$C:$C,MATCH($A1796,'Smelter Look-up'!$E:$E,0)))</f>
        <v/>
      </c>
      <c r="D1796" s="95"/>
      <c r="E1796" s="95" t="str">
        <f ca="1">IF(ISERROR($Y1796),"",OFFSET('Smelter Look-up'!$D$4,$Y1796-4,0)&amp;"")</f>
        <v/>
      </c>
      <c r="F1796" s="95" t="str">
        <f ca="1">IF(ISERROR($Y1796),"",OFFSET('Smelter Look-up'!$E$4,$Y1796-4,0))</f>
        <v/>
      </c>
      <c r="G1796" s="95" t="str">
        <f ca="1">IF(C1796="Smelter not listed","Enter smelter details",IF(ISERROR($Y1796),"",OFFSET('Smelter Look-up'!$F$4,$Y1796-4,0)))</f>
        <v/>
      </c>
      <c r="H1796" s="154" t="str">
        <f ca="1">IF(ISERROR($Y1796),"",OFFSET('Smelter Look-up'!$G$4,$Y1796-4,0))</f>
        <v/>
      </c>
      <c r="I1796" s="96" t="str">
        <f ca="1">IF(ISERROR($Y1796),"",OFFSET('Smelter Look-up'!$H$4,$Y1796-4,0))</f>
        <v/>
      </c>
      <c r="J1796" s="96" t="str">
        <f ca="1">IF(ISERROR($Y1796),"",OFFSET('Smelter Look-up'!$I$4,$Y1796-4,0))</f>
        <v/>
      </c>
      <c r="K1796" s="97"/>
      <c r="L1796" s="97"/>
      <c r="M1796" s="97"/>
      <c r="N1796" s="97"/>
      <c r="O1796" s="97"/>
      <c r="P1796" s="97"/>
      <c r="Q1796" s="98"/>
      <c r="R1796" s="140" t="str">
        <f ca="1">IF(ISERROR($Y1796),"",OFFSET('Smelter Look-up'!$C$4,$Y1796-4,0)&amp;"")</f>
        <v/>
      </c>
      <c r="S1796" s="98" t="str">
        <f ca="1" t="shared" si="202"/>
        <v/>
      </c>
      <c r="T1796" s="98" t="str">
        <f ca="1">IF(B1796="","",IF(ISERROR(MATCH($J1796,SorP!B:B,0)),"",INDIRECT("'SorP'!$A$"&amp;MATCH($S1796&amp;$J1796,SorP!C:C,0))))</f>
        <v/>
      </c>
      <c r="U1796" s="99"/>
      <c r="V1796" s="74" t="str">
        <f ca="1" t="shared" si="203"/>
        <v/>
      </c>
      <c r="W1796" s="74" t="b">
        <f ca="1" t="shared" si="204"/>
        <v>0</v>
      </c>
      <c r="X1796" s="74" t="str">
        <f ca="1" t="shared" si="205"/>
        <v>+</v>
      </c>
      <c r="Y1796" s="74" t="e">
        <f ca="1">IF(C1796="",NA(),MATCH($B1796&amp;$C1796,'Smelter Look-up'!$J:$J,0))</f>
        <v>#N/A</v>
      </c>
      <c r="AB1796" s="74">
        <f ca="1" t="shared" si="206"/>
        <v>0</v>
      </c>
      <c r="AC1796" s="74" t="str">
        <f ca="1" t="shared" si="207"/>
        <v/>
      </c>
      <c r="AD1796" s="74" t="str">
        <f ca="1" t="shared" si="208"/>
        <v/>
      </c>
    </row>
    <row r="1797" s="74" customFormat="1" ht="20.15" customHeight="1" spans="1:30">
      <c r="A1797" s="97"/>
      <c r="B1797" s="95" t="str">
        <f ca="1">IF(LEN(A1797)=0,"",INDEX('Smelter Look-up'!$A:$A,MATCH($A1797,'Smelter Look-up'!$E:$E,0)))</f>
        <v/>
      </c>
      <c r="C1797" s="95" t="str">
        <f ca="1">IF(LEN(A1797)=0,"",INDEX('Smelter Look-up'!$C:$C,MATCH($A1797,'Smelter Look-up'!$E:$E,0)))</f>
        <v/>
      </c>
      <c r="D1797" s="95"/>
      <c r="E1797" s="95" t="str">
        <f ca="1">IF(ISERROR($Y1797),"",OFFSET('Smelter Look-up'!$D$4,$Y1797-4,0)&amp;"")</f>
        <v/>
      </c>
      <c r="F1797" s="95" t="str">
        <f ca="1">IF(ISERROR($Y1797),"",OFFSET('Smelter Look-up'!$E$4,$Y1797-4,0))</f>
        <v/>
      </c>
      <c r="G1797" s="95" t="str">
        <f ca="1">IF(C1797="Smelter not listed","Enter smelter details",IF(ISERROR($Y1797),"",OFFSET('Smelter Look-up'!$F$4,$Y1797-4,0)))</f>
        <v/>
      </c>
      <c r="H1797" s="154" t="str">
        <f ca="1">IF(ISERROR($Y1797),"",OFFSET('Smelter Look-up'!$G$4,$Y1797-4,0))</f>
        <v/>
      </c>
      <c r="I1797" s="96" t="str">
        <f ca="1">IF(ISERROR($Y1797),"",OFFSET('Smelter Look-up'!$H$4,$Y1797-4,0))</f>
        <v/>
      </c>
      <c r="J1797" s="96" t="str">
        <f ca="1">IF(ISERROR($Y1797),"",OFFSET('Smelter Look-up'!$I$4,$Y1797-4,0))</f>
        <v/>
      </c>
      <c r="K1797" s="97"/>
      <c r="L1797" s="97"/>
      <c r="M1797" s="97"/>
      <c r="N1797" s="97"/>
      <c r="O1797" s="97"/>
      <c r="P1797" s="97"/>
      <c r="Q1797" s="98"/>
      <c r="R1797" s="140" t="str">
        <f ca="1">IF(ISERROR($Y1797),"",OFFSET('Smelter Look-up'!$C$4,$Y1797-4,0)&amp;"")</f>
        <v/>
      </c>
      <c r="S1797" s="98" t="str">
        <f ca="1" t="shared" si="202"/>
        <v/>
      </c>
      <c r="T1797" s="98" t="str">
        <f ca="1">IF(B1797="","",IF(ISERROR(MATCH($J1797,SorP!B:B,0)),"",INDIRECT("'SorP'!$A$"&amp;MATCH($S1797&amp;$J1797,SorP!C:C,0))))</f>
        <v/>
      </c>
      <c r="U1797" s="99"/>
      <c r="V1797" s="74" t="str">
        <f ca="1" t="shared" si="203"/>
        <v/>
      </c>
      <c r="W1797" s="74" t="b">
        <f ca="1" t="shared" si="204"/>
        <v>0</v>
      </c>
      <c r="X1797" s="74" t="str">
        <f ca="1" t="shared" si="205"/>
        <v>+</v>
      </c>
      <c r="Y1797" s="74" t="e">
        <f ca="1">IF(C1797="",NA(),MATCH($B1797&amp;$C1797,'Smelter Look-up'!$J:$J,0))</f>
        <v>#N/A</v>
      </c>
      <c r="AB1797" s="74">
        <f ca="1" t="shared" si="206"/>
        <v>0</v>
      </c>
      <c r="AC1797" s="74" t="str">
        <f ca="1" t="shared" si="207"/>
        <v/>
      </c>
      <c r="AD1797" s="74" t="str">
        <f ca="1" t="shared" si="208"/>
        <v/>
      </c>
    </row>
    <row r="1798" s="74" customFormat="1" ht="20.15" customHeight="1" spans="1:30">
      <c r="A1798" s="97"/>
      <c r="B1798" s="95" t="str">
        <f ca="1">IF(LEN(A1798)=0,"",INDEX('Smelter Look-up'!$A:$A,MATCH($A1798,'Smelter Look-up'!$E:$E,0)))</f>
        <v/>
      </c>
      <c r="C1798" s="95" t="str">
        <f ca="1">IF(LEN(A1798)=0,"",INDEX('Smelter Look-up'!$C:$C,MATCH($A1798,'Smelter Look-up'!$E:$E,0)))</f>
        <v/>
      </c>
      <c r="D1798" s="95"/>
      <c r="E1798" s="95" t="str">
        <f ca="1">IF(ISERROR($Y1798),"",OFFSET('Smelter Look-up'!$D$4,$Y1798-4,0)&amp;"")</f>
        <v/>
      </c>
      <c r="F1798" s="95" t="str">
        <f ca="1">IF(ISERROR($Y1798),"",OFFSET('Smelter Look-up'!$E$4,$Y1798-4,0))</f>
        <v/>
      </c>
      <c r="G1798" s="95" t="str">
        <f ca="1">IF(C1798="Smelter not listed","Enter smelter details",IF(ISERROR($Y1798),"",OFFSET('Smelter Look-up'!$F$4,$Y1798-4,0)))</f>
        <v/>
      </c>
      <c r="H1798" s="154" t="str">
        <f ca="1">IF(ISERROR($Y1798),"",OFFSET('Smelter Look-up'!$G$4,$Y1798-4,0))</f>
        <v/>
      </c>
      <c r="I1798" s="96" t="str">
        <f ca="1">IF(ISERROR($Y1798),"",OFFSET('Smelter Look-up'!$H$4,$Y1798-4,0))</f>
        <v/>
      </c>
      <c r="J1798" s="96" t="str">
        <f ca="1">IF(ISERROR($Y1798),"",OFFSET('Smelter Look-up'!$I$4,$Y1798-4,0))</f>
        <v/>
      </c>
      <c r="K1798" s="97"/>
      <c r="L1798" s="97"/>
      <c r="M1798" s="97"/>
      <c r="N1798" s="97"/>
      <c r="O1798" s="97"/>
      <c r="P1798" s="97"/>
      <c r="Q1798" s="98"/>
      <c r="R1798" s="140" t="str">
        <f ca="1">IF(ISERROR($Y1798),"",OFFSET('Smelter Look-up'!$C$4,$Y1798-4,0)&amp;"")</f>
        <v/>
      </c>
      <c r="S1798" s="98" t="str">
        <f ca="1" t="shared" si="202"/>
        <v/>
      </c>
      <c r="T1798" s="98" t="str">
        <f ca="1">IF(B1798="","",IF(ISERROR(MATCH($J1798,SorP!B:B,0)),"",INDIRECT("'SorP'!$A$"&amp;MATCH($S1798&amp;$J1798,SorP!C:C,0))))</f>
        <v/>
      </c>
      <c r="U1798" s="99"/>
      <c r="V1798" s="74" t="str">
        <f ca="1" t="shared" si="203"/>
        <v/>
      </c>
      <c r="W1798" s="74" t="b">
        <f ca="1" t="shared" si="204"/>
        <v>0</v>
      </c>
      <c r="X1798" s="74" t="str">
        <f ca="1" t="shared" si="205"/>
        <v>+</v>
      </c>
      <c r="Y1798" s="74" t="e">
        <f ca="1">IF(C1798="",NA(),MATCH($B1798&amp;$C1798,'Smelter Look-up'!$J:$J,0))</f>
        <v>#N/A</v>
      </c>
      <c r="AB1798" s="74">
        <f ca="1" t="shared" si="206"/>
        <v>0</v>
      </c>
      <c r="AC1798" s="74" t="str">
        <f ca="1" t="shared" si="207"/>
        <v/>
      </c>
      <c r="AD1798" s="74" t="str">
        <f ca="1" t="shared" si="208"/>
        <v/>
      </c>
    </row>
    <row r="1799" s="74" customFormat="1" ht="20.15" customHeight="1" spans="1:30">
      <c r="A1799" s="97"/>
      <c r="B1799" s="95" t="str">
        <f ca="1">IF(LEN(A1799)=0,"",INDEX('Smelter Look-up'!$A:$A,MATCH($A1799,'Smelter Look-up'!$E:$E,0)))</f>
        <v/>
      </c>
      <c r="C1799" s="95" t="str">
        <f ca="1">IF(LEN(A1799)=0,"",INDEX('Smelter Look-up'!$C:$C,MATCH($A1799,'Smelter Look-up'!$E:$E,0)))</f>
        <v/>
      </c>
      <c r="D1799" s="95"/>
      <c r="E1799" s="95" t="str">
        <f ca="1">IF(ISERROR($Y1799),"",OFFSET('Smelter Look-up'!$D$4,$Y1799-4,0)&amp;"")</f>
        <v/>
      </c>
      <c r="F1799" s="95" t="str">
        <f ca="1">IF(ISERROR($Y1799),"",OFFSET('Smelter Look-up'!$E$4,$Y1799-4,0))</f>
        <v/>
      </c>
      <c r="G1799" s="95" t="str">
        <f ca="1">IF(C1799="Smelter not listed","Enter smelter details",IF(ISERROR($Y1799),"",OFFSET('Smelter Look-up'!$F$4,$Y1799-4,0)))</f>
        <v/>
      </c>
      <c r="H1799" s="154" t="str">
        <f ca="1">IF(ISERROR($Y1799),"",OFFSET('Smelter Look-up'!$G$4,$Y1799-4,0))</f>
        <v/>
      </c>
      <c r="I1799" s="96" t="str">
        <f ca="1">IF(ISERROR($Y1799),"",OFFSET('Smelter Look-up'!$H$4,$Y1799-4,0))</f>
        <v/>
      </c>
      <c r="J1799" s="96" t="str">
        <f ca="1">IF(ISERROR($Y1799),"",OFFSET('Smelter Look-up'!$I$4,$Y1799-4,0))</f>
        <v/>
      </c>
      <c r="K1799" s="97"/>
      <c r="L1799" s="97"/>
      <c r="M1799" s="97"/>
      <c r="N1799" s="97"/>
      <c r="O1799" s="97"/>
      <c r="P1799" s="97"/>
      <c r="Q1799" s="98"/>
      <c r="R1799" s="140" t="str">
        <f ca="1">IF(ISERROR($Y1799),"",OFFSET('Smelter Look-up'!$C$4,$Y1799-4,0)&amp;"")</f>
        <v/>
      </c>
      <c r="S1799" s="98" t="str">
        <f ca="1" t="shared" si="202"/>
        <v/>
      </c>
      <c r="T1799" s="98" t="str">
        <f ca="1">IF(B1799="","",IF(ISERROR(MATCH($J1799,SorP!B:B,0)),"",INDIRECT("'SorP'!$A$"&amp;MATCH($S1799&amp;$J1799,SorP!C:C,0))))</f>
        <v/>
      </c>
      <c r="U1799" s="99"/>
      <c r="V1799" s="74" t="str">
        <f ca="1" t="shared" si="203"/>
        <v/>
      </c>
      <c r="W1799" s="74" t="b">
        <f ca="1" t="shared" si="204"/>
        <v>0</v>
      </c>
      <c r="X1799" s="74" t="str">
        <f ca="1" t="shared" si="205"/>
        <v>+</v>
      </c>
      <c r="Y1799" s="74" t="e">
        <f ca="1">IF(C1799="",NA(),MATCH($B1799&amp;$C1799,'Smelter Look-up'!$J:$J,0))</f>
        <v>#N/A</v>
      </c>
      <c r="AB1799" s="74">
        <f ca="1" t="shared" si="206"/>
        <v>0</v>
      </c>
      <c r="AC1799" s="74" t="str">
        <f ca="1" t="shared" si="207"/>
        <v/>
      </c>
      <c r="AD1799" s="74" t="str">
        <f ca="1" t="shared" si="208"/>
        <v/>
      </c>
    </row>
    <row r="1800" s="74" customFormat="1" ht="20.15" customHeight="1" spans="1:30">
      <c r="A1800" s="97"/>
      <c r="B1800" s="95" t="str">
        <f ca="1">IF(LEN(A1800)=0,"",INDEX('Smelter Look-up'!$A:$A,MATCH($A1800,'Smelter Look-up'!$E:$E,0)))</f>
        <v/>
      </c>
      <c r="C1800" s="95" t="str">
        <f ca="1">IF(LEN(A1800)=0,"",INDEX('Smelter Look-up'!$C:$C,MATCH($A1800,'Smelter Look-up'!$E:$E,0)))</f>
        <v/>
      </c>
      <c r="D1800" s="95"/>
      <c r="E1800" s="95" t="str">
        <f ca="1">IF(ISERROR($Y1800),"",OFFSET('Smelter Look-up'!$D$4,$Y1800-4,0)&amp;"")</f>
        <v/>
      </c>
      <c r="F1800" s="95" t="str">
        <f ca="1">IF(ISERROR($Y1800),"",OFFSET('Smelter Look-up'!$E$4,$Y1800-4,0))</f>
        <v/>
      </c>
      <c r="G1800" s="95" t="str">
        <f ca="1">IF(C1800="Smelter not listed","Enter smelter details",IF(ISERROR($Y1800),"",OFFSET('Smelter Look-up'!$F$4,$Y1800-4,0)))</f>
        <v/>
      </c>
      <c r="H1800" s="154" t="str">
        <f ca="1">IF(ISERROR($Y1800),"",OFFSET('Smelter Look-up'!$G$4,$Y1800-4,0))</f>
        <v/>
      </c>
      <c r="I1800" s="96" t="str">
        <f ca="1">IF(ISERROR($Y1800),"",OFFSET('Smelter Look-up'!$H$4,$Y1800-4,0))</f>
        <v/>
      </c>
      <c r="J1800" s="96" t="str">
        <f ca="1">IF(ISERROR($Y1800),"",OFFSET('Smelter Look-up'!$I$4,$Y1800-4,0))</f>
        <v/>
      </c>
      <c r="K1800" s="97"/>
      <c r="L1800" s="97"/>
      <c r="M1800" s="97"/>
      <c r="N1800" s="97"/>
      <c r="O1800" s="97"/>
      <c r="P1800" s="97"/>
      <c r="Q1800" s="98"/>
      <c r="R1800" s="140" t="str">
        <f ca="1">IF(ISERROR($Y1800),"",OFFSET('Smelter Look-up'!$C$4,$Y1800-4,0)&amp;"")</f>
        <v/>
      </c>
      <c r="S1800" s="98" t="str">
        <f ca="1" t="shared" si="202"/>
        <v/>
      </c>
      <c r="T1800" s="98" t="str">
        <f ca="1">IF(B1800="","",IF(ISERROR(MATCH($J1800,SorP!B:B,0)),"",INDIRECT("'SorP'!$A$"&amp;MATCH($S1800&amp;$J1800,SorP!C:C,0))))</f>
        <v/>
      </c>
      <c r="U1800" s="99"/>
      <c r="V1800" s="74" t="str">
        <f ca="1" t="shared" si="203"/>
        <v/>
      </c>
      <c r="W1800" s="74" t="b">
        <f ca="1" t="shared" si="204"/>
        <v>0</v>
      </c>
      <c r="X1800" s="74" t="str">
        <f ca="1" t="shared" si="205"/>
        <v>+</v>
      </c>
      <c r="Y1800" s="74" t="e">
        <f ca="1">IF(C1800="",NA(),MATCH($B1800&amp;$C1800,'Smelter Look-up'!$J:$J,0))</f>
        <v>#N/A</v>
      </c>
      <c r="AB1800" s="74">
        <f ca="1" t="shared" si="206"/>
        <v>0</v>
      </c>
      <c r="AC1800" s="74" t="str">
        <f ca="1" t="shared" si="207"/>
        <v/>
      </c>
      <c r="AD1800" s="74" t="str">
        <f ca="1" t="shared" si="208"/>
        <v/>
      </c>
    </row>
    <row r="1801" s="74" customFormat="1" ht="20.15" customHeight="1" spans="1:30">
      <c r="A1801" s="97"/>
      <c r="B1801" s="95" t="str">
        <f ca="1">IF(LEN(A1801)=0,"",INDEX('Smelter Look-up'!$A:$A,MATCH($A1801,'Smelter Look-up'!$E:$E,0)))</f>
        <v/>
      </c>
      <c r="C1801" s="95" t="str">
        <f ca="1">IF(LEN(A1801)=0,"",INDEX('Smelter Look-up'!$C:$C,MATCH($A1801,'Smelter Look-up'!$E:$E,0)))</f>
        <v/>
      </c>
      <c r="D1801" s="95"/>
      <c r="E1801" s="95" t="str">
        <f ca="1">IF(ISERROR($Y1801),"",OFFSET('Smelter Look-up'!$D$4,$Y1801-4,0)&amp;"")</f>
        <v/>
      </c>
      <c r="F1801" s="95" t="str">
        <f ca="1">IF(ISERROR($Y1801),"",OFFSET('Smelter Look-up'!$E$4,$Y1801-4,0))</f>
        <v/>
      </c>
      <c r="G1801" s="95" t="str">
        <f ca="1">IF(C1801="Smelter not listed","Enter smelter details",IF(ISERROR($Y1801),"",OFFSET('Smelter Look-up'!$F$4,$Y1801-4,0)))</f>
        <v/>
      </c>
      <c r="H1801" s="154" t="str">
        <f ca="1">IF(ISERROR($Y1801),"",OFFSET('Smelter Look-up'!$G$4,$Y1801-4,0))</f>
        <v/>
      </c>
      <c r="I1801" s="96" t="str">
        <f ca="1">IF(ISERROR($Y1801),"",OFFSET('Smelter Look-up'!$H$4,$Y1801-4,0))</f>
        <v/>
      </c>
      <c r="J1801" s="96" t="str">
        <f ca="1">IF(ISERROR($Y1801),"",OFFSET('Smelter Look-up'!$I$4,$Y1801-4,0))</f>
        <v/>
      </c>
      <c r="K1801" s="97"/>
      <c r="L1801" s="97"/>
      <c r="M1801" s="97"/>
      <c r="N1801" s="97"/>
      <c r="O1801" s="97"/>
      <c r="P1801" s="97"/>
      <c r="Q1801" s="98"/>
      <c r="R1801" s="140" t="str">
        <f ca="1">IF(ISERROR($Y1801),"",OFFSET('Smelter Look-up'!$C$4,$Y1801-4,0)&amp;"")</f>
        <v/>
      </c>
      <c r="S1801" s="98" t="str">
        <f ca="1" t="shared" si="202"/>
        <v/>
      </c>
      <c r="T1801" s="98" t="str">
        <f ca="1">IF(B1801="","",IF(ISERROR(MATCH($J1801,SorP!B:B,0)),"",INDIRECT("'SorP'!$A$"&amp;MATCH($S1801&amp;$J1801,SorP!C:C,0))))</f>
        <v/>
      </c>
      <c r="U1801" s="99"/>
      <c r="V1801" s="74" t="str">
        <f ca="1" t="shared" si="203"/>
        <v/>
      </c>
      <c r="W1801" s="74" t="b">
        <f ca="1" t="shared" si="204"/>
        <v>0</v>
      </c>
      <c r="X1801" s="74" t="str">
        <f ca="1" t="shared" si="205"/>
        <v>+</v>
      </c>
      <c r="Y1801" s="74" t="e">
        <f ca="1">IF(C1801="",NA(),MATCH($B1801&amp;$C1801,'Smelter Look-up'!$J:$J,0))</f>
        <v>#N/A</v>
      </c>
      <c r="AB1801" s="74">
        <f ca="1" t="shared" si="206"/>
        <v>0</v>
      </c>
      <c r="AC1801" s="74" t="str">
        <f ca="1" t="shared" si="207"/>
        <v/>
      </c>
      <c r="AD1801" s="74" t="str">
        <f ca="1" t="shared" si="208"/>
        <v/>
      </c>
    </row>
    <row r="1802" s="74" customFormat="1" ht="20.15" customHeight="1" spans="1:30">
      <c r="A1802" s="97"/>
      <c r="B1802" s="95" t="str">
        <f ca="1">IF(LEN(A1802)=0,"",INDEX('Smelter Look-up'!$A:$A,MATCH($A1802,'Smelter Look-up'!$E:$E,0)))</f>
        <v/>
      </c>
      <c r="C1802" s="95" t="str">
        <f ca="1">IF(LEN(A1802)=0,"",INDEX('Smelter Look-up'!$C:$C,MATCH($A1802,'Smelter Look-up'!$E:$E,0)))</f>
        <v/>
      </c>
      <c r="D1802" s="95"/>
      <c r="E1802" s="95" t="str">
        <f ca="1">IF(ISERROR($Y1802),"",OFFSET('Smelter Look-up'!$D$4,$Y1802-4,0)&amp;"")</f>
        <v/>
      </c>
      <c r="F1802" s="95" t="str">
        <f ca="1">IF(ISERROR($Y1802),"",OFFSET('Smelter Look-up'!$E$4,$Y1802-4,0))</f>
        <v/>
      </c>
      <c r="G1802" s="95" t="str">
        <f ca="1">IF(C1802="Smelter not listed","Enter smelter details",IF(ISERROR($Y1802),"",OFFSET('Smelter Look-up'!$F$4,$Y1802-4,0)))</f>
        <v/>
      </c>
      <c r="H1802" s="154" t="str">
        <f ca="1">IF(ISERROR($Y1802),"",OFFSET('Smelter Look-up'!$G$4,$Y1802-4,0))</f>
        <v/>
      </c>
      <c r="I1802" s="96" t="str">
        <f ca="1">IF(ISERROR($Y1802),"",OFFSET('Smelter Look-up'!$H$4,$Y1802-4,0))</f>
        <v/>
      </c>
      <c r="J1802" s="96" t="str">
        <f ca="1">IF(ISERROR($Y1802),"",OFFSET('Smelter Look-up'!$I$4,$Y1802-4,0))</f>
        <v/>
      </c>
      <c r="K1802" s="97"/>
      <c r="L1802" s="97"/>
      <c r="M1802" s="97"/>
      <c r="N1802" s="97"/>
      <c r="O1802" s="97"/>
      <c r="P1802" s="97"/>
      <c r="Q1802" s="98"/>
      <c r="R1802" s="140" t="str">
        <f ca="1">IF(ISERROR($Y1802),"",OFFSET('Smelter Look-up'!$C$4,$Y1802-4,0)&amp;"")</f>
        <v/>
      </c>
      <c r="S1802" s="98" t="str">
        <f ca="1" t="shared" si="202"/>
        <v/>
      </c>
      <c r="T1802" s="98" t="str">
        <f ca="1">IF(B1802="","",IF(ISERROR(MATCH($J1802,SorP!B:B,0)),"",INDIRECT("'SorP'!$A$"&amp;MATCH($S1802&amp;$J1802,SorP!C:C,0))))</f>
        <v/>
      </c>
      <c r="U1802" s="99"/>
      <c r="V1802" s="74" t="str">
        <f ca="1" t="shared" si="203"/>
        <v/>
      </c>
      <c r="W1802" s="74" t="b">
        <f ca="1" t="shared" si="204"/>
        <v>0</v>
      </c>
      <c r="X1802" s="74" t="str">
        <f ca="1" t="shared" si="205"/>
        <v>+</v>
      </c>
      <c r="Y1802" s="74" t="e">
        <f ca="1">IF(C1802="",NA(),MATCH($B1802&amp;$C1802,'Smelter Look-up'!$J:$J,0))</f>
        <v>#N/A</v>
      </c>
      <c r="AB1802" s="74">
        <f ca="1" t="shared" si="206"/>
        <v>0</v>
      </c>
      <c r="AC1802" s="74" t="str">
        <f ca="1" t="shared" si="207"/>
        <v/>
      </c>
      <c r="AD1802" s="74" t="str">
        <f ca="1" t="shared" si="208"/>
        <v/>
      </c>
    </row>
    <row r="1803" s="74" customFormat="1" ht="20.15" customHeight="1" spans="1:30">
      <c r="A1803" s="97"/>
      <c r="B1803" s="95" t="str">
        <f ca="1">IF(LEN(A1803)=0,"",INDEX('Smelter Look-up'!$A:$A,MATCH($A1803,'Smelter Look-up'!$E:$E,0)))</f>
        <v/>
      </c>
      <c r="C1803" s="95" t="str">
        <f ca="1">IF(LEN(A1803)=0,"",INDEX('Smelter Look-up'!$C:$C,MATCH($A1803,'Smelter Look-up'!$E:$E,0)))</f>
        <v/>
      </c>
      <c r="D1803" s="95"/>
      <c r="E1803" s="95" t="str">
        <f ca="1">IF(ISERROR($Y1803),"",OFFSET('Smelter Look-up'!$D$4,$Y1803-4,0)&amp;"")</f>
        <v/>
      </c>
      <c r="F1803" s="95" t="str">
        <f ca="1">IF(ISERROR($Y1803),"",OFFSET('Smelter Look-up'!$E$4,$Y1803-4,0))</f>
        <v/>
      </c>
      <c r="G1803" s="95" t="str">
        <f ca="1">IF(C1803="Smelter not listed","Enter smelter details",IF(ISERROR($Y1803),"",OFFSET('Smelter Look-up'!$F$4,$Y1803-4,0)))</f>
        <v/>
      </c>
      <c r="H1803" s="154" t="str">
        <f ca="1">IF(ISERROR($Y1803),"",OFFSET('Smelter Look-up'!$G$4,$Y1803-4,0))</f>
        <v/>
      </c>
      <c r="I1803" s="96" t="str">
        <f ca="1">IF(ISERROR($Y1803),"",OFFSET('Smelter Look-up'!$H$4,$Y1803-4,0))</f>
        <v/>
      </c>
      <c r="J1803" s="96" t="str">
        <f ca="1">IF(ISERROR($Y1803),"",OFFSET('Smelter Look-up'!$I$4,$Y1803-4,0))</f>
        <v/>
      </c>
      <c r="K1803" s="97"/>
      <c r="L1803" s="97"/>
      <c r="M1803" s="97"/>
      <c r="N1803" s="97"/>
      <c r="O1803" s="97"/>
      <c r="P1803" s="97"/>
      <c r="Q1803" s="98"/>
      <c r="R1803" s="140" t="str">
        <f ca="1">IF(ISERROR($Y1803),"",OFFSET('Smelter Look-up'!$C$4,$Y1803-4,0)&amp;"")</f>
        <v/>
      </c>
      <c r="S1803" s="98" t="str">
        <f ca="1" t="shared" si="202"/>
        <v/>
      </c>
      <c r="T1803" s="98" t="str">
        <f ca="1">IF(B1803="","",IF(ISERROR(MATCH($J1803,SorP!B:B,0)),"",INDIRECT("'SorP'!$A$"&amp;MATCH($S1803&amp;$J1803,SorP!C:C,0))))</f>
        <v/>
      </c>
      <c r="U1803" s="99"/>
      <c r="V1803" s="74" t="str">
        <f ca="1" t="shared" si="203"/>
        <v/>
      </c>
      <c r="W1803" s="74" t="b">
        <f ca="1" t="shared" si="204"/>
        <v>0</v>
      </c>
      <c r="X1803" s="74" t="str">
        <f ca="1" t="shared" si="205"/>
        <v>+</v>
      </c>
      <c r="Y1803" s="74" t="e">
        <f ca="1">IF(C1803="",NA(),MATCH($B1803&amp;$C1803,'Smelter Look-up'!$J:$J,0))</f>
        <v>#N/A</v>
      </c>
      <c r="AB1803" s="74">
        <f ca="1" t="shared" si="206"/>
        <v>0</v>
      </c>
      <c r="AC1803" s="74" t="str">
        <f ca="1" t="shared" si="207"/>
        <v/>
      </c>
      <c r="AD1803" s="74" t="str">
        <f ca="1" t="shared" si="208"/>
        <v/>
      </c>
    </row>
    <row r="1804" s="74" customFormat="1" ht="20.15" customHeight="1" spans="1:30">
      <c r="A1804" s="97"/>
      <c r="B1804" s="95" t="str">
        <f ca="1">IF(LEN(A1804)=0,"",INDEX('Smelter Look-up'!$A:$A,MATCH($A1804,'Smelter Look-up'!$E:$E,0)))</f>
        <v/>
      </c>
      <c r="C1804" s="95" t="str">
        <f ca="1">IF(LEN(A1804)=0,"",INDEX('Smelter Look-up'!$C:$C,MATCH($A1804,'Smelter Look-up'!$E:$E,0)))</f>
        <v/>
      </c>
      <c r="D1804" s="95"/>
      <c r="E1804" s="95" t="str">
        <f ca="1">IF(ISERROR($Y1804),"",OFFSET('Smelter Look-up'!$D$4,$Y1804-4,0)&amp;"")</f>
        <v/>
      </c>
      <c r="F1804" s="95" t="str">
        <f ca="1">IF(ISERROR($Y1804),"",OFFSET('Smelter Look-up'!$E$4,$Y1804-4,0))</f>
        <v/>
      </c>
      <c r="G1804" s="95" t="str">
        <f ca="1">IF(C1804="Smelter not listed","Enter smelter details",IF(ISERROR($Y1804),"",OFFSET('Smelter Look-up'!$F$4,$Y1804-4,0)))</f>
        <v/>
      </c>
      <c r="H1804" s="154" t="str">
        <f ca="1">IF(ISERROR($Y1804),"",OFFSET('Smelter Look-up'!$G$4,$Y1804-4,0))</f>
        <v/>
      </c>
      <c r="I1804" s="96" t="str">
        <f ca="1">IF(ISERROR($Y1804),"",OFFSET('Smelter Look-up'!$H$4,$Y1804-4,0))</f>
        <v/>
      </c>
      <c r="J1804" s="96" t="str">
        <f ca="1">IF(ISERROR($Y1804),"",OFFSET('Smelter Look-up'!$I$4,$Y1804-4,0))</f>
        <v/>
      </c>
      <c r="K1804" s="97"/>
      <c r="L1804" s="97"/>
      <c r="M1804" s="97"/>
      <c r="N1804" s="97"/>
      <c r="O1804" s="97"/>
      <c r="P1804" s="97"/>
      <c r="Q1804" s="98"/>
      <c r="R1804" s="140" t="str">
        <f ca="1">IF(ISERROR($Y1804),"",OFFSET('Smelter Look-up'!$C$4,$Y1804-4,0)&amp;"")</f>
        <v/>
      </c>
      <c r="S1804" s="98" t="str">
        <f ca="1" t="shared" si="202"/>
        <v/>
      </c>
      <c r="T1804" s="98" t="str">
        <f ca="1">IF(B1804="","",IF(ISERROR(MATCH($J1804,SorP!B:B,0)),"",INDIRECT("'SorP'!$A$"&amp;MATCH($S1804&amp;$J1804,SorP!C:C,0))))</f>
        <v/>
      </c>
      <c r="U1804" s="99"/>
      <c r="V1804" s="74" t="str">
        <f ca="1" t="shared" si="203"/>
        <v/>
      </c>
      <c r="W1804" s="74" t="b">
        <f ca="1" t="shared" si="204"/>
        <v>0</v>
      </c>
      <c r="X1804" s="74" t="str">
        <f ca="1" t="shared" si="205"/>
        <v>+</v>
      </c>
      <c r="Y1804" s="74" t="e">
        <f ca="1">IF(C1804="",NA(),MATCH($B1804&amp;$C1804,'Smelter Look-up'!$J:$J,0))</f>
        <v>#N/A</v>
      </c>
      <c r="AB1804" s="74">
        <f ca="1" t="shared" si="206"/>
        <v>0</v>
      </c>
      <c r="AC1804" s="74" t="str">
        <f ca="1" t="shared" si="207"/>
        <v/>
      </c>
      <c r="AD1804" s="74" t="str">
        <f ca="1" t="shared" si="208"/>
        <v/>
      </c>
    </row>
    <row r="1805" s="74" customFormat="1" ht="20.15" customHeight="1" spans="1:30">
      <c r="A1805" s="97"/>
      <c r="B1805" s="95" t="str">
        <f ca="1">IF(LEN(A1805)=0,"",INDEX('Smelter Look-up'!$A:$A,MATCH($A1805,'Smelter Look-up'!$E:$E,0)))</f>
        <v/>
      </c>
      <c r="C1805" s="95" t="str">
        <f ca="1">IF(LEN(A1805)=0,"",INDEX('Smelter Look-up'!$C:$C,MATCH($A1805,'Smelter Look-up'!$E:$E,0)))</f>
        <v/>
      </c>
      <c r="D1805" s="95"/>
      <c r="E1805" s="95" t="str">
        <f ca="1">IF(ISERROR($Y1805),"",OFFSET('Smelter Look-up'!$D$4,$Y1805-4,0)&amp;"")</f>
        <v/>
      </c>
      <c r="F1805" s="95" t="str">
        <f ca="1">IF(ISERROR($Y1805),"",OFFSET('Smelter Look-up'!$E$4,$Y1805-4,0))</f>
        <v/>
      </c>
      <c r="G1805" s="95" t="str">
        <f ca="1">IF(C1805="Smelter not listed","Enter smelter details",IF(ISERROR($Y1805),"",OFFSET('Smelter Look-up'!$F$4,$Y1805-4,0)))</f>
        <v/>
      </c>
      <c r="H1805" s="154" t="str">
        <f ca="1">IF(ISERROR($Y1805),"",OFFSET('Smelter Look-up'!$G$4,$Y1805-4,0))</f>
        <v/>
      </c>
      <c r="I1805" s="96" t="str">
        <f ca="1">IF(ISERROR($Y1805),"",OFFSET('Smelter Look-up'!$H$4,$Y1805-4,0))</f>
        <v/>
      </c>
      <c r="J1805" s="96" t="str">
        <f ca="1">IF(ISERROR($Y1805),"",OFFSET('Smelter Look-up'!$I$4,$Y1805-4,0))</f>
        <v/>
      </c>
      <c r="K1805" s="97"/>
      <c r="L1805" s="97"/>
      <c r="M1805" s="97"/>
      <c r="N1805" s="97"/>
      <c r="O1805" s="97"/>
      <c r="P1805" s="97"/>
      <c r="Q1805" s="98"/>
      <c r="R1805" s="140" t="str">
        <f ca="1">IF(ISERROR($Y1805),"",OFFSET('Smelter Look-up'!$C$4,$Y1805-4,0)&amp;"")</f>
        <v/>
      </c>
      <c r="S1805" s="98" t="str">
        <f ca="1" t="shared" si="202"/>
        <v/>
      </c>
      <c r="T1805" s="98" t="str">
        <f ca="1">IF(B1805="","",IF(ISERROR(MATCH($J1805,SorP!B:B,0)),"",INDIRECT("'SorP'!$A$"&amp;MATCH($S1805&amp;$J1805,SorP!C:C,0))))</f>
        <v/>
      </c>
      <c r="U1805" s="99"/>
      <c r="V1805" s="74" t="str">
        <f ca="1" t="shared" si="203"/>
        <v/>
      </c>
      <c r="W1805" s="74" t="b">
        <f ca="1" t="shared" si="204"/>
        <v>0</v>
      </c>
      <c r="X1805" s="74" t="str">
        <f ca="1" t="shared" si="205"/>
        <v>+</v>
      </c>
      <c r="Y1805" s="74" t="e">
        <f ca="1">IF(C1805="",NA(),MATCH($B1805&amp;$C1805,'Smelter Look-up'!$J:$J,0))</f>
        <v>#N/A</v>
      </c>
      <c r="AB1805" s="74">
        <f ca="1" t="shared" si="206"/>
        <v>0</v>
      </c>
      <c r="AC1805" s="74" t="str">
        <f ca="1" t="shared" si="207"/>
        <v/>
      </c>
      <c r="AD1805" s="74" t="str">
        <f ca="1" t="shared" si="208"/>
        <v/>
      </c>
    </row>
    <row r="1806" s="74" customFormat="1" ht="20.15" customHeight="1" spans="1:30">
      <c r="A1806" s="97"/>
      <c r="B1806" s="95" t="str">
        <f ca="1">IF(LEN(A1806)=0,"",INDEX('Smelter Look-up'!$A:$A,MATCH($A1806,'Smelter Look-up'!$E:$E,0)))</f>
        <v/>
      </c>
      <c r="C1806" s="95" t="str">
        <f ca="1">IF(LEN(A1806)=0,"",INDEX('Smelter Look-up'!$C:$C,MATCH($A1806,'Smelter Look-up'!$E:$E,0)))</f>
        <v/>
      </c>
      <c r="D1806" s="95"/>
      <c r="E1806" s="95" t="str">
        <f ca="1">IF(ISERROR($Y1806),"",OFFSET('Smelter Look-up'!$D$4,$Y1806-4,0)&amp;"")</f>
        <v/>
      </c>
      <c r="F1806" s="95" t="str">
        <f ca="1">IF(ISERROR($Y1806),"",OFFSET('Smelter Look-up'!$E$4,$Y1806-4,0))</f>
        <v/>
      </c>
      <c r="G1806" s="95" t="str">
        <f ca="1">IF(C1806="Smelter not listed","Enter smelter details",IF(ISERROR($Y1806),"",OFFSET('Smelter Look-up'!$F$4,$Y1806-4,0)))</f>
        <v/>
      </c>
      <c r="H1806" s="154" t="str">
        <f ca="1">IF(ISERROR($Y1806),"",OFFSET('Smelter Look-up'!$G$4,$Y1806-4,0))</f>
        <v/>
      </c>
      <c r="I1806" s="96" t="str">
        <f ca="1">IF(ISERROR($Y1806),"",OFFSET('Smelter Look-up'!$H$4,$Y1806-4,0))</f>
        <v/>
      </c>
      <c r="J1806" s="96" t="str">
        <f ca="1">IF(ISERROR($Y1806),"",OFFSET('Smelter Look-up'!$I$4,$Y1806-4,0))</f>
        <v/>
      </c>
      <c r="K1806" s="97"/>
      <c r="L1806" s="97"/>
      <c r="M1806" s="97"/>
      <c r="N1806" s="97"/>
      <c r="O1806" s="97"/>
      <c r="P1806" s="97"/>
      <c r="Q1806" s="98"/>
      <c r="R1806" s="140" t="str">
        <f ca="1">IF(ISERROR($Y1806),"",OFFSET('Smelter Look-up'!$C$4,$Y1806-4,0)&amp;"")</f>
        <v/>
      </c>
      <c r="S1806" s="98" t="str">
        <f ca="1" t="shared" si="202"/>
        <v/>
      </c>
      <c r="T1806" s="98" t="str">
        <f ca="1">IF(B1806="","",IF(ISERROR(MATCH($J1806,SorP!B:B,0)),"",INDIRECT("'SorP'!$A$"&amp;MATCH($S1806&amp;$J1806,SorP!C:C,0))))</f>
        <v/>
      </c>
      <c r="U1806" s="99"/>
      <c r="V1806" s="74" t="str">
        <f ca="1" t="shared" si="203"/>
        <v/>
      </c>
      <c r="W1806" s="74" t="b">
        <f ca="1" t="shared" si="204"/>
        <v>0</v>
      </c>
      <c r="X1806" s="74" t="str">
        <f ca="1" t="shared" si="205"/>
        <v>+</v>
      </c>
      <c r="Y1806" s="74" t="e">
        <f ca="1">IF(C1806="",NA(),MATCH($B1806&amp;$C1806,'Smelter Look-up'!$J:$J,0))</f>
        <v>#N/A</v>
      </c>
      <c r="AB1806" s="74">
        <f ca="1" t="shared" si="206"/>
        <v>0</v>
      </c>
      <c r="AC1806" s="74" t="str">
        <f ca="1" t="shared" si="207"/>
        <v/>
      </c>
      <c r="AD1806" s="74" t="str">
        <f ca="1" t="shared" si="208"/>
        <v/>
      </c>
    </row>
    <row r="1807" s="74" customFormat="1" ht="20.15" customHeight="1" spans="1:30">
      <c r="A1807" s="97"/>
      <c r="B1807" s="95" t="str">
        <f ca="1">IF(LEN(A1807)=0,"",INDEX('Smelter Look-up'!$A:$A,MATCH($A1807,'Smelter Look-up'!$E:$E,0)))</f>
        <v/>
      </c>
      <c r="C1807" s="95" t="str">
        <f ca="1">IF(LEN(A1807)=0,"",INDEX('Smelter Look-up'!$C:$C,MATCH($A1807,'Smelter Look-up'!$E:$E,0)))</f>
        <v/>
      </c>
      <c r="D1807" s="95"/>
      <c r="E1807" s="95" t="str">
        <f ca="1">IF(ISERROR($Y1807),"",OFFSET('Smelter Look-up'!$D$4,$Y1807-4,0)&amp;"")</f>
        <v/>
      </c>
      <c r="F1807" s="95" t="str">
        <f ca="1">IF(ISERROR($Y1807),"",OFFSET('Smelter Look-up'!$E$4,$Y1807-4,0))</f>
        <v/>
      </c>
      <c r="G1807" s="95" t="str">
        <f ca="1">IF(C1807="Smelter not listed","Enter smelter details",IF(ISERROR($Y1807),"",OFFSET('Smelter Look-up'!$F$4,$Y1807-4,0)))</f>
        <v/>
      </c>
      <c r="H1807" s="154" t="str">
        <f ca="1">IF(ISERROR($Y1807),"",OFFSET('Smelter Look-up'!$G$4,$Y1807-4,0))</f>
        <v/>
      </c>
      <c r="I1807" s="96" t="str">
        <f ca="1">IF(ISERROR($Y1807),"",OFFSET('Smelter Look-up'!$H$4,$Y1807-4,0))</f>
        <v/>
      </c>
      <c r="J1807" s="96" t="str">
        <f ca="1">IF(ISERROR($Y1807),"",OFFSET('Smelter Look-up'!$I$4,$Y1807-4,0))</f>
        <v/>
      </c>
      <c r="K1807" s="97"/>
      <c r="L1807" s="97"/>
      <c r="M1807" s="97"/>
      <c r="N1807" s="97"/>
      <c r="O1807" s="97"/>
      <c r="P1807" s="97"/>
      <c r="Q1807" s="98"/>
      <c r="R1807" s="140" t="str">
        <f ca="1">IF(ISERROR($Y1807),"",OFFSET('Smelter Look-up'!$C$4,$Y1807-4,0)&amp;"")</f>
        <v/>
      </c>
      <c r="S1807" s="98" t="str">
        <f ca="1" t="shared" si="202"/>
        <v/>
      </c>
      <c r="T1807" s="98" t="str">
        <f ca="1">IF(B1807="","",IF(ISERROR(MATCH($J1807,SorP!B:B,0)),"",INDIRECT("'SorP'!$A$"&amp;MATCH($S1807&amp;$J1807,SorP!C:C,0))))</f>
        <v/>
      </c>
      <c r="U1807" s="99"/>
      <c r="V1807" s="74" t="str">
        <f ca="1" t="shared" si="203"/>
        <v/>
      </c>
      <c r="W1807" s="74" t="b">
        <f ca="1" t="shared" si="204"/>
        <v>0</v>
      </c>
      <c r="X1807" s="74" t="str">
        <f ca="1" t="shared" si="205"/>
        <v>+</v>
      </c>
      <c r="Y1807" s="74" t="e">
        <f ca="1">IF(C1807="",NA(),MATCH($B1807&amp;$C1807,'Smelter Look-up'!$J:$J,0))</f>
        <v>#N/A</v>
      </c>
      <c r="AB1807" s="74">
        <f ca="1" t="shared" si="206"/>
        <v>0</v>
      </c>
      <c r="AC1807" s="74" t="str">
        <f ca="1" t="shared" si="207"/>
        <v/>
      </c>
      <c r="AD1807" s="74" t="str">
        <f ca="1" t="shared" si="208"/>
        <v/>
      </c>
    </row>
    <row r="1808" s="74" customFormat="1" ht="20.15" customHeight="1" spans="1:30">
      <c r="A1808" s="97"/>
      <c r="B1808" s="95" t="str">
        <f ca="1">IF(LEN(A1808)=0,"",INDEX('Smelter Look-up'!$A:$A,MATCH($A1808,'Smelter Look-up'!$E:$E,0)))</f>
        <v/>
      </c>
      <c r="C1808" s="95" t="str">
        <f ca="1">IF(LEN(A1808)=0,"",INDEX('Smelter Look-up'!$C:$C,MATCH($A1808,'Smelter Look-up'!$E:$E,0)))</f>
        <v/>
      </c>
      <c r="D1808" s="95"/>
      <c r="E1808" s="95" t="str">
        <f ca="1">IF(ISERROR($Y1808),"",OFFSET('Smelter Look-up'!$D$4,$Y1808-4,0)&amp;"")</f>
        <v/>
      </c>
      <c r="F1808" s="95" t="str">
        <f ca="1">IF(ISERROR($Y1808),"",OFFSET('Smelter Look-up'!$E$4,$Y1808-4,0))</f>
        <v/>
      </c>
      <c r="G1808" s="95" t="str">
        <f ca="1">IF(C1808="Smelter not listed","Enter smelter details",IF(ISERROR($Y1808),"",OFFSET('Smelter Look-up'!$F$4,$Y1808-4,0)))</f>
        <v/>
      </c>
      <c r="H1808" s="154" t="str">
        <f ca="1">IF(ISERROR($Y1808),"",OFFSET('Smelter Look-up'!$G$4,$Y1808-4,0))</f>
        <v/>
      </c>
      <c r="I1808" s="96" t="str">
        <f ca="1">IF(ISERROR($Y1808),"",OFFSET('Smelter Look-up'!$H$4,$Y1808-4,0))</f>
        <v/>
      </c>
      <c r="J1808" s="96" t="str">
        <f ca="1">IF(ISERROR($Y1808),"",OFFSET('Smelter Look-up'!$I$4,$Y1808-4,0))</f>
        <v/>
      </c>
      <c r="K1808" s="97"/>
      <c r="L1808" s="97"/>
      <c r="M1808" s="97"/>
      <c r="N1808" s="97"/>
      <c r="O1808" s="97"/>
      <c r="P1808" s="97"/>
      <c r="Q1808" s="98"/>
      <c r="R1808" s="140" t="str">
        <f ca="1">IF(ISERROR($Y1808),"",OFFSET('Smelter Look-up'!$C$4,$Y1808-4,0)&amp;"")</f>
        <v/>
      </c>
      <c r="S1808" s="98" t="str">
        <f ca="1" t="shared" si="202"/>
        <v/>
      </c>
      <c r="T1808" s="98" t="str">
        <f ca="1">IF(B1808="","",IF(ISERROR(MATCH($J1808,SorP!B:B,0)),"",INDIRECT("'SorP'!$A$"&amp;MATCH($S1808&amp;$J1808,SorP!C:C,0))))</f>
        <v/>
      </c>
      <c r="U1808" s="99"/>
      <c r="V1808" s="74" t="str">
        <f ca="1" t="shared" si="203"/>
        <v/>
      </c>
      <c r="W1808" s="74" t="b">
        <f ca="1" t="shared" si="204"/>
        <v>0</v>
      </c>
      <c r="X1808" s="74" t="str">
        <f ca="1" t="shared" si="205"/>
        <v>+</v>
      </c>
      <c r="Y1808" s="74" t="e">
        <f ca="1">IF(C1808="",NA(),MATCH($B1808&amp;$C1808,'Smelter Look-up'!$J:$J,0))</f>
        <v>#N/A</v>
      </c>
      <c r="AB1808" s="74">
        <f ca="1" t="shared" si="206"/>
        <v>0</v>
      </c>
      <c r="AC1808" s="74" t="str">
        <f ca="1" t="shared" si="207"/>
        <v/>
      </c>
      <c r="AD1808" s="74" t="str">
        <f ca="1" t="shared" si="208"/>
        <v/>
      </c>
    </row>
    <row r="1809" s="74" customFormat="1" ht="20.15" customHeight="1" spans="1:30">
      <c r="A1809" s="97"/>
      <c r="B1809" s="95" t="str">
        <f ca="1">IF(LEN(A1809)=0,"",INDEX('Smelter Look-up'!$A:$A,MATCH($A1809,'Smelter Look-up'!$E:$E,0)))</f>
        <v/>
      </c>
      <c r="C1809" s="95" t="str">
        <f ca="1">IF(LEN(A1809)=0,"",INDEX('Smelter Look-up'!$C:$C,MATCH($A1809,'Smelter Look-up'!$E:$E,0)))</f>
        <v/>
      </c>
      <c r="D1809" s="95"/>
      <c r="E1809" s="95" t="str">
        <f ca="1">IF(ISERROR($Y1809),"",OFFSET('Smelter Look-up'!$D$4,$Y1809-4,0)&amp;"")</f>
        <v/>
      </c>
      <c r="F1809" s="95" t="str">
        <f ca="1">IF(ISERROR($Y1809),"",OFFSET('Smelter Look-up'!$E$4,$Y1809-4,0))</f>
        <v/>
      </c>
      <c r="G1809" s="95" t="str">
        <f ca="1">IF(C1809="Smelter not listed","Enter smelter details",IF(ISERROR($Y1809),"",OFFSET('Smelter Look-up'!$F$4,$Y1809-4,0)))</f>
        <v/>
      </c>
      <c r="H1809" s="154" t="str">
        <f ca="1">IF(ISERROR($Y1809),"",OFFSET('Smelter Look-up'!$G$4,$Y1809-4,0))</f>
        <v/>
      </c>
      <c r="I1809" s="96" t="str">
        <f ca="1">IF(ISERROR($Y1809),"",OFFSET('Smelter Look-up'!$H$4,$Y1809-4,0))</f>
        <v/>
      </c>
      <c r="J1809" s="96" t="str">
        <f ca="1">IF(ISERROR($Y1809),"",OFFSET('Smelter Look-up'!$I$4,$Y1809-4,0))</f>
        <v/>
      </c>
      <c r="K1809" s="97"/>
      <c r="L1809" s="97"/>
      <c r="M1809" s="97"/>
      <c r="N1809" s="97"/>
      <c r="O1809" s="97"/>
      <c r="P1809" s="97"/>
      <c r="Q1809" s="98"/>
      <c r="R1809" s="140" t="str">
        <f ca="1">IF(ISERROR($Y1809),"",OFFSET('Smelter Look-up'!$C$4,$Y1809-4,0)&amp;"")</f>
        <v/>
      </c>
      <c r="S1809" s="98" t="str">
        <f ca="1" t="shared" si="202"/>
        <v/>
      </c>
      <c r="T1809" s="98" t="str">
        <f ca="1">IF(B1809="","",IF(ISERROR(MATCH($J1809,SorP!B:B,0)),"",INDIRECT("'SorP'!$A$"&amp;MATCH($S1809&amp;$J1809,SorP!C:C,0))))</f>
        <v/>
      </c>
      <c r="U1809" s="99"/>
      <c r="V1809" s="74" t="str">
        <f ca="1" t="shared" si="203"/>
        <v/>
      </c>
      <c r="W1809" s="74" t="b">
        <f ca="1" t="shared" si="204"/>
        <v>0</v>
      </c>
      <c r="X1809" s="74" t="str">
        <f ca="1" t="shared" si="205"/>
        <v>+</v>
      </c>
      <c r="Y1809" s="74" t="e">
        <f ca="1">IF(C1809="",NA(),MATCH($B1809&amp;$C1809,'Smelter Look-up'!$J:$J,0))</f>
        <v>#N/A</v>
      </c>
      <c r="AB1809" s="74">
        <f ca="1" t="shared" si="206"/>
        <v>0</v>
      </c>
      <c r="AC1809" s="74" t="str">
        <f ca="1" t="shared" si="207"/>
        <v/>
      </c>
      <c r="AD1809" s="74" t="str">
        <f ca="1" t="shared" si="208"/>
        <v/>
      </c>
    </row>
    <row r="1810" s="74" customFormat="1" ht="20.15" customHeight="1" spans="1:30">
      <c r="A1810" s="97"/>
      <c r="B1810" s="95" t="str">
        <f ca="1">IF(LEN(A1810)=0,"",INDEX('Smelter Look-up'!$A:$A,MATCH($A1810,'Smelter Look-up'!$E:$E,0)))</f>
        <v/>
      </c>
      <c r="C1810" s="95" t="str">
        <f ca="1">IF(LEN(A1810)=0,"",INDEX('Smelter Look-up'!$C:$C,MATCH($A1810,'Smelter Look-up'!$E:$E,0)))</f>
        <v/>
      </c>
      <c r="D1810" s="95"/>
      <c r="E1810" s="95" t="str">
        <f ca="1">IF(ISERROR($Y1810),"",OFFSET('Smelter Look-up'!$D$4,$Y1810-4,0)&amp;"")</f>
        <v/>
      </c>
      <c r="F1810" s="95" t="str">
        <f ca="1">IF(ISERROR($Y1810),"",OFFSET('Smelter Look-up'!$E$4,$Y1810-4,0))</f>
        <v/>
      </c>
      <c r="G1810" s="95" t="str">
        <f ca="1">IF(C1810="Smelter not listed","Enter smelter details",IF(ISERROR($Y1810),"",OFFSET('Smelter Look-up'!$F$4,$Y1810-4,0)))</f>
        <v/>
      </c>
      <c r="H1810" s="154" t="str">
        <f ca="1">IF(ISERROR($Y1810),"",OFFSET('Smelter Look-up'!$G$4,$Y1810-4,0))</f>
        <v/>
      </c>
      <c r="I1810" s="96" t="str">
        <f ca="1">IF(ISERROR($Y1810),"",OFFSET('Smelter Look-up'!$H$4,$Y1810-4,0))</f>
        <v/>
      </c>
      <c r="J1810" s="96" t="str">
        <f ca="1">IF(ISERROR($Y1810),"",OFFSET('Smelter Look-up'!$I$4,$Y1810-4,0))</f>
        <v/>
      </c>
      <c r="K1810" s="97"/>
      <c r="L1810" s="97"/>
      <c r="M1810" s="97"/>
      <c r="N1810" s="97"/>
      <c r="O1810" s="97"/>
      <c r="P1810" s="97"/>
      <c r="Q1810" s="98"/>
      <c r="R1810" s="140" t="str">
        <f ca="1">IF(ISERROR($Y1810),"",OFFSET('Smelter Look-up'!$C$4,$Y1810-4,0)&amp;"")</f>
        <v/>
      </c>
      <c r="S1810" s="98" t="str">
        <f ca="1" t="shared" si="202"/>
        <v/>
      </c>
      <c r="T1810" s="98" t="str">
        <f ca="1">IF(B1810="","",IF(ISERROR(MATCH($J1810,SorP!B:B,0)),"",INDIRECT("'SorP'!$A$"&amp;MATCH($S1810&amp;$J1810,SorP!C:C,0))))</f>
        <v/>
      </c>
      <c r="U1810" s="99"/>
      <c r="V1810" s="74" t="str">
        <f ca="1" t="shared" si="203"/>
        <v/>
      </c>
      <c r="W1810" s="74" t="b">
        <f ca="1" t="shared" si="204"/>
        <v>0</v>
      </c>
      <c r="X1810" s="74" t="str">
        <f ca="1" t="shared" si="205"/>
        <v>+</v>
      </c>
      <c r="Y1810" s="74" t="e">
        <f ca="1">IF(C1810="",NA(),MATCH($B1810&amp;$C1810,'Smelter Look-up'!$J:$J,0))</f>
        <v>#N/A</v>
      </c>
      <c r="AB1810" s="74">
        <f ca="1" t="shared" si="206"/>
        <v>0</v>
      </c>
      <c r="AC1810" s="74" t="str">
        <f ca="1" t="shared" si="207"/>
        <v/>
      </c>
      <c r="AD1810" s="74" t="str">
        <f ca="1" t="shared" si="208"/>
        <v/>
      </c>
    </row>
    <row r="1811" s="74" customFormat="1" ht="20.15" customHeight="1" spans="1:30">
      <c r="A1811" s="97"/>
      <c r="B1811" s="95" t="str">
        <f ca="1">IF(LEN(A1811)=0,"",INDEX('Smelter Look-up'!$A:$A,MATCH($A1811,'Smelter Look-up'!$E:$E,0)))</f>
        <v/>
      </c>
      <c r="C1811" s="95" t="str">
        <f ca="1">IF(LEN(A1811)=0,"",INDEX('Smelter Look-up'!$C:$C,MATCH($A1811,'Smelter Look-up'!$E:$E,0)))</f>
        <v/>
      </c>
      <c r="D1811" s="95"/>
      <c r="E1811" s="95" t="str">
        <f ca="1">IF(ISERROR($Y1811),"",OFFSET('Smelter Look-up'!$D$4,$Y1811-4,0)&amp;"")</f>
        <v/>
      </c>
      <c r="F1811" s="95" t="str">
        <f ca="1">IF(ISERROR($Y1811),"",OFFSET('Smelter Look-up'!$E$4,$Y1811-4,0))</f>
        <v/>
      </c>
      <c r="G1811" s="95" t="str">
        <f ca="1">IF(C1811="Smelter not listed","Enter smelter details",IF(ISERROR($Y1811),"",OFFSET('Smelter Look-up'!$F$4,$Y1811-4,0)))</f>
        <v/>
      </c>
      <c r="H1811" s="154" t="str">
        <f ca="1">IF(ISERROR($Y1811),"",OFFSET('Smelter Look-up'!$G$4,$Y1811-4,0))</f>
        <v/>
      </c>
      <c r="I1811" s="96" t="str">
        <f ca="1">IF(ISERROR($Y1811),"",OFFSET('Smelter Look-up'!$H$4,$Y1811-4,0))</f>
        <v/>
      </c>
      <c r="J1811" s="96" t="str">
        <f ca="1">IF(ISERROR($Y1811),"",OFFSET('Smelter Look-up'!$I$4,$Y1811-4,0))</f>
        <v/>
      </c>
      <c r="K1811" s="97"/>
      <c r="L1811" s="97"/>
      <c r="M1811" s="97"/>
      <c r="N1811" s="97"/>
      <c r="O1811" s="97"/>
      <c r="P1811" s="97"/>
      <c r="Q1811" s="98"/>
      <c r="R1811" s="140" t="str">
        <f ca="1">IF(ISERROR($Y1811),"",OFFSET('Smelter Look-up'!$C$4,$Y1811-4,0)&amp;"")</f>
        <v/>
      </c>
      <c r="S1811" s="98" t="str">
        <f ca="1" t="shared" si="202"/>
        <v/>
      </c>
      <c r="T1811" s="98" t="str">
        <f ca="1">IF(B1811="","",IF(ISERROR(MATCH($J1811,SorP!B:B,0)),"",INDIRECT("'SorP'!$A$"&amp;MATCH($S1811&amp;$J1811,SorP!C:C,0))))</f>
        <v/>
      </c>
      <c r="U1811" s="99"/>
      <c r="V1811" s="74" t="str">
        <f ca="1" t="shared" si="203"/>
        <v/>
      </c>
      <c r="W1811" s="74" t="b">
        <f ca="1" t="shared" si="204"/>
        <v>0</v>
      </c>
      <c r="X1811" s="74" t="str">
        <f ca="1" t="shared" si="205"/>
        <v>+</v>
      </c>
      <c r="Y1811" s="74" t="e">
        <f ca="1">IF(C1811="",NA(),MATCH($B1811&amp;$C1811,'Smelter Look-up'!$J:$J,0))</f>
        <v>#N/A</v>
      </c>
      <c r="AB1811" s="74">
        <f ca="1" t="shared" si="206"/>
        <v>0</v>
      </c>
      <c r="AC1811" s="74" t="str">
        <f ca="1" t="shared" si="207"/>
        <v/>
      </c>
      <c r="AD1811" s="74" t="str">
        <f ca="1" t="shared" si="208"/>
        <v/>
      </c>
    </row>
    <row r="1812" s="74" customFormat="1" ht="20.15" customHeight="1" spans="1:30">
      <c r="A1812" s="97"/>
      <c r="B1812" s="95" t="str">
        <f ca="1">IF(LEN(A1812)=0,"",INDEX('Smelter Look-up'!$A:$A,MATCH($A1812,'Smelter Look-up'!$E:$E,0)))</f>
        <v/>
      </c>
      <c r="C1812" s="95" t="str">
        <f ca="1">IF(LEN(A1812)=0,"",INDEX('Smelter Look-up'!$C:$C,MATCH($A1812,'Smelter Look-up'!$E:$E,0)))</f>
        <v/>
      </c>
      <c r="D1812" s="95"/>
      <c r="E1812" s="95" t="str">
        <f ca="1">IF(ISERROR($Y1812),"",OFFSET('Smelter Look-up'!$D$4,$Y1812-4,0)&amp;"")</f>
        <v/>
      </c>
      <c r="F1812" s="95" t="str">
        <f ca="1">IF(ISERROR($Y1812),"",OFFSET('Smelter Look-up'!$E$4,$Y1812-4,0))</f>
        <v/>
      </c>
      <c r="G1812" s="95" t="str">
        <f ca="1">IF(C1812="Smelter not listed","Enter smelter details",IF(ISERROR($Y1812),"",OFFSET('Smelter Look-up'!$F$4,$Y1812-4,0)))</f>
        <v/>
      </c>
      <c r="H1812" s="154" t="str">
        <f ca="1">IF(ISERROR($Y1812),"",OFFSET('Smelter Look-up'!$G$4,$Y1812-4,0))</f>
        <v/>
      </c>
      <c r="I1812" s="96" t="str">
        <f ca="1">IF(ISERROR($Y1812),"",OFFSET('Smelter Look-up'!$H$4,$Y1812-4,0))</f>
        <v/>
      </c>
      <c r="J1812" s="96" t="str">
        <f ca="1">IF(ISERROR($Y1812),"",OFFSET('Smelter Look-up'!$I$4,$Y1812-4,0))</f>
        <v/>
      </c>
      <c r="K1812" s="97"/>
      <c r="L1812" s="97"/>
      <c r="M1812" s="97"/>
      <c r="N1812" s="97"/>
      <c r="O1812" s="97"/>
      <c r="P1812" s="97"/>
      <c r="Q1812" s="98"/>
      <c r="R1812" s="140" t="str">
        <f ca="1">IF(ISERROR($Y1812),"",OFFSET('Smelter Look-up'!$C$4,$Y1812-4,0)&amp;"")</f>
        <v/>
      </c>
      <c r="S1812" s="98" t="str">
        <f ca="1" t="shared" si="202"/>
        <v/>
      </c>
      <c r="T1812" s="98" t="str">
        <f ca="1">IF(B1812="","",IF(ISERROR(MATCH($J1812,SorP!B:B,0)),"",INDIRECT("'SorP'!$A$"&amp;MATCH($S1812&amp;$J1812,SorP!C:C,0))))</f>
        <v/>
      </c>
      <c r="U1812" s="99"/>
      <c r="V1812" s="74" t="str">
        <f ca="1" t="shared" si="203"/>
        <v/>
      </c>
      <c r="W1812" s="74" t="b">
        <f ca="1" t="shared" si="204"/>
        <v>0</v>
      </c>
      <c r="X1812" s="74" t="str">
        <f ca="1" t="shared" si="205"/>
        <v>+</v>
      </c>
      <c r="Y1812" s="74" t="e">
        <f ca="1">IF(C1812="",NA(),MATCH($B1812&amp;$C1812,'Smelter Look-up'!$J:$J,0))</f>
        <v>#N/A</v>
      </c>
      <c r="AB1812" s="74">
        <f ca="1" t="shared" si="206"/>
        <v>0</v>
      </c>
      <c r="AC1812" s="74" t="str">
        <f ca="1" t="shared" si="207"/>
        <v/>
      </c>
      <c r="AD1812" s="74" t="str">
        <f ca="1" t="shared" si="208"/>
        <v/>
      </c>
    </row>
    <row r="1813" s="74" customFormat="1" ht="20.15" customHeight="1" spans="1:30">
      <c r="A1813" s="97"/>
      <c r="B1813" s="95" t="str">
        <f ca="1">IF(LEN(A1813)=0,"",INDEX('Smelter Look-up'!$A:$A,MATCH($A1813,'Smelter Look-up'!$E:$E,0)))</f>
        <v/>
      </c>
      <c r="C1813" s="95" t="str">
        <f ca="1">IF(LEN(A1813)=0,"",INDEX('Smelter Look-up'!$C:$C,MATCH($A1813,'Smelter Look-up'!$E:$E,0)))</f>
        <v/>
      </c>
      <c r="D1813" s="95"/>
      <c r="E1813" s="95" t="str">
        <f ca="1">IF(ISERROR($Y1813),"",OFFSET('Smelter Look-up'!$D$4,$Y1813-4,0)&amp;"")</f>
        <v/>
      </c>
      <c r="F1813" s="95" t="str">
        <f ca="1">IF(ISERROR($Y1813),"",OFFSET('Smelter Look-up'!$E$4,$Y1813-4,0))</f>
        <v/>
      </c>
      <c r="G1813" s="95" t="str">
        <f ca="1">IF(C1813="Smelter not listed","Enter smelter details",IF(ISERROR($Y1813),"",OFFSET('Smelter Look-up'!$F$4,$Y1813-4,0)))</f>
        <v/>
      </c>
      <c r="H1813" s="154" t="str">
        <f ca="1">IF(ISERROR($Y1813),"",OFFSET('Smelter Look-up'!$G$4,$Y1813-4,0))</f>
        <v/>
      </c>
      <c r="I1813" s="96" t="str">
        <f ca="1">IF(ISERROR($Y1813),"",OFFSET('Smelter Look-up'!$H$4,$Y1813-4,0))</f>
        <v/>
      </c>
      <c r="J1813" s="96" t="str">
        <f ca="1">IF(ISERROR($Y1813),"",OFFSET('Smelter Look-up'!$I$4,$Y1813-4,0))</f>
        <v/>
      </c>
      <c r="K1813" s="97"/>
      <c r="L1813" s="97"/>
      <c r="M1813" s="97"/>
      <c r="N1813" s="97"/>
      <c r="O1813" s="97"/>
      <c r="P1813" s="97"/>
      <c r="Q1813" s="98"/>
      <c r="R1813" s="140" t="str">
        <f ca="1">IF(ISERROR($Y1813),"",OFFSET('Smelter Look-up'!$C$4,$Y1813-4,0)&amp;"")</f>
        <v/>
      </c>
      <c r="S1813" s="98" t="str">
        <f ca="1" t="shared" si="202"/>
        <v/>
      </c>
      <c r="T1813" s="98" t="str">
        <f ca="1">IF(B1813="","",IF(ISERROR(MATCH($J1813,SorP!B:B,0)),"",INDIRECT("'SorP'!$A$"&amp;MATCH($S1813&amp;$J1813,SorP!C:C,0))))</f>
        <v/>
      </c>
      <c r="U1813" s="99"/>
      <c r="V1813" s="74" t="str">
        <f ca="1" t="shared" si="203"/>
        <v/>
      </c>
      <c r="W1813" s="74" t="b">
        <f ca="1" t="shared" si="204"/>
        <v>0</v>
      </c>
      <c r="X1813" s="74" t="str">
        <f ca="1" t="shared" si="205"/>
        <v>+</v>
      </c>
      <c r="Y1813" s="74" t="e">
        <f ca="1">IF(C1813="",NA(),MATCH($B1813&amp;$C1813,'Smelter Look-up'!$J:$J,0))</f>
        <v>#N/A</v>
      </c>
      <c r="AB1813" s="74">
        <f ca="1" t="shared" si="206"/>
        <v>0</v>
      </c>
      <c r="AC1813" s="74" t="str">
        <f ca="1" t="shared" si="207"/>
        <v/>
      </c>
      <c r="AD1813" s="74" t="str">
        <f ca="1" t="shared" si="208"/>
        <v/>
      </c>
    </row>
    <row r="1814" s="74" customFormat="1" ht="20.15" customHeight="1" spans="1:30">
      <c r="A1814" s="97"/>
      <c r="B1814" s="95" t="str">
        <f ca="1">IF(LEN(A1814)=0,"",INDEX('Smelter Look-up'!$A:$A,MATCH($A1814,'Smelter Look-up'!$E:$E,0)))</f>
        <v/>
      </c>
      <c r="C1814" s="95" t="str">
        <f ca="1">IF(LEN(A1814)=0,"",INDEX('Smelter Look-up'!$C:$C,MATCH($A1814,'Smelter Look-up'!$E:$E,0)))</f>
        <v/>
      </c>
      <c r="D1814" s="95"/>
      <c r="E1814" s="95" t="str">
        <f ca="1">IF(ISERROR($Y1814),"",OFFSET('Smelter Look-up'!$D$4,$Y1814-4,0)&amp;"")</f>
        <v/>
      </c>
      <c r="F1814" s="95" t="str">
        <f ca="1">IF(ISERROR($Y1814),"",OFFSET('Smelter Look-up'!$E$4,$Y1814-4,0))</f>
        <v/>
      </c>
      <c r="G1814" s="95" t="str">
        <f ca="1">IF(C1814="Smelter not listed","Enter smelter details",IF(ISERROR($Y1814),"",OFFSET('Smelter Look-up'!$F$4,$Y1814-4,0)))</f>
        <v/>
      </c>
      <c r="H1814" s="154" t="str">
        <f ca="1">IF(ISERROR($Y1814),"",OFFSET('Smelter Look-up'!$G$4,$Y1814-4,0))</f>
        <v/>
      </c>
      <c r="I1814" s="96" t="str">
        <f ca="1">IF(ISERROR($Y1814),"",OFFSET('Smelter Look-up'!$H$4,$Y1814-4,0))</f>
        <v/>
      </c>
      <c r="J1814" s="96" t="str">
        <f ca="1">IF(ISERROR($Y1814),"",OFFSET('Smelter Look-up'!$I$4,$Y1814-4,0))</f>
        <v/>
      </c>
      <c r="K1814" s="97"/>
      <c r="L1814" s="97"/>
      <c r="M1814" s="97"/>
      <c r="N1814" s="97"/>
      <c r="O1814" s="97"/>
      <c r="P1814" s="97"/>
      <c r="Q1814" s="98"/>
      <c r="R1814" s="140" t="str">
        <f ca="1">IF(ISERROR($Y1814),"",OFFSET('Smelter Look-up'!$C$4,$Y1814-4,0)&amp;"")</f>
        <v/>
      </c>
      <c r="S1814" s="98" t="str">
        <f ca="1" t="shared" si="202"/>
        <v/>
      </c>
      <c r="T1814" s="98" t="str">
        <f ca="1">IF(B1814="","",IF(ISERROR(MATCH($J1814,SorP!B:B,0)),"",INDIRECT("'SorP'!$A$"&amp;MATCH($S1814&amp;$J1814,SorP!C:C,0))))</f>
        <v/>
      </c>
      <c r="U1814" s="99"/>
      <c r="V1814" s="74" t="str">
        <f ca="1" t="shared" si="203"/>
        <v/>
      </c>
      <c r="W1814" s="74" t="b">
        <f ca="1" t="shared" si="204"/>
        <v>0</v>
      </c>
      <c r="X1814" s="74" t="str">
        <f ca="1" t="shared" si="205"/>
        <v>+</v>
      </c>
      <c r="Y1814" s="74" t="e">
        <f ca="1">IF(C1814="",NA(),MATCH($B1814&amp;$C1814,'Smelter Look-up'!$J:$J,0))</f>
        <v>#N/A</v>
      </c>
      <c r="AB1814" s="74">
        <f ca="1" t="shared" si="206"/>
        <v>0</v>
      </c>
      <c r="AC1814" s="74" t="str">
        <f ca="1" t="shared" si="207"/>
        <v/>
      </c>
      <c r="AD1814" s="74" t="str">
        <f ca="1" t="shared" si="208"/>
        <v/>
      </c>
    </row>
    <row r="1815" s="74" customFormat="1" ht="20.15" customHeight="1" spans="1:30">
      <c r="A1815" s="97"/>
      <c r="B1815" s="95" t="str">
        <f ca="1">IF(LEN(A1815)=0,"",INDEX('Smelter Look-up'!$A:$A,MATCH($A1815,'Smelter Look-up'!$E:$E,0)))</f>
        <v/>
      </c>
      <c r="C1815" s="95" t="str">
        <f ca="1">IF(LEN(A1815)=0,"",INDEX('Smelter Look-up'!$C:$C,MATCH($A1815,'Smelter Look-up'!$E:$E,0)))</f>
        <v/>
      </c>
      <c r="D1815" s="95"/>
      <c r="E1815" s="95" t="str">
        <f ca="1">IF(ISERROR($Y1815),"",OFFSET('Smelter Look-up'!$D$4,$Y1815-4,0)&amp;"")</f>
        <v/>
      </c>
      <c r="F1815" s="95" t="str">
        <f ca="1">IF(ISERROR($Y1815),"",OFFSET('Smelter Look-up'!$E$4,$Y1815-4,0))</f>
        <v/>
      </c>
      <c r="G1815" s="95" t="str">
        <f ca="1">IF(C1815="Smelter not listed","Enter smelter details",IF(ISERROR($Y1815),"",OFFSET('Smelter Look-up'!$F$4,$Y1815-4,0)))</f>
        <v/>
      </c>
      <c r="H1815" s="154" t="str">
        <f ca="1">IF(ISERROR($Y1815),"",OFFSET('Smelter Look-up'!$G$4,$Y1815-4,0))</f>
        <v/>
      </c>
      <c r="I1815" s="96" t="str">
        <f ca="1">IF(ISERROR($Y1815),"",OFFSET('Smelter Look-up'!$H$4,$Y1815-4,0))</f>
        <v/>
      </c>
      <c r="J1815" s="96" t="str">
        <f ca="1">IF(ISERROR($Y1815),"",OFFSET('Smelter Look-up'!$I$4,$Y1815-4,0))</f>
        <v/>
      </c>
      <c r="K1815" s="97"/>
      <c r="L1815" s="97"/>
      <c r="M1815" s="97"/>
      <c r="N1815" s="97"/>
      <c r="O1815" s="97"/>
      <c r="P1815" s="97"/>
      <c r="Q1815" s="98"/>
      <c r="R1815" s="140" t="str">
        <f ca="1">IF(ISERROR($Y1815),"",OFFSET('Smelter Look-up'!$C$4,$Y1815-4,0)&amp;"")</f>
        <v/>
      </c>
      <c r="S1815" s="98" t="str">
        <f ca="1" t="shared" si="202"/>
        <v/>
      </c>
      <c r="T1815" s="98" t="str">
        <f ca="1">IF(B1815="","",IF(ISERROR(MATCH($J1815,SorP!B:B,0)),"",INDIRECT("'SorP'!$A$"&amp;MATCH($S1815&amp;$J1815,SorP!C:C,0))))</f>
        <v/>
      </c>
      <c r="U1815" s="99"/>
      <c r="V1815" s="74" t="str">
        <f ca="1" t="shared" si="203"/>
        <v/>
      </c>
      <c r="W1815" s="74" t="b">
        <f ca="1" t="shared" si="204"/>
        <v>0</v>
      </c>
      <c r="X1815" s="74" t="str">
        <f ca="1" t="shared" si="205"/>
        <v>+</v>
      </c>
      <c r="Y1815" s="74" t="e">
        <f ca="1">IF(C1815="",NA(),MATCH($B1815&amp;$C1815,'Smelter Look-up'!$J:$J,0))</f>
        <v>#N/A</v>
      </c>
      <c r="AB1815" s="74">
        <f ca="1" t="shared" si="206"/>
        <v>0</v>
      </c>
      <c r="AC1815" s="74" t="str">
        <f ca="1" t="shared" si="207"/>
        <v/>
      </c>
      <c r="AD1815" s="74" t="str">
        <f ca="1" t="shared" si="208"/>
        <v/>
      </c>
    </row>
    <row r="1816" s="74" customFormat="1" ht="20.15" customHeight="1" spans="1:30">
      <c r="A1816" s="97"/>
      <c r="B1816" s="95" t="str">
        <f ca="1">IF(LEN(A1816)=0,"",INDEX('Smelter Look-up'!$A:$A,MATCH($A1816,'Smelter Look-up'!$E:$E,0)))</f>
        <v/>
      </c>
      <c r="C1816" s="95" t="str">
        <f ca="1">IF(LEN(A1816)=0,"",INDEX('Smelter Look-up'!$C:$C,MATCH($A1816,'Smelter Look-up'!$E:$E,0)))</f>
        <v/>
      </c>
      <c r="D1816" s="95"/>
      <c r="E1816" s="95" t="str">
        <f ca="1">IF(ISERROR($Y1816),"",OFFSET('Smelter Look-up'!$D$4,$Y1816-4,0)&amp;"")</f>
        <v/>
      </c>
      <c r="F1816" s="95" t="str">
        <f ca="1">IF(ISERROR($Y1816),"",OFFSET('Smelter Look-up'!$E$4,$Y1816-4,0))</f>
        <v/>
      </c>
      <c r="G1816" s="95" t="str">
        <f ca="1">IF(C1816="Smelter not listed","Enter smelter details",IF(ISERROR($Y1816),"",OFFSET('Smelter Look-up'!$F$4,$Y1816-4,0)))</f>
        <v/>
      </c>
      <c r="H1816" s="154" t="str">
        <f ca="1">IF(ISERROR($Y1816),"",OFFSET('Smelter Look-up'!$G$4,$Y1816-4,0))</f>
        <v/>
      </c>
      <c r="I1816" s="96" t="str">
        <f ca="1">IF(ISERROR($Y1816),"",OFFSET('Smelter Look-up'!$H$4,$Y1816-4,0))</f>
        <v/>
      </c>
      <c r="J1816" s="96" t="str">
        <f ca="1">IF(ISERROR($Y1816),"",OFFSET('Smelter Look-up'!$I$4,$Y1816-4,0))</f>
        <v/>
      </c>
      <c r="K1816" s="97"/>
      <c r="L1816" s="97"/>
      <c r="M1816" s="97"/>
      <c r="N1816" s="97"/>
      <c r="O1816" s="97"/>
      <c r="P1816" s="97"/>
      <c r="Q1816" s="98"/>
      <c r="R1816" s="140" t="str">
        <f ca="1">IF(ISERROR($Y1816),"",OFFSET('Smelter Look-up'!$C$4,$Y1816-4,0)&amp;"")</f>
        <v/>
      </c>
      <c r="S1816" s="98" t="str">
        <f ca="1" t="shared" si="202"/>
        <v/>
      </c>
      <c r="T1816" s="98" t="str">
        <f ca="1">IF(B1816="","",IF(ISERROR(MATCH($J1816,SorP!B:B,0)),"",INDIRECT("'SorP'!$A$"&amp;MATCH($S1816&amp;$J1816,SorP!C:C,0))))</f>
        <v/>
      </c>
      <c r="U1816" s="99"/>
      <c r="V1816" s="74" t="str">
        <f ca="1" t="shared" si="203"/>
        <v/>
      </c>
      <c r="W1816" s="74" t="b">
        <f ca="1" t="shared" si="204"/>
        <v>0</v>
      </c>
      <c r="X1816" s="74" t="str">
        <f ca="1" t="shared" si="205"/>
        <v>+</v>
      </c>
      <c r="Y1816" s="74" t="e">
        <f ca="1">IF(C1816="",NA(),MATCH($B1816&amp;$C1816,'Smelter Look-up'!$J:$J,0))</f>
        <v>#N/A</v>
      </c>
      <c r="AB1816" s="74">
        <f ca="1" t="shared" si="206"/>
        <v>0</v>
      </c>
      <c r="AC1816" s="74" t="str">
        <f ca="1" t="shared" si="207"/>
        <v/>
      </c>
      <c r="AD1816" s="74" t="str">
        <f ca="1" t="shared" si="208"/>
        <v/>
      </c>
    </row>
    <row r="1817" s="74" customFormat="1" ht="20.15" customHeight="1" spans="1:30">
      <c r="A1817" s="97"/>
      <c r="B1817" s="95" t="str">
        <f ca="1">IF(LEN(A1817)=0,"",INDEX('Smelter Look-up'!$A:$A,MATCH($A1817,'Smelter Look-up'!$E:$E,0)))</f>
        <v/>
      </c>
      <c r="C1817" s="95" t="str">
        <f ca="1">IF(LEN(A1817)=0,"",INDEX('Smelter Look-up'!$C:$C,MATCH($A1817,'Smelter Look-up'!$E:$E,0)))</f>
        <v/>
      </c>
      <c r="D1817" s="95"/>
      <c r="E1817" s="95" t="str">
        <f ca="1">IF(ISERROR($Y1817),"",OFFSET('Smelter Look-up'!$D$4,$Y1817-4,0)&amp;"")</f>
        <v/>
      </c>
      <c r="F1817" s="95" t="str">
        <f ca="1">IF(ISERROR($Y1817),"",OFFSET('Smelter Look-up'!$E$4,$Y1817-4,0))</f>
        <v/>
      </c>
      <c r="G1817" s="95" t="str">
        <f ca="1">IF(C1817="Smelter not listed","Enter smelter details",IF(ISERROR($Y1817),"",OFFSET('Smelter Look-up'!$F$4,$Y1817-4,0)))</f>
        <v/>
      </c>
      <c r="H1817" s="154" t="str">
        <f ca="1">IF(ISERROR($Y1817),"",OFFSET('Smelter Look-up'!$G$4,$Y1817-4,0))</f>
        <v/>
      </c>
      <c r="I1817" s="96" t="str">
        <f ca="1">IF(ISERROR($Y1817),"",OFFSET('Smelter Look-up'!$H$4,$Y1817-4,0))</f>
        <v/>
      </c>
      <c r="J1817" s="96" t="str">
        <f ca="1">IF(ISERROR($Y1817),"",OFFSET('Smelter Look-up'!$I$4,$Y1817-4,0))</f>
        <v/>
      </c>
      <c r="K1817" s="97"/>
      <c r="L1817" s="97"/>
      <c r="M1817" s="97"/>
      <c r="N1817" s="97"/>
      <c r="O1817" s="97"/>
      <c r="P1817" s="97"/>
      <c r="Q1817" s="98"/>
      <c r="R1817" s="140" t="str">
        <f ca="1">IF(ISERROR($Y1817),"",OFFSET('Smelter Look-up'!$C$4,$Y1817-4,0)&amp;"")</f>
        <v/>
      </c>
      <c r="S1817" s="98" t="str">
        <f ca="1" t="shared" si="202"/>
        <v/>
      </c>
      <c r="T1817" s="98" t="str">
        <f ca="1">IF(B1817="","",IF(ISERROR(MATCH($J1817,SorP!B:B,0)),"",INDIRECT("'SorP'!$A$"&amp;MATCH($S1817&amp;$J1817,SorP!C:C,0))))</f>
        <v/>
      </c>
      <c r="U1817" s="99"/>
      <c r="V1817" s="74" t="str">
        <f ca="1" t="shared" si="203"/>
        <v/>
      </c>
      <c r="W1817" s="74" t="b">
        <f ca="1" t="shared" si="204"/>
        <v>0</v>
      </c>
      <c r="X1817" s="74" t="str">
        <f ca="1" t="shared" si="205"/>
        <v>+</v>
      </c>
      <c r="Y1817" s="74" t="e">
        <f ca="1">IF(C1817="",NA(),MATCH($B1817&amp;$C1817,'Smelter Look-up'!$J:$J,0))</f>
        <v>#N/A</v>
      </c>
      <c r="AB1817" s="74">
        <f ca="1" t="shared" si="206"/>
        <v>0</v>
      </c>
      <c r="AC1817" s="74" t="str">
        <f ca="1" t="shared" si="207"/>
        <v/>
      </c>
      <c r="AD1817" s="74" t="str">
        <f ca="1" t="shared" si="208"/>
        <v/>
      </c>
    </row>
    <row r="1818" s="74" customFormat="1" ht="20.15" customHeight="1" spans="1:30">
      <c r="A1818" s="97"/>
      <c r="B1818" s="95" t="str">
        <f ca="1">IF(LEN(A1818)=0,"",INDEX('Smelter Look-up'!$A:$A,MATCH($A1818,'Smelter Look-up'!$E:$E,0)))</f>
        <v/>
      </c>
      <c r="C1818" s="95" t="str">
        <f ca="1">IF(LEN(A1818)=0,"",INDEX('Smelter Look-up'!$C:$C,MATCH($A1818,'Smelter Look-up'!$E:$E,0)))</f>
        <v/>
      </c>
      <c r="D1818" s="95"/>
      <c r="E1818" s="95" t="str">
        <f ca="1">IF(ISERROR($Y1818),"",OFFSET('Smelter Look-up'!$D$4,$Y1818-4,0)&amp;"")</f>
        <v/>
      </c>
      <c r="F1818" s="95" t="str">
        <f ca="1">IF(ISERROR($Y1818),"",OFFSET('Smelter Look-up'!$E$4,$Y1818-4,0))</f>
        <v/>
      </c>
      <c r="G1818" s="95" t="str">
        <f ca="1">IF(C1818="Smelter not listed","Enter smelter details",IF(ISERROR($Y1818),"",OFFSET('Smelter Look-up'!$F$4,$Y1818-4,0)))</f>
        <v/>
      </c>
      <c r="H1818" s="154" t="str">
        <f ca="1">IF(ISERROR($Y1818),"",OFFSET('Smelter Look-up'!$G$4,$Y1818-4,0))</f>
        <v/>
      </c>
      <c r="I1818" s="96" t="str">
        <f ca="1">IF(ISERROR($Y1818),"",OFFSET('Smelter Look-up'!$H$4,$Y1818-4,0))</f>
        <v/>
      </c>
      <c r="J1818" s="96" t="str">
        <f ca="1">IF(ISERROR($Y1818),"",OFFSET('Smelter Look-up'!$I$4,$Y1818-4,0))</f>
        <v/>
      </c>
      <c r="K1818" s="97"/>
      <c r="L1818" s="97"/>
      <c r="M1818" s="97"/>
      <c r="N1818" s="97"/>
      <c r="O1818" s="97"/>
      <c r="P1818" s="97"/>
      <c r="Q1818" s="98"/>
      <c r="R1818" s="140" t="str">
        <f ca="1">IF(ISERROR($Y1818),"",OFFSET('Smelter Look-up'!$C$4,$Y1818-4,0)&amp;"")</f>
        <v/>
      </c>
      <c r="S1818" s="98" t="str">
        <f ca="1" t="shared" si="202"/>
        <v/>
      </c>
      <c r="T1818" s="98" t="str">
        <f ca="1">IF(B1818="","",IF(ISERROR(MATCH($J1818,SorP!B:B,0)),"",INDIRECT("'SorP'!$A$"&amp;MATCH($S1818&amp;$J1818,SorP!C:C,0))))</f>
        <v/>
      </c>
      <c r="U1818" s="99"/>
      <c r="V1818" s="74" t="str">
        <f ca="1" t="shared" si="203"/>
        <v/>
      </c>
      <c r="W1818" s="74" t="b">
        <f ca="1" t="shared" si="204"/>
        <v>0</v>
      </c>
      <c r="X1818" s="74" t="str">
        <f ca="1" t="shared" si="205"/>
        <v>+</v>
      </c>
      <c r="Y1818" s="74" t="e">
        <f ca="1">IF(C1818="",NA(),MATCH($B1818&amp;$C1818,'Smelter Look-up'!$J:$J,0))</f>
        <v>#N/A</v>
      </c>
      <c r="AB1818" s="74">
        <f ca="1" t="shared" si="206"/>
        <v>0</v>
      </c>
      <c r="AC1818" s="74" t="str">
        <f ca="1" t="shared" si="207"/>
        <v/>
      </c>
      <c r="AD1818" s="74" t="str">
        <f ca="1" t="shared" si="208"/>
        <v/>
      </c>
    </row>
    <row r="1819" s="74" customFormat="1" ht="20.15" customHeight="1" spans="1:30">
      <c r="A1819" s="97"/>
      <c r="B1819" s="95" t="str">
        <f ca="1">IF(LEN(A1819)=0,"",INDEX('Smelter Look-up'!$A:$A,MATCH($A1819,'Smelter Look-up'!$E:$E,0)))</f>
        <v/>
      </c>
      <c r="C1819" s="95" t="str">
        <f ca="1">IF(LEN(A1819)=0,"",INDEX('Smelter Look-up'!$C:$C,MATCH($A1819,'Smelter Look-up'!$E:$E,0)))</f>
        <v/>
      </c>
      <c r="D1819" s="95"/>
      <c r="E1819" s="95" t="str">
        <f ca="1">IF(ISERROR($Y1819),"",OFFSET('Smelter Look-up'!$D$4,$Y1819-4,0)&amp;"")</f>
        <v/>
      </c>
      <c r="F1819" s="95" t="str">
        <f ca="1">IF(ISERROR($Y1819),"",OFFSET('Smelter Look-up'!$E$4,$Y1819-4,0))</f>
        <v/>
      </c>
      <c r="G1819" s="95" t="str">
        <f ca="1">IF(C1819="Smelter not listed","Enter smelter details",IF(ISERROR($Y1819),"",OFFSET('Smelter Look-up'!$F$4,$Y1819-4,0)))</f>
        <v/>
      </c>
      <c r="H1819" s="154" t="str">
        <f ca="1">IF(ISERROR($Y1819),"",OFFSET('Smelter Look-up'!$G$4,$Y1819-4,0))</f>
        <v/>
      </c>
      <c r="I1819" s="96" t="str">
        <f ca="1">IF(ISERROR($Y1819),"",OFFSET('Smelter Look-up'!$H$4,$Y1819-4,0))</f>
        <v/>
      </c>
      <c r="J1819" s="96" t="str">
        <f ca="1">IF(ISERROR($Y1819),"",OFFSET('Smelter Look-up'!$I$4,$Y1819-4,0))</f>
        <v/>
      </c>
      <c r="K1819" s="97"/>
      <c r="L1819" s="97"/>
      <c r="M1819" s="97"/>
      <c r="N1819" s="97"/>
      <c r="O1819" s="97"/>
      <c r="P1819" s="97"/>
      <c r="Q1819" s="98"/>
      <c r="R1819" s="140" t="str">
        <f ca="1">IF(ISERROR($Y1819),"",OFFSET('Smelter Look-up'!$C$4,$Y1819-4,0)&amp;"")</f>
        <v/>
      </c>
      <c r="S1819" s="98" t="str">
        <f ca="1" t="shared" si="202"/>
        <v/>
      </c>
      <c r="T1819" s="98" t="str">
        <f ca="1">IF(B1819="","",IF(ISERROR(MATCH($J1819,SorP!B:B,0)),"",INDIRECT("'SorP'!$A$"&amp;MATCH($S1819&amp;$J1819,SorP!C:C,0))))</f>
        <v/>
      </c>
      <c r="U1819" s="99"/>
      <c r="V1819" s="74" t="str">
        <f ca="1" t="shared" si="203"/>
        <v/>
      </c>
      <c r="W1819" s="74" t="b">
        <f ca="1" t="shared" si="204"/>
        <v>0</v>
      </c>
      <c r="X1819" s="74" t="str">
        <f ca="1" t="shared" si="205"/>
        <v>+</v>
      </c>
      <c r="Y1819" s="74" t="e">
        <f ca="1">IF(C1819="",NA(),MATCH($B1819&amp;$C1819,'Smelter Look-up'!$J:$J,0))</f>
        <v>#N/A</v>
      </c>
      <c r="AB1819" s="74">
        <f ca="1" t="shared" si="206"/>
        <v>0</v>
      </c>
      <c r="AC1819" s="74" t="str">
        <f ca="1" t="shared" si="207"/>
        <v/>
      </c>
      <c r="AD1819" s="74" t="str">
        <f ca="1" t="shared" si="208"/>
        <v/>
      </c>
    </row>
    <row r="1820" s="74" customFormat="1" ht="20.15" customHeight="1" spans="1:30">
      <c r="A1820" s="97"/>
      <c r="B1820" s="95" t="str">
        <f ca="1">IF(LEN(A1820)=0,"",INDEX('Smelter Look-up'!$A:$A,MATCH($A1820,'Smelter Look-up'!$E:$E,0)))</f>
        <v/>
      </c>
      <c r="C1820" s="95" t="str">
        <f ca="1">IF(LEN(A1820)=0,"",INDEX('Smelter Look-up'!$C:$C,MATCH($A1820,'Smelter Look-up'!$E:$E,0)))</f>
        <v/>
      </c>
      <c r="D1820" s="95"/>
      <c r="E1820" s="95" t="str">
        <f ca="1">IF(ISERROR($Y1820),"",OFFSET('Smelter Look-up'!$D$4,$Y1820-4,0)&amp;"")</f>
        <v/>
      </c>
      <c r="F1820" s="95" t="str">
        <f ca="1">IF(ISERROR($Y1820),"",OFFSET('Smelter Look-up'!$E$4,$Y1820-4,0))</f>
        <v/>
      </c>
      <c r="G1820" s="95" t="str">
        <f ca="1">IF(C1820="Smelter not listed","Enter smelter details",IF(ISERROR($Y1820),"",OFFSET('Smelter Look-up'!$F$4,$Y1820-4,0)))</f>
        <v/>
      </c>
      <c r="H1820" s="154" t="str">
        <f ca="1">IF(ISERROR($Y1820),"",OFFSET('Smelter Look-up'!$G$4,$Y1820-4,0))</f>
        <v/>
      </c>
      <c r="I1820" s="96" t="str">
        <f ca="1">IF(ISERROR($Y1820),"",OFFSET('Smelter Look-up'!$H$4,$Y1820-4,0))</f>
        <v/>
      </c>
      <c r="J1820" s="96" t="str">
        <f ca="1">IF(ISERROR($Y1820),"",OFFSET('Smelter Look-up'!$I$4,$Y1820-4,0))</f>
        <v/>
      </c>
      <c r="K1820" s="97"/>
      <c r="L1820" s="97"/>
      <c r="M1820" s="97"/>
      <c r="N1820" s="97"/>
      <c r="O1820" s="97"/>
      <c r="P1820" s="97"/>
      <c r="Q1820" s="98"/>
      <c r="R1820" s="140" t="str">
        <f ca="1">IF(ISERROR($Y1820),"",OFFSET('Smelter Look-up'!$C$4,$Y1820-4,0)&amp;"")</f>
        <v/>
      </c>
      <c r="S1820" s="98" t="str">
        <f ca="1" t="shared" si="202"/>
        <v/>
      </c>
      <c r="T1820" s="98" t="str">
        <f ca="1">IF(B1820="","",IF(ISERROR(MATCH($J1820,SorP!B:B,0)),"",INDIRECT("'SorP'!$A$"&amp;MATCH($S1820&amp;$J1820,SorP!C:C,0))))</f>
        <v/>
      </c>
      <c r="U1820" s="99"/>
      <c r="V1820" s="74" t="str">
        <f ca="1" t="shared" si="203"/>
        <v/>
      </c>
      <c r="W1820" s="74" t="b">
        <f ca="1" t="shared" si="204"/>
        <v>0</v>
      </c>
      <c r="X1820" s="74" t="str">
        <f ca="1" t="shared" si="205"/>
        <v>+</v>
      </c>
      <c r="Y1820" s="74" t="e">
        <f ca="1">IF(C1820="",NA(),MATCH($B1820&amp;$C1820,'Smelter Look-up'!$J:$J,0))</f>
        <v>#N/A</v>
      </c>
      <c r="AB1820" s="74">
        <f ca="1" t="shared" si="206"/>
        <v>0</v>
      </c>
      <c r="AC1820" s="74" t="str">
        <f ca="1" t="shared" si="207"/>
        <v/>
      </c>
      <c r="AD1820" s="74" t="str">
        <f ca="1" t="shared" si="208"/>
        <v/>
      </c>
    </row>
    <row r="1821" s="74" customFormat="1" ht="20.15" customHeight="1" spans="1:30">
      <c r="A1821" s="97"/>
      <c r="B1821" s="95" t="str">
        <f ca="1">IF(LEN(A1821)=0,"",INDEX('Smelter Look-up'!$A:$A,MATCH($A1821,'Smelter Look-up'!$E:$E,0)))</f>
        <v/>
      </c>
      <c r="C1821" s="95" t="str">
        <f ca="1">IF(LEN(A1821)=0,"",INDEX('Smelter Look-up'!$C:$C,MATCH($A1821,'Smelter Look-up'!$E:$E,0)))</f>
        <v/>
      </c>
      <c r="D1821" s="95"/>
      <c r="E1821" s="95" t="str">
        <f ca="1">IF(ISERROR($Y1821),"",OFFSET('Smelter Look-up'!$D$4,$Y1821-4,0)&amp;"")</f>
        <v/>
      </c>
      <c r="F1821" s="95" t="str">
        <f ca="1">IF(ISERROR($Y1821),"",OFFSET('Smelter Look-up'!$E$4,$Y1821-4,0))</f>
        <v/>
      </c>
      <c r="G1821" s="95" t="str">
        <f ca="1">IF(C1821="Smelter not listed","Enter smelter details",IF(ISERROR($Y1821),"",OFFSET('Smelter Look-up'!$F$4,$Y1821-4,0)))</f>
        <v/>
      </c>
      <c r="H1821" s="154" t="str">
        <f ca="1">IF(ISERROR($Y1821),"",OFFSET('Smelter Look-up'!$G$4,$Y1821-4,0))</f>
        <v/>
      </c>
      <c r="I1821" s="96" t="str">
        <f ca="1">IF(ISERROR($Y1821),"",OFFSET('Smelter Look-up'!$H$4,$Y1821-4,0))</f>
        <v/>
      </c>
      <c r="J1821" s="96" t="str">
        <f ca="1">IF(ISERROR($Y1821),"",OFFSET('Smelter Look-up'!$I$4,$Y1821-4,0))</f>
        <v/>
      </c>
      <c r="K1821" s="97"/>
      <c r="L1821" s="97"/>
      <c r="M1821" s="97"/>
      <c r="N1821" s="97"/>
      <c r="O1821" s="97"/>
      <c r="P1821" s="97"/>
      <c r="Q1821" s="98"/>
      <c r="R1821" s="140" t="str">
        <f ca="1">IF(ISERROR($Y1821),"",OFFSET('Smelter Look-up'!$C$4,$Y1821-4,0)&amp;"")</f>
        <v/>
      </c>
      <c r="S1821" s="98" t="str">
        <f ca="1" t="shared" si="202"/>
        <v/>
      </c>
      <c r="T1821" s="98" t="str">
        <f ca="1">IF(B1821="","",IF(ISERROR(MATCH($J1821,SorP!B:B,0)),"",INDIRECT("'SorP'!$A$"&amp;MATCH($S1821&amp;$J1821,SorP!C:C,0))))</f>
        <v/>
      </c>
      <c r="U1821" s="99"/>
      <c r="V1821" s="74" t="str">
        <f ca="1" t="shared" si="203"/>
        <v/>
      </c>
      <c r="W1821" s="74" t="b">
        <f ca="1" t="shared" si="204"/>
        <v>0</v>
      </c>
      <c r="X1821" s="74" t="str">
        <f ca="1" t="shared" si="205"/>
        <v>+</v>
      </c>
      <c r="Y1821" s="74" t="e">
        <f ca="1">IF(C1821="",NA(),MATCH($B1821&amp;$C1821,'Smelter Look-up'!$J:$J,0))</f>
        <v>#N/A</v>
      </c>
      <c r="AB1821" s="74">
        <f ca="1" t="shared" si="206"/>
        <v>0</v>
      </c>
      <c r="AC1821" s="74" t="str">
        <f ca="1" t="shared" si="207"/>
        <v/>
      </c>
      <c r="AD1821" s="74" t="str">
        <f ca="1" t="shared" si="208"/>
        <v/>
      </c>
    </row>
    <row r="1822" s="74" customFormat="1" ht="20.15" customHeight="1" spans="1:30">
      <c r="A1822" s="97"/>
      <c r="B1822" s="95" t="str">
        <f ca="1">IF(LEN(A1822)=0,"",INDEX('Smelter Look-up'!$A:$A,MATCH($A1822,'Smelter Look-up'!$E:$E,0)))</f>
        <v/>
      </c>
      <c r="C1822" s="95" t="str">
        <f ca="1">IF(LEN(A1822)=0,"",INDEX('Smelter Look-up'!$C:$C,MATCH($A1822,'Smelter Look-up'!$E:$E,0)))</f>
        <v/>
      </c>
      <c r="D1822" s="95"/>
      <c r="E1822" s="95" t="str">
        <f ca="1">IF(ISERROR($Y1822),"",OFFSET('Smelter Look-up'!$D$4,$Y1822-4,0)&amp;"")</f>
        <v/>
      </c>
      <c r="F1822" s="95" t="str">
        <f ca="1">IF(ISERROR($Y1822),"",OFFSET('Smelter Look-up'!$E$4,$Y1822-4,0))</f>
        <v/>
      </c>
      <c r="G1822" s="95" t="str">
        <f ca="1">IF(C1822="Smelter not listed","Enter smelter details",IF(ISERROR($Y1822),"",OFFSET('Smelter Look-up'!$F$4,$Y1822-4,0)))</f>
        <v/>
      </c>
      <c r="H1822" s="154" t="str">
        <f ca="1">IF(ISERROR($Y1822),"",OFFSET('Smelter Look-up'!$G$4,$Y1822-4,0))</f>
        <v/>
      </c>
      <c r="I1822" s="96" t="str">
        <f ca="1">IF(ISERROR($Y1822),"",OFFSET('Smelter Look-up'!$H$4,$Y1822-4,0))</f>
        <v/>
      </c>
      <c r="J1822" s="96" t="str">
        <f ca="1">IF(ISERROR($Y1822),"",OFFSET('Smelter Look-up'!$I$4,$Y1822-4,0))</f>
        <v/>
      </c>
      <c r="K1822" s="97"/>
      <c r="L1822" s="97"/>
      <c r="M1822" s="97"/>
      <c r="N1822" s="97"/>
      <c r="O1822" s="97"/>
      <c r="P1822" s="97"/>
      <c r="Q1822" s="98"/>
      <c r="R1822" s="140" t="str">
        <f ca="1">IF(ISERROR($Y1822),"",OFFSET('Smelter Look-up'!$C$4,$Y1822-4,0)&amp;"")</f>
        <v/>
      </c>
      <c r="S1822" s="98" t="str">
        <f ca="1" t="shared" si="202"/>
        <v/>
      </c>
      <c r="T1822" s="98" t="str">
        <f ca="1">IF(B1822="","",IF(ISERROR(MATCH($J1822,SorP!B:B,0)),"",INDIRECT("'SorP'!$A$"&amp;MATCH($S1822&amp;$J1822,SorP!C:C,0))))</f>
        <v/>
      </c>
      <c r="U1822" s="99"/>
      <c r="V1822" s="74" t="str">
        <f ca="1" t="shared" si="203"/>
        <v/>
      </c>
      <c r="W1822" s="74" t="b">
        <f ca="1" t="shared" si="204"/>
        <v>0</v>
      </c>
      <c r="X1822" s="74" t="str">
        <f ca="1" t="shared" si="205"/>
        <v>+</v>
      </c>
      <c r="Y1822" s="74" t="e">
        <f ca="1">IF(C1822="",NA(),MATCH($B1822&amp;$C1822,'Smelter Look-up'!$J:$J,0))</f>
        <v>#N/A</v>
      </c>
      <c r="AB1822" s="74">
        <f ca="1" t="shared" si="206"/>
        <v>0</v>
      </c>
      <c r="AC1822" s="74" t="str">
        <f ca="1" t="shared" si="207"/>
        <v/>
      </c>
      <c r="AD1822" s="74" t="str">
        <f ca="1" t="shared" si="208"/>
        <v/>
      </c>
    </row>
    <row r="1823" s="74" customFormat="1" ht="20.15" customHeight="1" spans="1:30">
      <c r="A1823" s="97"/>
      <c r="B1823" s="95" t="str">
        <f ca="1">IF(LEN(A1823)=0,"",INDEX('Smelter Look-up'!$A:$A,MATCH($A1823,'Smelter Look-up'!$E:$E,0)))</f>
        <v/>
      </c>
      <c r="C1823" s="95" t="str">
        <f ca="1">IF(LEN(A1823)=0,"",INDEX('Smelter Look-up'!$C:$C,MATCH($A1823,'Smelter Look-up'!$E:$E,0)))</f>
        <v/>
      </c>
      <c r="D1823" s="95"/>
      <c r="E1823" s="95" t="str">
        <f ca="1">IF(ISERROR($Y1823),"",OFFSET('Smelter Look-up'!$D$4,$Y1823-4,0)&amp;"")</f>
        <v/>
      </c>
      <c r="F1823" s="95" t="str">
        <f ca="1">IF(ISERROR($Y1823),"",OFFSET('Smelter Look-up'!$E$4,$Y1823-4,0))</f>
        <v/>
      </c>
      <c r="G1823" s="95" t="str">
        <f ca="1">IF(C1823="Smelter not listed","Enter smelter details",IF(ISERROR($Y1823),"",OFFSET('Smelter Look-up'!$F$4,$Y1823-4,0)))</f>
        <v/>
      </c>
      <c r="H1823" s="154" t="str">
        <f ca="1">IF(ISERROR($Y1823),"",OFFSET('Smelter Look-up'!$G$4,$Y1823-4,0))</f>
        <v/>
      </c>
      <c r="I1823" s="96" t="str">
        <f ca="1">IF(ISERROR($Y1823),"",OFFSET('Smelter Look-up'!$H$4,$Y1823-4,0))</f>
        <v/>
      </c>
      <c r="J1823" s="96" t="str">
        <f ca="1">IF(ISERROR($Y1823),"",OFFSET('Smelter Look-up'!$I$4,$Y1823-4,0))</f>
        <v/>
      </c>
      <c r="K1823" s="97"/>
      <c r="L1823" s="97"/>
      <c r="M1823" s="97"/>
      <c r="N1823" s="97"/>
      <c r="O1823" s="97"/>
      <c r="P1823" s="97"/>
      <c r="Q1823" s="98"/>
      <c r="R1823" s="140" t="str">
        <f ca="1">IF(ISERROR($Y1823),"",OFFSET('Smelter Look-up'!$C$4,$Y1823-4,0)&amp;"")</f>
        <v/>
      </c>
      <c r="S1823" s="98" t="str">
        <f ca="1" t="shared" si="202"/>
        <v/>
      </c>
      <c r="T1823" s="98" t="str">
        <f ca="1">IF(B1823="","",IF(ISERROR(MATCH($J1823,SorP!B:B,0)),"",INDIRECT("'SorP'!$A$"&amp;MATCH($S1823&amp;$J1823,SorP!C:C,0))))</f>
        <v/>
      </c>
      <c r="U1823" s="99"/>
      <c r="V1823" s="74" t="str">
        <f ca="1" t="shared" si="203"/>
        <v/>
      </c>
      <c r="W1823" s="74" t="b">
        <f ca="1" t="shared" si="204"/>
        <v>0</v>
      </c>
      <c r="X1823" s="74" t="str">
        <f ca="1" t="shared" si="205"/>
        <v>+</v>
      </c>
      <c r="Y1823" s="74" t="e">
        <f ca="1">IF(C1823="",NA(),MATCH($B1823&amp;$C1823,'Smelter Look-up'!$J:$J,0))</f>
        <v>#N/A</v>
      </c>
      <c r="AB1823" s="74">
        <f ca="1" t="shared" si="206"/>
        <v>0</v>
      </c>
      <c r="AC1823" s="74" t="str">
        <f ca="1" t="shared" si="207"/>
        <v/>
      </c>
      <c r="AD1823" s="74" t="str">
        <f ca="1" t="shared" si="208"/>
        <v/>
      </c>
    </row>
    <row r="1824" s="74" customFormat="1" ht="20.15" customHeight="1" spans="1:30">
      <c r="A1824" s="97"/>
      <c r="B1824" s="95" t="str">
        <f ca="1">IF(LEN(A1824)=0,"",INDEX('Smelter Look-up'!$A:$A,MATCH($A1824,'Smelter Look-up'!$E:$E,0)))</f>
        <v/>
      </c>
      <c r="C1824" s="95" t="str">
        <f ca="1">IF(LEN(A1824)=0,"",INDEX('Smelter Look-up'!$C:$C,MATCH($A1824,'Smelter Look-up'!$E:$E,0)))</f>
        <v/>
      </c>
      <c r="D1824" s="95"/>
      <c r="E1824" s="95" t="str">
        <f ca="1">IF(ISERROR($Y1824),"",OFFSET('Smelter Look-up'!$D$4,$Y1824-4,0)&amp;"")</f>
        <v/>
      </c>
      <c r="F1824" s="95" t="str">
        <f ca="1">IF(ISERROR($Y1824),"",OFFSET('Smelter Look-up'!$E$4,$Y1824-4,0))</f>
        <v/>
      </c>
      <c r="G1824" s="95" t="str">
        <f ca="1">IF(C1824="Smelter not listed","Enter smelter details",IF(ISERROR($Y1824),"",OFFSET('Smelter Look-up'!$F$4,$Y1824-4,0)))</f>
        <v/>
      </c>
      <c r="H1824" s="154" t="str">
        <f ca="1">IF(ISERROR($Y1824),"",OFFSET('Smelter Look-up'!$G$4,$Y1824-4,0))</f>
        <v/>
      </c>
      <c r="I1824" s="96" t="str">
        <f ca="1">IF(ISERROR($Y1824),"",OFFSET('Smelter Look-up'!$H$4,$Y1824-4,0))</f>
        <v/>
      </c>
      <c r="J1824" s="96" t="str">
        <f ca="1">IF(ISERROR($Y1824),"",OFFSET('Smelter Look-up'!$I$4,$Y1824-4,0))</f>
        <v/>
      </c>
      <c r="K1824" s="97"/>
      <c r="L1824" s="97"/>
      <c r="M1824" s="97"/>
      <c r="N1824" s="97"/>
      <c r="O1824" s="97"/>
      <c r="P1824" s="97"/>
      <c r="Q1824" s="98"/>
      <c r="R1824" s="140" t="str">
        <f ca="1">IF(ISERROR($Y1824),"",OFFSET('Smelter Look-up'!$C$4,$Y1824-4,0)&amp;"")</f>
        <v/>
      </c>
      <c r="S1824" s="98" t="str">
        <f ca="1" t="shared" si="202"/>
        <v/>
      </c>
      <c r="T1824" s="98" t="str">
        <f ca="1">IF(B1824="","",IF(ISERROR(MATCH($J1824,SorP!B:B,0)),"",INDIRECT("'SorP'!$A$"&amp;MATCH($S1824&amp;$J1824,SorP!C:C,0))))</f>
        <v/>
      </c>
      <c r="U1824" s="99"/>
      <c r="V1824" s="74" t="str">
        <f ca="1" t="shared" si="203"/>
        <v/>
      </c>
      <c r="W1824" s="74" t="b">
        <f ca="1" t="shared" si="204"/>
        <v>0</v>
      </c>
      <c r="X1824" s="74" t="str">
        <f ca="1" t="shared" si="205"/>
        <v>+</v>
      </c>
      <c r="Y1824" s="74" t="e">
        <f ca="1">IF(C1824="",NA(),MATCH($B1824&amp;$C1824,'Smelter Look-up'!$J:$J,0))</f>
        <v>#N/A</v>
      </c>
      <c r="AB1824" s="74">
        <f ca="1" t="shared" si="206"/>
        <v>0</v>
      </c>
      <c r="AC1824" s="74" t="str">
        <f ca="1" t="shared" si="207"/>
        <v/>
      </c>
      <c r="AD1824" s="74" t="str">
        <f ca="1" t="shared" si="208"/>
        <v/>
      </c>
    </row>
    <row r="1825" s="74" customFormat="1" ht="20.15" customHeight="1" spans="1:30">
      <c r="A1825" s="97"/>
      <c r="B1825" s="95" t="str">
        <f ca="1">IF(LEN(A1825)=0,"",INDEX('Smelter Look-up'!$A:$A,MATCH($A1825,'Smelter Look-up'!$E:$E,0)))</f>
        <v/>
      </c>
      <c r="C1825" s="95" t="str">
        <f ca="1">IF(LEN(A1825)=0,"",INDEX('Smelter Look-up'!$C:$C,MATCH($A1825,'Smelter Look-up'!$E:$E,0)))</f>
        <v/>
      </c>
      <c r="D1825" s="95"/>
      <c r="E1825" s="95" t="str">
        <f ca="1">IF(ISERROR($Y1825),"",OFFSET('Smelter Look-up'!$D$4,$Y1825-4,0)&amp;"")</f>
        <v/>
      </c>
      <c r="F1825" s="95" t="str">
        <f ca="1">IF(ISERROR($Y1825),"",OFFSET('Smelter Look-up'!$E$4,$Y1825-4,0))</f>
        <v/>
      </c>
      <c r="G1825" s="95" t="str">
        <f ca="1">IF(C1825="Smelter not listed","Enter smelter details",IF(ISERROR($Y1825),"",OFFSET('Smelter Look-up'!$F$4,$Y1825-4,0)))</f>
        <v/>
      </c>
      <c r="H1825" s="154" t="str">
        <f ca="1">IF(ISERROR($Y1825),"",OFFSET('Smelter Look-up'!$G$4,$Y1825-4,0))</f>
        <v/>
      </c>
      <c r="I1825" s="96" t="str">
        <f ca="1">IF(ISERROR($Y1825),"",OFFSET('Smelter Look-up'!$H$4,$Y1825-4,0))</f>
        <v/>
      </c>
      <c r="J1825" s="96" t="str">
        <f ca="1">IF(ISERROR($Y1825),"",OFFSET('Smelter Look-up'!$I$4,$Y1825-4,0))</f>
        <v/>
      </c>
      <c r="K1825" s="97"/>
      <c r="L1825" s="97"/>
      <c r="M1825" s="97"/>
      <c r="N1825" s="97"/>
      <c r="O1825" s="97"/>
      <c r="P1825" s="97"/>
      <c r="Q1825" s="98"/>
      <c r="R1825" s="140" t="str">
        <f ca="1">IF(ISERROR($Y1825),"",OFFSET('Smelter Look-up'!$C$4,$Y1825-4,0)&amp;"")</f>
        <v/>
      </c>
      <c r="S1825" s="98" t="str">
        <f ca="1" t="shared" si="202"/>
        <v/>
      </c>
      <c r="T1825" s="98" t="str">
        <f ca="1">IF(B1825="","",IF(ISERROR(MATCH($J1825,SorP!B:B,0)),"",INDIRECT("'SorP'!$A$"&amp;MATCH($S1825&amp;$J1825,SorP!C:C,0))))</f>
        <v/>
      </c>
      <c r="U1825" s="99"/>
      <c r="V1825" s="74" t="str">
        <f ca="1" t="shared" si="203"/>
        <v/>
      </c>
      <c r="W1825" s="74" t="b">
        <f ca="1" t="shared" si="204"/>
        <v>0</v>
      </c>
      <c r="X1825" s="74" t="str">
        <f ca="1" t="shared" si="205"/>
        <v>+</v>
      </c>
      <c r="Y1825" s="74" t="e">
        <f ca="1">IF(C1825="",NA(),MATCH($B1825&amp;$C1825,'Smelter Look-up'!$J:$J,0))</f>
        <v>#N/A</v>
      </c>
      <c r="AB1825" s="74">
        <f ca="1" t="shared" si="206"/>
        <v>0</v>
      </c>
      <c r="AC1825" s="74" t="str">
        <f ca="1" t="shared" si="207"/>
        <v/>
      </c>
      <c r="AD1825" s="74" t="str">
        <f ca="1" t="shared" si="208"/>
        <v/>
      </c>
    </row>
    <row r="1826" s="74" customFormat="1" ht="20.15" customHeight="1" spans="1:30">
      <c r="A1826" s="97"/>
      <c r="B1826" s="95" t="str">
        <f ca="1">IF(LEN(A1826)=0,"",INDEX('Smelter Look-up'!$A:$A,MATCH($A1826,'Smelter Look-up'!$E:$E,0)))</f>
        <v/>
      </c>
      <c r="C1826" s="95" t="str">
        <f ca="1">IF(LEN(A1826)=0,"",INDEX('Smelter Look-up'!$C:$C,MATCH($A1826,'Smelter Look-up'!$E:$E,0)))</f>
        <v/>
      </c>
      <c r="D1826" s="95"/>
      <c r="E1826" s="95" t="str">
        <f ca="1">IF(ISERROR($Y1826),"",OFFSET('Smelter Look-up'!$D$4,$Y1826-4,0)&amp;"")</f>
        <v/>
      </c>
      <c r="F1826" s="95" t="str">
        <f ca="1">IF(ISERROR($Y1826),"",OFFSET('Smelter Look-up'!$E$4,$Y1826-4,0))</f>
        <v/>
      </c>
      <c r="G1826" s="95" t="str">
        <f ca="1">IF(C1826="Smelter not listed","Enter smelter details",IF(ISERROR($Y1826),"",OFFSET('Smelter Look-up'!$F$4,$Y1826-4,0)))</f>
        <v/>
      </c>
      <c r="H1826" s="154" t="str">
        <f ca="1">IF(ISERROR($Y1826),"",OFFSET('Smelter Look-up'!$G$4,$Y1826-4,0))</f>
        <v/>
      </c>
      <c r="I1826" s="96" t="str">
        <f ca="1">IF(ISERROR($Y1826),"",OFFSET('Smelter Look-up'!$H$4,$Y1826-4,0))</f>
        <v/>
      </c>
      <c r="J1826" s="96" t="str">
        <f ca="1">IF(ISERROR($Y1826),"",OFFSET('Smelter Look-up'!$I$4,$Y1826-4,0))</f>
        <v/>
      </c>
      <c r="K1826" s="97"/>
      <c r="L1826" s="97"/>
      <c r="M1826" s="97"/>
      <c r="N1826" s="97"/>
      <c r="O1826" s="97"/>
      <c r="P1826" s="97"/>
      <c r="Q1826" s="98"/>
      <c r="R1826" s="140" t="str">
        <f ca="1">IF(ISERROR($Y1826),"",OFFSET('Smelter Look-up'!$C$4,$Y1826-4,0)&amp;"")</f>
        <v/>
      </c>
      <c r="S1826" s="98" t="str">
        <f ca="1" t="shared" si="202"/>
        <v/>
      </c>
      <c r="T1826" s="98" t="str">
        <f ca="1">IF(B1826="","",IF(ISERROR(MATCH($J1826,SorP!B:B,0)),"",INDIRECT("'SorP'!$A$"&amp;MATCH($S1826&amp;$J1826,SorP!C:C,0))))</f>
        <v/>
      </c>
      <c r="U1826" s="99"/>
      <c r="V1826" s="74" t="str">
        <f ca="1" t="shared" si="203"/>
        <v/>
      </c>
      <c r="W1826" s="74" t="b">
        <f ca="1" t="shared" si="204"/>
        <v>0</v>
      </c>
      <c r="X1826" s="74" t="str">
        <f ca="1" t="shared" si="205"/>
        <v>+</v>
      </c>
      <c r="Y1826" s="74" t="e">
        <f ca="1">IF(C1826="",NA(),MATCH($B1826&amp;$C1826,'Smelter Look-up'!$J:$J,0))</f>
        <v>#N/A</v>
      </c>
      <c r="AB1826" s="74">
        <f ca="1" t="shared" si="206"/>
        <v>0</v>
      </c>
      <c r="AC1826" s="74" t="str">
        <f ca="1" t="shared" si="207"/>
        <v/>
      </c>
      <c r="AD1826" s="74" t="str">
        <f ca="1" t="shared" si="208"/>
        <v/>
      </c>
    </row>
    <row r="1827" s="74" customFormat="1" ht="20.15" customHeight="1" spans="1:30">
      <c r="A1827" s="97"/>
      <c r="B1827" s="95" t="str">
        <f ca="1">IF(LEN(A1827)=0,"",INDEX('Smelter Look-up'!$A:$A,MATCH($A1827,'Smelter Look-up'!$E:$E,0)))</f>
        <v/>
      </c>
      <c r="C1827" s="95" t="str">
        <f ca="1">IF(LEN(A1827)=0,"",INDEX('Smelter Look-up'!$C:$C,MATCH($A1827,'Smelter Look-up'!$E:$E,0)))</f>
        <v/>
      </c>
      <c r="D1827" s="95"/>
      <c r="E1827" s="95" t="str">
        <f ca="1">IF(ISERROR($Y1827),"",OFFSET('Smelter Look-up'!$D$4,$Y1827-4,0)&amp;"")</f>
        <v/>
      </c>
      <c r="F1827" s="95" t="str">
        <f ca="1">IF(ISERROR($Y1827),"",OFFSET('Smelter Look-up'!$E$4,$Y1827-4,0))</f>
        <v/>
      </c>
      <c r="G1827" s="95" t="str">
        <f ca="1">IF(C1827="Smelter not listed","Enter smelter details",IF(ISERROR($Y1827),"",OFFSET('Smelter Look-up'!$F$4,$Y1827-4,0)))</f>
        <v/>
      </c>
      <c r="H1827" s="154" t="str">
        <f ca="1">IF(ISERROR($Y1827),"",OFFSET('Smelter Look-up'!$G$4,$Y1827-4,0))</f>
        <v/>
      </c>
      <c r="I1827" s="96" t="str">
        <f ca="1">IF(ISERROR($Y1827),"",OFFSET('Smelter Look-up'!$H$4,$Y1827-4,0))</f>
        <v/>
      </c>
      <c r="J1827" s="96" t="str">
        <f ca="1">IF(ISERROR($Y1827),"",OFFSET('Smelter Look-up'!$I$4,$Y1827-4,0))</f>
        <v/>
      </c>
      <c r="K1827" s="97"/>
      <c r="L1827" s="97"/>
      <c r="M1827" s="97"/>
      <c r="N1827" s="97"/>
      <c r="O1827" s="97"/>
      <c r="P1827" s="97"/>
      <c r="Q1827" s="98"/>
      <c r="R1827" s="140" t="str">
        <f ca="1">IF(ISERROR($Y1827),"",OFFSET('Smelter Look-up'!$C$4,$Y1827-4,0)&amp;"")</f>
        <v/>
      </c>
      <c r="S1827" s="98" t="str">
        <f ca="1" t="shared" si="202"/>
        <v/>
      </c>
      <c r="T1827" s="98" t="str">
        <f ca="1">IF(B1827="","",IF(ISERROR(MATCH($J1827,SorP!B:B,0)),"",INDIRECT("'SorP'!$A$"&amp;MATCH($S1827&amp;$J1827,SorP!C:C,0))))</f>
        <v/>
      </c>
      <c r="U1827" s="99"/>
      <c r="V1827" s="74" t="str">
        <f ca="1" t="shared" si="203"/>
        <v/>
      </c>
      <c r="W1827" s="74" t="b">
        <f ca="1" t="shared" si="204"/>
        <v>0</v>
      </c>
      <c r="X1827" s="74" t="str">
        <f ca="1" t="shared" si="205"/>
        <v>+</v>
      </c>
      <c r="Y1827" s="74" t="e">
        <f ca="1">IF(C1827="",NA(),MATCH($B1827&amp;$C1827,'Smelter Look-up'!$J:$J,0))</f>
        <v>#N/A</v>
      </c>
      <c r="AB1827" s="74">
        <f ca="1" t="shared" si="206"/>
        <v>0</v>
      </c>
      <c r="AC1827" s="74" t="str">
        <f ca="1" t="shared" si="207"/>
        <v/>
      </c>
      <c r="AD1827" s="74" t="str">
        <f ca="1" t="shared" si="208"/>
        <v/>
      </c>
    </row>
    <row r="1828" s="74" customFormat="1" ht="20.15" customHeight="1" spans="1:30">
      <c r="A1828" s="97"/>
      <c r="B1828" s="95" t="str">
        <f ca="1">IF(LEN(A1828)=0,"",INDEX('Smelter Look-up'!$A:$A,MATCH($A1828,'Smelter Look-up'!$E:$E,0)))</f>
        <v/>
      </c>
      <c r="C1828" s="95" t="str">
        <f ca="1">IF(LEN(A1828)=0,"",INDEX('Smelter Look-up'!$C:$C,MATCH($A1828,'Smelter Look-up'!$E:$E,0)))</f>
        <v/>
      </c>
      <c r="D1828" s="95"/>
      <c r="E1828" s="95" t="str">
        <f ca="1">IF(ISERROR($Y1828),"",OFFSET('Smelter Look-up'!$D$4,$Y1828-4,0)&amp;"")</f>
        <v/>
      </c>
      <c r="F1828" s="95" t="str">
        <f ca="1">IF(ISERROR($Y1828),"",OFFSET('Smelter Look-up'!$E$4,$Y1828-4,0))</f>
        <v/>
      </c>
      <c r="G1828" s="95" t="str">
        <f ca="1">IF(C1828="Smelter not listed","Enter smelter details",IF(ISERROR($Y1828),"",OFFSET('Smelter Look-up'!$F$4,$Y1828-4,0)))</f>
        <v/>
      </c>
      <c r="H1828" s="154" t="str">
        <f ca="1">IF(ISERROR($Y1828),"",OFFSET('Smelter Look-up'!$G$4,$Y1828-4,0))</f>
        <v/>
      </c>
      <c r="I1828" s="96" t="str">
        <f ca="1">IF(ISERROR($Y1828),"",OFFSET('Smelter Look-up'!$H$4,$Y1828-4,0))</f>
        <v/>
      </c>
      <c r="J1828" s="96" t="str">
        <f ca="1">IF(ISERROR($Y1828),"",OFFSET('Smelter Look-up'!$I$4,$Y1828-4,0))</f>
        <v/>
      </c>
      <c r="K1828" s="97"/>
      <c r="L1828" s="97"/>
      <c r="M1828" s="97"/>
      <c r="N1828" s="97"/>
      <c r="O1828" s="97"/>
      <c r="P1828" s="97"/>
      <c r="Q1828" s="98"/>
      <c r="R1828" s="140" t="str">
        <f ca="1">IF(ISERROR($Y1828),"",OFFSET('Smelter Look-up'!$C$4,$Y1828-4,0)&amp;"")</f>
        <v/>
      </c>
      <c r="S1828" s="98" t="str">
        <f ca="1" t="shared" si="202"/>
        <v/>
      </c>
      <c r="T1828" s="98" t="str">
        <f ca="1">IF(B1828="","",IF(ISERROR(MATCH($J1828,SorP!B:B,0)),"",INDIRECT("'SorP'!$A$"&amp;MATCH($S1828&amp;$J1828,SorP!C:C,0))))</f>
        <v/>
      </c>
      <c r="U1828" s="99"/>
      <c r="V1828" s="74" t="str">
        <f ca="1" t="shared" si="203"/>
        <v/>
      </c>
      <c r="W1828" s="74" t="b">
        <f ca="1" t="shared" si="204"/>
        <v>0</v>
      </c>
      <c r="X1828" s="74" t="str">
        <f ca="1" t="shared" si="205"/>
        <v>+</v>
      </c>
      <c r="Y1828" s="74" t="e">
        <f ca="1">IF(C1828="",NA(),MATCH($B1828&amp;$C1828,'Smelter Look-up'!$J:$J,0))</f>
        <v>#N/A</v>
      </c>
      <c r="AB1828" s="74">
        <f ca="1" t="shared" si="206"/>
        <v>0</v>
      </c>
      <c r="AC1828" s="74" t="str">
        <f ca="1" t="shared" si="207"/>
        <v/>
      </c>
      <c r="AD1828" s="74" t="str">
        <f ca="1" t="shared" si="208"/>
        <v/>
      </c>
    </row>
    <row r="1829" s="74" customFormat="1" ht="20.15" customHeight="1" spans="1:30">
      <c r="A1829" s="97"/>
      <c r="B1829" s="95" t="str">
        <f ca="1">IF(LEN(A1829)=0,"",INDEX('Smelter Look-up'!$A:$A,MATCH($A1829,'Smelter Look-up'!$E:$E,0)))</f>
        <v/>
      </c>
      <c r="C1829" s="95" t="str">
        <f ca="1">IF(LEN(A1829)=0,"",INDEX('Smelter Look-up'!$C:$C,MATCH($A1829,'Smelter Look-up'!$E:$E,0)))</f>
        <v/>
      </c>
      <c r="D1829" s="95"/>
      <c r="E1829" s="95" t="str">
        <f ca="1">IF(ISERROR($Y1829),"",OFFSET('Smelter Look-up'!$D$4,$Y1829-4,0)&amp;"")</f>
        <v/>
      </c>
      <c r="F1829" s="95" t="str">
        <f ca="1">IF(ISERROR($Y1829),"",OFFSET('Smelter Look-up'!$E$4,$Y1829-4,0))</f>
        <v/>
      </c>
      <c r="G1829" s="95" t="str">
        <f ca="1">IF(C1829="Smelter not listed","Enter smelter details",IF(ISERROR($Y1829),"",OFFSET('Smelter Look-up'!$F$4,$Y1829-4,0)))</f>
        <v/>
      </c>
      <c r="H1829" s="154" t="str">
        <f ca="1">IF(ISERROR($Y1829),"",OFFSET('Smelter Look-up'!$G$4,$Y1829-4,0))</f>
        <v/>
      </c>
      <c r="I1829" s="96" t="str">
        <f ca="1">IF(ISERROR($Y1829),"",OFFSET('Smelter Look-up'!$H$4,$Y1829-4,0))</f>
        <v/>
      </c>
      <c r="J1829" s="96" t="str">
        <f ca="1">IF(ISERROR($Y1829),"",OFFSET('Smelter Look-up'!$I$4,$Y1829-4,0))</f>
        <v/>
      </c>
      <c r="K1829" s="97"/>
      <c r="L1829" s="97"/>
      <c r="M1829" s="97"/>
      <c r="N1829" s="97"/>
      <c r="O1829" s="97"/>
      <c r="P1829" s="97"/>
      <c r="Q1829" s="98"/>
      <c r="R1829" s="140" t="str">
        <f ca="1">IF(ISERROR($Y1829),"",OFFSET('Smelter Look-up'!$C$4,$Y1829-4,0)&amp;"")</f>
        <v/>
      </c>
      <c r="S1829" s="98" t="str">
        <f ca="1" t="shared" si="202"/>
        <v/>
      </c>
      <c r="T1829" s="98" t="str">
        <f ca="1">IF(B1829="","",IF(ISERROR(MATCH($J1829,SorP!B:B,0)),"",INDIRECT("'SorP'!$A$"&amp;MATCH($S1829&amp;$J1829,SorP!C:C,0))))</f>
        <v/>
      </c>
      <c r="U1829" s="99"/>
      <c r="V1829" s="74" t="str">
        <f ca="1" t="shared" si="203"/>
        <v/>
      </c>
      <c r="W1829" s="74" t="b">
        <f ca="1" t="shared" si="204"/>
        <v>0</v>
      </c>
      <c r="X1829" s="74" t="str">
        <f ca="1" t="shared" si="205"/>
        <v>+</v>
      </c>
      <c r="Y1829" s="74" t="e">
        <f ca="1">IF(C1829="",NA(),MATCH($B1829&amp;$C1829,'Smelter Look-up'!$J:$J,0))</f>
        <v>#N/A</v>
      </c>
      <c r="AB1829" s="74">
        <f ca="1" t="shared" si="206"/>
        <v>0</v>
      </c>
      <c r="AC1829" s="74" t="str">
        <f ca="1" t="shared" si="207"/>
        <v/>
      </c>
      <c r="AD1829" s="74" t="str">
        <f ca="1" t="shared" si="208"/>
        <v/>
      </c>
    </row>
    <row r="1830" s="74" customFormat="1" ht="20.15" customHeight="1" spans="1:30">
      <c r="A1830" s="97"/>
      <c r="B1830" s="95" t="str">
        <f ca="1">IF(LEN(A1830)=0,"",INDEX('Smelter Look-up'!$A:$A,MATCH($A1830,'Smelter Look-up'!$E:$E,0)))</f>
        <v/>
      </c>
      <c r="C1830" s="95" t="str">
        <f ca="1">IF(LEN(A1830)=0,"",INDEX('Smelter Look-up'!$C:$C,MATCH($A1830,'Smelter Look-up'!$E:$E,0)))</f>
        <v/>
      </c>
      <c r="D1830" s="95"/>
      <c r="E1830" s="95" t="str">
        <f ca="1">IF(ISERROR($Y1830),"",OFFSET('Smelter Look-up'!$D$4,$Y1830-4,0)&amp;"")</f>
        <v/>
      </c>
      <c r="F1830" s="95" t="str">
        <f ca="1">IF(ISERROR($Y1830),"",OFFSET('Smelter Look-up'!$E$4,$Y1830-4,0))</f>
        <v/>
      </c>
      <c r="G1830" s="95" t="str">
        <f ca="1">IF(C1830="Smelter not listed","Enter smelter details",IF(ISERROR($Y1830),"",OFFSET('Smelter Look-up'!$F$4,$Y1830-4,0)))</f>
        <v/>
      </c>
      <c r="H1830" s="154" t="str">
        <f ca="1">IF(ISERROR($Y1830),"",OFFSET('Smelter Look-up'!$G$4,$Y1830-4,0))</f>
        <v/>
      </c>
      <c r="I1830" s="96" t="str">
        <f ca="1">IF(ISERROR($Y1830),"",OFFSET('Smelter Look-up'!$H$4,$Y1830-4,0))</f>
        <v/>
      </c>
      <c r="J1830" s="96" t="str">
        <f ca="1">IF(ISERROR($Y1830),"",OFFSET('Smelter Look-up'!$I$4,$Y1830-4,0))</f>
        <v/>
      </c>
      <c r="K1830" s="97"/>
      <c r="L1830" s="97"/>
      <c r="M1830" s="97"/>
      <c r="N1830" s="97"/>
      <c r="O1830" s="97"/>
      <c r="P1830" s="97"/>
      <c r="Q1830" s="98"/>
      <c r="R1830" s="140" t="str">
        <f ca="1">IF(ISERROR($Y1830),"",OFFSET('Smelter Look-up'!$C$4,$Y1830-4,0)&amp;"")</f>
        <v/>
      </c>
      <c r="S1830" s="98" t="str">
        <f ca="1" t="shared" si="202"/>
        <v/>
      </c>
      <c r="T1830" s="98" t="str">
        <f ca="1">IF(B1830="","",IF(ISERROR(MATCH($J1830,SorP!B:B,0)),"",INDIRECT("'SorP'!$A$"&amp;MATCH($S1830&amp;$J1830,SorP!C:C,0))))</f>
        <v/>
      </c>
      <c r="U1830" s="99"/>
      <c r="V1830" s="74" t="str">
        <f ca="1" t="shared" si="203"/>
        <v/>
      </c>
      <c r="W1830" s="74" t="b">
        <f ca="1" t="shared" si="204"/>
        <v>0</v>
      </c>
      <c r="X1830" s="74" t="str">
        <f ca="1" t="shared" si="205"/>
        <v>+</v>
      </c>
      <c r="Y1830" s="74" t="e">
        <f ca="1">IF(C1830="",NA(),MATCH($B1830&amp;$C1830,'Smelter Look-up'!$J:$J,0))</f>
        <v>#N/A</v>
      </c>
      <c r="AB1830" s="74">
        <f ca="1" t="shared" si="206"/>
        <v>0</v>
      </c>
      <c r="AC1830" s="74" t="str">
        <f ca="1" t="shared" si="207"/>
        <v/>
      </c>
      <c r="AD1830" s="74" t="str">
        <f ca="1" t="shared" si="208"/>
        <v/>
      </c>
    </row>
    <row r="1831" s="74" customFormat="1" ht="20.15" customHeight="1" spans="1:30">
      <c r="A1831" s="97"/>
      <c r="B1831" s="95" t="str">
        <f ca="1">IF(LEN(A1831)=0,"",INDEX('Smelter Look-up'!$A:$A,MATCH($A1831,'Smelter Look-up'!$E:$E,0)))</f>
        <v/>
      </c>
      <c r="C1831" s="95" t="str">
        <f ca="1">IF(LEN(A1831)=0,"",INDEX('Smelter Look-up'!$C:$C,MATCH($A1831,'Smelter Look-up'!$E:$E,0)))</f>
        <v/>
      </c>
      <c r="D1831" s="95"/>
      <c r="E1831" s="95" t="str">
        <f ca="1">IF(ISERROR($Y1831),"",OFFSET('Smelter Look-up'!$D$4,$Y1831-4,0)&amp;"")</f>
        <v/>
      </c>
      <c r="F1831" s="95" t="str">
        <f ca="1">IF(ISERROR($Y1831),"",OFFSET('Smelter Look-up'!$E$4,$Y1831-4,0))</f>
        <v/>
      </c>
      <c r="G1831" s="95" t="str">
        <f ca="1">IF(C1831="Smelter not listed","Enter smelter details",IF(ISERROR($Y1831),"",OFFSET('Smelter Look-up'!$F$4,$Y1831-4,0)))</f>
        <v/>
      </c>
      <c r="H1831" s="154" t="str">
        <f ca="1">IF(ISERROR($Y1831),"",OFFSET('Smelter Look-up'!$G$4,$Y1831-4,0))</f>
        <v/>
      </c>
      <c r="I1831" s="96" t="str">
        <f ca="1">IF(ISERROR($Y1831),"",OFFSET('Smelter Look-up'!$H$4,$Y1831-4,0))</f>
        <v/>
      </c>
      <c r="J1831" s="96" t="str">
        <f ca="1">IF(ISERROR($Y1831),"",OFFSET('Smelter Look-up'!$I$4,$Y1831-4,0))</f>
        <v/>
      </c>
      <c r="K1831" s="97"/>
      <c r="L1831" s="97"/>
      <c r="M1831" s="97"/>
      <c r="N1831" s="97"/>
      <c r="O1831" s="97"/>
      <c r="P1831" s="97"/>
      <c r="Q1831" s="98"/>
      <c r="R1831" s="140" t="str">
        <f ca="1">IF(ISERROR($Y1831),"",OFFSET('Smelter Look-up'!$C$4,$Y1831-4,0)&amp;"")</f>
        <v/>
      </c>
      <c r="S1831" s="98" t="str">
        <f ca="1" t="shared" si="202"/>
        <v/>
      </c>
      <c r="T1831" s="98" t="str">
        <f ca="1">IF(B1831="","",IF(ISERROR(MATCH($J1831,SorP!B:B,0)),"",INDIRECT("'SorP'!$A$"&amp;MATCH($S1831&amp;$J1831,SorP!C:C,0))))</f>
        <v/>
      </c>
      <c r="U1831" s="99"/>
      <c r="V1831" s="74" t="str">
        <f ca="1" t="shared" si="203"/>
        <v/>
      </c>
      <c r="W1831" s="74" t="b">
        <f ca="1" t="shared" si="204"/>
        <v>0</v>
      </c>
      <c r="X1831" s="74" t="str">
        <f ca="1" t="shared" si="205"/>
        <v>+</v>
      </c>
      <c r="Y1831" s="74" t="e">
        <f ca="1">IF(C1831="",NA(),MATCH($B1831&amp;$C1831,'Smelter Look-up'!$J:$J,0))</f>
        <v>#N/A</v>
      </c>
      <c r="AB1831" s="74">
        <f ca="1" t="shared" si="206"/>
        <v>0</v>
      </c>
      <c r="AC1831" s="74" t="str">
        <f ca="1" t="shared" si="207"/>
        <v/>
      </c>
      <c r="AD1831" s="74" t="str">
        <f ca="1" t="shared" si="208"/>
        <v/>
      </c>
    </row>
    <row r="1832" s="74" customFormat="1" ht="20.15" customHeight="1" spans="1:30">
      <c r="A1832" s="97"/>
      <c r="B1832" s="95" t="str">
        <f ca="1">IF(LEN(A1832)=0,"",INDEX('Smelter Look-up'!$A:$A,MATCH($A1832,'Smelter Look-up'!$E:$E,0)))</f>
        <v/>
      </c>
      <c r="C1832" s="95" t="str">
        <f ca="1">IF(LEN(A1832)=0,"",INDEX('Smelter Look-up'!$C:$C,MATCH($A1832,'Smelter Look-up'!$E:$E,0)))</f>
        <v/>
      </c>
      <c r="D1832" s="95"/>
      <c r="E1832" s="95" t="str">
        <f ca="1">IF(ISERROR($Y1832),"",OFFSET('Smelter Look-up'!$D$4,$Y1832-4,0)&amp;"")</f>
        <v/>
      </c>
      <c r="F1832" s="95" t="str">
        <f ca="1">IF(ISERROR($Y1832),"",OFFSET('Smelter Look-up'!$E$4,$Y1832-4,0))</f>
        <v/>
      </c>
      <c r="G1832" s="95" t="str">
        <f ca="1">IF(C1832="Smelter not listed","Enter smelter details",IF(ISERROR($Y1832),"",OFFSET('Smelter Look-up'!$F$4,$Y1832-4,0)))</f>
        <v/>
      </c>
      <c r="H1832" s="154" t="str">
        <f ca="1">IF(ISERROR($Y1832),"",OFFSET('Smelter Look-up'!$G$4,$Y1832-4,0))</f>
        <v/>
      </c>
      <c r="I1832" s="96" t="str">
        <f ca="1">IF(ISERROR($Y1832),"",OFFSET('Smelter Look-up'!$H$4,$Y1832-4,0))</f>
        <v/>
      </c>
      <c r="J1832" s="96" t="str">
        <f ca="1">IF(ISERROR($Y1832),"",OFFSET('Smelter Look-up'!$I$4,$Y1832-4,0))</f>
        <v/>
      </c>
      <c r="K1832" s="97"/>
      <c r="L1832" s="97"/>
      <c r="M1832" s="97"/>
      <c r="N1832" s="97"/>
      <c r="O1832" s="97"/>
      <c r="P1832" s="97"/>
      <c r="Q1832" s="98"/>
      <c r="R1832" s="140" t="str">
        <f ca="1">IF(ISERROR($Y1832),"",OFFSET('Smelter Look-up'!$C$4,$Y1832-4,0)&amp;"")</f>
        <v/>
      </c>
      <c r="S1832" s="98" t="str">
        <f ca="1" t="shared" si="202"/>
        <v/>
      </c>
      <c r="T1832" s="98" t="str">
        <f ca="1">IF(B1832="","",IF(ISERROR(MATCH($J1832,SorP!B:B,0)),"",INDIRECT("'SorP'!$A$"&amp;MATCH($S1832&amp;$J1832,SorP!C:C,0))))</f>
        <v/>
      </c>
      <c r="U1832" s="99"/>
      <c r="V1832" s="74" t="str">
        <f ca="1" t="shared" si="203"/>
        <v/>
      </c>
      <c r="W1832" s="74" t="b">
        <f ca="1" t="shared" si="204"/>
        <v>0</v>
      </c>
      <c r="X1832" s="74" t="str">
        <f ca="1" t="shared" si="205"/>
        <v>+</v>
      </c>
      <c r="Y1832" s="74" t="e">
        <f ca="1">IF(C1832="",NA(),MATCH($B1832&amp;$C1832,'Smelter Look-up'!$J:$J,0))</f>
        <v>#N/A</v>
      </c>
      <c r="AB1832" s="74">
        <f ca="1" t="shared" si="206"/>
        <v>0</v>
      </c>
      <c r="AC1832" s="74" t="str">
        <f ca="1" t="shared" si="207"/>
        <v/>
      </c>
      <c r="AD1832" s="74" t="str">
        <f ca="1" t="shared" si="208"/>
        <v/>
      </c>
    </row>
    <row r="1833" s="74" customFormat="1" ht="20.15" customHeight="1" spans="1:30">
      <c r="A1833" s="97"/>
      <c r="B1833" s="95" t="str">
        <f ca="1">IF(LEN(A1833)=0,"",INDEX('Smelter Look-up'!$A:$A,MATCH($A1833,'Smelter Look-up'!$E:$E,0)))</f>
        <v/>
      </c>
      <c r="C1833" s="95" t="str">
        <f ca="1">IF(LEN(A1833)=0,"",INDEX('Smelter Look-up'!$C:$C,MATCH($A1833,'Smelter Look-up'!$E:$E,0)))</f>
        <v/>
      </c>
      <c r="D1833" s="95"/>
      <c r="E1833" s="95" t="str">
        <f ca="1">IF(ISERROR($Y1833),"",OFFSET('Smelter Look-up'!$D$4,$Y1833-4,0)&amp;"")</f>
        <v/>
      </c>
      <c r="F1833" s="95" t="str">
        <f ca="1">IF(ISERROR($Y1833),"",OFFSET('Smelter Look-up'!$E$4,$Y1833-4,0))</f>
        <v/>
      </c>
      <c r="G1833" s="95" t="str">
        <f ca="1">IF(C1833="Smelter not listed","Enter smelter details",IF(ISERROR($Y1833),"",OFFSET('Smelter Look-up'!$F$4,$Y1833-4,0)))</f>
        <v/>
      </c>
      <c r="H1833" s="154" t="str">
        <f ca="1">IF(ISERROR($Y1833),"",OFFSET('Smelter Look-up'!$G$4,$Y1833-4,0))</f>
        <v/>
      </c>
      <c r="I1833" s="96" t="str">
        <f ca="1">IF(ISERROR($Y1833),"",OFFSET('Smelter Look-up'!$H$4,$Y1833-4,0))</f>
        <v/>
      </c>
      <c r="J1833" s="96" t="str">
        <f ca="1">IF(ISERROR($Y1833),"",OFFSET('Smelter Look-up'!$I$4,$Y1833-4,0))</f>
        <v/>
      </c>
      <c r="K1833" s="97"/>
      <c r="L1833" s="97"/>
      <c r="M1833" s="97"/>
      <c r="N1833" s="97"/>
      <c r="O1833" s="97"/>
      <c r="P1833" s="97"/>
      <c r="Q1833" s="98"/>
      <c r="R1833" s="140" t="str">
        <f ca="1">IF(ISERROR($Y1833),"",OFFSET('Smelter Look-up'!$C$4,$Y1833-4,0)&amp;"")</f>
        <v/>
      </c>
      <c r="S1833" s="98" t="str">
        <f ca="1" t="shared" si="202"/>
        <v/>
      </c>
      <c r="T1833" s="98" t="str">
        <f ca="1">IF(B1833="","",IF(ISERROR(MATCH($J1833,SorP!B:B,0)),"",INDIRECT("'SorP'!$A$"&amp;MATCH($S1833&amp;$J1833,SorP!C:C,0))))</f>
        <v/>
      </c>
      <c r="U1833" s="99"/>
      <c r="V1833" s="74" t="str">
        <f ca="1" t="shared" si="203"/>
        <v/>
      </c>
      <c r="W1833" s="74" t="b">
        <f ca="1" t="shared" si="204"/>
        <v>0</v>
      </c>
      <c r="X1833" s="74" t="str">
        <f ca="1" t="shared" si="205"/>
        <v>+</v>
      </c>
      <c r="Y1833" s="74" t="e">
        <f ca="1">IF(C1833="",NA(),MATCH($B1833&amp;$C1833,'Smelter Look-up'!$J:$J,0))</f>
        <v>#N/A</v>
      </c>
      <c r="AB1833" s="74">
        <f ca="1" t="shared" si="206"/>
        <v>0</v>
      </c>
      <c r="AC1833" s="74" t="str">
        <f ca="1" t="shared" si="207"/>
        <v/>
      </c>
      <c r="AD1833" s="74" t="str">
        <f ca="1" t="shared" si="208"/>
        <v/>
      </c>
    </row>
    <row r="1834" s="74" customFormat="1" ht="20.15" customHeight="1" spans="1:30">
      <c r="A1834" s="97"/>
      <c r="B1834" s="95" t="str">
        <f ca="1">IF(LEN(A1834)=0,"",INDEX('Smelter Look-up'!$A:$A,MATCH($A1834,'Smelter Look-up'!$E:$E,0)))</f>
        <v/>
      </c>
      <c r="C1834" s="95" t="str">
        <f ca="1">IF(LEN(A1834)=0,"",INDEX('Smelter Look-up'!$C:$C,MATCH($A1834,'Smelter Look-up'!$E:$E,0)))</f>
        <v/>
      </c>
      <c r="D1834" s="95"/>
      <c r="E1834" s="95" t="str">
        <f ca="1">IF(ISERROR($Y1834),"",OFFSET('Smelter Look-up'!$D$4,$Y1834-4,0)&amp;"")</f>
        <v/>
      </c>
      <c r="F1834" s="95" t="str">
        <f ca="1">IF(ISERROR($Y1834),"",OFFSET('Smelter Look-up'!$E$4,$Y1834-4,0))</f>
        <v/>
      </c>
      <c r="G1834" s="95" t="str">
        <f ca="1">IF(C1834="Smelter not listed","Enter smelter details",IF(ISERROR($Y1834),"",OFFSET('Smelter Look-up'!$F$4,$Y1834-4,0)))</f>
        <v/>
      </c>
      <c r="H1834" s="154" t="str">
        <f ca="1">IF(ISERROR($Y1834),"",OFFSET('Smelter Look-up'!$G$4,$Y1834-4,0))</f>
        <v/>
      </c>
      <c r="I1834" s="96" t="str">
        <f ca="1">IF(ISERROR($Y1834),"",OFFSET('Smelter Look-up'!$H$4,$Y1834-4,0))</f>
        <v/>
      </c>
      <c r="J1834" s="96" t="str">
        <f ca="1">IF(ISERROR($Y1834),"",OFFSET('Smelter Look-up'!$I$4,$Y1834-4,0))</f>
        <v/>
      </c>
      <c r="K1834" s="97"/>
      <c r="L1834" s="97"/>
      <c r="M1834" s="97"/>
      <c r="N1834" s="97"/>
      <c r="O1834" s="97"/>
      <c r="P1834" s="97"/>
      <c r="Q1834" s="98"/>
      <c r="R1834" s="140" t="str">
        <f ca="1">IF(ISERROR($Y1834),"",OFFSET('Smelter Look-up'!$C$4,$Y1834-4,0)&amp;"")</f>
        <v/>
      </c>
      <c r="S1834" s="98" t="str">
        <f ca="1" t="shared" si="202"/>
        <v/>
      </c>
      <c r="T1834" s="98" t="str">
        <f ca="1">IF(B1834="","",IF(ISERROR(MATCH($J1834,SorP!B:B,0)),"",INDIRECT("'SorP'!$A$"&amp;MATCH($S1834&amp;$J1834,SorP!C:C,0))))</f>
        <v/>
      </c>
      <c r="U1834" s="99"/>
      <c r="V1834" s="74" t="str">
        <f ca="1" t="shared" si="203"/>
        <v/>
      </c>
      <c r="W1834" s="74" t="b">
        <f ca="1" t="shared" si="204"/>
        <v>0</v>
      </c>
      <c r="X1834" s="74" t="str">
        <f ca="1" t="shared" si="205"/>
        <v>+</v>
      </c>
      <c r="Y1834" s="74" t="e">
        <f ca="1">IF(C1834="",NA(),MATCH($B1834&amp;$C1834,'Smelter Look-up'!$J:$J,0))</f>
        <v>#N/A</v>
      </c>
      <c r="AB1834" s="74">
        <f ca="1" t="shared" si="206"/>
        <v>0</v>
      </c>
      <c r="AC1834" s="74" t="str">
        <f ca="1" t="shared" si="207"/>
        <v/>
      </c>
      <c r="AD1834" s="74" t="str">
        <f ca="1" t="shared" si="208"/>
        <v/>
      </c>
    </row>
    <row r="1835" s="74" customFormat="1" ht="20.15" customHeight="1" spans="1:30">
      <c r="A1835" s="97"/>
      <c r="B1835" s="95" t="str">
        <f ca="1">IF(LEN(A1835)=0,"",INDEX('Smelter Look-up'!$A:$A,MATCH($A1835,'Smelter Look-up'!$E:$E,0)))</f>
        <v/>
      </c>
      <c r="C1835" s="95" t="str">
        <f ca="1">IF(LEN(A1835)=0,"",INDEX('Smelter Look-up'!$C:$C,MATCH($A1835,'Smelter Look-up'!$E:$E,0)))</f>
        <v/>
      </c>
      <c r="D1835" s="95"/>
      <c r="E1835" s="95" t="str">
        <f ca="1">IF(ISERROR($Y1835),"",OFFSET('Smelter Look-up'!$D$4,$Y1835-4,0)&amp;"")</f>
        <v/>
      </c>
      <c r="F1835" s="95" t="str">
        <f ca="1">IF(ISERROR($Y1835),"",OFFSET('Smelter Look-up'!$E$4,$Y1835-4,0))</f>
        <v/>
      </c>
      <c r="G1835" s="95" t="str">
        <f ca="1">IF(C1835="Smelter not listed","Enter smelter details",IF(ISERROR($Y1835),"",OFFSET('Smelter Look-up'!$F$4,$Y1835-4,0)))</f>
        <v/>
      </c>
      <c r="H1835" s="154" t="str">
        <f ca="1">IF(ISERROR($Y1835),"",OFFSET('Smelter Look-up'!$G$4,$Y1835-4,0))</f>
        <v/>
      </c>
      <c r="I1835" s="96" t="str">
        <f ca="1">IF(ISERROR($Y1835),"",OFFSET('Smelter Look-up'!$H$4,$Y1835-4,0))</f>
        <v/>
      </c>
      <c r="J1835" s="96" t="str">
        <f ca="1">IF(ISERROR($Y1835),"",OFFSET('Smelter Look-up'!$I$4,$Y1835-4,0))</f>
        <v/>
      </c>
      <c r="K1835" s="97"/>
      <c r="L1835" s="97"/>
      <c r="M1835" s="97"/>
      <c r="N1835" s="97"/>
      <c r="O1835" s="97"/>
      <c r="P1835" s="97"/>
      <c r="Q1835" s="98"/>
      <c r="R1835" s="140" t="str">
        <f ca="1">IF(ISERROR($Y1835),"",OFFSET('Smelter Look-up'!$C$4,$Y1835-4,0)&amp;"")</f>
        <v/>
      </c>
      <c r="S1835" s="98" t="str">
        <f ca="1" t="shared" si="202"/>
        <v/>
      </c>
      <c r="T1835" s="98" t="str">
        <f ca="1">IF(B1835="","",IF(ISERROR(MATCH($J1835,SorP!B:B,0)),"",INDIRECT("'SorP'!$A$"&amp;MATCH($S1835&amp;$J1835,SorP!C:C,0))))</f>
        <v/>
      </c>
      <c r="U1835" s="99"/>
      <c r="V1835" s="74" t="str">
        <f ca="1" t="shared" si="203"/>
        <v/>
      </c>
      <c r="W1835" s="74" t="b">
        <f ca="1" t="shared" si="204"/>
        <v>0</v>
      </c>
      <c r="X1835" s="74" t="str">
        <f ca="1" t="shared" si="205"/>
        <v>+</v>
      </c>
      <c r="Y1835" s="74" t="e">
        <f ca="1">IF(C1835="",NA(),MATCH($B1835&amp;$C1835,'Smelter Look-up'!$J:$J,0))</f>
        <v>#N/A</v>
      </c>
      <c r="AB1835" s="74">
        <f ca="1" t="shared" si="206"/>
        <v>0</v>
      </c>
      <c r="AC1835" s="74" t="str">
        <f ca="1" t="shared" si="207"/>
        <v/>
      </c>
      <c r="AD1835" s="74" t="str">
        <f ca="1" t="shared" si="208"/>
        <v/>
      </c>
    </row>
    <row r="1836" s="74" customFormat="1" ht="20.15" customHeight="1" spans="1:30">
      <c r="A1836" s="97"/>
      <c r="B1836" s="95" t="str">
        <f ca="1">IF(LEN(A1836)=0,"",INDEX('Smelter Look-up'!$A:$A,MATCH($A1836,'Smelter Look-up'!$E:$E,0)))</f>
        <v/>
      </c>
      <c r="C1836" s="95" t="str">
        <f ca="1">IF(LEN(A1836)=0,"",INDEX('Smelter Look-up'!$C:$C,MATCH($A1836,'Smelter Look-up'!$E:$E,0)))</f>
        <v/>
      </c>
      <c r="D1836" s="95"/>
      <c r="E1836" s="95" t="str">
        <f ca="1">IF(ISERROR($Y1836),"",OFFSET('Smelter Look-up'!$D$4,$Y1836-4,0)&amp;"")</f>
        <v/>
      </c>
      <c r="F1836" s="95" t="str">
        <f ca="1">IF(ISERROR($Y1836),"",OFFSET('Smelter Look-up'!$E$4,$Y1836-4,0))</f>
        <v/>
      </c>
      <c r="G1836" s="95" t="str">
        <f ca="1">IF(C1836="Smelter not listed","Enter smelter details",IF(ISERROR($Y1836),"",OFFSET('Smelter Look-up'!$F$4,$Y1836-4,0)))</f>
        <v/>
      </c>
      <c r="H1836" s="154" t="str">
        <f ca="1">IF(ISERROR($Y1836),"",OFFSET('Smelter Look-up'!$G$4,$Y1836-4,0))</f>
        <v/>
      </c>
      <c r="I1836" s="96" t="str">
        <f ca="1">IF(ISERROR($Y1836),"",OFFSET('Smelter Look-up'!$H$4,$Y1836-4,0))</f>
        <v/>
      </c>
      <c r="J1836" s="96" t="str">
        <f ca="1">IF(ISERROR($Y1836),"",OFFSET('Smelter Look-up'!$I$4,$Y1836-4,0))</f>
        <v/>
      </c>
      <c r="K1836" s="97"/>
      <c r="L1836" s="97"/>
      <c r="M1836" s="97"/>
      <c r="N1836" s="97"/>
      <c r="O1836" s="97"/>
      <c r="P1836" s="97"/>
      <c r="Q1836" s="98"/>
      <c r="R1836" s="140" t="str">
        <f ca="1">IF(ISERROR($Y1836),"",OFFSET('Smelter Look-up'!$C$4,$Y1836-4,0)&amp;"")</f>
        <v/>
      </c>
      <c r="S1836" s="98" t="str">
        <f ca="1" t="shared" si="202"/>
        <v/>
      </c>
      <c r="T1836" s="98" t="str">
        <f ca="1">IF(B1836="","",IF(ISERROR(MATCH($J1836,SorP!B:B,0)),"",INDIRECT("'SorP'!$A$"&amp;MATCH($S1836&amp;$J1836,SorP!C:C,0))))</f>
        <v/>
      </c>
      <c r="U1836" s="99"/>
      <c r="V1836" s="74" t="str">
        <f ca="1" t="shared" si="203"/>
        <v/>
      </c>
      <c r="W1836" s="74" t="b">
        <f ca="1" t="shared" si="204"/>
        <v>0</v>
      </c>
      <c r="X1836" s="74" t="str">
        <f ca="1" t="shared" si="205"/>
        <v>+</v>
      </c>
      <c r="Y1836" s="74" t="e">
        <f ca="1">IF(C1836="",NA(),MATCH($B1836&amp;$C1836,'Smelter Look-up'!$J:$J,0))</f>
        <v>#N/A</v>
      </c>
      <c r="AB1836" s="74">
        <f ca="1" t="shared" si="206"/>
        <v>0</v>
      </c>
      <c r="AC1836" s="74" t="str">
        <f ca="1" t="shared" si="207"/>
        <v/>
      </c>
      <c r="AD1836" s="74" t="str">
        <f ca="1" t="shared" si="208"/>
        <v/>
      </c>
    </row>
    <row r="1837" s="74" customFormat="1" ht="20.15" customHeight="1" spans="1:30">
      <c r="A1837" s="97"/>
      <c r="B1837" s="95" t="str">
        <f ca="1">IF(LEN(A1837)=0,"",INDEX('Smelter Look-up'!$A:$A,MATCH($A1837,'Smelter Look-up'!$E:$E,0)))</f>
        <v/>
      </c>
      <c r="C1837" s="95" t="str">
        <f ca="1">IF(LEN(A1837)=0,"",INDEX('Smelter Look-up'!$C:$C,MATCH($A1837,'Smelter Look-up'!$E:$E,0)))</f>
        <v/>
      </c>
      <c r="D1837" s="95"/>
      <c r="E1837" s="95" t="str">
        <f ca="1">IF(ISERROR($Y1837),"",OFFSET('Smelter Look-up'!$D$4,$Y1837-4,0)&amp;"")</f>
        <v/>
      </c>
      <c r="F1837" s="95" t="str">
        <f ca="1">IF(ISERROR($Y1837),"",OFFSET('Smelter Look-up'!$E$4,$Y1837-4,0))</f>
        <v/>
      </c>
      <c r="G1837" s="95" t="str">
        <f ca="1">IF(C1837="Smelter not listed","Enter smelter details",IF(ISERROR($Y1837),"",OFFSET('Smelter Look-up'!$F$4,$Y1837-4,0)))</f>
        <v/>
      </c>
      <c r="H1837" s="154" t="str">
        <f ca="1">IF(ISERROR($Y1837),"",OFFSET('Smelter Look-up'!$G$4,$Y1837-4,0))</f>
        <v/>
      </c>
      <c r="I1837" s="96" t="str">
        <f ca="1">IF(ISERROR($Y1837),"",OFFSET('Smelter Look-up'!$H$4,$Y1837-4,0))</f>
        <v/>
      </c>
      <c r="J1837" s="96" t="str">
        <f ca="1">IF(ISERROR($Y1837),"",OFFSET('Smelter Look-up'!$I$4,$Y1837-4,0))</f>
        <v/>
      </c>
      <c r="K1837" s="97"/>
      <c r="L1837" s="97"/>
      <c r="M1837" s="97"/>
      <c r="N1837" s="97"/>
      <c r="O1837" s="97"/>
      <c r="P1837" s="97"/>
      <c r="Q1837" s="98"/>
      <c r="R1837" s="140" t="str">
        <f ca="1">IF(ISERROR($Y1837),"",OFFSET('Smelter Look-up'!$C$4,$Y1837-4,0)&amp;"")</f>
        <v/>
      </c>
      <c r="S1837" s="98" t="str">
        <f ca="1" t="shared" si="202"/>
        <v/>
      </c>
      <c r="T1837" s="98" t="str">
        <f ca="1">IF(B1837="","",IF(ISERROR(MATCH($J1837,SorP!B:B,0)),"",INDIRECT("'SorP'!$A$"&amp;MATCH($S1837&amp;$J1837,SorP!C:C,0))))</f>
        <v/>
      </c>
      <c r="U1837" s="99"/>
      <c r="V1837" s="74" t="str">
        <f ca="1" t="shared" si="203"/>
        <v/>
      </c>
      <c r="W1837" s="74" t="b">
        <f ca="1" t="shared" si="204"/>
        <v>0</v>
      </c>
      <c r="X1837" s="74" t="str">
        <f ca="1" t="shared" si="205"/>
        <v>+</v>
      </c>
      <c r="Y1837" s="74" t="e">
        <f ca="1">IF(C1837="",NA(),MATCH($B1837&amp;$C1837,'Smelter Look-up'!$J:$J,0))</f>
        <v>#N/A</v>
      </c>
      <c r="AB1837" s="74">
        <f ca="1" t="shared" si="206"/>
        <v>0</v>
      </c>
      <c r="AC1837" s="74" t="str">
        <f ca="1" t="shared" si="207"/>
        <v/>
      </c>
      <c r="AD1837" s="74" t="str">
        <f ca="1" t="shared" si="208"/>
        <v/>
      </c>
    </row>
    <row r="1838" s="74" customFormat="1" ht="20.15" customHeight="1" spans="1:30">
      <c r="A1838" s="97"/>
      <c r="B1838" s="95" t="str">
        <f ca="1">IF(LEN(A1838)=0,"",INDEX('Smelter Look-up'!$A:$A,MATCH($A1838,'Smelter Look-up'!$E:$E,0)))</f>
        <v/>
      </c>
      <c r="C1838" s="95" t="str">
        <f ca="1">IF(LEN(A1838)=0,"",INDEX('Smelter Look-up'!$C:$C,MATCH($A1838,'Smelter Look-up'!$E:$E,0)))</f>
        <v/>
      </c>
      <c r="D1838" s="95"/>
      <c r="E1838" s="95" t="str">
        <f ca="1">IF(ISERROR($Y1838),"",OFFSET('Smelter Look-up'!$D$4,$Y1838-4,0)&amp;"")</f>
        <v/>
      </c>
      <c r="F1838" s="95" t="str">
        <f ca="1">IF(ISERROR($Y1838),"",OFFSET('Smelter Look-up'!$E$4,$Y1838-4,0))</f>
        <v/>
      </c>
      <c r="G1838" s="95" t="str">
        <f ca="1">IF(C1838="Smelter not listed","Enter smelter details",IF(ISERROR($Y1838),"",OFFSET('Smelter Look-up'!$F$4,$Y1838-4,0)))</f>
        <v/>
      </c>
      <c r="H1838" s="154" t="str">
        <f ca="1">IF(ISERROR($Y1838),"",OFFSET('Smelter Look-up'!$G$4,$Y1838-4,0))</f>
        <v/>
      </c>
      <c r="I1838" s="96" t="str">
        <f ca="1">IF(ISERROR($Y1838),"",OFFSET('Smelter Look-up'!$H$4,$Y1838-4,0))</f>
        <v/>
      </c>
      <c r="J1838" s="96" t="str">
        <f ca="1">IF(ISERROR($Y1838),"",OFFSET('Smelter Look-up'!$I$4,$Y1838-4,0))</f>
        <v/>
      </c>
      <c r="K1838" s="97"/>
      <c r="L1838" s="97"/>
      <c r="M1838" s="97"/>
      <c r="N1838" s="97"/>
      <c r="O1838" s="97"/>
      <c r="P1838" s="97"/>
      <c r="Q1838" s="98"/>
      <c r="R1838" s="140" t="str">
        <f ca="1">IF(ISERROR($Y1838),"",OFFSET('Smelter Look-up'!$C$4,$Y1838-4,0)&amp;"")</f>
        <v/>
      </c>
      <c r="S1838" s="98" t="str">
        <f ca="1" t="shared" si="202"/>
        <v/>
      </c>
      <c r="T1838" s="98" t="str">
        <f ca="1">IF(B1838="","",IF(ISERROR(MATCH($J1838,SorP!B:B,0)),"",INDIRECT("'SorP'!$A$"&amp;MATCH($S1838&amp;$J1838,SorP!C:C,0))))</f>
        <v/>
      </c>
      <c r="U1838" s="99"/>
      <c r="V1838" s="74" t="str">
        <f ca="1" t="shared" si="203"/>
        <v/>
      </c>
      <c r="W1838" s="74" t="b">
        <f ca="1" t="shared" si="204"/>
        <v>0</v>
      </c>
      <c r="X1838" s="74" t="str">
        <f ca="1" t="shared" si="205"/>
        <v>+</v>
      </c>
      <c r="Y1838" s="74" t="e">
        <f ca="1">IF(C1838="",NA(),MATCH($B1838&amp;$C1838,'Smelter Look-up'!$J:$J,0))</f>
        <v>#N/A</v>
      </c>
      <c r="AB1838" s="74">
        <f ca="1" t="shared" si="206"/>
        <v>0</v>
      </c>
      <c r="AC1838" s="74" t="str">
        <f ca="1" t="shared" si="207"/>
        <v/>
      </c>
      <c r="AD1838" s="74" t="str">
        <f ca="1" t="shared" si="208"/>
        <v/>
      </c>
    </row>
    <row r="1839" s="74" customFormat="1" ht="20.15" customHeight="1" spans="1:30">
      <c r="A1839" s="97"/>
      <c r="B1839" s="95" t="str">
        <f ca="1">IF(LEN(A1839)=0,"",INDEX('Smelter Look-up'!$A:$A,MATCH($A1839,'Smelter Look-up'!$E:$E,0)))</f>
        <v/>
      </c>
      <c r="C1839" s="95" t="str">
        <f ca="1">IF(LEN(A1839)=0,"",INDEX('Smelter Look-up'!$C:$C,MATCH($A1839,'Smelter Look-up'!$E:$E,0)))</f>
        <v/>
      </c>
      <c r="D1839" s="95"/>
      <c r="E1839" s="95" t="str">
        <f ca="1">IF(ISERROR($Y1839),"",OFFSET('Smelter Look-up'!$D$4,$Y1839-4,0)&amp;"")</f>
        <v/>
      </c>
      <c r="F1839" s="95" t="str">
        <f ca="1">IF(ISERROR($Y1839),"",OFFSET('Smelter Look-up'!$E$4,$Y1839-4,0))</f>
        <v/>
      </c>
      <c r="G1839" s="95" t="str">
        <f ca="1">IF(C1839="Smelter not listed","Enter smelter details",IF(ISERROR($Y1839),"",OFFSET('Smelter Look-up'!$F$4,$Y1839-4,0)))</f>
        <v/>
      </c>
      <c r="H1839" s="154" t="str">
        <f ca="1">IF(ISERROR($Y1839),"",OFFSET('Smelter Look-up'!$G$4,$Y1839-4,0))</f>
        <v/>
      </c>
      <c r="I1839" s="96" t="str">
        <f ca="1">IF(ISERROR($Y1839),"",OFFSET('Smelter Look-up'!$H$4,$Y1839-4,0))</f>
        <v/>
      </c>
      <c r="J1839" s="96" t="str">
        <f ca="1">IF(ISERROR($Y1839),"",OFFSET('Smelter Look-up'!$I$4,$Y1839-4,0))</f>
        <v/>
      </c>
      <c r="K1839" s="97"/>
      <c r="L1839" s="97"/>
      <c r="M1839" s="97"/>
      <c r="N1839" s="97"/>
      <c r="O1839" s="97"/>
      <c r="P1839" s="97"/>
      <c r="Q1839" s="98"/>
      <c r="R1839" s="140" t="str">
        <f ca="1">IF(ISERROR($Y1839),"",OFFSET('Smelter Look-up'!$C$4,$Y1839-4,0)&amp;"")</f>
        <v/>
      </c>
      <c r="S1839" s="98" t="str">
        <f ca="1" t="shared" si="202"/>
        <v/>
      </c>
      <c r="T1839" s="98" t="str">
        <f ca="1">IF(B1839="","",IF(ISERROR(MATCH($J1839,SorP!B:B,0)),"",INDIRECT("'SorP'!$A$"&amp;MATCH($S1839&amp;$J1839,SorP!C:C,0))))</f>
        <v/>
      </c>
      <c r="U1839" s="99"/>
      <c r="V1839" s="74" t="str">
        <f ca="1" t="shared" si="203"/>
        <v/>
      </c>
      <c r="W1839" s="74" t="b">
        <f ca="1" t="shared" si="204"/>
        <v>0</v>
      </c>
      <c r="X1839" s="74" t="str">
        <f ca="1" t="shared" si="205"/>
        <v>+</v>
      </c>
      <c r="Y1839" s="74" t="e">
        <f ca="1">IF(C1839="",NA(),MATCH($B1839&amp;$C1839,'Smelter Look-up'!$J:$J,0))</f>
        <v>#N/A</v>
      </c>
      <c r="AB1839" s="74">
        <f ca="1" t="shared" si="206"/>
        <v>0</v>
      </c>
      <c r="AC1839" s="74" t="str">
        <f ca="1" t="shared" si="207"/>
        <v/>
      </c>
      <c r="AD1839" s="74" t="str">
        <f ca="1" t="shared" si="208"/>
        <v/>
      </c>
    </row>
    <row r="1840" s="74" customFormat="1" ht="20.15" customHeight="1" spans="1:30">
      <c r="A1840" s="97"/>
      <c r="B1840" s="95" t="str">
        <f ca="1">IF(LEN(A1840)=0,"",INDEX('Smelter Look-up'!$A:$A,MATCH($A1840,'Smelter Look-up'!$E:$E,0)))</f>
        <v/>
      </c>
      <c r="C1840" s="95" t="str">
        <f ca="1">IF(LEN(A1840)=0,"",INDEX('Smelter Look-up'!$C:$C,MATCH($A1840,'Smelter Look-up'!$E:$E,0)))</f>
        <v/>
      </c>
      <c r="D1840" s="95"/>
      <c r="E1840" s="95" t="str">
        <f ca="1">IF(ISERROR($Y1840),"",OFFSET('Smelter Look-up'!$D$4,$Y1840-4,0)&amp;"")</f>
        <v/>
      </c>
      <c r="F1840" s="95" t="str">
        <f ca="1">IF(ISERROR($Y1840),"",OFFSET('Smelter Look-up'!$E$4,$Y1840-4,0))</f>
        <v/>
      </c>
      <c r="G1840" s="95" t="str">
        <f ca="1">IF(C1840="Smelter not listed","Enter smelter details",IF(ISERROR($Y1840),"",OFFSET('Smelter Look-up'!$F$4,$Y1840-4,0)))</f>
        <v/>
      </c>
      <c r="H1840" s="154" t="str">
        <f ca="1">IF(ISERROR($Y1840),"",OFFSET('Smelter Look-up'!$G$4,$Y1840-4,0))</f>
        <v/>
      </c>
      <c r="I1840" s="96" t="str">
        <f ca="1">IF(ISERROR($Y1840),"",OFFSET('Smelter Look-up'!$H$4,$Y1840-4,0))</f>
        <v/>
      </c>
      <c r="J1840" s="96" t="str">
        <f ca="1">IF(ISERROR($Y1840),"",OFFSET('Smelter Look-up'!$I$4,$Y1840-4,0))</f>
        <v/>
      </c>
      <c r="K1840" s="97"/>
      <c r="L1840" s="97"/>
      <c r="M1840" s="97"/>
      <c r="N1840" s="97"/>
      <c r="O1840" s="97"/>
      <c r="P1840" s="97"/>
      <c r="Q1840" s="98"/>
      <c r="R1840" s="140" t="str">
        <f ca="1">IF(ISERROR($Y1840),"",OFFSET('Smelter Look-up'!$C$4,$Y1840-4,0)&amp;"")</f>
        <v/>
      </c>
      <c r="S1840" s="98" t="str">
        <f ca="1" t="shared" ref="S1840:S1903" si="209">IF(B1840="","",IF(ISERROR(MATCH($E1840,CL,0)),"Unknown",INDIRECT("'C'!$A$"&amp;MATCH($E1840,CL,0)+1)))</f>
        <v/>
      </c>
      <c r="T1840" s="98" t="str">
        <f ca="1">IF(B1840="","",IF(ISERROR(MATCH($J1840,SorP!B:B,0)),"",INDIRECT("'SorP'!$A$"&amp;MATCH($S1840&amp;$J1840,SorP!C:C,0))))</f>
        <v/>
      </c>
      <c r="U1840" s="99"/>
      <c r="V1840" s="74" t="str">
        <f ca="1" t="shared" ref="V1840:V1903" si="210">B1840&amp;C1840</f>
        <v/>
      </c>
      <c r="W1840" s="74" t="b">
        <f ca="1" t="shared" ref="W1840:W1903" si="211">OR(ISBLANK(C1840),ISBLANK(E1840))</f>
        <v>0</v>
      </c>
      <c r="X1840" s="74" t="str">
        <f ca="1" t="shared" ref="X1840:X1903" si="212">IF(W1840,"",B1840&amp;"+")</f>
        <v>+</v>
      </c>
      <c r="Y1840" s="74" t="e">
        <f ca="1">IF(C1840="",NA(),MATCH($B1840&amp;$C1840,'Smelter Look-up'!$J:$J,0))</f>
        <v>#N/A</v>
      </c>
      <c r="AB1840" s="74">
        <f ca="1" t="shared" si="206"/>
        <v>0</v>
      </c>
      <c r="AC1840" s="74" t="str">
        <f ca="1" t="shared" si="207"/>
        <v/>
      </c>
      <c r="AD1840" s="74" t="str">
        <f ca="1" t="shared" si="208"/>
        <v/>
      </c>
    </row>
    <row r="1841" s="74" customFormat="1" ht="20.15" customHeight="1" spans="1:30">
      <c r="A1841" s="97"/>
      <c r="B1841" s="95" t="str">
        <f ca="1">IF(LEN(A1841)=0,"",INDEX('Smelter Look-up'!$A:$A,MATCH($A1841,'Smelter Look-up'!$E:$E,0)))</f>
        <v/>
      </c>
      <c r="C1841" s="95" t="str">
        <f ca="1">IF(LEN(A1841)=0,"",INDEX('Smelter Look-up'!$C:$C,MATCH($A1841,'Smelter Look-up'!$E:$E,0)))</f>
        <v/>
      </c>
      <c r="D1841" s="95"/>
      <c r="E1841" s="95" t="str">
        <f ca="1">IF(ISERROR($Y1841),"",OFFSET('Smelter Look-up'!$D$4,$Y1841-4,0)&amp;"")</f>
        <v/>
      </c>
      <c r="F1841" s="95" t="str">
        <f ca="1">IF(ISERROR($Y1841),"",OFFSET('Smelter Look-up'!$E$4,$Y1841-4,0))</f>
        <v/>
      </c>
      <c r="G1841" s="95" t="str">
        <f ca="1">IF(C1841="Smelter not listed","Enter smelter details",IF(ISERROR($Y1841),"",OFFSET('Smelter Look-up'!$F$4,$Y1841-4,0)))</f>
        <v/>
      </c>
      <c r="H1841" s="154" t="str">
        <f ca="1">IF(ISERROR($Y1841),"",OFFSET('Smelter Look-up'!$G$4,$Y1841-4,0))</f>
        <v/>
      </c>
      <c r="I1841" s="96" t="str">
        <f ca="1">IF(ISERROR($Y1841),"",OFFSET('Smelter Look-up'!$H$4,$Y1841-4,0))</f>
        <v/>
      </c>
      <c r="J1841" s="96" t="str">
        <f ca="1">IF(ISERROR($Y1841),"",OFFSET('Smelter Look-up'!$I$4,$Y1841-4,0))</f>
        <v/>
      </c>
      <c r="K1841" s="97"/>
      <c r="L1841" s="97"/>
      <c r="M1841" s="97"/>
      <c r="N1841" s="97"/>
      <c r="O1841" s="97"/>
      <c r="P1841" s="97"/>
      <c r="Q1841" s="98"/>
      <c r="R1841" s="140" t="str">
        <f ca="1">IF(ISERROR($Y1841),"",OFFSET('Smelter Look-up'!$C$4,$Y1841-4,0)&amp;"")</f>
        <v/>
      </c>
      <c r="S1841" s="98" t="str">
        <f ca="1" t="shared" si="209"/>
        <v/>
      </c>
      <c r="T1841" s="98" t="str">
        <f ca="1">IF(B1841="","",IF(ISERROR(MATCH($J1841,SorP!B:B,0)),"",INDIRECT("'SorP'!$A$"&amp;MATCH($S1841&amp;$J1841,SorP!C:C,0))))</f>
        <v/>
      </c>
      <c r="U1841" s="99"/>
      <c r="V1841" s="74" t="str">
        <f ca="1" t="shared" si="210"/>
        <v/>
      </c>
      <c r="W1841" s="74" t="b">
        <f ca="1" t="shared" si="211"/>
        <v>0</v>
      </c>
      <c r="X1841" s="74" t="str">
        <f ca="1" t="shared" si="212"/>
        <v>+</v>
      </c>
      <c r="Y1841" s="74" t="e">
        <f ca="1">IF(C1841="",NA(),MATCH($B1841&amp;$C1841,'Smelter Look-up'!$J:$J,0))</f>
        <v>#N/A</v>
      </c>
      <c r="AB1841" s="74">
        <f ca="1" t="shared" ref="AB1841:AB1904" si="213">IF(AND(C1841="Smelter not listed",OR(LEN(D1841)=0,LEN(E1841)=0)),1,0)</f>
        <v>0</v>
      </c>
      <c r="AC1841" s="74" t="str">
        <f ca="1" t="shared" ref="AC1841:AC1904" si="214">B1841</f>
        <v/>
      </c>
      <c r="AD1841" s="74" t="str">
        <f ca="1" t="shared" si="208"/>
        <v/>
      </c>
    </row>
    <row r="1842" s="74" customFormat="1" ht="20.15" customHeight="1" spans="1:30">
      <c r="A1842" s="97"/>
      <c r="B1842" s="95" t="str">
        <f ca="1">IF(LEN(A1842)=0,"",INDEX('Smelter Look-up'!$A:$A,MATCH($A1842,'Smelter Look-up'!$E:$E,0)))</f>
        <v/>
      </c>
      <c r="C1842" s="95" t="str">
        <f ca="1">IF(LEN(A1842)=0,"",INDEX('Smelter Look-up'!$C:$C,MATCH($A1842,'Smelter Look-up'!$E:$E,0)))</f>
        <v/>
      </c>
      <c r="D1842" s="95"/>
      <c r="E1842" s="95" t="str">
        <f ca="1">IF(ISERROR($Y1842),"",OFFSET('Smelter Look-up'!$D$4,$Y1842-4,0)&amp;"")</f>
        <v/>
      </c>
      <c r="F1842" s="95" t="str">
        <f ca="1">IF(ISERROR($Y1842),"",OFFSET('Smelter Look-up'!$E$4,$Y1842-4,0))</f>
        <v/>
      </c>
      <c r="G1842" s="95" t="str">
        <f ca="1">IF(C1842="Smelter not listed","Enter smelter details",IF(ISERROR($Y1842),"",OFFSET('Smelter Look-up'!$F$4,$Y1842-4,0)))</f>
        <v/>
      </c>
      <c r="H1842" s="154" t="str">
        <f ca="1">IF(ISERROR($Y1842),"",OFFSET('Smelter Look-up'!$G$4,$Y1842-4,0))</f>
        <v/>
      </c>
      <c r="I1842" s="96" t="str">
        <f ca="1">IF(ISERROR($Y1842),"",OFFSET('Smelter Look-up'!$H$4,$Y1842-4,0))</f>
        <v/>
      </c>
      <c r="J1842" s="96" t="str">
        <f ca="1">IF(ISERROR($Y1842),"",OFFSET('Smelter Look-up'!$I$4,$Y1842-4,0))</f>
        <v/>
      </c>
      <c r="K1842" s="97"/>
      <c r="L1842" s="97"/>
      <c r="M1842" s="97"/>
      <c r="N1842" s="97"/>
      <c r="O1842" s="97"/>
      <c r="P1842" s="97"/>
      <c r="Q1842" s="98"/>
      <c r="R1842" s="140" t="str">
        <f ca="1">IF(ISERROR($Y1842),"",OFFSET('Smelter Look-up'!$C$4,$Y1842-4,0)&amp;"")</f>
        <v/>
      </c>
      <c r="S1842" s="98" t="str">
        <f ca="1" t="shared" si="209"/>
        <v/>
      </c>
      <c r="T1842" s="98" t="str">
        <f ca="1">IF(B1842="","",IF(ISERROR(MATCH($J1842,SorP!B:B,0)),"",INDIRECT("'SorP'!$A$"&amp;MATCH($S1842&amp;$J1842,SorP!C:C,0))))</f>
        <v/>
      </c>
      <c r="U1842" s="99"/>
      <c r="V1842" s="74" t="str">
        <f ca="1" t="shared" si="210"/>
        <v/>
      </c>
      <c r="W1842" s="74" t="b">
        <f ca="1" t="shared" si="211"/>
        <v>0</v>
      </c>
      <c r="X1842" s="74" t="str">
        <f ca="1" t="shared" si="212"/>
        <v>+</v>
      </c>
      <c r="Y1842" s="74" t="e">
        <f ca="1">IF(C1842="",NA(),MATCH($B1842&amp;$C1842,'Smelter Look-up'!$J:$J,0))</f>
        <v>#N/A</v>
      </c>
      <c r="AB1842" s="74">
        <f ca="1" t="shared" si="213"/>
        <v>0</v>
      </c>
      <c r="AC1842" s="74" t="str">
        <f ca="1" t="shared" si="214"/>
        <v/>
      </c>
      <c r="AD1842" s="74" t="str">
        <f ca="1" t="shared" si="208"/>
        <v/>
      </c>
    </row>
    <row r="1843" s="74" customFormat="1" ht="20.15" customHeight="1" spans="1:30">
      <c r="A1843" s="97"/>
      <c r="B1843" s="95" t="str">
        <f ca="1">IF(LEN(A1843)=0,"",INDEX('Smelter Look-up'!$A:$A,MATCH($A1843,'Smelter Look-up'!$E:$E,0)))</f>
        <v/>
      </c>
      <c r="C1843" s="95" t="str">
        <f ca="1">IF(LEN(A1843)=0,"",INDEX('Smelter Look-up'!$C:$C,MATCH($A1843,'Smelter Look-up'!$E:$E,0)))</f>
        <v/>
      </c>
      <c r="D1843" s="95"/>
      <c r="E1843" s="95" t="str">
        <f ca="1">IF(ISERROR($Y1843),"",OFFSET('Smelter Look-up'!$D$4,$Y1843-4,0)&amp;"")</f>
        <v/>
      </c>
      <c r="F1843" s="95" t="str">
        <f ca="1">IF(ISERROR($Y1843),"",OFFSET('Smelter Look-up'!$E$4,$Y1843-4,0))</f>
        <v/>
      </c>
      <c r="G1843" s="95" t="str">
        <f ca="1">IF(C1843="Smelter not listed","Enter smelter details",IF(ISERROR($Y1843),"",OFFSET('Smelter Look-up'!$F$4,$Y1843-4,0)))</f>
        <v/>
      </c>
      <c r="H1843" s="154" t="str">
        <f ca="1">IF(ISERROR($Y1843),"",OFFSET('Smelter Look-up'!$G$4,$Y1843-4,0))</f>
        <v/>
      </c>
      <c r="I1843" s="96" t="str">
        <f ca="1">IF(ISERROR($Y1843),"",OFFSET('Smelter Look-up'!$H$4,$Y1843-4,0))</f>
        <v/>
      </c>
      <c r="J1843" s="96" t="str">
        <f ca="1">IF(ISERROR($Y1843),"",OFFSET('Smelter Look-up'!$I$4,$Y1843-4,0))</f>
        <v/>
      </c>
      <c r="K1843" s="97"/>
      <c r="L1843" s="97"/>
      <c r="M1843" s="97"/>
      <c r="N1843" s="97"/>
      <c r="O1843" s="97"/>
      <c r="P1843" s="97"/>
      <c r="Q1843" s="98"/>
      <c r="R1843" s="140" t="str">
        <f ca="1">IF(ISERROR($Y1843),"",OFFSET('Smelter Look-up'!$C$4,$Y1843-4,0)&amp;"")</f>
        <v/>
      </c>
      <c r="S1843" s="98" t="str">
        <f ca="1" t="shared" si="209"/>
        <v/>
      </c>
      <c r="T1843" s="98" t="str">
        <f ca="1">IF(B1843="","",IF(ISERROR(MATCH($J1843,SorP!B:B,0)),"",INDIRECT("'SorP'!$A$"&amp;MATCH($S1843&amp;$J1843,SorP!C:C,0))))</f>
        <v/>
      </c>
      <c r="U1843" s="99"/>
      <c r="V1843" s="74" t="str">
        <f ca="1" t="shared" si="210"/>
        <v/>
      </c>
      <c r="W1843" s="74" t="b">
        <f ca="1" t="shared" si="211"/>
        <v>0</v>
      </c>
      <c r="X1843" s="74" t="str">
        <f ca="1" t="shared" si="212"/>
        <v>+</v>
      </c>
      <c r="Y1843" s="74" t="e">
        <f ca="1">IF(C1843="",NA(),MATCH($B1843&amp;$C1843,'Smelter Look-up'!$J:$J,0))</f>
        <v>#N/A</v>
      </c>
      <c r="AB1843" s="74">
        <f ca="1" t="shared" si="213"/>
        <v>0</v>
      </c>
      <c r="AC1843" s="74" t="str">
        <f ca="1" t="shared" si="214"/>
        <v/>
      </c>
      <c r="AD1843" s="74" t="str">
        <f ca="1" t="shared" si="208"/>
        <v/>
      </c>
    </row>
    <row r="1844" s="74" customFormat="1" ht="20.15" customHeight="1" spans="1:30">
      <c r="A1844" s="97"/>
      <c r="B1844" s="95" t="str">
        <f ca="1">IF(LEN(A1844)=0,"",INDEX('Smelter Look-up'!$A:$A,MATCH($A1844,'Smelter Look-up'!$E:$E,0)))</f>
        <v/>
      </c>
      <c r="C1844" s="95" t="str">
        <f ca="1">IF(LEN(A1844)=0,"",INDEX('Smelter Look-up'!$C:$C,MATCH($A1844,'Smelter Look-up'!$E:$E,0)))</f>
        <v/>
      </c>
      <c r="D1844" s="95"/>
      <c r="E1844" s="95" t="str">
        <f ca="1">IF(ISERROR($Y1844),"",OFFSET('Smelter Look-up'!$D$4,$Y1844-4,0)&amp;"")</f>
        <v/>
      </c>
      <c r="F1844" s="95" t="str">
        <f ca="1">IF(ISERROR($Y1844),"",OFFSET('Smelter Look-up'!$E$4,$Y1844-4,0))</f>
        <v/>
      </c>
      <c r="G1844" s="95" t="str">
        <f ca="1">IF(C1844="Smelter not listed","Enter smelter details",IF(ISERROR($Y1844),"",OFFSET('Smelter Look-up'!$F$4,$Y1844-4,0)))</f>
        <v/>
      </c>
      <c r="H1844" s="154" t="str">
        <f ca="1">IF(ISERROR($Y1844),"",OFFSET('Smelter Look-up'!$G$4,$Y1844-4,0))</f>
        <v/>
      </c>
      <c r="I1844" s="96" t="str">
        <f ca="1">IF(ISERROR($Y1844),"",OFFSET('Smelter Look-up'!$H$4,$Y1844-4,0))</f>
        <v/>
      </c>
      <c r="J1844" s="96" t="str">
        <f ca="1">IF(ISERROR($Y1844),"",OFFSET('Smelter Look-up'!$I$4,$Y1844-4,0))</f>
        <v/>
      </c>
      <c r="K1844" s="97"/>
      <c r="L1844" s="97"/>
      <c r="M1844" s="97"/>
      <c r="N1844" s="97"/>
      <c r="O1844" s="97"/>
      <c r="P1844" s="97"/>
      <c r="Q1844" s="98"/>
      <c r="R1844" s="140" t="str">
        <f ca="1">IF(ISERROR($Y1844),"",OFFSET('Smelter Look-up'!$C$4,$Y1844-4,0)&amp;"")</f>
        <v/>
      </c>
      <c r="S1844" s="98" t="str">
        <f ca="1" t="shared" si="209"/>
        <v/>
      </c>
      <c r="T1844" s="98" t="str">
        <f ca="1">IF(B1844="","",IF(ISERROR(MATCH($J1844,SorP!B:B,0)),"",INDIRECT("'SorP'!$A$"&amp;MATCH($S1844&amp;$J1844,SorP!C:C,0))))</f>
        <v/>
      </c>
      <c r="U1844" s="99"/>
      <c r="V1844" s="74" t="str">
        <f ca="1" t="shared" si="210"/>
        <v/>
      </c>
      <c r="W1844" s="74" t="b">
        <f ca="1" t="shared" si="211"/>
        <v>0</v>
      </c>
      <c r="X1844" s="74" t="str">
        <f ca="1" t="shared" si="212"/>
        <v>+</v>
      </c>
      <c r="Y1844" s="74" t="e">
        <f ca="1">IF(C1844="",NA(),MATCH($B1844&amp;$C1844,'Smelter Look-up'!$J:$J,0))</f>
        <v>#N/A</v>
      </c>
      <c r="AB1844" s="74">
        <f ca="1" t="shared" si="213"/>
        <v>0</v>
      </c>
      <c r="AC1844" s="74" t="str">
        <f ca="1" t="shared" si="214"/>
        <v/>
      </c>
      <c r="AD1844" s="74" t="str">
        <f ca="1" t="shared" si="208"/>
        <v/>
      </c>
    </row>
    <row r="1845" s="74" customFormat="1" ht="20.15" customHeight="1" spans="1:30">
      <c r="A1845" s="97"/>
      <c r="B1845" s="95" t="str">
        <f ca="1">IF(LEN(A1845)=0,"",INDEX('Smelter Look-up'!$A:$A,MATCH($A1845,'Smelter Look-up'!$E:$E,0)))</f>
        <v/>
      </c>
      <c r="C1845" s="95" t="str">
        <f ca="1">IF(LEN(A1845)=0,"",INDEX('Smelter Look-up'!$C:$C,MATCH($A1845,'Smelter Look-up'!$E:$E,0)))</f>
        <v/>
      </c>
      <c r="D1845" s="95"/>
      <c r="E1845" s="95" t="str">
        <f ca="1">IF(ISERROR($Y1845),"",OFFSET('Smelter Look-up'!$D$4,$Y1845-4,0)&amp;"")</f>
        <v/>
      </c>
      <c r="F1845" s="95" t="str">
        <f ca="1">IF(ISERROR($Y1845),"",OFFSET('Smelter Look-up'!$E$4,$Y1845-4,0))</f>
        <v/>
      </c>
      <c r="G1845" s="95" t="str">
        <f ca="1">IF(C1845="Smelter not listed","Enter smelter details",IF(ISERROR($Y1845),"",OFFSET('Smelter Look-up'!$F$4,$Y1845-4,0)))</f>
        <v/>
      </c>
      <c r="H1845" s="154" t="str">
        <f ca="1">IF(ISERROR($Y1845),"",OFFSET('Smelter Look-up'!$G$4,$Y1845-4,0))</f>
        <v/>
      </c>
      <c r="I1845" s="96" t="str">
        <f ca="1">IF(ISERROR($Y1845),"",OFFSET('Smelter Look-up'!$H$4,$Y1845-4,0))</f>
        <v/>
      </c>
      <c r="J1845" s="96" t="str">
        <f ca="1">IF(ISERROR($Y1845),"",OFFSET('Smelter Look-up'!$I$4,$Y1845-4,0))</f>
        <v/>
      </c>
      <c r="K1845" s="97"/>
      <c r="L1845" s="97"/>
      <c r="M1845" s="97"/>
      <c r="N1845" s="97"/>
      <c r="O1845" s="97"/>
      <c r="P1845" s="97"/>
      <c r="Q1845" s="98"/>
      <c r="R1845" s="140" t="str">
        <f ca="1">IF(ISERROR($Y1845),"",OFFSET('Smelter Look-up'!$C$4,$Y1845-4,0)&amp;"")</f>
        <v/>
      </c>
      <c r="S1845" s="98" t="str">
        <f ca="1" t="shared" si="209"/>
        <v/>
      </c>
      <c r="T1845" s="98" t="str">
        <f ca="1">IF(B1845="","",IF(ISERROR(MATCH($J1845,SorP!B:B,0)),"",INDIRECT("'SorP'!$A$"&amp;MATCH($S1845&amp;$J1845,SorP!C:C,0))))</f>
        <v/>
      </c>
      <c r="U1845" s="99"/>
      <c r="V1845" s="74" t="str">
        <f ca="1" t="shared" si="210"/>
        <v/>
      </c>
      <c r="W1845" s="74" t="b">
        <f ca="1" t="shared" si="211"/>
        <v>0</v>
      </c>
      <c r="X1845" s="74" t="str">
        <f ca="1" t="shared" si="212"/>
        <v>+</v>
      </c>
      <c r="Y1845" s="74" t="e">
        <f ca="1">IF(C1845="",NA(),MATCH($B1845&amp;$C1845,'Smelter Look-up'!$J:$J,0))</f>
        <v>#N/A</v>
      </c>
      <c r="AB1845" s="74">
        <f ca="1" t="shared" si="213"/>
        <v>0</v>
      </c>
      <c r="AC1845" s="74" t="str">
        <f ca="1" t="shared" si="214"/>
        <v/>
      </c>
      <c r="AD1845" s="74" t="str">
        <f ca="1" t="shared" si="208"/>
        <v/>
      </c>
    </row>
    <row r="1846" s="74" customFormat="1" ht="20.15" customHeight="1" spans="1:30">
      <c r="A1846" s="97"/>
      <c r="B1846" s="95" t="str">
        <f ca="1">IF(LEN(A1846)=0,"",INDEX('Smelter Look-up'!$A:$A,MATCH($A1846,'Smelter Look-up'!$E:$E,0)))</f>
        <v/>
      </c>
      <c r="C1846" s="95" t="str">
        <f ca="1">IF(LEN(A1846)=0,"",INDEX('Smelter Look-up'!$C:$C,MATCH($A1846,'Smelter Look-up'!$E:$E,0)))</f>
        <v/>
      </c>
      <c r="D1846" s="95"/>
      <c r="E1846" s="95" t="str">
        <f ca="1">IF(ISERROR($Y1846),"",OFFSET('Smelter Look-up'!$D$4,$Y1846-4,0)&amp;"")</f>
        <v/>
      </c>
      <c r="F1846" s="95" t="str">
        <f ca="1">IF(ISERROR($Y1846),"",OFFSET('Smelter Look-up'!$E$4,$Y1846-4,0))</f>
        <v/>
      </c>
      <c r="G1846" s="95" t="str">
        <f ca="1">IF(C1846="Smelter not listed","Enter smelter details",IF(ISERROR($Y1846),"",OFFSET('Smelter Look-up'!$F$4,$Y1846-4,0)))</f>
        <v/>
      </c>
      <c r="H1846" s="154" t="str">
        <f ca="1">IF(ISERROR($Y1846),"",OFFSET('Smelter Look-up'!$G$4,$Y1846-4,0))</f>
        <v/>
      </c>
      <c r="I1846" s="96" t="str">
        <f ca="1">IF(ISERROR($Y1846),"",OFFSET('Smelter Look-up'!$H$4,$Y1846-4,0))</f>
        <v/>
      </c>
      <c r="J1846" s="96" t="str">
        <f ca="1">IF(ISERROR($Y1846),"",OFFSET('Smelter Look-up'!$I$4,$Y1846-4,0))</f>
        <v/>
      </c>
      <c r="K1846" s="97"/>
      <c r="L1846" s="97"/>
      <c r="M1846" s="97"/>
      <c r="N1846" s="97"/>
      <c r="O1846" s="97"/>
      <c r="P1846" s="97"/>
      <c r="Q1846" s="98"/>
      <c r="R1846" s="140" t="str">
        <f ca="1">IF(ISERROR($Y1846),"",OFFSET('Smelter Look-up'!$C$4,$Y1846-4,0)&amp;"")</f>
        <v/>
      </c>
      <c r="S1846" s="98" t="str">
        <f ca="1" t="shared" si="209"/>
        <v/>
      </c>
      <c r="T1846" s="98" t="str">
        <f ca="1">IF(B1846="","",IF(ISERROR(MATCH($J1846,SorP!B:B,0)),"",INDIRECT("'SorP'!$A$"&amp;MATCH($S1846&amp;$J1846,SorP!C:C,0))))</f>
        <v/>
      </c>
      <c r="U1846" s="99"/>
      <c r="V1846" s="74" t="str">
        <f ca="1" t="shared" si="210"/>
        <v/>
      </c>
      <c r="W1846" s="74" t="b">
        <f ca="1" t="shared" si="211"/>
        <v>0</v>
      </c>
      <c r="X1846" s="74" t="str">
        <f ca="1" t="shared" si="212"/>
        <v>+</v>
      </c>
      <c r="Y1846" s="74" t="e">
        <f ca="1">IF(C1846="",NA(),MATCH($B1846&amp;$C1846,'Smelter Look-up'!$J:$J,0))</f>
        <v>#N/A</v>
      </c>
      <c r="AB1846" s="74">
        <f ca="1" t="shared" si="213"/>
        <v>0</v>
      </c>
      <c r="AC1846" s="74" t="str">
        <f ca="1" t="shared" si="214"/>
        <v/>
      </c>
      <c r="AD1846" s="74" t="str">
        <f ca="1" t="shared" si="208"/>
        <v/>
      </c>
    </row>
    <row r="1847" s="74" customFormat="1" ht="20.15" customHeight="1" spans="1:30">
      <c r="A1847" s="97"/>
      <c r="B1847" s="95" t="str">
        <f ca="1">IF(LEN(A1847)=0,"",INDEX('Smelter Look-up'!$A:$A,MATCH($A1847,'Smelter Look-up'!$E:$E,0)))</f>
        <v/>
      </c>
      <c r="C1847" s="95" t="str">
        <f ca="1">IF(LEN(A1847)=0,"",INDEX('Smelter Look-up'!$C:$C,MATCH($A1847,'Smelter Look-up'!$E:$E,0)))</f>
        <v/>
      </c>
      <c r="D1847" s="95"/>
      <c r="E1847" s="95" t="str">
        <f ca="1">IF(ISERROR($Y1847),"",OFFSET('Smelter Look-up'!$D$4,$Y1847-4,0)&amp;"")</f>
        <v/>
      </c>
      <c r="F1847" s="95" t="str">
        <f ca="1">IF(ISERROR($Y1847),"",OFFSET('Smelter Look-up'!$E$4,$Y1847-4,0))</f>
        <v/>
      </c>
      <c r="G1847" s="95" t="str">
        <f ca="1">IF(C1847="Smelter not listed","Enter smelter details",IF(ISERROR($Y1847),"",OFFSET('Smelter Look-up'!$F$4,$Y1847-4,0)))</f>
        <v/>
      </c>
      <c r="H1847" s="154" t="str">
        <f ca="1">IF(ISERROR($Y1847),"",OFFSET('Smelter Look-up'!$G$4,$Y1847-4,0))</f>
        <v/>
      </c>
      <c r="I1847" s="96" t="str">
        <f ca="1">IF(ISERROR($Y1847),"",OFFSET('Smelter Look-up'!$H$4,$Y1847-4,0))</f>
        <v/>
      </c>
      <c r="J1847" s="96" t="str">
        <f ca="1">IF(ISERROR($Y1847),"",OFFSET('Smelter Look-up'!$I$4,$Y1847-4,0))</f>
        <v/>
      </c>
      <c r="K1847" s="97"/>
      <c r="L1847" s="97"/>
      <c r="M1847" s="97"/>
      <c r="N1847" s="97"/>
      <c r="O1847" s="97"/>
      <c r="P1847" s="97"/>
      <c r="Q1847" s="98"/>
      <c r="R1847" s="140" t="str">
        <f ca="1">IF(ISERROR($Y1847),"",OFFSET('Smelter Look-up'!$C$4,$Y1847-4,0)&amp;"")</f>
        <v/>
      </c>
      <c r="S1847" s="98" t="str">
        <f ca="1" t="shared" si="209"/>
        <v/>
      </c>
      <c r="T1847" s="98" t="str">
        <f ca="1">IF(B1847="","",IF(ISERROR(MATCH($J1847,SorP!B:B,0)),"",INDIRECT("'SorP'!$A$"&amp;MATCH($S1847&amp;$J1847,SorP!C:C,0))))</f>
        <v/>
      </c>
      <c r="U1847" s="99"/>
      <c r="V1847" s="74" t="str">
        <f ca="1" t="shared" si="210"/>
        <v/>
      </c>
      <c r="W1847" s="74" t="b">
        <f ca="1" t="shared" si="211"/>
        <v>0</v>
      </c>
      <c r="X1847" s="74" t="str">
        <f ca="1" t="shared" si="212"/>
        <v>+</v>
      </c>
      <c r="Y1847" s="74" t="e">
        <f ca="1">IF(C1847="",NA(),MATCH($B1847&amp;$C1847,'Smelter Look-up'!$J:$J,0))</f>
        <v>#N/A</v>
      </c>
      <c r="AB1847" s="74">
        <f ca="1" t="shared" si="213"/>
        <v>0</v>
      </c>
      <c r="AC1847" s="74" t="str">
        <f ca="1" t="shared" si="214"/>
        <v/>
      </c>
      <c r="AD1847" s="74" t="str">
        <f ca="1" t="shared" ref="AD1847:AD1910" si="215">IF(C1847="Smelter not listed",D1847,IF(C1847="Smelter not yet identified","",C1847))</f>
        <v/>
      </c>
    </row>
    <row r="1848" s="74" customFormat="1" ht="20.15" customHeight="1" spans="1:30">
      <c r="A1848" s="97"/>
      <c r="B1848" s="95" t="str">
        <f ca="1">IF(LEN(A1848)=0,"",INDEX('Smelter Look-up'!$A:$A,MATCH($A1848,'Smelter Look-up'!$E:$E,0)))</f>
        <v/>
      </c>
      <c r="C1848" s="95" t="str">
        <f ca="1">IF(LEN(A1848)=0,"",INDEX('Smelter Look-up'!$C:$C,MATCH($A1848,'Smelter Look-up'!$E:$E,0)))</f>
        <v/>
      </c>
      <c r="D1848" s="95"/>
      <c r="E1848" s="95" t="str">
        <f ca="1">IF(ISERROR($Y1848),"",OFFSET('Smelter Look-up'!$D$4,$Y1848-4,0)&amp;"")</f>
        <v/>
      </c>
      <c r="F1848" s="95" t="str">
        <f ca="1">IF(ISERROR($Y1848),"",OFFSET('Smelter Look-up'!$E$4,$Y1848-4,0))</f>
        <v/>
      </c>
      <c r="G1848" s="95" t="str">
        <f ca="1">IF(C1848="Smelter not listed","Enter smelter details",IF(ISERROR($Y1848),"",OFFSET('Smelter Look-up'!$F$4,$Y1848-4,0)))</f>
        <v/>
      </c>
      <c r="H1848" s="154" t="str">
        <f ca="1">IF(ISERROR($Y1848),"",OFFSET('Smelter Look-up'!$G$4,$Y1848-4,0))</f>
        <v/>
      </c>
      <c r="I1848" s="96" t="str">
        <f ca="1">IF(ISERROR($Y1848),"",OFFSET('Smelter Look-up'!$H$4,$Y1848-4,0))</f>
        <v/>
      </c>
      <c r="J1848" s="96" t="str">
        <f ca="1">IF(ISERROR($Y1848),"",OFFSET('Smelter Look-up'!$I$4,$Y1848-4,0))</f>
        <v/>
      </c>
      <c r="K1848" s="97"/>
      <c r="L1848" s="97"/>
      <c r="M1848" s="97"/>
      <c r="N1848" s="97"/>
      <c r="O1848" s="97"/>
      <c r="P1848" s="97"/>
      <c r="Q1848" s="98"/>
      <c r="R1848" s="140" t="str">
        <f ca="1">IF(ISERROR($Y1848),"",OFFSET('Smelter Look-up'!$C$4,$Y1848-4,0)&amp;"")</f>
        <v/>
      </c>
      <c r="S1848" s="98" t="str">
        <f ca="1" t="shared" si="209"/>
        <v/>
      </c>
      <c r="T1848" s="98" t="str">
        <f ca="1">IF(B1848="","",IF(ISERROR(MATCH($J1848,SorP!B:B,0)),"",INDIRECT("'SorP'!$A$"&amp;MATCH($S1848&amp;$J1848,SorP!C:C,0))))</f>
        <v/>
      </c>
      <c r="U1848" s="99"/>
      <c r="V1848" s="74" t="str">
        <f ca="1" t="shared" si="210"/>
        <v/>
      </c>
      <c r="W1848" s="74" t="b">
        <f ca="1" t="shared" si="211"/>
        <v>0</v>
      </c>
      <c r="X1848" s="74" t="str">
        <f ca="1" t="shared" si="212"/>
        <v>+</v>
      </c>
      <c r="Y1848" s="74" t="e">
        <f ca="1">IF(C1848="",NA(),MATCH($B1848&amp;$C1848,'Smelter Look-up'!$J:$J,0))</f>
        <v>#N/A</v>
      </c>
      <c r="AB1848" s="74">
        <f ca="1" t="shared" si="213"/>
        <v>0</v>
      </c>
      <c r="AC1848" s="74" t="str">
        <f ca="1" t="shared" si="214"/>
        <v/>
      </c>
      <c r="AD1848" s="74" t="str">
        <f ca="1" t="shared" si="215"/>
        <v/>
      </c>
    </row>
    <row r="1849" s="74" customFormat="1" ht="20.15" customHeight="1" spans="1:30">
      <c r="A1849" s="97"/>
      <c r="B1849" s="95" t="str">
        <f ca="1">IF(LEN(A1849)=0,"",INDEX('Smelter Look-up'!$A:$A,MATCH($A1849,'Smelter Look-up'!$E:$E,0)))</f>
        <v/>
      </c>
      <c r="C1849" s="95" t="str">
        <f ca="1">IF(LEN(A1849)=0,"",INDEX('Smelter Look-up'!$C:$C,MATCH($A1849,'Smelter Look-up'!$E:$E,0)))</f>
        <v/>
      </c>
      <c r="D1849" s="95"/>
      <c r="E1849" s="95" t="str">
        <f ca="1">IF(ISERROR($Y1849),"",OFFSET('Smelter Look-up'!$D$4,$Y1849-4,0)&amp;"")</f>
        <v/>
      </c>
      <c r="F1849" s="95" t="str">
        <f ca="1">IF(ISERROR($Y1849),"",OFFSET('Smelter Look-up'!$E$4,$Y1849-4,0))</f>
        <v/>
      </c>
      <c r="G1849" s="95" t="str">
        <f ca="1">IF(C1849="Smelter not listed","Enter smelter details",IF(ISERROR($Y1849),"",OFFSET('Smelter Look-up'!$F$4,$Y1849-4,0)))</f>
        <v/>
      </c>
      <c r="H1849" s="154" t="str">
        <f ca="1">IF(ISERROR($Y1849),"",OFFSET('Smelter Look-up'!$G$4,$Y1849-4,0))</f>
        <v/>
      </c>
      <c r="I1849" s="96" t="str">
        <f ca="1">IF(ISERROR($Y1849),"",OFFSET('Smelter Look-up'!$H$4,$Y1849-4,0))</f>
        <v/>
      </c>
      <c r="J1849" s="96" t="str">
        <f ca="1">IF(ISERROR($Y1849),"",OFFSET('Smelter Look-up'!$I$4,$Y1849-4,0))</f>
        <v/>
      </c>
      <c r="K1849" s="97"/>
      <c r="L1849" s="97"/>
      <c r="M1849" s="97"/>
      <c r="N1849" s="97"/>
      <c r="O1849" s="97"/>
      <c r="P1849" s="97"/>
      <c r="Q1849" s="98"/>
      <c r="R1849" s="140" t="str">
        <f ca="1">IF(ISERROR($Y1849),"",OFFSET('Smelter Look-up'!$C$4,$Y1849-4,0)&amp;"")</f>
        <v/>
      </c>
      <c r="S1849" s="98" t="str">
        <f ca="1" t="shared" si="209"/>
        <v/>
      </c>
      <c r="T1849" s="98" t="str">
        <f ca="1">IF(B1849="","",IF(ISERROR(MATCH($J1849,SorP!B:B,0)),"",INDIRECT("'SorP'!$A$"&amp;MATCH($S1849&amp;$J1849,SorP!C:C,0))))</f>
        <v/>
      </c>
      <c r="U1849" s="99"/>
      <c r="V1849" s="74" t="str">
        <f ca="1" t="shared" si="210"/>
        <v/>
      </c>
      <c r="W1849" s="74" t="b">
        <f ca="1" t="shared" si="211"/>
        <v>0</v>
      </c>
      <c r="X1849" s="74" t="str">
        <f ca="1" t="shared" si="212"/>
        <v>+</v>
      </c>
      <c r="Y1849" s="74" t="e">
        <f ca="1">IF(C1849="",NA(),MATCH($B1849&amp;$C1849,'Smelter Look-up'!$J:$J,0))</f>
        <v>#N/A</v>
      </c>
      <c r="AB1849" s="74">
        <f ca="1" t="shared" si="213"/>
        <v>0</v>
      </c>
      <c r="AC1849" s="74" t="str">
        <f ca="1" t="shared" si="214"/>
        <v/>
      </c>
      <c r="AD1849" s="74" t="str">
        <f ca="1" t="shared" si="215"/>
        <v/>
      </c>
    </row>
    <row r="1850" s="74" customFormat="1" ht="20.15" customHeight="1" spans="1:30">
      <c r="A1850" s="97"/>
      <c r="B1850" s="95" t="str">
        <f ca="1">IF(LEN(A1850)=0,"",INDEX('Smelter Look-up'!$A:$A,MATCH($A1850,'Smelter Look-up'!$E:$E,0)))</f>
        <v/>
      </c>
      <c r="C1850" s="95" t="str">
        <f ca="1">IF(LEN(A1850)=0,"",INDEX('Smelter Look-up'!$C:$C,MATCH($A1850,'Smelter Look-up'!$E:$E,0)))</f>
        <v/>
      </c>
      <c r="D1850" s="95"/>
      <c r="E1850" s="95" t="str">
        <f ca="1">IF(ISERROR($Y1850),"",OFFSET('Smelter Look-up'!$D$4,$Y1850-4,0)&amp;"")</f>
        <v/>
      </c>
      <c r="F1850" s="95" t="str">
        <f ca="1">IF(ISERROR($Y1850),"",OFFSET('Smelter Look-up'!$E$4,$Y1850-4,0))</f>
        <v/>
      </c>
      <c r="G1850" s="95" t="str">
        <f ca="1">IF(C1850="Smelter not listed","Enter smelter details",IF(ISERROR($Y1850),"",OFFSET('Smelter Look-up'!$F$4,$Y1850-4,0)))</f>
        <v/>
      </c>
      <c r="H1850" s="154" t="str">
        <f ca="1">IF(ISERROR($Y1850),"",OFFSET('Smelter Look-up'!$G$4,$Y1850-4,0))</f>
        <v/>
      </c>
      <c r="I1850" s="96" t="str">
        <f ca="1">IF(ISERROR($Y1850),"",OFFSET('Smelter Look-up'!$H$4,$Y1850-4,0))</f>
        <v/>
      </c>
      <c r="J1850" s="96" t="str">
        <f ca="1">IF(ISERROR($Y1850),"",OFFSET('Smelter Look-up'!$I$4,$Y1850-4,0))</f>
        <v/>
      </c>
      <c r="K1850" s="97"/>
      <c r="L1850" s="97"/>
      <c r="M1850" s="97"/>
      <c r="N1850" s="97"/>
      <c r="O1850" s="97"/>
      <c r="P1850" s="97"/>
      <c r="Q1850" s="98"/>
      <c r="R1850" s="140" t="str">
        <f ca="1">IF(ISERROR($Y1850),"",OFFSET('Smelter Look-up'!$C$4,$Y1850-4,0)&amp;"")</f>
        <v/>
      </c>
      <c r="S1850" s="98" t="str">
        <f ca="1" t="shared" si="209"/>
        <v/>
      </c>
      <c r="T1850" s="98" t="str">
        <f ca="1">IF(B1850="","",IF(ISERROR(MATCH($J1850,SorP!B:B,0)),"",INDIRECT("'SorP'!$A$"&amp;MATCH($S1850&amp;$J1850,SorP!C:C,0))))</f>
        <v/>
      </c>
      <c r="U1850" s="99"/>
      <c r="V1850" s="74" t="str">
        <f ca="1" t="shared" si="210"/>
        <v/>
      </c>
      <c r="W1850" s="74" t="b">
        <f ca="1" t="shared" si="211"/>
        <v>0</v>
      </c>
      <c r="X1850" s="74" t="str">
        <f ca="1" t="shared" si="212"/>
        <v>+</v>
      </c>
      <c r="Y1850" s="74" t="e">
        <f ca="1">IF(C1850="",NA(),MATCH($B1850&amp;$C1850,'Smelter Look-up'!$J:$J,0))</f>
        <v>#N/A</v>
      </c>
      <c r="AB1850" s="74">
        <f ca="1" t="shared" si="213"/>
        <v>0</v>
      </c>
      <c r="AC1850" s="74" t="str">
        <f ca="1" t="shared" si="214"/>
        <v/>
      </c>
      <c r="AD1850" s="74" t="str">
        <f ca="1" t="shared" si="215"/>
        <v/>
      </c>
    </row>
    <row r="1851" s="74" customFormat="1" ht="20.15" customHeight="1" spans="1:30">
      <c r="A1851" s="97"/>
      <c r="B1851" s="95" t="str">
        <f ca="1">IF(LEN(A1851)=0,"",INDEX('Smelter Look-up'!$A:$A,MATCH($A1851,'Smelter Look-up'!$E:$E,0)))</f>
        <v/>
      </c>
      <c r="C1851" s="95" t="str">
        <f ca="1">IF(LEN(A1851)=0,"",INDEX('Smelter Look-up'!$C:$C,MATCH($A1851,'Smelter Look-up'!$E:$E,0)))</f>
        <v/>
      </c>
      <c r="D1851" s="95"/>
      <c r="E1851" s="95" t="str">
        <f ca="1">IF(ISERROR($Y1851),"",OFFSET('Smelter Look-up'!$D$4,$Y1851-4,0)&amp;"")</f>
        <v/>
      </c>
      <c r="F1851" s="95" t="str">
        <f ca="1">IF(ISERROR($Y1851),"",OFFSET('Smelter Look-up'!$E$4,$Y1851-4,0))</f>
        <v/>
      </c>
      <c r="G1851" s="95" t="str">
        <f ca="1">IF(C1851="Smelter not listed","Enter smelter details",IF(ISERROR($Y1851),"",OFFSET('Smelter Look-up'!$F$4,$Y1851-4,0)))</f>
        <v/>
      </c>
      <c r="H1851" s="154" t="str">
        <f ca="1">IF(ISERROR($Y1851),"",OFFSET('Smelter Look-up'!$G$4,$Y1851-4,0))</f>
        <v/>
      </c>
      <c r="I1851" s="96" t="str">
        <f ca="1">IF(ISERROR($Y1851),"",OFFSET('Smelter Look-up'!$H$4,$Y1851-4,0))</f>
        <v/>
      </c>
      <c r="J1851" s="96" t="str">
        <f ca="1">IF(ISERROR($Y1851),"",OFFSET('Smelter Look-up'!$I$4,$Y1851-4,0))</f>
        <v/>
      </c>
      <c r="K1851" s="97"/>
      <c r="L1851" s="97"/>
      <c r="M1851" s="97"/>
      <c r="N1851" s="97"/>
      <c r="O1851" s="97"/>
      <c r="P1851" s="97"/>
      <c r="Q1851" s="98"/>
      <c r="R1851" s="140" t="str">
        <f ca="1">IF(ISERROR($Y1851),"",OFFSET('Smelter Look-up'!$C$4,$Y1851-4,0)&amp;"")</f>
        <v/>
      </c>
      <c r="S1851" s="98" t="str">
        <f ca="1" t="shared" si="209"/>
        <v/>
      </c>
      <c r="T1851" s="98" t="str">
        <f ca="1">IF(B1851="","",IF(ISERROR(MATCH($J1851,SorP!B:B,0)),"",INDIRECT("'SorP'!$A$"&amp;MATCH($S1851&amp;$J1851,SorP!C:C,0))))</f>
        <v/>
      </c>
      <c r="U1851" s="99"/>
      <c r="V1851" s="74" t="str">
        <f ca="1" t="shared" si="210"/>
        <v/>
      </c>
      <c r="W1851" s="74" t="b">
        <f ca="1" t="shared" si="211"/>
        <v>0</v>
      </c>
      <c r="X1851" s="74" t="str">
        <f ca="1" t="shared" si="212"/>
        <v>+</v>
      </c>
      <c r="Y1851" s="74" t="e">
        <f ca="1">IF(C1851="",NA(),MATCH($B1851&amp;$C1851,'Smelter Look-up'!$J:$J,0))</f>
        <v>#N/A</v>
      </c>
      <c r="AB1851" s="74">
        <f ca="1" t="shared" si="213"/>
        <v>0</v>
      </c>
      <c r="AC1851" s="74" t="str">
        <f ca="1" t="shared" si="214"/>
        <v/>
      </c>
      <c r="AD1851" s="74" t="str">
        <f ca="1" t="shared" si="215"/>
        <v/>
      </c>
    </row>
    <row r="1852" s="74" customFormat="1" ht="20.15" customHeight="1" spans="1:30">
      <c r="A1852" s="97"/>
      <c r="B1852" s="95" t="str">
        <f ca="1">IF(LEN(A1852)=0,"",INDEX('Smelter Look-up'!$A:$A,MATCH($A1852,'Smelter Look-up'!$E:$E,0)))</f>
        <v/>
      </c>
      <c r="C1852" s="95" t="str">
        <f ca="1">IF(LEN(A1852)=0,"",INDEX('Smelter Look-up'!$C:$C,MATCH($A1852,'Smelter Look-up'!$E:$E,0)))</f>
        <v/>
      </c>
      <c r="D1852" s="95"/>
      <c r="E1852" s="95" t="str">
        <f ca="1">IF(ISERROR($Y1852),"",OFFSET('Smelter Look-up'!$D$4,$Y1852-4,0)&amp;"")</f>
        <v/>
      </c>
      <c r="F1852" s="95" t="str">
        <f ca="1">IF(ISERROR($Y1852),"",OFFSET('Smelter Look-up'!$E$4,$Y1852-4,0))</f>
        <v/>
      </c>
      <c r="G1852" s="95" t="str">
        <f ca="1">IF(C1852="Smelter not listed","Enter smelter details",IF(ISERROR($Y1852),"",OFFSET('Smelter Look-up'!$F$4,$Y1852-4,0)))</f>
        <v/>
      </c>
      <c r="H1852" s="154" t="str">
        <f ca="1">IF(ISERROR($Y1852),"",OFFSET('Smelter Look-up'!$G$4,$Y1852-4,0))</f>
        <v/>
      </c>
      <c r="I1852" s="96" t="str">
        <f ca="1">IF(ISERROR($Y1852),"",OFFSET('Smelter Look-up'!$H$4,$Y1852-4,0))</f>
        <v/>
      </c>
      <c r="J1852" s="96" t="str">
        <f ca="1">IF(ISERROR($Y1852),"",OFFSET('Smelter Look-up'!$I$4,$Y1852-4,0))</f>
        <v/>
      </c>
      <c r="K1852" s="97"/>
      <c r="L1852" s="97"/>
      <c r="M1852" s="97"/>
      <c r="N1852" s="97"/>
      <c r="O1852" s="97"/>
      <c r="P1852" s="97"/>
      <c r="Q1852" s="98"/>
      <c r="R1852" s="140" t="str">
        <f ca="1">IF(ISERROR($Y1852),"",OFFSET('Smelter Look-up'!$C$4,$Y1852-4,0)&amp;"")</f>
        <v/>
      </c>
      <c r="S1852" s="98" t="str">
        <f ca="1" t="shared" si="209"/>
        <v/>
      </c>
      <c r="T1852" s="98" t="str">
        <f ca="1">IF(B1852="","",IF(ISERROR(MATCH($J1852,SorP!B:B,0)),"",INDIRECT("'SorP'!$A$"&amp;MATCH($S1852&amp;$J1852,SorP!C:C,0))))</f>
        <v/>
      </c>
      <c r="U1852" s="99"/>
      <c r="V1852" s="74" t="str">
        <f ca="1" t="shared" si="210"/>
        <v/>
      </c>
      <c r="W1852" s="74" t="b">
        <f ca="1" t="shared" si="211"/>
        <v>0</v>
      </c>
      <c r="X1852" s="74" t="str">
        <f ca="1" t="shared" si="212"/>
        <v>+</v>
      </c>
      <c r="Y1852" s="74" t="e">
        <f ca="1">IF(C1852="",NA(),MATCH($B1852&amp;$C1852,'Smelter Look-up'!$J:$J,0))</f>
        <v>#N/A</v>
      </c>
      <c r="AB1852" s="74">
        <f ca="1" t="shared" si="213"/>
        <v>0</v>
      </c>
      <c r="AC1852" s="74" t="str">
        <f ca="1" t="shared" si="214"/>
        <v/>
      </c>
      <c r="AD1852" s="74" t="str">
        <f ca="1" t="shared" si="215"/>
        <v/>
      </c>
    </row>
    <row r="1853" s="74" customFormat="1" ht="20.15" customHeight="1" spans="1:30">
      <c r="A1853" s="97"/>
      <c r="B1853" s="95" t="str">
        <f ca="1">IF(LEN(A1853)=0,"",INDEX('Smelter Look-up'!$A:$A,MATCH($A1853,'Smelter Look-up'!$E:$E,0)))</f>
        <v/>
      </c>
      <c r="C1853" s="95" t="str">
        <f ca="1">IF(LEN(A1853)=0,"",INDEX('Smelter Look-up'!$C:$C,MATCH($A1853,'Smelter Look-up'!$E:$E,0)))</f>
        <v/>
      </c>
      <c r="D1853" s="95"/>
      <c r="E1853" s="95" t="str">
        <f ca="1">IF(ISERROR($Y1853),"",OFFSET('Smelter Look-up'!$D$4,$Y1853-4,0)&amp;"")</f>
        <v/>
      </c>
      <c r="F1853" s="95" t="str">
        <f ca="1">IF(ISERROR($Y1853),"",OFFSET('Smelter Look-up'!$E$4,$Y1853-4,0))</f>
        <v/>
      </c>
      <c r="G1853" s="95" t="str">
        <f ca="1">IF(C1853="Smelter not listed","Enter smelter details",IF(ISERROR($Y1853),"",OFFSET('Smelter Look-up'!$F$4,$Y1853-4,0)))</f>
        <v/>
      </c>
      <c r="H1853" s="154" t="str">
        <f ca="1">IF(ISERROR($Y1853),"",OFFSET('Smelter Look-up'!$G$4,$Y1853-4,0))</f>
        <v/>
      </c>
      <c r="I1853" s="96" t="str">
        <f ca="1">IF(ISERROR($Y1853),"",OFFSET('Smelter Look-up'!$H$4,$Y1853-4,0))</f>
        <v/>
      </c>
      <c r="J1853" s="96" t="str">
        <f ca="1">IF(ISERROR($Y1853),"",OFFSET('Smelter Look-up'!$I$4,$Y1853-4,0))</f>
        <v/>
      </c>
      <c r="K1853" s="97"/>
      <c r="L1853" s="97"/>
      <c r="M1853" s="97"/>
      <c r="N1853" s="97"/>
      <c r="O1853" s="97"/>
      <c r="P1853" s="97"/>
      <c r="Q1853" s="98"/>
      <c r="R1853" s="140" t="str">
        <f ca="1">IF(ISERROR($Y1853),"",OFFSET('Smelter Look-up'!$C$4,$Y1853-4,0)&amp;"")</f>
        <v/>
      </c>
      <c r="S1853" s="98" t="str">
        <f ca="1" t="shared" si="209"/>
        <v/>
      </c>
      <c r="T1853" s="98" t="str">
        <f ca="1">IF(B1853="","",IF(ISERROR(MATCH($J1853,SorP!B:B,0)),"",INDIRECT("'SorP'!$A$"&amp;MATCH($S1853&amp;$J1853,SorP!C:C,0))))</f>
        <v/>
      </c>
      <c r="U1853" s="99"/>
      <c r="V1853" s="74" t="str">
        <f ca="1" t="shared" si="210"/>
        <v/>
      </c>
      <c r="W1853" s="74" t="b">
        <f ca="1" t="shared" si="211"/>
        <v>0</v>
      </c>
      <c r="X1853" s="74" t="str">
        <f ca="1" t="shared" si="212"/>
        <v>+</v>
      </c>
      <c r="Y1853" s="74" t="e">
        <f ca="1">IF(C1853="",NA(),MATCH($B1853&amp;$C1853,'Smelter Look-up'!$J:$J,0))</f>
        <v>#N/A</v>
      </c>
      <c r="AB1853" s="74">
        <f ca="1" t="shared" si="213"/>
        <v>0</v>
      </c>
      <c r="AC1853" s="74" t="str">
        <f ca="1" t="shared" si="214"/>
        <v/>
      </c>
      <c r="AD1853" s="74" t="str">
        <f ca="1" t="shared" si="215"/>
        <v/>
      </c>
    </row>
    <row r="1854" s="74" customFormat="1" ht="20.15" customHeight="1" spans="1:30">
      <c r="A1854" s="97"/>
      <c r="B1854" s="95" t="str">
        <f ca="1">IF(LEN(A1854)=0,"",INDEX('Smelter Look-up'!$A:$A,MATCH($A1854,'Smelter Look-up'!$E:$E,0)))</f>
        <v/>
      </c>
      <c r="C1854" s="95" t="str">
        <f ca="1">IF(LEN(A1854)=0,"",INDEX('Smelter Look-up'!$C:$C,MATCH($A1854,'Smelter Look-up'!$E:$E,0)))</f>
        <v/>
      </c>
      <c r="D1854" s="95"/>
      <c r="E1854" s="95" t="str">
        <f ca="1">IF(ISERROR($Y1854),"",OFFSET('Smelter Look-up'!$D$4,$Y1854-4,0)&amp;"")</f>
        <v/>
      </c>
      <c r="F1854" s="95" t="str">
        <f ca="1">IF(ISERROR($Y1854),"",OFFSET('Smelter Look-up'!$E$4,$Y1854-4,0))</f>
        <v/>
      </c>
      <c r="G1854" s="95" t="str">
        <f ca="1">IF(C1854="Smelter not listed","Enter smelter details",IF(ISERROR($Y1854),"",OFFSET('Smelter Look-up'!$F$4,$Y1854-4,0)))</f>
        <v/>
      </c>
      <c r="H1854" s="154" t="str">
        <f ca="1">IF(ISERROR($Y1854),"",OFFSET('Smelter Look-up'!$G$4,$Y1854-4,0))</f>
        <v/>
      </c>
      <c r="I1854" s="96" t="str">
        <f ca="1">IF(ISERROR($Y1854),"",OFFSET('Smelter Look-up'!$H$4,$Y1854-4,0))</f>
        <v/>
      </c>
      <c r="J1854" s="96" t="str">
        <f ca="1">IF(ISERROR($Y1854),"",OFFSET('Smelter Look-up'!$I$4,$Y1854-4,0))</f>
        <v/>
      </c>
      <c r="K1854" s="97"/>
      <c r="L1854" s="97"/>
      <c r="M1854" s="97"/>
      <c r="N1854" s="97"/>
      <c r="O1854" s="97"/>
      <c r="P1854" s="97"/>
      <c r="Q1854" s="98"/>
      <c r="R1854" s="140" t="str">
        <f ca="1">IF(ISERROR($Y1854),"",OFFSET('Smelter Look-up'!$C$4,$Y1854-4,0)&amp;"")</f>
        <v/>
      </c>
      <c r="S1854" s="98" t="str">
        <f ca="1" t="shared" si="209"/>
        <v/>
      </c>
      <c r="T1854" s="98" t="str">
        <f ca="1">IF(B1854="","",IF(ISERROR(MATCH($J1854,SorP!B:B,0)),"",INDIRECT("'SorP'!$A$"&amp;MATCH($S1854&amp;$J1854,SorP!C:C,0))))</f>
        <v/>
      </c>
      <c r="U1854" s="99"/>
      <c r="V1854" s="74" t="str">
        <f ca="1" t="shared" si="210"/>
        <v/>
      </c>
      <c r="W1854" s="74" t="b">
        <f ca="1" t="shared" si="211"/>
        <v>0</v>
      </c>
      <c r="X1854" s="74" t="str">
        <f ca="1" t="shared" si="212"/>
        <v>+</v>
      </c>
      <c r="Y1854" s="74" t="e">
        <f ca="1">IF(C1854="",NA(),MATCH($B1854&amp;$C1854,'Smelter Look-up'!$J:$J,0))</f>
        <v>#N/A</v>
      </c>
      <c r="AB1854" s="74">
        <f ca="1" t="shared" si="213"/>
        <v>0</v>
      </c>
      <c r="AC1854" s="74" t="str">
        <f ca="1" t="shared" si="214"/>
        <v/>
      </c>
      <c r="AD1854" s="74" t="str">
        <f ca="1" t="shared" si="215"/>
        <v/>
      </c>
    </row>
    <row r="1855" s="74" customFormat="1" ht="20.15" customHeight="1" spans="1:30">
      <c r="A1855" s="97"/>
      <c r="B1855" s="95" t="str">
        <f ca="1">IF(LEN(A1855)=0,"",INDEX('Smelter Look-up'!$A:$A,MATCH($A1855,'Smelter Look-up'!$E:$E,0)))</f>
        <v/>
      </c>
      <c r="C1855" s="95" t="str">
        <f ca="1">IF(LEN(A1855)=0,"",INDEX('Smelter Look-up'!$C:$C,MATCH($A1855,'Smelter Look-up'!$E:$E,0)))</f>
        <v/>
      </c>
      <c r="D1855" s="95"/>
      <c r="E1855" s="95" t="str">
        <f ca="1">IF(ISERROR($Y1855),"",OFFSET('Smelter Look-up'!$D$4,$Y1855-4,0)&amp;"")</f>
        <v/>
      </c>
      <c r="F1855" s="95" t="str">
        <f ca="1">IF(ISERROR($Y1855),"",OFFSET('Smelter Look-up'!$E$4,$Y1855-4,0))</f>
        <v/>
      </c>
      <c r="G1855" s="95" t="str">
        <f ca="1">IF(C1855="Smelter not listed","Enter smelter details",IF(ISERROR($Y1855),"",OFFSET('Smelter Look-up'!$F$4,$Y1855-4,0)))</f>
        <v/>
      </c>
      <c r="H1855" s="154" t="str">
        <f ca="1">IF(ISERROR($Y1855),"",OFFSET('Smelter Look-up'!$G$4,$Y1855-4,0))</f>
        <v/>
      </c>
      <c r="I1855" s="96" t="str">
        <f ca="1">IF(ISERROR($Y1855),"",OFFSET('Smelter Look-up'!$H$4,$Y1855-4,0))</f>
        <v/>
      </c>
      <c r="J1855" s="96" t="str">
        <f ca="1">IF(ISERROR($Y1855),"",OFFSET('Smelter Look-up'!$I$4,$Y1855-4,0))</f>
        <v/>
      </c>
      <c r="K1855" s="97"/>
      <c r="L1855" s="97"/>
      <c r="M1855" s="97"/>
      <c r="N1855" s="97"/>
      <c r="O1855" s="97"/>
      <c r="P1855" s="97"/>
      <c r="Q1855" s="98"/>
      <c r="R1855" s="140" t="str">
        <f ca="1">IF(ISERROR($Y1855),"",OFFSET('Smelter Look-up'!$C$4,$Y1855-4,0)&amp;"")</f>
        <v/>
      </c>
      <c r="S1855" s="98" t="str">
        <f ca="1" t="shared" si="209"/>
        <v/>
      </c>
      <c r="T1855" s="98" t="str">
        <f ca="1">IF(B1855="","",IF(ISERROR(MATCH($J1855,SorP!B:B,0)),"",INDIRECT("'SorP'!$A$"&amp;MATCH($S1855&amp;$J1855,SorP!C:C,0))))</f>
        <v/>
      </c>
      <c r="U1855" s="99"/>
      <c r="V1855" s="74" t="str">
        <f ca="1" t="shared" si="210"/>
        <v/>
      </c>
      <c r="W1855" s="74" t="b">
        <f ca="1" t="shared" si="211"/>
        <v>0</v>
      </c>
      <c r="X1855" s="74" t="str">
        <f ca="1" t="shared" si="212"/>
        <v>+</v>
      </c>
      <c r="Y1855" s="74" t="e">
        <f ca="1">IF(C1855="",NA(),MATCH($B1855&amp;$C1855,'Smelter Look-up'!$J:$J,0))</f>
        <v>#N/A</v>
      </c>
      <c r="AB1855" s="74">
        <f ca="1" t="shared" si="213"/>
        <v>0</v>
      </c>
      <c r="AC1855" s="74" t="str">
        <f ca="1" t="shared" si="214"/>
        <v/>
      </c>
      <c r="AD1855" s="74" t="str">
        <f ca="1" t="shared" si="215"/>
        <v/>
      </c>
    </row>
    <row r="1856" s="74" customFormat="1" ht="20.15" customHeight="1" spans="1:30">
      <c r="A1856" s="97"/>
      <c r="B1856" s="95" t="str">
        <f ca="1">IF(LEN(A1856)=0,"",INDEX('Smelter Look-up'!$A:$A,MATCH($A1856,'Smelter Look-up'!$E:$E,0)))</f>
        <v/>
      </c>
      <c r="C1856" s="95" t="str">
        <f ca="1">IF(LEN(A1856)=0,"",INDEX('Smelter Look-up'!$C:$C,MATCH($A1856,'Smelter Look-up'!$E:$E,0)))</f>
        <v/>
      </c>
      <c r="D1856" s="95"/>
      <c r="E1856" s="95" t="str">
        <f ca="1">IF(ISERROR($Y1856),"",OFFSET('Smelter Look-up'!$D$4,$Y1856-4,0)&amp;"")</f>
        <v/>
      </c>
      <c r="F1856" s="95" t="str">
        <f ca="1">IF(ISERROR($Y1856),"",OFFSET('Smelter Look-up'!$E$4,$Y1856-4,0))</f>
        <v/>
      </c>
      <c r="G1856" s="95" t="str">
        <f ca="1">IF(C1856="Smelter not listed","Enter smelter details",IF(ISERROR($Y1856),"",OFFSET('Smelter Look-up'!$F$4,$Y1856-4,0)))</f>
        <v/>
      </c>
      <c r="H1856" s="154" t="str">
        <f ca="1">IF(ISERROR($Y1856),"",OFFSET('Smelter Look-up'!$G$4,$Y1856-4,0))</f>
        <v/>
      </c>
      <c r="I1856" s="96" t="str">
        <f ca="1">IF(ISERROR($Y1856),"",OFFSET('Smelter Look-up'!$H$4,$Y1856-4,0))</f>
        <v/>
      </c>
      <c r="J1856" s="96" t="str">
        <f ca="1">IF(ISERROR($Y1856),"",OFFSET('Smelter Look-up'!$I$4,$Y1856-4,0))</f>
        <v/>
      </c>
      <c r="K1856" s="97"/>
      <c r="L1856" s="97"/>
      <c r="M1856" s="97"/>
      <c r="N1856" s="97"/>
      <c r="O1856" s="97"/>
      <c r="P1856" s="97"/>
      <c r="Q1856" s="98"/>
      <c r="R1856" s="140" t="str">
        <f ca="1">IF(ISERROR($Y1856),"",OFFSET('Smelter Look-up'!$C$4,$Y1856-4,0)&amp;"")</f>
        <v/>
      </c>
      <c r="S1856" s="98" t="str">
        <f ca="1" t="shared" si="209"/>
        <v/>
      </c>
      <c r="T1856" s="98" t="str">
        <f ca="1">IF(B1856="","",IF(ISERROR(MATCH($J1856,SorP!B:B,0)),"",INDIRECT("'SorP'!$A$"&amp;MATCH($S1856&amp;$J1856,SorP!C:C,0))))</f>
        <v/>
      </c>
      <c r="U1856" s="99"/>
      <c r="V1856" s="74" t="str">
        <f ca="1" t="shared" si="210"/>
        <v/>
      </c>
      <c r="W1856" s="74" t="b">
        <f ca="1" t="shared" si="211"/>
        <v>0</v>
      </c>
      <c r="X1856" s="74" t="str">
        <f ca="1" t="shared" si="212"/>
        <v>+</v>
      </c>
      <c r="Y1856" s="74" t="e">
        <f ca="1">IF(C1856="",NA(),MATCH($B1856&amp;$C1856,'Smelter Look-up'!$J:$J,0))</f>
        <v>#N/A</v>
      </c>
      <c r="AB1856" s="74">
        <f ca="1" t="shared" si="213"/>
        <v>0</v>
      </c>
      <c r="AC1856" s="74" t="str">
        <f ca="1" t="shared" si="214"/>
        <v/>
      </c>
      <c r="AD1856" s="74" t="str">
        <f ca="1" t="shared" si="215"/>
        <v/>
      </c>
    </row>
    <row r="1857" s="74" customFormat="1" ht="20.15" customHeight="1" spans="1:30">
      <c r="A1857" s="97"/>
      <c r="B1857" s="95" t="str">
        <f ca="1">IF(LEN(A1857)=0,"",INDEX('Smelter Look-up'!$A:$A,MATCH($A1857,'Smelter Look-up'!$E:$E,0)))</f>
        <v/>
      </c>
      <c r="C1857" s="95" t="str">
        <f ca="1">IF(LEN(A1857)=0,"",INDEX('Smelter Look-up'!$C:$C,MATCH($A1857,'Smelter Look-up'!$E:$E,0)))</f>
        <v/>
      </c>
      <c r="D1857" s="95"/>
      <c r="E1857" s="95" t="str">
        <f ca="1">IF(ISERROR($Y1857),"",OFFSET('Smelter Look-up'!$D$4,$Y1857-4,0)&amp;"")</f>
        <v/>
      </c>
      <c r="F1857" s="95" t="str">
        <f ca="1">IF(ISERROR($Y1857),"",OFFSET('Smelter Look-up'!$E$4,$Y1857-4,0))</f>
        <v/>
      </c>
      <c r="G1857" s="95" t="str">
        <f ca="1">IF(C1857="Smelter not listed","Enter smelter details",IF(ISERROR($Y1857),"",OFFSET('Smelter Look-up'!$F$4,$Y1857-4,0)))</f>
        <v/>
      </c>
      <c r="H1857" s="154" t="str">
        <f ca="1">IF(ISERROR($Y1857),"",OFFSET('Smelter Look-up'!$G$4,$Y1857-4,0))</f>
        <v/>
      </c>
      <c r="I1857" s="96" t="str">
        <f ca="1">IF(ISERROR($Y1857),"",OFFSET('Smelter Look-up'!$H$4,$Y1857-4,0))</f>
        <v/>
      </c>
      <c r="J1857" s="96" t="str">
        <f ca="1">IF(ISERROR($Y1857),"",OFFSET('Smelter Look-up'!$I$4,$Y1857-4,0))</f>
        <v/>
      </c>
      <c r="K1857" s="97"/>
      <c r="L1857" s="97"/>
      <c r="M1857" s="97"/>
      <c r="N1857" s="97"/>
      <c r="O1857" s="97"/>
      <c r="P1857" s="97"/>
      <c r="Q1857" s="98"/>
      <c r="R1857" s="140" t="str">
        <f ca="1">IF(ISERROR($Y1857),"",OFFSET('Smelter Look-up'!$C$4,$Y1857-4,0)&amp;"")</f>
        <v/>
      </c>
      <c r="S1857" s="98" t="str">
        <f ca="1" t="shared" si="209"/>
        <v/>
      </c>
      <c r="T1857" s="98" t="str">
        <f ca="1">IF(B1857="","",IF(ISERROR(MATCH($J1857,SorP!B:B,0)),"",INDIRECT("'SorP'!$A$"&amp;MATCH($S1857&amp;$J1857,SorP!C:C,0))))</f>
        <v/>
      </c>
      <c r="U1857" s="99"/>
      <c r="V1857" s="74" t="str">
        <f ca="1" t="shared" si="210"/>
        <v/>
      </c>
      <c r="W1857" s="74" t="b">
        <f ca="1" t="shared" si="211"/>
        <v>0</v>
      </c>
      <c r="X1857" s="74" t="str">
        <f ca="1" t="shared" si="212"/>
        <v>+</v>
      </c>
      <c r="Y1857" s="74" t="e">
        <f ca="1">IF(C1857="",NA(),MATCH($B1857&amp;$C1857,'Smelter Look-up'!$J:$J,0))</f>
        <v>#N/A</v>
      </c>
      <c r="AB1857" s="74">
        <f ca="1" t="shared" si="213"/>
        <v>0</v>
      </c>
      <c r="AC1857" s="74" t="str">
        <f ca="1" t="shared" si="214"/>
        <v/>
      </c>
      <c r="AD1857" s="74" t="str">
        <f ca="1" t="shared" si="215"/>
        <v/>
      </c>
    </row>
    <row r="1858" s="74" customFormat="1" ht="20.15" customHeight="1" spans="1:30">
      <c r="A1858" s="97"/>
      <c r="B1858" s="95" t="str">
        <f ca="1">IF(LEN(A1858)=0,"",INDEX('Smelter Look-up'!$A:$A,MATCH($A1858,'Smelter Look-up'!$E:$E,0)))</f>
        <v/>
      </c>
      <c r="C1858" s="95" t="str">
        <f ca="1">IF(LEN(A1858)=0,"",INDEX('Smelter Look-up'!$C:$C,MATCH($A1858,'Smelter Look-up'!$E:$E,0)))</f>
        <v/>
      </c>
      <c r="D1858" s="95"/>
      <c r="E1858" s="95" t="str">
        <f ca="1">IF(ISERROR($Y1858),"",OFFSET('Smelter Look-up'!$D$4,$Y1858-4,0)&amp;"")</f>
        <v/>
      </c>
      <c r="F1858" s="95" t="str">
        <f ca="1">IF(ISERROR($Y1858),"",OFFSET('Smelter Look-up'!$E$4,$Y1858-4,0))</f>
        <v/>
      </c>
      <c r="G1858" s="95" t="str">
        <f ca="1">IF(C1858="Smelter not listed","Enter smelter details",IF(ISERROR($Y1858),"",OFFSET('Smelter Look-up'!$F$4,$Y1858-4,0)))</f>
        <v/>
      </c>
      <c r="H1858" s="154" t="str">
        <f ca="1">IF(ISERROR($Y1858),"",OFFSET('Smelter Look-up'!$G$4,$Y1858-4,0))</f>
        <v/>
      </c>
      <c r="I1858" s="96" t="str">
        <f ca="1">IF(ISERROR($Y1858),"",OFFSET('Smelter Look-up'!$H$4,$Y1858-4,0))</f>
        <v/>
      </c>
      <c r="J1858" s="96" t="str">
        <f ca="1">IF(ISERROR($Y1858),"",OFFSET('Smelter Look-up'!$I$4,$Y1858-4,0))</f>
        <v/>
      </c>
      <c r="K1858" s="97"/>
      <c r="L1858" s="97"/>
      <c r="M1858" s="97"/>
      <c r="N1858" s="97"/>
      <c r="O1858" s="97"/>
      <c r="P1858" s="97"/>
      <c r="Q1858" s="98"/>
      <c r="R1858" s="140" t="str">
        <f ca="1">IF(ISERROR($Y1858),"",OFFSET('Smelter Look-up'!$C$4,$Y1858-4,0)&amp;"")</f>
        <v/>
      </c>
      <c r="S1858" s="98" t="str">
        <f ca="1" t="shared" si="209"/>
        <v/>
      </c>
      <c r="T1858" s="98" t="str">
        <f ca="1">IF(B1858="","",IF(ISERROR(MATCH($J1858,SorP!B:B,0)),"",INDIRECT("'SorP'!$A$"&amp;MATCH($S1858&amp;$J1858,SorP!C:C,0))))</f>
        <v/>
      </c>
      <c r="U1858" s="99"/>
      <c r="V1858" s="74" t="str">
        <f ca="1" t="shared" si="210"/>
        <v/>
      </c>
      <c r="W1858" s="74" t="b">
        <f ca="1" t="shared" si="211"/>
        <v>0</v>
      </c>
      <c r="X1858" s="74" t="str">
        <f ca="1" t="shared" si="212"/>
        <v>+</v>
      </c>
      <c r="Y1858" s="74" t="e">
        <f ca="1">IF(C1858="",NA(),MATCH($B1858&amp;$C1858,'Smelter Look-up'!$J:$J,0))</f>
        <v>#N/A</v>
      </c>
      <c r="AB1858" s="74">
        <f ca="1" t="shared" si="213"/>
        <v>0</v>
      </c>
      <c r="AC1858" s="74" t="str">
        <f ca="1" t="shared" si="214"/>
        <v/>
      </c>
      <c r="AD1858" s="74" t="str">
        <f ca="1" t="shared" si="215"/>
        <v/>
      </c>
    </row>
    <row r="1859" s="74" customFormat="1" ht="20.15" customHeight="1" spans="1:30">
      <c r="A1859" s="97"/>
      <c r="B1859" s="95" t="str">
        <f ca="1">IF(LEN(A1859)=0,"",INDEX('Smelter Look-up'!$A:$A,MATCH($A1859,'Smelter Look-up'!$E:$E,0)))</f>
        <v/>
      </c>
      <c r="C1859" s="95" t="str">
        <f ca="1">IF(LEN(A1859)=0,"",INDEX('Smelter Look-up'!$C:$C,MATCH($A1859,'Smelter Look-up'!$E:$E,0)))</f>
        <v/>
      </c>
      <c r="D1859" s="95"/>
      <c r="E1859" s="95" t="str">
        <f ca="1">IF(ISERROR($Y1859),"",OFFSET('Smelter Look-up'!$D$4,$Y1859-4,0)&amp;"")</f>
        <v/>
      </c>
      <c r="F1859" s="95" t="str">
        <f ca="1">IF(ISERROR($Y1859),"",OFFSET('Smelter Look-up'!$E$4,$Y1859-4,0))</f>
        <v/>
      </c>
      <c r="G1859" s="95" t="str">
        <f ca="1">IF(C1859="Smelter not listed","Enter smelter details",IF(ISERROR($Y1859),"",OFFSET('Smelter Look-up'!$F$4,$Y1859-4,0)))</f>
        <v/>
      </c>
      <c r="H1859" s="154" t="str">
        <f ca="1">IF(ISERROR($Y1859),"",OFFSET('Smelter Look-up'!$G$4,$Y1859-4,0))</f>
        <v/>
      </c>
      <c r="I1859" s="96" t="str">
        <f ca="1">IF(ISERROR($Y1859),"",OFFSET('Smelter Look-up'!$H$4,$Y1859-4,0))</f>
        <v/>
      </c>
      <c r="J1859" s="96" t="str">
        <f ca="1">IF(ISERROR($Y1859),"",OFFSET('Smelter Look-up'!$I$4,$Y1859-4,0))</f>
        <v/>
      </c>
      <c r="K1859" s="97"/>
      <c r="L1859" s="97"/>
      <c r="M1859" s="97"/>
      <c r="N1859" s="97"/>
      <c r="O1859" s="97"/>
      <c r="P1859" s="97"/>
      <c r="Q1859" s="98"/>
      <c r="R1859" s="140" t="str">
        <f ca="1">IF(ISERROR($Y1859),"",OFFSET('Smelter Look-up'!$C$4,$Y1859-4,0)&amp;"")</f>
        <v/>
      </c>
      <c r="S1859" s="98" t="str">
        <f ca="1" t="shared" si="209"/>
        <v/>
      </c>
      <c r="T1859" s="98" t="str">
        <f ca="1">IF(B1859="","",IF(ISERROR(MATCH($J1859,SorP!B:B,0)),"",INDIRECT("'SorP'!$A$"&amp;MATCH($S1859&amp;$J1859,SorP!C:C,0))))</f>
        <v/>
      </c>
      <c r="U1859" s="99"/>
      <c r="V1859" s="74" t="str">
        <f ca="1" t="shared" si="210"/>
        <v/>
      </c>
      <c r="W1859" s="74" t="b">
        <f ca="1" t="shared" si="211"/>
        <v>0</v>
      </c>
      <c r="X1859" s="74" t="str">
        <f ca="1" t="shared" si="212"/>
        <v>+</v>
      </c>
      <c r="Y1859" s="74" t="e">
        <f ca="1">IF(C1859="",NA(),MATCH($B1859&amp;$C1859,'Smelter Look-up'!$J:$J,0))</f>
        <v>#N/A</v>
      </c>
      <c r="AB1859" s="74">
        <f ca="1" t="shared" si="213"/>
        <v>0</v>
      </c>
      <c r="AC1859" s="74" t="str">
        <f ca="1" t="shared" si="214"/>
        <v/>
      </c>
      <c r="AD1859" s="74" t="str">
        <f ca="1" t="shared" si="215"/>
        <v/>
      </c>
    </row>
    <row r="1860" s="74" customFormat="1" ht="20.15" customHeight="1" spans="1:30">
      <c r="A1860" s="97"/>
      <c r="B1860" s="95" t="str">
        <f ca="1">IF(LEN(A1860)=0,"",INDEX('Smelter Look-up'!$A:$A,MATCH($A1860,'Smelter Look-up'!$E:$E,0)))</f>
        <v/>
      </c>
      <c r="C1860" s="95" t="str">
        <f ca="1">IF(LEN(A1860)=0,"",INDEX('Smelter Look-up'!$C:$C,MATCH($A1860,'Smelter Look-up'!$E:$E,0)))</f>
        <v/>
      </c>
      <c r="D1860" s="95"/>
      <c r="E1860" s="95" t="str">
        <f ca="1">IF(ISERROR($Y1860),"",OFFSET('Smelter Look-up'!$D$4,$Y1860-4,0)&amp;"")</f>
        <v/>
      </c>
      <c r="F1860" s="95" t="str">
        <f ca="1">IF(ISERROR($Y1860),"",OFFSET('Smelter Look-up'!$E$4,$Y1860-4,0))</f>
        <v/>
      </c>
      <c r="G1860" s="95" t="str">
        <f ca="1">IF(C1860="Smelter not listed","Enter smelter details",IF(ISERROR($Y1860),"",OFFSET('Smelter Look-up'!$F$4,$Y1860-4,0)))</f>
        <v/>
      </c>
      <c r="H1860" s="154" t="str">
        <f ca="1">IF(ISERROR($Y1860),"",OFFSET('Smelter Look-up'!$G$4,$Y1860-4,0))</f>
        <v/>
      </c>
      <c r="I1860" s="96" t="str">
        <f ca="1">IF(ISERROR($Y1860),"",OFFSET('Smelter Look-up'!$H$4,$Y1860-4,0))</f>
        <v/>
      </c>
      <c r="J1860" s="96" t="str">
        <f ca="1">IF(ISERROR($Y1860),"",OFFSET('Smelter Look-up'!$I$4,$Y1860-4,0))</f>
        <v/>
      </c>
      <c r="K1860" s="97"/>
      <c r="L1860" s="97"/>
      <c r="M1860" s="97"/>
      <c r="N1860" s="97"/>
      <c r="O1860" s="97"/>
      <c r="P1860" s="97"/>
      <c r="Q1860" s="98"/>
      <c r="R1860" s="140" t="str">
        <f ca="1">IF(ISERROR($Y1860),"",OFFSET('Smelter Look-up'!$C$4,$Y1860-4,0)&amp;"")</f>
        <v/>
      </c>
      <c r="S1860" s="98" t="str">
        <f ca="1" t="shared" si="209"/>
        <v/>
      </c>
      <c r="T1860" s="98" t="str">
        <f ca="1">IF(B1860="","",IF(ISERROR(MATCH($J1860,SorP!B:B,0)),"",INDIRECT("'SorP'!$A$"&amp;MATCH($S1860&amp;$J1860,SorP!C:C,0))))</f>
        <v/>
      </c>
      <c r="U1860" s="99"/>
      <c r="V1860" s="74" t="str">
        <f ca="1" t="shared" si="210"/>
        <v/>
      </c>
      <c r="W1860" s="74" t="b">
        <f ca="1" t="shared" si="211"/>
        <v>0</v>
      </c>
      <c r="X1860" s="74" t="str">
        <f ca="1" t="shared" si="212"/>
        <v>+</v>
      </c>
      <c r="Y1860" s="74" t="e">
        <f ca="1">IF(C1860="",NA(),MATCH($B1860&amp;$C1860,'Smelter Look-up'!$J:$J,0))</f>
        <v>#N/A</v>
      </c>
      <c r="AB1860" s="74">
        <f ca="1" t="shared" si="213"/>
        <v>0</v>
      </c>
      <c r="AC1860" s="74" t="str">
        <f ca="1" t="shared" si="214"/>
        <v/>
      </c>
      <c r="AD1860" s="74" t="str">
        <f ca="1" t="shared" si="215"/>
        <v/>
      </c>
    </row>
    <row r="1861" s="74" customFormat="1" ht="20.15" customHeight="1" spans="1:30">
      <c r="A1861" s="97"/>
      <c r="B1861" s="95" t="str">
        <f ca="1">IF(LEN(A1861)=0,"",INDEX('Smelter Look-up'!$A:$A,MATCH($A1861,'Smelter Look-up'!$E:$E,0)))</f>
        <v/>
      </c>
      <c r="C1861" s="95" t="str">
        <f ca="1">IF(LEN(A1861)=0,"",INDEX('Smelter Look-up'!$C:$C,MATCH($A1861,'Smelter Look-up'!$E:$E,0)))</f>
        <v/>
      </c>
      <c r="D1861" s="95"/>
      <c r="E1861" s="95" t="str">
        <f ca="1">IF(ISERROR($Y1861),"",OFFSET('Smelter Look-up'!$D$4,$Y1861-4,0)&amp;"")</f>
        <v/>
      </c>
      <c r="F1861" s="95" t="str">
        <f ca="1">IF(ISERROR($Y1861),"",OFFSET('Smelter Look-up'!$E$4,$Y1861-4,0))</f>
        <v/>
      </c>
      <c r="G1861" s="95" t="str">
        <f ca="1">IF(C1861="Smelter not listed","Enter smelter details",IF(ISERROR($Y1861),"",OFFSET('Smelter Look-up'!$F$4,$Y1861-4,0)))</f>
        <v/>
      </c>
      <c r="H1861" s="154" t="str">
        <f ca="1">IF(ISERROR($Y1861),"",OFFSET('Smelter Look-up'!$G$4,$Y1861-4,0))</f>
        <v/>
      </c>
      <c r="I1861" s="96" t="str">
        <f ca="1">IF(ISERROR($Y1861),"",OFFSET('Smelter Look-up'!$H$4,$Y1861-4,0))</f>
        <v/>
      </c>
      <c r="J1861" s="96" t="str">
        <f ca="1">IF(ISERROR($Y1861),"",OFFSET('Smelter Look-up'!$I$4,$Y1861-4,0))</f>
        <v/>
      </c>
      <c r="K1861" s="97"/>
      <c r="L1861" s="97"/>
      <c r="M1861" s="97"/>
      <c r="N1861" s="97"/>
      <c r="O1861" s="97"/>
      <c r="P1861" s="97"/>
      <c r="Q1861" s="98"/>
      <c r="R1861" s="140" t="str">
        <f ca="1">IF(ISERROR($Y1861),"",OFFSET('Smelter Look-up'!$C$4,$Y1861-4,0)&amp;"")</f>
        <v/>
      </c>
      <c r="S1861" s="98" t="str">
        <f ca="1" t="shared" si="209"/>
        <v/>
      </c>
      <c r="T1861" s="98" t="str">
        <f ca="1">IF(B1861="","",IF(ISERROR(MATCH($J1861,SorP!B:B,0)),"",INDIRECT("'SorP'!$A$"&amp;MATCH($S1861&amp;$J1861,SorP!C:C,0))))</f>
        <v/>
      </c>
      <c r="U1861" s="99"/>
      <c r="V1861" s="74" t="str">
        <f ca="1" t="shared" si="210"/>
        <v/>
      </c>
      <c r="W1861" s="74" t="b">
        <f ca="1" t="shared" si="211"/>
        <v>0</v>
      </c>
      <c r="X1861" s="74" t="str">
        <f ca="1" t="shared" si="212"/>
        <v>+</v>
      </c>
      <c r="Y1861" s="74" t="e">
        <f ca="1">IF(C1861="",NA(),MATCH($B1861&amp;$C1861,'Smelter Look-up'!$J:$J,0))</f>
        <v>#N/A</v>
      </c>
      <c r="AB1861" s="74">
        <f ca="1" t="shared" si="213"/>
        <v>0</v>
      </c>
      <c r="AC1861" s="74" t="str">
        <f ca="1" t="shared" si="214"/>
        <v/>
      </c>
      <c r="AD1861" s="74" t="str">
        <f ca="1" t="shared" si="215"/>
        <v/>
      </c>
    </row>
    <row r="1862" s="74" customFormat="1" ht="20.15" customHeight="1" spans="1:30">
      <c r="A1862" s="97"/>
      <c r="B1862" s="95" t="str">
        <f ca="1">IF(LEN(A1862)=0,"",INDEX('Smelter Look-up'!$A:$A,MATCH($A1862,'Smelter Look-up'!$E:$E,0)))</f>
        <v/>
      </c>
      <c r="C1862" s="95" t="str">
        <f ca="1">IF(LEN(A1862)=0,"",INDEX('Smelter Look-up'!$C:$C,MATCH($A1862,'Smelter Look-up'!$E:$E,0)))</f>
        <v/>
      </c>
      <c r="D1862" s="95"/>
      <c r="E1862" s="95" t="str">
        <f ca="1">IF(ISERROR($Y1862),"",OFFSET('Smelter Look-up'!$D$4,$Y1862-4,0)&amp;"")</f>
        <v/>
      </c>
      <c r="F1862" s="95" t="str">
        <f ca="1">IF(ISERROR($Y1862),"",OFFSET('Smelter Look-up'!$E$4,$Y1862-4,0))</f>
        <v/>
      </c>
      <c r="G1862" s="95" t="str">
        <f ca="1">IF(C1862="Smelter not listed","Enter smelter details",IF(ISERROR($Y1862),"",OFFSET('Smelter Look-up'!$F$4,$Y1862-4,0)))</f>
        <v/>
      </c>
      <c r="H1862" s="154" t="str">
        <f ca="1">IF(ISERROR($Y1862),"",OFFSET('Smelter Look-up'!$G$4,$Y1862-4,0))</f>
        <v/>
      </c>
      <c r="I1862" s="96" t="str">
        <f ca="1">IF(ISERROR($Y1862),"",OFFSET('Smelter Look-up'!$H$4,$Y1862-4,0))</f>
        <v/>
      </c>
      <c r="J1862" s="96" t="str">
        <f ca="1">IF(ISERROR($Y1862),"",OFFSET('Smelter Look-up'!$I$4,$Y1862-4,0))</f>
        <v/>
      </c>
      <c r="K1862" s="97"/>
      <c r="L1862" s="97"/>
      <c r="M1862" s="97"/>
      <c r="N1862" s="97"/>
      <c r="O1862" s="97"/>
      <c r="P1862" s="97"/>
      <c r="Q1862" s="98"/>
      <c r="R1862" s="140" t="str">
        <f ca="1">IF(ISERROR($Y1862),"",OFFSET('Smelter Look-up'!$C$4,$Y1862-4,0)&amp;"")</f>
        <v/>
      </c>
      <c r="S1862" s="98" t="str">
        <f ca="1" t="shared" si="209"/>
        <v/>
      </c>
      <c r="T1862" s="98" t="str">
        <f ca="1">IF(B1862="","",IF(ISERROR(MATCH($J1862,SorP!B:B,0)),"",INDIRECT("'SorP'!$A$"&amp;MATCH($S1862&amp;$J1862,SorP!C:C,0))))</f>
        <v/>
      </c>
      <c r="U1862" s="99"/>
      <c r="V1862" s="74" t="str">
        <f ca="1" t="shared" si="210"/>
        <v/>
      </c>
      <c r="W1862" s="74" t="b">
        <f ca="1" t="shared" si="211"/>
        <v>0</v>
      </c>
      <c r="X1862" s="74" t="str">
        <f ca="1" t="shared" si="212"/>
        <v>+</v>
      </c>
      <c r="Y1862" s="74" t="e">
        <f ca="1">IF(C1862="",NA(),MATCH($B1862&amp;$C1862,'Smelter Look-up'!$J:$J,0))</f>
        <v>#N/A</v>
      </c>
      <c r="AB1862" s="74">
        <f ca="1" t="shared" si="213"/>
        <v>0</v>
      </c>
      <c r="AC1862" s="74" t="str">
        <f ca="1" t="shared" si="214"/>
        <v/>
      </c>
      <c r="AD1862" s="74" t="str">
        <f ca="1" t="shared" si="215"/>
        <v/>
      </c>
    </row>
    <row r="1863" s="74" customFormat="1" ht="20.15" customHeight="1" spans="1:30">
      <c r="A1863" s="97"/>
      <c r="B1863" s="95" t="str">
        <f ca="1">IF(LEN(A1863)=0,"",INDEX('Smelter Look-up'!$A:$A,MATCH($A1863,'Smelter Look-up'!$E:$E,0)))</f>
        <v/>
      </c>
      <c r="C1863" s="95" t="str">
        <f ca="1">IF(LEN(A1863)=0,"",INDEX('Smelter Look-up'!$C:$C,MATCH($A1863,'Smelter Look-up'!$E:$E,0)))</f>
        <v/>
      </c>
      <c r="D1863" s="95"/>
      <c r="E1863" s="95" t="str">
        <f ca="1">IF(ISERROR($Y1863),"",OFFSET('Smelter Look-up'!$D$4,$Y1863-4,0)&amp;"")</f>
        <v/>
      </c>
      <c r="F1863" s="95" t="str">
        <f ca="1">IF(ISERROR($Y1863),"",OFFSET('Smelter Look-up'!$E$4,$Y1863-4,0))</f>
        <v/>
      </c>
      <c r="G1863" s="95" t="str">
        <f ca="1">IF(C1863="Smelter not listed","Enter smelter details",IF(ISERROR($Y1863),"",OFFSET('Smelter Look-up'!$F$4,$Y1863-4,0)))</f>
        <v/>
      </c>
      <c r="H1863" s="154" t="str">
        <f ca="1">IF(ISERROR($Y1863),"",OFFSET('Smelter Look-up'!$G$4,$Y1863-4,0))</f>
        <v/>
      </c>
      <c r="I1863" s="96" t="str">
        <f ca="1">IF(ISERROR($Y1863),"",OFFSET('Smelter Look-up'!$H$4,$Y1863-4,0))</f>
        <v/>
      </c>
      <c r="J1863" s="96" t="str">
        <f ca="1">IF(ISERROR($Y1863),"",OFFSET('Smelter Look-up'!$I$4,$Y1863-4,0))</f>
        <v/>
      </c>
      <c r="K1863" s="97"/>
      <c r="L1863" s="97"/>
      <c r="M1863" s="97"/>
      <c r="N1863" s="97"/>
      <c r="O1863" s="97"/>
      <c r="P1863" s="97"/>
      <c r="Q1863" s="98"/>
      <c r="R1863" s="140" t="str">
        <f ca="1">IF(ISERROR($Y1863),"",OFFSET('Smelter Look-up'!$C$4,$Y1863-4,0)&amp;"")</f>
        <v/>
      </c>
      <c r="S1863" s="98" t="str">
        <f ca="1" t="shared" si="209"/>
        <v/>
      </c>
      <c r="T1863" s="98" t="str">
        <f ca="1">IF(B1863="","",IF(ISERROR(MATCH($J1863,SorP!B:B,0)),"",INDIRECT("'SorP'!$A$"&amp;MATCH($S1863&amp;$J1863,SorP!C:C,0))))</f>
        <v/>
      </c>
      <c r="U1863" s="99"/>
      <c r="V1863" s="74" t="str">
        <f ca="1" t="shared" si="210"/>
        <v/>
      </c>
      <c r="W1863" s="74" t="b">
        <f ca="1" t="shared" si="211"/>
        <v>0</v>
      </c>
      <c r="X1863" s="74" t="str">
        <f ca="1" t="shared" si="212"/>
        <v>+</v>
      </c>
      <c r="Y1863" s="74" t="e">
        <f ca="1">IF(C1863="",NA(),MATCH($B1863&amp;$C1863,'Smelter Look-up'!$J:$J,0))</f>
        <v>#N/A</v>
      </c>
      <c r="AB1863" s="74">
        <f ca="1" t="shared" si="213"/>
        <v>0</v>
      </c>
      <c r="AC1863" s="74" t="str">
        <f ca="1" t="shared" si="214"/>
        <v/>
      </c>
      <c r="AD1863" s="74" t="str">
        <f ca="1" t="shared" si="215"/>
        <v/>
      </c>
    </row>
    <row r="1864" s="74" customFormat="1" ht="20.15" customHeight="1" spans="1:30">
      <c r="A1864" s="97"/>
      <c r="B1864" s="95" t="str">
        <f ca="1">IF(LEN(A1864)=0,"",INDEX('Smelter Look-up'!$A:$A,MATCH($A1864,'Smelter Look-up'!$E:$E,0)))</f>
        <v/>
      </c>
      <c r="C1864" s="95" t="str">
        <f ca="1">IF(LEN(A1864)=0,"",INDEX('Smelter Look-up'!$C:$C,MATCH($A1864,'Smelter Look-up'!$E:$E,0)))</f>
        <v/>
      </c>
      <c r="D1864" s="95"/>
      <c r="E1864" s="95" t="str">
        <f ca="1">IF(ISERROR($Y1864),"",OFFSET('Smelter Look-up'!$D$4,$Y1864-4,0)&amp;"")</f>
        <v/>
      </c>
      <c r="F1864" s="95" t="str">
        <f ca="1">IF(ISERROR($Y1864),"",OFFSET('Smelter Look-up'!$E$4,$Y1864-4,0))</f>
        <v/>
      </c>
      <c r="G1864" s="95" t="str">
        <f ca="1">IF(C1864="Smelter not listed","Enter smelter details",IF(ISERROR($Y1864),"",OFFSET('Smelter Look-up'!$F$4,$Y1864-4,0)))</f>
        <v/>
      </c>
      <c r="H1864" s="154" t="str">
        <f ca="1">IF(ISERROR($Y1864),"",OFFSET('Smelter Look-up'!$G$4,$Y1864-4,0))</f>
        <v/>
      </c>
      <c r="I1864" s="96" t="str">
        <f ca="1">IF(ISERROR($Y1864),"",OFFSET('Smelter Look-up'!$H$4,$Y1864-4,0))</f>
        <v/>
      </c>
      <c r="J1864" s="96" t="str">
        <f ca="1">IF(ISERROR($Y1864),"",OFFSET('Smelter Look-up'!$I$4,$Y1864-4,0))</f>
        <v/>
      </c>
      <c r="K1864" s="97"/>
      <c r="L1864" s="97"/>
      <c r="M1864" s="97"/>
      <c r="N1864" s="97"/>
      <c r="O1864" s="97"/>
      <c r="P1864" s="97"/>
      <c r="Q1864" s="98"/>
      <c r="R1864" s="140" t="str">
        <f ca="1">IF(ISERROR($Y1864),"",OFFSET('Smelter Look-up'!$C$4,$Y1864-4,0)&amp;"")</f>
        <v/>
      </c>
      <c r="S1864" s="98" t="str">
        <f ca="1" t="shared" si="209"/>
        <v/>
      </c>
      <c r="T1864" s="98" t="str">
        <f ca="1">IF(B1864="","",IF(ISERROR(MATCH($J1864,SorP!B:B,0)),"",INDIRECT("'SorP'!$A$"&amp;MATCH($S1864&amp;$J1864,SorP!C:C,0))))</f>
        <v/>
      </c>
      <c r="U1864" s="99"/>
      <c r="V1864" s="74" t="str">
        <f ca="1" t="shared" si="210"/>
        <v/>
      </c>
      <c r="W1864" s="74" t="b">
        <f ca="1" t="shared" si="211"/>
        <v>0</v>
      </c>
      <c r="X1864" s="74" t="str">
        <f ca="1" t="shared" si="212"/>
        <v>+</v>
      </c>
      <c r="Y1864" s="74" t="e">
        <f ca="1">IF(C1864="",NA(),MATCH($B1864&amp;$C1864,'Smelter Look-up'!$J:$J,0))</f>
        <v>#N/A</v>
      </c>
      <c r="AB1864" s="74">
        <f ca="1" t="shared" si="213"/>
        <v>0</v>
      </c>
      <c r="AC1864" s="74" t="str">
        <f ca="1" t="shared" si="214"/>
        <v/>
      </c>
      <c r="AD1864" s="74" t="str">
        <f ca="1" t="shared" si="215"/>
        <v/>
      </c>
    </row>
    <row r="1865" s="74" customFormat="1" ht="20.15" customHeight="1" spans="1:30">
      <c r="A1865" s="97"/>
      <c r="B1865" s="95" t="str">
        <f ca="1">IF(LEN(A1865)=0,"",INDEX('Smelter Look-up'!$A:$A,MATCH($A1865,'Smelter Look-up'!$E:$E,0)))</f>
        <v/>
      </c>
      <c r="C1865" s="95" t="str">
        <f ca="1">IF(LEN(A1865)=0,"",INDEX('Smelter Look-up'!$C:$C,MATCH($A1865,'Smelter Look-up'!$E:$E,0)))</f>
        <v/>
      </c>
      <c r="D1865" s="95"/>
      <c r="E1865" s="95" t="str">
        <f ca="1">IF(ISERROR($Y1865),"",OFFSET('Smelter Look-up'!$D$4,$Y1865-4,0)&amp;"")</f>
        <v/>
      </c>
      <c r="F1865" s="95" t="str">
        <f ca="1">IF(ISERROR($Y1865),"",OFFSET('Smelter Look-up'!$E$4,$Y1865-4,0))</f>
        <v/>
      </c>
      <c r="G1865" s="95" t="str">
        <f ca="1">IF(C1865="Smelter not listed","Enter smelter details",IF(ISERROR($Y1865),"",OFFSET('Smelter Look-up'!$F$4,$Y1865-4,0)))</f>
        <v/>
      </c>
      <c r="H1865" s="154" t="str">
        <f ca="1">IF(ISERROR($Y1865),"",OFFSET('Smelter Look-up'!$G$4,$Y1865-4,0))</f>
        <v/>
      </c>
      <c r="I1865" s="96" t="str">
        <f ca="1">IF(ISERROR($Y1865),"",OFFSET('Smelter Look-up'!$H$4,$Y1865-4,0))</f>
        <v/>
      </c>
      <c r="J1865" s="96" t="str">
        <f ca="1">IF(ISERROR($Y1865),"",OFFSET('Smelter Look-up'!$I$4,$Y1865-4,0))</f>
        <v/>
      </c>
      <c r="K1865" s="97"/>
      <c r="L1865" s="97"/>
      <c r="M1865" s="97"/>
      <c r="N1865" s="97"/>
      <c r="O1865" s="97"/>
      <c r="P1865" s="97"/>
      <c r="Q1865" s="98"/>
      <c r="R1865" s="140" t="str">
        <f ca="1">IF(ISERROR($Y1865),"",OFFSET('Smelter Look-up'!$C$4,$Y1865-4,0)&amp;"")</f>
        <v/>
      </c>
      <c r="S1865" s="98" t="str">
        <f ca="1" t="shared" si="209"/>
        <v/>
      </c>
      <c r="T1865" s="98" t="str">
        <f ca="1">IF(B1865="","",IF(ISERROR(MATCH($J1865,SorP!B:B,0)),"",INDIRECT("'SorP'!$A$"&amp;MATCH($S1865&amp;$J1865,SorP!C:C,0))))</f>
        <v/>
      </c>
      <c r="U1865" s="99"/>
      <c r="V1865" s="74" t="str">
        <f ca="1" t="shared" si="210"/>
        <v/>
      </c>
      <c r="W1865" s="74" t="b">
        <f ca="1" t="shared" si="211"/>
        <v>0</v>
      </c>
      <c r="X1865" s="74" t="str">
        <f ca="1" t="shared" si="212"/>
        <v>+</v>
      </c>
      <c r="Y1865" s="74" t="e">
        <f ca="1">IF(C1865="",NA(),MATCH($B1865&amp;$C1865,'Smelter Look-up'!$J:$J,0))</f>
        <v>#N/A</v>
      </c>
      <c r="AB1865" s="74">
        <f ca="1" t="shared" si="213"/>
        <v>0</v>
      </c>
      <c r="AC1865" s="74" t="str">
        <f ca="1" t="shared" si="214"/>
        <v/>
      </c>
      <c r="AD1865" s="74" t="str">
        <f ca="1" t="shared" si="215"/>
        <v/>
      </c>
    </row>
    <row r="1866" s="74" customFormat="1" ht="20.15" customHeight="1" spans="1:30">
      <c r="A1866" s="97"/>
      <c r="B1866" s="95" t="str">
        <f ca="1">IF(LEN(A1866)=0,"",INDEX('Smelter Look-up'!$A:$A,MATCH($A1866,'Smelter Look-up'!$E:$E,0)))</f>
        <v/>
      </c>
      <c r="C1866" s="95" t="str">
        <f ca="1">IF(LEN(A1866)=0,"",INDEX('Smelter Look-up'!$C:$C,MATCH($A1866,'Smelter Look-up'!$E:$E,0)))</f>
        <v/>
      </c>
      <c r="D1866" s="95"/>
      <c r="E1866" s="95" t="str">
        <f ca="1">IF(ISERROR($Y1866),"",OFFSET('Smelter Look-up'!$D$4,$Y1866-4,0)&amp;"")</f>
        <v/>
      </c>
      <c r="F1866" s="95" t="str">
        <f ca="1">IF(ISERROR($Y1866),"",OFFSET('Smelter Look-up'!$E$4,$Y1866-4,0))</f>
        <v/>
      </c>
      <c r="G1866" s="95" t="str">
        <f ca="1">IF(C1866="Smelter not listed","Enter smelter details",IF(ISERROR($Y1866),"",OFFSET('Smelter Look-up'!$F$4,$Y1866-4,0)))</f>
        <v/>
      </c>
      <c r="H1866" s="154" t="str">
        <f ca="1">IF(ISERROR($Y1866),"",OFFSET('Smelter Look-up'!$G$4,$Y1866-4,0))</f>
        <v/>
      </c>
      <c r="I1866" s="96" t="str">
        <f ca="1">IF(ISERROR($Y1866),"",OFFSET('Smelter Look-up'!$H$4,$Y1866-4,0))</f>
        <v/>
      </c>
      <c r="J1866" s="96" t="str">
        <f ca="1">IF(ISERROR($Y1866),"",OFFSET('Smelter Look-up'!$I$4,$Y1866-4,0))</f>
        <v/>
      </c>
      <c r="K1866" s="97"/>
      <c r="L1866" s="97"/>
      <c r="M1866" s="97"/>
      <c r="N1866" s="97"/>
      <c r="O1866" s="97"/>
      <c r="P1866" s="97"/>
      <c r="Q1866" s="98"/>
      <c r="R1866" s="140" t="str">
        <f ca="1">IF(ISERROR($Y1866),"",OFFSET('Smelter Look-up'!$C$4,$Y1866-4,0)&amp;"")</f>
        <v/>
      </c>
      <c r="S1866" s="98" t="str">
        <f ca="1" t="shared" si="209"/>
        <v/>
      </c>
      <c r="T1866" s="98" t="str">
        <f ca="1">IF(B1866="","",IF(ISERROR(MATCH($J1866,SorP!B:B,0)),"",INDIRECT("'SorP'!$A$"&amp;MATCH($S1866&amp;$J1866,SorP!C:C,0))))</f>
        <v/>
      </c>
      <c r="U1866" s="99"/>
      <c r="V1866" s="74" t="str">
        <f ca="1" t="shared" si="210"/>
        <v/>
      </c>
      <c r="W1866" s="74" t="b">
        <f ca="1" t="shared" si="211"/>
        <v>0</v>
      </c>
      <c r="X1866" s="74" t="str">
        <f ca="1" t="shared" si="212"/>
        <v>+</v>
      </c>
      <c r="Y1866" s="74" t="e">
        <f ca="1">IF(C1866="",NA(),MATCH($B1866&amp;$C1866,'Smelter Look-up'!$J:$J,0))</f>
        <v>#N/A</v>
      </c>
      <c r="AB1866" s="74">
        <f ca="1" t="shared" si="213"/>
        <v>0</v>
      </c>
      <c r="AC1866" s="74" t="str">
        <f ca="1" t="shared" si="214"/>
        <v/>
      </c>
      <c r="AD1866" s="74" t="str">
        <f ca="1" t="shared" si="215"/>
        <v/>
      </c>
    </row>
    <row r="1867" s="74" customFormat="1" ht="20.15" customHeight="1" spans="1:30">
      <c r="A1867" s="97"/>
      <c r="B1867" s="95" t="str">
        <f ca="1">IF(LEN(A1867)=0,"",INDEX('Smelter Look-up'!$A:$A,MATCH($A1867,'Smelter Look-up'!$E:$E,0)))</f>
        <v/>
      </c>
      <c r="C1867" s="95" t="str">
        <f ca="1">IF(LEN(A1867)=0,"",INDEX('Smelter Look-up'!$C:$C,MATCH($A1867,'Smelter Look-up'!$E:$E,0)))</f>
        <v/>
      </c>
      <c r="D1867" s="95"/>
      <c r="E1867" s="95" t="str">
        <f ca="1">IF(ISERROR($Y1867),"",OFFSET('Smelter Look-up'!$D$4,$Y1867-4,0)&amp;"")</f>
        <v/>
      </c>
      <c r="F1867" s="95" t="str">
        <f ca="1">IF(ISERROR($Y1867),"",OFFSET('Smelter Look-up'!$E$4,$Y1867-4,0))</f>
        <v/>
      </c>
      <c r="G1867" s="95" t="str">
        <f ca="1">IF(C1867="Smelter not listed","Enter smelter details",IF(ISERROR($Y1867),"",OFFSET('Smelter Look-up'!$F$4,$Y1867-4,0)))</f>
        <v/>
      </c>
      <c r="H1867" s="154" t="str">
        <f ca="1">IF(ISERROR($Y1867),"",OFFSET('Smelter Look-up'!$G$4,$Y1867-4,0))</f>
        <v/>
      </c>
      <c r="I1867" s="96" t="str">
        <f ca="1">IF(ISERROR($Y1867),"",OFFSET('Smelter Look-up'!$H$4,$Y1867-4,0))</f>
        <v/>
      </c>
      <c r="J1867" s="96" t="str">
        <f ca="1">IF(ISERROR($Y1867),"",OFFSET('Smelter Look-up'!$I$4,$Y1867-4,0))</f>
        <v/>
      </c>
      <c r="K1867" s="97"/>
      <c r="L1867" s="97"/>
      <c r="M1867" s="97"/>
      <c r="N1867" s="97"/>
      <c r="O1867" s="97"/>
      <c r="P1867" s="97"/>
      <c r="Q1867" s="98"/>
      <c r="R1867" s="140" t="str">
        <f ca="1">IF(ISERROR($Y1867),"",OFFSET('Smelter Look-up'!$C$4,$Y1867-4,0)&amp;"")</f>
        <v/>
      </c>
      <c r="S1867" s="98" t="str">
        <f ca="1" t="shared" si="209"/>
        <v/>
      </c>
      <c r="T1867" s="98" t="str">
        <f ca="1">IF(B1867="","",IF(ISERROR(MATCH($J1867,SorP!B:B,0)),"",INDIRECT("'SorP'!$A$"&amp;MATCH($S1867&amp;$J1867,SorP!C:C,0))))</f>
        <v/>
      </c>
      <c r="U1867" s="99"/>
      <c r="V1867" s="74" t="str">
        <f ca="1" t="shared" si="210"/>
        <v/>
      </c>
      <c r="W1867" s="74" t="b">
        <f ca="1" t="shared" si="211"/>
        <v>0</v>
      </c>
      <c r="X1867" s="74" t="str">
        <f ca="1" t="shared" si="212"/>
        <v>+</v>
      </c>
      <c r="Y1867" s="74" t="e">
        <f ca="1">IF(C1867="",NA(),MATCH($B1867&amp;$C1867,'Smelter Look-up'!$J:$J,0))</f>
        <v>#N/A</v>
      </c>
      <c r="AB1867" s="74">
        <f ca="1" t="shared" si="213"/>
        <v>0</v>
      </c>
      <c r="AC1867" s="74" t="str">
        <f ca="1" t="shared" si="214"/>
        <v/>
      </c>
      <c r="AD1867" s="74" t="str">
        <f ca="1" t="shared" si="215"/>
        <v/>
      </c>
    </row>
    <row r="1868" s="74" customFormat="1" ht="20.15" customHeight="1" spans="1:30">
      <c r="A1868" s="97"/>
      <c r="B1868" s="95" t="str">
        <f ca="1">IF(LEN(A1868)=0,"",INDEX('Smelter Look-up'!$A:$A,MATCH($A1868,'Smelter Look-up'!$E:$E,0)))</f>
        <v/>
      </c>
      <c r="C1868" s="95" t="str">
        <f ca="1">IF(LEN(A1868)=0,"",INDEX('Smelter Look-up'!$C:$C,MATCH($A1868,'Smelter Look-up'!$E:$E,0)))</f>
        <v/>
      </c>
      <c r="D1868" s="95"/>
      <c r="E1868" s="95" t="str">
        <f ca="1">IF(ISERROR($Y1868),"",OFFSET('Smelter Look-up'!$D$4,$Y1868-4,0)&amp;"")</f>
        <v/>
      </c>
      <c r="F1868" s="95" t="str">
        <f ca="1">IF(ISERROR($Y1868),"",OFFSET('Smelter Look-up'!$E$4,$Y1868-4,0))</f>
        <v/>
      </c>
      <c r="G1868" s="95" t="str">
        <f ca="1">IF(C1868="Smelter not listed","Enter smelter details",IF(ISERROR($Y1868),"",OFFSET('Smelter Look-up'!$F$4,$Y1868-4,0)))</f>
        <v/>
      </c>
      <c r="H1868" s="154" t="str">
        <f ca="1">IF(ISERROR($Y1868),"",OFFSET('Smelter Look-up'!$G$4,$Y1868-4,0))</f>
        <v/>
      </c>
      <c r="I1868" s="96" t="str">
        <f ca="1">IF(ISERROR($Y1868),"",OFFSET('Smelter Look-up'!$H$4,$Y1868-4,0))</f>
        <v/>
      </c>
      <c r="J1868" s="96" t="str">
        <f ca="1">IF(ISERROR($Y1868),"",OFFSET('Smelter Look-up'!$I$4,$Y1868-4,0))</f>
        <v/>
      </c>
      <c r="K1868" s="97"/>
      <c r="L1868" s="97"/>
      <c r="M1868" s="97"/>
      <c r="N1868" s="97"/>
      <c r="O1868" s="97"/>
      <c r="P1868" s="97"/>
      <c r="Q1868" s="98"/>
      <c r="R1868" s="140" t="str">
        <f ca="1">IF(ISERROR($Y1868),"",OFFSET('Smelter Look-up'!$C$4,$Y1868-4,0)&amp;"")</f>
        <v/>
      </c>
      <c r="S1868" s="98" t="str">
        <f ca="1" t="shared" si="209"/>
        <v/>
      </c>
      <c r="T1868" s="98" t="str">
        <f ca="1">IF(B1868="","",IF(ISERROR(MATCH($J1868,SorP!B:B,0)),"",INDIRECT("'SorP'!$A$"&amp;MATCH($S1868&amp;$J1868,SorP!C:C,0))))</f>
        <v/>
      </c>
      <c r="U1868" s="99"/>
      <c r="V1868" s="74" t="str">
        <f ca="1" t="shared" si="210"/>
        <v/>
      </c>
      <c r="W1868" s="74" t="b">
        <f ca="1" t="shared" si="211"/>
        <v>0</v>
      </c>
      <c r="X1868" s="74" t="str">
        <f ca="1" t="shared" si="212"/>
        <v>+</v>
      </c>
      <c r="Y1868" s="74" t="e">
        <f ca="1">IF(C1868="",NA(),MATCH($B1868&amp;$C1868,'Smelter Look-up'!$J:$J,0))</f>
        <v>#N/A</v>
      </c>
      <c r="AB1868" s="74">
        <f ca="1" t="shared" si="213"/>
        <v>0</v>
      </c>
      <c r="AC1868" s="74" t="str">
        <f ca="1" t="shared" si="214"/>
        <v/>
      </c>
      <c r="AD1868" s="74" t="str">
        <f ca="1" t="shared" si="215"/>
        <v/>
      </c>
    </row>
    <row r="1869" s="74" customFormat="1" ht="20.15" customHeight="1" spans="1:30">
      <c r="A1869" s="97"/>
      <c r="B1869" s="95" t="str">
        <f ca="1">IF(LEN(A1869)=0,"",INDEX('Smelter Look-up'!$A:$A,MATCH($A1869,'Smelter Look-up'!$E:$E,0)))</f>
        <v/>
      </c>
      <c r="C1869" s="95" t="str">
        <f ca="1">IF(LEN(A1869)=0,"",INDEX('Smelter Look-up'!$C:$C,MATCH($A1869,'Smelter Look-up'!$E:$E,0)))</f>
        <v/>
      </c>
      <c r="D1869" s="95"/>
      <c r="E1869" s="95" t="str">
        <f ca="1">IF(ISERROR($Y1869),"",OFFSET('Smelter Look-up'!$D$4,$Y1869-4,0)&amp;"")</f>
        <v/>
      </c>
      <c r="F1869" s="95" t="str">
        <f ca="1">IF(ISERROR($Y1869),"",OFFSET('Smelter Look-up'!$E$4,$Y1869-4,0))</f>
        <v/>
      </c>
      <c r="G1869" s="95" t="str">
        <f ca="1">IF(C1869="Smelter not listed","Enter smelter details",IF(ISERROR($Y1869),"",OFFSET('Smelter Look-up'!$F$4,$Y1869-4,0)))</f>
        <v/>
      </c>
      <c r="H1869" s="154" t="str">
        <f ca="1">IF(ISERROR($Y1869),"",OFFSET('Smelter Look-up'!$G$4,$Y1869-4,0))</f>
        <v/>
      </c>
      <c r="I1869" s="96" t="str">
        <f ca="1">IF(ISERROR($Y1869),"",OFFSET('Smelter Look-up'!$H$4,$Y1869-4,0))</f>
        <v/>
      </c>
      <c r="J1869" s="96" t="str">
        <f ca="1">IF(ISERROR($Y1869),"",OFFSET('Smelter Look-up'!$I$4,$Y1869-4,0))</f>
        <v/>
      </c>
      <c r="K1869" s="97"/>
      <c r="L1869" s="97"/>
      <c r="M1869" s="97"/>
      <c r="N1869" s="97"/>
      <c r="O1869" s="97"/>
      <c r="P1869" s="97"/>
      <c r="Q1869" s="98"/>
      <c r="R1869" s="140" t="str">
        <f ca="1">IF(ISERROR($Y1869),"",OFFSET('Smelter Look-up'!$C$4,$Y1869-4,0)&amp;"")</f>
        <v/>
      </c>
      <c r="S1869" s="98" t="str">
        <f ca="1" t="shared" si="209"/>
        <v/>
      </c>
      <c r="T1869" s="98" t="str">
        <f ca="1">IF(B1869="","",IF(ISERROR(MATCH($J1869,SorP!B:B,0)),"",INDIRECT("'SorP'!$A$"&amp;MATCH($S1869&amp;$J1869,SorP!C:C,0))))</f>
        <v/>
      </c>
      <c r="U1869" s="99"/>
      <c r="V1869" s="74" t="str">
        <f ca="1" t="shared" si="210"/>
        <v/>
      </c>
      <c r="W1869" s="74" t="b">
        <f ca="1" t="shared" si="211"/>
        <v>0</v>
      </c>
      <c r="X1869" s="74" t="str">
        <f ca="1" t="shared" si="212"/>
        <v>+</v>
      </c>
      <c r="Y1869" s="74" t="e">
        <f ca="1">IF(C1869="",NA(),MATCH($B1869&amp;$C1869,'Smelter Look-up'!$J:$J,0))</f>
        <v>#N/A</v>
      </c>
      <c r="AB1869" s="74">
        <f ca="1" t="shared" si="213"/>
        <v>0</v>
      </c>
      <c r="AC1869" s="74" t="str">
        <f ca="1" t="shared" si="214"/>
        <v/>
      </c>
      <c r="AD1869" s="74" t="str">
        <f ca="1" t="shared" si="215"/>
        <v/>
      </c>
    </row>
    <row r="1870" s="74" customFormat="1" ht="20.15" customHeight="1" spans="1:30">
      <c r="A1870" s="97"/>
      <c r="B1870" s="95" t="str">
        <f ca="1">IF(LEN(A1870)=0,"",INDEX('Smelter Look-up'!$A:$A,MATCH($A1870,'Smelter Look-up'!$E:$E,0)))</f>
        <v/>
      </c>
      <c r="C1870" s="95" t="str">
        <f ca="1">IF(LEN(A1870)=0,"",INDEX('Smelter Look-up'!$C:$C,MATCH($A1870,'Smelter Look-up'!$E:$E,0)))</f>
        <v/>
      </c>
      <c r="D1870" s="95"/>
      <c r="E1870" s="95" t="str">
        <f ca="1">IF(ISERROR($Y1870),"",OFFSET('Smelter Look-up'!$D$4,$Y1870-4,0)&amp;"")</f>
        <v/>
      </c>
      <c r="F1870" s="95" t="str">
        <f ca="1">IF(ISERROR($Y1870),"",OFFSET('Smelter Look-up'!$E$4,$Y1870-4,0))</f>
        <v/>
      </c>
      <c r="G1870" s="95" t="str">
        <f ca="1">IF(C1870="Smelter not listed","Enter smelter details",IF(ISERROR($Y1870),"",OFFSET('Smelter Look-up'!$F$4,$Y1870-4,0)))</f>
        <v/>
      </c>
      <c r="H1870" s="154" t="str">
        <f ca="1">IF(ISERROR($Y1870),"",OFFSET('Smelter Look-up'!$G$4,$Y1870-4,0))</f>
        <v/>
      </c>
      <c r="I1870" s="96" t="str">
        <f ca="1">IF(ISERROR($Y1870),"",OFFSET('Smelter Look-up'!$H$4,$Y1870-4,0))</f>
        <v/>
      </c>
      <c r="J1870" s="96" t="str">
        <f ca="1">IF(ISERROR($Y1870),"",OFFSET('Smelter Look-up'!$I$4,$Y1870-4,0))</f>
        <v/>
      </c>
      <c r="K1870" s="97"/>
      <c r="L1870" s="97"/>
      <c r="M1870" s="97"/>
      <c r="N1870" s="97"/>
      <c r="O1870" s="97"/>
      <c r="P1870" s="97"/>
      <c r="Q1870" s="98"/>
      <c r="R1870" s="140" t="str">
        <f ca="1">IF(ISERROR($Y1870),"",OFFSET('Smelter Look-up'!$C$4,$Y1870-4,0)&amp;"")</f>
        <v/>
      </c>
      <c r="S1870" s="98" t="str">
        <f ca="1" t="shared" si="209"/>
        <v/>
      </c>
      <c r="T1870" s="98" t="str">
        <f ca="1">IF(B1870="","",IF(ISERROR(MATCH($J1870,SorP!B:B,0)),"",INDIRECT("'SorP'!$A$"&amp;MATCH($S1870&amp;$J1870,SorP!C:C,0))))</f>
        <v/>
      </c>
      <c r="U1870" s="99"/>
      <c r="V1870" s="74" t="str">
        <f ca="1" t="shared" si="210"/>
        <v/>
      </c>
      <c r="W1870" s="74" t="b">
        <f ca="1" t="shared" si="211"/>
        <v>0</v>
      </c>
      <c r="X1870" s="74" t="str">
        <f ca="1" t="shared" si="212"/>
        <v>+</v>
      </c>
      <c r="Y1870" s="74" t="e">
        <f ca="1">IF(C1870="",NA(),MATCH($B1870&amp;$C1870,'Smelter Look-up'!$J:$J,0))</f>
        <v>#N/A</v>
      </c>
      <c r="AB1870" s="74">
        <f ca="1" t="shared" si="213"/>
        <v>0</v>
      </c>
      <c r="AC1870" s="74" t="str">
        <f ca="1" t="shared" si="214"/>
        <v/>
      </c>
      <c r="AD1870" s="74" t="str">
        <f ca="1" t="shared" si="215"/>
        <v/>
      </c>
    </row>
    <row r="1871" s="74" customFormat="1" ht="20.15" customHeight="1" spans="1:30">
      <c r="A1871" s="97"/>
      <c r="B1871" s="95" t="str">
        <f ca="1">IF(LEN(A1871)=0,"",INDEX('Smelter Look-up'!$A:$A,MATCH($A1871,'Smelter Look-up'!$E:$E,0)))</f>
        <v/>
      </c>
      <c r="C1871" s="95" t="str">
        <f ca="1">IF(LEN(A1871)=0,"",INDEX('Smelter Look-up'!$C:$C,MATCH($A1871,'Smelter Look-up'!$E:$E,0)))</f>
        <v/>
      </c>
      <c r="D1871" s="95"/>
      <c r="E1871" s="95" t="str">
        <f ca="1">IF(ISERROR($Y1871),"",OFFSET('Smelter Look-up'!$D$4,$Y1871-4,0)&amp;"")</f>
        <v/>
      </c>
      <c r="F1871" s="95" t="str">
        <f ca="1">IF(ISERROR($Y1871),"",OFFSET('Smelter Look-up'!$E$4,$Y1871-4,0))</f>
        <v/>
      </c>
      <c r="G1871" s="95" t="str">
        <f ca="1">IF(C1871="Smelter not listed","Enter smelter details",IF(ISERROR($Y1871),"",OFFSET('Smelter Look-up'!$F$4,$Y1871-4,0)))</f>
        <v/>
      </c>
      <c r="H1871" s="154" t="str">
        <f ca="1">IF(ISERROR($Y1871),"",OFFSET('Smelter Look-up'!$G$4,$Y1871-4,0))</f>
        <v/>
      </c>
      <c r="I1871" s="96" t="str">
        <f ca="1">IF(ISERROR($Y1871),"",OFFSET('Smelter Look-up'!$H$4,$Y1871-4,0))</f>
        <v/>
      </c>
      <c r="J1871" s="96" t="str">
        <f ca="1">IF(ISERROR($Y1871),"",OFFSET('Smelter Look-up'!$I$4,$Y1871-4,0))</f>
        <v/>
      </c>
      <c r="K1871" s="97"/>
      <c r="L1871" s="97"/>
      <c r="M1871" s="97"/>
      <c r="N1871" s="97"/>
      <c r="O1871" s="97"/>
      <c r="P1871" s="97"/>
      <c r="Q1871" s="98"/>
      <c r="R1871" s="140" t="str">
        <f ca="1">IF(ISERROR($Y1871),"",OFFSET('Smelter Look-up'!$C$4,$Y1871-4,0)&amp;"")</f>
        <v/>
      </c>
      <c r="S1871" s="98" t="str">
        <f ca="1" t="shared" si="209"/>
        <v/>
      </c>
      <c r="T1871" s="98" t="str">
        <f ca="1">IF(B1871="","",IF(ISERROR(MATCH($J1871,SorP!B:B,0)),"",INDIRECT("'SorP'!$A$"&amp;MATCH($S1871&amp;$J1871,SorP!C:C,0))))</f>
        <v/>
      </c>
      <c r="U1871" s="99"/>
      <c r="V1871" s="74" t="str">
        <f ca="1" t="shared" si="210"/>
        <v/>
      </c>
      <c r="W1871" s="74" t="b">
        <f ca="1" t="shared" si="211"/>
        <v>0</v>
      </c>
      <c r="X1871" s="74" t="str">
        <f ca="1" t="shared" si="212"/>
        <v>+</v>
      </c>
      <c r="Y1871" s="74" t="e">
        <f ca="1">IF(C1871="",NA(),MATCH($B1871&amp;$C1871,'Smelter Look-up'!$J:$J,0))</f>
        <v>#N/A</v>
      </c>
      <c r="AB1871" s="74">
        <f ca="1" t="shared" si="213"/>
        <v>0</v>
      </c>
      <c r="AC1871" s="74" t="str">
        <f ca="1" t="shared" si="214"/>
        <v/>
      </c>
      <c r="AD1871" s="74" t="str">
        <f ca="1" t="shared" si="215"/>
        <v/>
      </c>
    </row>
    <row r="1872" s="74" customFormat="1" ht="20.15" customHeight="1" spans="1:30">
      <c r="A1872" s="97"/>
      <c r="B1872" s="95" t="str">
        <f ca="1">IF(LEN(A1872)=0,"",INDEX('Smelter Look-up'!$A:$A,MATCH($A1872,'Smelter Look-up'!$E:$E,0)))</f>
        <v/>
      </c>
      <c r="C1872" s="95" t="str">
        <f ca="1">IF(LEN(A1872)=0,"",INDEX('Smelter Look-up'!$C:$C,MATCH($A1872,'Smelter Look-up'!$E:$E,0)))</f>
        <v/>
      </c>
      <c r="D1872" s="95"/>
      <c r="E1872" s="95" t="str">
        <f ca="1">IF(ISERROR($Y1872),"",OFFSET('Smelter Look-up'!$D$4,$Y1872-4,0)&amp;"")</f>
        <v/>
      </c>
      <c r="F1872" s="95" t="str">
        <f ca="1">IF(ISERROR($Y1872),"",OFFSET('Smelter Look-up'!$E$4,$Y1872-4,0))</f>
        <v/>
      </c>
      <c r="G1872" s="95" t="str">
        <f ca="1">IF(C1872="Smelter not listed","Enter smelter details",IF(ISERROR($Y1872),"",OFFSET('Smelter Look-up'!$F$4,$Y1872-4,0)))</f>
        <v/>
      </c>
      <c r="H1872" s="154" t="str">
        <f ca="1">IF(ISERROR($Y1872),"",OFFSET('Smelter Look-up'!$G$4,$Y1872-4,0))</f>
        <v/>
      </c>
      <c r="I1872" s="96" t="str">
        <f ca="1">IF(ISERROR($Y1872),"",OFFSET('Smelter Look-up'!$H$4,$Y1872-4,0))</f>
        <v/>
      </c>
      <c r="J1872" s="96" t="str">
        <f ca="1">IF(ISERROR($Y1872),"",OFFSET('Smelter Look-up'!$I$4,$Y1872-4,0))</f>
        <v/>
      </c>
      <c r="K1872" s="97"/>
      <c r="L1872" s="97"/>
      <c r="M1872" s="97"/>
      <c r="N1872" s="97"/>
      <c r="O1872" s="97"/>
      <c r="P1872" s="97"/>
      <c r="Q1872" s="98"/>
      <c r="R1872" s="140" t="str">
        <f ca="1">IF(ISERROR($Y1872),"",OFFSET('Smelter Look-up'!$C$4,$Y1872-4,0)&amp;"")</f>
        <v/>
      </c>
      <c r="S1872" s="98" t="str">
        <f ca="1" t="shared" si="209"/>
        <v/>
      </c>
      <c r="T1872" s="98" t="str">
        <f ca="1">IF(B1872="","",IF(ISERROR(MATCH($J1872,SorP!B:B,0)),"",INDIRECT("'SorP'!$A$"&amp;MATCH($S1872&amp;$J1872,SorP!C:C,0))))</f>
        <v/>
      </c>
      <c r="U1872" s="99"/>
      <c r="V1872" s="74" t="str">
        <f ca="1" t="shared" si="210"/>
        <v/>
      </c>
      <c r="W1872" s="74" t="b">
        <f ca="1" t="shared" si="211"/>
        <v>0</v>
      </c>
      <c r="X1872" s="74" t="str">
        <f ca="1" t="shared" si="212"/>
        <v>+</v>
      </c>
      <c r="Y1872" s="74" t="e">
        <f ca="1">IF(C1872="",NA(),MATCH($B1872&amp;$C1872,'Smelter Look-up'!$J:$J,0))</f>
        <v>#N/A</v>
      </c>
      <c r="AB1872" s="74">
        <f ca="1" t="shared" si="213"/>
        <v>0</v>
      </c>
      <c r="AC1872" s="74" t="str">
        <f ca="1" t="shared" si="214"/>
        <v/>
      </c>
      <c r="AD1872" s="74" t="str">
        <f ca="1" t="shared" si="215"/>
        <v/>
      </c>
    </row>
    <row r="1873" s="74" customFormat="1" ht="20.15" customHeight="1" spans="1:30">
      <c r="A1873" s="97"/>
      <c r="B1873" s="95" t="str">
        <f ca="1">IF(LEN(A1873)=0,"",INDEX('Smelter Look-up'!$A:$A,MATCH($A1873,'Smelter Look-up'!$E:$E,0)))</f>
        <v/>
      </c>
      <c r="C1873" s="95" t="str">
        <f ca="1">IF(LEN(A1873)=0,"",INDEX('Smelter Look-up'!$C:$C,MATCH($A1873,'Smelter Look-up'!$E:$E,0)))</f>
        <v/>
      </c>
      <c r="D1873" s="95"/>
      <c r="E1873" s="95" t="str">
        <f ca="1">IF(ISERROR($Y1873),"",OFFSET('Smelter Look-up'!$D$4,$Y1873-4,0)&amp;"")</f>
        <v/>
      </c>
      <c r="F1873" s="95" t="str">
        <f ca="1">IF(ISERROR($Y1873),"",OFFSET('Smelter Look-up'!$E$4,$Y1873-4,0))</f>
        <v/>
      </c>
      <c r="G1873" s="95" t="str">
        <f ca="1">IF(C1873="Smelter not listed","Enter smelter details",IF(ISERROR($Y1873),"",OFFSET('Smelter Look-up'!$F$4,$Y1873-4,0)))</f>
        <v/>
      </c>
      <c r="H1873" s="154" t="str">
        <f ca="1">IF(ISERROR($Y1873),"",OFFSET('Smelter Look-up'!$G$4,$Y1873-4,0))</f>
        <v/>
      </c>
      <c r="I1873" s="96" t="str">
        <f ca="1">IF(ISERROR($Y1873),"",OFFSET('Smelter Look-up'!$H$4,$Y1873-4,0))</f>
        <v/>
      </c>
      <c r="J1873" s="96" t="str">
        <f ca="1">IF(ISERROR($Y1873),"",OFFSET('Smelter Look-up'!$I$4,$Y1873-4,0))</f>
        <v/>
      </c>
      <c r="K1873" s="97"/>
      <c r="L1873" s="97"/>
      <c r="M1873" s="97"/>
      <c r="N1873" s="97"/>
      <c r="O1873" s="97"/>
      <c r="P1873" s="97"/>
      <c r="Q1873" s="98"/>
      <c r="R1873" s="140" t="str">
        <f ca="1">IF(ISERROR($Y1873),"",OFFSET('Smelter Look-up'!$C$4,$Y1873-4,0)&amp;"")</f>
        <v/>
      </c>
      <c r="S1873" s="98" t="str">
        <f ca="1" t="shared" si="209"/>
        <v/>
      </c>
      <c r="T1873" s="98" t="str">
        <f ca="1">IF(B1873="","",IF(ISERROR(MATCH($J1873,SorP!B:B,0)),"",INDIRECT("'SorP'!$A$"&amp;MATCH($S1873&amp;$J1873,SorP!C:C,0))))</f>
        <v/>
      </c>
      <c r="U1873" s="99"/>
      <c r="V1873" s="74" t="str">
        <f ca="1" t="shared" si="210"/>
        <v/>
      </c>
      <c r="W1873" s="74" t="b">
        <f ca="1" t="shared" si="211"/>
        <v>0</v>
      </c>
      <c r="X1873" s="74" t="str">
        <f ca="1" t="shared" si="212"/>
        <v>+</v>
      </c>
      <c r="Y1873" s="74" t="e">
        <f ca="1">IF(C1873="",NA(),MATCH($B1873&amp;$C1873,'Smelter Look-up'!$J:$J,0))</f>
        <v>#N/A</v>
      </c>
      <c r="AB1873" s="74">
        <f ca="1" t="shared" si="213"/>
        <v>0</v>
      </c>
      <c r="AC1873" s="74" t="str">
        <f ca="1" t="shared" si="214"/>
        <v/>
      </c>
      <c r="AD1873" s="74" t="str">
        <f ca="1" t="shared" si="215"/>
        <v/>
      </c>
    </row>
    <row r="1874" s="74" customFormat="1" ht="20.15" customHeight="1" spans="1:30">
      <c r="A1874" s="97"/>
      <c r="B1874" s="95" t="str">
        <f ca="1">IF(LEN(A1874)=0,"",INDEX('Smelter Look-up'!$A:$A,MATCH($A1874,'Smelter Look-up'!$E:$E,0)))</f>
        <v/>
      </c>
      <c r="C1874" s="95" t="str">
        <f ca="1">IF(LEN(A1874)=0,"",INDEX('Smelter Look-up'!$C:$C,MATCH($A1874,'Smelter Look-up'!$E:$E,0)))</f>
        <v/>
      </c>
      <c r="D1874" s="95"/>
      <c r="E1874" s="95" t="str">
        <f ca="1">IF(ISERROR($Y1874),"",OFFSET('Smelter Look-up'!$D$4,$Y1874-4,0)&amp;"")</f>
        <v/>
      </c>
      <c r="F1874" s="95" t="str">
        <f ca="1">IF(ISERROR($Y1874),"",OFFSET('Smelter Look-up'!$E$4,$Y1874-4,0))</f>
        <v/>
      </c>
      <c r="G1874" s="95" t="str">
        <f ca="1">IF(C1874="Smelter not listed","Enter smelter details",IF(ISERROR($Y1874),"",OFFSET('Smelter Look-up'!$F$4,$Y1874-4,0)))</f>
        <v/>
      </c>
      <c r="H1874" s="154" t="str">
        <f ca="1">IF(ISERROR($Y1874),"",OFFSET('Smelter Look-up'!$G$4,$Y1874-4,0))</f>
        <v/>
      </c>
      <c r="I1874" s="96" t="str">
        <f ca="1">IF(ISERROR($Y1874),"",OFFSET('Smelter Look-up'!$H$4,$Y1874-4,0))</f>
        <v/>
      </c>
      <c r="J1874" s="96" t="str">
        <f ca="1">IF(ISERROR($Y1874),"",OFFSET('Smelter Look-up'!$I$4,$Y1874-4,0))</f>
        <v/>
      </c>
      <c r="K1874" s="97"/>
      <c r="L1874" s="97"/>
      <c r="M1874" s="97"/>
      <c r="N1874" s="97"/>
      <c r="O1874" s="97"/>
      <c r="P1874" s="97"/>
      <c r="Q1874" s="98"/>
      <c r="R1874" s="140" t="str">
        <f ca="1">IF(ISERROR($Y1874),"",OFFSET('Smelter Look-up'!$C$4,$Y1874-4,0)&amp;"")</f>
        <v/>
      </c>
      <c r="S1874" s="98" t="str">
        <f ca="1" t="shared" si="209"/>
        <v/>
      </c>
      <c r="T1874" s="98" t="str">
        <f ca="1">IF(B1874="","",IF(ISERROR(MATCH($J1874,SorP!B:B,0)),"",INDIRECT("'SorP'!$A$"&amp;MATCH($S1874&amp;$J1874,SorP!C:C,0))))</f>
        <v/>
      </c>
      <c r="U1874" s="99"/>
      <c r="V1874" s="74" t="str">
        <f ca="1" t="shared" si="210"/>
        <v/>
      </c>
      <c r="W1874" s="74" t="b">
        <f ca="1" t="shared" si="211"/>
        <v>0</v>
      </c>
      <c r="X1874" s="74" t="str">
        <f ca="1" t="shared" si="212"/>
        <v>+</v>
      </c>
      <c r="Y1874" s="74" t="e">
        <f ca="1">IF(C1874="",NA(),MATCH($B1874&amp;$C1874,'Smelter Look-up'!$J:$J,0))</f>
        <v>#N/A</v>
      </c>
      <c r="AB1874" s="74">
        <f ca="1" t="shared" si="213"/>
        <v>0</v>
      </c>
      <c r="AC1874" s="74" t="str">
        <f ca="1" t="shared" si="214"/>
        <v/>
      </c>
      <c r="AD1874" s="74" t="str">
        <f ca="1" t="shared" si="215"/>
        <v/>
      </c>
    </row>
    <row r="1875" s="74" customFormat="1" ht="20.15" customHeight="1" spans="1:30">
      <c r="A1875" s="97"/>
      <c r="B1875" s="95" t="str">
        <f ca="1">IF(LEN(A1875)=0,"",INDEX('Smelter Look-up'!$A:$A,MATCH($A1875,'Smelter Look-up'!$E:$E,0)))</f>
        <v/>
      </c>
      <c r="C1875" s="95" t="str">
        <f ca="1">IF(LEN(A1875)=0,"",INDEX('Smelter Look-up'!$C:$C,MATCH($A1875,'Smelter Look-up'!$E:$E,0)))</f>
        <v/>
      </c>
      <c r="D1875" s="95"/>
      <c r="E1875" s="95" t="str">
        <f ca="1">IF(ISERROR($Y1875),"",OFFSET('Smelter Look-up'!$D$4,$Y1875-4,0)&amp;"")</f>
        <v/>
      </c>
      <c r="F1875" s="95" t="str">
        <f ca="1">IF(ISERROR($Y1875),"",OFFSET('Smelter Look-up'!$E$4,$Y1875-4,0))</f>
        <v/>
      </c>
      <c r="G1875" s="95" t="str">
        <f ca="1">IF(C1875="Smelter not listed","Enter smelter details",IF(ISERROR($Y1875),"",OFFSET('Smelter Look-up'!$F$4,$Y1875-4,0)))</f>
        <v/>
      </c>
      <c r="H1875" s="154" t="str">
        <f ca="1">IF(ISERROR($Y1875),"",OFFSET('Smelter Look-up'!$G$4,$Y1875-4,0))</f>
        <v/>
      </c>
      <c r="I1875" s="96" t="str">
        <f ca="1">IF(ISERROR($Y1875),"",OFFSET('Smelter Look-up'!$H$4,$Y1875-4,0))</f>
        <v/>
      </c>
      <c r="J1875" s="96" t="str">
        <f ca="1">IF(ISERROR($Y1875),"",OFFSET('Smelter Look-up'!$I$4,$Y1875-4,0))</f>
        <v/>
      </c>
      <c r="K1875" s="97"/>
      <c r="L1875" s="97"/>
      <c r="M1875" s="97"/>
      <c r="N1875" s="97"/>
      <c r="O1875" s="97"/>
      <c r="P1875" s="97"/>
      <c r="Q1875" s="98"/>
      <c r="R1875" s="140" t="str">
        <f ca="1">IF(ISERROR($Y1875),"",OFFSET('Smelter Look-up'!$C$4,$Y1875-4,0)&amp;"")</f>
        <v/>
      </c>
      <c r="S1875" s="98" t="str">
        <f ca="1" t="shared" si="209"/>
        <v/>
      </c>
      <c r="T1875" s="98" t="str">
        <f ca="1">IF(B1875="","",IF(ISERROR(MATCH($J1875,SorP!B:B,0)),"",INDIRECT("'SorP'!$A$"&amp;MATCH($S1875&amp;$J1875,SorP!C:C,0))))</f>
        <v/>
      </c>
      <c r="U1875" s="99"/>
      <c r="V1875" s="74" t="str">
        <f ca="1" t="shared" si="210"/>
        <v/>
      </c>
      <c r="W1875" s="74" t="b">
        <f ca="1" t="shared" si="211"/>
        <v>0</v>
      </c>
      <c r="X1875" s="74" t="str">
        <f ca="1" t="shared" si="212"/>
        <v>+</v>
      </c>
      <c r="Y1875" s="74" t="e">
        <f ca="1">IF(C1875="",NA(),MATCH($B1875&amp;$C1875,'Smelter Look-up'!$J:$J,0))</f>
        <v>#N/A</v>
      </c>
      <c r="AB1875" s="74">
        <f ca="1" t="shared" si="213"/>
        <v>0</v>
      </c>
      <c r="AC1875" s="74" t="str">
        <f ca="1" t="shared" si="214"/>
        <v/>
      </c>
      <c r="AD1875" s="74" t="str">
        <f ca="1" t="shared" si="215"/>
        <v/>
      </c>
    </row>
    <row r="1876" s="74" customFormat="1" ht="20.15" customHeight="1" spans="1:30">
      <c r="A1876" s="97"/>
      <c r="B1876" s="95" t="str">
        <f ca="1">IF(LEN(A1876)=0,"",INDEX('Smelter Look-up'!$A:$A,MATCH($A1876,'Smelter Look-up'!$E:$E,0)))</f>
        <v/>
      </c>
      <c r="C1876" s="95" t="str">
        <f ca="1">IF(LEN(A1876)=0,"",INDEX('Smelter Look-up'!$C:$C,MATCH($A1876,'Smelter Look-up'!$E:$E,0)))</f>
        <v/>
      </c>
      <c r="D1876" s="95"/>
      <c r="E1876" s="95" t="str">
        <f ca="1">IF(ISERROR($Y1876),"",OFFSET('Smelter Look-up'!$D$4,$Y1876-4,0)&amp;"")</f>
        <v/>
      </c>
      <c r="F1876" s="95" t="str">
        <f ca="1">IF(ISERROR($Y1876),"",OFFSET('Smelter Look-up'!$E$4,$Y1876-4,0))</f>
        <v/>
      </c>
      <c r="G1876" s="95" t="str">
        <f ca="1">IF(C1876="Smelter not listed","Enter smelter details",IF(ISERROR($Y1876),"",OFFSET('Smelter Look-up'!$F$4,$Y1876-4,0)))</f>
        <v/>
      </c>
      <c r="H1876" s="154" t="str">
        <f ca="1">IF(ISERROR($Y1876),"",OFFSET('Smelter Look-up'!$G$4,$Y1876-4,0))</f>
        <v/>
      </c>
      <c r="I1876" s="96" t="str">
        <f ca="1">IF(ISERROR($Y1876),"",OFFSET('Smelter Look-up'!$H$4,$Y1876-4,0))</f>
        <v/>
      </c>
      <c r="J1876" s="96" t="str">
        <f ca="1">IF(ISERROR($Y1876),"",OFFSET('Smelter Look-up'!$I$4,$Y1876-4,0))</f>
        <v/>
      </c>
      <c r="K1876" s="97"/>
      <c r="L1876" s="97"/>
      <c r="M1876" s="97"/>
      <c r="N1876" s="97"/>
      <c r="O1876" s="97"/>
      <c r="P1876" s="97"/>
      <c r="Q1876" s="98"/>
      <c r="R1876" s="140" t="str">
        <f ca="1">IF(ISERROR($Y1876),"",OFFSET('Smelter Look-up'!$C$4,$Y1876-4,0)&amp;"")</f>
        <v/>
      </c>
      <c r="S1876" s="98" t="str">
        <f ca="1" t="shared" si="209"/>
        <v/>
      </c>
      <c r="T1876" s="98" t="str">
        <f ca="1">IF(B1876="","",IF(ISERROR(MATCH($J1876,SorP!B:B,0)),"",INDIRECT("'SorP'!$A$"&amp;MATCH($S1876&amp;$J1876,SorP!C:C,0))))</f>
        <v/>
      </c>
      <c r="U1876" s="99"/>
      <c r="V1876" s="74" t="str">
        <f ca="1" t="shared" si="210"/>
        <v/>
      </c>
      <c r="W1876" s="74" t="b">
        <f ca="1" t="shared" si="211"/>
        <v>0</v>
      </c>
      <c r="X1876" s="74" t="str">
        <f ca="1" t="shared" si="212"/>
        <v>+</v>
      </c>
      <c r="Y1876" s="74" t="e">
        <f ca="1">IF(C1876="",NA(),MATCH($B1876&amp;$C1876,'Smelter Look-up'!$J:$J,0))</f>
        <v>#N/A</v>
      </c>
      <c r="AB1876" s="74">
        <f ca="1" t="shared" si="213"/>
        <v>0</v>
      </c>
      <c r="AC1876" s="74" t="str">
        <f ca="1" t="shared" si="214"/>
        <v/>
      </c>
      <c r="AD1876" s="74" t="str">
        <f ca="1" t="shared" si="215"/>
        <v/>
      </c>
    </row>
    <row r="1877" s="74" customFormat="1" ht="20.15" customHeight="1" spans="1:30">
      <c r="A1877" s="97"/>
      <c r="B1877" s="95" t="str">
        <f ca="1">IF(LEN(A1877)=0,"",INDEX('Smelter Look-up'!$A:$A,MATCH($A1877,'Smelter Look-up'!$E:$E,0)))</f>
        <v/>
      </c>
      <c r="C1877" s="95" t="str">
        <f ca="1">IF(LEN(A1877)=0,"",INDEX('Smelter Look-up'!$C:$C,MATCH($A1877,'Smelter Look-up'!$E:$E,0)))</f>
        <v/>
      </c>
      <c r="D1877" s="95"/>
      <c r="E1877" s="95" t="str">
        <f ca="1">IF(ISERROR($Y1877),"",OFFSET('Smelter Look-up'!$D$4,$Y1877-4,0)&amp;"")</f>
        <v/>
      </c>
      <c r="F1877" s="95" t="str">
        <f ca="1">IF(ISERROR($Y1877),"",OFFSET('Smelter Look-up'!$E$4,$Y1877-4,0))</f>
        <v/>
      </c>
      <c r="G1877" s="95" t="str">
        <f ca="1">IF(C1877="Smelter not listed","Enter smelter details",IF(ISERROR($Y1877),"",OFFSET('Smelter Look-up'!$F$4,$Y1877-4,0)))</f>
        <v/>
      </c>
      <c r="H1877" s="154" t="str">
        <f ca="1">IF(ISERROR($Y1877),"",OFFSET('Smelter Look-up'!$G$4,$Y1877-4,0))</f>
        <v/>
      </c>
      <c r="I1877" s="96" t="str">
        <f ca="1">IF(ISERROR($Y1877),"",OFFSET('Smelter Look-up'!$H$4,$Y1877-4,0))</f>
        <v/>
      </c>
      <c r="J1877" s="96" t="str">
        <f ca="1">IF(ISERROR($Y1877),"",OFFSET('Smelter Look-up'!$I$4,$Y1877-4,0))</f>
        <v/>
      </c>
      <c r="K1877" s="97"/>
      <c r="L1877" s="97"/>
      <c r="M1877" s="97"/>
      <c r="N1877" s="97"/>
      <c r="O1877" s="97"/>
      <c r="P1877" s="97"/>
      <c r="Q1877" s="98"/>
      <c r="R1877" s="140" t="str">
        <f ca="1">IF(ISERROR($Y1877),"",OFFSET('Smelter Look-up'!$C$4,$Y1877-4,0)&amp;"")</f>
        <v/>
      </c>
      <c r="S1877" s="98" t="str">
        <f ca="1" t="shared" si="209"/>
        <v/>
      </c>
      <c r="T1877" s="98" t="str">
        <f ca="1">IF(B1877="","",IF(ISERROR(MATCH($J1877,SorP!B:B,0)),"",INDIRECT("'SorP'!$A$"&amp;MATCH($S1877&amp;$J1877,SorP!C:C,0))))</f>
        <v/>
      </c>
      <c r="U1877" s="99"/>
      <c r="V1877" s="74" t="str">
        <f ca="1" t="shared" si="210"/>
        <v/>
      </c>
      <c r="W1877" s="74" t="b">
        <f ca="1" t="shared" si="211"/>
        <v>0</v>
      </c>
      <c r="X1877" s="74" t="str">
        <f ca="1" t="shared" si="212"/>
        <v>+</v>
      </c>
      <c r="Y1877" s="74" t="e">
        <f ca="1">IF(C1877="",NA(),MATCH($B1877&amp;$C1877,'Smelter Look-up'!$J:$J,0))</f>
        <v>#N/A</v>
      </c>
      <c r="AB1877" s="74">
        <f ca="1" t="shared" si="213"/>
        <v>0</v>
      </c>
      <c r="AC1877" s="74" t="str">
        <f ca="1" t="shared" si="214"/>
        <v/>
      </c>
      <c r="AD1877" s="74" t="str">
        <f ca="1" t="shared" si="215"/>
        <v/>
      </c>
    </row>
    <row r="1878" s="74" customFormat="1" ht="20.15" customHeight="1" spans="1:30">
      <c r="A1878" s="97"/>
      <c r="B1878" s="95" t="str">
        <f ca="1">IF(LEN(A1878)=0,"",INDEX('Smelter Look-up'!$A:$A,MATCH($A1878,'Smelter Look-up'!$E:$E,0)))</f>
        <v/>
      </c>
      <c r="C1878" s="95" t="str">
        <f ca="1">IF(LEN(A1878)=0,"",INDEX('Smelter Look-up'!$C:$C,MATCH($A1878,'Smelter Look-up'!$E:$E,0)))</f>
        <v/>
      </c>
      <c r="D1878" s="95"/>
      <c r="E1878" s="95" t="str">
        <f ca="1">IF(ISERROR($Y1878),"",OFFSET('Smelter Look-up'!$D$4,$Y1878-4,0)&amp;"")</f>
        <v/>
      </c>
      <c r="F1878" s="95" t="str">
        <f ca="1">IF(ISERROR($Y1878),"",OFFSET('Smelter Look-up'!$E$4,$Y1878-4,0))</f>
        <v/>
      </c>
      <c r="G1878" s="95" t="str">
        <f ca="1">IF(C1878="Smelter not listed","Enter smelter details",IF(ISERROR($Y1878),"",OFFSET('Smelter Look-up'!$F$4,$Y1878-4,0)))</f>
        <v/>
      </c>
      <c r="H1878" s="154" t="str">
        <f ca="1">IF(ISERROR($Y1878),"",OFFSET('Smelter Look-up'!$G$4,$Y1878-4,0))</f>
        <v/>
      </c>
      <c r="I1878" s="96" t="str">
        <f ca="1">IF(ISERROR($Y1878),"",OFFSET('Smelter Look-up'!$H$4,$Y1878-4,0))</f>
        <v/>
      </c>
      <c r="J1878" s="96" t="str">
        <f ca="1">IF(ISERROR($Y1878),"",OFFSET('Smelter Look-up'!$I$4,$Y1878-4,0))</f>
        <v/>
      </c>
      <c r="K1878" s="97"/>
      <c r="L1878" s="97"/>
      <c r="M1878" s="97"/>
      <c r="N1878" s="97"/>
      <c r="O1878" s="97"/>
      <c r="P1878" s="97"/>
      <c r="Q1878" s="98"/>
      <c r="R1878" s="140" t="str">
        <f ca="1">IF(ISERROR($Y1878),"",OFFSET('Smelter Look-up'!$C$4,$Y1878-4,0)&amp;"")</f>
        <v/>
      </c>
      <c r="S1878" s="98" t="str">
        <f ca="1" t="shared" si="209"/>
        <v/>
      </c>
      <c r="T1878" s="98" t="str">
        <f ca="1">IF(B1878="","",IF(ISERROR(MATCH($J1878,SorP!B:B,0)),"",INDIRECT("'SorP'!$A$"&amp;MATCH($S1878&amp;$J1878,SorP!C:C,0))))</f>
        <v/>
      </c>
      <c r="U1878" s="99"/>
      <c r="V1878" s="74" t="str">
        <f ca="1" t="shared" si="210"/>
        <v/>
      </c>
      <c r="W1878" s="74" t="b">
        <f ca="1" t="shared" si="211"/>
        <v>0</v>
      </c>
      <c r="X1878" s="74" t="str">
        <f ca="1" t="shared" si="212"/>
        <v>+</v>
      </c>
      <c r="Y1878" s="74" t="e">
        <f ca="1">IF(C1878="",NA(),MATCH($B1878&amp;$C1878,'Smelter Look-up'!$J:$J,0))</f>
        <v>#N/A</v>
      </c>
      <c r="AB1878" s="74">
        <f ca="1" t="shared" si="213"/>
        <v>0</v>
      </c>
      <c r="AC1878" s="74" t="str">
        <f ca="1" t="shared" si="214"/>
        <v/>
      </c>
      <c r="AD1878" s="74" t="str">
        <f ca="1" t="shared" si="215"/>
        <v/>
      </c>
    </row>
    <row r="1879" s="74" customFormat="1" ht="20.15" customHeight="1" spans="1:30">
      <c r="A1879" s="97"/>
      <c r="B1879" s="95" t="str">
        <f ca="1">IF(LEN(A1879)=0,"",INDEX('Smelter Look-up'!$A:$A,MATCH($A1879,'Smelter Look-up'!$E:$E,0)))</f>
        <v/>
      </c>
      <c r="C1879" s="95" t="str">
        <f ca="1">IF(LEN(A1879)=0,"",INDEX('Smelter Look-up'!$C:$C,MATCH($A1879,'Smelter Look-up'!$E:$E,0)))</f>
        <v/>
      </c>
      <c r="D1879" s="95"/>
      <c r="E1879" s="95" t="str">
        <f ca="1">IF(ISERROR($Y1879),"",OFFSET('Smelter Look-up'!$D$4,$Y1879-4,0)&amp;"")</f>
        <v/>
      </c>
      <c r="F1879" s="95" t="str">
        <f ca="1">IF(ISERROR($Y1879),"",OFFSET('Smelter Look-up'!$E$4,$Y1879-4,0))</f>
        <v/>
      </c>
      <c r="G1879" s="95" t="str">
        <f ca="1">IF(C1879="Smelter not listed","Enter smelter details",IF(ISERROR($Y1879),"",OFFSET('Smelter Look-up'!$F$4,$Y1879-4,0)))</f>
        <v/>
      </c>
      <c r="H1879" s="154" t="str">
        <f ca="1">IF(ISERROR($Y1879),"",OFFSET('Smelter Look-up'!$G$4,$Y1879-4,0))</f>
        <v/>
      </c>
      <c r="I1879" s="96" t="str">
        <f ca="1">IF(ISERROR($Y1879),"",OFFSET('Smelter Look-up'!$H$4,$Y1879-4,0))</f>
        <v/>
      </c>
      <c r="J1879" s="96" t="str">
        <f ca="1">IF(ISERROR($Y1879),"",OFFSET('Smelter Look-up'!$I$4,$Y1879-4,0))</f>
        <v/>
      </c>
      <c r="K1879" s="97"/>
      <c r="L1879" s="97"/>
      <c r="M1879" s="97"/>
      <c r="N1879" s="97"/>
      <c r="O1879" s="97"/>
      <c r="P1879" s="97"/>
      <c r="Q1879" s="98"/>
      <c r="R1879" s="140" t="str">
        <f ca="1">IF(ISERROR($Y1879),"",OFFSET('Smelter Look-up'!$C$4,$Y1879-4,0)&amp;"")</f>
        <v/>
      </c>
      <c r="S1879" s="98" t="str">
        <f ca="1" t="shared" si="209"/>
        <v/>
      </c>
      <c r="T1879" s="98" t="str">
        <f ca="1">IF(B1879="","",IF(ISERROR(MATCH($J1879,SorP!B:B,0)),"",INDIRECT("'SorP'!$A$"&amp;MATCH($S1879&amp;$J1879,SorP!C:C,0))))</f>
        <v/>
      </c>
      <c r="U1879" s="99"/>
      <c r="V1879" s="74" t="str">
        <f ca="1" t="shared" si="210"/>
        <v/>
      </c>
      <c r="W1879" s="74" t="b">
        <f ca="1" t="shared" si="211"/>
        <v>0</v>
      </c>
      <c r="X1879" s="74" t="str">
        <f ca="1" t="shared" si="212"/>
        <v>+</v>
      </c>
      <c r="Y1879" s="74" t="e">
        <f ca="1">IF(C1879="",NA(),MATCH($B1879&amp;$C1879,'Smelter Look-up'!$J:$J,0))</f>
        <v>#N/A</v>
      </c>
      <c r="AB1879" s="74">
        <f ca="1" t="shared" si="213"/>
        <v>0</v>
      </c>
      <c r="AC1879" s="74" t="str">
        <f ca="1" t="shared" si="214"/>
        <v/>
      </c>
      <c r="AD1879" s="74" t="str">
        <f ca="1" t="shared" si="215"/>
        <v/>
      </c>
    </row>
    <row r="1880" s="74" customFormat="1" ht="20.15" customHeight="1" spans="1:30">
      <c r="A1880" s="97"/>
      <c r="B1880" s="95" t="str">
        <f ca="1">IF(LEN(A1880)=0,"",INDEX('Smelter Look-up'!$A:$A,MATCH($A1880,'Smelter Look-up'!$E:$E,0)))</f>
        <v/>
      </c>
      <c r="C1880" s="95" t="str">
        <f ca="1">IF(LEN(A1880)=0,"",INDEX('Smelter Look-up'!$C:$C,MATCH($A1880,'Smelter Look-up'!$E:$E,0)))</f>
        <v/>
      </c>
      <c r="D1880" s="95"/>
      <c r="E1880" s="95" t="str">
        <f ca="1">IF(ISERROR($Y1880),"",OFFSET('Smelter Look-up'!$D$4,$Y1880-4,0)&amp;"")</f>
        <v/>
      </c>
      <c r="F1880" s="95" t="str">
        <f ca="1">IF(ISERROR($Y1880),"",OFFSET('Smelter Look-up'!$E$4,$Y1880-4,0))</f>
        <v/>
      </c>
      <c r="G1880" s="95" t="str">
        <f ca="1">IF(C1880="Smelter not listed","Enter smelter details",IF(ISERROR($Y1880),"",OFFSET('Smelter Look-up'!$F$4,$Y1880-4,0)))</f>
        <v/>
      </c>
      <c r="H1880" s="154" t="str">
        <f ca="1">IF(ISERROR($Y1880),"",OFFSET('Smelter Look-up'!$G$4,$Y1880-4,0))</f>
        <v/>
      </c>
      <c r="I1880" s="96" t="str">
        <f ca="1">IF(ISERROR($Y1880),"",OFFSET('Smelter Look-up'!$H$4,$Y1880-4,0))</f>
        <v/>
      </c>
      <c r="J1880" s="96" t="str">
        <f ca="1">IF(ISERROR($Y1880),"",OFFSET('Smelter Look-up'!$I$4,$Y1880-4,0))</f>
        <v/>
      </c>
      <c r="K1880" s="97"/>
      <c r="L1880" s="97"/>
      <c r="M1880" s="97"/>
      <c r="N1880" s="97"/>
      <c r="O1880" s="97"/>
      <c r="P1880" s="97"/>
      <c r="Q1880" s="98"/>
      <c r="R1880" s="140" t="str">
        <f ca="1">IF(ISERROR($Y1880),"",OFFSET('Smelter Look-up'!$C$4,$Y1880-4,0)&amp;"")</f>
        <v/>
      </c>
      <c r="S1880" s="98" t="str">
        <f ca="1" t="shared" si="209"/>
        <v/>
      </c>
      <c r="T1880" s="98" t="str">
        <f ca="1">IF(B1880="","",IF(ISERROR(MATCH($J1880,SorP!B:B,0)),"",INDIRECT("'SorP'!$A$"&amp;MATCH($S1880&amp;$J1880,SorP!C:C,0))))</f>
        <v/>
      </c>
      <c r="U1880" s="99"/>
      <c r="V1880" s="74" t="str">
        <f ca="1" t="shared" si="210"/>
        <v/>
      </c>
      <c r="W1880" s="74" t="b">
        <f ca="1" t="shared" si="211"/>
        <v>0</v>
      </c>
      <c r="X1880" s="74" t="str">
        <f ca="1" t="shared" si="212"/>
        <v>+</v>
      </c>
      <c r="Y1880" s="74" t="e">
        <f ca="1">IF(C1880="",NA(),MATCH($B1880&amp;$C1880,'Smelter Look-up'!$J:$J,0))</f>
        <v>#N/A</v>
      </c>
      <c r="AB1880" s="74">
        <f ca="1" t="shared" si="213"/>
        <v>0</v>
      </c>
      <c r="AC1880" s="74" t="str">
        <f ca="1" t="shared" si="214"/>
        <v/>
      </c>
      <c r="AD1880" s="74" t="str">
        <f ca="1" t="shared" si="215"/>
        <v/>
      </c>
    </row>
    <row r="1881" s="74" customFormat="1" ht="20.15" customHeight="1" spans="1:30">
      <c r="A1881" s="97"/>
      <c r="B1881" s="95" t="str">
        <f ca="1">IF(LEN(A1881)=0,"",INDEX('Smelter Look-up'!$A:$A,MATCH($A1881,'Smelter Look-up'!$E:$E,0)))</f>
        <v/>
      </c>
      <c r="C1881" s="95" t="str">
        <f ca="1">IF(LEN(A1881)=0,"",INDEX('Smelter Look-up'!$C:$C,MATCH($A1881,'Smelter Look-up'!$E:$E,0)))</f>
        <v/>
      </c>
      <c r="D1881" s="95"/>
      <c r="E1881" s="95" t="str">
        <f ca="1">IF(ISERROR($Y1881),"",OFFSET('Smelter Look-up'!$D$4,$Y1881-4,0)&amp;"")</f>
        <v/>
      </c>
      <c r="F1881" s="95" t="str">
        <f ca="1">IF(ISERROR($Y1881),"",OFFSET('Smelter Look-up'!$E$4,$Y1881-4,0))</f>
        <v/>
      </c>
      <c r="G1881" s="95" t="str">
        <f ca="1">IF(C1881="Smelter not listed","Enter smelter details",IF(ISERROR($Y1881),"",OFFSET('Smelter Look-up'!$F$4,$Y1881-4,0)))</f>
        <v/>
      </c>
      <c r="H1881" s="154" t="str">
        <f ca="1">IF(ISERROR($Y1881),"",OFFSET('Smelter Look-up'!$G$4,$Y1881-4,0))</f>
        <v/>
      </c>
      <c r="I1881" s="96" t="str">
        <f ca="1">IF(ISERROR($Y1881),"",OFFSET('Smelter Look-up'!$H$4,$Y1881-4,0))</f>
        <v/>
      </c>
      <c r="J1881" s="96" t="str">
        <f ca="1">IF(ISERROR($Y1881),"",OFFSET('Smelter Look-up'!$I$4,$Y1881-4,0))</f>
        <v/>
      </c>
      <c r="K1881" s="97"/>
      <c r="L1881" s="97"/>
      <c r="M1881" s="97"/>
      <c r="N1881" s="97"/>
      <c r="O1881" s="97"/>
      <c r="P1881" s="97"/>
      <c r="Q1881" s="98"/>
      <c r="R1881" s="140" t="str">
        <f ca="1">IF(ISERROR($Y1881),"",OFFSET('Smelter Look-up'!$C$4,$Y1881-4,0)&amp;"")</f>
        <v/>
      </c>
      <c r="S1881" s="98" t="str">
        <f ca="1" t="shared" si="209"/>
        <v/>
      </c>
      <c r="T1881" s="98" t="str">
        <f ca="1">IF(B1881="","",IF(ISERROR(MATCH($J1881,SorP!B:B,0)),"",INDIRECT("'SorP'!$A$"&amp;MATCH($S1881&amp;$J1881,SorP!C:C,0))))</f>
        <v/>
      </c>
      <c r="U1881" s="99"/>
      <c r="V1881" s="74" t="str">
        <f ca="1" t="shared" si="210"/>
        <v/>
      </c>
      <c r="W1881" s="74" t="b">
        <f ca="1" t="shared" si="211"/>
        <v>0</v>
      </c>
      <c r="X1881" s="74" t="str">
        <f ca="1" t="shared" si="212"/>
        <v>+</v>
      </c>
      <c r="Y1881" s="74" t="e">
        <f ca="1">IF(C1881="",NA(),MATCH($B1881&amp;$C1881,'Smelter Look-up'!$J:$J,0))</f>
        <v>#N/A</v>
      </c>
      <c r="AB1881" s="74">
        <f ca="1" t="shared" si="213"/>
        <v>0</v>
      </c>
      <c r="AC1881" s="74" t="str">
        <f ca="1" t="shared" si="214"/>
        <v/>
      </c>
      <c r="AD1881" s="74" t="str">
        <f ca="1" t="shared" si="215"/>
        <v/>
      </c>
    </row>
    <row r="1882" s="74" customFormat="1" ht="20.15" customHeight="1" spans="1:30">
      <c r="A1882" s="97"/>
      <c r="B1882" s="95" t="str">
        <f ca="1">IF(LEN(A1882)=0,"",INDEX('Smelter Look-up'!$A:$A,MATCH($A1882,'Smelter Look-up'!$E:$E,0)))</f>
        <v/>
      </c>
      <c r="C1882" s="95" t="str">
        <f ca="1">IF(LEN(A1882)=0,"",INDEX('Smelter Look-up'!$C:$C,MATCH($A1882,'Smelter Look-up'!$E:$E,0)))</f>
        <v/>
      </c>
      <c r="D1882" s="95"/>
      <c r="E1882" s="95" t="str">
        <f ca="1">IF(ISERROR($Y1882),"",OFFSET('Smelter Look-up'!$D$4,$Y1882-4,0)&amp;"")</f>
        <v/>
      </c>
      <c r="F1882" s="95" t="str">
        <f ca="1">IF(ISERROR($Y1882),"",OFFSET('Smelter Look-up'!$E$4,$Y1882-4,0))</f>
        <v/>
      </c>
      <c r="G1882" s="95" t="str">
        <f ca="1">IF(C1882="Smelter not listed","Enter smelter details",IF(ISERROR($Y1882),"",OFFSET('Smelter Look-up'!$F$4,$Y1882-4,0)))</f>
        <v/>
      </c>
      <c r="H1882" s="154" t="str">
        <f ca="1">IF(ISERROR($Y1882),"",OFFSET('Smelter Look-up'!$G$4,$Y1882-4,0))</f>
        <v/>
      </c>
      <c r="I1882" s="96" t="str">
        <f ca="1">IF(ISERROR($Y1882),"",OFFSET('Smelter Look-up'!$H$4,$Y1882-4,0))</f>
        <v/>
      </c>
      <c r="J1882" s="96" t="str">
        <f ca="1">IF(ISERROR($Y1882),"",OFFSET('Smelter Look-up'!$I$4,$Y1882-4,0))</f>
        <v/>
      </c>
      <c r="K1882" s="97"/>
      <c r="L1882" s="97"/>
      <c r="M1882" s="97"/>
      <c r="N1882" s="97"/>
      <c r="O1882" s="97"/>
      <c r="P1882" s="97"/>
      <c r="Q1882" s="98"/>
      <c r="R1882" s="140" t="str">
        <f ca="1">IF(ISERROR($Y1882),"",OFFSET('Smelter Look-up'!$C$4,$Y1882-4,0)&amp;"")</f>
        <v/>
      </c>
      <c r="S1882" s="98" t="str">
        <f ca="1" t="shared" si="209"/>
        <v/>
      </c>
      <c r="T1882" s="98" t="str">
        <f ca="1">IF(B1882="","",IF(ISERROR(MATCH($J1882,SorP!B:B,0)),"",INDIRECT("'SorP'!$A$"&amp;MATCH($S1882&amp;$J1882,SorP!C:C,0))))</f>
        <v/>
      </c>
      <c r="U1882" s="99"/>
      <c r="V1882" s="74" t="str">
        <f ca="1" t="shared" si="210"/>
        <v/>
      </c>
      <c r="W1882" s="74" t="b">
        <f ca="1" t="shared" si="211"/>
        <v>0</v>
      </c>
      <c r="X1882" s="74" t="str">
        <f ca="1" t="shared" si="212"/>
        <v>+</v>
      </c>
      <c r="Y1882" s="74" t="e">
        <f ca="1">IF(C1882="",NA(),MATCH($B1882&amp;$C1882,'Smelter Look-up'!$J:$J,0))</f>
        <v>#N/A</v>
      </c>
      <c r="AB1882" s="74">
        <f ca="1" t="shared" si="213"/>
        <v>0</v>
      </c>
      <c r="AC1882" s="74" t="str">
        <f ca="1" t="shared" si="214"/>
        <v/>
      </c>
      <c r="AD1882" s="74" t="str">
        <f ca="1" t="shared" si="215"/>
        <v/>
      </c>
    </row>
    <row r="1883" s="74" customFormat="1" ht="20.15" customHeight="1" spans="1:30">
      <c r="A1883" s="97"/>
      <c r="B1883" s="95" t="str">
        <f ca="1">IF(LEN(A1883)=0,"",INDEX('Smelter Look-up'!$A:$A,MATCH($A1883,'Smelter Look-up'!$E:$E,0)))</f>
        <v/>
      </c>
      <c r="C1883" s="95" t="str">
        <f ca="1">IF(LEN(A1883)=0,"",INDEX('Smelter Look-up'!$C:$C,MATCH($A1883,'Smelter Look-up'!$E:$E,0)))</f>
        <v/>
      </c>
      <c r="D1883" s="95"/>
      <c r="E1883" s="95" t="str">
        <f ca="1">IF(ISERROR($Y1883),"",OFFSET('Smelter Look-up'!$D$4,$Y1883-4,0)&amp;"")</f>
        <v/>
      </c>
      <c r="F1883" s="95" t="str">
        <f ca="1">IF(ISERROR($Y1883),"",OFFSET('Smelter Look-up'!$E$4,$Y1883-4,0))</f>
        <v/>
      </c>
      <c r="G1883" s="95" t="str">
        <f ca="1">IF(C1883="Smelter not listed","Enter smelter details",IF(ISERROR($Y1883),"",OFFSET('Smelter Look-up'!$F$4,$Y1883-4,0)))</f>
        <v/>
      </c>
      <c r="H1883" s="154" t="str">
        <f ca="1">IF(ISERROR($Y1883),"",OFFSET('Smelter Look-up'!$G$4,$Y1883-4,0))</f>
        <v/>
      </c>
      <c r="I1883" s="96" t="str">
        <f ca="1">IF(ISERROR($Y1883),"",OFFSET('Smelter Look-up'!$H$4,$Y1883-4,0))</f>
        <v/>
      </c>
      <c r="J1883" s="96" t="str">
        <f ca="1">IF(ISERROR($Y1883),"",OFFSET('Smelter Look-up'!$I$4,$Y1883-4,0))</f>
        <v/>
      </c>
      <c r="K1883" s="97"/>
      <c r="L1883" s="97"/>
      <c r="M1883" s="97"/>
      <c r="N1883" s="97"/>
      <c r="O1883" s="97"/>
      <c r="P1883" s="97"/>
      <c r="Q1883" s="98"/>
      <c r="R1883" s="140" t="str">
        <f ca="1">IF(ISERROR($Y1883),"",OFFSET('Smelter Look-up'!$C$4,$Y1883-4,0)&amp;"")</f>
        <v/>
      </c>
      <c r="S1883" s="98" t="str">
        <f ca="1" t="shared" si="209"/>
        <v/>
      </c>
      <c r="T1883" s="98" t="str">
        <f ca="1">IF(B1883="","",IF(ISERROR(MATCH($J1883,SorP!B:B,0)),"",INDIRECT("'SorP'!$A$"&amp;MATCH($S1883&amp;$J1883,SorP!C:C,0))))</f>
        <v/>
      </c>
      <c r="U1883" s="99"/>
      <c r="V1883" s="74" t="str">
        <f ca="1" t="shared" si="210"/>
        <v/>
      </c>
      <c r="W1883" s="74" t="b">
        <f ca="1" t="shared" si="211"/>
        <v>0</v>
      </c>
      <c r="X1883" s="74" t="str">
        <f ca="1" t="shared" si="212"/>
        <v>+</v>
      </c>
      <c r="Y1883" s="74" t="e">
        <f ca="1">IF(C1883="",NA(),MATCH($B1883&amp;$C1883,'Smelter Look-up'!$J:$J,0))</f>
        <v>#N/A</v>
      </c>
      <c r="AB1883" s="74">
        <f ca="1" t="shared" si="213"/>
        <v>0</v>
      </c>
      <c r="AC1883" s="74" t="str">
        <f ca="1" t="shared" si="214"/>
        <v/>
      </c>
      <c r="AD1883" s="74" t="str">
        <f ca="1" t="shared" si="215"/>
        <v/>
      </c>
    </row>
    <row r="1884" s="74" customFormat="1" ht="20.15" customHeight="1" spans="1:30">
      <c r="A1884" s="97"/>
      <c r="B1884" s="95" t="str">
        <f ca="1">IF(LEN(A1884)=0,"",INDEX('Smelter Look-up'!$A:$A,MATCH($A1884,'Smelter Look-up'!$E:$E,0)))</f>
        <v/>
      </c>
      <c r="C1884" s="95" t="str">
        <f ca="1">IF(LEN(A1884)=0,"",INDEX('Smelter Look-up'!$C:$C,MATCH($A1884,'Smelter Look-up'!$E:$E,0)))</f>
        <v/>
      </c>
      <c r="D1884" s="95"/>
      <c r="E1884" s="95" t="str">
        <f ca="1">IF(ISERROR($Y1884),"",OFFSET('Smelter Look-up'!$D$4,$Y1884-4,0)&amp;"")</f>
        <v/>
      </c>
      <c r="F1884" s="95" t="str">
        <f ca="1">IF(ISERROR($Y1884),"",OFFSET('Smelter Look-up'!$E$4,$Y1884-4,0))</f>
        <v/>
      </c>
      <c r="G1884" s="95" t="str">
        <f ca="1">IF(C1884="Smelter not listed","Enter smelter details",IF(ISERROR($Y1884),"",OFFSET('Smelter Look-up'!$F$4,$Y1884-4,0)))</f>
        <v/>
      </c>
      <c r="H1884" s="154" t="str">
        <f ca="1">IF(ISERROR($Y1884),"",OFFSET('Smelter Look-up'!$G$4,$Y1884-4,0))</f>
        <v/>
      </c>
      <c r="I1884" s="96" t="str">
        <f ca="1">IF(ISERROR($Y1884),"",OFFSET('Smelter Look-up'!$H$4,$Y1884-4,0))</f>
        <v/>
      </c>
      <c r="J1884" s="96" t="str">
        <f ca="1">IF(ISERROR($Y1884),"",OFFSET('Smelter Look-up'!$I$4,$Y1884-4,0))</f>
        <v/>
      </c>
      <c r="K1884" s="97"/>
      <c r="L1884" s="97"/>
      <c r="M1884" s="97"/>
      <c r="N1884" s="97"/>
      <c r="O1884" s="97"/>
      <c r="P1884" s="97"/>
      <c r="Q1884" s="98"/>
      <c r="R1884" s="140" t="str">
        <f ca="1">IF(ISERROR($Y1884),"",OFFSET('Smelter Look-up'!$C$4,$Y1884-4,0)&amp;"")</f>
        <v/>
      </c>
      <c r="S1884" s="98" t="str">
        <f ca="1" t="shared" si="209"/>
        <v/>
      </c>
      <c r="T1884" s="98" t="str">
        <f ca="1">IF(B1884="","",IF(ISERROR(MATCH($J1884,SorP!B:B,0)),"",INDIRECT("'SorP'!$A$"&amp;MATCH($S1884&amp;$J1884,SorP!C:C,0))))</f>
        <v/>
      </c>
      <c r="U1884" s="99"/>
      <c r="V1884" s="74" t="str">
        <f ca="1" t="shared" si="210"/>
        <v/>
      </c>
      <c r="W1884" s="74" t="b">
        <f ca="1" t="shared" si="211"/>
        <v>0</v>
      </c>
      <c r="X1884" s="74" t="str">
        <f ca="1" t="shared" si="212"/>
        <v>+</v>
      </c>
      <c r="Y1884" s="74" t="e">
        <f ca="1">IF(C1884="",NA(),MATCH($B1884&amp;$C1884,'Smelter Look-up'!$J:$J,0))</f>
        <v>#N/A</v>
      </c>
      <c r="AB1884" s="74">
        <f ca="1" t="shared" si="213"/>
        <v>0</v>
      </c>
      <c r="AC1884" s="74" t="str">
        <f ca="1" t="shared" si="214"/>
        <v/>
      </c>
      <c r="AD1884" s="74" t="str">
        <f ca="1" t="shared" si="215"/>
        <v/>
      </c>
    </row>
    <row r="1885" s="74" customFormat="1" ht="20.15" customHeight="1" spans="1:30">
      <c r="A1885" s="97"/>
      <c r="B1885" s="95" t="str">
        <f ca="1">IF(LEN(A1885)=0,"",INDEX('Smelter Look-up'!$A:$A,MATCH($A1885,'Smelter Look-up'!$E:$E,0)))</f>
        <v/>
      </c>
      <c r="C1885" s="95" t="str">
        <f ca="1">IF(LEN(A1885)=0,"",INDEX('Smelter Look-up'!$C:$C,MATCH($A1885,'Smelter Look-up'!$E:$E,0)))</f>
        <v/>
      </c>
      <c r="D1885" s="95"/>
      <c r="E1885" s="95" t="str">
        <f ca="1">IF(ISERROR($Y1885),"",OFFSET('Smelter Look-up'!$D$4,$Y1885-4,0)&amp;"")</f>
        <v/>
      </c>
      <c r="F1885" s="95" t="str">
        <f ca="1">IF(ISERROR($Y1885),"",OFFSET('Smelter Look-up'!$E$4,$Y1885-4,0))</f>
        <v/>
      </c>
      <c r="G1885" s="95" t="str">
        <f ca="1">IF(C1885="Smelter not listed","Enter smelter details",IF(ISERROR($Y1885),"",OFFSET('Smelter Look-up'!$F$4,$Y1885-4,0)))</f>
        <v/>
      </c>
      <c r="H1885" s="154" t="str">
        <f ca="1">IF(ISERROR($Y1885),"",OFFSET('Smelter Look-up'!$G$4,$Y1885-4,0))</f>
        <v/>
      </c>
      <c r="I1885" s="96" t="str">
        <f ca="1">IF(ISERROR($Y1885),"",OFFSET('Smelter Look-up'!$H$4,$Y1885-4,0))</f>
        <v/>
      </c>
      <c r="J1885" s="96" t="str">
        <f ca="1">IF(ISERROR($Y1885),"",OFFSET('Smelter Look-up'!$I$4,$Y1885-4,0))</f>
        <v/>
      </c>
      <c r="K1885" s="97"/>
      <c r="L1885" s="97"/>
      <c r="M1885" s="97"/>
      <c r="N1885" s="97"/>
      <c r="O1885" s="97"/>
      <c r="P1885" s="97"/>
      <c r="Q1885" s="98"/>
      <c r="R1885" s="140" t="str">
        <f ca="1">IF(ISERROR($Y1885),"",OFFSET('Smelter Look-up'!$C$4,$Y1885-4,0)&amp;"")</f>
        <v/>
      </c>
      <c r="S1885" s="98" t="str">
        <f ca="1" t="shared" si="209"/>
        <v/>
      </c>
      <c r="T1885" s="98" t="str">
        <f ca="1">IF(B1885="","",IF(ISERROR(MATCH($J1885,SorP!B:B,0)),"",INDIRECT("'SorP'!$A$"&amp;MATCH($S1885&amp;$J1885,SorP!C:C,0))))</f>
        <v/>
      </c>
      <c r="U1885" s="99"/>
      <c r="V1885" s="74" t="str">
        <f ca="1" t="shared" si="210"/>
        <v/>
      </c>
      <c r="W1885" s="74" t="b">
        <f ca="1" t="shared" si="211"/>
        <v>0</v>
      </c>
      <c r="X1885" s="74" t="str">
        <f ca="1" t="shared" si="212"/>
        <v>+</v>
      </c>
      <c r="Y1885" s="74" t="e">
        <f ca="1">IF(C1885="",NA(),MATCH($B1885&amp;$C1885,'Smelter Look-up'!$J:$J,0))</f>
        <v>#N/A</v>
      </c>
      <c r="AB1885" s="74">
        <f ca="1" t="shared" si="213"/>
        <v>0</v>
      </c>
      <c r="AC1885" s="74" t="str">
        <f ca="1" t="shared" si="214"/>
        <v/>
      </c>
      <c r="AD1885" s="74" t="str">
        <f ca="1" t="shared" si="215"/>
        <v/>
      </c>
    </row>
    <row r="1886" s="74" customFormat="1" ht="20.15" customHeight="1" spans="1:30">
      <c r="A1886" s="97"/>
      <c r="B1886" s="95" t="str">
        <f ca="1">IF(LEN(A1886)=0,"",INDEX('Smelter Look-up'!$A:$A,MATCH($A1886,'Smelter Look-up'!$E:$E,0)))</f>
        <v/>
      </c>
      <c r="C1886" s="95" t="str">
        <f ca="1">IF(LEN(A1886)=0,"",INDEX('Smelter Look-up'!$C:$C,MATCH($A1886,'Smelter Look-up'!$E:$E,0)))</f>
        <v/>
      </c>
      <c r="D1886" s="95"/>
      <c r="E1886" s="95" t="str">
        <f ca="1">IF(ISERROR($Y1886),"",OFFSET('Smelter Look-up'!$D$4,$Y1886-4,0)&amp;"")</f>
        <v/>
      </c>
      <c r="F1886" s="95" t="str">
        <f ca="1">IF(ISERROR($Y1886),"",OFFSET('Smelter Look-up'!$E$4,$Y1886-4,0))</f>
        <v/>
      </c>
      <c r="G1886" s="95" t="str">
        <f ca="1">IF(C1886="Smelter not listed","Enter smelter details",IF(ISERROR($Y1886),"",OFFSET('Smelter Look-up'!$F$4,$Y1886-4,0)))</f>
        <v/>
      </c>
      <c r="H1886" s="154" t="str">
        <f ca="1">IF(ISERROR($Y1886),"",OFFSET('Smelter Look-up'!$G$4,$Y1886-4,0))</f>
        <v/>
      </c>
      <c r="I1886" s="96" t="str">
        <f ca="1">IF(ISERROR($Y1886),"",OFFSET('Smelter Look-up'!$H$4,$Y1886-4,0))</f>
        <v/>
      </c>
      <c r="J1886" s="96" t="str">
        <f ca="1">IF(ISERROR($Y1886),"",OFFSET('Smelter Look-up'!$I$4,$Y1886-4,0))</f>
        <v/>
      </c>
      <c r="K1886" s="97"/>
      <c r="L1886" s="97"/>
      <c r="M1886" s="97"/>
      <c r="N1886" s="97"/>
      <c r="O1886" s="97"/>
      <c r="P1886" s="97"/>
      <c r="Q1886" s="98"/>
      <c r="R1886" s="140" t="str">
        <f ca="1">IF(ISERROR($Y1886),"",OFFSET('Smelter Look-up'!$C$4,$Y1886-4,0)&amp;"")</f>
        <v/>
      </c>
      <c r="S1886" s="98" t="str">
        <f ca="1" t="shared" si="209"/>
        <v/>
      </c>
      <c r="T1886" s="98" t="str">
        <f ca="1">IF(B1886="","",IF(ISERROR(MATCH($J1886,SorP!B:B,0)),"",INDIRECT("'SorP'!$A$"&amp;MATCH($S1886&amp;$J1886,SorP!C:C,0))))</f>
        <v/>
      </c>
      <c r="U1886" s="99"/>
      <c r="V1886" s="74" t="str">
        <f ca="1" t="shared" si="210"/>
        <v/>
      </c>
      <c r="W1886" s="74" t="b">
        <f ca="1" t="shared" si="211"/>
        <v>0</v>
      </c>
      <c r="X1886" s="74" t="str">
        <f ca="1" t="shared" si="212"/>
        <v>+</v>
      </c>
      <c r="Y1886" s="74" t="e">
        <f ca="1">IF(C1886="",NA(),MATCH($B1886&amp;$C1886,'Smelter Look-up'!$J:$J,0))</f>
        <v>#N/A</v>
      </c>
      <c r="AB1886" s="74">
        <f ca="1" t="shared" si="213"/>
        <v>0</v>
      </c>
      <c r="AC1886" s="74" t="str">
        <f ca="1" t="shared" si="214"/>
        <v/>
      </c>
      <c r="AD1886" s="74" t="str">
        <f ca="1" t="shared" si="215"/>
        <v/>
      </c>
    </row>
    <row r="1887" s="74" customFormat="1" ht="20.15" customHeight="1" spans="1:30">
      <c r="A1887" s="97"/>
      <c r="B1887" s="95" t="str">
        <f ca="1">IF(LEN(A1887)=0,"",INDEX('Smelter Look-up'!$A:$A,MATCH($A1887,'Smelter Look-up'!$E:$E,0)))</f>
        <v/>
      </c>
      <c r="C1887" s="95" t="str">
        <f ca="1">IF(LEN(A1887)=0,"",INDEX('Smelter Look-up'!$C:$C,MATCH($A1887,'Smelter Look-up'!$E:$E,0)))</f>
        <v/>
      </c>
      <c r="D1887" s="95"/>
      <c r="E1887" s="95" t="str">
        <f ca="1">IF(ISERROR($Y1887),"",OFFSET('Smelter Look-up'!$D$4,$Y1887-4,0)&amp;"")</f>
        <v/>
      </c>
      <c r="F1887" s="95" t="str">
        <f ca="1">IF(ISERROR($Y1887),"",OFFSET('Smelter Look-up'!$E$4,$Y1887-4,0))</f>
        <v/>
      </c>
      <c r="G1887" s="95" t="str">
        <f ca="1">IF(C1887="Smelter not listed","Enter smelter details",IF(ISERROR($Y1887),"",OFFSET('Smelter Look-up'!$F$4,$Y1887-4,0)))</f>
        <v/>
      </c>
      <c r="H1887" s="154" t="str">
        <f ca="1">IF(ISERROR($Y1887),"",OFFSET('Smelter Look-up'!$G$4,$Y1887-4,0))</f>
        <v/>
      </c>
      <c r="I1887" s="96" t="str">
        <f ca="1">IF(ISERROR($Y1887),"",OFFSET('Smelter Look-up'!$H$4,$Y1887-4,0))</f>
        <v/>
      </c>
      <c r="J1887" s="96" t="str">
        <f ca="1">IF(ISERROR($Y1887),"",OFFSET('Smelter Look-up'!$I$4,$Y1887-4,0))</f>
        <v/>
      </c>
      <c r="K1887" s="97"/>
      <c r="L1887" s="97"/>
      <c r="M1887" s="97"/>
      <c r="N1887" s="97"/>
      <c r="O1887" s="97"/>
      <c r="P1887" s="97"/>
      <c r="Q1887" s="98"/>
      <c r="R1887" s="140" t="str">
        <f ca="1">IF(ISERROR($Y1887),"",OFFSET('Smelter Look-up'!$C$4,$Y1887-4,0)&amp;"")</f>
        <v/>
      </c>
      <c r="S1887" s="98" t="str">
        <f ca="1" t="shared" si="209"/>
        <v/>
      </c>
      <c r="T1887" s="98" t="str">
        <f ca="1">IF(B1887="","",IF(ISERROR(MATCH($J1887,SorP!B:B,0)),"",INDIRECT("'SorP'!$A$"&amp;MATCH($S1887&amp;$J1887,SorP!C:C,0))))</f>
        <v/>
      </c>
      <c r="U1887" s="99"/>
      <c r="V1887" s="74" t="str">
        <f ca="1" t="shared" si="210"/>
        <v/>
      </c>
      <c r="W1887" s="74" t="b">
        <f ca="1" t="shared" si="211"/>
        <v>0</v>
      </c>
      <c r="X1887" s="74" t="str">
        <f ca="1" t="shared" si="212"/>
        <v>+</v>
      </c>
      <c r="Y1887" s="74" t="e">
        <f ca="1">IF(C1887="",NA(),MATCH($B1887&amp;$C1887,'Smelter Look-up'!$J:$J,0))</f>
        <v>#N/A</v>
      </c>
      <c r="AB1887" s="74">
        <f ca="1" t="shared" si="213"/>
        <v>0</v>
      </c>
      <c r="AC1887" s="74" t="str">
        <f ca="1" t="shared" si="214"/>
        <v/>
      </c>
      <c r="AD1887" s="74" t="str">
        <f ca="1" t="shared" si="215"/>
        <v/>
      </c>
    </row>
    <row r="1888" s="74" customFormat="1" ht="20.15" customHeight="1" spans="1:30">
      <c r="A1888" s="97"/>
      <c r="B1888" s="95" t="str">
        <f ca="1">IF(LEN(A1888)=0,"",INDEX('Smelter Look-up'!$A:$A,MATCH($A1888,'Smelter Look-up'!$E:$E,0)))</f>
        <v/>
      </c>
      <c r="C1888" s="95" t="str">
        <f ca="1">IF(LEN(A1888)=0,"",INDEX('Smelter Look-up'!$C:$C,MATCH($A1888,'Smelter Look-up'!$E:$E,0)))</f>
        <v/>
      </c>
      <c r="D1888" s="95"/>
      <c r="E1888" s="95" t="str">
        <f ca="1">IF(ISERROR($Y1888),"",OFFSET('Smelter Look-up'!$D$4,$Y1888-4,0)&amp;"")</f>
        <v/>
      </c>
      <c r="F1888" s="95" t="str">
        <f ca="1">IF(ISERROR($Y1888),"",OFFSET('Smelter Look-up'!$E$4,$Y1888-4,0))</f>
        <v/>
      </c>
      <c r="G1888" s="95" t="str">
        <f ca="1">IF(C1888="Smelter not listed","Enter smelter details",IF(ISERROR($Y1888),"",OFFSET('Smelter Look-up'!$F$4,$Y1888-4,0)))</f>
        <v/>
      </c>
      <c r="H1888" s="154" t="str">
        <f ca="1">IF(ISERROR($Y1888),"",OFFSET('Smelter Look-up'!$G$4,$Y1888-4,0))</f>
        <v/>
      </c>
      <c r="I1888" s="96" t="str">
        <f ca="1">IF(ISERROR($Y1888),"",OFFSET('Smelter Look-up'!$H$4,$Y1888-4,0))</f>
        <v/>
      </c>
      <c r="J1888" s="96" t="str">
        <f ca="1">IF(ISERROR($Y1888),"",OFFSET('Smelter Look-up'!$I$4,$Y1888-4,0))</f>
        <v/>
      </c>
      <c r="K1888" s="97"/>
      <c r="L1888" s="97"/>
      <c r="M1888" s="97"/>
      <c r="N1888" s="97"/>
      <c r="O1888" s="97"/>
      <c r="P1888" s="97"/>
      <c r="Q1888" s="98"/>
      <c r="R1888" s="140" t="str">
        <f ca="1">IF(ISERROR($Y1888),"",OFFSET('Smelter Look-up'!$C$4,$Y1888-4,0)&amp;"")</f>
        <v/>
      </c>
      <c r="S1888" s="98" t="str">
        <f ca="1" t="shared" si="209"/>
        <v/>
      </c>
      <c r="T1888" s="98" t="str">
        <f ca="1">IF(B1888="","",IF(ISERROR(MATCH($J1888,SorP!B:B,0)),"",INDIRECT("'SorP'!$A$"&amp;MATCH($S1888&amp;$J1888,SorP!C:C,0))))</f>
        <v/>
      </c>
      <c r="U1888" s="99"/>
      <c r="V1888" s="74" t="str">
        <f ca="1" t="shared" si="210"/>
        <v/>
      </c>
      <c r="W1888" s="74" t="b">
        <f ca="1" t="shared" si="211"/>
        <v>0</v>
      </c>
      <c r="X1888" s="74" t="str">
        <f ca="1" t="shared" si="212"/>
        <v>+</v>
      </c>
      <c r="Y1888" s="74" t="e">
        <f ca="1">IF(C1888="",NA(),MATCH($B1888&amp;$C1888,'Smelter Look-up'!$J:$J,0))</f>
        <v>#N/A</v>
      </c>
      <c r="AB1888" s="74">
        <f ca="1" t="shared" si="213"/>
        <v>0</v>
      </c>
      <c r="AC1888" s="74" t="str">
        <f ca="1" t="shared" si="214"/>
        <v/>
      </c>
      <c r="AD1888" s="74" t="str">
        <f ca="1" t="shared" si="215"/>
        <v/>
      </c>
    </row>
    <row r="1889" s="74" customFormat="1" ht="20.15" customHeight="1" spans="1:30">
      <c r="A1889" s="97"/>
      <c r="B1889" s="95" t="str">
        <f ca="1">IF(LEN(A1889)=0,"",INDEX('Smelter Look-up'!$A:$A,MATCH($A1889,'Smelter Look-up'!$E:$E,0)))</f>
        <v/>
      </c>
      <c r="C1889" s="95" t="str">
        <f ca="1">IF(LEN(A1889)=0,"",INDEX('Smelter Look-up'!$C:$C,MATCH($A1889,'Smelter Look-up'!$E:$E,0)))</f>
        <v/>
      </c>
      <c r="D1889" s="95"/>
      <c r="E1889" s="95" t="str">
        <f ca="1">IF(ISERROR($Y1889),"",OFFSET('Smelter Look-up'!$D$4,$Y1889-4,0)&amp;"")</f>
        <v/>
      </c>
      <c r="F1889" s="95" t="str">
        <f ca="1">IF(ISERROR($Y1889),"",OFFSET('Smelter Look-up'!$E$4,$Y1889-4,0))</f>
        <v/>
      </c>
      <c r="G1889" s="95" t="str">
        <f ca="1">IF(C1889="Smelter not listed","Enter smelter details",IF(ISERROR($Y1889),"",OFFSET('Smelter Look-up'!$F$4,$Y1889-4,0)))</f>
        <v/>
      </c>
      <c r="H1889" s="154" t="str">
        <f ca="1">IF(ISERROR($Y1889),"",OFFSET('Smelter Look-up'!$G$4,$Y1889-4,0))</f>
        <v/>
      </c>
      <c r="I1889" s="96" t="str">
        <f ca="1">IF(ISERROR($Y1889),"",OFFSET('Smelter Look-up'!$H$4,$Y1889-4,0))</f>
        <v/>
      </c>
      <c r="J1889" s="96" t="str">
        <f ca="1">IF(ISERROR($Y1889),"",OFFSET('Smelter Look-up'!$I$4,$Y1889-4,0))</f>
        <v/>
      </c>
      <c r="K1889" s="97"/>
      <c r="L1889" s="97"/>
      <c r="M1889" s="97"/>
      <c r="N1889" s="97"/>
      <c r="O1889" s="97"/>
      <c r="P1889" s="97"/>
      <c r="Q1889" s="98"/>
      <c r="R1889" s="140" t="str">
        <f ca="1">IF(ISERROR($Y1889),"",OFFSET('Smelter Look-up'!$C$4,$Y1889-4,0)&amp;"")</f>
        <v/>
      </c>
      <c r="S1889" s="98" t="str">
        <f ca="1" t="shared" si="209"/>
        <v/>
      </c>
      <c r="T1889" s="98" t="str">
        <f ca="1">IF(B1889="","",IF(ISERROR(MATCH($J1889,SorP!B:B,0)),"",INDIRECT("'SorP'!$A$"&amp;MATCH($S1889&amp;$J1889,SorP!C:C,0))))</f>
        <v/>
      </c>
      <c r="U1889" s="99"/>
      <c r="V1889" s="74" t="str">
        <f ca="1" t="shared" si="210"/>
        <v/>
      </c>
      <c r="W1889" s="74" t="b">
        <f ca="1" t="shared" si="211"/>
        <v>0</v>
      </c>
      <c r="X1889" s="74" t="str">
        <f ca="1" t="shared" si="212"/>
        <v>+</v>
      </c>
      <c r="Y1889" s="74" t="e">
        <f ca="1">IF(C1889="",NA(),MATCH($B1889&amp;$C1889,'Smelter Look-up'!$J:$J,0))</f>
        <v>#N/A</v>
      </c>
      <c r="AB1889" s="74">
        <f ca="1" t="shared" si="213"/>
        <v>0</v>
      </c>
      <c r="AC1889" s="74" t="str">
        <f ca="1" t="shared" si="214"/>
        <v/>
      </c>
      <c r="AD1889" s="74" t="str">
        <f ca="1" t="shared" si="215"/>
        <v/>
      </c>
    </row>
    <row r="1890" s="74" customFormat="1" ht="20.15" customHeight="1" spans="1:30">
      <c r="A1890" s="97"/>
      <c r="B1890" s="95" t="str">
        <f ca="1">IF(LEN(A1890)=0,"",INDEX('Smelter Look-up'!$A:$A,MATCH($A1890,'Smelter Look-up'!$E:$E,0)))</f>
        <v/>
      </c>
      <c r="C1890" s="95" t="str">
        <f ca="1">IF(LEN(A1890)=0,"",INDEX('Smelter Look-up'!$C:$C,MATCH($A1890,'Smelter Look-up'!$E:$E,0)))</f>
        <v/>
      </c>
      <c r="D1890" s="95"/>
      <c r="E1890" s="95" t="str">
        <f ca="1">IF(ISERROR($Y1890),"",OFFSET('Smelter Look-up'!$D$4,$Y1890-4,0)&amp;"")</f>
        <v/>
      </c>
      <c r="F1890" s="95" t="str">
        <f ca="1">IF(ISERROR($Y1890),"",OFFSET('Smelter Look-up'!$E$4,$Y1890-4,0))</f>
        <v/>
      </c>
      <c r="G1890" s="95" t="str">
        <f ca="1">IF(C1890="Smelter not listed","Enter smelter details",IF(ISERROR($Y1890),"",OFFSET('Smelter Look-up'!$F$4,$Y1890-4,0)))</f>
        <v/>
      </c>
      <c r="H1890" s="154" t="str">
        <f ca="1">IF(ISERROR($Y1890),"",OFFSET('Smelter Look-up'!$G$4,$Y1890-4,0))</f>
        <v/>
      </c>
      <c r="I1890" s="96" t="str">
        <f ca="1">IF(ISERROR($Y1890),"",OFFSET('Smelter Look-up'!$H$4,$Y1890-4,0))</f>
        <v/>
      </c>
      <c r="J1890" s="96" t="str">
        <f ca="1">IF(ISERROR($Y1890),"",OFFSET('Smelter Look-up'!$I$4,$Y1890-4,0))</f>
        <v/>
      </c>
      <c r="K1890" s="97"/>
      <c r="L1890" s="97"/>
      <c r="M1890" s="97"/>
      <c r="N1890" s="97"/>
      <c r="O1890" s="97"/>
      <c r="P1890" s="97"/>
      <c r="Q1890" s="98"/>
      <c r="R1890" s="140" t="str">
        <f ca="1">IF(ISERROR($Y1890),"",OFFSET('Smelter Look-up'!$C$4,$Y1890-4,0)&amp;"")</f>
        <v/>
      </c>
      <c r="S1890" s="98" t="str">
        <f ca="1" t="shared" si="209"/>
        <v/>
      </c>
      <c r="T1890" s="98" t="str">
        <f ca="1">IF(B1890="","",IF(ISERROR(MATCH($J1890,SorP!B:B,0)),"",INDIRECT("'SorP'!$A$"&amp;MATCH($S1890&amp;$J1890,SorP!C:C,0))))</f>
        <v/>
      </c>
      <c r="U1890" s="99"/>
      <c r="V1890" s="74" t="str">
        <f ca="1" t="shared" si="210"/>
        <v/>
      </c>
      <c r="W1890" s="74" t="b">
        <f ca="1" t="shared" si="211"/>
        <v>0</v>
      </c>
      <c r="X1890" s="74" t="str">
        <f ca="1" t="shared" si="212"/>
        <v>+</v>
      </c>
      <c r="Y1890" s="74" t="e">
        <f ca="1">IF(C1890="",NA(),MATCH($B1890&amp;$C1890,'Smelter Look-up'!$J:$J,0))</f>
        <v>#N/A</v>
      </c>
      <c r="AB1890" s="74">
        <f ca="1" t="shared" si="213"/>
        <v>0</v>
      </c>
      <c r="AC1890" s="74" t="str">
        <f ca="1" t="shared" si="214"/>
        <v/>
      </c>
      <c r="AD1890" s="74" t="str">
        <f ca="1" t="shared" si="215"/>
        <v/>
      </c>
    </row>
    <row r="1891" s="74" customFormat="1" ht="20.15" customHeight="1" spans="1:30">
      <c r="A1891" s="97"/>
      <c r="B1891" s="95" t="str">
        <f ca="1">IF(LEN(A1891)=0,"",INDEX('Smelter Look-up'!$A:$A,MATCH($A1891,'Smelter Look-up'!$E:$E,0)))</f>
        <v/>
      </c>
      <c r="C1891" s="95" t="str">
        <f ca="1">IF(LEN(A1891)=0,"",INDEX('Smelter Look-up'!$C:$C,MATCH($A1891,'Smelter Look-up'!$E:$E,0)))</f>
        <v/>
      </c>
      <c r="D1891" s="95"/>
      <c r="E1891" s="95" t="str">
        <f ca="1">IF(ISERROR($Y1891),"",OFFSET('Smelter Look-up'!$D$4,$Y1891-4,0)&amp;"")</f>
        <v/>
      </c>
      <c r="F1891" s="95" t="str">
        <f ca="1">IF(ISERROR($Y1891),"",OFFSET('Smelter Look-up'!$E$4,$Y1891-4,0))</f>
        <v/>
      </c>
      <c r="G1891" s="95" t="str">
        <f ca="1">IF(C1891="Smelter not listed","Enter smelter details",IF(ISERROR($Y1891),"",OFFSET('Smelter Look-up'!$F$4,$Y1891-4,0)))</f>
        <v/>
      </c>
      <c r="H1891" s="154" t="str">
        <f ca="1">IF(ISERROR($Y1891),"",OFFSET('Smelter Look-up'!$G$4,$Y1891-4,0))</f>
        <v/>
      </c>
      <c r="I1891" s="96" t="str">
        <f ca="1">IF(ISERROR($Y1891),"",OFFSET('Smelter Look-up'!$H$4,$Y1891-4,0))</f>
        <v/>
      </c>
      <c r="J1891" s="96" t="str">
        <f ca="1">IF(ISERROR($Y1891),"",OFFSET('Smelter Look-up'!$I$4,$Y1891-4,0))</f>
        <v/>
      </c>
      <c r="K1891" s="97"/>
      <c r="L1891" s="97"/>
      <c r="M1891" s="97"/>
      <c r="N1891" s="97"/>
      <c r="O1891" s="97"/>
      <c r="P1891" s="97"/>
      <c r="Q1891" s="98"/>
      <c r="R1891" s="140" t="str">
        <f ca="1">IF(ISERROR($Y1891),"",OFFSET('Smelter Look-up'!$C$4,$Y1891-4,0)&amp;"")</f>
        <v/>
      </c>
      <c r="S1891" s="98" t="str">
        <f ca="1" t="shared" si="209"/>
        <v/>
      </c>
      <c r="T1891" s="98" t="str">
        <f ca="1">IF(B1891="","",IF(ISERROR(MATCH($J1891,SorP!B:B,0)),"",INDIRECT("'SorP'!$A$"&amp;MATCH($S1891&amp;$J1891,SorP!C:C,0))))</f>
        <v/>
      </c>
      <c r="U1891" s="99"/>
      <c r="V1891" s="74" t="str">
        <f ca="1" t="shared" si="210"/>
        <v/>
      </c>
      <c r="W1891" s="74" t="b">
        <f ca="1" t="shared" si="211"/>
        <v>0</v>
      </c>
      <c r="X1891" s="74" t="str">
        <f ca="1" t="shared" si="212"/>
        <v>+</v>
      </c>
      <c r="Y1891" s="74" t="e">
        <f ca="1">IF(C1891="",NA(),MATCH($B1891&amp;$C1891,'Smelter Look-up'!$J:$J,0))</f>
        <v>#N/A</v>
      </c>
      <c r="AB1891" s="74">
        <f ca="1" t="shared" si="213"/>
        <v>0</v>
      </c>
      <c r="AC1891" s="74" t="str">
        <f ca="1" t="shared" si="214"/>
        <v/>
      </c>
      <c r="AD1891" s="74" t="str">
        <f ca="1" t="shared" si="215"/>
        <v/>
      </c>
    </row>
    <row r="1892" s="74" customFormat="1" ht="20.15" customHeight="1" spans="1:30">
      <c r="A1892" s="97"/>
      <c r="B1892" s="95" t="str">
        <f ca="1">IF(LEN(A1892)=0,"",INDEX('Smelter Look-up'!$A:$A,MATCH($A1892,'Smelter Look-up'!$E:$E,0)))</f>
        <v/>
      </c>
      <c r="C1892" s="95" t="str">
        <f ca="1">IF(LEN(A1892)=0,"",INDEX('Smelter Look-up'!$C:$C,MATCH($A1892,'Smelter Look-up'!$E:$E,0)))</f>
        <v/>
      </c>
      <c r="D1892" s="95"/>
      <c r="E1892" s="95" t="str">
        <f ca="1">IF(ISERROR($Y1892),"",OFFSET('Smelter Look-up'!$D$4,$Y1892-4,0)&amp;"")</f>
        <v/>
      </c>
      <c r="F1892" s="95" t="str">
        <f ca="1">IF(ISERROR($Y1892),"",OFFSET('Smelter Look-up'!$E$4,$Y1892-4,0))</f>
        <v/>
      </c>
      <c r="G1892" s="95" t="str">
        <f ca="1">IF(C1892="Smelter not listed","Enter smelter details",IF(ISERROR($Y1892),"",OFFSET('Smelter Look-up'!$F$4,$Y1892-4,0)))</f>
        <v/>
      </c>
      <c r="H1892" s="154" t="str">
        <f ca="1">IF(ISERROR($Y1892),"",OFFSET('Smelter Look-up'!$G$4,$Y1892-4,0))</f>
        <v/>
      </c>
      <c r="I1892" s="96" t="str">
        <f ca="1">IF(ISERROR($Y1892),"",OFFSET('Smelter Look-up'!$H$4,$Y1892-4,0))</f>
        <v/>
      </c>
      <c r="J1892" s="96" t="str">
        <f ca="1">IF(ISERROR($Y1892),"",OFFSET('Smelter Look-up'!$I$4,$Y1892-4,0))</f>
        <v/>
      </c>
      <c r="K1892" s="97"/>
      <c r="L1892" s="97"/>
      <c r="M1892" s="97"/>
      <c r="N1892" s="97"/>
      <c r="O1892" s="97"/>
      <c r="P1892" s="97"/>
      <c r="Q1892" s="98"/>
      <c r="R1892" s="140" t="str">
        <f ca="1">IF(ISERROR($Y1892),"",OFFSET('Smelter Look-up'!$C$4,$Y1892-4,0)&amp;"")</f>
        <v/>
      </c>
      <c r="S1892" s="98" t="str">
        <f ca="1" t="shared" si="209"/>
        <v/>
      </c>
      <c r="T1892" s="98" t="str">
        <f ca="1">IF(B1892="","",IF(ISERROR(MATCH($J1892,SorP!B:B,0)),"",INDIRECT("'SorP'!$A$"&amp;MATCH($S1892&amp;$J1892,SorP!C:C,0))))</f>
        <v/>
      </c>
      <c r="U1892" s="99"/>
      <c r="V1892" s="74" t="str">
        <f ca="1" t="shared" si="210"/>
        <v/>
      </c>
      <c r="W1892" s="74" t="b">
        <f ca="1" t="shared" si="211"/>
        <v>0</v>
      </c>
      <c r="X1892" s="74" t="str">
        <f ca="1" t="shared" si="212"/>
        <v>+</v>
      </c>
      <c r="Y1892" s="74" t="e">
        <f ca="1">IF(C1892="",NA(),MATCH($B1892&amp;$C1892,'Smelter Look-up'!$J:$J,0))</f>
        <v>#N/A</v>
      </c>
      <c r="AB1892" s="74">
        <f ca="1" t="shared" si="213"/>
        <v>0</v>
      </c>
      <c r="AC1892" s="74" t="str">
        <f ca="1" t="shared" si="214"/>
        <v/>
      </c>
      <c r="AD1892" s="74" t="str">
        <f ca="1" t="shared" si="215"/>
        <v/>
      </c>
    </row>
    <row r="1893" s="74" customFormat="1" ht="20.15" customHeight="1" spans="1:30">
      <c r="A1893" s="97"/>
      <c r="B1893" s="95" t="str">
        <f ca="1">IF(LEN(A1893)=0,"",INDEX('Smelter Look-up'!$A:$A,MATCH($A1893,'Smelter Look-up'!$E:$E,0)))</f>
        <v/>
      </c>
      <c r="C1893" s="95" t="str">
        <f ca="1">IF(LEN(A1893)=0,"",INDEX('Smelter Look-up'!$C:$C,MATCH($A1893,'Smelter Look-up'!$E:$E,0)))</f>
        <v/>
      </c>
      <c r="D1893" s="95"/>
      <c r="E1893" s="95" t="str">
        <f ca="1">IF(ISERROR($Y1893),"",OFFSET('Smelter Look-up'!$D$4,$Y1893-4,0)&amp;"")</f>
        <v/>
      </c>
      <c r="F1893" s="95" t="str">
        <f ca="1">IF(ISERROR($Y1893),"",OFFSET('Smelter Look-up'!$E$4,$Y1893-4,0))</f>
        <v/>
      </c>
      <c r="G1893" s="95" t="str">
        <f ca="1">IF(C1893="Smelter not listed","Enter smelter details",IF(ISERROR($Y1893),"",OFFSET('Smelter Look-up'!$F$4,$Y1893-4,0)))</f>
        <v/>
      </c>
      <c r="H1893" s="154" t="str">
        <f ca="1">IF(ISERROR($Y1893),"",OFFSET('Smelter Look-up'!$G$4,$Y1893-4,0))</f>
        <v/>
      </c>
      <c r="I1893" s="96" t="str">
        <f ca="1">IF(ISERROR($Y1893),"",OFFSET('Smelter Look-up'!$H$4,$Y1893-4,0))</f>
        <v/>
      </c>
      <c r="J1893" s="96" t="str">
        <f ca="1">IF(ISERROR($Y1893),"",OFFSET('Smelter Look-up'!$I$4,$Y1893-4,0))</f>
        <v/>
      </c>
      <c r="K1893" s="97"/>
      <c r="L1893" s="97"/>
      <c r="M1893" s="97"/>
      <c r="N1893" s="97"/>
      <c r="O1893" s="97"/>
      <c r="P1893" s="97"/>
      <c r="Q1893" s="98"/>
      <c r="R1893" s="140" t="str">
        <f ca="1">IF(ISERROR($Y1893),"",OFFSET('Smelter Look-up'!$C$4,$Y1893-4,0)&amp;"")</f>
        <v/>
      </c>
      <c r="S1893" s="98" t="str">
        <f ca="1" t="shared" si="209"/>
        <v/>
      </c>
      <c r="T1893" s="98" t="str">
        <f ca="1">IF(B1893="","",IF(ISERROR(MATCH($J1893,SorP!B:B,0)),"",INDIRECT("'SorP'!$A$"&amp;MATCH($S1893&amp;$J1893,SorP!C:C,0))))</f>
        <v/>
      </c>
      <c r="U1893" s="99"/>
      <c r="V1893" s="74" t="str">
        <f ca="1" t="shared" si="210"/>
        <v/>
      </c>
      <c r="W1893" s="74" t="b">
        <f ca="1" t="shared" si="211"/>
        <v>0</v>
      </c>
      <c r="X1893" s="74" t="str">
        <f ca="1" t="shared" si="212"/>
        <v>+</v>
      </c>
      <c r="Y1893" s="74" t="e">
        <f ca="1">IF(C1893="",NA(),MATCH($B1893&amp;$C1893,'Smelter Look-up'!$J:$J,0))</f>
        <v>#N/A</v>
      </c>
      <c r="AB1893" s="74">
        <f ca="1" t="shared" si="213"/>
        <v>0</v>
      </c>
      <c r="AC1893" s="74" t="str">
        <f ca="1" t="shared" si="214"/>
        <v/>
      </c>
      <c r="AD1893" s="74" t="str">
        <f ca="1" t="shared" si="215"/>
        <v/>
      </c>
    </row>
    <row r="1894" s="74" customFormat="1" ht="20.15" customHeight="1" spans="1:30">
      <c r="A1894" s="97"/>
      <c r="B1894" s="95" t="str">
        <f ca="1">IF(LEN(A1894)=0,"",INDEX('Smelter Look-up'!$A:$A,MATCH($A1894,'Smelter Look-up'!$E:$E,0)))</f>
        <v/>
      </c>
      <c r="C1894" s="95" t="str">
        <f ca="1">IF(LEN(A1894)=0,"",INDEX('Smelter Look-up'!$C:$C,MATCH($A1894,'Smelter Look-up'!$E:$E,0)))</f>
        <v/>
      </c>
      <c r="D1894" s="95"/>
      <c r="E1894" s="95" t="str">
        <f ca="1">IF(ISERROR($Y1894),"",OFFSET('Smelter Look-up'!$D$4,$Y1894-4,0)&amp;"")</f>
        <v/>
      </c>
      <c r="F1894" s="95" t="str">
        <f ca="1">IF(ISERROR($Y1894),"",OFFSET('Smelter Look-up'!$E$4,$Y1894-4,0))</f>
        <v/>
      </c>
      <c r="G1894" s="95" t="str">
        <f ca="1">IF(C1894="Smelter not listed","Enter smelter details",IF(ISERROR($Y1894),"",OFFSET('Smelter Look-up'!$F$4,$Y1894-4,0)))</f>
        <v/>
      </c>
      <c r="H1894" s="154" t="str">
        <f ca="1">IF(ISERROR($Y1894),"",OFFSET('Smelter Look-up'!$G$4,$Y1894-4,0))</f>
        <v/>
      </c>
      <c r="I1894" s="96" t="str">
        <f ca="1">IF(ISERROR($Y1894),"",OFFSET('Smelter Look-up'!$H$4,$Y1894-4,0))</f>
        <v/>
      </c>
      <c r="J1894" s="96" t="str">
        <f ca="1">IF(ISERROR($Y1894),"",OFFSET('Smelter Look-up'!$I$4,$Y1894-4,0))</f>
        <v/>
      </c>
      <c r="K1894" s="97"/>
      <c r="L1894" s="97"/>
      <c r="M1894" s="97"/>
      <c r="N1894" s="97"/>
      <c r="O1894" s="97"/>
      <c r="P1894" s="97"/>
      <c r="Q1894" s="98"/>
      <c r="R1894" s="140" t="str">
        <f ca="1">IF(ISERROR($Y1894),"",OFFSET('Smelter Look-up'!$C$4,$Y1894-4,0)&amp;"")</f>
        <v/>
      </c>
      <c r="S1894" s="98" t="str">
        <f ca="1" t="shared" si="209"/>
        <v/>
      </c>
      <c r="T1894" s="98" t="str">
        <f ca="1">IF(B1894="","",IF(ISERROR(MATCH($J1894,SorP!B:B,0)),"",INDIRECT("'SorP'!$A$"&amp;MATCH($S1894&amp;$J1894,SorP!C:C,0))))</f>
        <v/>
      </c>
      <c r="U1894" s="99"/>
      <c r="V1894" s="74" t="str">
        <f ca="1" t="shared" si="210"/>
        <v/>
      </c>
      <c r="W1894" s="74" t="b">
        <f ca="1" t="shared" si="211"/>
        <v>0</v>
      </c>
      <c r="X1894" s="74" t="str">
        <f ca="1" t="shared" si="212"/>
        <v>+</v>
      </c>
      <c r="Y1894" s="74" t="e">
        <f ca="1">IF(C1894="",NA(),MATCH($B1894&amp;$C1894,'Smelter Look-up'!$J:$J,0))</f>
        <v>#N/A</v>
      </c>
      <c r="AB1894" s="74">
        <f ca="1" t="shared" si="213"/>
        <v>0</v>
      </c>
      <c r="AC1894" s="74" t="str">
        <f ca="1" t="shared" si="214"/>
        <v/>
      </c>
      <c r="AD1894" s="74" t="str">
        <f ca="1" t="shared" si="215"/>
        <v/>
      </c>
    </row>
    <row r="1895" s="74" customFormat="1" ht="20.15" customHeight="1" spans="1:30">
      <c r="A1895" s="97"/>
      <c r="B1895" s="95" t="str">
        <f ca="1">IF(LEN(A1895)=0,"",INDEX('Smelter Look-up'!$A:$A,MATCH($A1895,'Smelter Look-up'!$E:$E,0)))</f>
        <v/>
      </c>
      <c r="C1895" s="95" t="str">
        <f ca="1">IF(LEN(A1895)=0,"",INDEX('Smelter Look-up'!$C:$C,MATCH($A1895,'Smelter Look-up'!$E:$E,0)))</f>
        <v/>
      </c>
      <c r="D1895" s="95"/>
      <c r="E1895" s="95" t="str">
        <f ca="1">IF(ISERROR($Y1895),"",OFFSET('Smelter Look-up'!$D$4,$Y1895-4,0)&amp;"")</f>
        <v/>
      </c>
      <c r="F1895" s="95" t="str">
        <f ca="1">IF(ISERROR($Y1895),"",OFFSET('Smelter Look-up'!$E$4,$Y1895-4,0))</f>
        <v/>
      </c>
      <c r="G1895" s="95" t="str">
        <f ca="1">IF(C1895="Smelter not listed","Enter smelter details",IF(ISERROR($Y1895),"",OFFSET('Smelter Look-up'!$F$4,$Y1895-4,0)))</f>
        <v/>
      </c>
      <c r="H1895" s="154" t="str">
        <f ca="1">IF(ISERROR($Y1895),"",OFFSET('Smelter Look-up'!$G$4,$Y1895-4,0))</f>
        <v/>
      </c>
      <c r="I1895" s="96" t="str">
        <f ca="1">IF(ISERROR($Y1895),"",OFFSET('Smelter Look-up'!$H$4,$Y1895-4,0))</f>
        <v/>
      </c>
      <c r="J1895" s="96" t="str">
        <f ca="1">IF(ISERROR($Y1895),"",OFFSET('Smelter Look-up'!$I$4,$Y1895-4,0))</f>
        <v/>
      </c>
      <c r="K1895" s="97"/>
      <c r="L1895" s="97"/>
      <c r="M1895" s="97"/>
      <c r="N1895" s="97"/>
      <c r="O1895" s="97"/>
      <c r="P1895" s="97"/>
      <c r="Q1895" s="98"/>
      <c r="R1895" s="140" t="str">
        <f ca="1">IF(ISERROR($Y1895),"",OFFSET('Smelter Look-up'!$C$4,$Y1895-4,0)&amp;"")</f>
        <v/>
      </c>
      <c r="S1895" s="98" t="str">
        <f ca="1" t="shared" si="209"/>
        <v/>
      </c>
      <c r="T1895" s="98" t="str">
        <f ca="1">IF(B1895="","",IF(ISERROR(MATCH($J1895,SorP!B:B,0)),"",INDIRECT("'SorP'!$A$"&amp;MATCH($S1895&amp;$J1895,SorP!C:C,0))))</f>
        <v/>
      </c>
      <c r="U1895" s="99"/>
      <c r="V1895" s="74" t="str">
        <f ca="1" t="shared" si="210"/>
        <v/>
      </c>
      <c r="W1895" s="74" t="b">
        <f ca="1" t="shared" si="211"/>
        <v>0</v>
      </c>
      <c r="X1895" s="74" t="str">
        <f ca="1" t="shared" si="212"/>
        <v>+</v>
      </c>
      <c r="Y1895" s="74" t="e">
        <f ca="1">IF(C1895="",NA(),MATCH($B1895&amp;$C1895,'Smelter Look-up'!$J:$J,0))</f>
        <v>#N/A</v>
      </c>
      <c r="AB1895" s="74">
        <f ca="1" t="shared" si="213"/>
        <v>0</v>
      </c>
      <c r="AC1895" s="74" t="str">
        <f ca="1" t="shared" si="214"/>
        <v/>
      </c>
      <c r="AD1895" s="74" t="str">
        <f ca="1" t="shared" si="215"/>
        <v/>
      </c>
    </row>
    <row r="1896" s="74" customFormat="1" ht="20.15" customHeight="1" spans="1:30">
      <c r="A1896" s="97"/>
      <c r="B1896" s="95" t="str">
        <f ca="1">IF(LEN(A1896)=0,"",INDEX('Smelter Look-up'!$A:$A,MATCH($A1896,'Smelter Look-up'!$E:$E,0)))</f>
        <v/>
      </c>
      <c r="C1896" s="95" t="str">
        <f ca="1">IF(LEN(A1896)=0,"",INDEX('Smelter Look-up'!$C:$C,MATCH($A1896,'Smelter Look-up'!$E:$E,0)))</f>
        <v/>
      </c>
      <c r="D1896" s="95"/>
      <c r="E1896" s="95" t="str">
        <f ca="1">IF(ISERROR($Y1896),"",OFFSET('Smelter Look-up'!$D$4,$Y1896-4,0)&amp;"")</f>
        <v/>
      </c>
      <c r="F1896" s="95" t="str">
        <f ca="1">IF(ISERROR($Y1896),"",OFFSET('Smelter Look-up'!$E$4,$Y1896-4,0))</f>
        <v/>
      </c>
      <c r="G1896" s="95" t="str">
        <f ca="1">IF(C1896="Smelter not listed","Enter smelter details",IF(ISERROR($Y1896),"",OFFSET('Smelter Look-up'!$F$4,$Y1896-4,0)))</f>
        <v/>
      </c>
      <c r="H1896" s="154" t="str">
        <f ca="1">IF(ISERROR($Y1896),"",OFFSET('Smelter Look-up'!$G$4,$Y1896-4,0))</f>
        <v/>
      </c>
      <c r="I1896" s="96" t="str">
        <f ca="1">IF(ISERROR($Y1896),"",OFFSET('Smelter Look-up'!$H$4,$Y1896-4,0))</f>
        <v/>
      </c>
      <c r="J1896" s="96" t="str">
        <f ca="1">IF(ISERROR($Y1896),"",OFFSET('Smelter Look-up'!$I$4,$Y1896-4,0))</f>
        <v/>
      </c>
      <c r="K1896" s="97"/>
      <c r="L1896" s="97"/>
      <c r="M1896" s="97"/>
      <c r="N1896" s="97"/>
      <c r="O1896" s="97"/>
      <c r="P1896" s="97"/>
      <c r="Q1896" s="98"/>
      <c r="R1896" s="140" t="str">
        <f ca="1">IF(ISERROR($Y1896),"",OFFSET('Smelter Look-up'!$C$4,$Y1896-4,0)&amp;"")</f>
        <v/>
      </c>
      <c r="S1896" s="98" t="str">
        <f ca="1" t="shared" si="209"/>
        <v/>
      </c>
      <c r="T1896" s="98" t="str">
        <f ca="1">IF(B1896="","",IF(ISERROR(MATCH($J1896,SorP!B:B,0)),"",INDIRECT("'SorP'!$A$"&amp;MATCH($S1896&amp;$J1896,SorP!C:C,0))))</f>
        <v/>
      </c>
      <c r="U1896" s="99"/>
      <c r="V1896" s="74" t="str">
        <f ca="1" t="shared" si="210"/>
        <v/>
      </c>
      <c r="W1896" s="74" t="b">
        <f ca="1" t="shared" si="211"/>
        <v>0</v>
      </c>
      <c r="X1896" s="74" t="str">
        <f ca="1" t="shared" si="212"/>
        <v>+</v>
      </c>
      <c r="Y1896" s="74" t="e">
        <f ca="1">IF(C1896="",NA(),MATCH($B1896&amp;$C1896,'Smelter Look-up'!$J:$J,0))</f>
        <v>#N/A</v>
      </c>
      <c r="AB1896" s="74">
        <f ca="1" t="shared" si="213"/>
        <v>0</v>
      </c>
      <c r="AC1896" s="74" t="str">
        <f ca="1" t="shared" si="214"/>
        <v/>
      </c>
      <c r="AD1896" s="74" t="str">
        <f ca="1" t="shared" si="215"/>
        <v/>
      </c>
    </row>
    <row r="1897" s="74" customFormat="1" ht="20.15" customHeight="1" spans="1:30">
      <c r="A1897" s="97"/>
      <c r="B1897" s="95" t="str">
        <f ca="1">IF(LEN(A1897)=0,"",INDEX('Smelter Look-up'!$A:$A,MATCH($A1897,'Smelter Look-up'!$E:$E,0)))</f>
        <v/>
      </c>
      <c r="C1897" s="95" t="str">
        <f ca="1">IF(LEN(A1897)=0,"",INDEX('Smelter Look-up'!$C:$C,MATCH($A1897,'Smelter Look-up'!$E:$E,0)))</f>
        <v/>
      </c>
      <c r="D1897" s="95"/>
      <c r="E1897" s="95" t="str">
        <f ca="1">IF(ISERROR($Y1897),"",OFFSET('Smelter Look-up'!$D$4,$Y1897-4,0)&amp;"")</f>
        <v/>
      </c>
      <c r="F1897" s="95" t="str">
        <f ca="1">IF(ISERROR($Y1897),"",OFFSET('Smelter Look-up'!$E$4,$Y1897-4,0))</f>
        <v/>
      </c>
      <c r="G1897" s="95" t="str">
        <f ca="1">IF(C1897="Smelter not listed","Enter smelter details",IF(ISERROR($Y1897),"",OFFSET('Smelter Look-up'!$F$4,$Y1897-4,0)))</f>
        <v/>
      </c>
      <c r="H1897" s="154" t="str">
        <f ca="1">IF(ISERROR($Y1897),"",OFFSET('Smelter Look-up'!$G$4,$Y1897-4,0))</f>
        <v/>
      </c>
      <c r="I1897" s="96" t="str">
        <f ca="1">IF(ISERROR($Y1897),"",OFFSET('Smelter Look-up'!$H$4,$Y1897-4,0))</f>
        <v/>
      </c>
      <c r="J1897" s="96" t="str">
        <f ca="1">IF(ISERROR($Y1897),"",OFFSET('Smelter Look-up'!$I$4,$Y1897-4,0))</f>
        <v/>
      </c>
      <c r="K1897" s="97"/>
      <c r="L1897" s="97"/>
      <c r="M1897" s="97"/>
      <c r="N1897" s="97"/>
      <c r="O1897" s="97"/>
      <c r="P1897" s="97"/>
      <c r="Q1897" s="98"/>
      <c r="R1897" s="140" t="str">
        <f ca="1">IF(ISERROR($Y1897),"",OFFSET('Smelter Look-up'!$C$4,$Y1897-4,0)&amp;"")</f>
        <v/>
      </c>
      <c r="S1897" s="98" t="str">
        <f ca="1" t="shared" si="209"/>
        <v/>
      </c>
      <c r="T1897" s="98" t="str">
        <f ca="1">IF(B1897="","",IF(ISERROR(MATCH($J1897,SorP!B:B,0)),"",INDIRECT("'SorP'!$A$"&amp;MATCH($S1897&amp;$J1897,SorP!C:C,0))))</f>
        <v/>
      </c>
      <c r="U1897" s="99"/>
      <c r="V1897" s="74" t="str">
        <f ca="1" t="shared" si="210"/>
        <v/>
      </c>
      <c r="W1897" s="74" t="b">
        <f ca="1" t="shared" si="211"/>
        <v>0</v>
      </c>
      <c r="X1897" s="74" t="str">
        <f ca="1" t="shared" si="212"/>
        <v>+</v>
      </c>
      <c r="Y1897" s="74" t="e">
        <f ca="1">IF(C1897="",NA(),MATCH($B1897&amp;$C1897,'Smelter Look-up'!$J:$J,0))</f>
        <v>#N/A</v>
      </c>
      <c r="AB1897" s="74">
        <f ca="1" t="shared" si="213"/>
        <v>0</v>
      </c>
      <c r="AC1897" s="74" t="str">
        <f ca="1" t="shared" si="214"/>
        <v/>
      </c>
      <c r="AD1897" s="74" t="str">
        <f ca="1" t="shared" si="215"/>
        <v/>
      </c>
    </row>
    <row r="1898" s="74" customFormat="1" ht="20.15" customHeight="1" spans="1:30">
      <c r="A1898" s="97"/>
      <c r="B1898" s="95" t="str">
        <f ca="1">IF(LEN(A1898)=0,"",INDEX('Smelter Look-up'!$A:$A,MATCH($A1898,'Smelter Look-up'!$E:$E,0)))</f>
        <v/>
      </c>
      <c r="C1898" s="95" t="str">
        <f ca="1">IF(LEN(A1898)=0,"",INDEX('Smelter Look-up'!$C:$C,MATCH($A1898,'Smelter Look-up'!$E:$E,0)))</f>
        <v/>
      </c>
      <c r="D1898" s="95"/>
      <c r="E1898" s="95" t="str">
        <f ca="1">IF(ISERROR($Y1898),"",OFFSET('Smelter Look-up'!$D$4,$Y1898-4,0)&amp;"")</f>
        <v/>
      </c>
      <c r="F1898" s="95" t="str">
        <f ca="1">IF(ISERROR($Y1898),"",OFFSET('Smelter Look-up'!$E$4,$Y1898-4,0))</f>
        <v/>
      </c>
      <c r="G1898" s="95" t="str">
        <f ca="1">IF(C1898="Smelter not listed","Enter smelter details",IF(ISERROR($Y1898),"",OFFSET('Smelter Look-up'!$F$4,$Y1898-4,0)))</f>
        <v/>
      </c>
      <c r="H1898" s="154" t="str">
        <f ca="1">IF(ISERROR($Y1898),"",OFFSET('Smelter Look-up'!$G$4,$Y1898-4,0))</f>
        <v/>
      </c>
      <c r="I1898" s="96" t="str">
        <f ca="1">IF(ISERROR($Y1898),"",OFFSET('Smelter Look-up'!$H$4,$Y1898-4,0))</f>
        <v/>
      </c>
      <c r="J1898" s="96" t="str">
        <f ca="1">IF(ISERROR($Y1898),"",OFFSET('Smelter Look-up'!$I$4,$Y1898-4,0))</f>
        <v/>
      </c>
      <c r="K1898" s="97"/>
      <c r="L1898" s="97"/>
      <c r="M1898" s="97"/>
      <c r="N1898" s="97"/>
      <c r="O1898" s="97"/>
      <c r="P1898" s="97"/>
      <c r="Q1898" s="98"/>
      <c r="R1898" s="140" t="str">
        <f ca="1">IF(ISERROR($Y1898),"",OFFSET('Smelter Look-up'!$C$4,$Y1898-4,0)&amp;"")</f>
        <v/>
      </c>
      <c r="S1898" s="98" t="str">
        <f ca="1" t="shared" si="209"/>
        <v/>
      </c>
      <c r="T1898" s="98" t="str">
        <f ca="1">IF(B1898="","",IF(ISERROR(MATCH($J1898,SorP!B:B,0)),"",INDIRECT("'SorP'!$A$"&amp;MATCH($S1898&amp;$J1898,SorP!C:C,0))))</f>
        <v/>
      </c>
      <c r="U1898" s="99"/>
      <c r="V1898" s="74" t="str">
        <f ca="1" t="shared" si="210"/>
        <v/>
      </c>
      <c r="W1898" s="74" t="b">
        <f ca="1" t="shared" si="211"/>
        <v>0</v>
      </c>
      <c r="X1898" s="74" t="str">
        <f ca="1" t="shared" si="212"/>
        <v>+</v>
      </c>
      <c r="Y1898" s="74" t="e">
        <f ca="1">IF(C1898="",NA(),MATCH($B1898&amp;$C1898,'Smelter Look-up'!$J:$J,0))</f>
        <v>#N/A</v>
      </c>
      <c r="AB1898" s="74">
        <f ca="1" t="shared" si="213"/>
        <v>0</v>
      </c>
      <c r="AC1898" s="74" t="str">
        <f ca="1" t="shared" si="214"/>
        <v/>
      </c>
      <c r="AD1898" s="74" t="str">
        <f ca="1" t="shared" si="215"/>
        <v/>
      </c>
    </row>
    <row r="1899" s="74" customFormat="1" ht="20.15" customHeight="1" spans="1:30">
      <c r="A1899" s="97"/>
      <c r="B1899" s="95" t="str">
        <f ca="1">IF(LEN(A1899)=0,"",INDEX('Smelter Look-up'!$A:$A,MATCH($A1899,'Smelter Look-up'!$E:$E,0)))</f>
        <v/>
      </c>
      <c r="C1899" s="95" t="str">
        <f ca="1">IF(LEN(A1899)=0,"",INDEX('Smelter Look-up'!$C:$C,MATCH($A1899,'Smelter Look-up'!$E:$E,0)))</f>
        <v/>
      </c>
      <c r="D1899" s="95"/>
      <c r="E1899" s="95" t="str">
        <f ca="1">IF(ISERROR($Y1899),"",OFFSET('Smelter Look-up'!$D$4,$Y1899-4,0)&amp;"")</f>
        <v/>
      </c>
      <c r="F1899" s="95" t="str">
        <f ca="1">IF(ISERROR($Y1899),"",OFFSET('Smelter Look-up'!$E$4,$Y1899-4,0))</f>
        <v/>
      </c>
      <c r="G1899" s="95" t="str">
        <f ca="1">IF(C1899="Smelter not listed","Enter smelter details",IF(ISERROR($Y1899),"",OFFSET('Smelter Look-up'!$F$4,$Y1899-4,0)))</f>
        <v/>
      </c>
      <c r="H1899" s="154" t="str">
        <f ca="1">IF(ISERROR($Y1899),"",OFFSET('Smelter Look-up'!$G$4,$Y1899-4,0))</f>
        <v/>
      </c>
      <c r="I1899" s="96" t="str">
        <f ca="1">IF(ISERROR($Y1899),"",OFFSET('Smelter Look-up'!$H$4,$Y1899-4,0))</f>
        <v/>
      </c>
      <c r="J1899" s="96" t="str">
        <f ca="1">IF(ISERROR($Y1899),"",OFFSET('Smelter Look-up'!$I$4,$Y1899-4,0))</f>
        <v/>
      </c>
      <c r="K1899" s="97"/>
      <c r="L1899" s="97"/>
      <c r="M1899" s="97"/>
      <c r="N1899" s="97"/>
      <c r="O1899" s="97"/>
      <c r="P1899" s="97"/>
      <c r="Q1899" s="98"/>
      <c r="R1899" s="140" t="str">
        <f ca="1">IF(ISERROR($Y1899),"",OFFSET('Smelter Look-up'!$C$4,$Y1899-4,0)&amp;"")</f>
        <v/>
      </c>
      <c r="S1899" s="98" t="str">
        <f ca="1" t="shared" si="209"/>
        <v/>
      </c>
      <c r="T1899" s="98" t="str">
        <f ca="1">IF(B1899="","",IF(ISERROR(MATCH($J1899,SorP!B:B,0)),"",INDIRECT("'SorP'!$A$"&amp;MATCH($S1899&amp;$J1899,SorP!C:C,0))))</f>
        <v/>
      </c>
      <c r="U1899" s="99"/>
      <c r="V1899" s="74" t="str">
        <f ca="1" t="shared" si="210"/>
        <v/>
      </c>
      <c r="W1899" s="74" t="b">
        <f ca="1" t="shared" si="211"/>
        <v>0</v>
      </c>
      <c r="X1899" s="74" t="str">
        <f ca="1" t="shared" si="212"/>
        <v>+</v>
      </c>
      <c r="Y1899" s="74" t="e">
        <f ca="1">IF(C1899="",NA(),MATCH($B1899&amp;$C1899,'Smelter Look-up'!$J:$J,0))</f>
        <v>#N/A</v>
      </c>
      <c r="AB1899" s="74">
        <f ca="1" t="shared" si="213"/>
        <v>0</v>
      </c>
      <c r="AC1899" s="74" t="str">
        <f ca="1" t="shared" si="214"/>
        <v/>
      </c>
      <c r="AD1899" s="74" t="str">
        <f ca="1" t="shared" si="215"/>
        <v/>
      </c>
    </row>
    <row r="1900" s="74" customFormat="1" ht="20.15" customHeight="1" spans="1:30">
      <c r="A1900" s="97"/>
      <c r="B1900" s="95" t="str">
        <f ca="1">IF(LEN(A1900)=0,"",INDEX('Smelter Look-up'!$A:$A,MATCH($A1900,'Smelter Look-up'!$E:$E,0)))</f>
        <v/>
      </c>
      <c r="C1900" s="95" t="str">
        <f ca="1">IF(LEN(A1900)=0,"",INDEX('Smelter Look-up'!$C:$C,MATCH($A1900,'Smelter Look-up'!$E:$E,0)))</f>
        <v/>
      </c>
      <c r="D1900" s="95"/>
      <c r="E1900" s="95" t="str">
        <f ca="1">IF(ISERROR($Y1900),"",OFFSET('Smelter Look-up'!$D$4,$Y1900-4,0)&amp;"")</f>
        <v/>
      </c>
      <c r="F1900" s="95" t="str">
        <f ca="1">IF(ISERROR($Y1900),"",OFFSET('Smelter Look-up'!$E$4,$Y1900-4,0))</f>
        <v/>
      </c>
      <c r="G1900" s="95" t="str">
        <f ca="1">IF(C1900="Smelter not listed","Enter smelter details",IF(ISERROR($Y1900),"",OFFSET('Smelter Look-up'!$F$4,$Y1900-4,0)))</f>
        <v/>
      </c>
      <c r="H1900" s="154" t="str">
        <f ca="1">IF(ISERROR($Y1900),"",OFFSET('Smelter Look-up'!$G$4,$Y1900-4,0))</f>
        <v/>
      </c>
      <c r="I1900" s="96" t="str">
        <f ca="1">IF(ISERROR($Y1900),"",OFFSET('Smelter Look-up'!$H$4,$Y1900-4,0))</f>
        <v/>
      </c>
      <c r="J1900" s="96" t="str">
        <f ca="1">IF(ISERROR($Y1900),"",OFFSET('Smelter Look-up'!$I$4,$Y1900-4,0))</f>
        <v/>
      </c>
      <c r="K1900" s="97"/>
      <c r="L1900" s="97"/>
      <c r="M1900" s="97"/>
      <c r="N1900" s="97"/>
      <c r="O1900" s="97"/>
      <c r="P1900" s="97"/>
      <c r="Q1900" s="98"/>
      <c r="R1900" s="140" t="str">
        <f ca="1">IF(ISERROR($Y1900),"",OFFSET('Smelter Look-up'!$C$4,$Y1900-4,0)&amp;"")</f>
        <v/>
      </c>
      <c r="S1900" s="98" t="str">
        <f ca="1" t="shared" si="209"/>
        <v/>
      </c>
      <c r="T1900" s="98" t="str">
        <f ca="1">IF(B1900="","",IF(ISERROR(MATCH($J1900,SorP!B:B,0)),"",INDIRECT("'SorP'!$A$"&amp;MATCH($S1900&amp;$J1900,SorP!C:C,0))))</f>
        <v/>
      </c>
      <c r="U1900" s="99"/>
      <c r="V1900" s="74" t="str">
        <f ca="1" t="shared" si="210"/>
        <v/>
      </c>
      <c r="W1900" s="74" t="b">
        <f ca="1" t="shared" si="211"/>
        <v>0</v>
      </c>
      <c r="X1900" s="74" t="str">
        <f ca="1" t="shared" si="212"/>
        <v>+</v>
      </c>
      <c r="Y1900" s="74" t="e">
        <f ca="1">IF(C1900="",NA(),MATCH($B1900&amp;$C1900,'Smelter Look-up'!$J:$J,0))</f>
        <v>#N/A</v>
      </c>
      <c r="AB1900" s="74">
        <f ca="1" t="shared" si="213"/>
        <v>0</v>
      </c>
      <c r="AC1900" s="74" t="str">
        <f ca="1" t="shared" si="214"/>
        <v/>
      </c>
      <c r="AD1900" s="74" t="str">
        <f ca="1" t="shared" si="215"/>
        <v/>
      </c>
    </row>
    <row r="1901" s="74" customFormat="1" ht="20.15" customHeight="1" spans="1:30">
      <c r="A1901" s="97"/>
      <c r="B1901" s="95" t="str">
        <f ca="1">IF(LEN(A1901)=0,"",INDEX('Smelter Look-up'!$A:$A,MATCH($A1901,'Smelter Look-up'!$E:$E,0)))</f>
        <v/>
      </c>
      <c r="C1901" s="95" t="str">
        <f ca="1">IF(LEN(A1901)=0,"",INDEX('Smelter Look-up'!$C:$C,MATCH($A1901,'Smelter Look-up'!$E:$E,0)))</f>
        <v/>
      </c>
      <c r="D1901" s="95"/>
      <c r="E1901" s="95" t="str">
        <f ca="1">IF(ISERROR($Y1901),"",OFFSET('Smelter Look-up'!$D$4,$Y1901-4,0)&amp;"")</f>
        <v/>
      </c>
      <c r="F1901" s="95" t="str">
        <f ca="1">IF(ISERROR($Y1901),"",OFFSET('Smelter Look-up'!$E$4,$Y1901-4,0))</f>
        <v/>
      </c>
      <c r="G1901" s="95" t="str">
        <f ca="1">IF(C1901="Smelter not listed","Enter smelter details",IF(ISERROR($Y1901),"",OFFSET('Smelter Look-up'!$F$4,$Y1901-4,0)))</f>
        <v/>
      </c>
      <c r="H1901" s="154" t="str">
        <f ca="1">IF(ISERROR($Y1901),"",OFFSET('Smelter Look-up'!$G$4,$Y1901-4,0))</f>
        <v/>
      </c>
      <c r="I1901" s="96" t="str">
        <f ca="1">IF(ISERROR($Y1901),"",OFFSET('Smelter Look-up'!$H$4,$Y1901-4,0))</f>
        <v/>
      </c>
      <c r="J1901" s="96" t="str">
        <f ca="1">IF(ISERROR($Y1901),"",OFFSET('Smelter Look-up'!$I$4,$Y1901-4,0))</f>
        <v/>
      </c>
      <c r="K1901" s="97"/>
      <c r="L1901" s="97"/>
      <c r="M1901" s="97"/>
      <c r="N1901" s="97"/>
      <c r="O1901" s="97"/>
      <c r="P1901" s="97"/>
      <c r="Q1901" s="98"/>
      <c r="R1901" s="140" t="str">
        <f ca="1">IF(ISERROR($Y1901),"",OFFSET('Smelter Look-up'!$C$4,$Y1901-4,0)&amp;"")</f>
        <v/>
      </c>
      <c r="S1901" s="98" t="str">
        <f ca="1" t="shared" si="209"/>
        <v/>
      </c>
      <c r="T1901" s="98" t="str">
        <f ca="1">IF(B1901="","",IF(ISERROR(MATCH($J1901,SorP!B:B,0)),"",INDIRECT("'SorP'!$A$"&amp;MATCH($S1901&amp;$J1901,SorP!C:C,0))))</f>
        <v/>
      </c>
      <c r="U1901" s="99"/>
      <c r="V1901" s="74" t="str">
        <f ca="1" t="shared" si="210"/>
        <v/>
      </c>
      <c r="W1901" s="74" t="b">
        <f ca="1" t="shared" si="211"/>
        <v>0</v>
      </c>
      <c r="X1901" s="74" t="str">
        <f ca="1" t="shared" si="212"/>
        <v>+</v>
      </c>
      <c r="Y1901" s="74" t="e">
        <f ca="1">IF(C1901="",NA(),MATCH($B1901&amp;$C1901,'Smelter Look-up'!$J:$J,0))</f>
        <v>#N/A</v>
      </c>
      <c r="AB1901" s="74">
        <f ca="1" t="shared" si="213"/>
        <v>0</v>
      </c>
      <c r="AC1901" s="74" t="str">
        <f ca="1" t="shared" si="214"/>
        <v/>
      </c>
      <c r="AD1901" s="74" t="str">
        <f ca="1" t="shared" si="215"/>
        <v/>
      </c>
    </row>
    <row r="1902" s="74" customFormat="1" ht="20.15" customHeight="1" spans="1:30">
      <c r="A1902" s="97"/>
      <c r="B1902" s="95" t="str">
        <f ca="1">IF(LEN(A1902)=0,"",INDEX('Smelter Look-up'!$A:$A,MATCH($A1902,'Smelter Look-up'!$E:$E,0)))</f>
        <v/>
      </c>
      <c r="C1902" s="95" t="str">
        <f ca="1">IF(LEN(A1902)=0,"",INDEX('Smelter Look-up'!$C:$C,MATCH($A1902,'Smelter Look-up'!$E:$E,0)))</f>
        <v/>
      </c>
      <c r="D1902" s="95"/>
      <c r="E1902" s="95" t="str">
        <f ca="1">IF(ISERROR($Y1902),"",OFFSET('Smelter Look-up'!$D$4,$Y1902-4,0)&amp;"")</f>
        <v/>
      </c>
      <c r="F1902" s="95" t="str">
        <f ca="1">IF(ISERROR($Y1902),"",OFFSET('Smelter Look-up'!$E$4,$Y1902-4,0))</f>
        <v/>
      </c>
      <c r="G1902" s="95" t="str">
        <f ca="1">IF(C1902="Smelter not listed","Enter smelter details",IF(ISERROR($Y1902),"",OFFSET('Smelter Look-up'!$F$4,$Y1902-4,0)))</f>
        <v/>
      </c>
      <c r="H1902" s="154" t="str">
        <f ca="1">IF(ISERROR($Y1902),"",OFFSET('Smelter Look-up'!$G$4,$Y1902-4,0))</f>
        <v/>
      </c>
      <c r="I1902" s="96" t="str">
        <f ca="1">IF(ISERROR($Y1902),"",OFFSET('Smelter Look-up'!$H$4,$Y1902-4,0))</f>
        <v/>
      </c>
      <c r="J1902" s="96" t="str">
        <f ca="1">IF(ISERROR($Y1902),"",OFFSET('Smelter Look-up'!$I$4,$Y1902-4,0))</f>
        <v/>
      </c>
      <c r="K1902" s="97"/>
      <c r="L1902" s="97"/>
      <c r="M1902" s="97"/>
      <c r="N1902" s="97"/>
      <c r="O1902" s="97"/>
      <c r="P1902" s="97"/>
      <c r="Q1902" s="98"/>
      <c r="R1902" s="140" t="str">
        <f ca="1">IF(ISERROR($Y1902),"",OFFSET('Smelter Look-up'!$C$4,$Y1902-4,0)&amp;"")</f>
        <v/>
      </c>
      <c r="S1902" s="98" t="str">
        <f ca="1" t="shared" si="209"/>
        <v/>
      </c>
      <c r="T1902" s="98" t="str">
        <f ca="1">IF(B1902="","",IF(ISERROR(MATCH($J1902,SorP!B:B,0)),"",INDIRECT("'SorP'!$A$"&amp;MATCH($S1902&amp;$J1902,SorP!C:C,0))))</f>
        <v/>
      </c>
      <c r="U1902" s="99"/>
      <c r="V1902" s="74" t="str">
        <f ca="1" t="shared" si="210"/>
        <v/>
      </c>
      <c r="W1902" s="74" t="b">
        <f ca="1" t="shared" si="211"/>
        <v>0</v>
      </c>
      <c r="X1902" s="74" t="str">
        <f ca="1" t="shared" si="212"/>
        <v>+</v>
      </c>
      <c r="Y1902" s="74" t="e">
        <f ca="1">IF(C1902="",NA(),MATCH($B1902&amp;$C1902,'Smelter Look-up'!$J:$J,0))</f>
        <v>#N/A</v>
      </c>
      <c r="AB1902" s="74">
        <f ca="1" t="shared" si="213"/>
        <v>0</v>
      </c>
      <c r="AC1902" s="74" t="str">
        <f ca="1" t="shared" si="214"/>
        <v/>
      </c>
      <c r="AD1902" s="74" t="str">
        <f ca="1" t="shared" si="215"/>
        <v/>
      </c>
    </row>
    <row r="1903" s="74" customFormat="1" ht="20.15" customHeight="1" spans="1:30">
      <c r="A1903" s="97"/>
      <c r="B1903" s="95" t="str">
        <f ca="1">IF(LEN(A1903)=0,"",INDEX('Smelter Look-up'!$A:$A,MATCH($A1903,'Smelter Look-up'!$E:$E,0)))</f>
        <v/>
      </c>
      <c r="C1903" s="95" t="str">
        <f ca="1">IF(LEN(A1903)=0,"",INDEX('Smelter Look-up'!$C:$C,MATCH($A1903,'Smelter Look-up'!$E:$E,0)))</f>
        <v/>
      </c>
      <c r="D1903" s="95"/>
      <c r="E1903" s="95" t="str">
        <f ca="1">IF(ISERROR($Y1903),"",OFFSET('Smelter Look-up'!$D$4,$Y1903-4,0)&amp;"")</f>
        <v/>
      </c>
      <c r="F1903" s="95" t="str">
        <f ca="1">IF(ISERROR($Y1903),"",OFFSET('Smelter Look-up'!$E$4,$Y1903-4,0))</f>
        <v/>
      </c>
      <c r="G1903" s="95" t="str">
        <f ca="1">IF(C1903="Smelter not listed","Enter smelter details",IF(ISERROR($Y1903),"",OFFSET('Smelter Look-up'!$F$4,$Y1903-4,0)))</f>
        <v/>
      </c>
      <c r="H1903" s="154" t="str">
        <f ca="1">IF(ISERROR($Y1903),"",OFFSET('Smelter Look-up'!$G$4,$Y1903-4,0))</f>
        <v/>
      </c>
      <c r="I1903" s="96" t="str">
        <f ca="1">IF(ISERROR($Y1903),"",OFFSET('Smelter Look-up'!$H$4,$Y1903-4,0))</f>
        <v/>
      </c>
      <c r="J1903" s="96" t="str">
        <f ca="1">IF(ISERROR($Y1903),"",OFFSET('Smelter Look-up'!$I$4,$Y1903-4,0))</f>
        <v/>
      </c>
      <c r="K1903" s="97"/>
      <c r="L1903" s="97"/>
      <c r="M1903" s="97"/>
      <c r="N1903" s="97"/>
      <c r="O1903" s="97"/>
      <c r="P1903" s="97"/>
      <c r="Q1903" s="98"/>
      <c r="R1903" s="140" t="str">
        <f ca="1">IF(ISERROR($Y1903),"",OFFSET('Smelter Look-up'!$C$4,$Y1903-4,0)&amp;"")</f>
        <v/>
      </c>
      <c r="S1903" s="98" t="str">
        <f ca="1" t="shared" si="209"/>
        <v/>
      </c>
      <c r="T1903" s="98" t="str">
        <f ca="1">IF(B1903="","",IF(ISERROR(MATCH($J1903,SorP!B:B,0)),"",INDIRECT("'SorP'!$A$"&amp;MATCH($S1903&amp;$J1903,SorP!C:C,0))))</f>
        <v/>
      </c>
      <c r="U1903" s="99"/>
      <c r="V1903" s="74" t="str">
        <f ca="1" t="shared" si="210"/>
        <v/>
      </c>
      <c r="W1903" s="74" t="b">
        <f ca="1" t="shared" si="211"/>
        <v>0</v>
      </c>
      <c r="X1903" s="74" t="str">
        <f ca="1" t="shared" si="212"/>
        <v>+</v>
      </c>
      <c r="Y1903" s="74" t="e">
        <f ca="1">IF(C1903="",NA(),MATCH($B1903&amp;$C1903,'Smelter Look-up'!$J:$J,0))</f>
        <v>#N/A</v>
      </c>
      <c r="AB1903" s="74">
        <f ca="1" t="shared" si="213"/>
        <v>0</v>
      </c>
      <c r="AC1903" s="74" t="str">
        <f ca="1" t="shared" si="214"/>
        <v/>
      </c>
      <c r="AD1903" s="74" t="str">
        <f ca="1" t="shared" si="215"/>
        <v/>
      </c>
    </row>
    <row r="1904" s="74" customFormat="1" ht="20.15" customHeight="1" spans="1:30">
      <c r="A1904" s="97"/>
      <c r="B1904" s="95" t="str">
        <f ca="1">IF(LEN(A1904)=0,"",INDEX('Smelter Look-up'!$A:$A,MATCH($A1904,'Smelter Look-up'!$E:$E,0)))</f>
        <v/>
      </c>
      <c r="C1904" s="95" t="str">
        <f ca="1">IF(LEN(A1904)=0,"",INDEX('Smelter Look-up'!$C:$C,MATCH($A1904,'Smelter Look-up'!$E:$E,0)))</f>
        <v/>
      </c>
      <c r="D1904" s="95"/>
      <c r="E1904" s="95" t="str">
        <f ca="1">IF(ISERROR($Y1904),"",OFFSET('Smelter Look-up'!$D$4,$Y1904-4,0)&amp;"")</f>
        <v/>
      </c>
      <c r="F1904" s="95" t="str">
        <f ca="1">IF(ISERROR($Y1904),"",OFFSET('Smelter Look-up'!$E$4,$Y1904-4,0))</f>
        <v/>
      </c>
      <c r="G1904" s="95" t="str">
        <f ca="1">IF(C1904="Smelter not listed","Enter smelter details",IF(ISERROR($Y1904),"",OFFSET('Smelter Look-up'!$F$4,$Y1904-4,0)))</f>
        <v/>
      </c>
      <c r="H1904" s="154" t="str">
        <f ca="1">IF(ISERROR($Y1904),"",OFFSET('Smelter Look-up'!$G$4,$Y1904-4,0))</f>
        <v/>
      </c>
      <c r="I1904" s="96" t="str">
        <f ca="1">IF(ISERROR($Y1904),"",OFFSET('Smelter Look-up'!$H$4,$Y1904-4,0))</f>
        <v/>
      </c>
      <c r="J1904" s="96" t="str">
        <f ca="1">IF(ISERROR($Y1904),"",OFFSET('Smelter Look-up'!$I$4,$Y1904-4,0))</f>
        <v/>
      </c>
      <c r="K1904" s="97"/>
      <c r="L1904" s="97"/>
      <c r="M1904" s="97"/>
      <c r="N1904" s="97"/>
      <c r="O1904" s="97"/>
      <c r="P1904" s="97"/>
      <c r="Q1904" s="98"/>
      <c r="R1904" s="140" t="str">
        <f ca="1">IF(ISERROR($Y1904),"",OFFSET('Smelter Look-up'!$C$4,$Y1904-4,0)&amp;"")</f>
        <v/>
      </c>
      <c r="S1904" s="98" t="str">
        <f ca="1" t="shared" ref="S1904:S1967" si="216">IF(B1904="","",IF(ISERROR(MATCH($E1904,CL,0)),"Unknown",INDIRECT("'C'!$A$"&amp;MATCH($E1904,CL,0)+1)))</f>
        <v/>
      </c>
      <c r="T1904" s="98" t="str">
        <f ca="1">IF(B1904="","",IF(ISERROR(MATCH($J1904,SorP!B:B,0)),"",INDIRECT("'SorP'!$A$"&amp;MATCH($S1904&amp;$J1904,SorP!C:C,0))))</f>
        <v/>
      </c>
      <c r="U1904" s="99"/>
      <c r="V1904" s="74" t="str">
        <f ca="1" t="shared" ref="V1904:V1967" si="217">B1904&amp;C1904</f>
        <v/>
      </c>
      <c r="W1904" s="74" t="b">
        <f ca="1" t="shared" ref="W1904:W1967" si="218">OR(ISBLANK(C1904),ISBLANK(E1904))</f>
        <v>0</v>
      </c>
      <c r="X1904" s="74" t="str">
        <f ca="1" t="shared" ref="X1904:X1967" si="219">IF(W1904,"",B1904&amp;"+")</f>
        <v>+</v>
      </c>
      <c r="Y1904" s="74" t="e">
        <f ca="1">IF(C1904="",NA(),MATCH($B1904&amp;$C1904,'Smelter Look-up'!$J:$J,0))</f>
        <v>#N/A</v>
      </c>
      <c r="AB1904" s="74">
        <f ca="1" t="shared" si="213"/>
        <v>0</v>
      </c>
      <c r="AC1904" s="74" t="str">
        <f ca="1" t="shared" si="214"/>
        <v/>
      </c>
      <c r="AD1904" s="74" t="str">
        <f ca="1" t="shared" si="215"/>
        <v/>
      </c>
    </row>
    <row r="1905" s="74" customFormat="1" ht="20.15" customHeight="1" spans="1:30">
      <c r="A1905" s="97"/>
      <c r="B1905" s="95" t="str">
        <f ca="1">IF(LEN(A1905)=0,"",INDEX('Smelter Look-up'!$A:$A,MATCH($A1905,'Smelter Look-up'!$E:$E,0)))</f>
        <v/>
      </c>
      <c r="C1905" s="95" t="str">
        <f ca="1">IF(LEN(A1905)=0,"",INDEX('Smelter Look-up'!$C:$C,MATCH($A1905,'Smelter Look-up'!$E:$E,0)))</f>
        <v/>
      </c>
      <c r="D1905" s="95"/>
      <c r="E1905" s="95" t="str">
        <f ca="1">IF(ISERROR($Y1905),"",OFFSET('Smelter Look-up'!$D$4,$Y1905-4,0)&amp;"")</f>
        <v/>
      </c>
      <c r="F1905" s="95" t="str">
        <f ca="1">IF(ISERROR($Y1905),"",OFFSET('Smelter Look-up'!$E$4,$Y1905-4,0))</f>
        <v/>
      </c>
      <c r="G1905" s="95" t="str">
        <f ca="1">IF(C1905="Smelter not listed","Enter smelter details",IF(ISERROR($Y1905),"",OFFSET('Smelter Look-up'!$F$4,$Y1905-4,0)))</f>
        <v/>
      </c>
      <c r="H1905" s="154" t="str">
        <f ca="1">IF(ISERROR($Y1905),"",OFFSET('Smelter Look-up'!$G$4,$Y1905-4,0))</f>
        <v/>
      </c>
      <c r="I1905" s="96" t="str">
        <f ca="1">IF(ISERROR($Y1905),"",OFFSET('Smelter Look-up'!$H$4,$Y1905-4,0))</f>
        <v/>
      </c>
      <c r="J1905" s="96" t="str">
        <f ca="1">IF(ISERROR($Y1905),"",OFFSET('Smelter Look-up'!$I$4,$Y1905-4,0))</f>
        <v/>
      </c>
      <c r="K1905" s="97"/>
      <c r="L1905" s="97"/>
      <c r="M1905" s="97"/>
      <c r="N1905" s="97"/>
      <c r="O1905" s="97"/>
      <c r="P1905" s="97"/>
      <c r="Q1905" s="98"/>
      <c r="R1905" s="140" t="str">
        <f ca="1">IF(ISERROR($Y1905),"",OFFSET('Smelter Look-up'!$C$4,$Y1905-4,0)&amp;"")</f>
        <v/>
      </c>
      <c r="S1905" s="98" t="str">
        <f ca="1" t="shared" si="216"/>
        <v/>
      </c>
      <c r="T1905" s="98" t="str">
        <f ca="1">IF(B1905="","",IF(ISERROR(MATCH($J1905,SorP!B:B,0)),"",INDIRECT("'SorP'!$A$"&amp;MATCH($S1905&amp;$J1905,SorP!C:C,0))))</f>
        <v/>
      </c>
      <c r="U1905" s="99"/>
      <c r="V1905" s="74" t="str">
        <f ca="1" t="shared" si="217"/>
        <v/>
      </c>
      <c r="W1905" s="74" t="b">
        <f ca="1" t="shared" si="218"/>
        <v>0</v>
      </c>
      <c r="X1905" s="74" t="str">
        <f ca="1" t="shared" si="219"/>
        <v>+</v>
      </c>
      <c r="Y1905" s="74" t="e">
        <f ca="1">IF(C1905="",NA(),MATCH($B1905&amp;$C1905,'Smelter Look-up'!$J:$J,0))</f>
        <v>#N/A</v>
      </c>
      <c r="AB1905" s="74">
        <f ca="1" t="shared" ref="AB1905:AB1968" si="220">IF(AND(C1905="Smelter not listed",OR(LEN(D1905)=0,LEN(E1905)=0)),1,0)</f>
        <v>0</v>
      </c>
      <c r="AC1905" s="74" t="str">
        <f ca="1" t="shared" ref="AC1905:AC1968" si="221">B1905</f>
        <v/>
      </c>
      <c r="AD1905" s="74" t="str">
        <f ca="1" t="shared" si="215"/>
        <v/>
      </c>
    </row>
    <row r="1906" s="74" customFormat="1" ht="20.15" customHeight="1" spans="1:30">
      <c r="A1906" s="97"/>
      <c r="B1906" s="95" t="str">
        <f ca="1">IF(LEN(A1906)=0,"",INDEX('Smelter Look-up'!$A:$A,MATCH($A1906,'Smelter Look-up'!$E:$E,0)))</f>
        <v/>
      </c>
      <c r="C1906" s="95" t="str">
        <f ca="1">IF(LEN(A1906)=0,"",INDEX('Smelter Look-up'!$C:$C,MATCH($A1906,'Smelter Look-up'!$E:$E,0)))</f>
        <v/>
      </c>
      <c r="D1906" s="95"/>
      <c r="E1906" s="95" t="str">
        <f ca="1">IF(ISERROR($Y1906),"",OFFSET('Smelter Look-up'!$D$4,$Y1906-4,0)&amp;"")</f>
        <v/>
      </c>
      <c r="F1906" s="95" t="str">
        <f ca="1">IF(ISERROR($Y1906),"",OFFSET('Smelter Look-up'!$E$4,$Y1906-4,0))</f>
        <v/>
      </c>
      <c r="G1906" s="95" t="str">
        <f ca="1">IF(C1906="Smelter not listed","Enter smelter details",IF(ISERROR($Y1906),"",OFFSET('Smelter Look-up'!$F$4,$Y1906-4,0)))</f>
        <v/>
      </c>
      <c r="H1906" s="154" t="str">
        <f ca="1">IF(ISERROR($Y1906),"",OFFSET('Smelter Look-up'!$G$4,$Y1906-4,0))</f>
        <v/>
      </c>
      <c r="I1906" s="96" t="str">
        <f ca="1">IF(ISERROR($Y1906),"",OFFSET('Smelter Look-up'!$H$4,$Y1906-4,0))</f>
        <v/>
      </c>
      <c r="J1906" s="96" t="str">
        <f ca="1">IF(ISERROR($Y1906),"",OFFSET('Smelter Look-up'!$I$4,$Y1906-4,0))</f>
        <v/>
      </c>
      <c r="K1906" s="97"/>
      <c r="L1906" s="97"/>
      <c r="M1906" s="97"/>
      <c r="N1906" s="97"/>
      <c r="O1906" s="97"/>
      <c r="P1906" s="97"/>
      <c r="Q1906" s="98"/>
      <c r="R1906" s="140" t="str">
        <f ca="1">IF(ISERROR($Y1906),"",OFFSET('Smelter Look-up'!$C$4,$Y1906-4,0)&amp;"")</f>
        <v/>
      </c>
      <c r="S1906" s="98" t="str">
        <f ca="1" t="shared" si="216"/>
        <v/>
      </c>
      <c r="T1906" s="98" t="str">
        <f ca="1">IF(B1906="","",IF(ISERROR(MATCH($J1906,SorP!B:B,0)),"",INDIRECT("'SorP'!$A$"&amp;MATCH($S1906&amp;$J1906,SorP!C:C,0))))</f>
        <v/>
      </c>
      <c r="U1906" s="99"/>
      <c r="V1906" s="74" t="str">
        <f ca="1" t="shared" si="217"/>
        <v/>
      </c>
      <c r="W1906" s="74" t="b">
        <f ca="1" t="shared" si="218"/>
        <v>0</v>
      </c>
      <c r="X1906" s="74" t="str">
        <f ca="1" t="shared" si="219"/>
        <v>+</v>
      </c>
      <c r="Y1906" s="74" t="e">
        <f ca="1">IF(C1906="",NA(),MATCH($B1906&amp;$C1906,'Smelter Look-up'!$J:$J,0))</f>
        <v>#N/A</v>
      </c>
      <c r="AB1906" s="74">
        <f ca="1" t="shared" si="220"/>
        <v>0</v>
      </c>
      <c r="AC1906" s="74" t="str">
        <f ca="1" t="shared" si="221"/>
        <v/>
      </c>
      <c r="AD1906" s="74" t="str">
        <f ca="1" t="shared" si="215"/>
        <v/>
      </c>
    </row>
    <row r="1907" s="74" customFormat="1" ht="20.15" customHeight="1" spans="1:30">
      <c r="A1907" s="97"/>
      <c r="B1907" s="95" t="str">
        <f ca="1">IF(LEN(A1907)=0,"",INDEX('Smelter Look-up'!$A:$A,MATCH($A1907,'Smelter Look-up'!$E:$E,0)))</f>
        <v/>
      </c>
      <c r="C1907" s="95" t="str">
        <f ca="1">IF(LEN(A1907)=0,"",INDEX('Smelter Look-up'!$C:$C,MATCH($A1907,'Smelter Look-up'!$E:$E,0)))</f>
        <v/>
      </c>
      <c r="D1907" s="95"/>
      <c r="E1907" s="95" t="str">
        <f ca="1">IF(ISERROR($Y1907),"",OFFSET('Smelter Look-up'!$D$4,$Y1907-4,0)&amp;"")</f>
        <v/>
      </c>
      <c r="F1907" s="95" t="str">
        <f ca="1">IF(ISERROR($Y1907),"",OFFSET('Smelter Look-up'!$E$4,$Y1907-4,0))</f>
        <v/>
      </c>
      <c r="G1907" s="95" t="str">
        <f ca="1">IF(C1907="Smelter not listed","Enter smelter details",IF(ISERROR($Y1907),"",OFFSET('Smelter Look-up'!$F$4,$Y1907-4,0)))</f>
        <v/>
      </c>
      <c r="H1907" s="154" t="str">
        <f ca="1">IF(ISERROR($Y1907),"",OFFSET('Smelter Look-up'!$G$4,$Y1907-4,0))</f>
        <v/>
      </c>
      <c r="I1907" s="96" t="str">
        <f ca="1">IF(ISERROR($Y1907),"",OFFSET('Smelter Look-up'!$H$4,$Y1907-4,0))</f>
        <v/>
      </c>
      <c r="J1907" s="96" t="str">
        <f ca="1">IF(ISERROR($Y1907),"",OFFSET('Smelter Look-up'!$I$4,$Y1907-4,0))</f>
        <v/>
      </c>
      <c r="K1907" s="97"/>
      <c r="L1907" s="97"/>
      <c r="M1907" s="97"/>
      <c r="N1907" s="97"/>
      <c r="O1907" s="97"/>
      <c r="P1907" s="97"/>
      <c r="Q1907" s="98"/>
      <c r="R1907" s="140" t="str">
        <f ca="1">IF(ISERROR($Y1907),"",OFFSET('Smelter Look-up'!$C$4,$Y1907-4,0)&amp;"")</f>
        <v/>
      </c>
      <c r="S1907" s="98" t="str">
        <f ca="1" t="shared" si="216"/>
        <v/>
      </c>
      <c r="T1907" s="98" t="str">
        <f ca="1">IF(B1907="","",IF(ISERROR(MATCH($J1907,SorP!B:B,0)),"",INDIRECT("'SorP'!$A$"&amp;MATCH($S1907&amp;$J1907,SorP!C:C,0))))</f>
        <v/>
      </c>
      <c r="U1907" s="99"/>
      <c r="V1907" s="74" t="str">
        <f ca="1" t="shared" si="217"/>
        <v/>
      </c>
      <c r="W1907" s="74" t="b">
        <f ca="1" t="shared" si="218"/>
        <v>0</v>
      </c>
      <c r="X1907" s="74" t="str">
        <f ca="1" t="shared" si="219"/>
        <v>+</v>
      </c>
      <c r="Y1907" s="74" t="e">
        <f ca="1">IF(C1907="",NA(),MATCH($B1907&amp;$C1907,'Smelter Look-up'!$J:$J,0))</f>
        <v>#N/A</v>
      </c>
      <c r="AB1907" s="74">
        <f ca="1" t="shared" si="220"/>
        <v>0</v>
      </c>
      <c r="AC1907" s="74" t="str">
        <f ca="1" t="shared" si="221"/>
        <v/>
      </c>
      <c r="AD1907" s="74" t="str">
        <f ca="1" t="shared" si="215"/>
        <v/>
      </c>
    </row>
    <row r="1908" s="74" customFormat="1" ht="20.15" customHeight="1" spans="1:30">
      <c r="A1908" s="97"/>
      <c r="B1908" s="95" t="str">
        <f ca="1">IF(LEN(A1908)=0,"",INDEX('Smelter Look-up'!$A:$A,MATCH($A1908,'Smelter Look-up'!$E:$E,0)))</f>
        <v/>
      </c>
      <c r="C1908" s="95" t="str">
        <f ca="1">IF(LEN(A1908)=0,"",INDEX('Smelter Look-up'!$C:$C,MATCH($A1908,'Smelter Look-up'!$E:$E,0)))</f>
        <v/>
      </c>
      <c r="D1908" s="95"/>
      <c r="E1908" s="95" t="str">
        <f ca="1">IF(ISERROR($Y1908),"",OFFSET('Smelter Look-up'!$D$4,$Y1908-4,0)&amp;"")</f>
        <v/>
      </c>
      <c r="F1908" s="95" t="str">
        <f ca="1">IF(ISERROR($Y1908),"",OFFSET('Smelter Look-up'!$E$4,$Y1908-4,0))</f>
        <v/>
      </c>
      <c r="G1908" s="95" t="str">
        <f ca="1">IF(C1908="Smelter not listed","Enter smelter details",IF(ISERROR($Y1908),"",OFFSET('Smelter Look-up'!$F$4,$Y1908-4,0)))</f>
        <v/>
      </c>
      <c r="H1908" s="154" t="str">
        <f ca="1">IF(ISERROR($Y1908),"",OFFSET('Smelter Look-up'!$G$4,$Y1908-4,0))</f>
        <v/>
      </c>
      <c r="I1908" s="96" t="str">
        <f ca="1">IF(ISERROR($Y1908),"",OFFSET('Smelter Look-up'!$H$4,$Y1908-4,0))</f>
        <v/>
      </c>
      <c r="J1908" s="96" t="str">
        <f ca="1">IF(ISERROR($Y1908),"",OFFSET('Smelter Look-up'!$I$4,$Y1908-4,0))</f>
        <v/>
      </c>
      <c r="K1908" s="97"/>
      <c r="L1908" s="97"/>
      <c r="M1908" s="97"/>
      <c r="N1908" s="97"/>
      <c r="O1908" s="97"/>
      <c r="P1908" s="97"/>
      <c r="Q1908" s="98"/>
      <c r="R1908" s="140" t="str">
        <f ca="1">IF(ISERROR($Y1908),"",OFFSET('Smelter Look-up'!$C$4,$Y1908-4,0)&amp;"")</f>
        <v/>
      </c>
      <c r="S1908" s="98" t="str">
        <f ca="1" t="shared" si="216"/>
        <v/>
      </c>
      <c r="T1908" s="98" t="str">
        <f ca="1">IF(B1908="","",IF(ISERROR(MATCH($J1908,SorP!B:B,0)),"",INDIRECT("'SorP'!$A$"&amp;MATCH($S1908&amp;$J1908,SorP!C:C,0))))</f>
        <v/>
      </c>
      <c r="U1908" s="99"/>
      <c r="V1908" s="74" t="str">
        <f ca="1" t="shared" si="217"/>
        <v/>
      </c>
      <c r="W1908" s="74" t="b">
        <f ca="1" t="shared" si="218"/>
        <v>0</v>
      </c>
      <c r="X1908" s="74" t="str">
        <f ca="1" t="shared" si="219"/>
        <v>+</v>
      </c>
      <c r="Y1908" s="74" t="e">
        <f ca="1">IF(C1908="",NA(),MATCH($B1908&amp;$C1908,'Smelter Look-up'!$J:$J,0))</f>
        <v>#N/A</v>
      </c>
      <c r="AB1908" s="74">
        <f ca="1" t="shared" si="220"/>
        <v>0</v>
      </c>
      <c r="AC1908" s="74" t="str">
        <f ca="1" t="shared" si="221"/>
        <v/>
      </c>
      <c r="AD1908" s="74" t="str">
        <f ca="1" t="shared" si="215"/>
        <v/>
      </c>
    </row>
    <row r="1909" s="74" customFormat="1" ht="20.15" customHeight="1" spans="1:30">
      <c r="A1909" s="97"/>
      <c r="B1909" s="95" t="str">
        <f ca="1">IF(LEN(A1909)=0,"",INDEX('Smelter Look-up'!$A:$A,MATCH($A1909,'Smelter Look-up'!$E:$E,0)))</f>
        <v/>
      </c>
      <c r="C1909" s="95" t="str">
        <f ca="1">IF(LEN(A1909)=0,"",INDEX('Smelter Look-up'!$C:$C,MATCH($A1909,'Smelter Look-up'!$E:$E,0)))</f>
        <v/>
      </c>
      <c r="D1909" s="95"/>
      <c r="E1909" s="95" t="str">
        <f ca="1">IF(ISERROR($Y1909),"",OFFSET('Smelter Look-up'!$D$4,$Y1909-4,0)&amp;"")</f>
        <v/>
      </c>
      <c r="F1909" s="95" t="str">
        <f ca="1">IF(ISERROR($Y1909),"",OFFSET('Smelter Look-up'!$E$4,$Y1909-4,0))</f>
        <v/>
      </c>
      <c r="G1909" s="95" t="str">
        <f ca="1">IF(C1909="Smelter not listed","Enter smelter details",IF(ISERROR($Y1909),"",OFFSET('Smelter Look-up'!$F$4,$Y1909-4,0)))</f>
        <v/>
      </c>
      <c r="H1909" s="154" t="str">
        <f ca="1">IF(ISERROR($Y1909),"",OFFSET('Smelter Look-up'!$G$4,$Y1909-4,0))</f>
        <v/>
      </c>
      <c r="I1909" s="96" t="str">
        <f ca="1">IF(ISERROR($Y1909),"",OFFSET('Smelter Look-up'!$H$4,$Y1909-4,0))</f>
        <v/>
      </c>
      <c r="J1909" s="96" t="str">
        <f ca="1">IF(ISERROR($Y1909),"",OFFSET('Smelter Look-up'!$I$4,$Y1909-4,0))</f>
        <v/>
      </c>
      <c r="K1909" s="97"/>
      <c r="L1909" s="97"/>
      <c r="M1909" s="97"/>
      <c r="N1909" s="97"/>
      <c r="O1909" s="97"/>
      <c r="P1909" s="97"/>
      <c r="Q1909" s="98"/>
      <c r="R1909" s="140" t="str">
        <f ca="1">IF(ISERROR($Y1909),"",OFFSET('Smelter Look-up'!$C$4,$Y1909-4,0)&amp;"")</f>
        <v/>
      </c>
      <c r="S1909" s="98" t="str">
        <f ca="1" t="shared" si="216"/>
        <v/>
      </c>
      <c r="T1909" s="98" t="str">
        <f ca="1">IF(B1909="","",IF(ISERROR(MATCH($J1909,SorP!B:B,0)),"",INDIRECT("'SorP'!$A$"&amp;MATCH($S1909&amp;$J1909,SorP!C:C,0))))</f>
        <v/>
      </c>
      <c r="U1909" s="99"/>
      <c r="V1909" s="74" t="str">
        <f ca="1" t="shared" si="217"/>
        <v/>
      </c>
      <c r="W1909" s="74" t="b">
        <f ca="1" t="shared" si="218"/>
        <v>0</v>
      </c>
      <c r="X1909" s="74" t="str">
        <f ca="1" t="shared" si="219"/>
        <v>+</v>
      </c>
      <c r="Y1909" s="74" t="e">
        <f ca="1">IF(C1909="",NA(),MATCH($B1909&amp;$C1909,'Smelter Look-up'!$J:$J,0))</f>
        <v>#N/A</v>
      </c>
      <c r="AB1909" s="74">
        <f ca="1" t="shared" si="220"/>
        <v>0</v>
      </c>
      <c r="AC1909" s="74" t="str">
        <f ca="1" t="shared" si="221"/>
        <v/>
      </c>
      <c r="AD1909" s="74" t="str">
        <f ca="1" t="shared" si="215"/>
        <v/>
      </c>
    </row>
    <row r="1910" s="74" customFormat="1" ht="20.15" customHeight="1" spans="1:30">
      <c r="A1910" s="97"/>
      <c r="B1910" s="95" t="str">
        <f ca="1">IF(LEN(A1910)=0,"",INDEX('Smelter Look-up'!$A:$A,MATCH($A1910,'Smelter Look-up'!$E:$E,0)))</f>
        <v/>
      </c>
      <c r="C1910" s="95" t="str">
        <f ca="1">IF(LEN(A1910)=0,"",INDEX('Smelter Look-up'!$C:$C,MATCH($A1910,'Smelter Look-up'!$E:$E,0)))</f>
        <v/>
      </c>
      <c r="D1910" s="95"/>
      <c r="E1910" s="95" t="str">
        <f ca="1">IF(ISERROR($Y1910),"",OFFSET('Smelter Look-up'!$D$4,$Y1910-4,0)&amp;"")</f>
        <v/>
      </c>
      <c r="F1910" s="95" t="str">
        <f ca="1">IF(ISERROR($Y1910),"",OFFSET('Smelter Look-up'!$E$4,$Y1910-4,0))</f>
        <v/>
      </c>
      <c r="G1910" s="95" t="str">
        <f ca="1">IF(C1910="Smelter not listed","Enter smelter details",IF(ISERROR($Y1910),"",OFFSET('Smelter Look-up'!$F$4,$Y1910-4,0)))</f>
        <v/>
      </c>
      <c r="H1910" s="154" t="str">
        <f ca="1">IF(ISERROR($Y1910),"",OFFSET('Smelter Look-up'!$G$4,$Y1910-4,0))</f>
        <v/>
      </c>
      <c r="I1910" s="96" t="str">
        <f ca="1">IF(ISERROR($Y1910),"",OFFSET('Smelter Look-up'!$H$4,$Y1910-4,0))</f>
        <v/>
      </c>
      <c r="J1910" s="96" t="str">
        <f ca="1">IF(ISERROR($Y1910),"",OFFSET('Smelter Look-up'!$I$4,$Y1910-4,0))</f>
        <v/>
      </c>
      <c r="K1910" s="97"/>
      <c r="L1910" s="97"/>
      <c r="M1910" s="97"/>
      <c r="N1910" s="97"/>
      <c r="O1910" s="97"/>
      <c r="P1910" s="97"/>
      <c r="Q1910" s="98"/>
      <c r="R1910" s="140" t="str">
        <f ca="1">IF(ISERROR($Y1910),"",OFFSET('Smelter Look-up'!$C$4,$Y1910-4,0)&amp;"")</f>
        <v/>
      </c>
      <c r="S1910" s="98" t="str">
        <f ca="1" t="shared" si="216"/>
        <v/>
      </c>
      <c r="T1910" s="98" t="str">
        <f ca="1">IF(B1910="","",IF(ISERROR(MATCH($J1910,SorP!B:B,0)),"",INDIRECT("'SorP'!$A$"&amp;MATCH($S1910&amp;$J1910,SorP!C:C,0))))</f>
        <v/>
      </c>
      <c r="U1910" s="99"/>
      <c r="V1910" s="74" t="str">
        <f ca="1" t="shared" si="217"/>
        <v/>
      </c>
      <c r="W1910" s="74" t="b">
        <f ca="1" t="shared" si="218"/>
        <v>0</v>
      </c>
      <c r="X1910" s="74" t="str">
        <f ca="1" t="shared" si="219"/>
        <v>+</v>
      </c>
      <c r="Y1910" s="74" t="e">
        <f ca="1">IF(C1910="",NA(),MATCH($B1910&amp;$C1910,'Smelter Look-up'!$J:$J,0))</f>
        <v>#N/A</v>
      </c>
      <c r="AB1910" s="74">
        <f ca="1" t="shared" si="220"/>
        <v>0</v>
      </c>
      <c r="AC1910" s="74" t="str">
        <f ca="1" t="shared" si="221"/>
        <v/>
      </c>
      <c r="AD1910" s="74" t="str">
        <f ca="1" t="shared" si="215"/>
        <v/>
      </c>
    </row>
    <row r="1911" s="74" customFormat="1" ht="20.15" customHeight="1" spans="1:30">
      <c r="A1911" s="97"/>
      <c r="B1911" s="95" t="str">
        <f ca="1">IF(LEN(A1911)=0,"",INDEX('Smelter Look-up'!$A:$A,MATCH($A1911,'Smelter Look-up'!$E:$E,0)))</f>
        <v/>
      </c>
      <c r="C1911" s="95" t="str">
        <f ca="1">IF(LEN(A1911)=0,"",INDEX('Smelter Look-up'!$C:$C,MATCH($A1911,'Smelter Look-up'!$E:$E,0)))</f>
        <v/>
      </c>
      <c r="D1911" s="95"/>
      <c r="E1911" s="95" t="str">
        <f ca="1">IF(ISERROR($Y1911),"",OFFSET('Smelter Look-up'!$D$4,$Y1911-4,0)&amp;"")</f>
        <v/>
      </c>
      <c r="F1911" s="95" t="str">
        <f ca="1">IF(ISERROR($Y1911),"",OFFSET('Smelter Look-up'!$E$4,$Y1911-4,0))</f>
        <v/>
      </c>
      <c r="G1911" s="95" t="str">
        <f ca="1">IF(C1911="Smelter not listed","Enter smelter details",IF(ISERROR($Y1911),"",OFFSET('Smelter Look-up'!$F$4,$Y1911-4,0)))</f>
        <v/>
      </c>
      <c r="H1911" s="154" t="str">
        <f ca="1">IF(ISERROR($Y1911),"",OFFSET('Smelter Look-up'!$G$4,$Y1911-4,0))</f>
        <v/>
      </c>
      <c r="I1911" s="96" t="str">
        <f ca="1">IF(ISERROR($Y1911),"",OFFSET('Smelter Look-up'!$H$4,$Y1911-4,0))</f>
        <v/>
      </c>
      <c r="J1911" s="96" t="str">
        <f ca="1">IF(ISERROR($Y1911),"",OFFSET('Smelter Look-up'!$I$4,$Y1911-4,0))</f>
        <v/>
      </c>
      <c r="K1911" s="97"/>
      <c r="L1911" s="97"/>
      <c r="M1911" s="97"/>
      <c r="N1911" s="97"/>
      <c r="O1911" s="97"/>
      <c r="P1911" s="97"/>
      <c r="Q1911" s="98"/>
      <c r="R1911" s="140" t="str">
        <f ca="1">IF(ISERROR($Y1911),"",OFFSET('Smelter Look-up'!$C$4,$Y1911-4,0)&amp;"")</f>
        <v/>
      </c>
      <c r="S1911" s="98" t="str">
        <f ca="1" t="shared" si="216"/>
        <v/>
      </c>
      <c r="T1911" s="98" t="str">
        <f ca="1">IF(B1911="","",IF(ISERROR(MATCH($J1911,SorP!B:B,0)),"",INDIRECT("'SorP'!$A$"&amp;MATCH($S1911&amp;$J1911,SorP!C:C,0))))</f>
        <v/>
      </c>
      <c r="U1911" s="99"/>
      <c r="V1911" s="74" t="str">
        <f ca="1" t="shared" si="217"/>
        <v/>
      </c>
      <c r="W1911" s="74" t="b">
        <f ca="1" t="shared" si="218"/>
        <v>0</v>
      </c>
      <c r="X1911" s="74" t="str">
        <f ca="1" t="shared" si="219"/>
        <v>+</v>
      </c>
      <c r="Y1911" s="74" t="e">
        <f ca="1">IF(C1911="",NA(),MATCH($B1911&amp;$C1911,'Smelter Look-up'!$J:$J,0))</f>
        <v>#N/A</v>
      </c>
      <c r="AB1911" s="74">
        <f ca="1" t="shared" si="220"/>
        <v>0</v>
      </c>
      <c r="AC1911" s="74" t="str">
        <f ca="1" t="shared" si="221"/>
        <v/>
      </c>
      <c r="AD1911" s="74" t="str">
        <f ca="1" t="shared" ref="AD1911:AD1974" si="222">IF(C1911="Smelter not listed",D1911,IF(C1911="Smelter not yet identified","",C1911))</f>
        <v/>
      </c>
    </row>
    <row r="1912" s="74" customFormat="1" ht="20.15" customHeight="1" spans="1:30">
      <c r="A1912" s="97"/>
      <c r="B1912" s="95" t="str">
        <f ca="1">IF(LEN(A1912)=0,"",INDEX('Smelter Look-up'!$A:$A,MATCH($A1912,'Smelter Look-up'!$E:$E,0)))</f>
        <v/>
      </c>
      <c r="C1912" s="95" t="str">
        <f ca="1">IF(LEN(A1912)=0,"",INDEX('Smelter Look-up'!$C:$C,MATCH($A1912,'Smelter Look-up'!$E:$E,0)))</f>
        <v/>
      </c>
      <c r="D1912" s="95"/>
      <c r="E1912" s="95" t="str">
        <f ca="1">IF(ISERROR($Y1912),"",OFFSET('Smelter Look-up'!$D$4,$Y1912-4,0)&amp;"")</f>
        <v/>
      </c>
      <c r="F1912" s="95" t="str">
        <f ca="1">IF(ISERROR($Y1912),"",OFFSET('Smelter Look-up'!$E$4,$Y1912-4,0))</f>
        <v/>
      </c>
      <c r="G1912" s="95" t="str">
        <f ca="1">IF(C1912="Smelter not listed","Enter smelter details",IF(ISERROR($Y1912),"",OFFSET('Smelter Look-up'!$F$4,$Y1912-4,0)))</f>
        <v/>
      </c>
      <c r="H1912" s="154" t="str">
        <f ca="1">IF(ISERROR($Y1912),"",OFFSET('Smelter Look-up'!$G$4,$Y1912-4,0))</f>
        <v/>
      </c>
      <c r="I1912" s="96" t="str">
        <f ca="1">IF(ISERROR($Y1912),"",OFFSET('Smelter Look-up'!$H$4,$Y1912-4,0))</f>
        <v/>
      </c>
      <c r="J1912" s="96" t="str">
        <f ca="1">IF(ISERROR($Y1912),"",OFFSET('Smelter Look-up'!$I$4,$Y1912-4,0))</f>
        <v/>
      </c>
      <c r="K1912" s="97"/>
      <c r="L1912" s="97"/>
      <c r="M1912" s="97"/>
      <c r="N1912" s="97"/>
      <c r="O1912" s="97"/>
      <c r="P1912" s="97"/>
      <c r="Q1912" s="98"/>
      <c r="R1912" s="140" t="str">
        <f ca="1">IF(ISERROR($Y1912),"",OFFSET('Smelter Look-up'!$C$4,$Y1912-4,0)&amp;"")</f>
        <v/>
      </c>
      <c r="S1912" s="98" t="str">
        <f ca="1" t="shared" si="216"/>
        <v/>
      </c>
      <c r="T1912" s="98" t="str">
        <f ca="1">IF(B1912="","",IF(ISERROR(MATCH($J1912,SorP!B:B,0)),"",INDIRECT("'SorP'!$A$"&amp;MATCH($S1912&amp;$J1912,SorP!C:C,0))))</f>
        <v/>
      </c>
      <c r="U1912" s="99"/>
      <c r="V1912" s="74" t="str">
        <f ca="1" t="shared" si="217"/>
        <v/>
      </c>
      <c r="W1912" s="74" t="b">
        <f ca="1" t="shared" si="218"/>
        <v>0</v>
      </c>
      <c r="X1912" s="74" t="str">
        <f ca="1" t="shared" si="219"/>
        <v>+</v>
      </c>
      <c r="Y1912" s="74" t="e">
        <f ca="1">IF(C1912="",NA(),MATCH($B1912&amp;$C1912,'Smelter Look-up'!$J:$J,0))</f>
        <v>#N/A</v>
      </c>
      <c r="AB1912" s="74">
        <f ca="1" t="shared" si="220"/>
        <v>0</v>
      </c>
      <c r="AC1912" s="74" t="str">
        <f ca="1" t="shared" si="221"/>
        <v/>
      </c>
      <c r="AD1912" s="74" t="str">
        <f ca="1" t="shared" si="222"/>
        <v/>
      </c>
    </row>
    <row r="1913" s="74" customFormat="1" ht="20.15" customHeight="1" spans="1:30">
      <c r="A1913" s="97"/>
      <c r="B1913" s="95" t="str">
        <f ca="1">IF(LEN(A1913)=0,"",INDEX('Smelter Look-up'!$A:$A,MATCH($A1913,'Smelter Look-up'!$E:$E,0)))</f>
        <v/>
      </c>
      <c r="C1913" s="95" t="str">
        <f ca="1">IF(LEN(A1913)=0,"",INDEX('Smelter Look-up'!$C:$C,MATCH($A1913,'Smelter Look-up'!$E:$E,0)))</f>
        <v/>
      </c>
      <c r="D1913" s="95"/>
      <c r="E1913" s="95" t="str">
        <f ca="1">IF(ISERROR($Y1913),"",OFFSET('Smelter Look-up'!$D$4,$Y1913-4,0)&amp;"")</f>
        <v/>
      </c>
      <c r="F1913" s="95" t="str">
        <f ca="1">IF(ISERROR($Y1913),"",OFFSET('Smelter Look-up'!$E$4,$Y1913-4,0))</f>
        <v/>
      </c>
      <c r="G1913" s="95" t="str">
        <f ca="1">IF(C1913="Smelter not listed","Enter smelter details",IF(ISERROR($Y1913),"",OFFSET('Smelter Look-up'!$F$4,$Y1913-4,0)))</f>
        <v/>
      </c>
      <c r="H1913" s="154" t="str">
        <f ca="1">IF(ISERROR($Y1913),"",OFFSET('Smelter Look-up'!$G$4,$Y1913-4,0))</f>
        <v/>
      </c>
      <c r="I1913" s="96" t="str">
        <f ca="1">IF(ISERROR($Y1913),"",OFFSET('Smelter Look-up'!$H$4,$Y1913-4,0))</f>
        <v/>
      </c>
      <c r="J1913" s="96" t="str">
        <f ca="1">IF(ISERROR($Y1913),"",OFFSET('Smelter Look-up'!$I$4,$Y1913-4,0))</f>
        <v/>
      </c>
      <c r="K1913" s="97"/>
      <c r="L1913" s="97"/>
      <c r="M1913" s="97"/>
      <c r="N1913" s="97"/>
      <c r="O1913" s="97"/>
      <c r="P1913" s="97"/>
      <c r="Q1913" s="98"/>
      <c r="R1913" s="140" t="str">
        <f ca="1">IF(ISERROR($Y1913),"",OFFSET('Smelter Look-up'!$C$4,$Y1913-4,0)&amp;"")</f>
        <v/>
      </c>
      <c r="S1913" s="98" t="str">
        <f ca="1" t="shared" si="216"/>
        <v/>
      </c>
      <c r="T1913" s="98" t="str">
        <f ca="1">IF(B1913="","",IF(ISERROR(MATCH($J1913,SorP!B:B,0)),"",INDIRECT("'SorP'!$A$"&amp;MATCH($S1913&amp;$J1913,SorP!C:C,0))))</f>
        <v/>
      </c>
      <c r="U1913" s="99"/>
      <c r="V1913" s="74" t="str">
        <f ca="1" t="shared" si="217"/>
        <v/>
      </c>
      <c r="W1913" s="74" t="b">
        <f ca="1" t="shared" si="218"/>
        <v>0</v>
      </c>
      <c r="X1913" s="74" t="str">
        <f ca="1" t="shared" si="219"/>
        <v>+</v>
      </c>
      <c r="Y1913" s="74" t="e">
        <f ca="1">IF(C1913="",NA(),MATCH($B1913&amp;$C1913,'Smelter Look-up'!$J:$J,0))</f>
        <v>#N/A</v>
      </c>
      <c r="AB1913" s="74">
        <f ca="1" t="shared" si="220"/>
        <v>0</v>
      </c>
      <c r="AC1913" s="74" t="str">
        <f ca="1" t="shared" si="221"/>
        <v/>
      </c>
      <c r="AD1913" s="74" t="str">
        <f ca="1" t="shared" si="222"/>
        <v/>
      </c>
    </row>
    <row r="1914" s="74" customFormat="1" ht="20.15" customHeight="1" spans="1:30">
      <c r="A1914" s="97"/>
      <c r="B1914" s="95" t="str">
        <f ca="1">IF(LEN(A1914)=0,"",INDEX('Smelter Look-up'!$A:$A,MATCH($A1914,'Smelter Look-up'!$E:$E,0)))</f>
        <v/>
      </c>
      <c r="C1914" s="95" t="str">
        <f ca="1">IF(LEN(A1914)=0,"",INDEX('Smelter Look-up'!$C:$C,MATCH($A1914,'Smelter Look-up'!$E:$E,0)))</f>
        <v/>
      </c>
      <c r="D1914" s="95"/>
      <c r="E1914" s="95" t="str">
        <f ca="1">IF(ISERROR($Y1914),"",OFFSET('Smelter Look-up'!$D$4,$Y1914-4,0)&amp;"")</f>
        <v/>
      </c>
      <c r="F1914" s="95" t="str">
        <f ca="1">IF(ISERROR($Y1914),"",OFFSET('Smelter Look-up'!$E$4,$Y1914-4,0))</f>
        <v/>
      </c>
      <c r="G1914" s="95" t="str">
        <f ca="1">IF(C1914="Smelter not listed","Enter smelter details",IF(ISERROR($Y1914),"",OFFSET('Smelter Look-up'!$F$4,$Y1914-4,0)))</f>
        <v/>
      </c>
      <c r="H1914" s="154" t="str">
        <f ca="1">IF(ISERROR($Y1914),"",OFFSET('Smelter Look-up'!$G$4,$Y1914-4,0))</f>
        <v/>
      </c>
      <c r="I1914" s="96" t="str">
        <f ca="1">IF(ISERROR($Y1914),"",OFFSET('Smelter Look-up'!$H$4,$Y1914-4,0))</f>
        <v/>
      </c>
      <c r="J1914" s="96" t="str">
        <f ca="1">IF(ISERROR($Y1914),"",OFFSET('Smelter Look-up'!$I$4,$Y1914-4,0))</f>
        <v/>
      </c>
      <c r="K1914" s="97"/>
      <c r="L1914" s="97"/>
      <c r="M1914" s="97"/>
      <c r="N1914" s="97"/>
      <c r="O1914" s="97"/>
      <c r="P1914" s="97"/>
      <c r="Q1914" s="98"/>
      <c r="R1914" s="140" t="str">
        <f ca="1">IF(ISERROR($Y1914),"",OFFSET('Smelter Look-up'!$C$4,$Y1914-4,0)&amp;"")</f>
        <v/>
      </c>
      <c r="S1914" s="98" t="str">
        <f ca="1" t="shared" si="216"/>
        <v/>
      </c>
      <c r="T1914" s="98" t="str">
        <f ca="1">IF(B1914="","",IF(ISERROR(MATCH($J1914,SorP!B:B,0)),"",INDIRECT("'SorP'!$A$"&amp;MATCH($S1914&amp;$J1914,SorP!C:C,0))))</f>
        <v/>
      </c>
      <c r="U1914" s="99"/>
      <c r="V1914" s="74" t="str">
        <f ca="1" t="shared" si="217"/>
        <v/>
      </c>
      <c r="W1914" s="74" t="b">
        <f ca="1" t="shared" si="218"/>
        <v>0</v>
      </c>
      <c r="X1914" s="74" t="str">
        <f ca="1" t="shared" si="219"/>
        <v>+</v>
      </c>
      <c r="Y1914" s="74" t="e">
        <f ca="1">IF(C1914="",NA(),MATCH($B1914&amp;$C1914,'Smelter Look-up'!$J:$J,0))</f>
        <v>#N/A</v>
      </c>
      <c r="AB1914" s="74">
        <f ca="1" t="shared" si="220"/>
        <v>0</v>
      </c>
      <c r="AC1914" s="74" t="str">
        <f ca="1" t="shared" si="221"/>
        <v/>
      </c>
      <c r="AD1914" s="74" t="str">
        <f ca="1" t="shared" si="222"/>
        <v/>
      </c>
    </row>
    <row r="1915" s="74" customFormat="1" ht="20.15" customHeight="1" spans="1:30">
      <c r="A1915" s="97"/>
      <c r="B1915" s="95" t="str">
        <f ca="1">IF(LEN(A1915)=0,"",INDEX('Smelter Look-up'!$A:$A,MATCH($A1915,'Smelter Look-up'!$E:$E,0)))</f>
        <v/>
      </c>
      <c r="C1915" s="95" t="str">
        <f ca="1">IF(LEN(A1915)=0,"",INDEX('Smelter Look-up'!$C:$C,MATCH($A1915,'Smelter Look-up'!$E:$E,0)))</f>
        <v/>
      </c>
      <c r="D1915" s="95"/>
      <c r="E1915" s="95" t="str">
        <f ca="1">IF(ISERROR($Y1915),"",OFFSET('Smelter Look-up'!$D$4,$Y1915-4,0)&amp;"")</f>
        <v/>
      </c>
      <c r="F1915" s="95" t="str">
        <f ca="1">IF(ISERROR($Y1915),"",OFFSET('Smelter Look-up'!$E$4,$Y1915-4,0))</f>
        <v/>
      </c>
      <c r="G1915" s="95" t="str">
        <f ca="1">IF(C1915="Smelter not listed","Enter smelter details",IF(ISERROR($Y1915),"",OFFSET('Smelter Look-up'!$F$4,$Y1915-4,0)))</f>
        <v/>
      </c>
      <c r="H1915" s="154" t="str">
        <f ca="1">IF(ISERROR($Y1915),"",OFFSET('Smelter Look-up'!$G$4,$Y1915-4,0))</f>
        <v/>
      </c>
      <c r="I1915" s="96" t="str">
        <f ca="1">IF(ISERROR($Y1915),"",OFFSET('Smelter Look-up'!$H$4,$Y1915-4,0))</f>
        <v/>
      </c>
      <c r="J1915" s="96" t="str">
        <f ca="1">IF(ISERROR($Y1915),"",OFFSET('Smelter Look-up'!$I$4,$Y1915-4,0))</f>
        <v/>
      </c>
      <c r="K1915" s="97"/>
      <c r="L1915" s="97"/>
      <c r="M1915" s="97"/>
      <c r="N1915" s="97"/>
      <c r="O1915" s="97"/>
      <c r="P1915" s="97"/>
      <c r="Q1915" s="98"/>
      <c r="R1915" s="140" t="str">
        <f ca="1">IF(ISERROR($Y1915),"",OFFSET('Smelter Look-up'!$C$4,$Y1915-4,0)&amp;"")</f>
        <v/>
      </c>
      <c r="S1915" s="98" t="str">
        <f ca="1" t="shared" si="216"/>
        <v/>
      </c>
      <c r="T1915" s="98" t="str">
        <f ca="1">IF(B1915="","",IF(ISERROR(MATCH($J1915,SorP!B:B,0)),"",INDIRECT("'SorP'!$A$"&amp;MATCH($S1915&amp;$J1915,SorP!C:C,0))))</f>
        <v/>
      </c>
      <c r="U1915" s="99"/>
      <c r="V1915" s="74" t="str">
        <f ca="1" t="shared" si="217"/>
        <v/>
      </c>
      <c r="W1915" s="74" t="b">
        <f ca="1" t="shared" si="218"/>
        <v>0</v>
      </c>
      <c r="X1915" s="74" t="str">
        <f ca="1" t="shared" si="219"/>
        <v>+</v>
      </c>
      <c r="Y1915" s="74" t="e">
        <f ca="1">IF(C1915="",NA(),MATCH($B1915&amp;$C1915,'Smelter Look-up'!$J:$J,0))</f>
        <v>#N/A</v>
      </c>
      <c r="AB1915" s="74">
        <f ca="1" t="shared" si="220"/>
        <v>0</v>
      </c>
      <c r="AC1915" s="74" t="str">
        <f ca="1" t="shared" si="221"/>
        <v/>
      </c>
      <c r="AD1915" s="74" t="str">
        <f ca="1" t="shared" si="222"/>
        <v/>
      </c>
    </row>
    <row r="1916" s="74" customFormat="1" ht="20.15" customHeight="1" spans="1:30">
      <c r="A1916" s="97"/>
      <c r="B1916" s="95" t="str">
        <f ca="1">IF(LEN(A1916)=0,"",INDEX('Smelter Look-up'!$A:$A,MATCH($A1916,'Smelter Look-up'!$E:$E,0)))</f>
        <v/>
      </c>
      <c r="C1916" s="95" t="str">
        <f ca="1">IF(LEN(A1916)=0,"",INDEX('Smelter Look-up'!$C:$C,MATCH($A1916,'Smelter Look-up'!$E:$E,0)))</f>
        <v/>
      </c>
      <c r="D1916" s="95"/>
      <c r="E1916" s="95" t="str">
        <f ca="1">IF(ISERROR($Y1916),"",OFFSET('Smelter Look-up'!$D$4,$Y1916-4,0)&amp;"")</f>
        <v/>
      </c>
      <c r="F1916" s="95" t="str">
        <f ca="1">IF(ISERROR($Y1916),"",OFFSET('Smelter Look-up'!$E$4,$Y1916-4,0))</f>
        <v/>
      </c>
      <c r="G1916" s="95" t="str">
        <f ca="1">IF(C1916="Smelter not listed","Enter smelter details",IF(ISERROR($Y1916),"",OFFSET('Smelter Look-up'!$F$4,$Y1916-4,0)))</f>
        <v/>
      </c>
      <c r="H1916" s="154" t="str">
        <f ca="1">IF(ISERROR($Y1916),"",OFFSET('Smelter Look-up'!$G$4,$Y1916-4,0))</f>
        <v/>
      </c>
      <c r="I1916" s="96" t="str">
        <f ca="1">IF(ISERROR($Y1916),"",OFFSET('Smelter Look-up'!$H$4,$Y1916-4,0))</f>
        <v/>
      </c>
      <c r="J1916" s="96" t="str">
        <f ca="1">IF(ISERROR($Y1916),"",OFFSET('Smelter Look-up'!$I$4,$Y1916-4,0))</f>
        <v/>
      </c>
      <c r="K1916" s="97"/>
      <c r="L1916" s="97"/>
      <c r="M1916" s="97"/>
      <c r="N1916" s="97"/>
      <c r="O1916" s="97"/>
      <c r="P1916" s="97"/>
      <c r="Q1916" s="98"/>
      <c r="R1916" s="140" t="str">
        <f ca="1">IF(ISERROR($Y1916),"",OFFSET('Smelter Look-up'!$C$4,$Y1916-4,0)&amp;"")</f>
        <v/>
      </c>
      <c r="S1916" s="98" t="str">
        <f ca="1" t="shared" si="216"/>
        <v/>
      </c>
      <c r="T1916" s="98" t="str">
        <f ca="1">IF(B1916="","",IF(ISERROR(MATCH($J1916,SorP!B:B,0)),"",INDIRECT("'SorP'!$A$"&amp;MATCH($S1916&amp;$J1916,SorP!C:C,0))))</f>
        <v/>
      </c>
      <c r="U1916" s="99"/>
      <c r="V1916" s="74" t="str">
        <f ca="1" t="shared" si="217"/>
        <v/>
      </c>
      <c r="W1916" s="74" t="b">
        <f ca="1" t="shared" si="218"/>
        <v>0</v>
      </c>
      <c r="X1916" s="74" t="str">
        <f ca="1" t="shared" si="219"/>
        <v>+</v>
      </c>
      <c r="Y1916" s="74" t="e">
        <f ca="1">IF(C1916="",NA(),MATCH($B1916&amp;$C1916,'Smelter Look-up'!$J:$J,0))</f>
        <v>#N/A</v>
      </c>
      <c r="AB1916" s="74">
        <f ca="1" t="shared" si="220"/>
        <v>0</v>
      </c>
      <c r="AC1916" s="74" t="str">
        <f ca="1" t="shared" si="221"/>
        <v/>
      </c>
      <c r="AD1916" s="74" t="str">
        <f ca="1" t="shared" si="222"/>
        <v/>
      </c>
    </row>
    <row r="1917" s="74" customFormat="1" ht="20.15" customHeight="1" spans="1:30">
      <c r="A1917" s="97"/>
      <c r="B1917" s="95" t="str">
        <f ca="1">IF(LEN(A1917)=0,"",INDEX('Smelter Look-up'!$A:$A,MATCH($A1917,'Smelter Look-up'!$E:$E,0)))</f>
        <v/>
      </c>
      <c r="C1917" s="95" t="str">
        <f ca="1">IF(LEN(A1917)=0,"",INDEX('Smelter Look-up'!$C:$C,MATCH($A1917,'Smelter Look-up'!$E:$E,0)))</f>
        <v/>
      </c>
      <c r="D1917" s="95"/>
      <c r="E1917" s="95" t="str">
        <f ca="1">IF(ISERROR($Y1917),"",OFFSET('Smelter Look-up'!$D$4,$Y1917-4,0)&amp;"")</f>
        <v/>
      </c>
      <c r="F1917" s="95" t="str">
        <f ca="1">IF(ISERROR($Y1917),"",OFFSET('Smelter Look-up'!$E$4,$Y1917-4,0))</f>
        <v/>
      </c>
      <c r="G1917" s="95" t="str">
        <f ca="1">IF(C1917="Smelter not listed","Enter smelter details",IF(ISERROR($Y1917),"",OFFSET('Smelter Look-up'!$F$4,$Y1917-4,0)))</f>
        <v/>
      </c>
      <c r="H1917" s="154" t="str">
        <f ca="1">IF(ISERROR($Y1917),"",OFFSET('Smelter Look-up'!$G$4,$Y1917-4,0))</f>
        <v/>
      </c>
      <c r="I1917" s="96" t="str">
        <f ca="1">IF(ISERROR($Y1917),"",OFFSET('Smelter Look-up'!$H$4,$Y1917-4,0))</f>
        <v/>
      </c>
      <c r="J1917" s="96" t="str">
        <f ca="1">IF(ISERROR($Y1917),"",OFFSET('Smelter Look-up'!$I$4,$Y1917-4,0))</f>
        <v/>
      </c>
      <c r="K1917" s="97"/>
      <c r="L1917" s="97"/>
      <c r="M1917" s="97"/>
      <c r="N1917" s="97"/>
      <c r="O1917" s="97"/>
      <c r="P1917" s="97"/>
      <c r="Q1917" s="98"/>
      <c r="R1917" s="140" t="str">
        <f ca="1">IF(ISERROR($Y1917),"",OFFSET('Smelter Look-up'!$C$4,$Y1917-4,0)&amp;"")</f>
        <v/>
      </c>
      <c r="S1917" s="98" t="str">
        <f ca="1" t="shared" si="216"/>
        <v/>
      </c>
      <c r="T1917" s="98" t="str">
        <f ca="1">IF(B1917="","",IF(ISERROR(MATCH($J1917,SorP!B:B,0)),"",INDIRECT("'SorP'!$A$"&amp;MATCH($S1917&amp;$J1917,SorP!C:C,0))))</f>
        <v/>
      </c>
      <c r="U1917" s="99"/>
      <c r="V1917" s="74" t="str">
        <f ca="1" t="shared" si="217"/>
        <v/>
      </c>
      <c r="W1917" s="74" t="b">
        <f ca="1" t="shared" si="218"/>
        <v>0</v>
      </c>
      <c r="X1917" s="74" t="str">
        <f ca="1" t="shared" si="219"/>
        <v>+</v>
      </c>
      <c r="Y1917" s="74" t="e">
        <f ca="1">IF(C1917="",NA(),MATCH($B1917&amp;$C1917,'Smelter Look-up'!$J:$J,0))</f>
        <v>#N/A</v>
      </c>
      <c r="AB1917" s="74">
        <f ca="1" t="shared" si="220"/>
        <v>0</v>
      </c>
      <c r="AC1917" s="74" t="str">
        <f ca="1" t="shared" si="221"/>
        <v/>
      </c>
      <c r="AD1917" s="74" t="str">
        <f ca="1" t="shared" si="222"/>
        <v/>
      </c>
    </row>
    <row r="1918" s="74" customFormat="1" ht="20.15" customHeight="1" spans="1:30">
      <c r="A1918" s="97"/>
      <c r="B1918" s="95" t="str">
        <f ca="1">IF(LEN(A1918)=0,"",INDEX('Smelter Look-up'!$A:$A,MATCH($A1918,'Smelter Look-up'!$E:$E,0)))</f>
        <v/>
      </c>
      <c r="C1918" s="95" t="str">
        <f ca="1">IF(LEN(A1918)=0,"",INDEX('Smelter Look-up'!$C:$C,MATCH($A1918,'Smelter Look-up'!$E:$E,0)))</f>
        <v/>
      </c>
      <c r="D1918" s="95"/>
      <c r="E1918" s="95" t="str">
        <f ca="1">IF(ISERROR($Y1918),"",OFFSET('Smelter Look-up'!$D$4,$Y1918-4,0)&amp;"")</f>
        <v/>
      </c>
      <c r="F1918" s="95" t="str">
        <f ca="1">IF(ISERROR($Y1918),"",OFFSET('Smelter Look-up'!$E$4,$Y1918-4,0))</f>
        <v/>
      </c>
      <c r="G1918" s="95" t="str">
        <f ca="1">IF(C1918="Smelter not listed","Enter smelter details",IF(ISERROR($Y1918),"",OFFSET('Smelter Look-up'!$F$4,$Y1918-4,0)))</f>
        <v/>
      </c>
      <c r="H1918" s="154" t="str">
        <f ca="1">IF(ISERROR($Y1918),"",OFFSET('Smelter Look-up'!$G$4,$Y1918-4,0))</f>
        <v/>
      </c>
      <c r="I1918" s="96" t="str">
        <f ca="1">IF(ISERROR($Y1918),"",OFFSET('Smelter Look-up'!$H$4,$Y1918-4,0))</f>
        <v/>
      </c>
      <c r="J1918" s="96" t="str">
        <f ca="1">IF(ISERROR($Y1918),"",OFFSET('Smelter Look-up'!$I$4,$Y1918-4,0))</f>
        <v/>
      </c>
      <c r="K1918" s="97"/>
      <c r="L1918" s="97"/>
      <c r="M1918" s="97"/>
      <c r="N1918" s="97"/>
      <c r="O1918" s="97"/>
      <c r="P1918" s="97"/>
      <c r="Q1918" s="98"/>
      <c r="R1918" s="140" t="str">
        <f ca="1">IF(ISERROR($Y1918),"",OFFSET('Smelter Look-up'!$C$4,$Y1918-4,0)&amp;"")</f>
        <v/>
      </c>
      <c r="S1918" s="98" t="str">
        <f ca="1" t="shared" si="216"/>
        <v/>
      </c>
      <c r="T1918" s="98" t="str">
        <f ca="1">IF(B1918="","",IF(ISERROR(MATCH($J1918,SorP!B:B,0)),"",INDIRECT("'SorP'!$A$"&amp;MATCH($S1918&amp;$J1918,SorP!C:C,0))))</f>
        <v/>
      </c>
      <c r="U1918" s="99"/>
      <c r="V1918" s="74" t="str">
        <f ca="1" t="shared" si="217"/>
        <v/>
      </c>
      <c r="W1918" s="74" t="b">
        <f ca="1" t="shared" si="218"/>
        <v>0</v>
      </c>
      <c r="X1918" s="74" t="str">
        <f ca="1" t="shared" si="219"/>
        <v>+</v>
      </c>
      <c r="Y1918" s="74" t="e">
        <f ca="1">IF(C1918="",NA(),MATCH($B1918&amp;$C1918,'Smelter Look-up'!$J:$J,0))</f>
        <v>#N/A</v>
      </c>
      <c r="AB1918" s="74">
        <f ca="1" t="shared" si="220"/>
        <v>0</v>
      </c>
      <c r="AC1918" s="74" t="str">
        <f ca="1" t="shared" si="221"/>
        <v/>
      </c>
      <c r="AD1918" s="74" t="str">
        <f ca="1" t="shared" si="222"/>
        <v/>
      </c>
    </row>
    <row r="1919" s="74" customFormat="1" ht="20.15" customHeight="1" spans="1:30">
      <c r="A1919" s="97"/>
      <c r="B1919" s="95" t="str">
        <f ca="1">IF(LEN(A1919)=0,"",INDEX('Smelter Look-up'!$A:$A,MATCH($A1919,'Smelter Look-up'!$E:$E,0)))</f>
        <v/>
      </c>
      <c r="C1919" s="95" t="str">
        <f ca="1">IF(LEN(A1919)=0,"",INDEX('Smelter Look-up'!$C:$C,MATCH($A1919,'Smelter Look-up'!$E:$E,0)))</f>
        <v/>
      </c>
      <c r="D1919" s="95"/>
      <c r="E1919" s="95" t="str">
        <f ca="1">IF(ISERROR($Y1919),"",OFFSET('Smelter Look-up'!$D$4,$Y1919-4,0)&amp;"")</f>
        <v/>
      </c>
      <c r="F1919" s="95" t="str">
        <f ca="1">IF(ISERROR($Y1919),"",OFFSET('Smelter Look-up'!$E$4,$Y1919-4,0))</f>
        <v/>
      </c>
      <c r="G1919" s="95" t="str">
        <f ca="1">IF(C1919="Smelter not listed","Enter smelter details",IF(ISERROR($Y1919),"",OFFSET('Smelter Look-up'!$F$4,$Y1919-4,0)))</f>
        <v/>
      </c>
      <c r="H1919" s="154" t="str">
        <f ca="1">IF(ISERROR($Y1919),"",OFFSET('Smelter Look-up'!$G$4,$Y1919-4,0))</f>
        <v/>
      </c>
      <c r="I1919" s="96" t="str">
        <f ca="1">IF(ISERROR($Y1919),"",OFFSET('Smelter Look-up'!$H$4,$Y1919-4,0))</f>
        <v/>
      </c>
      <c r="J1919" s="96" t="str">
        <f ca="1">IF(ISERROR($Y1919),"",OFFSET('Smelter Look-up'!$I$4,$Y1919-4,0))</f>
        <v/>
      </c>
      <c r="K1919" s="97"/>
      <c r="L1919" s="97"/>
      <c r="M1919" s="97"/>
      <c r="N1919" s="97"/>
      <c r="O1919" s="97"/>
      <c r="P1919" s="97"/>
      <c r="Q1919" s="98"/>
      <c r="R1919" s="140" t="str">
        <f ca="1">IF(ISERROR($Y1919),"",OFFSET('Smelter Look-up'!$C$4,$Y1919-4,0)&amp;"")</f>
        <v/>
      </c>
      <c r="S1919" s="98" t="str">
        <f ca="1" t="shared" si="216"/>
        <v/>
      </c>
      <c r="T1919" s="98" t="str">
        <f ca="1">IF(B1919="","",IF(ISERROR(MATCH($J1919,SorP!B:B,0)),"",INDIRECT("'SorP'!$A$"&amp;MATCH($S1919&amp;$J1919,SorP!C:C,0))))</f>
        <v/>
      </c>
      <c r="U1919" s="99"/>
      <c r="V1919" s="74" t="str">
        <f ca="1" t="shared" si="217"/>
        <v/>
      </c>
      <c r="W1919" s="74" t="b">
        <f ca="1" t="shared" si="218"/>
        <v>0</v>
      </c>
      <c r="X1919" s="74" t="str">
        <f ca="1" t="shared" si="219"/>
        <v>+</v>
      </c>
      <c r="Y1919" s="74" t="e">
        <f ca="1">IF(C1919="",NA(),MATCH($B1919&amp;$C1919,'Smelter Look-up'!$J:$J,0))</f>
        <v>#N/A</v>
      </c>
      <c r="AB1919" s="74">
        <f ca="1" t="shared" si="220"/>
        <v>0</v>
      </c>
      <c r="AC1919" s="74" t="str">
        <f ca="1" t="shared" si="221"/>
        <v/>
      </c>
      <c r="AD1919" s="74" t="str">
        <f ca="1" t="shared" si="222"/>
        <v/>
      </c>
    </row>
    <row r="1920" s="74" customFormat="1" ht="20.15" customHeight="1" spans="1:30">
      <c r="A1920" s="97"/>
      <c r="B1920" s="95" t="str">
        <f ca="1">IF(LEN(A1920)=0,"",INDEX('Smelter Look-up'!$A:$A,MATCH($A1920,'Smelter Look-up'!$E:$E,0)))</f>
        <v/>
      </c>
      <c r="C1920" s="95" t="str">
        <f ca="1">IF(LEN(A1920)=0,"",INDEX('Smelter Look-up'!$C:$C,MATCH($A1920,'Smelter Look-up'!$E:$E,0)))</f>
        <v/>
      </c>
      <c r="D1920" s="95"/>
      <c r="E1920" s="95" t="str">
        <f ca="1">IF(ISERROR($Y1920),"",OFFSET('Smelter Look-up'!$D$4,$Y1920-4,0)&amp;"")</f>
        <v/>
      </c>
      <c r="F1920" s="95" t="str">
        <f ca="1">IF(ISERROR($Y1920),"",OFFSET('Smelter Look-up'!$E$4,$Y1920-4,0))</f>
        <v/>
      </c>
      <c r="G1920" s="95" t="str">
        <f ca="1">IF(C1920="Smelter not listed","Enter smelter details",IF(ISERROR($Y1920),"",OFFSET('Smelter Look-up'!$F$4,$Y1920-4,0)))</f>
        <v/>
      </c>
      <c r="H1920" s="154" t="str">
        <f ca="1">IF(ISERROR($Y1920),"",OFFSET('Smelter Look-up'!$G$4,$Y1920-4,0))</f>
        <v/>
      </c>
      <c r="I1920" s="96" t="str">
        <f ca="1">IF(ISERROR($Y1920),"",OFFSET('Smelter Look-up'!$H$4,$Y1920-4,0))</f>
        <v/>
      </c>
      <c r="J1920" s="96" t="str">
        <f ca="1">IF(ISERROR($Y1920),"",OFFSET('Smelter Look-up'!$I$4,$Y1920-4,0))</f>
        <v/>
      </c>
      <c r="K1920" s="97"/>
      <c r="L1920" s="97"/>
      <c r="M1920" s="97"/>
      <c r="N1920" s="97"/>
      <c r="O1920" s="97"/>
      <c r="P1920" s="97"/>
      <c r="Q1920" s="98"/>
      <c r="R1920" s="140" t="str">
        <f ca="1">IF(ISERROR($Y1920),"",OFFSET('Smelter Look-up'!$C$4,$Y1920-4,0)&amp;"")</f>
        <v/>
      </c>
      <c r="S1920" s="98" t="str">
        <f ca="1" t="shared" si="216"/>
        <v/>
      </c>
      <c r="T1920" s="98" t="str">
        <f ca="1">IF(B1920="","",IF(ISERROR(MATCH($J1920,SorP!B:B,0)),"",INDIRECT("'SorP'!$A$"&amp;MATCH($S1920&amp;$J1920,SorP!C:C,0))))</f>
        <v/>
      </c>
      <c r="U1920" s="99"/>
      <c r="V1920" s="74" t="str">
        <f ca="1" t="shared" si="217"/>
        <v/>
      </c>
      <c r="W1920" s="74" t="b">
        <f ca="1" t="shared" si="218"/>
        <v>0</v>
      </c>
      <c r="X1920" s="74" t="str">
        <f ca="1" t="shared" si="219"/>
        <v>+</v>
      </c>
      <c r="Y1920" s="74" t="e">
        <f ca="1">IF(C1920="",NA(),MATCH($B1920&amp;$C1920,'Smelter Look-up'!$J:$J,0))</f>
        <v>#N/A</v>
      </c>
      <c r="AB1920" s="74">
        <f ca="1" t="shared" si="220"/>
        <v>0</v>
      </c>
      <c r="AC1920" s="74" t="str">
        <f ca="1" t="shared" si="221"/>
        <v/>
      </c>
      <c r="AD1920" s="74" t="str">
        <f ca="1" t="shared" si="222"/>
        <v/>
      </c>
    </row>
    <row r="1921" s="74" customFormat="1" ht="20.15" customHeight="1" spans="1:30">
      <c r="A1921" s="97"/>
      <c r="B1921" s="95" t="str">
        <f ca="1">IF(LEN(A1921)=0,"",INDEX('Smelter Look-up'!$A:$A,MATCH($A1921,'Smelter Look-up'!$E:$E,0)))</f>
        <v/>
      </c>
      <c r="C1921" s="95" t="str">
        <f ca="1">IF(LEN(A1921)=0,"",INDEX('Smelter Look-up'!$C:$C,MATCH($A1921,'Smelter Look-up'!$E:$E,0)))</f>
        <v/>
      </c>
      <c r="D1921" s="95"/>
      <c r="E1921" s="95" t="str">
        <f ca="1">IF(ISERROR($Y1921),"",OFFSET('Smelter Look-up'!$D$4,$Y1921-4,0)&amp;"")</f>
        <v/>
      </c>
      <c r="F1921" s="95" t="str">
        <f ca="1">IF(ISERROR($Y1921),"",OFFSET('Smelter Look-up'!$E$4,$Y1921-4,0))</f>
        <v/>
      </c>
      <c r="G1921" s="95" t="str">
        <f ca="1">IF(C1921="Smelter not listed","Enter smelter details",IF(ISERROR($Y1921),"",OFFSET('Smelter Look-up'!$F$4,$Y1921-4,0)))</f>
        <v/>
      </c>
      <c r="H1921" s="154" t="str">
        <f ca="1">IF(ISERROR($Y1921),"",OFFSET('Smelter Look-up'!$G$4,$Y1921-4,0))</f>
        <v/>
      </c>
      <c r="I1921" s="96" t="str">
        <f ca="1">IF(ISERROR($Y1921),"",OFFSET('Smelter Look-up'!$H$4,$Y1921-4,0))</f>
        <v/>
      </c>
      <c r="J1921" s="96" t="str">
        <f ca="1">IF(ISERROR($Y1921),"",OFFSET('Smelter Look-up'!$I$4,$Y1921-4,0))</f>
        <v/>
      </c>
      <c r="K1921" s="97"/>
      <c r="L1921" s="97"/>
      <c r="M1921" s="97"/>
      <c r="N1921" s="97"/>
      <c r="O1921" s="97"/>
      <c r="P1921" s="97"/>
      <c r="Q1921" s="98"/>
      <c r="R1921" s="140" t="str">
        <f ca="1">IF(ISERROR($Y1921),"",OFFSET('Smelter Look-up'!$C$4,$Y1921-4,0)&amp;"")</f>
        <v/>
      </c>
      <c r="S1921" s="98" t="str">
        <f ca="1" t="shared" si="216"/>
        <v/>
      </c>
      <c r="T1921" s="98" t="str">
        <f ca="1">IF(B1921="","",IF(ISERROR(MATCH($J1921,SorP!B:B,0)),"",INDIRECT("'SorP'!$A$"&amp;MATCH($S1921&amp;$J1921,SorP!C:C,0))))</f>
        <v/>
      </c>
      <c r="U1921" s="99"/>
      <c r="V1921" s="74" t="str">
        <f ca="1" t="shared" si="217"/>
        <v/>
      </c>
      <c r="W1921" s="74" t="b">
        <f ca="1" t="shared" si="218"/>
        <v>0</v>
      </c>
      <c r="X1921" s="74" t="str">
        <f ca="1" t="shared" si="219"/>
        <v>+</v>
      </c>
      <c r="Y1921" s="74" t="e">
        <f ca="1">IF(C1921="",NA(),MATCH($B1921&amp;$C1921,'Smelter Look-up'!$J:$J,0))</f>
        <v>#N/A</v>
      </c>
      <c r="AB1921" s="74">
        <f ca="1" t="shared" si="220"/>
        <v>0</v>
      </c>
      <c r="AC1921" s="74" t="str">
        <f ca="1" t="shared" si="221"/>
        <v/>
      </c>
      <c r="AD1921" s="74" t="str">
        <f ca="1" t="shared" si="222"/>
        <v/>
      </c>
    </row>
    <row r="1922" s="74" customFormat="1" ht="20.15" customHeight="1" spans="1:30">
      <c r="A1922" s="97"/>
      <c r="B1922" s="95" t="str">
        <f ca="1">IF(LEN(A1922)=0,"",INDEX('Smelter Look-up'!$A:$A,MATCH($A1922,'Smelter Look-up'!$E:$E,0)))</f>
        <v/>
      </c>
      <c r="C1922" s="95" t="str">
        <f ca="1">IF(LEN(A1922)=0,"",INDEX('Smelter Look-up'!$C:$C,MATCH($A1922,'Smelter Look-up'!$E:$E,0)))</f>
        <v/>
      </c>
      <c r="D1922" s="95"/>
      <c r="E1922" s="95" t="str">
        <f ca="1">IF(ISERROR($Y1922),"",OFFSET('Smelter Look-up'!$D$4,$Y1922-4,0)&amp;"")</f>
        <v/>
      </c>
      <c r="F1922" s="95" t="str">
        <f ca="1">IF(ISERROR($Y1922),"",OFFSET('Smelter Look-up'!$E$4,$Y1922-4,0))</f>
        <v/>
      </c>
      <c r="G1922" s="95" t="str">
        <f ca="1">IF(C1922="Smelter not listed","Enter smelter details",IF(ISERROR($Y1922),"",OFFSET('Smelter Look-up'!$F$4,$Y1922-4,0)))</f>
        <v/>
      </c>
      <c r="H1922" s="154" t="str">
        <f ca="1">IF(ISERROR($Y1922),"",OFFSET('Smelter Look-up'!$G$4,$Y1922-4,0))</f>
        <v/>
      </c>
      <c r="I1922" s="96" t="str">
        <f ca="1">IF(ISERROR($Y1922),"",OFFSET('Smelter Look-up'!$H$4,$Y1922-4,0))</f>
        <v/>
      </c>
      <c r="J1922" s="96" t="str">
        <f ca="1">IF(ISERROR($Y1922),"",OFFSET('Smelter Look-up'!$I$4,$Y1922-4,0))</f>
        <v/>
      </c>
      <c r="K1922" s="97"/>
      <c r="L1922" s="97"/>
      <c r="M1922" s="97"/>
      <c r="N1922" s="97"/>
      <c r="O1922" s="97"/>
      <c r="P1922" s="97"/>
      <c r="Q1922" s="98"/>
      <c r="R1922" s="140" t="str">
        <f ca="1">IF(ISERROR($Y1922),"",OFFSET('Smelter Look-up'!$C$4,$Y1922-4,0)&amp;"")</f>
        <v/>
      </c>
      <c r="S1922" s="98" t="str">
        <f ca="1" t="shared" si="216"/>
        <v/>
      </c>
      <c r="T1922" s="98" t="str">
        <f ca="1">IF(B1922="","",IF(ISERROR(MATCH($J1922,SorP!B:B,0)),"",INDIRECT("'SorP'!$A$"&amp;MATCH($S1922&amp;$J1922,SorP!C:C,0))))</f>
        <v/>
      </c>
      <c r="U1922" s="99"/>
      <c r="V1922" s="74" t="str">
        <f ca="1" t="shared" si="217"/>
        <v/>
      </c>
      <c r="W1922" s="74" t="b">
        <f ca="1" t="shared" si="218"/>
        <v>0</v>
      </c>
      <c r="X1922" s="74" t="str">
        <f ca="1" t="shared" si="219"/>
        <v>+</v>
      </c>
      <c r="Y1922" s="74" t="e">
        <f ca="1">IF(C1922="",NA(),MATCH($B1922&amp;$C1922,'Smelter Look-up'!$J:$J,0))</f>
        <v>#N/A</v>
      </c>
      <c r="AB1922" s="74">
        <f ca="1" t="shared" si="220"/>
        <v>0</v>
      </c>
      <c r="AC1922" s="74" t="str">
        <f ca="1" t="shared" si="221"/>
        <v/>
      </c>
      <c r="AD1922" s="74" t="str">
        <f ca="1" t="shared" si="222"/>
        <v/>
      </c>
    </row>
    <row r="1923" s="74" customFormat="1" ht="20.15" customHeight="1" spans="1:30">
      <c r="A1923" s="97"/>
      <c r="B1923" s="95" t="str">
        <f ca="1">IF(LEN(A1923)=0,"",INDEX('Smelter Look-up'!$A:$A,MATCH($A1923,'Smelter Look-up'!$E:$E,0)))</f>
        <v/>
      </c>
      <c r="C1923" s="95" t="str">
        <f ca="1">IF(LEN(A1923)=0,"",INDEX('Smelter Look-up'!$C:$C,MATCH($A1923,'Smelter Look-up'!$E:$E,0)))</f>
        <v/>
      </c>
      <c r="D1923" s="95"/>
      <c r="E1923" s="95" t="str">
        <f ca="1">IF(ISERROR($Y1923),"",OFFSET('Smelter Look-up'!$D$4,$Y1923-4,0)&amp;"")</f>
        <v/>
      </c>
      <c r="F1923" s="95" t="str">
        <f ca="1">IF(ISERROR($Y1923),"",OFFSET('Smelter Look-up'!$E$4,$Y1923-4,0))</f>
        <v/>
      </c>
      <c r="G1923" s="95" t="str">
        <f ca="1">IF(C1923="Smelter not listed","Enter smelter details",IF(ISERROR($Y1923),"",OFFSET('Smelter Look-up'!$F$4,$Y1923-4,0)))</f>
        <v/>
      </c>
      <c r="H1923" s="154" t="str">
        <f ca="1">IF(ISERROR($Y1923),"",OFFSET('Smelter Look-up'!$G$4,$Y1923-4,0))</f>
        <v/>
      </c>
      <c r="I1923" s="96" t="str">
        <f ca="1">IF(ISERROR($Y1923),"",OFFSET('Smelter Look-up'!$H$4,$Y1923-4,0))</f>
        <v/>
      </c>
      <c r="J1923" s="96" t="str">
        <f ca="1">IF(ISERROR($Y1923),"",OFFSET('Smelter Look-up'!$I$4,$Y1923-4,0))</f>
        <v/>
      </c>
      <c r="K1923" s="97"/>
      <c r="L1923" s="97"/>
      <c r="M1923" s="97"/>
      <c r="N1923" s="97"/>
      <c r="O1923" s="97"/>
      <c r="P1923" s="97"/>
      <c r="Q1923" s="98"/>
      <c r="R1923" s="140" t="str">
        <f ca="1">IF(ISERROR($Y1923),"",OFFSET('Smelter Look-up'!$C$4,$Y1923-4,0)&amp;"")</f>
        <v/>
      </c>
      <c r="S1923" s="98" t="str">
        <f ca="1" t="shared" si="216"/>
        <v/>
      </c>
      <c r="T1923" s="98" t="str">
        <f ca="1">IF(B1923="","",IF(ISERROR(MATCH($J1923,SorP!B:B,0)),"",INDIRECT("'SorP'!$A$"&amp;MATCH($S1923&amp;$J1923,SorP!C:C,0))))</f>
        <v/>
      </c>
      <c r="U1923" s="99"/>
      <c r="V1923" s="74" t="str">
        <f ca="1" t="shared" si="217"/>
        <v/>
      </c>
      <c r="W1923" s="74" t="b">
        <f ca="1" t="shared" si="218"/>
        <v>0</v>
      </c>
      <c r="X1923" s="74" t="str">
        <f ca="1" t="shared" si="219"/>
        <v>+</v>
      </c>
      <c r="Y1923" s="74" t="e">
        <f ca="1">IF(C1923="",NA(),MATCH($B1923&amp;$C1923,'Smelter Look-up'!$J:$J,0))</f>
        <v>#N/A</v>
      </c>
      <c r="AB1923" s="74">
        <f ca="1" t="shared" si="220"/>
        <v>0</v>
      </c>
      <c r="AC1923" s="74" t="str">
        <f ca="1" t="shared" si="221"/>
        <v/>
      </c>
      <c r="AD1923" s="74" t="str">
        <f ca="1" t="shared" si="222"/>
        <v/>
      </c>
    </row>
    <row r="1924" s="74" customFormat="1" ht="20.15" customHeight="1" spans="1:30">
      <c r="A1924" s="97"/>
      <c r="B1924" s="95" t="str">
        <f ca="1">IF(LEN(A1924)=0,"",INDEX('Smelter Look-up'!$A:$A,MATCH($A1924,'Smelter Look-up'!$E:$E,0)))</f>
        <v/>
      </c>
      <c r="C1924" s="95" t="str">
        <f ca="1">IF(LEN(A1924)=0,"",INDEX('Smelter Look-up'!$C:$C,MATCH($A1924,'Smelter Look-up'!$E:$E,0)))</f>
        <v/>
      </c>
      <c r="D1924" s="95"/>
      <c r="E1924" s="95" t="str">
        <f ca="1">IF(ISERROR($Y1924),"",OFFSET('Smelter Look-up'!$D$4,$Y1924-4,0)&amp;"")</f>
        <v/>
      </c>
      <c r="F1924" s="95" t="str">
        <f ca="1">IF(ISERROR($Y1924),"",OFFSET('Smelter Look-up'!$E$4,$Y1924-4,0))</f>
        <v/>
      </c>
      <c r="G1924" s="95" t="str">
        <f ca="1">IF(C1924="Smelter not listed","Enter smelter details",IF(ISERROR($Y1924),"",OFFSET('Smelter Look-up'!$F$4,$Y1924-4,0)))</f>
        <v/>
      </c>
      <c r="H1924" s="154" t="str">
        <f ca="1">IF(ISERROR($Y1924),"",OFFSET('Smelter Look-up'!$G$4,$Y1924-4,0))</f>
        <v/>
      </c>
      <c r="I1924" s="96" t="str">
        <f ca="1">IF(ISERROR($Y1924),"",OFFSET('Smelter Look-up'!$H$4,$Y1924-4,0))</f>
        <v/>
      </c>
      <c r="J1924" s="96" t="str">
        <f ca="1">IF(ISERROR($Y1924),"",OFFSET('Smelter Look-up'!$I$4,$Y1924-4,0))</f>
        <v/>
      </c>
      <c r="K1924" s="97"/>
      <c r="L1924" s="97"/>
      <c r="M1924" s="97"/>
      <c r="N1924" s="97"/>
      <c r="O1924" s="97"/>
      <c r="P1924" s="97"/>
      <c r="Q1924" s="98"/>
      <c r="R1924" s="140" t="str">
        <f ca="1">IF(ISERROR($Y1924),"",OFFSET('Smelter Look-up'!$C$4,$Y1924-4,0)&amp;"")</f>
        <v/>
      </c>
      <c r="S1924" s="98" t="str">
        <f ca="1" t="shared" si="216"/>
        <v/>
      </c>
      <c r="T1924" s="98" t="str">
        <f ca="1">IF(B1924="","",IF(ISERROR(MATCH($J1924,SorP!B:B,0)),"",INDIRECT("'SorP'!$A$"&amp;MATCH($S1924&amp;$J1924,SorP!C:C,0))))</f>
        <v/>
      </c>
      <c r="U1924" s="99"/>
      <c r="V1924" s="74" t="str">
        <f ca="1" t="shared" si="217"/>
        <v/>
      </c>
      <c r="W1924" s="74" t="b">
        <f ca="1" t="shared" si="218"/>
        <v>0</v>
      </c>
      <c r="X1924" s="74" t="str">
        <f ca="1" t="shared" si="219"/>
        <v>+</v>
      </c>
      <c r="Y1924" s="74" t="e">
        <f ca="1">IF(C1924="",NA(),MATCH($B1924&amp;$C1924,'Smelter Look-up'!$J:$J,0))</f>
        <v>#N/A</v>
      </c>
      <c r="AB1924" s="74">
        <f ca="1" t="shared" si="220"/>
        <v>0</v>
      </c>
      <c r="AC1924" s="74" t="str">
        <f ca="1" t="shared" si="221"/>
        <v/>
      </c>
      <c r="AD1924" s="74" t="str">
        <f ca="1" t="shared" si="222"/>
        <v/>
      </c>
    </row>
    <row r="1925" s="74" customFormat="1" ht="20.15" customHeight="1" spans="1:30">
      <c r="A1925" s="97"/>
      <c r="B1925" s="95" t="str">
        <f ca="1">IF(LEN(A1925)=0,"",INDEX('Smelter Look-up'!$A:$A,MATCH($A1925,'Smelter Look-up'!$E:$E,0)))</f>
        <v/>
      </c>
      <c r="C1925" s="95" t="str">
        <f ca="1">IF(LEN(A1925)=0,"",INDEX('Smelter Look-up'!$C:$C,MATCH($A1925,'Smelter Look-up'!$E:$E,0)))</f>
        <v/>
      </c>
      <c r="D1925" s="95"/>
      <c r="E1925" s="95" t="str">
        <f ca="1">IF(ISERROR($Y1925),"",OFFSET('Smelter Look-up'!$D$4,$Y1925-4,0)&amp;"")</f>
        <v/>
      </c>
      <c r="F1925" s="95" t="str">
        <f ca="1">IF(ISERROR($Y1925),"",OFFSET('Smelter Look-up'!$E$4,$Y1925-4,0))</f>
        <v/>
      </c>
      <c r="G1925" s="95" t="str">
        <f ca="1">IF(C1925="Smelter not listed","Enter smelter details",IF(ISERROR($Y1925),"",OFFSET('Smelter Look-up'!$F$4,$Y1925-4,0)))</f>
        <v/>
      </c>
      <c r="H1925" s="154" t="str">
        <f ca="1">IF(ISERROR($Y1925),"",OFFSET('Smelter Look-up'!$G$4,$Y1925-4,0))</f>
        <v/>
      </c>
      <c r="I1925" s="96" t="str">
        <f ca="1">IF(ISERROR($Y1925),"",OFFSET('Smelter Look-up'!$H$4,$Y1925-4,0))</f>
        <v/>
      </c>
      <c r="J1925" s="96" t="str">
        <f ca="1">IF(ISERROR($Y1925),"",OFFSET('Smelter Look-up'!$I$4,$Y1925-4,0))</f>
        <v/>
      </c>
      <c r="K1925" s="97"/>
      <c r="L1925" s="97"/>
      <c r="M1925" s="97"/>
      <c r="N1925" s="97"/>
      <c r="O1925" s="97"/>
      <c r="P1925" s="97"/>
      <c r="Q1925" s="98"/>
      <c r="R1925" s="140" t="str">
        <f ca="1">IF(ISERROR($Y1925),"",OFFSET('Smelter Look-up'!$C$4,$Y1925-4,0)&amp;"")</f>
        <v/>
      </c>
      <c r="S1925" s="98" t="str">
        <f ca="1" t="shared" si="216"/>
        <v/>
      </c>
      <c r="T1925" s="98" t="str">
        <f ca="1">IF(B1925="","",IF(ISERROR(MATCH($J1925,SorP!B:B,0)),"",INDIRECT("'SorP'!$A$"&amp;MATCH($S1925&amp;$J1925,SorP!C:C,0))))</f>
        <v/>
      </c>
      <c r="U1925" s="99"/>
      <c r="V1925" s="74" t="str">
        <f ca="1" t="shared" si="217"/>
        <v/>
      </c>
      <c r="W1925" s="74" t="b">
        <f ca="1" t="shared" si="218"/>
        <v>0</v>
      </c>
      <c r="X1925" s="74" t="str">
        <f ca="1" t="shared" si="219"/>
        <v>+</v>
      </c>
      <c r="Y1925" s="74" t="e">
        <f ca="1">IF(C1925="",NA(),MATCH($B1925&amp;$C1925,'Smelter Look-up'!$J:$J,0))</f>
        <v>#N/A</v>
      </c>
      <c r="AB1925" s="74">
        <f ca="1" t="shared" si="220"/>
        <v>0</v>
      </c>
      <c r="AC1925" s="74" t="str">
        <f ca="1" t="shared" si="221"/>
        <v/>
      </c>
      <c r="AD1925" s="74" t="str">
        <f ca="1" t="shared" si="222"/>
        <v/>
      </c>
    </row>
    <row r="1926" s="74" customFormat="1" ht="20.15" customHeight="1" spans="1:30">
      <c r="A1926" s="97"/>
      <c r="B1926" s="95" t="str">
        <f ca="1">IF(LEN(A1926)=0,"",INDEX('Smelter Look-up'!$A:$A,MATCH($A1926,'Smelter Look-up'!$E:$E,0)))</f>
        <v/>
      </c>
      <c r="C1926" s="95" t="str">
        <f ca="1">IF(LEN(A1926)=0,"",INDEX('Smelter Look-up'!$C:$C,MATCH($A1926,'Smelter Look-up'!$E:$E,0)))</f>
        <v/>
      </c>
      <c r="D1926" s="95"/>
      <c r="E1926" s="95" t="str">
        <f ca="1">IF(ISERROR($Y1926),"",OFFSET('Smelter Look-up'!$D$4,$Y1926-4,0)&amp;"")</f>
        <v/>
      </c>
      <c r="F1926" s="95" t="str">
        <f ca="1">IF(ISERROR($Y1926),"",OFFSET('Smelter Look-up'!$E$4,$Y1926-4,0))</f>
        <v/>
      </c>
      <c r="G1926" s="95" t="str">
        <f ca="1">IF(C1926="Smelter not listed","Enter smelter details",IF(ISERROR($Y1926),"",OFFSET('Smelter Look-up'!$F$4,$Y1926-4,0)))</f>
        <v/>
      </c>
      <c r="H1926" s="154" t="str">
        <f ca="1">IF(ISERROR($Y1926),"",OFFSET('Smelter Look-up'!$G$4,$Y1926-4,0))</f>
        <v/>
      </c>
      <c r="I1926" s="96" t="str">
        <f ca="1">IF(ISERROR($Y1926),"",OFFSET('Smelter Look-up'!$H$4,$Y1926-4,0))</f>
        <v/>
      </c>
      <c r="J1926" s="96" t="str">
        <f ca="1">IF(ISERROR($Y1926),"",OFFSET('Smelter Look-up'!$I$4,$Y1926-4,0))</f>
        <v/>
      </c>
      <c r="K1926" s="97"/>
      <c r="L1926" s="97"/>
      <c r="M1926" s="97"/>
      <c r="N1926" s="97"/>
      <c r="O1926" s="97"/>
      <c r="P1926" s="97"/>
      <c r="Q1926" s="98"/>
      <c r="R1926" s="140" t="str">
        <f ca="1">IF(ISERROR($Y1926),"",OFFSET('Smelter Look-up'!$C$4,$Y1926-4,0)&amp;"")</f>
        <v/>
      </c>
      <c r="S1926" s="98" t="str">
        <f ca="1" t="shared" si="216"/>
        <v/>
      </c>
      <c r="T1926" s="98" t="str">
        <f ca="1">IF(B1926="","",IF(ISERROR(MATCH($J1926,SorP!B:B,0)),"",INDIRECT("'SorP'!$A$"&amp;MATCH($S1926&amp;$J1926,SorP!C:C,0))))</f>
        <v/>
      </c>
      <c r="U1926" s="99"/>
      <c r="V1926" s="74" t="str">
        <f ca="1" t="shared" si="217"/>
        <v/>
      </c>
      <c r="W1926" s="74" t="b">
        <f ca="1" t="shared" si="218"/>
        <v>0</v>
      </c>
      <c r="X1926" s="74" t="str">
        <f ca="1" t="shared" si="219"/>
        <v>+</v>
      </c>
      <c r="Y1926" s="74" t="e">
        <f ca="1">IF(C1926="",NA(),MATCH($B1926&amp;$C1926,'Smelter Look-up'!$J:$J,0))</f>
        <v>#N/A</v>
      </c>
      <c r="AB1926" s="74">
        <f ca="1" t="shared" si="220"/>
        <v>0</v>
      </c>
      <c r="AC1926" s="74" t="str">
        <f ca="1" t="shared" si="221"/>
        <v/>
      </c>
      <c r="AD1926" s="74" t="str">
        <f ca="1" t="shared" si="222"/>
        <v/>
      </c>
    </row>
    <row r="1927" s="74" customFormat="1" ht="20.15" customHeight="1" spans="1:30">
      <c r="A1927" s="97"/>
      <c r="B1927" s="95" t="str">
        <f ca="1">IF(LEN(A1927)=0,"",INDEX('Smelter Look-up'!$A:$A,MATCH($A1927,'Smelter Look-up'!$E:$E,0)))</f>
        <v/>
      </c>
      <c r="C1927" s="95" t="str">
        <f ca="1">IF(LEN(A1927)=0,"",INDEX('Smelter Look-up'!$C:$C,MATCH($A1927,'Smelter Look-up'!$E:$E,0)))</f>
        <v/>
      </c>
      <c r="D1927" s="95"/>
      <c r="E1927" s="95" t="str">
        <f ca="1">IF(ISERROR($Y1927),"",OFFSET('Smelter Look-up'!$D$4,$Y1927-4,0)&amp;"")</f>
        <v/>
      </c>
      <c r="F1927" s="95" t="str">
        <f ca="1">IF(ISERROR($Y1927),"",OFFSET('Smelter Look-up'!$E$4,$Y1927-4,0))</f>
        <v/>
      </c>
      <c r="G1927" s="95" t="str">
        <f ca="1">IF(C1927="Smelter not listed","Enter smelter details",IF(ISERROR($Y1927),"",OFFSET('Smelter Look-up'!$F$4,$Y1927-4,0)))</f>
        <v/>
      </c>
      <c r="H1927" s="154" t="str">
        <f ca="1">IF(ISERROR($Y1927),"",OFFSET('Smelter Look-up'!$G$4,$Y1927-4,0))</f>
        <v/>
      </c>
      <c r="I1927" s="96" t="str">
        <f ca="1">IF(ISERROR($Y1927),"",OFFSET('Smelter Look-up'!$H$4,$Y1927-4,0))</f>
        <v/>
      </c>
      <c r="J1927" s="96" t="str">
        <f ca="1">IF(ISERROR($Y1927),"",OFFSET('Smelter Look-up'!$I$4,$Y1927-4,0))</f>
        <v/>
      </c>
      <c r="K1927" s="97"/>
      <c r="L1927" s="97"/>
      <c r="M1927" s="97"/>
      <c r="N1927" s="97"/>
      <c r="O1927" s="97"/>
      <c r="P1927" s="97"/>
      <c r="Q1927" s="98"/>
      <c r="R1927" s="140" t="str">
        <f ca="1">IF(ISERROR($Y1927),"",OFFSET('Smelter Look-up'!$C$4,$Y1927-4,0)&amp;"")</f>
        <v/>
      </c>
      <c r="S1927" s="98" t="str">
        <f ca="1" t="shared" si="216"/>
        <v/>
      </c>
      <c r="T1927" s="98" t="str">
        <f ca="1">IF(B1927="","",IF(ISERROR(MATCH($J1927,SorP!B:B,0)),"",INDIRECT("'SorP'!$A$"&amp;MATCH($S1927&amp;$J1927,SorP!C:C,0))))</f>
        <v/>
      </c>
      <c r="U1927" s="99"/>
      <c r="V1927" s="74" t="str">
        <f ca="1" t="shared" si="217"/>
        <v/>
      </c>
      <c r="W1927" s="74" t="b">
        <f ca="1" t="shared" si="218"/>
        <v>0</v>
      </c>
      <c r="X1927" s="74" t="str">
        <f ca="1" t="shared" si="219"/>
        <v>+</v>
      </c>
      <c r="Y1927" s="74" t="e">
        <f ca="1">IF(C1927="",NA(),MATCH($B1927&amp;$C1927,'Smelter Look-up'!$J:$J,0))</f>
        <v>#N/A</v>
      </c>
      <c r="AB1927" s="74">
        <f ca="1" t="shared" si="220"/>
        <v>0</v>
      </c>
      <c r="AC1927" s="74" t="str">
        <f ca="1" t="shared" si="221"/>
        <v/>
      </c>
      <c r="AD1927" s="74" t="str">
        <f ca="1" t="shared" si="222"/>
        <v/>
      </c>
    </row>
    <row r="1928" s="74" customFormat="1" ht="20.15" customHeight="1" spans="1:30">
      <c r="A1928" s="97"/>
      <c r="B1928" s="95" t="str">
        <f ca="1">IF(LEN(A1928)=0,"",INDEX('Smelter Look-up'!$A:$A,MATCH($A1928,'Smelter Look-up'!$E:$E,0)))</f>
        <v/>
      </c>
      <c r="C1928" s="95" t="str">
        <f ca="1">IF(LEN(A1928)=0,"",INDEX('Smelter Look-up'!$C:$C,MATCH($A1928,'Smelter Look-up'!$E:$E,0)))</f>
        <v/>
      </c>
      <c r="D1928" s="95"/>
      <c r="E1928" s="95" t="str">
        <f ca="1">IF(ISERROR($Y1928),"",OFFSET('Smelter Look-up'!$D$4,$Y1928-4,0)&amp;"")</f>
        <v/>
      </c>
      <c r="F1928" s="95" t="str">
        <f ca="1">IF(ISERROR($Y1928),"",OFFSET('Smelter Look-up'!$E$4,$Y1928-4,0))</f>
        <v/>
      </c>
      <c r="G1928" s="95" t="str">
        <f ca="1">IF(C1928="Smelter not listed","Enter smelter details",IF(ISERROR($Y1928),"",OFFSET('Smelter Look-up'!$F$4,$Y1928-4,0)))</f>
        <v/>
      </c>
      <c r="H1928" s="154" t="str">
        <f ca="1">IF(ISERROR($Y1928),"",OFFSET('Smelter Look-up'!$G$4,$Y1928-4,0))</f>
        <v/>
      </c>
      <c r="I1928" s="96" t="str">
        <f ca="1">IF(ISERROR($Y1928),"",OFFSET('Smelter Look-up'!$H$4,$Y1928-4,0))</f>
        <v/>
      </c>
      <c r="J1928" s="96" t="str">
        <f ca="1">IF(ISERROR($Y1928),"",OFFSET('Smelter Look-up'!$I$4,$Y1928-4,0))</f>
        <v/>
      </c>
      <c r="K1928" s="97"/>
      <c r="L1928" s="97"/>
      <c r="M1928" s="97"/>
      <c r="N1928" s="97"/>
      <c r="O1928" s="97"/>
      <c r="P1928" s="97"/>
      <c r="Q1928" s="98"/>
      <c r="R1928" s="140" t="str">
        <f ca="1">IF(ISERROR($Y1928),"",OFFSET('Smelter Look-up'!$C$4,$Y1928-4,0)&amp;"")</f>
        <v/>
      </c>
      <c r="S1928" s="98" t="str">
        <f ca="1" t="shared" si="216"/>
        <v/>
      </c>
      <c r="T1928" s="98" t="str">
        <f ca="1">IF(B1928="","",IF(ISERROR(MATCH($J1928,SorP!B:B,0)),"",INDIRECT("'SorP'!$A$"&amp;MATCH($S1928&amp;$J1928,SorP!C:C,0))))</f>
        <v/>
      </c>
      <c r="U1928" s="99"/>
      <c r="V1928" s="74" t="str">
        <f ca="1" t="shared" si="217"/>
        <v/>
      </c>
      <c r="W1928" s="74" t="b">
        <f ca="1" t="shared" si="218"/>
        <v>0</v>
      </c>
      <c r="X1928" s="74" t="str">
        <f ca="1" t="shared" si="219"/>
        <v>+</v>
      </c>
      <c r="Y1928" s="74" t="e">
        <f ca="1">IF(C1928="",NA(),MATCH($B1928&amp;$C1928,'Smelter Look-up'!$J:$J,0))</f>
        <v>#N/A</v>
      </c>
      <c r="AB1928" s="74">
        <f ca="1" t="shared" si="220"/>
        <v>0</v>
      </c>
      <c r="AC1928" s="74" t="str">
        <f ca="1" t="shared" si="221"/>
        <v/>
      </c>
      <c r="AD1928" s="74" t="str">
        <f ca="1" t="shared" si="222"/>
        <v/>
      </c>
    </row>
    <row r="1929" s="74" customFormat="1" ht="20.15" customHeight="1" spans="1:30">
      <c r="A1929" s="97"/>
      <c r="B1929" s="95" t="str">
        <f ca="1">IF(LEN(A1929)=0,"",INDEX('Smelter Look-up'!$A:$A,MATCH($A1929,'Smelter Look-up'!$E:$E,0)))</f>
        <v/>
      </c>
      <c r="C1929" s="95" t="str">
        <f ca="1">IF(LEN(A1929)=0,"",INDEX('Smelter Look-up'!$C:$C,MATCH($A1929,'Smelter Look-up'!$E:$E,0)))</f>
        <v/>
      </c>
      <c r="D1929" s="95"/>
      <c r="E1929" s="95" t="str">
        <f ca="1">IF(ISERROR($Y1929),"",OFFSET('Smelter Look-up'!$D$4,$Y1929-4,0)&amp;"")</f>
        <v/>
      </c>
      <c r="F1929" s="95" t="str">
        <f ca="1">IF(ISERROR($Y1929),"",OFFSET('Smelter Look-up'!$E$4,$Y1929-4,0))</f>
        <v/>
      </c>
      <c r="G1929" s="95" t="str">
        <f ca="1">IF(C1929="Smelter not listed","Enter smelter details",IF(ISERROR($Y1929),"",OFFSET('Smelter Look-up'!$F$4,$Y1929-4,0)))</f>
        <v/>
      </c>
      <c r="H1929" s="154" t="str">
        <f ca="1">IF(ISERROR($Y1929),"",OFFSET('Smelter Look-up'!$G$4,$Y1929-4,0))</f>
        <v/>
      </c>
      <c r="I1929" s="96" t="str">
        <f ca="1">IF(ISERROR($Y1929),"",OFFSET('Smelter Look-up'!$H$4,$Y1929-4,0))</f>
        <v/>
      </c>
      <c r="J1929" s="96" t="str">
        <f ca="1">IF(ISERROR($Y1929),"",OFFSET('Smelter Look-up'!$I$4,$Y1929-4,0))</f>
        <v/>
      </c>
      <c r="K1929" s="97"/>
      <c r="L1929" s="97"/>
      <c r="M1929" s="97"/>
      <c r="N1929" s="97"/>
      <c r="O1929" s="97"/>
      <c r="P1929" s="97"/>
      <c r="Q1929" s="98"/>
      <c r="R1929" s="140" t="str">
        <f ca="1">IF(ISERROR($Y1929),"",OFFSET('Smelter Look-up'!$C$4,$Y1929-4,0)&amp;"")</f>
        <v/>
      </c>
      <c r="S1929" s="98" t="str">
        <f ca="1" t="shared" si="216"/>
        <v/>
      </c>
      <c r="T1929" s="98" t="str">
        <f ca="1">IF(B1929="","",IF(ISERROR(MATCH($J1929,SorP!B:B,0)),"",INDIRECT("'SorP'!$A$"&amp;MATCH($S1929&amp;$J1929,SorP!C:C,0))))</f>
        <v/>
      </c>
      <c r="U1929" s="99"/>
      <c r="V1929" s="74" t="str">
        <f ca="1" t="shared" si="217"/>
        <v/>
      </c>
      <c r="W1929" s="74" t="b">
        <f ca="1" t="shared" si="218"/>
        <v>0</v>
      </c>
      <c r="X1929" s="74" t="str">
        <f ca="1" t="shared" si="219"/>
        <v>+</v>
      </c>
      <c r="Y1929" s="74" t="e">
        <f ca="1">IF(C1929="",NA(),MATCH($B1929&amp;$C1929,'Smelter Look-up'!$J:$J,0))</f>
        <v>#N/A</v>
      </c>
      <c r="AB1929" s="74">
        <f ca="1" t="shared" si="220"/>
        <v>0</v>
      </c>
      <c r="AC1929" s="74" t="str">
        <f ca="1" t="shared" si="221"/>
        <v/>
      </c>
      <c r="AD1929" s="74" t="str">
        <f ca="1" t="shared" si="222"/>
        <v/>
      </c>
    </row>
    <row r="1930" s="74" customFormat="1" ht="20.15" customHeight="1" spans="1:30">
      <c r="A1930" s="97"/>
      <c r="B1930" s="95" t="str">
        <f ca="1">IF(LEN(A1930)=0,"",INDEX('Smelter Look-up'!$A:$A,MATCH($A1930,'Smelter Look-up'!$E:$E,0)))</f>
        <v/>
      </c>
      <c r="C1930" s="95" t="str">
        <f ca="1">IF(LEN(A1930)=0,"",INDEX('Smelter Look-up'!$C:$C,MATCH($A1930,'Smelter Look-up'!$E:$E,0)))</f>
        <v/>
      </c>
      <c r="D1930" s="95"/>
      <c r="E1930" s="95" t="str">
        <f ca="1">IF(ISERROR($Y1930),"",OFFSET('Smelter Look-up'!$D$4,$Y1930-4,0)&amp;"")</f>
        <v/>
      </c>
      <c r="F1930" s="95" t="str">
        <f ca="1">IF(ISERROR($Y1930),"",OFFSET('Smelter Look-up'!$E$4,$Y1930-4,0))</f>
        <v/>
      </c>
      <c r="G1930" s="95" t="str">
        <f ca="1">IF(C1930="Smelter not listed","Enter smelter details",IF(ISERROR($Y1930),"",OFFSET('Smelter Look-up'!$F$4,$Y1930-4,0)))</f>
        <v/>
      </c>
      <c r="H1930" s="154" t="str">
        <f ca="1">IF(ISERROR($Y1930),"",OFFSET('Smelter Look-up'!$G$4,$Y1930-4,0))</f>
        <v/>
      </c>
      <c r="I1930" s="96" t="str">
        <f ca="1">IF(ISERROR($Y1930),"",OFFSET('Smelter Look-up'!$H$4,$Y1930-4,0))</f>
        <v/>
      </c>
      <c r="J1930" s="96" t="str">
        <f ca="1">IF(ISERROR($Y1930),"",OFFSET('Smelter Look-up'!$I$4,$Y1930-4,0))</f>
        <v/>
      </c>
      <c r="K1930" s="97"/>
      <c r="L1930" s="97"/>
      <c r="M1930" s="97"/>
      <c r="N1930" s="97"/>
      <c r="O1930" s="97"/>
      <c r="P1930" s="97"/>
      <c r="Q1930" s="98"/>
      <c r="R1930" s="140" t="str">
        <f ca="1">IF(ISERROR($Y1930),"",OFFSET('Smelter Look-up'!$C$4,$Y1930-4,0)&amp;"")</f>
        <v/>
      </c>
      <c r="S1930" s="98" t="str">
        <f ca="1" t="shared" si="216"/>
        <v/>
      </c>
      <c r="T1930" s="98" t="str">
        <f ca="1">IF(B1930="","",IF(ISERROR(MATCH($J1930,SorP!B:B,0)),"",INDIRECT("'SorP'!$A$"&amp;MATCH($S1930&amp;$J1930,SorP!C:C,0))))</f>
        <v/>
      </c>
      <c r="U1930" s="99"/>
      <c r="V1930" s="74" t="str">
        <f ca="1" t="shared" si="217"/>
        <v/>
      </c>
      <c r="W1930" s="74" t="b">
        <f ca="1" t="shared" si="218"/>
        <v>0</v>
      </c>
      <c r="X1930" s="74" t="str">
        <f ca="1" t="shared" si="219"/>
        <v>+</v>
      </c>
      <c r="Y1930" s="74" t="e">
        <f ca="1">IF(C1930="",NA(),MATCH($B1930&amp;$C1930,'Smelter Look-up'!$J:$J,0))</f>
        <v>#N/A</v>
      </c>
      <c r="AB1930" s="74">
        <f ca="1" t="shared" si="220"/>
        <v>0</v>
      </c>
      <c r="AC1930" s="74" t="str">
        <f ca="1" t="shared" si="221"/>
        <v/>
      </c>
      <c r="AD1930" s="74" t="str">
        <f ca="1" t="shared" si="222"/>
        <v/>
      </c>
    </row>
    <row r="1931" s="74" customFormat="1" ht="20.15" customHeight="1" spans="1:30">
      <c r="A1931" s="97"/>
      <c r="B1931" s="95" t="str">
        <f ca="1">IF(LEN(A1931)=0,"",INDEX('Smelter Look-up'!$A:$A,MATCH($A1931,'Smelter Look-up'!$E:$E,0)))</f>
        <v/>
      </c>
      <c r="C1931" s="95" t="str">
        <f ca="1">IF(LEN(A1931)=0,"",INDEX('Smelter Look-up'!$C:$C,MATCH($A1931,'Smelter Look-up'!$E:$E,0)))</f>
        <v/>
      </c>
      <c r="D1931" s="95"/>
      <c r="E1931" s="95" t="str">
        <f ca="1">IF(ISERROR($Y1931),"",OFFSET('Smelter Look-up'!$D$4,$Y1931-4,0)&amp;"")</f>
        <v/>
      </c>
      <c r="F1931" s="95" t="str">
        <f ca="1">IF(ISERROR($Y1931),"",OFFSET('Smelter Look-up'!$E$4,$Y1931-4,0))</f>
        <v/>
      </c>
      <c r="G1931" s="95" t="str">
        <f ca="1">IF(C1931="Smelter not listed","Enter smelter details",IF(ISERROR($Y1931),"",OFFSET('Smelter Look-up'!$F$4,$Y1931-4,0)))</f>
        <v/>
      </c>
      <c r="H1931" s="154" t="str">
        <f ca="1">IF(ISERROR($Y1931),"",OFFSET('Smelter Look-up'!$G$4,$Y1931-4,0))</f>
        <v/>
      </c>
      <c r="I1931" s="96" t="str">
        <f ca="1">IF(ISERROR($Y1931),"",OFFSET('Smelter Look-up'!$H$4,$Y1931-4,0))</f>
        <v/>
      </c>
      <c r="J1931" s="96" t="str">
        <f ca="1">IF(ISERROR($Y1931),"",OFFSET('Smelter Look-up'!$I$4,$Y1931-4,0))</f>
        <v/>
      </c>
      <c r="K1931" s="97"/>
      <c r="L1931" s="97"/>
      <c r="M1931" s="97"/>
      <c r="N1931" s="97"/>
      <c r="O1931" s="97"/>
      <c r="P1931" s="97"/>
      <c r="Q1931" s="98"/>
      <c r="R1931" s="140" t="str">
        <f ca="1">IF(ISERROR($Y1931),"",OFFSET('Smelter Look-up'!$C$4,$Y1931-4,0)&amp;"")</f>
        <v/>
      </c>
      <c r="S1931" s="98" t="str">
        <f ca="1" t="shared" si="216"/>
        <v/>
      </c>
      <c r="T1931" s="98" t="str">
        <f ca="1">IF(B1931="","",IF(ISERROR(MATCH($J1931,SorP!B:B,0)),"",INDIRECT("'SorP'!$A$"&amp;MATCH($S1931&amp;$J1931,SorP!C:C,0))))</f>
        <v/>
      </c>
      <c r="U1931" s="99"/>
      <c r="V1931" s="74" t="str">
        <f ca="1" t="shared" si="217"/>
        <v/>
      </c>
      <c r="W1931" s="74" t="b">
        <f ca="1" t="shared" si="218"/>
        <v>0</v>
      </c>
      <c r="X1931" s="74" t="str">
        <f ca="1" t="shared" si="219"/>
        <v>+</v>
      </c>
      <c r="Y1931" s="74" t="e">
        <f ca="1">IF(C1931="",NA(),MATCH($B1931&amp;$C1931,'Smelter Look-up'!$J:$J,0))</f>
        <v>#N/A</v>
      </c>
      <c r="AB1931" s="74">
        <f ca="1" t="shared" si="220"/>
        <v>0</v>
      </c>
      <c r="AC1931" s="74" t="str">
        <f ca="1" t="shared" si="221"/>
        <v/>
      </c>
      <c r="AD1931" s="74" t="str">
        <f ca="1" t="shared" si="222"/>
        <v/>
      </c>
    </row>
    <row r="1932" s="74" customFormat="1" ht="20.15" customHeight="1" spans="1:30">
      <c r="A1932" s="97"/>
      <c r="B1932" s="95" t="str">
        <f ca="1">IF(LEN(A1932)=0,"",INDEX('Smelter Look-up'!$A:$A,MATCH($A1932,'Smelter Look-up'!$E:$E,0)))</f>
        <v/>
      </c>
      <c r="C1932" s="95" t="str">
        <f ca="1">IF(LEN(A1932)=0,"",INDEX('Smelter Look-up'!$C:$C,MATCH($A1932,'Smelter Look-up'!$E:$E,0)))</f>
        <v/>
      </c>
      <c r="D1932" s="95"/>
      <c r="E1932" s="95" t="str">
        <f ca="1">IF(ISERROR($Y1932),"",OFFSET('Smelter Look-up'!$D$4,$Y1932-4,0)&amp;"")</f>
        <v/>
      </c>
      <c r="F1932" s="95" t="str">
        <f ca="1">IF(ISERROR($Y1932),"",OFFSET('Smelter Look-up'!$E$4,$Y1932-4,0))</f>
        <v/>
      </c>
      <c r="G1932" s="95" t="str">
        <f ca="1">IF(C1932="Smelter not listed","Enter smelter details",IF(ISERROR($Y1932),"",OFFSET('Smelter Look-up'!$F$4,$Y1932-4,0)))</f>
        <v/>
      </c>
      <c r="H1932" s="154" t="str">
        <f ca="1">IF(ISERROR($Y1932),"",OFFSET('Smelter Look-up'!$G$4,$Y1932-4,0))</f>
        <v/>
      </c>
      <c r="I1932" s="96" t="str">
        <f ca="1">IF(ISERROR($Y1932),"",OFFSET('Smelter Look-up'!$H$4,$Y1932-4,0))</f>
        <v/>
      </c>
      <c r="J1932" s="96" t="str">
        <f ca="1">IF(ISERROR($Y1932),"",OFFSET('Smelter Look-up'!$I$4,$Y1932-4,0))</f>
        <v/>
      </c>
      <c r="K1932" s="97"/>
      <c r="L1932" s="97"/>
      <c r="M1932" s="97"/>
      <c r="N1932" s="97"/>
      <c r="O1932" s="97"/>
      <c r="P1932" s="97"/>
      <c r="Q1932" s="98"/>
      <c r="R1932" s="140" t="str">
        <f ca="1">IF(ISERROR($Y1932),"",OFFSET('Smelter Look-up'!$C$4,$Y1932-4,0)&amp;"")</f>
        <v/>
      </c>
      <c r="S1932" s="98" t="str">
        <f ca="1" t="shared" si="216"/>
        <v/>
      </c>
      <c r="T1932" s="98" t="str">
        <f ca="1">IF(B1932="","",IF(ISERROR(MATCH($J1932,SorP!B:B,0)),"",INDIRECT("'SorP'!$A$"&amp;MATCH($S1932&amp;$J1932,SorP!C:C,0))))</f>
        <v/>
      </c>
      <c r="U1932" s="99"/>
      <c r="V1932" s="74" t="str">
        <f ca="1" t="shared" si="217"/>
        <v/>
      </c>
      <c r="W1932" s="74" t="b">
        <f ca="1" t="shared" si="218"/>
        <v>0</v>
      </c>
      <c r="X1932" s="74" t="str">
        <f ca="1" t="shared" si="219"/>
        <v>+</v>
      </c>
      <c r="Y1932" s="74" t="e">
        <f ca="1">IF(C1932="",NA(),MATCH($B1932&amp;$C1932,'Smelter Look-up'!$J:$J,0))</f>
        <v>#N/A</v>
      </c>
      <c r="AB1932" s="74">
        <f ca="1" t="shared" si="220"/>
        <v>0</v>
      </c>
      <c r="AC1932" s="74" t="str">
        <f ca="1" t="shared" si="221"/>
        <v/>
      </c>
      <c r="AD1932" s="74" t="str">
        <f ca="1" t="shared" si="222"/>
        <v/>
      </c>
    </row>
    <row r="1933" s="74" customFormat="1" ht="20.15" customHeight="1" spans="1:30">
      <c r="A1933" s="97"/>
      <c r="B1933" s="95" t="str">
        <f ca="1">IF(LEN(A1933)=0,"",INDEX('Smelter Look-up'!$A:$A,MATCH($A1933,'Smelter Look-up'!$E:$E,0)))</f>
        <v/>
      </c>
      <c r="C1933" s="95" t="str">
        <f ca="1">IF(LEN(A1933)=0,"",INDEX('Smelter Look-up'!$C:$C,MATCH($A1933,'Smelter Look-up'!$E:$E,0)))</f>
        <v/>
      </c>
      <c r="D1933" s="95"/>
      <c r="E1933" s="95" t="str">
        <f ca="1">IF(ISERROR($Y1933),"",OFFSET('Smelter Look-up'!$D$4,$Y1933-4,0)&amp;"")</f>
        <v/>
      </c>
      <c r="F1933" s="95" t="str">
        <f ca="1">IF(ISERROR($Y1933),"",OFFSET('Smelter Look-up'!$E$4,$Y1933-4,0))</f>
        <v/>
      </c>
      <c r="G1933" s="95" t="str">
        <f ca="1">IF(C1933="Smelter not listed","Enter smelter details",IF(ISERROR($Y1933),"",OFFSET('Smelter Look-up'!$F$4,$Y1933-4,0)))</f>
        <v/>
      </c>
      <c r="H1933" s="154" t="str">
        <f ca="1">IF(ISERROR($Y1933),"",OFFSET('Smelter Look-up'!$G$4,$Y1933-4,0))</f>
        <v/>
      </c>
      <c r="I1933" s="96" t="str">
        <f ca="1">IF(ISERROR($Y1933),"",OFFSET('Smelter Look-up'!$H$4,$Y1933-4,0))</f>
        <v/>
      </c>
      <c r="J1933" s="96" t="str">
        <f ca="1">IF(ISERROR($Y1933),"",OFFSET('Smelter Look-up'!$I$4,$Y1933-4,0))</f>
        <v/>
      </c>
      <c r="K1933" s="97"/>
      <c r="L1933" s="97"/>
      <c r="M1933" s="97"/>
      <c r="N1933" s="97"/>
      <c r="O1933" s="97"/>
      <c r="P1933" s="97"/>
      <c r="Q1933" s="98"/>
      <c r="R1933" s="140" t="str">
        <f ca="1">IF(ISERROR($Y1933),"",OFFSET('Smelter Look-up'!$C$4,$Y1933-4,0)&amp;"")</f>
        <v/>
      </c>
      <c r="S1933" s="98" t="str">
        <f ca="1" t="shared" si="216"/>
        <v/>
      </c>
      <c r="T1933" s="98" t="str">
        <f ca="1">IF(B1933="","",IF(ISERROR(MATCH($J1933,SorP!B:B,0)),"",INDIRECT("'SorP'!$A$"&amp;MATCH($S1933&amp;$J1933,SorP!C:C,0))))</f>
        <v/>
      </c>
      <c r="U1933" s="99"/>
      <c r="V1933" s="74" t="str">
        <f ca="1" t="shared" si="217"/>
        <v/>
      </c>
      <c r="W1933" s="74" t="b">
        <f ca="1" t="shared" si="218"/>
        <v>0</v>
      </c>
      <c r="X1933" s="74" t="str">
        <f ca="1" t="shared" si="219"/>
        <v>+</v>
      </c>
      <c r="Y1933" s="74" t="e">
        <f ca="1">IF(C1933="",NA(),MATCH($B1933&amp;$C1933,'Smelter Look-up'!$J:$J,0))</f>
        <v>#N/A</v>
      </c>
      <c r="AB1933" s="74">
        <f ca="1" t="shared" si="220"/>
        <v>0</v>
      </c>
      <c r="AC1933" s="74" t="str">
        <f ca="1" t="shared" si="221"/>
        <v/>
      </c>
      <c r="AD1933" s="74" t="str">
        <f ca="1" t="shared" si="222"/>
        <v/>
      </c>
    </row>
    <row r="1934" s="74" customFormat="1" ht="20.15" customHeight="1" spans="1:30">
      <c r="A1934" s="97"/>
      <c r="B1934" s="95" t="str">
        <f ca="1">IF(LEN(A1934)=0,"",INDEX('Smelter Look-up'!$A:$A,MATCH($A1934,'Smelter Look-up'!$E:$E,0)))</f>
        <v/>
      </c>
      <c r="C1934" s="95" t="str">
        <f ca="1">IF(LEN(A1934)=0,"",INDEX('Smelter Look-up'!$C:$C,MATCH($A1934,'Smelter Look-up'!$E:$E,0)))</f>
        <v/>
      </c>
      <c r="D1934" s="95"/>
      <c r="E1934" s="95" t="str">
        <f ca="1">IF(ISERROR($Y1934),"",OFFSET('Smelter Look-up'!$D$4,$Y1934-4,0)&amp;"")</f>
        <v/>
      </c>
      <c r="F1934" s="95" t="str">
        <f ca="1">IF(ISERROR($Y1934),"",OFFSET('Smelter Look-up'!$E$4,$Y1934-4,0))</f>
        <v/>
      </c>
      <c r="G1934" s="95" t="str">
        <f ca="1">IF(C1934="Smelter not listed","Enter smelter details",IF(ISERROR($Y1934),"",OFFSET('Smelter Look-up'!$F$4,$Y1934-4,0)))</f>
        <v/>
      </c>
      <c r="H1934" s="154" t="str">
        <f ca="1">IF(ISERROR($Y1934),"",OFFSET('Smelter Look-up'!$G$4,$Y1934-4,0))</f>
        <v/>
      </c>
      <c r="I1934" s="96" t="str">
        <f ca="1">IF(ISERROR($Y1934),"",OFFSET('Smelter Look-up'!$H$4,$Y1934-4,0))</f>
        <v/>
      </c>
      <c r="J1934" s="96" t="str">
        <f ca="1">IF(ISERROR($Y1934),"",OFFSET('Smelter Look-up'!$I$4,$Y1934-4,0))</f>
        <v/>
      </c>
      <c r="K1934" s="97"/>
      <c r="L1934" s="97"/>
      <c r="M1934" s="97"/>
      <c r="N1934" s="97"/>
      <c r="O1934" s="97"/>
      <c r="P1934" s="97"/>
      <c r="Q1934" s="98"/>
      <c r="R1934" s="140" t="str">
        <f ca="1">IF(ISERROR($Y1934),"",OFFSET('Smelter Look-up'!$C$4,$Y1934-4,0)&amp;"")</f>
        <v/>
      </c>
      <c r="S1934" s="98" t="str">
        <f ca="1" t="shared" si="216"/>
        <v/>
      </c>
      <c r="T1934" s="98" t="str">
        <f ca="1">IF(B1934="","",IF(ISERROR(MATCH($J1934,SorP!B:B,0)),"",INDIRECT("'SorP'!$A$"&amp;MATCH($S1934&amp;$J1934,SorP!C:C,0))))</f>
        <v/>
      </c>
      <c r="U1934" s="99"/>
      <c r="V1934" s="74" t="str">
        <f ca="1" t="shared" si="217"/>
        <v/>
      </c>
      <c r="W1934" s="74" t="b">
        <f ca="1" t="shared" si="218"/>
        <v>0</v>
      </c>
      <c r="X1934" s="74" t="str">
        <f ca="1" t="shared" si="219"/>
        <v>+</v>
      </c>
      <c r="Y1934" s="74" t="e">
        <f ca="1">IF(C1934="",NA(),MATCH($B1934&amp;$C1934,'Smelter Look-up'!$J:$J,0))</f>
        <v>#N/A</v>
      </c>
      <c r="AB1934" s="74">
        <f ca="1" t="shared" si="220"/>
        <v>0</v>
      </c>
      <c r="AC1934" s="74" t="str">
        <f ca="1" t="shared" si="221"/>
        <v/>
      </c>
      <c r="AD1934" s="74" t="str">
        <f ca="1" t="shared" si="222"/>
        <v/>
      </c>
    </row>
    <row r="1935" s="74" customFormat="1" ht="20.15" customHeight="1" spans="1:30">
      <c r="A1935" s="97"/>
      <c r="B1935" s="95" t="str">
        <f ca="1">IF(LEN(A1935)=0,"",INDEX('Smelter Look-up'!$A:$A,MATCH($A1935,'Smelter Look-up'!$E:$E,0)))</f>
        <v/>
      </c>
      <c r="C1935" s="95" t="str">
        <f ca="1">IF(LEN(A1935)=0,"",INDEX('Smelter Look-up'!$C:$C,MATCH($A1935,'Smelter Look-up'!$E:$E,0)))</f>
        <v/>
      </c>
      <c r="D1935" s="95"/>
      <c r="E1935" s="95" t="str">
        <f ca="1">IF(ISERROR($Y1935),"",OFFSET('Smelter Look-up'!$D$4,$Y1935-4,0)&amp;"")</f>
        <v/>
      </c>
      <c r="F1935" s="95" t="str">
        <f ca="1">IF(ISERROR($Y1935),"",OFFSET('Smelter Look-up'!$E$4,$Y1935-4,0))</f>
        <v/>
      </c>
      <c r="G1935" s="95" t="str">
        <f ca="1">IF(C1935="Smelter not listed","Enter smelter details",IF(ISERROR($Y1935),"",OFFSET('Smelter Look-up'!$F$4,$Y1935-4,0)))</f>
        <v/>
      </c>
      <c r="H1935" s="154" t="str">
        <f ca="1">IF(ISERROR($Y1935),"",OFFSET('Smelter Look-up'!$G$4,$Y1935-4,0))</f>
        <v/>
      </c>
      <c r="I1935" s="96" t="str">
        <f ca="1">IF(ISERROR($Y1935),"",OFFSET('Smelter Look-up'!$H$4,$Y1935-4,0))</f>
        <v/>
      </c>
      <c r="J1935" s="96" t="str">
        <f ca="1">IF(ISERROR($Y1935),"",OFFSET('Smelter Look-up'!$I$4,$Y1935-4,0))</f>
        <v/>
      </c>
      <c r="K1935" s="97"/>
      <c r="L1935" s="97"/>
      <c r="M1935" s="97"/>
      <c r="N1935" s="97"/>
      <c r="O1935" s="97"/>
      <c r="P1935" s="97"/>
      <c r="Q1935" s="98"/>
      <c r="R1935" s="140" t="str">
        <f ca="1">IF(ISERROR($Y1935),"",OFFSET('Smelter Look-up'!$C$4,$Y1935-4,0)&amp;"")</f>
        <v/>
      </c>
      <c r="S1935" s="98" t="str">
        <f ca="1" t="shared" si="216"/>
        <v/>
      </c>
      <c r="T1935" s="98" t="str">
        <f ca="1">IF(B1935="","",IF(ISERROR(MATCH($J1935,SorP!B:B,0)),"",INDIRECT("'SorP'!$A$"&amp;MATCH($S1935&amp;$J1935,SorP!C:C,0))))</f>
        <v/>
      </c>
      <c r="U1935" s="99"/>
      <c r="V1935" s="74" t="str">
        <f ca="1" t="shared" si="217"/>
        <v/>
      </c>
      <c r="W1935" s="74" t="b">
        <f ca="1" t="shared" si="218"/>
        <v>0</v>
      </c>
      <c r="X1935" s="74" t="str">
        <f ca="1" t="shared" si="219"/>
        <v>+</v>
      </c>
      <c r="Y1935" s="74" t="e">
        <f ca="1">IF(C1935="",NA(),MATCH($B1935&amp;$C1935,'Smelter Look-up'!$J:$J,0))</f>
        <v>#N/A</v>
      </c>
      <c r="AB1935" s="74">
        <f ca="1" t="shared" si="220"/>
        <v>0</v>
      </c>
      <c r="AC1935" s="74" t="str">
        <f ca="1" t="shared" si="221"/>
        <v/>
      </c>
      <c r="AD1935" s="74" t="str">
        <f ca="1" t="shared" si="222"/>
        <v/>
      </c>
    </row>
    <row r="1936" s="74" customFormat="1" ht="20.15" customHeight="1" spans="1:30">
      <c r="A1936" s="97"/>
      <c r="B1936" s="95" t="str">
        <f ca="1">IF(LEN(A1936)=0,"",INDEX('Smelter Look-up'!$A:$A,MATCH($A1936,'Smelter Look-up'!$E:$E,0)))</f>
        <v/>
      </c>
      <c r="C1936" s="95" t="str">
        <f ca="1">IF(LEN(A1936)=0,"",INDEX('Smelter Look-up'!$C:$C,MATCH($A1936,'Smelter Look-up'!$E:$E,0)))</f>
        <v/>
      </c>
      <c r="D1936" s="95"/>
      <c r="E1936" s="95" t="str">
        <f ca="1">IF(ISERROR($Y1936),"",OFFSET('Smelter Look-up'!$D$4,$Y1936-4,0)&amp;"")</f>
        <v/>
      </c>
      <c r="F1936" s="95" t="str">
        <f ca="1">IF(ISERROR($Y1936),"",OFFSET('Smelter Look-up'!$E$4,$Y1936-4,0))</f>
        <v/>
      </c>
      <c r="G1936" s="95" t="str">
        <f ca="1">IF(C1936="Smelter not listed","Enter smelter details",IF(ISERROR($Y1936),"",OFFSET('Smelter Look-up'!$F$4,$Y1936-4,0)))</f>
        <v/>
      </c>
      <c r="H1936" s="154" t="str">
        <f ca="1">IF(ISERROR($Y1936),"",OFFSET('Smelter Look-up'!$G$4,$Y1936-4,0))</f>
        <v/>
      </c>
      <c r="I1936" s="96" t="str">
        <f ca="1">IF(ISERROR($Y1936),"",OFFSET('Smelter Look-up'!$H$4,$Y1936-4,0))</f>
        <v/>
      </c>
      <c r="J1936" s="96" t="str">
        <f ca="1">IF(ISERROR($Y1936),"",OFFSET('Smelter Look-up'!$I$4,$Y1936-4,0))</f>
        <v/>
      </c>
      <c r="K1936" s="97"/>
      <c r="L1936" s="97"/>
      <c r="M1936" s="97"/>
      <c r="N1936" s="97"/>
      <c r="O1936" s="97"/>
      <c r="P1936" s="97"/>
      <c r="Q1936" s="98"/>
      <c r="R1936" s="140" t="str">
        <f ca="1">IF(ISERROR($Y1936),"",OFFSET('Smelter Look-up'!$C$4,$Y1936-4,0)&amp;"")</f>
        <v/>
      </c>
      <c r="S1936" s="98" t="str">
        <f ca="1" t="shared" si="216"/>
        <v/>
      </c>
      <c r="T1936" s="98" t="str">
        <f ca="1">IF(B1936="","",IF(ISERROR(MATCH($J1936,SorP!B:B,0)),"",INDIRECT("'SorP'!$A$"&amp;MATCH($S1936&amp;$J1936,SorP!C:C,0))))</f>
        <v/>
      </c>
      <c r="U1936" s="99"/>
      <c r="V1936" s="74" t="str">
        <f ca="1" t="shared" si="217"/>
        <v/>
      </c>
      <c r="W1936" s="74" t="b">
        <f ca="1" t="shared" si="218"/>
        <v>0</v>
      </c>
      <c r="X1936" s="74" t="str">
        <f ca="1" t="shared" si="219"/>
        <v>+</v>
      </c>
      <c r="Y1936" s="74" t="e">
        <f ca="1">IF(C1936="",NA(),MATCH($B1936&amp;$C1936,'Smelter Look-up'!$J:$J,0))</f>
        <v>#N/A</v>
      </c>
      <c r="AB1936" s="74">
        <f ca="1" t="shared" si="220"/>
        <v>0</v>
      </c>
      <c r="AC1936" s="74" t="str">
        <f ca="1" t="shared" si="221"/>
        <v/>
      </c>
      <c r="AD1936" s="74" t="str">
        <f ca="1" t="shared" si="222"/>
        <v/>
      </c>
    </row>
    <row r="1937" s="74" customFormat="1" ht="20.15" customHeight="1" spans="1:30">
      <c r="A1937" s="97"/>
      <c r="B1937" s="95" t="str">
        <f ca="1">IF(LEN(A1937)=0,"",INDEX('Smelter Look-up'!$A:$A,MATCH($A1937,'Smelter Look-up'!$E:$E,0)))</f>
        <v/>
      </c>
      <c r="C1937" s="95" t="str">
        <f ca="1">IF(LEN(A1937)=0,"",INDEX('Smelter Look-up'!$C:$C,MATCH($A1937,'Smelter Look-up'!$E:$E,0)))</f>
        <v/>
      </c>
      <c r="D1937" s="95"/>
      <c r="E1937" s="95" t="str">
        <f ca="1">IF(ISERROR($Y1937),"",OFFSET('Smelter Look-up'!$D$4,$Y1937-4,0)&amp;"")</f>
        <v/>
      </c>
      <c r="F1937" s="95" t="str">
        <f ca="1">IF(ISERROR($Y1937),"",OFFSET('Smelter Look-up'!$E$4,$Y1937-4,0))</f>
        <v/>
      </c>
      <c r="G1937" s="95" t="str">
        <f ca="1">IF(C1937="Smelter not listed","Enter smelter details",IF(ISERROR($Y1937),"",OFFSET('Smelter Look-up'!$F$4,$Y1937-4,0)))</f>
        <v/>
      </c>
      <c r="H1937" s="154" t="str">
        <f ca="1">IF(ISERROR($Y1937),"",OFFSET('Smelter Look-up'!$G$4,$Y1937-4,0))</f>
        <v/>
      </c>
      <c r="I1937" s="96" t="str">
        <f ca="1">IF(ISERROR($Y1937),"",OFFSET('Smelter Look-up'!$H$4,$Y1937-4,0))</f>
        <v/>
      </c>
      <c r="J1937" s="96" t="str">
        <f ca="1">IF(ISERROR($Y1937),"",OFFSET('Smelter Look-up'!$I$4,$Y1937-4,0))</f>
        <v/>
      </c>
      <c r="K1937" s="97"/>
      <c r="L1937" s="97"/>
      <c r="M1937" s="97"/>
      <c r="N1937" s="97"/>
      <c r="O1937" s="97"/>
      <c r="P1937" s="97"/>
      <c r="Q1937" s="98"/>
      <c r="R1937" s="140" t="str">
        <f ca="1">IF(ISERROR($Y1937),"",OFFSET('Smelter Look-up'!$C$4,$Y1937-4,0)&amp;"")</f>
        <v/>
      </c>
      <c r="S1937" s="98" t="str">
        <f ca="1" t="shared" si="216"/>
        <v/>
      </c>
      <c r="T1937" s="98" t="str">
        <f ca="1">IF(B1937="","",IF(ISERROR(MATCH($J1937,SorP!B:B,0)),"",INDIRECT("'SorP'!$A$"&amp;MATCH($S1937&amp;$J1937,SorP!C:C,0))))</f>
        <v/>
      </c>
      <c r="U1937" s="99"/>
      <c r="V1937" s="74" t="str">
        <f ca="1" t="shared" si="217"/>
        <v/>
      </c>
      <c r="W1937" s="74" t="b">
        <f ca="1" t="shared" si="218"/>
        <v>0</v>
      </c>
      <c r="X1937" s="74" t="str">
        <f ca="1" t="shared" si="219"/>
        <v>+</v>
      </c>
      <c r="Y1937" s="74" t="e">
        <f ca="1">IF(C1937="",NA(),MATCH($B1937&amp;$C1937,'Smelter Look-up'!$J:$J,0))</f>
        <v>#N/A</v>
      </c>
      <c r="AB1937" s="74">
        <f ca="1" t="shared" si="220"/>
        <v>0</v>
      </c>
      <c r="AC1937" s="74" t="str">
        <f ca="1" t="shared" si="221"/>
        <v/>
      </c>
      <c r="AD1937" s="74" t="str">
        <f ca="1" t="shared" si="222"/>
        <v/>
      </c>
    </row>
    <row r="1938" s="74" customFormat="1" ht="20.15" customHeight="1" spans="1:30">
      <c r="A1938" s="97"/>
      <c r="B1938" s="95" t="str">
        <f ca="1">IF(LEN(A1938)=0,"",INDEX('Smelter Look-up'!$A:$A,MATCH($A1938,'Smelter Look-up'!$E:$E,0)))</f>
        <v/>
      </c>
      <c r="C1938" s="95" t="str">
        <f ca="1">IF(LEN(A1938)=0,"",INDEX('Smelter Look-up'!$C:$C,MATCH($A1938,'Smelter Look-up'!$E:$E,0)))</f>
        <v/>
      </c>
      <c r="D1938" s="95"/>
      <c r="E1938" s="95" t="str">
        <f ca="1">IF(ISERROR($Y1938),"",OFFSET('Smelter Look-up'!$D$4,$Y1938-4,0)&amp;"")</f>
        <v/>
      </c>
      <c r="F1938" s="95" t="str">
        <f ca="1">IF(ISERROR($Y1938),"",OFFSET('Smelter Look-up'!$E$4,$Y1938-4,0))</f>
        <v/>
      </c>
      <c r="G1938" s="95" t="str">
        <f ca="1">IF(C1938="Smelter not listed","Enter smelter details",IF(ISERROR($Y1938),"",OFFSET('Smelter Look-up'!$F$4,$Y1938-4,0)))</f>
        <v/>
      </c>
      <c r="H1938" s="154" t="str">
        <f ca="1">IF(ISERROR($Y1938),"",OFFSET('Smelter Look-up'!$G$4,$Y1938-4,0))</f>
        <v/>
      </c>
      <c r="I1938" s="96" t="str">
        <f ca="1">IF(ISERROR($Y1938),"",OFFSET('Smelter Look-up'!$H$4,$Y1938-4,0))</f>
        <v/>
      </c>
      <c r="J1938" s="96" t="str">
        <f ca="1">IF(ISERROR($Y1938),"",OFFSET('Smelter Look-up'!$I$4,$Y1938-4,0))</f>
        <v/>
      </c>
      <c r="K1938" s="97"/>
      <c r="L1938" s="97"/>
      <c r="M1938" s="97"/>
      <c r="N1938" s="97"/>
      <c r="O1938" s="97"/>
      <c r="P1938" s="97"/>
      <c r="Q1938" s="98"/>
      <c r="R1938" s="140" t="str">
        <f ca="1">IF(ISERROR($Y1938),"",OFFSET('Smelter Look-up'!$C$4,$Y1938-4,0)&amp;"")</f>
        <v/>
      </c>
      <c r="S1938" s="98" t="str">
        <f ca="1" t="shared" si="216"/>
        <v/>
      </c>
      <c r="T1938" s="98" t="str">
        <f ca="1">IF(B1938="","",IF(ISERROR(MATCH($J1938,SorP!B:B,0)),"",INDIRECT("'SorP'!$A$"&amp;MATCH($S1938&amp;$J1938,SorP!C:C,0))))</f>
        <v/>
      </c>
      <c r="U1938" s="99"/>
      <c r="V1938" s="74" t="str">
        <f ca="1" t="shared" si="217"/>
        <v/>
      </c>
      <c r="W1938" s="74" t="b">
        <f ca="1" t="shared" si="218"/>
        <v>0</v>
      </c>
      <c r="X1938" s="74" t="str">
        <f ca="1" t="shared" si="219"/>
        <v>+</v>
      </c>
      <c r="Y1938" s="74" t="e">
        <f ca="1">IF(C1938="",NA(),MATCH($B1938&amp;$C1938,'Smelter Look-up'!$J:$J,0))</f>
        <v>#N/A</v>
      </c>
      <c r="AB1938" s="74">
        <f ca="1" t="shared" si="220"/>
        <v>0</v>
      </c>
      <c r="AC1938" s="74" t="str">
        <f ca="1" t="shared" si="221"/>
        <v/>
      </c>
      <c r="AD1938" s="74" t="str">
        <f ca="1" t="shared" si="222"/>
        <v/>
      </c>
    </row>
    <row r="1939" s="74" customFormat="1" ht="20.15" customHeight="1" spans="1:30">
      <c r="A1939" s="97"/>
      <c r="B1939" s="95" t="str">
        <f ca="1">IF(LEN(A1939)=0,"",INDEX('Smelter Look-up'!$A:$A,MATCH($A1939,'Smelter Look-up'!$E:$E,0)))</f>
        <v/>
      </c>
      <c r="C1939" s="95" t="str">
        <f ca="1">IF(LEN(A1939)=0,"",INDEX('Smelter Look-up'!$C:$C,MATCH($A1939,'Smelter Look-up'!$E:$E,0)))</f>
        <v/>
      </c>
      <c r="D1939" s="95"/>
      <c r="E1939" s="95" t="str">
        <f ca="1">IF(ISERROR($Y1939),"",OFFSET('Smelter Look-up'!$D$4,$Y1939-4,0)&amp;"")</f>
        <v/>
      </c>
      <c r="F1939" s="95" t="str">
        <f ca="1">IF(ISERROR($Y1939),"",OFFSET('Smelter Look-up'!$E$4,$Y1939-4,0))</f>
        <v/>
      </c>
      <c r="G1939" s="95" t="str">
        <f ca="1">IF(C1939="Smelter not listed","Enter smelter details",IF(ISERROR($Y1939),"",OFFSET('Smelter Look-up'!$F$4,$Y1939-4,0)))</f>
        <v/>
      </c>
      <c r="H1939" s="154" t="str">
        <f ca="1">IF(ISERROR($Y1939),"",OFFSET('Smelter Look-up'!$G$4,$Y1939-4,0))</f>
        <v/>
      </c>
      <c r="I1939" s="96" t="str">
        <f ca="1">IF(ISERROR($Y1939),"",OFFSET('Smelter Look-up'!$H$4,$Y1939-4,0))</f>
        <v/>
      </c>
      <c r="J1939" s="96" t="str">
        <f ca="1">IF(ISERROR($Y1939),"",OFFSET('Smelter Look-up'!$I$4,$Y1939-4,0))</f>
        <v/>
      </c>
      <c r="K1939" s="97"/>
      <c r="L1939" s="97"/>
      <c r="M1939" s="97"/>
      <c r="N1939" s="97"/>
      <c r="O1939" s="97"/>
      <c r="P1939" s="97"/>
      <c r="Q1939" s="98"/>
      <c r="R1939" s="140" t="str">
        <f ca="1">IF(ISERROR($Y1939),"",OFFSET('Smelter Look-up'!$C$4,$Y1939-4,0)&amp;"")</f>
        <v/>
      </c>
      <c r="S1939" s="98" t="str">
        <f ca="1" t="shared" si="216"/>
        <v/>
      </c>
      <c r="T1939" s="98" t="str">
        <f ca="1">IF(B1939="","",IF(ISERROR(MATCH($J1939,SorP!B:B,0)),"",INDIRECT("'SorP'!$A$"&amp;MATCH($S1939&amp;$J1939,SorP!C:C,0))))</f>
        <v/>
      </c>
      <c r="U1939" s="99"/>
      <c r="V1939" s="74" t="str">
        <f ca="1" t="shared" si="217"/>
        <v/>
      </c>
      <c r="W1939" s="74" t="b">
        <f ca="1" t="shared" si="218"/>
        <v>0</v>
      </c>
      <c r="X1939" s="74" t="str">
        <f ca="1" t="shared" si="219"/>
        <v>+</v>
      </c>
      <c r="Y1939" s="74" t="e">
        <f ca="1">IF(C1939="",NA(),MATCH($B1939&amp;$C1939,'Smelter Look-up'!$J:$J,0))</f>
        <v>#N/A</v>
      </c>
      <c r="AB1939" s="74">
        <f ca="1" t="shared" si="220"/>
        <v>0</v>
      </c>
      <c r="AC1939" s="74" t="str">
        <f ca="1" t="shared" si="221"/>
        <v/>
      </c>
      <c r="AD1939" s="74" t="str">
        <f ca="1" t="shared" si="222"/>
        <v/>
      </c>
    </row>
    <row r="1940" s="74" customFormat="1" ht="20.15" customHeight="1" spans="1:30">
      <c r="A1940" s="97"/>
      <c r="B1940" s="95" t="str">
        <f ca="1">IF(LEN(A1940)=0,"",INDEX('Smelter Look-up'!$A:$A,MATCH($A1940,'Smelter Look-up'!$E:$E,0)))</f>
        <v/>
      </c>
      <c r="C1940" s="95" t="str">
        <f ca="1">IF(LEN(A1940)=0,"",INDEX('Smelter Look-up'!$C:$C,MATCH($A1940,'Smelter Look-up'!$E:$E,0)))</f>
        <v/>
      </c>
      <c r="D1940" s="95"/>
      <c r="E1940" s="95" t="str">
        <f ca="1">IF(ISERROR($Y1940),"",OFFSET('Smelter Look-up'!$D$4,$Y1940-4,0)&amp;"")</f>
        <v/>
      </c>
      <c r="F1940" s="95" t="str">
        <f ca="1">IF(ISERROR($Y1940),"",OFFSET('Smelter Look-up'!$E$4,$Y1940-4,0))</f>
        <v/>
      </c>
      <c r="G1940" s="95" t="str">
        <f ca="1">IF(C1940="Smelter not listed","Enter smelter details",IF(ISERROR($Y1940),"",OFFSET('Smelter Look-up'!$F$4,$Y1940-4,0)))</f>
        <v/>
      </c>
      <c r="H1940" s="154" t="str">
        <f ca="1">IF(ISERROR($Y1940),"",OFFSET('Smelter Look-up'!$G$4,$Y1940-4,0))</f>
        <v/>
      </c>
      <c r="I1940" s="96" t="str">
        <f ca="1">IF(ISERROR($Y1940),"",OFFSET('Smelter Look-up'!$H$4,$Y1940-4,0))</f>
        <v/>
      </c>
      <c r="J1940" s="96" t="str">
        <f ca="1">IF(ISERROR($Y1940),"",OFFSET('Smelter Look-up'!$I$4,$Y1940-4,0))</f>
        <v/>
      </c>
      <c r="K1940" s="97"/>
      <c r="L1940" s="97"/>
      <c r="M1940" s="97"/>
      <c r="N1940" s="97"/>
      <c r="O1940" s="97"/>
      <c r="P1940" s="97"/>
      <c r="Q1940" s="98"/>
      <c r="R1940" s="140" t="str">
        <f ca="1">IF(ISERROR($Y1940),"",OFFSET('Smelter Look-up'!$C$4,$Y1940-4,0)&amp;"")</f>
        <v/>
      </c>
      <c r="S1940" s="98" t="str">
        <f ca="1" t="shared" si="216"/>
        <v/>
      </c>
      <c r="T1940" s="98" t="str">
        <f ca="1">IF(B1940="","",IF(ISERROR(MATCH($J1940,SorP!B:B,0)),"",INDIRECT("'SorP'!$A$"&amp;MATCH($S1940&amp;$J1940,SorP!C:C,0))))</f>
        <v/>
      </c>
      <c r="U1940" s="99"/>
      <c r="V1940" s="74" t="str">
        <f ca="1" t="shared" si="217"/>
        <v/>
      </c>
      <c r="W1940" s="74" t="b">
        <f ca="1" t="shared" si="218"/>
        <v>0</v>
      </c>
      <c r="X1940" s="74" t="str">
        <f ca="1" t="shared" si="219"/>
        <v>+</v>
      </c>
      <c r="Y1940" s="74" t="e">
        <f ca="1">IF(C1940="",NA(),MATCH($B1940&amp;$C1940,'Smelter Look-up'!$J:$J,0))</f>
        <v>#N/A</v>
      </c>
      <c r="AB1940" s="74">
        <f ca="1" t="shared" si="220"/>
        <v>0</v>
      </c>
      <c r="AC1940" s="74" t="str">
        <f ca="1" t="shared" si="221"/>
        <v/>
      </c>
      <c r="AD1940" s="74" t="str">
        <f ca="1" t="shared" si="222"/>
        <v/>
      </c>
    </row>
    <row r="1941" s="74" customFormat="1" ht="20.15" customHeight="1" spans="1:30">
      <c r="A1941" s="97"/>
      <c r="B1941" s="95" t="str">
        <f ca="1">IF(LEN(A1941)=0,"",INDEX('Smelter Look-up'!$A:$A,MATCH($A1941,'Smelter Look-up'!$E:$E,0)))</f>
        <v/>
      </c>
      <c r="C1941" s="95" t="str">
        <f ca="1">IF(LEN(A1941)=0,"",INDEX('Smelter Look-up'!$C:$C,MATCH($A1941,'Smelter Look-up'!$E:$E,0)))</f>
        <v/>
      </c>
      <c r="D1941" s="95"/>
      <c r="E1941" s="95" t="str">
        <f ca="1">IF(ISERROR($Y1941),"",OFFSET('Smelter Look-up'!$D$4,$Y1941-4,0)&amp;"")</f>
        <v/>
      </c>
      <c r="F1941" s="95" t="str">
        <f ca="1">IF(ISERROR($Y1941),"",OFFSET('Smelter Look-up'!$E$4,$Y1941-4,0))</f>
        <v/>
      </c>
      <c r="G1941" s="95" t="str">
        <f ca="1">IF(C1941="Smelter not listed","Enter smelter details",IF(ISERROR($Y1941),"",OFFSET('Smelter Look-up'!$F$4,$Y1941-4,0)))</f>
        <v/>
      </c>
      <c r="H1941" s="154" t="str">
        <f ca="1">IF(ISERROR($Y1941),"",OFFSET('Smelter Look-up'!$G$4,$Y1941-4,0))</f>
        <v/>
      </c>
      <c r="I1941" s="96" t="str">
        <f ca="1">IF(ISERROR($Y1941),"",OFFSET('Smelter Look-up'!$H$4,$Y1941-4,0))</f>
        <v/>
      </c>
      <c r="J1941" s="96" t="str">
        <f ca="1">IF(ISERROR($Y1941),"",OFFSET('Smelter Look-up'!$I$4,$Y1941-4,0))</f>
        <v/>
      </c>
      <c r="K1941" s="97"/>
      <c r="L1941" s="97"/>
      <c r="M1941" s="97"/>
      <c r="N1941" s="97"/>
      <c r="O1941" s="97"/>
      <c r="P1941" s="97"/>
      <c r="Q1941" s="98"/>
      <c r="R1941" s="140" t="str">
        <f ca="1">IF(ISERROR($Y1941),"",OFFSET('Smelter Look-up'!$C$4,$Y1941-4,0)&amp;"")</f>
        <v/>
      </c>
      <c r="S1941" s="98" t="str">
        <f ca="1" t="shared" si="216"/>
        <v/>
      </c>
      <c r="T1941" s="98" t="str">
        <f ca="1">IF(B1941="","",IF(ISERROR(MATCH($J1941,SorP!B:B,0)),"",INDIRECT("'SorP'!$A$"&amp;MATCH($S1941&amp;$J1941,SorP!C:C,0))))</f>
        <v/>
      </c>
      <c r="U1941" s="99"/>
      <c r="V1941" s="74" t="str">
        <f ca="1" t="shared" si="217"/>
        <v/>
      </c>
      <c r="W1941" s="74" t="b">
        <f ca="1" t="shared" si="218"/>
        <v>0</v>
      </c>
      <c r="X1941" s="74" t="str">
        <f ca="1" t="shared" si="219"/>
        <v>+</v>
      </c>
      <c r="Y1941" s="74" t="e">
        <f ca="1">IF(C1941="",NA(),MATCH($B1941&amp;$C1941,'Smelter Look-up'!$J:$J,0))</f>
        <v>#N/A</v>
      </c>
      <c r="AB1941" s="74">
        <f ca="1" t="shared" si="220"/>
        <v>0</v>
      </c>
      <c r="AC1941" s="74" t="str">
        <f ca="1" t="shared" si="221"/>
        <v/>
      </c>
      <c r="AD1941" s="74" t="str">
        <f ca="1" t="shared" si="222"/>
        <v/>
      </c>
    </row>
    <row r="1942" s="74" customFormat="1" ht="20.15" customHeight="1" spans="1:30">
      <c r="A1942" s="97"/>
      <c r="B1942" s="95" t="str">
        <f ca="1">IF(LEN(A1942)=0,"",INDEX('Smelter Look-up'!$A:$A,MATCH($A1942,'Smelter Look-up'!$E:$E,0)))</f>
        <v/>
      </c>
      <c r="C1942" s="95" t="str">
        <f ca="1">IF(LEN(A1942)=0,"",INDEX('Smelter Look-up'!$C:$C,MATCH($A1942,'Smelter Look-up'!$E:$E,0)))</f>
        <v/>
      </c>
      <c r="D1942" s="95"/>
      <c r="E1942" s="95" t="str">
        <f ca="1">IF(ISERROR($Y1942),"",OFFSET('Smelter Look-up'!$D$4,$Y1942-4,0)&amp;"")</f>
        <v/>
      </c>
      <c r="F1942" s="95" t="str">
        <f ca="1">IF(ISERROR($Y1942),"",OFFSET('Smelter Look-up'!$E$4,$Y1942-4,0))</f>
        <v/>
      </c>
      <c r="G1942" s="95" t="str">
        <f ca="1">IF(C1942="Smelter not listed","Enter smelter details",IF(ISERROR($Y1942),"",OFFSET('Smelter Look-up'!$F$4,$Y1942-4,0)))</f>
        <v/>
      </c>
      <c r="H1942" s="154" t="str">
        <f ca="1">IF(ISERROR($Y1942),"",OFFSET('Smelter Look-up'!$G$4,$Y1942-4,0))</f>
        <v/>
      </c>
      <c r="I1942" s="96" t="str">
        <f ca="1">IF(ISERROR($Y1942),"",OFFSET('Smelter Look-up'!$H$4,$Y1942-4,0))</f>
        <v/>
      </c>
      <c r="J1942" s="96" t="str">
        <f ca="1">IF(ISERROR($Y1942),"",OFFSET('Smelter Look-up'!$I$4,$Y1942-4,0))</f>
        <v/>
      </c>
      <c r="K1942" s="97"/>
      <c r="L1942" s="97"/>
      <c r="M1942" s="97"/>
      <c r="N1942" s="97"/>
      <c r="O1942" s="97"/>
      <c r="P1942" s="97"/>
      <c r="Q1942" s="98"/>
      <c r="R1942" s="140" t="str">
        <f ca="1">IF(ISERROR($Y1942),"",OFFSET('Smelter Look-up'!$C$4,$Y1942-4,0)&amp;"")</f>
        <v/>
      </c>
      <c r="S1942" s="98" t="str">
        <f ca="1" t="shared" si="216"/>
        <v/>
      </c>
      <c r="T1942" s="98" t="str">
        <f ca="1">IF(B1942="","",IF(ISERROR(MATCH($J1942,SorP!B:B,0)),"",INDIRECT("'SorP'!$A$"&amp;MATCH($S1942&amp;$J1942,SorP!C:C,0))))</f>
        <v/>
      </c>
      <c r="U1942" s="99"/>
      <c r="V1942" s="74" t="str">
        <f ca="1" t="shared" si="217"/>
        <v/>
      </c>
      <c r="W1942" s="74" t="b">
        <f ca="1" t="shared" si="218"/>
        <v>0</v>
      </c>
      <c r="X1942" s="74" t="str">
        <f ca="1" t="shared" si="219"/>
        <v>+</v>
      </c>
      <c r="Y1942" s="74" t="e">
        <f ca="1">IF(C1942="",NA(),MATCH($B1942&amp;$C1942,'Smelter Look-up'!$J:$J,0))</f>
        <v>#N/A</v>
      </c>
      <c r="AB1942" s="74">
        <f ca="1" t="shared" si="220"/>
        <v>0</v>
      </c>
      <c r="AC1942" s="74" t="str">
        <f ca="1" t="shared" si="221"/>
        <v/>
      </c>
      <c r="AD1942" s="74" t="str">
        <f ca="1" t="shared" si="222"/>
        <v/>
      </c>
    </row>
    <row r="1943" s="74" customFormat="1" ht="20.15" customHeight="1" spans="1:30">
      <c r="A1943" s="97"/>
      <c r="B1943" s="95" t="str">
        <f ca="1">IF(LEN(A1943)=0,"",INDEX('Smelter Look-up'!$A:$A,MATCH($A1943,'Smelter Look-up'!$E:$E,0)))</f>
        <v/>
      </c>
      <c r="C1943" s="95" t="str">
        <f ca="1">IF(LEN(A1943)=0,"",INDEX('Smelter Look-up'!$C:$C,MATCH($A1943,'Smelter Look-up'!$E:$E,0)))</f>
        <v/>
      </c>
      <c r="D1943" s="95"/>
      <c r="E1943" s="95" t="str">
        <f ca="1">IF(ISERROR($Y1943),"",OFFSET('Smelter Look-up'!$D$4,$Y1943-4,0)&amp;"")</f>
        <v/>
      </c>
      <c r="F1943" s="95" t="str">
        <f ca="1">IF(ISERROR($Y1943),"",OFFSET('Smelter Look-up'!$E$4,$Y1943-4,0))</f>
        <v/>
      </c>
      <c r="G1943" s="95" t="str">
        <f ca="1">IF(C1943="Smelter not listed","Enter smelter details",IF(ISERROR($Y1943),"",OFFSET('Smelter Look-up'!$F$4,$Y1943-4,0)))</f>
        <v/>
      </c>
      <c r="H1943" s="154" t="str">
        <f ca="1">IF(ISERROR($Y1943),"",OFFSET('Smelter Look-up'!$G$4,$Y1943-4,0))</f>
        <v/>
      </c>
      <c r="I1943" s="96" t="str">
        <f ca="1">IF(ISERROR($Y1943),"",OFFSET('Smelter Look-up'!$H$4,$Y1943-4,0))</f>
        <v/>
      </c>
      <c r="J1943" s="96" t="str">
        <f ca="1">IF(ISERROR($Y1943),"",OFFSET('Smelter Look-up'!$I$4,$Y1943-4,0))</f>
        <v/>
      </c>
      <c r="K1943" s="97"/>
      <c r="L1943" s="97"/>
      <c r="M1943" s="97"/>
      <c r="N1943" s="97"/>
      <c r="O1943" s="97"/>
      <c r="P1943" s="97"/>
      <c r="Q1943" s="98"/>
      <c r="R1943" s="140" t="str">
        <f ca="1">IF(ISERROR($Y1943),"",OFFSET('Smelter Look-up'!$C$4,$Y1943-4,0)&amp;"")</f>
        <v/>
      </c>
      <c r="S1943" s="98" t="str">
        <f ca="1" t="shared" si="216"/>
        <v/>
      </c>
      <c r="T1943" s="98" t="str">
        <f ca="1">IF(B1943="","",IF(ISERROR(MATCH($J1943,SorP!B:B,0)),"",INDIRECT("'SorP'!$A$"&amp;MATCH($S1943&amp;$J1943,SorP!C:C,0))))</f>
        <v/>
      </c>
      <c r="U1943" s="99"/>
      <c r="V1943" s="74" t="str">
        <f ca="1" t="shared" si="217"/>
        <v/>
      </c>
      <c r="W1943" s="74" t="b">
        <f ca="1" t="shared" si="218"/>
        <v>0</v>
      </c>
      <c r="X1943" s="74" t="str">
        <f ca="1" t="shared" si="219"/>
        <v>+</v>
      </c>
      <c r="Y1943" s="74" t="e">
        <f ca="1">IF(C1943="",NA(),MATCH($B1943&amp;$C1943,'Smelter Look-up'!$J:$J,0))</f>
        <v>#N/A</v>
      </c>
      <c r="AB1943" s="74">
        <f ca="1" t="shared" si="220"/>
        <v>0</v>
      </c>
      <c r="AC1943" s="74" t="str">
        <f ca="1" t="shared" si="221"/>
        <v/>
      </c>
      <c r="AD1943" s="74" t="str">
        <f ca="1" t="shared" si="222"/>
        <v/>
      </c>
    </row>
    <row r="1944" s="74" customFormat="1" ht="20.15" customHeight="1" spans="1:30">
      <c r="A1944" s="97"/>
      <c r="B1944" s="95" t="str">
        <f ca="1">IF(LEN(A1944)=0,"",INDEX('Smelter Look-up'!$A:$A,MATCH($A1944,'Smelter Look-up'!$E:$E,0)))</f>
        <v/>
      </c>
      <c r="C1944" s="95" t="str">
        <f ca="1">IF(LEN(A1944)=0,"",INDEX('Smelter Look-up'!$C:$C,MATCH($A1944,'Smelter Look-up'!$E:$E,0)))</f>
        <v/>
      </c>
      <c r="D1944" s="95"/>
      <c r="E1944" s="95" t="str">
        <f ca="1">IF(ISERROR($Y1944),"",OFFSET('Smelter Look-up'!$D$4,$Y1944-4,0)&amp;"")</f>
        <v/>
      </c>
      <c r="F1944" s="95" t="str">
        <f ca="1">IF(ISERROR($Y1944),"",OFFSET('Smelter Look-up'!$E$4,$Y1944-4,0))</f>
        <v/>
      </c>
      <c r="G1944" s="95" t="str">
        <f ca="1">IF(C1944="Smelter not listed","Enter smelter details",IF(ISERROR($Y1944),"",OFFSET('Smelter Look-up'!$F$4,$Y1944-4,0)))</f>
        <v/>
      </c>
      <c r="H1944" s="154" t="str">
        <f ca="1">IF(ISERROR($Y1944),"",OFFSET('Smelter Look-up'!$G$4,$Y1944-4,0))</f>
        <v/>
      </c>
      <c r="I1944" s="96" t="str">
        <f ca="1">IF(ISERROR($Y1944),"",OFFSET('Smelter Look-up'!$H$4,$Y1944-4,0))</f>
        <v/>
      </c>
      <c r="J1944" s="96" t="str">
        <f ca="1">IF(ISERROR($Y1944),"",OFFSET('Smelter Look-up'!$I$4,$Y1944-4,0))</f>
        <v/>
      </c>
      <c r="K1944" s="97"/>
      <c r="L1944" s="97"/>
      <c r="M1944" s="97"/>
      <c r="N1944" s="97"/>
      <c r="O1944" s="97"/>
      <c r="P1944" s="97"/>
      <c r="Q1944" s="98"/>
      <c r="R1944" s="140" t="str">
        <f ca="1">IF(ISERROR($Y1944),"",OFFSET('Smelter Look-up'!$C$4,$Y1944-4,0)&amp;"")</f>
        <v/>
      </c>
      <c r="S1944" s="98" t="str">
        <f ca="1" t="shared" si="216"/>
        <v/>
      </c>
      <c r="T1944" s="98" t="str">
        <f ca="1">IF(B1944="","",IF(ISERROR(MATCH($J1944,SorP!B:B,0)),"",INDIRECT("'SorP'!$A$"&amp;MATCH($S1944&amp;$J1944,SorP!C:C,0))))</f>
        <v/>
      </c>
      <c r="U1944" s="99"/>
      <c r="V1944" s="74" t="str">
        <f ca="1" t="shared" si="217"/>
        <v/>
      </c>
      <c r="W1944" s="74" t="b">
        <f ca="1" t="shared" si="218"/>
        <v>0</v>
      </c>
      <c r="X1944" s="74" t="str">
        <f ca="1" t="shared" si="219"/>
        <v>+</v>
      </c>
      <c r="Y1944" s="74" t="e">
        <f ca="1">IF(C1944="",NA(),MATCH($B1944&amp;$C1944,'Smelter Look-up'!$J:$J,0))</f>
        <v>#N/A</v>
      </c>
      <c r="AB1944" s="74">
        <f ca="1" t="shared" si="220"/>
        <v>0</v>
      </c>
      <c r="AC1944" s="74" t="str">
        <f ca="1" t="shared" si="221"/>
        <v/>
      </c>
      <c r="AD1944" s="74" t="str">
        <f ca="1" t="shared" si="222"/>
        <v/>
      </c>
    </row>
    <row r="1945" s="74" customFormat="1" ht="20.15" customHeight="1" spans="1:30">
      <c r="A1945" s="97"/>
      <c r="B1945" s="95" t="str">
        <f ca="1">IF(LEN(A1945)=0,"",INDEX('Smelter Look-up'!$A:$A,MATCH($A1945,'Smelter Look-up'!$E:$E,0)))</f>
        <v/>
      </c>
      <c r="C1945" s="95" t="str">
        <f ca="1">IF(LEN(A1945)=0,"",INDEX('Smelter Look-up'!$C:$C,MATCH($A1945,'Smelter Look-up'!$E:$E,0)))</f>
        <v/>
      </c>
      <c r="D1945" s="95"/>
      <c r="E1945" s="95" t="str">
        <f ca="1">IF(ISERROR($Y1945),"",OFFSET('Smelter Look-up'!$D$4,$Y1945-4,0)&amp;"")</f>
        <v/>
      </c>
      <c r="F1945" s="95" t="str">
        <f ca="1">IF(ISERROR($Y1945),"",OFFSET('Smelter Look-up'!$E$4,$Y1945-4,0))</f>
        <v/>
      </c>
      <c r="G1945" s="95" t="str">
        <f ca="1">IF(C1945="Smelter not listed","Enter smelter details",IF(ISERROR($Y1945),"",OFFSET('Smelter Look-up'!$F$4,$Y1945-4,0)))</f>
        <v/>
      </c>
      <c r="H1945" s="154" t="str">
        <f ca="1">IF(ISERROR($Y1945),"",OFFSET('Smelter Look-up'!$G$4,$Y1945-4,0))</f>
        <v/>
      </c>
      <c r="I1945" s="96" t="str">
        <f ca="1">IF(ISERROR($Y1945),"",OFFSET('Smelter Look-up'!$H$4,$Y1945-4,0))</f>
        <v/>
      </c>
      <c r="J1945" s="96" t="str">
        <f ca="1">IF(ISERROR($Y1945),"",OFFSET('Smelter Look-up'!$I$4,$Y1945-4,0))</f>
        <v/>
      </c>
      <c r="K1945" s="97"/>
      <c r="L1945" s="97"/>
      <c r="M1945" s="97"/>
      <c r="N1945" s="97"/>
      <c r="O1945" s="97"/>
      <c r="P1945" s="97"/>
      <c r="Q1945" s="98"/>
      <c r="R1945" s="140" t="str">
        <f ca="1">IF(ISERROR($Y1945),"",OFFSET('Smelter Look-up'!$C$4,$Y1945-4,0)&amp;"")</f>
        <v/>
      </c>
      <c r="S1945" s="98" t="str">
        <f ca="1" t="shared" si="216"/>
        <v/>
      </c>
      <c r="T1945" s="98" t="str">
        <f ca="1">IF(B1945="","",IF(ISERROR(MATCH($J1945,SorP!B:B,0)),"",INDIRECT("'SorP'!$A$"&amp;MATCH($S1945&amp;$J1945,SorP!C:C,0))))</f>
        <v/>
      </c>
      <c r="U1945" s="99"/>
      <c r="V1945" s="74" t="str">
        <f ca="1" t="shared" si="217"/>
        <v/>
      </c>
      <c r="W1945" s="74" t="b">
        <f ca="1" t="shared" si="218"/>
        <v>0</v>
      </c>
      <c r="X1945" s="74" t="str">
        <f ca="1" t="shared" si="219"/>
        <v>+</v>
      </c>
      <c r="Y1945" s="74" t="e">
        <f ca="1">IF(C1945="",NA(),MATCH($B1945&amp;$C1945,'Smelter Look-up'!$J:$J,0))</f>
        <v>#N/A</v>
      </c>
      <c r="AB1945" s="74">
        <f ca="1" t="shared" si="220"/>
        <v>0</v>
      </c>
      <c r="AC1945" s="74" t="str">
        <f ca="1" t="shared" si="221"/>
        <v/>
      </c>
      <c r="AD1945" s="74" t="str">
        <f ca="1" t="shared" si="222"/>
        <v/>
      </c>
    </row>
    <row r="1946" s="74" customFormat="1" ht="20.15" customHeight="1" spans="1:30">
      <c r="A1946" s="97"/>
      <c r="B1946" s="95" t="str">
        <f ca="1">IF(LEN(A1946)=0,"",INDEX('Smelter Look-up'!$A:$A,MATCH($A1946,'Smelter Look-up'!$E:$E,0)))</f>
        <v/>
      </c>
      <c r="C1946" s="95" t="str">
        <f ca="1">IF(LEN(A1946)=0,"",INDEX('Smelter Look-up'!$C:$C,MATCH($A1946,'Smelter Look-up'!$E:$E,0)))</f>
        <v/>
      </c>
      <c r="D1946" s="95"/>
      <c r="E1946" s="95" t="str">
        <f ca="1">IF(ISERROR($Y1946),"",OFFSET('Smelter Look-up'!$D$4,$Y1946-4,0)&amp;"")</f>
        <v/>
      </c>
      <c r="F1946" s="95" t="str">
        <f ca="1">IF(ISERROR($Y1946),"",OFFSET('Smelter Look-up'!$E$4,$Y1946-4,0))</f>
        <v/>
      </c>
      <c r="G1946" s="95" t="str">
        <f ca="1">IF(C1946="Smelter not listed","Enter smelter details",IF(ISERROR($Y1946),"",OFFSET('Smelter Look-up'!$F$4,$Y1946-4,0)))</f>
        <v/>
      </c>
      <c r="H1946" s="154" t="str">
        <f ca="1">IF(ISERROR($Y1946),"",OFFSET('Smelter Look-up'!$G$4,$Y1946-4,0))</f>
        <v/>
      </c>
      <c r="I1946" s="96" t="str">
        <f ca="1">IF(ISERROR($Y1946),"",OFFSET('Smelter Look-up'!$H$4,$Y1946-4,0))</f>
        <v/>
      </c>
      <c r="J1946" s="96" t="str">
        <f ca="1">IF(ISERROR($Y1946),"",OFFSET('Smelter Look-up'!$I$4,$Y1946-4,0))</f>
        <v/>
      </c>
      <c r="K1946" s="97"/>
      <c r="L1946" s="97"/>
      <c r="M1946" s="97"/>
      <c r="N1946" s="97"/>
      <c r="O1946" s="97"/>
      <c r="P1946" s="97"/>
      <c r="Q1946" s="98"/>
      <c r="R1946" s="140" t="str">
        <f ca="1">IF(ISERROR($Y1946),"",OFFSET('Smelter Look-up'!$C$4,$Y1946-4,0)&amp;"")</f>
        <v/>
      </c>
      <c r="S1946" s="98" t="str">
        <f ca="1" t="shared" si="216"/>
        <v/>
      </c>
      <c r="T1946" s="98" t="str">
        <f ca="1">IF(B1946="","",IF(ISERROR(MATCH($J1946,SorP!B:B,0)),"",INDIRECT("'SorP'!$A$"&amp;MATCH($S1946&amp;$J1946,SorP!C:C,0))))</f>
        <v/>
      </c>
      <c r="U1946" s="99"/>
      <c r="V1946" s="74" t="str">
        <f ca="1" t="shared" si="217"/>
        <v/>
      </c>
      <c r="W1946" s="74" t="b">
        <f ca="1" t="shared" si="218"/>
        <v>0</v>
      </c>
      <c r="X1946" s="74" t="str">
        <f ca="1" t="shared" si="219"/>
        <v>+</v>
      </c>
      <c r="Y1946" s="74" t="e">
        <f ca="1">IF(C1946="",NA(),MATCH($B1946&amp;$C1946,'Smelter Look-up'!$J:$J,0))</f>
        <v>#N/A</v>
      </c>
      <c r="AB1946" s="74">
        <f ca="1" t="shared" si="220"/>
        <v>0</v>
      </c>
      <c r="AC1946" s="74" t="str">
        <f ca="1" t="shared" si="221"/>
        <v/>
      </c>
      <c r="AD1946" s="74" t="str">
        <f ca="1" t="shared" si="222"/>
        <v/>
      </c>
    </row>
    <row r="1947" s="74" customFormat="1" ht="20.15" customHeight="1" spans="1:30">
      <c r="A1947" s="97"/>
      <c r="B1947" s="95" t="str">
        <f ca="1">IF(LEN(A1947)=0,"",INDEX('Smelter Look-up'!$A:$A,MATCH($A1947,'Smelter Look-up'!$E:$E,0)))</f>
        <v/>
      </c>
      <c r="C1947" s="95" t="str">
        <f ca="1">IF(LEN(A1947)=0,"",INDEX('Smelter Look-up'!$C:$C,MATCH($A1947,'Smelter Look-up'!$E:$E,0)))</f>
        <v/>
      </c>
      <c r="D1947" s="95"/>
      <c r="E1947" s="95" t="str">
        <f ca="1">IF(ISERROR($Y1947),"",OFFSET('Smelter Look-up'!$D$4,$Y1947-4,0)&amp;"")</f>
        <v/>
      </c>
      <c r="F1947" s="95" t="str">
        <f ca="1">IF(ISERROR($Y1947),"",OFFSET('Smelter Look-up'!$E$4,$Y1947-4,0))</f>
        <v/>
      </c>
      <c r="G1947" s="95" t="str">
        <f ca="1">IF(C1947="Smelter not listed","Enter smelter details",IF(ISERROR($Y1947),"",OFFSET('Smelter Look-up'!$F$4,$Y1947-4,0)))</f>
        <v/>
      </c>
      <c r="H1947" s="154" t="str">
        <f ca="1">IF(ISERROR($Y1947),"",OFFSET('Smelter Look-up'!$G$4,$Y1947-4,0))</f>
        <v/>
      </c>
      <c r="I1947" s="96" t="str">
        <f ca="1">IF(ISERROR($Y1947),"",OFFSET('Smelter Look-up'!$H$4,$Y1947-4,0))</f>
        <v/>
      </c>
      <c r="J1947" s="96" t="str">
        <f ca="1">IF(ISERROR($Y1947),"",OFFSET('Smelter Look-up'!$I$4,$Y1947-4,0))</f>
        <v/>
      </c>
      <c r="K1947" s="97"/>
      <c r="L1947" s="97"/>
      <c r="M1947" s="97"/>
      <c r="N1947" s="97"/>
      <c r="O1947" s="97"/>
      <c r="P1947" s="97"/>
      <c r="Q1947" s="98"/>
      <c r="R1947" s="140" t="str">
        <f ca="1">IF(ISERROR($Y1947),"",OFFSET('Smelter Look-up'!$C$4,$Y1947-4,0)&amp;"")</f>
        <v/>
      </c>
      <c r="S1947" s="98" t="str">
        <f ca="1" t="shared" si="216"/>
        <v/>
      </c>
      <c r="T1947" s="98" t="str">
        <f ca="1">IF(B1947="","",IF(ISERROR(MATCH($J1947,SorP!B:B,0)),"",INDIRECT("'SorP'!$A$"&amp;MATCH($S1947&amp;$J1947,SorP!C:C,0))))</f>
        <v/>
      </c>
      <c r="U1947" s="99"/>
      <c r="V1947" s="74" t="str">
        <f ca="1" t="shared" si="217"/>
        <v/>
      </c>
      <c r="W1947" s="74" t="b">
        <f ca="1" t="shared" si="218"/>
        <v>0</v>
      </c>
      <c r="X1947" s="74" t="str">
        <f ca="1" t="shared" si="219"/>
        <v>+</v>
      </c>
      <c r="Y1947" s="74" t="e">
        <f ca="1">IF(C1947="",NA(),MATCH($B1947&amp;$C1947,'Smelter Look-up'!$J:$J,0))</f>
        <v>#N/A</v>
      </c>
      <c r="AB1947" s="74">
        <f ca="1" t="shared" si="220"/>
        <v>0</v>
      </c>
      <c r="AC1947" s="74" t="str">
        <f ca="1" t="shared" si="221"/>
        <v/>
      </c>
      <c r="AD1947" s="74" t="str">
        <f ca="1" t="shared" si="222"/>
        <v/>
      </c>
    </row>
    <row r="1948" s="74" customFormat="1" ht="20.15" customHeight="1" spans="1:30">
      <c r="A1948" s="97"/>
      <c r="B1948" s="95" t="str">
        <f ca="1">IF(LEN(A1948)=0,"",INDEX('Smelter Look-up'!$A:$A,MATCH($A1948,'Smelter Look-up'!$E:$E,0)))</f>
        <v/>
      </c>
      <c r="C1948" s="95" t="str">
        <f ca="1">IF(LEN(A1948)=0,"",INDEX('Smelter Look-up'!$C:$C,MATCH($A1948,'Smelter Look-up'!$E:$E,0)))</f>
        <v/>
      </c>
      <c r="D1948" s="95"/>
      <c r="E1948" s="95" t="str">
        <f ca="1">IF(ISERROR($Y1948),"",OFFSET('Smelter Look-up'!$D$4,$Y1948-4,0)&amp;"")</f>
        <v/>
      </c>
      <c r="F1948" s="95" t="str">
        <f ca="1">IF(ISERROR($Y1948),"",OFFSET('Smelter Look-up'!$E$4,$Y1948-4,0))</f>
        <v/>
      </c>
      <c r="G1948" s="95" t="str">
        <f ca="1">IF(C1948="Smelter not listed","Enter smelter details",IF(ISERROR($Y1948),"",OFFSET('Smelter Look-up'!$F$4,$Y1948-4,0)))</f>
        <v/>
      </c>
      <c r="H1948" s="154" t="str">
        <f ca="1">IF(ISERROR($Y1948),"",OFFSET('Smelter Look-up'!$G$4,$Y1948-4,0))</f>
        <v/>
      </c>
      <c r="I1948" s="96" t="str">
        <f ca="1">IF(ISERROR($Y1948),"",OFFSET('Smelter Look-up'!$H$4,$Y1948-4,0))</f>
        <v/>
      </c>
      <c r="J1948" s="96" t="str">
        <f ca="1">IF(ISERROR($Y1948),"",OFFSET('Smelter Look-up'!$I$4,$Y1948-4,0))</f>
        <v/>
      </c>
      <c r="K1948" s="97"/>
      <c r="L1948" s="97"/>
      <c r="M1948" s="97"/>
      <c r="N1948" s="97"/>
      <c r="O1948" s="97"/>
      <c r="P1948" s="97"/>
      <c r="Q1948" s="98"/>
      <c r="R1948" s="140" t="str">
        <f ca="1">IF(ISERROR($Y1948),"",OFFSET('Smelter Look-up'!$C$4,$Y1948-4,0)&amp;"")</f>
        <v/>
      </c>
      <c r="S1948" s="98" t="str">
        <f ca="1" t="shared" si="216"/>
        <v/>
      </c>
      <c r="T1948" s="98" t="str">
        <f ca="1">IF(B1948="","",IF(ISERROR(MATCH($J1948,SorP!B:B,0)),"",INDIRECT("'SorP'!$A$"&amp;MATCH($S1948&amp;$J1948,SorP!C:C,0))))</f>
        <v/>
      </c>
      <c r="U1948" s="99"/>
      <c r="V1948" s="74" t="str">
        <f ca="1" t="shared" si="217"/>
        <v/>
      </c>
      <c r="W1948" s="74" t="b">
        <f ca="1" t="shared" si="218"/>
        <v>0</v>
      </c>
      <c r="X1948" s="74" t="str">
        <f ca="1" t="shared" si="219"/>
        <v>+</v>
      </c>
      <c r="Y1948" s="74" t="e">
        <f ca="1">IF(C1948="",NA(),MATCH($B1948&amp;$C1948,'Smelter Look-up'!$J:$J,0))</f>
        <v>#N/A</v>
      </c>
      <c r="AB1948" s="74">
        <f ca="1" t="shared" si="220"/>
        <v>0</v>
      </c>
      <c r="AC1948" s="74" t="str">
        <f ca="1" t="shared" si="221"/>
        <v/>
      </c>
      <c r="AD1948" s="74" t="str">
        <f ca="1" t="shared" si="222"/>
        <v/>
      </c>
    </row>
    <row r="1949" s="74" customFormat="1" ht="20.15" customHeight="1" spans="1:30">
      <c r="A1949" s="97"/>
      <c r="B1949" s="95" t="str">
        <f ca="1">IF(LEN(A1949)=0,"",INDEX('Smelter Look-up'!$A:$A,MATCH($A1949,'Smelter Look-up'!$E:$E,0)))</f>
        <v/>
      </c>
      <c r="C1949" s="95" t="str">
        <f ca="1">IF(LEN(A1949)=0,"",INDEX('Smelter Look-up'!$C:$C,MATCH($A1949,'Smelter Look-up'!$E:$E,0)))</f>
        <v/>
      </c>
      <c r="D1949" s="95"/>
      <c r="E1949" s="95" t="str">
        <f ca="1">IF(ISERROR($Y1949),"",OFFSET('Smelter Look-up'!$D$4,$Y1949-4,0)&amp;"")</f>
        <v/>
      </c>
      <c r="F1949" s="95" t="str">
        <f ca="1">IF(ISERROR($Y1949),"",OFFSET('Smelter Look-up'!$E$4,$Y1949-4,0))</f>
        <v/>
      </c>
      <c r="G1949" s="95" t="str">
        <f ca="1">IF(C1949="Smelter not listed","Enter smelter details",IF(ISERROR($Y1949),"",OFFSET('Smelter Look-up'!$F$4,$Y1949-4,0)))</f>
        <v/>
      </c>
      <c r="H1949" s="154" t="str">
        <f ca="1">IF(ISERROR($Y1949),"",OFFSET('Smelter Look-up'!$G$4,$Y1949-4,0))</f>
        <v/>
      </c>
      <c r="I1949" s="96" t="str">
        <f ca="1">IF(ISERROR($Y1949),"",OFFSET('Smelter Look-up'!$H$4,$Y1949-4,0))</f>
        <v/>
      </c>
      <c r="J1949" s="96" t="str">
        <f ca="1">IF(ISERROR($Y1949),"",OFFSET('Smelter Look-up'!$I$4,$Y1949-4,0))</f>
        <v/>
      </c>
      <c r="K1949" s="97"/>
      <c r="L1949" s="97"/>
      <c r="M1949" s="97"/>
      <c r="N1949" s="97"/>
      <c r="O1949" s="97"/>
      <c r="P1949" s="97"/>
      <c r="Q1949" s="98"/>
      <c r="R1949" s="140" t="str">
        <f ca="1">IF(ISERROR($Y1949),"",OFFSET('Smelter Look-up'!$C$4,$Y1949-4,0)&amp;"")</f>
        <v/>
      </c>
      <c r="S1949" s="98" t="str">
        <f ca="1" t="shared" si="216"/>
        <v/>
      </c>
      <c r="T1949" s="98" t="str">
        <f ca="1">IF(B1949="","",IF(ISERROR(MATCH($J1949,SorP!B:B,0)),"",INDIRECT("'SorP'!$A$"&amp;MATCH($S1949&amp;$J1949,SorP!C:C,0))))</f>
        <v/>
      </c>
      <c r="U1949" s="99"/>
      <c r="V1949" s="74" t="str">
        <f ca="1" t="shared" si="217"/>
        <v/>
      </c>
      <c r="W1949" s="74" t="b">
        <f ca="1" t="shared" si="218"/>
        <v>0</v>
      </c>
      <c r="X1949" s="74" t="str">
        <f ca="1" t="shared" si="219"/>
        <v>+</v>
      </c>
      <c r="Y1949" s="74" t="e">
        <f ca="1">IF(C1949="",NA(),MATCH($B1949&amp;$C1949,'Smelter Look-up'!$J:$J,0))</f>
        <v>#N/A</v>
      </c>
      <c r="AB1949" s="74">
        <f ca="1" t="shared" si="220"/>
        <v>0</v>
      </c>
      <c r="AC1949" s="74" t="str">
        <f ca="1" t="shared" si="221"/>
        <v/>
      </c>
      <c r="AD1949" s="74" t="str">
        <f ca="1" t="shared" si="222"/>
        <v/>
      </c>
    </row>
    <row r="1950" s="74" customFormat="1" ht="20.15" customHeight="1" spans="1:30">
      <c r="A1950" s="97"/>
      <c r="B1950" s="95" t="str">
        <f ca="1">IF(LEN(A1950)=0,"",INDEX('Smelter Look-up'!$A:$A,MATCH($A1950,'Smelter Look-up'!$E:$E,0)))</f>
        <v/>
      </c>
      <c r="C1950" s="95" t="str">
        <f ca="1">IF(LEN(A1950)=0,"",INDEX('Smelter Look-up'!$C:$C,MATCH($A1950,'Smelter Look-up'!$E:$E,0)))</f>
        <v/>
      </c>
      <c r="D1950" s="95"/>
      <c r="E1950" s="95" t="str">
        <f ca="1">IF(ISERROR($Y1950),"",OFFSET('Smelter Look-up'!$D$4,$Y1950-4,0)&amp;"")</f>
        <v/>
      </c>
      <c r="F1950" s="95" t="str">
        <f ca="1">IF(ISERROR($Y1950),"",OFFSET('Smelter Look-up'!$E$4,$Y1950-4,0))</f>
        <v/>
      </c>
      <c r="G1950" s="95" t="str">
        <f ca="1">IF(C1950="Smelter not listed","Enter smelter details",IF(ISERROR($Y1950),"",OFFSET('Smelter Look-up'!$F$4,$Y1950-4,0)))</f>
        <v/>
      </c>
      <c r="H1950" s="154" t="str">
        <f ca="1">IF(ISERROR($Y1950),"",OFFSET('Smelter Look-up'!$G$4,$Y1950-4,0))</f>
        <v/>
      </c>
      <c r="I1950" s="96" t="str">
        <f ca="1">IF(ISERROR($Y1950),"",OFFSET('Smelter Look-up'!$H$4,$Y1950-4,0))</f>
        <v/>
      </c>
      <c r="J1950" s="96" t="str">
        <f ca="1">IF(ISERROR($Y1950),"",OFFSET('Smelter Look-up'!$I$4,$Y1950-4,0))</f>
        <v/>
      </c>
      <c r="K1950" s="97"/>
      <c r="L1950" s="97"/>
      <c r="M1950" s="97"/>
      <c r="N1950" s="97"/>
      <c r="O1950" s="97"/>
      <c r="P1950" s="97"/>
      <c r="Q1950" s="98"/>
      <c r="R1950" s="140" t="str">
        <f ca="1">IF(ISERROR($Y1950),"",OFFSET('Smelter Look-up'!$C$4,$Y1950-4,0)&amp;"")</f>
        <v/>
      </c>
      <c r="S1950" s="98" t="str">
        <f ca="1" t="shared" si="216"/>
        <v/>
      </c>
      <c r="T1950" s="98" t="str">
        <f ca="1">IF(B1950="","",IF(ISERROR(MATCH($J1950,SorP!B:B,0)),"",INDIRECT("'SorP'!$A$"&amp;MATCH($S1950&amp;$J1950,SorP!C:C,0))))</f>
        <v/>
      </c>
      <c r="U1950" s="99"/>
      <c r="V1950" s="74" t="str">
        <f ca="1" t="shared" si="217"/>
        <v/>
      </c>
      <c r="W1950" s="74" t="b">
        <f ca="1" t="shared" si="218"/>
        <v>0</v>
      </c>
      <c r="X1950" s="74" t="str">
        <f ca="1" t="shared" si="219"/>
        <v>+</v>
      </c>
      <c r="Y1950" s="74" t="e">
        <f ca="1">IF(C1950="",NA(),MATCH($B1950&amp;$C1950,'Smelter Look-up'!$J:$J,0))</f>
        <v>#N/A</v>
      </c>
      <c r="AB1950" s="74">
        <f ca="1" t="shared" si="220"/>
        <v>0</v>
      </c>
      <c r="AC1950" s="74" t="str">
        <f ca="1" t="shared" si="221"/>
        <v/>
      </c>
      <c r="AD1950" s="74" t="str">
        <f ca="1" t="shared" si="222"/>
        <v/>
      </c>
    </row>
    <row r="1951" s="74" customFormat="1" ht="20.15" customHeight="1" spans="1:30">
      <c r="A1951" s="97"/>
      <c r="B1951" s="95" t="str">
        <f ca="1">IF(LEN(A1951)=0,"",INDEX('Smelter Look-up'!$A:$A,MATCH($A1951,'Smelter Look-up'!$E:$E,0)))</f>
        <v/>
      </c>
      <c r="C1951" s="95" t="str">
        <f ca="1">IF(LEN(A1951)=0,"",INDEX('Smelter Look-up'!$C:$C,MATCH($A1951,'Smelter Look-up'!$E:$E,0)))</f>
        <v/>
      </c>
      <c r="D1951" s="95"/>
      <c r="E1951" s="95" t="str">
        <f ca="1">IF(ISERROR($Y1951),"",OFFSET('Smelter Look-up'!$D$4,$Y1951-4,0)&amp;"")</f>
        <v/>
      </c>
      <c r="F1951" s="95" t="str">
        <f ca="1">IF(ISERROR($Y1951),"",OFFSET('Smelter Look-up'!$E$4,$Y1951-4,0))</f>
        <v/>
      </c>
      <c r="G1951" s="95" t="str">
        <f ca="1">IF(C1951="Smelter not listed","Enter smelter details",IF(ISERROR($Y1951),"",OFFSET('Smelter Look-up'!$F$4,$Y1951-4,0)))</f>
        <v/>
      </c>
      <c r="H1951" s="154" t="str">
        <f ca="1">IF(ISERROR($Y1951),"",OFFSET('Smelter Look-up'!$G$4,$Y1951-4,0))</f>
        <v/>
      </c>
      <c r="I1951" s="96" t="str">
        <f ca="1">IF(ISERROR($Y1951),"",OFFSET('Smelter Look-up'!$H$4,$Y1951-4,0))</f>
        <v/>
      </c>
      <c r="J1951" s="96" t="str">
        <f ca="1">IF(ISERROR($Y1951),"",OFFSET('Smelter Look-up'!$I$4,$Y1951-4,0))</f>
        <v/>
      </c>
      <c r="K1951" s="97"/>
      <c r="L1951" s="97"/>
      <c r="M1951" s="97"/>
      <c r="N1951" s="97"/>
      <c r="O1951" s="97"/>
      <c r="P1951" s="97"/>
      <c r="Q1951" s="98"/>
      <c r="R1951" s="140" t="str">
        <f ca="1">IF(ISERROR($Y1951),"",OFFSET('Smelter Look-up'!$C$4,$Y1951-4,0)&amp;"")</f>
        <v/>
      </c>
      <c r="S1951" s="98" t="str">
        <f ca="1" t="shared" si="216"/>
        <v/>
      </c>
      <c r="T1951" s="98" t="str">
        <f ca="1">IF(B1951="","",IF(ISERROR(MATCH($J1951,SorP!B:B,0)),"",INDIRECT("'SorP'!$A$"&amp;MATCH($S1951&amp;$J1951,SorP!C:C,0))))</f>
        <v/>
      </c>
      <c r="U1951" s="99"/>
      <c r="V1951" s="74" t="str">
        <f ca="1" t="shared" si="217"/>
        <v/>
      </c>
      <c r="W1951" s="74" t="b">
        <f ca="1" t="shared" si="218"/>
        <v>0</v>
      </c>
      <c r="X1951" s="74" t="str">
        <f ca="1" t="shared" si="219"/>
        <v>+</v>
      </c>
      <c r="Y1951" s="74" t="e">
        <f ca="1">IF(C1951="",NA(),MATCH($B1951&amp;$C1951,'Smelter Look-up'!$J:$J,0))</f>
        <v>#N/A</v>
      </c>
      <c r="AB1951" s="74">
        <f ca="1" t="shared" si="220"/>
        <v>0</v>
      </c>
      <c r="AC1951" s="74" t="str">
        <f ca="1" t="shared" si="221"/>
        <v/>
      </c>
      <c r="AD1951" s="74" t="str">
        <f ca="1" t="shared" si="222"/>
        <v/>
      </c>
    </row>
    <row r="1952" s="74" customFormat="1" ht="20.15" customHeight="1" spans="1:30">
      <c r="A1952" s="97"/>
      <c r="B1952" s="95" t="str">
        <f ca="1">IF(LEN(A1952)=0,"",INDEX('Smelter Look-up'!$A:$A,MATCH($A1952,'Smelter Look-up'!$E:$E,0)))</f>
        <v/>
      </c>
      <c r="C1952" s="95" t="str">
        <f ca="1">IF(LEN(A1952)=0,"",INDEX('Smelter Look-up'!$C:$C,MATCH($A1952,'Smelter Look-up'!$E:$E,0)))</f>
        <v/>
      </c>
      <c r="D1952" s="95"/>
      <c r="E1952" s="95" t="str">
        <f ca="1">IF(ISERROR($Y1952),"",OFFSET('Smelter Look-up'!$D$4,$Y1952-4,0)&amp;"")</f>
        <v/>
      </c>
      <c r="F1952" s="95" t="str">
        <f ca="1">IF(ISERROR($Y1952),"",OFFSET('Smelter Look-up'!$E$4,$Y1952-4,0))</f>
        <v/>
      </c>
      <c r="G1952" s="95" t="str">
        <f ca="1">IF(C1952="Smelter not listed","Enter smelter details",IF(ISERROR($Y1952),"",OFFSET('Smelter Look-up'!$F$4,$Y1952-4,0)))</f>
        <v/>
      </c>
      <c r="H1952" s="154" t="str">
        <f ca="1">IF(ISERROR($Y1952),"",OFFSET('Smelter Look-up'!$G$4,$Y1952-4,0))</f>
        <v/>
      </c>
      <c r="I1952" s="96" t="str">
        <f ca="1">IF(ISERROR($Y1952),"",OFFSET('Smelter Look-up'!$H$4,$Y1952-4,0))</f>
        <v/>
      </c>
      <c r="J1952" s="96" t="str">
        <f ca="1">IF(ISERROR($Y1952),"",OFFSET('Smelter Look-up'!$I$4,$Y1952-4,0))</f>
        <v/>
      </c>
      <c r="K1952" s="97"/>
      <c r="L1952" s="97"/>
      <c r="M1952" s="97"/>
      <c r="N1952" s="97"/>
      <c r="O1952" s="97"/>
      <c r="P1952" s="97"/>
      <c r="Q1952" s="98"/>
      <c r="R1952" s="140" t="str">
        <f ca="1">IF(ISERROR($Y1952),"",OFFSET('Smelter Look-up'!$C$4,$Y1952-4,0)&amp;"")</f>
        <v/>
      </c>
      <c r="S1952" s="98" t="str">
        <f ca="1" t="shared" si="216"/>
        <v/>
      </c>
      <c r="T1952" s="98" t="str">
        <f ca="1">IF(B1952="","",IF(ISERROR(MATCH($J1952,SorP!B:B,0)),"",INDIRECT("'SorP'!$A$"&amp;MATCH($S1952&amp;$J1952,SorP!C:C,0))))</f>
        <v/>
      </c>
      <c r="U1952" s="99"/>
      <c r="V1952" s="74" t="str">
        <f ca="1" t="shared" si="217"/>
        <v/>
      </c>
      <c r="W1952" s="74" t="b">
        <f ca="1" t="shared" si="218"/>
        <v>0</v>
      </c>
      <c r="X1952" s="74" t="str">
        <f ca="1" t="shared" si="219"/>
        <v>+</v>
      </c>
      <c r="Y1952" s="74" t="e">
        <f ca="1">IF(C1952="",NA(),MATCH($B1952&amp;$C1952,'Smelter Look-up'!$J:$J,0))</f>
        <v>#N/A</v>
      </c>
      <c r="AB1952" s="74">
        <f ca="1" t="shared" si="220"/>
        <v>0</v>
      </c>
      <c r="AC1952" s="74" t="str">
        <f ca="1" t="shared" si="221"/>
        <v/>
      </c>
      <c r="AD1952" s="74" t="str">
        <f ca="1" t="shared" si="222"/>
        <v/>
      </c>
    </row>
    <row r="1953" s="74" customFormat="1" ht="20.15" customHeight="1" spans="1:30">
      <c r="A1953" s="97"/>
      <c r="B1953" s="95" t="str">
        <f ca="1">IF(LEN(A1953)=0,"",INDEX('Smelter Look-up'!$A:$A,MATCH($A1953,'Smelter Look-up'!$E:$E,0)))</f>
        <v/>
      </c>
      <c r="C1953" s="95" t="str">
        <f ca="1">IF(LEN(A1953)=0,"",INDEX('Smelter Look-up'!$C:$C,MATCH($A1953,'Smelter Look-up'!$E:$E,0)))</f>
        <v/>
      </c>
      <c r="D1953" s="95"/>
      <c r="E1953" s="95" t="str">
        <f ca="1">IF(ISERROR($Y1953),"",OFFSET('Smelter Look-up'!$D$4,$Y1953-4,0)&amp;"")</f>
        <v/>
      </c>
      <c r="F1953" s="95" t="str">
        <f ca="1">IF(ISERROR($Y1953),"",OFFSET('Smelter Look-up'!$E$4,$Y1953-4,0))</f>
        <v/>
      </c>
      <c r="G1953" s="95" t="str">
        <f ca="1">IF(C1953="Smelter not listed","Enter smelter details",IF(ISERROR($Y1953),"",OFFSET('Smelter Look-up'!$F$4,$Y1953-4,0)))</f>
        <v/>
      </c>
      <c r="H1953" s="154" t="str">
        <f ca="1">IF(ISERROR($Y1953),"",OFFSET('Smelter Look-up'!$G$4,$Y1953-4,0))</f>
        <v/>
      </c>
      <c r="I1953" s="96" t="str">
        <f ca="1">IF(ISERROR($Y1953),"",OFFSET('Smelter Look-up'!$H$4,$Y1953-4,0))</f>
        <v/>
      </c>
      <c r="J1953" s="96" t="str">
        <f ca="1">IF(ISERROR($Y1953),"",OFFSET('Smelter Look-up'!$I$4,$Y1953-4,0))</f>
        <v/>
      </c>
      <c r="K1953" s="97"/>
      <c r="L1953" s="97"/>
      <c r="M1953" s="97"/>
      <c r="N1953" s="97"/>
      <c r="O1953" s="97"/>
      <c r="P1953" s="97"/>
      <c r="Q1953" s="98"/>
      <c r="R1953" s="140" t="str">
        <f ca="1">IF(ISERROR($Y1953),"",OFFSET('Smelter Look-up'!$C$4,$Y1953-4,0)&amp;"")</f>
        <v/>
      </c>
      <c r="S1953" s="98" t="str">
        <f ca="1" t="shared" si="216"/>
        <v/>
      </c>
      <c r="T1953" s="98" t="str">
        <f ca="1">IF(B1953="","",IF(ISERROR(MATCH($J1953,SorP!B:B,0)),"",INDIRECT("'SorP'!$A$"&amp;MATCH($S1953&amp;$J1953,SorP!C:C,0))))</f>
        <v/>
      </c>
      <c r="U1953" s="99"/>
      <c r="V1953" s="74" t="str">
        <f ca="1" t="shared" si="217"/>
        <v/>
      </c>
      <c r="W1953" s="74" t="b">
        <f ca="1" t="shared" si="218"/>
        <v>0</v>
      </c>
      <c r="X1953" s="74" t="str">
        <f ca="1" t="shared" si="219"/>
        <v>+</v>
      </c>
      <c r="Y1953" s="74" t="e">
        <f ca="1">IF(C1953="",NA(),MATCH($B1953&amp;$C1953,'Smelter Look-up'!$J:$J,0))</f>
        <v>#N/A</v>
      </c>
      <c r="AB1953" s="74">
        <f ca="1" t="shared" si="220"/>
        <v>0</v>
      </c>
      <c r="AC1953" s="74" t="str">
        <f ca="1" t="shared" si="221"/>
        <v/>
      </c>
      <c r="AD1953" s="74" t="str">
        <f ca="1" t="shared" si="222"/>
        <v/>
      </c>
    </row>
    <row r="1954" s="74" customFormat="1" ht="20.15" customHeight="1" spans="1:30">
      <c r="A1954" s="97"/>
      <c r="B1954" s="95" t="str">
        <f ca="1">IF(LEN(A1954)=0,"",INDEX('Smelter Look-up'!$A:$A,MATCH($A1954,'Smelter Look-up'!$E:$E,0)))</f>
        <v/>
      </c>
      <c r="C1954" s="95" t="str">
        <f ca="1">IF(LEN(A1954)=0,"",INDEX('Smelter Look-up'!$C:$C,MATCH($A1954,'Smelter Look-up'!$E:$E,0)))</f>
        <v/>
      </c>
      <c r="D1954" s="95"/>
      <c r="E1954" s="95" t="str">
        <f ca="1">IF(ISERROR($Y1954),"",OFFSET('Smelter Look-up'!$D$4,$Y1954-4,0)&amp;"")</f>
        <v/>
      </c>
      <c r="F1954" s="95" t="str">
        <f ca="1">IF(ISERROR($Y1954),"",OFFSET('Smelter Look-up'!$E$4,$Y1954-4,0))</f>
        <v/>
      </c>
      <c r="G1954" s="95" t="str">
        <f ca="1">IF(C1954="Smelter not listed","Enter smelter details",IF(ISERROR($Y1954),"",OFFSET('Smelter Look-up'!$F$4,$Y1954-4,0)))</f>
        <v/>
      </c>
      <c r="H1954" s="154" t="str">
        <f ca="1">IF(ISERROR($Y1954),"",OFFSET('Smelter Look-up'!$G$4,$Y1954-4,0))</f>
        <v/>
      </c>
      <c r="I1954" s="96" t="str">
        <f ca="1">IF(ISERROR($Y1954),"",OFFSET('Smelter Look-up'!$H$4,$Y1954-4,0))</f>
        <v/>
      </c>
      <c r="J1954" s="96" t="str">
        <f ca="1">IF(ISERROR($Y1954),"",OFFSET('Smelter Look-up'!$I$4,$Y1954-4,0))</f>
        <v/>
      </c>
      <c r="K1954" s="97"/>
      <c r="L1954" s="97"/>
      <c r="M1954" s="97"/>
      <c r="N1954" s="97"/>
      <c r="O1954" s="97"/>
      <c r="P1954" s="97"/>
      <c r="Q1954" s="98"/>
      <c r="R1954" s="140" t="str">
        <f ca="1">IF(ISERROR($Y1954),"",OFFSET('Smelter Look-up'!$C$4,$Y1954-4,0)&amp;"")</f>
        <v/>
      </c>
      <c r="S1954" s="98" t="str">
        <f ca="1" t="shared" si="216"/>
        <v/>
      </c>
      <c r="T1954" s="98" t="str">
        <f ca="1">IF(B1954="","",IF(ISERROR(MATCH($J1954,SorP!B:B,0)),"",INDIRECT("'SorP'!$A$"&amp;MATCH($S1954&amp;$J1954,SorP!C:C,0))))</f>
        <v/>
      </c>
      <c r="U1954" s="99"/>
      <c r="V1954" s="74" t="str">
        <f ca="1" t="shared" si="217"/>
        <v/>
      </c>
      <c r="W1954" s="74" t="b">
        <f ca="1" t="shared" si="218"/>
        <v>0</v>
      </c>
      <c r="X1954" s="74" t="str">
        <f ca="1" t="shared" si="219"/>
        <v>+</v>
      </c>
      <c r="Y1954" s="74" t="e">
        <f ca="1">IF(C1954="",NA(),MATCH($B1954&amp;$C1954,'Smelter Look-up'!$J:$J,0))</f>
        <v>#N/A</v>
      </c>
      <c r="AB1954" s="74">
        <f ca="1" t="shared" si="220"/>
        <v>0</v>
      </c>
      <c r="AC1954" s="74" t="str">
        <f ca="1" t="shared" si="221"/>
        <v/>
      </c>
      <c r="AD1954" s="74" t="str">
        <f ca="1" t="shared" si="222"/>
        <v/>
      </c>
    </row>
    <row r="1955" s="74" customFormat="1" ht="20.15" customHeight="1" spans="1:30">
      <c r="A1955" s="97"/>
      <c r="B1955" s="95" t="str">
        <f ca="1">IF(LEN(A1955)=0,"",INDEX('Smelter Look-up'!$A:$A,MATCH($A1955,'Smelter Look-up'!$E:$E,0)))</f>
        <v/>
      </c>
      <c r="C1955" s="95" t="str">
        <f ca="1">IF(LEN(A1955)=0,"",INDEX('Smelter Look-up'!$C:$C,MATCH($A1955,'Smelter Look-up'!$E:$E,0)))</f>
        <v/>
      </c>
      <c r="D1955" s="95"/>
      <c r="E1955" s="95" t="str">
        <f ca="1">IF(ISERROR($Y1955),"",OFFSET('Smelter Look-up'!$D$4,$Y1955-4,0)&amp;"")</f>
        <v/>
      </c>
      <c r="F1955" s="95" t="str">
        <f ca="1">IF(ISERROR($Y1955),"",OFFSET('Smelter Look-up'!$E$4,$Y1955-4,0))</f>
        <v/>
      </c>
      <c r="G1955" s="95" t="str">
        <f ca="1">IF(C1955="Smelter not listed","Enter smelter details",IF(ISERROR($Y1955),"",OFFSET('Smelter Look-up'!$F$4,$Y1955-4,0)))</f>
        <v/>
      </c>
      <c r="H1955" s="154" t="str">
        <f ca="1">IF(ISERROR($Y1955),"",OFFSET('Smelter Look-up'!$G$4,$Y1955-4,0))</f>
        <v/>
      </c>
      <c r="I1955" s="96" t="str">
        <f ca="1">IF(ISERROR($Y1955),"",OFFSET('Smelter Look-up'!$H$4,$Y1955-4,0))</f>
        <v/>
      </c>
      <c r="J1955" s="96" t="str">
        <f ca="1">IF(ISERROR($Y1955),"",OFFSET('Smelter Look-up'!$I$4,$Y1955-4,0))</f>
        <v/>
      </c>
      <c r="K1955" s="97"/>
      <c r="L1955" s="97"/>
      <c r="M1955" s="97"/>
      <c r="N1955" s="97"/>
      <c r="O1955" s="97"/>
      <c r="P1955" s="97"/>
      <c r="Q1955" s="98"/>
      <c r="R1955" s="140" t="str">
        <f ca="1">IF(ISERROR($Y1955),"",OFFSET('Smelter Look-up'!$C$4,$Y1955-4,0)&amp;"")</f>
        <v/>
      </c>
      <c r="S1955" s="98" t="str">
        <f ca="1" t="shared" si="216"/>
        <v/>
      </c>
      <c r="T1955" s="98" t="str">
        <f ca="1">IF(B1955="","",IF(ISERROR(MATCH($J1955,SorP!B:B,0)),"",INDIRECT("'SorP'!$A$"&amp;MATCH($S1955&amp;$J1955,SorP!C:C,0))))</f>
        <v/>
      </c>
      <c r="U1955" s="99"/>
      <c r="V1955" s="74" t="str">
        <f ca="1" t="shared" si="217"/>
        <v/>
      </c>
      <c r="W1955" s="74" t="b">
        <f ca="1" t="shared" si="218"/>
        <v>0</v>
      </c>
      <c r="X1955" s="74" t="str">
        <f ca="1" t="shared" si="219"/>
        <v>+</v>
      </c>
      <c r="Y1955" s="74" t="e">
        <f ca="1">IF(C1955="",NA(),MATCH($B1955&amp;$C1955,'Smelter Look-up'!$J:$J,0))</f>
        <v>#N/A</v>
      </c>
      <c r="AB1955" s="74">
        <f ca="1" t="shared" si="220"/>
        <v>0</v>
      </c>
      <c r="AC1955" s="74" t="str">
        <f ca="1" t="shared" si="221"/>
        <v/>
      </c>
      <c r="AD1955" s="74" t="str">
        <f ca="1" t="shared" si="222"/>
        <v/>
      </c>
    </row>
    <row r="1956" s="74" customFormat="1" ht="20.15" customHeight="1" spans="1:30">
      <c r="A1956" s="97"/>
      <c r="B1956" s="95" t="str">
        <f ca="1">IF(LEN(A1956)=0,"",INDEX('Smelter Look-up'!$A:$A,MATCH($A1956,'Smelter Look-up'!$E:$E,0)))</f>
        <v/>
      </c>
      <c r="C1956" s="95" t="str">
        <f ca="1">IF(LEN(A1956)=0,"",INDEX('Smelter Look-up'!$C:$C,MATCH($A1956,'Smelter Look-up'!$E:$E,0)))</f>
        <v/>
      </c>
      <c r="D1956" s="95"/>
      <c r="E1956" s="95" t="str">
        <f ca="1">IF(ISERROR($Y1956),"",OFFSET('Smelter Look-up'!$D$4,$Y1956-4,0)&amp;"")</f>
        <v/>
      </c>
      <c r="F1956" s="95" t="str">
        <f ca="1">IF(ISERROR($Y1956),"",OFFSET('Smelter Look-up'!$E$4,$Y1956-4,0))</f>
        <v/>
      </c>
      <c r="G1956" s="95" t="str">
        <f ca="1">IF(C1956="Smelter not listed","Enter smelter details",IF(ISERROR($Y1956),"",OFFSET('Smelter Look-up'!$F$4,$Y1956-4,0)))</f>
        <v/>
      </c>
      <c r="H1956" s="154" t="str">
        <f ca="1">IF(ISERROR($Y1956),"",OFFSET('Smelter Look-up'!$G$4,$Y1956-4,0))</f>
        <v/>
      </c>
      <c r="I1956" s="96" t="str">
        <f ca="1">IF(ISERROR($Y1956),"",OFFSET('Smelter Look-up'!$H$4,$Y1956-4,0))</f>
        <v/>
      </c>
      <c r="J1956" s="96" t="str">
        <f ca="1">IF(ISERROR($Y1956),"",OFFSET('Smelter Look-up'!$I$4,$Y1956-4,0))</f>
        <v/>
      </c>
      <c r="K1956" s="97"/>
      <c r="L1956" s="97"/>
      <c r="M1956" s="97"/>
      <c r="N1956" s="97"/>
      <c r="O1956" s="97"/>
      <c r="P1956" s="97"/>
      <c r="Q1956" s="98"/>
      <c r="R1956" s="140" t="str">
        <f ca="1">IF(ISERROR($Y1956),"",OFFSET('Smelter Look-up'!$C$4,$Y1956-4,0)&amp;"")</f>
        <v/>
      </c>
      <c r="S1956" s="98" t="str">
        <f ca="1" t="shared" si="216"/>
        <v/>
      </c>
      <c r="T1956" s="98" t="str">
        <f ca="1">IF(B1956="","",IF(ISERROR(MATCH($J1956,SorP!B:B,0)),"",INDIRECT("'SorP'!$A$"&amp;MATCH($S1956&amp;$J1956,SorP!C:C,0))))</f>
        <v/>
      </c>
      <c r="U1956" s="99"/>
      <c r="V1956" s="74" t="str">
        <f ca="1" t="shared" si="217"/>
        <v/>
      </c>
      <c r="W1956" s="74" t="b">
        <f ca="1" t="shared" si="218"/>
        <v>0</v>
      </c>
      <c r="X1956" s="74" t="str">
        <f ca="1" t="shared" si="219"/>
        <v>+</v>
      </c>
      <c r="Y1956" s="74" t="e">
        <f ca="1">IF(C1956="",NA(),MATCH($B1956&amp;$C1956,'Smelter Look-up'!$J:$J,0))</f>
        <v>#N/A</v>
      </c>
      <c r="AB1956" s="74">
        <f ca="1" t="shared" si="220"/>
        <v>0</v>
      </c>
      <c r="AC1956" s="74" t="str">
        <f ca="1" t="shared" si="221"/>
        <v/>
      </c>
      <c r="AD1956" s="74" t="str">
        <f ca="1" t="shared" si="222"/>
        <v/>
      </c>
    </row>
    <row r="1957" s="74" customFormat="1" ht="20.15" customHeight="1" spans="1:30">
      <c r="A1957" s="97"/>
      <c r="B1957" s="95" t="str">
        <f ca="1">IF(LEN(A1957)=0,"",INDEX('Smelter Look-up'!$A:$A,MATCH($A1957,'Smelter Look-up'!$E:$E,0)))</f>
        <v/>
      </c>
      <c r="C1957" s="95" t="str">
        <f ca="1">IF(LEN(A1957)=0,"",INDEX('Smelter Look-up'!$C:$C,MATCH($A1957,'Smelter Look-up'!$E:$E,0)))</f>
        <v/>
      </c>
      <c r="D1957" s="95"/>
      <c r="E1957" s="95" t="str">
        <f ca="1">IF(ISERROR($Y1957),"",OFFSET('Smelter Look-up'!$D$4,$Y1957-4,0)&amp;"")</f>
        <v/>
      </c>
      <c r="F1957" s="95" t="str">
        <f ca="1">IF(ISERROR($Y1957),"",OFFSET('Smelter Look-up'!$E$4,$Y1957-4,0))</f>
        <v/>
      </c>
      <c r="G1957" s="95" t="str">
        <f ca="1">IF(C1957="Smelter not listed","Enter smelter details",IF(ISERROR($Y1957),"",OFFSET('Smelter Look-up'!$F$4,$Y1957-4,0)))</f>
        <v/>
      </c>
      <c r="H1957" s="154" t="str">
        <f ca="1">IF(ISERROR($Y1957),"",OFFSET('Smelter Look-up'!$G$4,$Y1957-4,0))</f>
        <v/>
      </c>
      <c r="I1957" s="96" t="str">
        <f ca="1">IF(ISERROR($Y1957),"",OFFSET('Smelter Look-up'!$H$4,$Y1957-4,0))</f>
        <v/>
      </c>
      <c r="J1957" s="96" t="str">
        <f ca="1">IF(ISERROR($Y1957),"",OFFSET('Smelter Look-up'!$I$4,$Y1957-4,0))</f>
        <v/>
      </c>
      <c r="K1957" s="97"/>
      <c r="L1957" s="97"/>
      <c r="M1957" s="97"/>
      <c r="N1957" s="97"/>
      <c r="O1957" s="97"/>
      <c r="P1957" s="97"/>
      <c r="Q1957" s="98"/>
      <c r="R1957" s="140" t="str">
        <f ca="1">IF(ISERROR($Y1957),"",OFFSET('Smelter Look-up'!$C$4,$Y1957-4,0)&amp;"")</f>
        <v/>
      </c>
      <c r="S1957" s="98" t="str">
        <f ca="1" t="shared" si="216"/>
        <v/>
      </c>
      <c r="T1957" s="98" t="str">
        <f ca="1">IF(B1957="","",IF(ISERROR(MATCH($J1957,SorP!B:B,0)),"",INDIRECT("'SorP'!$A$"&amp;MATCH($S1957&amp;$J1957,SorP!C:C,0))))</f>
        <v/>
      </c>
      <c r="U1957" s="99"/>
      <c r="V1957" s="74" t="str">
        <f ca="1" t="shared" si="217"/>
        <v/>
      </c>
      <c r="W1957" s="74" t="b">
        <f ca="1" t="shared" si="218"/>
        <v>0</v>
      </c>
      <c r="X1957" s="74" t="str">
        <f ca="1" t="shared" si="219"/>
        <v>+</v>
      </c>
      <c r="Y1957" s="74" t="e">
        <f ca="1">IF(C1957="",NA(),MATCH($B1957&amp;$C1957,'Smelter Look-up'!$J:$J,0))</f>
        <v>#N/A</v>
      </c>
      <c r="AB1957" s="74">
        <f ca="1" t="shared" si="220"/>
        <v>0</v>
      </c>
      <c r="AC1957" s="74" t="str">
        <f ca="1" t="shared" si="221"/>
        <v/>
      </c>
      <c r="AD1957" s="74" t="str">
        <f ca="1" t="shared" si="222"/>
        <v/>
      </c>
    </row>
    <row r="1958" s="74" customFormat="1" ht="20.15" customHeight="1" spans="1:30">
      <c r="A1958" s="97"/>
      <c r="B1958" s="95" t="str">
        <f ca="1">IF(LEN(A1958)=0,"",INDEX('Smelter Look-up'!$A:$A,MATCH($A1958,'Smelter Look-up'!$E:$E,0)))</f>
        <v/>
      </c>
      <c r="C1958" s="95" t="str">
        <f ca="1">IF(LEN(A1958)=0,"",INDEX('Smelter Look-up'!$C:$C,MATCH($A1958,'Smelter Look-up'!$E:$E,0)))</f>
        <v/>
      </c>
      <c r="D1958" s="95"/>
      <c r="E1958" s="95" t="str">
        <f ca="1">IF(ISERROR($Y1958),"",OFFSET('Smelter Look-up'!$D$4,$Y1958-4,0)&amp;"")</f>
        <v/>
      </c>
      <c r="F1958" s="95" t="str">
        <f ca="1">IF(ISERROR($Y1958),"",OFFSET('Smelter Look-up'!$E$4,$Y1958-4,0))</f>
        <v/>
      </c>
      <c r="G1958" s="95" t="str">
        <f ca="1">IF(C1958="Smelter not listed","Enter smelter details",IF(ISERROR($Y1958),"",OFFSET('Smelter Look-up'!$F$4,$Y1958-4,0)))</f>
        <v/>
      </c>
      <c r="H1958" s="154" t="str">
        <f ca="1">IF(ISERROR($Y1958),"",OFFSET('Smelter Look-up'!$G$4,$Y1958-4,0))</f>
        <v/>
      </c>
      <c r="I1958" s="96" t="str">
        <f ca="1">IF(ISERROR($Y1958),"",OFFSET('Smelter Look-up'!$H$4,$Y1958-4,0))</f>
        <v/>
      </c>
      <c r="J1958" s="96" t="str">
        <f ca="1">IF(ISERROR($Y1958),"",OFFSET('Smelter Look-up'!$I$4,$Y1958-4,0))</f>
        <v/>
      </c>
      <c r="K1958" s="97"/>
      <c r="L1958" s="97"/>
      <c r="M1958" s="97"/>
      <c r="N1958" s="97"/>
      <c r="O1958" s="97"/>
      <c r="P1958" s="97"/>
      <c r="Q1958" s="98"/>
      <c r="R1958" s="140" t="str">
        <f ca="1">IF(ISERROR($Y1958),"",OFFSET('Smelter Look-up'!$C$4,$Y1958-4,0)&amp;"")</f>
        <v/>
      </c>
      <c r="S1958" s="98" t="str">
        <f ca="1" t="shared" si="216"/>
        <v/>
      </c>
      <c r="T1958" s="98" t="str">
        <f ca="1">IF(B1958="","",IF(ISERROR(MATCH($J1958,SorP!B:B,0)),"",INDIRECT("'SorP'!$A$"&amp;MATCH($S1958&amp;$J1958,SorP!C:C,0))))</f>
        <v/>
      </c>
      <c r="U1958" s="99"/>
      <c r="V1958" s="74" t="str">
        <f ca="1" t="shared" si="217"/>
        <v/>
      </c>
      <c r="W1958" s="74" t="b">
        <f ca="1" t="shared" si="218"/>
        <v>0</v>
      </c>
      <c r="X1958" s="74" t="str">
        <f ca="1" t="shared" si="219"/>
        <v>+</v>
      </c>
      <c r="Y1958" s="74" t="e">
        <f ca="1">IF(C1958="",NA(),MATCH($B1958&amp;$C1958,'Smelter Look-up'!$J:$J,0))</f>
        <v>#N/A</v>
      </c>
      <c r="AB1958" s="74">
        <f ca="1" t="shared" si="220"/>
        <v>0</v>
      </c>
      <c r="AC1958" s="74" t="str">
        <f ca="1" t="shared" si="221"/>
        <v/>
      </c>
      <c r="AD1958" s="74" t="str">
        <f ca="1" t="shared" si="222"/>
        <v/>
      </c>
    </row>
    <row r="1959" s="74" customFormat="1" ht="20.15" customHeight="1" spans="1:30">
      <c r="A1959" s="97"/>
      <c r="B1959" s="95" t="str">
        <f ca="1">IF(LEN(A1959)=0,"",INDEX('Smelter Look-up'!$A:$A,MATCH($A1959,'Smelter Look-up'!$E:$E,0)))</f>
        <v/>
      </c>
      <c r="C1959" s="95" t="str">
        <f ca="1">IF(LEN(A1959)=0,"",INDEX('Smelter Look-up'!$C:$C,MATCH($A1959,'Smelter Look-up'!$E:$E,0)))</f>
        <v/>
      </c>
      <c r="D1959" s="95"/>
      <c r="E1959" s="95" t="str">
        <f ca="1">IF(ISERROR($Y1959),"",OFFSET('Smelter Look-up'!$D$4,$Y1959-4,0)&amp;"")</f>
        <v/>
      </c>
      <c r="F1959" s="95" t="str">
        <f ca="1">IF(ISERROR($Y1959),"",OFFSET('Smelter Look-up'!$E$4,$Y1959-4,0))</f>
        <v/>
      </c>
      <c r="G1959" s="95" t="str">
        <f ca="1">IF(C1959="Smelter not listed","Enter smelter details",IF(ISERROR($Y1959),"",OFFSET('Smelter Look-up'!$F$4,$Y1959-4,0)))</f>
        <v/>
      </c>
      <c r="H1959" s="154" t="str">
        <f ca="1">IF(ISERROR($Y1959),"",OFFSET('Smelter Look-up'!$G$4,$Y1959-4,0))</f>
        <v/>
      </c>
      <c r="I1959" s="96" t="str">
        <f ca="1">IF(ISERROR($Y1959),"",OFFSET('Smelter Look-up'!$H$4,$Y1959-4,0))</f>
        <v/>
      </c>
      <c r="J1959" s="96" t="str">
        <f ca="1">IF(ISERROR($Y1959),"",OFFSET('Smelter Look-up'!$I$4,$Y1959-4,0))</f>
        <v/>
      </c>
      <c r="K1959" s="97"/>
      <c r="L1959" s="97"/>
      <c r="M1959" s="97"/>
      <c r="N1959" s="97"/>
      <c r="O1959" s="97"/>
      <c r="P1959" s="97"/>
      <c r="Q1959" s="98"/>
      <c r="R1959" s="140" t="str">
        <f ca="1">IF(ISERROR($Y1959),"",OFFSET('Smelter Look-up'!$C$4,$Y1959-4,0)&amp;"")</f>
        <v/>
      </c>
      <c r="S1959" s="98" t="str">
        <f ca="1" t="shared" si="216"/>
        <v/>
      </c>
      <c r="T1959" s="98" t="str">
        <f ca="1">IF(B1959="","",IF(ISERROR(MATCH($J1959,SorP!B:B,0)),"",INDIRECT("'SorP'!$A$"&amp;MATCH($S1959&amp;$J1959,SorP!C:C,0))))</f>
        <v/>
      </c>
      <c r="U1959" s="99"/>
      <c r="V1959" s="74" t="str">
        <f ca="1" t="shared" si="217"/>
        <v/>
      </c>
      <c r="W1959" s="74" t="b">
        <f ca="1" t="shared" si="218"/>
        <v>0</v>
      </c>
      <c r="X1959" s="74" t="str">
        <f ca="1" t="shared" si="219"/>
        <v>+</v>
      </c>
      <c r="Y1959" s="74" t="e">
        <f ca="1">IF(C1959="",NA(),MATCH($B1959&amp;$C1959,'Smelter Look-up'!$J:$J,0))</f>
        <v>#N/A</v>
      </c>
      <c r="AB1959" s="74">
        <f ca="1" t="shared" si="220"/>
        <v>0</v>
      </c>
      <c r="AC1959" s="74" t="str">
        <f ca="1" t="shared" si="221"/>
        <v/>
      </c>
      <c r="AD1959" s="74" t="str">
        <f ca="1" t="shared" si="222"/>
        <v/>
      </c>
    </row>
    <row r="1960" s="74" customFormat="1" ht="20.15" customHeight="1" spans="1:30">
      <c r="A1960" s="97"/>
      <c r="B1960" s="95" t="str">
        <f ca="1">IF(LEN(A1960)=0,"",INDEX('Smelter Look-up'!$A:$A,MATCH($A1960,'Smelter Look-up'!$E:$E,0)))</f>
        <v/>
      </c>
      <c r="C1960" s="95" t="str">
        <f ca="1">IF(LEN(A1960)=0,"",INDEX('Smelter Look-up'!$C:$C,MATCH($A1960,'Smelter Look-up'!$E:$E,0)))</f>
        <v/>
      </c>
      <c r="D1960" s="95"/>
      <c r="E1960" s="95" t="str">
        <f ca="1">IF(ISERROR($Y1960),"",OFFSET('Smelter Look-up'!$D$4,$Y1960-4,0)&amp;"")</f>
        <v/>
      </c>
      <c r="F1960" s="95" t="str">
        <f ca="1">IF(ISERROR($Y1960),"",OFFSET('Smelter Look-up'!$E$4,$Y1960-4,0))</f>
        <v/>
      </c>
      <c r="G1960" s="95" t="str">
        <f ca="1">IF(C1960="Smelter not listed","Enter smelter details",IF(ISERROR($Y1960),"",OFFSET('Smelter Look-up'!$F$4,$Y1960-4,0)))</f>
        <v/>
      </c>
      <c r="H1960" s="154" t="str">
        <f ca="1">IF(ISERROR($Y1960),"",OFFSET('Smelter Look-up'!$G$4,$Y1960-4,0))</f>
        <v/>
      </c>
      <c r="I1960" s="96" t="str">
        <f ca="1">IF(ISERROR($Y1960),"",OFFSET('Smelter Look-up'!$H$4,$Y1960-4,0))</f>
        <v/>
      </c>
      <c r="J1960" s="96" t="str">
        <f ca="1">IF(ISERROR($Y1960),"",OFFSET('Smelter Look-up'!$I$4,$Y1960-4,0))</f>
        <v/>
      </c>
      <c r="K1960" s="97"/>
      <c r="L1960" s="97"/>
      <c r="M1960" s="97"/>
      <c r="N1960" s="97"/>
      <c r="O1960" s="97"/>
      <c r="P1960" s="97"/>
      <c r="Q1960" s="98"/>
      <c r="R1960" s="140" t="str">
        <f ca="1">IF(ISERROR($Y1960),"",OFFSET('Smelter Look-up'!$C$4,$Y1960-4,0)&amp;"")</f>
        <v/>
      </c>
      <c r="S1960" s="98" t="str">
        <f ca="1" t="shared" si="216"/>
        <v/>
      </c>
      <c r="T1960" s="98" t="str">
        <f ca="1">IF(B1960="","",IF(ISERROR(MATCH($J1960,SorP!B:B,0)),"",INDIRECT("'SorP'!$A$"&amp;MATCH($S1960&amp;$J1960,SorP!C:C,0))))</f>
        <v/>
      </c>
      <c r="U1960" s="99"/>
      <c r="V1960" s="74" t="str">
        <f ca="1" t="shared" si="217"/>
        <v/>
      </c>
      <c r="W1960" s="74" t="b">
        <f ca="1" t="shared" si="218"/>
        <v>0</v>
      </c>
      <c r="X1960" s="74" t="str">
        <f ca="1" t="shared" si="219"/>
        <v>+</v>
      </c>
      <c r="Y1960" s="74" t="e">
        <f ca="1">IF(C1960="",NA(),MATCH($B1960&amp;$C1960,'Smelter Look-up'!$J:$J,0))</f>
        <v>#N/A</v>
      </c>
      <c r="AB1960" s="74">
        <f ca="1" t="shared" si="220"/>
        <v>0</v>
      </c>
      <c r="AC1960" s="74" t="str">
        <f ca="1" t="shared" si="221"/>
        <v/>
      </c>
      <c r="AD1960" s="74" t="str">
        <f ca="1" t="shared" si="222"/>
        <v/>
      </c>
    </row>
    <row r="1961" s="74" customFormat="1" ht="20.15" customHeight="1" spans="1:30">
      <c r="A1961" s="97"/>
      <c r="B1961" s="95" t="str">
        <f ca="1">IF(LEN(A1961)=0,"",INDEX('Smelter Look-up'!$A:$A,MATCH($A1961,'Smelter Look-up'!$E:$E,0)))</f>
        <v/>
      </c>
      <c r="C1961" s="95" t="str">
        <f ca="1">IF(LEN(A1961)=0,"",INDEX('Smelter Look-up'!$C:$C,MATCH($A1961,'Smelter Look-up'!$E:$E,0)))</f>
        <v/>
      </c>
      <c r="D1961" s="95"/>
      <c r="E1961" s="95" t="str">
        <f ca="1">IF(ISERROR($Y1961),"",OFFSET('Smelter Look-up'!$D$4,$Y1961-4,0)&amp;"")</f>
        <v/>
      </c>
      <c r="F1961" s="95" t="str">
        <f ca="1">IF(ISERROR($Y1961),"",OFFSET('Smelter Look-up'!$E$4,$Y1961-4,0))</f>
        <v/>
      </c>
      <c r="G1961" s="95" t="str">
        <f ca="1">IF(C1961="Smelter not listed","Enter smelter details",IF(ISERROR($Y1961),"",OFFSET('Smelter Look-up'!$F$4,$Y1961-4,0)))</f>
        <v/>
      </c>
      <c r="H1961" s="154" t="str">
        <f ca="1">IF(ISERROR($Y1961),"",OFFSET('Smelter Look-up'!$G$4,$Y1961-4,0))</f>
        <v/>
      </c>
      <c r="I1961" s="96" t="str">
        <f ca="1">IF(ISERROR($Y1961),"",OFFSET('Smelter Look-up'!$H$4,$Y1961-4,0))</f>
        <v/>
      </c>
      <c r="J1961" s="96" t="str">
        <f ca="1">IF(ISERROR($Y1961),"",OFFSET('Smelter Look-up'!$I$4,$Y1961-4,0))</f>
        <v/>
      </c>
      <c r="K1961" s="97"/>
      <c r="L1961" s="97"/>
      <c r="M1961" s="97"/>
      <c r="N1961" s="97"/>
      <c r="O1961" s="97"/>
      <c r="P1961" s="97"/>
      <c r="Q1961" s="98"/>
      <c r="R1961" s="140" t="str">
        <f ca="1">IF(ISERROR($Y1961),"",OFFSET('Smelter Look-up'!$C$4,$Y1961-4,0)&amp;"")</f>
        <v/>
      </c>
      <c r="S1961" s="98" t="str">
        <f ca="1" t="shared" si="216"/>
        <v/>
      </c>
      <c r="T1961" s="98" t="str">
        <f ca="1">IF(B1961="","",IF(ISERROR(MATCH($J1961,SorP!B:B,0)),"",INDIRECT("'SorP'!$A$"&amp;MATCH($S1961&amp;$J1961,SorP!C:C,0))))</f>
        <v/>
      </c>
      <c r="U1961" s="99"/>
      <c r="V1961" s="74" t="str">
        <f ca="1" t="shared" si="217"/>
        <v/>
      </c>
      <c r="W1961" s="74" t="b">
        <f ca="1" t="shared" si="218"/>
        <v>0</v>
      </c>
      <c r="X1961" s="74" t="str">
        <f ca="1" t="shared" si="219"/>
        <v>+</v>
      </c>
      <c r="Y1961" s="74" t="e">
        <f ca="1">IF(C1961="",NA(),MATCH($B1961&amp;$C1961,'Smelter Look-up'!$J:$J,0))</f>
        <v>#N/A</v>
      </c>
      <c r="AB1961" s="74">
        <f ca="1" t="shared" si="220"/>
        <v>0</v>
      </c>
      <c r="AC1961" s="74" t="str">
        <f ca="1" t="shared" si="221"/>
        <v/>
      </c>
      <c r="AD1961" s="74" t="str">
        <f ca="1" t="shared" si="222"/>
        <v/>
      </c>
    </row>
    <row r="1962" s="74" customFormat="1" ht="20.15" customHeight="1" spans="1:30">
      <c r="A1962" s="97"/>
      <c r="B1962" s="95" t="str">
        <f ca="1">IF(LEN(A1962)=0,"",INDEX('Smelter Look-up'!$A:$A,MATCH($A1962,'Smelter Look-up'!$E:$E,0)))</f>
        <v/>
      </c>
      <c r="C1962" s="95" t="str">
        <f ca="1">IF(LEN(A1962)=0,"",INDEX('Smelter Look-up'!$C:$C,MATCH($A1962,'Smelter Look-up'!$E:$E,0)))</f>
        <v/>
      </c>
      <c r="D1962" s="95"/>
      <c r="E1962" s="95" t="str">
        <f ca="1">IF(ISERROR($Y1962),"",OFFSET('Smelter Look-up'!$D$4,$Y1962-4,0)&amp;"")</f>
        <v/>
      </c>
      <c r="F1962" s="95" t="str">
        <f ca="1">IF(ISERROR($Y1962),"",OFFSET('Smelter Look-up'!$E$4,$Y1962-4,0))</f>
        <v/>
      </c>
      <c r="G1962" s="95" t="str">
        <f ca="1">IF(C1962="Smelter not listed","Enter smelter details",IF(ISERROR($Y1962),"",OFFSET('Smelter Look-up'!$F$4,$Y1962-4,0)))</f>
        <v/>
      </c>
      <c r="H1962" s="154" t="str">
        <f ca="1">IF(ISERROR($Y1962),"",OFFSET('Smelter Look-up'!$G$4,$Y1962-4,0))</f>
        <v/>
      </c>
      <c r="I1962" s="96" t="str">
        <f ca="1">IF(ISERROR($Y1962),"",OFFSET('Smelter Look-up'!$H$4,$Y1962-4,0))</f>
        <v/>
      </c>
      <c r="J1962" s="96" t="str">
        <f ca="1">IF(ISERROR($Y1962),"",OFFSET('Smelter Look-up'!$I$4,$Y1962-4,0))</f>
        <v/>
      </c>
      <c r="K1962" s="97"/>
      <c r="L1962" s="97"/>
      <c r="M1962" s="97"/>
      <c r="N1962" s="97"/>
      <c r="O1962" s="97"/>
      <c r="P1962" s="97"/>
      <c r="Q1962" s="98"/>
      <c r="R1962" s="140" t="str">
        <f ca="1">IF(ISERROR($Y1962),"",OFFSET('Smelter Look-up'!$C$4,$Y1962-4,0)&amp;"")</f>
        <v/>
      </c>
      <c r="S1962" s="98" t="str">
        <f ca="1" t="shared" si="216"/>
        <v/>
      </c>
      <c r="T1962" s="98" t="str">
        <f ca="1">IF(B1962="","",IF(ISERROR(MATCH($J1962,SorP!B:B,0)),"",INDIRECT("'SorP'!$A$"&amp;MATCH($S1962&amp;$J1962,SorP!C:C,0))))</f>
        <v/>
      </c>
      <c r="U1962" s="99"/>
      <c r="V1962" s="74" t="str">
        <f ca="1" t="shared" si="217"/>
        <v/>
      </c>
      <c r="W1962" s="74" t="b">
        <f ca="1" t="shared" si="218"/>
        <v>0</v>
      </c>
      <c r="X1962" s="74" t="str">
        <f ca="1" t="shared" si="219"/>
        <v>+</v>
      </c>
      <c r="Y1962" s="74" t="e">
        <f ca="1">IF(C1962="",NA(),MATCH($B1962&amp;$C1962,'Smelter Look-up'!$J:$J,0))</f>
        <v>#N/A</v>
      </c>
      <c r="AB1962" s="74">
        <f ca="1" t="shared" si="220"/>
        <v>0</v>
      </c>
      <c r="AC1962" s="74" t="str">
        <f ca="1" t="shared" si="221"/>
        <v/>
      </c>
      <c r="AD1962" s="74" t="str">
        <f ca="1" t="shared" si="222"/>
        <v/>
      </c>
    </row>
    <row r="1963" s="74" customFormat="1" ht="20.15" customHeight="1" spans="1:30">
      <c r="A1963" s="97"/>
      <c r="B1963" s="95" t="str">
        <f ca="1">IF(LEN(A1963)=0,"",INDEX('Smelter Look-up'!$A:$A,MATCH($A1963,'Smelter Look-up'!$E:$E,0)))</f>
        <v/>
      </c>
      <c r="C1963" s="95" t="str">
        <f ca="1">IF(LEN(A1963)=0,"",INDEX('Smelter Look-up'!$C:$C,MATCH($A1963,'Smelter Look-up'!$E:$E,0)))</f>
        <v/>
      </c>
      <c r="D1963" s="95"/>
      <c r="E1963" s="95" t="str">
        <f ca="1">IF(ISERROR($Y1963),"",OFFSET('Smelter Look-up'!$D$4,$Y1963-4,0)&amp;"")</f>
        <v/>
      </c>
      <c r="F1963" s="95" t="str">
        <f ca="1">IF(ISERROR($Y1963),"",OFFSET('Smelter Look-up'!$E$4,$Y1963-4,0))</f>
        <v/>
      </c>
      <c r="G1963" s="95" t="str">
        <f ca="1">IF(C1963="Smelter not listed","Enter smelter details",IF(ISERROR($Y1963),"",OFFSET('Smelter Look-up'!$F$4,$Y1963-4,0)))</f>
        <v/>
      </c>
      <c r="H1963" s="154" t="str">
        <f ca="1">IF(ISERROR($Y1963),"",OFFSET('Smelter Look-up'!$G$4,$Y1963-4,0))</f>
        <v/>
      </c>
      <c r="I1963" s="96" t="str">
        <f ca="1">IF(ISERROR($Y1963),"",OFFSET('Smelter Look-up'!$H$4,$Y1963-4,0))</f>
        <v/>
      </c>
      <c r="J1963" s="96" t="str">
        <f ca="1">IF(ISERROR($Y1963),"",OFFSET('Smelter Look-up'!$I$4,$Y1963-4,0))</f>
        <v/>
      </c>
      <c r="K1963" s="97"/>
      <c r="L1963" s="97"/>
      <c r="M1963" s="97"/>
      <c r="N1963" s="97"/>
      <c r="O1963" s="97"/>
      <c r="P1963" s="97"/>
      <c r="Q1963" s="98"/>
      <c r="R1963" s="140" t="str">
        <f ca="1">IF(ISERROR($Y1963),"",OFFSET('Smelter Look-up'!$C$4,$Y1963-4,0)&amp;"")</f>
        <v/>
      </c>
      <c r="S1963" s="98" t="str">
        <f ca="1" t="shared" si="216"/>
        <v/>
      </c>
      <c r="T1963" s="98" t="str">
        <f ca="1">IF(B1963="","",IF(ISERROR(MATCH($J1963,SorP!B:B,0)),"",INDIRECT("'SorP'!$A$"&amp;MATCH($S1963&amp;$J1963,SorP!C:C,0))))</f>
        <v/>
      </c>
      <c r="U1963" s="99"/>
      <c r="V1963" s="74" t="str">
        <f ca="1" t="shared" si="217"/>
        <v/>
      </c>
      <c r="W1963" s="74" t="b">
        <f ca="1" t="shared" si="218"/>
        <v>0</v>
      </c>
      <c r="X1963" s="74" t="str">
        <f ca="1" t="shared" si="219"/>
        <v>+</v>
      </c>
      <c r="Y1963" s="74" t="e">
        <f ca="1">IF(C1963="",NA(),MATCH($B1963&amp;$C1963,'Smelter Look-up'!$J:$J,0))</f>
        <v>#N/A</v>
      </c>
      <c r="AB1963" s="74">
        <f ca="1" t="shared" si="220"/>
        <v>0</v>
      </c>
      <c r="AC1963" s="74" t="str">
        <f ca="1" t="shared" si="221"/>
        <v/>
      </c>
      <c r="AD1963" s="74" t="str">
        <f ca="1" t="shared" si="222"/>
        <v/>
      </c>
    </row>
    <row r="1964" s="74" customFormat="1" ht="20.15" customHeight="1" spans="1:30">
      <c r="A1964" s="97"/>
      <c r="B1964" s="95" t="str">
        <f ca="1">IF(LEN(A1964)=0,"",INDEX('Smelter Look-up'!$A:$A,MATCH($A1964,'Smelter Look-up'!$E:$E,0)))</f>
        <v/>
      </c>
      <c r="C1964" s="95" t="str">
        <f ca="1">IF(LEN(A1964)=0,"",INDEX('Smelter Look-up'!$C:$C,MATCH($A1964,'Smelter Look-up'!$E:$E,0)))</f>
        <v/>
      </c>
      <c r="D1964" s="95"/>
      <c r="E1964" s="95" t="str">
        <f ca="1">IF(ISERROR($Y1964),"",OFFSET('Smelter Look-up'!$D$4,$Y1964-4,0)&amp;"")</f>
        <v/>
      </c>
      <c r="F1964" s="95" t="str">
        <f ca="1">IF(ISERROR($Y1964),"",OFFSET('Smelter Look-up'!$E$4,$Y1964-4,0))</f>
        <v/>
      </c>
      <c r="G1964" s="95" t="str">
        <f ca="1">IF(C1964="Smelter not listed","Enter smelter details",IF(ISERROR($Y1964),"",OFFSET('Smelter Look-up'!$F$4,$Y1964-4,0)))</f>
        <v/>
      </c>
      <c r="H1964" s="154" t="str">
        <f ca="1">IF(ISERROR($Y1964),"",OFFSET('Smelter Look-up'!$G$4,$Y1964-4,0))</f>
        <v/>
      </c>
      <c r="I1964" s="96" t="str">
        <f ca="1">IF(ISERROR($Y1964),"",OFFSET('Smelter Look-up'!$H$4,$Y1964-4,0))</f>
        <v/>
      </c>
      <c r="J1964" s="96" t="str">
        <f ca="1">IF(ISERROR($Y1964),"",OFFSET('Smelter Look-up'!$I$4,$Y1964-4,0))</f>
        <v/>
      </c>
      <c r="K1964" s="97"/>
      <c r="L1964" s="97"/>
      <c r="M1964" s="97"/>
      <c r="N1964" s="97"/>
      <c r="O1964" s="97"/>
      <c r="P1964" s="97"/>
      <c r="Q1964" s="98"/>
      <c r="R1964" s="140" t="str">
        <f ca="1">IF(ISERROR($Y1964),"",OFFSET('Smelter Look-up'!$C$4,$Y1964-4,0)&amp;"")</f>
        <v/>
      </c>
      <c r="S1964" s="98" t="str">
        <f ca="1" t="shared" si="216"/>
        <v/>
      </c>
      <c r="T1964" s="98" t="str">
        <f ca="1">IF(B1964="","",IF(ISERROR(MATCH($J1964,SorP!B:B,0)),"",INDIRECT("'SorP'!$A$"&amp;MATCH($S1964&amp;$J1964,SorP!C:C,0))))</f>
        <v/>
      </c>
      <c r="U1964" s="99"/>
      <c r="V1964" s="74" t="str">
        <f ca="1" t="shared" si="217"/>
        <v/>
      </c>
      <c r="W1964" s="74" t="b">
        <f ca="1" t="shared" si="218"/>
        <v>0</v>
      </c>
      <c r="X1964" s="74" t="str">
        <f ca="1" t="shared" si="219"/>
        <v>+</v>
      </c>
      <c r="Y1964" s="74" t="e">
        <f ca="1">IF(C1964="",NA(),MATCH($B1964&amp;$C1964,'Smelter Look-up'!$J:$J,0))</f>
        <v>#N/A</v>
      </c>
      <c r="AB1964" s="74">
        <f ca="1" t="shared" si="220"/>
        <v>0</v>
      </c>
      <c r="AC1964" s="74" t="str">
        <f ca="1" t="shared" si="221"/>
        <v/>
      </c>
      <c r="AD1964" s="74" t="str">
        <f ca="1" t="shared" si="222"/>
        <v/>
      </c>
    </row>
    <row r="1965" s="74" customFormat="1" ht="20.15" customHeight="1" spans="1:30">
      <c r="A1965" s="97"/>
      <c r="B1965" s="95" t="str">
        <f ca="1">IF(LEN(A1965)=0,"",INDEX('Smelter Look-up'!$A:$A,MATCH($A1965,'Smelter Look-up'!$E:$E,0)))</f>
        <v/>
      </c>
      <c r="C1965" s="95" t="str">
        <f ca="1">IF(LEN(A1965)=0,"",INDEX('Smelter Look-up'!$C:$C,MATCH($A1965,'Smelter Look-up'!$E:$E,0)))</f>
        <v/>
      </c>
      <c r="D1965" s="95"/>
      <c r="E1965" s="95" t="str">
        <f ca="1">IF(ISERROR($Y1965),"",OFFSET('Smelter Look-up'!$D$4,$Y1965-4,0)&amp;"")</f>
        <v/>
      </c>
      <c r="F1965" s="95" t="str">
        <f ca="1">IF(ISERROR($Y1965),"",OFFSET('Smelter Look-up'!$E$4,$Y1965-4,0))</f>
        <v/>
      </c>
      <c r="G1965" s="95" t="str">
        <f ca="1">IF(C1965="Smelter not listed","Enter smelter details",IF(ISERROR($Y1965),"",OFFSET('Smelter Look-up'!$F$4,$Y1965-4,0)))</f>
        <v/>
      </c>
      <c r="H1965" s="154" t="str">
        <f ca="1">IF(ISERROR($Y1965),"",OFFSET('Smelter Look-up'!$G$4,$Y1965-4,0))</f>
        <v/>
      </c>
      <c r="I1965" s="96" t="str">
        <f ca="1">IF(ISERROR($Y1965),"",OFFSET('Smelter Look-up'!$H$4,$Y1965-4,0))</f>
        <v/>
      </c>
      <c r="J1965" s="96" t="str">
        <f ca="1">IF(ISERROR($Y1965),"",OFFSET('Smelter Look-up'!$I$4,$Y1965-4,0))</f>
        <v/>
      </c>
      <c r="K1965" s="97"/>
      <c r="L1965" s="97"/>
      <c r="M1965" s="97"/>
      <c r="N1965" s="97"/>
      <c r="O1965" s="97"/>
      <c r="P1965" s="97"/>
      <c r="Q1965" s="98"/>
      <c r="R1965" s="140" t="str">
        <f ca="1">IF(ISERROR($Y1965),"",OFFSET('Smelter Look-up'!$C$4,$Y1965-4,0)&amp;"")</f>
        <v/>
      </c>
      <c r="S1965" s="98" t="str">
        <f ca="1" t="shared" si="216"/>
        <v/>
      </c>
      <c r="T1965" s="98" t="str">
        <f ca="1">IF(B1965="","",IF(ISERROR(MATCH($J1965,SorP!B:B,0)),"",INDIRECT("'SorP'!$A$"&amp;MATCH($S1965&amp;$J1965,SorP!C:C,0))))</f>
        <v/>
      </c>
      <c r="U1965" s="99"/>
      <c r="V1965" s="74" t="str">
        <f ca="1" t="shared" si="217"/>
        <v/>
      </c>
      <c r="W1965" s="74" t="b">
        <f ca="1" t="shared" si="218"/>
        <v>0</v>
      </c>
      <c r="X1965" s="74" t="str">
        <f ca="1" t="shared" si="219"/>
        <v>+</v>
      </c>
      <c r="Y1965" s="74" t="e">
        <f ca="1">IF(C1965="",NA(),MATCH($B1965&amp;$C1965,'Smelter Look-up'!$J:$J,0))</f>
        <v>#N/A</v>
      </c>
      <c r="AB1965" s="74">
        <f ca="1" t="shared" si="220"/>
        <v>0</v>
      </c>
      <c r="AC1965" s="74" t="str">
        <f ca="1" t="shared" si="221"/>
        <v/>
      </c>
      <c r="AD1965" s="74" t="str">
        <f ca="1" t="shared" si="222"/>
        <v/>
      </c>
    </row>
    <row r="1966" s="74" customFormat="1" ht="20.15" customHeight="1" spans="1:30">
      <c r="A1966" s="97"/>
      <c r="B1966" s="95" t="str">
        <f ca="1">IF(LEN(A1966)=0,"",INDEX('Smelter Look-up'!$A:$A,MATCH($A1966,'Smelter Look-up'!$E:$E,0)))</f>
        <v/>
      </c>
      <c r="C1966" s="95" t="str">
        <f ca="1">IF(LEN(A1966)=0,"",INDEX('Smelter Look-up'!$C:$C,MATCH($A1966,'Smelter Look-up'!$E:$E,0)))</f>
        <v/>
      </c>
      <c r="D1966" s="95"/>
      <c r="E1966" s="95" t="str">
        <f ca="1">IF(ISERROR($Y1966),"",OFFSET('Smelter Look-up'!$D$4,$Y1966-4,0)&amp;"")</f>
        <v/>
      </c>
      <c r="F1966" s="95" t="str">
        <f ca="1">IF(ISERROR($Y1966),"",OFFSET('Smelter Look-up'!$E$4,$Y1966-4,0))</f>
        <v/>
      </c>
      <c r="G1966" s="95" t="str">
        <f ca="1">IF(C1966="Smelter not listed","Enter smelter details",IF(ISERROR($Y1966),"",OFFSET('Smelter Look-up'!$F$4,$Y1966-4,0)))</f>
        <v/>
      </c>
      <c r="H1966" s="154" t="str">
        <f ca="1">IF(ISERROR($Y1966),"",OFFSET('Smelter Look-up'!$G$4,$Y1966-4,0))</f>
        <v/>
      </c>
      <c r="I1966" s="96" t="str">
        <f ca="1">IF(ISERROR($Y1966),"",OFFSET('Smelter Look-up'!$H$4,$Y1966-4,0))</f>
        <v/>
      </c>
      <c r="J1966" s="96" t="str">
        <f ca="1">IF(ISERROR($Y1966),"",OFFSET('Smelter Look-up'!$I$4,$Y1966-4,0))</f>
        <v/>
      </c>
      <c r="K1966" s="97"/>
      <c r="L1966" s="97"/>
      <c r="M1966" s="97"/>
      <c r="N1966" s="97"/>
      <c r="O1966" s="97"/>
      <c r="P1966" s="97"/>
      <c r="Q1966" s="98"/>
      <c r="R1966" s="140" t="str">
        <f ca="1">IF(ISERROR($Y1966),"",OFFSET('Smelter Look-up'!$C$4,$Y1966-4,0)&amp;"")</f>
        <v/>
      </c>
      <c r="S1966" s="98" t="str">
        <f ca="1" t="shared" si="216"/>
        <v/>
      </c>
      <c r="T1966" s="98" t="str">
        <f ca="1">IF(B1966="","",IF(ISERROR(MATCH($J1966,SorP!B:B,0)),"",INDIRECT("'SorP'!$A$"&amp;MATCH($S1966&amp;$J1966,SorP!C:C,0))))</f>
        <v/>
      </c>
      <c r="U1966" s="99"/>
      <c r="V1966" s="74" t="str">
        <f ca="1" t="shared" si="217"/>
        <v/>
      </c>
      <c r="W1966" s="74" t="b">
        <f ca="1" t="shared" si="218"/>
        <v>0</v>
      </c>
      <c r="X1966" s="74" t="str">
        <f ca="1" t="shared" si="219"/>
        <v>+</v>
      </c>
      <c r="Y1966" s="74" t="e">
        <f ca="1">IF(C1966="",NA(),MATCH($B1966&amp;$C1966,'Smelter Look-up'!$J:$J,0))</f>
        <v>#N/A</v>
      </c>
      <c r="AB1966" s="74">
        <f ca="1" t="shared" si="220"/>
        <v>0</v>
      </c>
      <c r="AC1966" s="74" t="str">
        <f ca="1" t="shared" si="221"/>
        <v/>
      </c>
      <c r="AD1966" s="74" t="str">
        <f ca="1" t="shared" si="222"/>
        <v/>
      </c>
    </row>
    <row r="1967" s="74" customFormat="1" ht="20.15" customHeight="1" spans="1:30">
      <c r="A1967" s="97"/>
      <c r="B1967" s="95" t="str">
        <f ca="1">IF(LEN(A1967)=0,"",INDEX('Smelter Look-up'!$A:$A,MATCH($A1967,'Smelter Look-up'!$E:$E,0)))</f>
        <v/>
      </c>
      <c r="C1967" s="95" t="str">
        <f ca="1">IF(LEN(A1967)=0,"",INDEX('Smelter Look-up'!$C:$C,MATCH($A1967,'Smelter Look-up'!$E:$E,0)))</f>
        <v/>
      </c>
      <c r="D1967" s="95"/>
      <c r="E1967" s="95" t="str">
        <f ca="1">IF(ISERROR($Y1967),"",OFFSET('Smelter Look-up'!$D$4,$Y1967-4,0)&amp;"")</f>
        <v/>
      </c>
      <c r="F1967" s="95" t="str">
        <f ca="1">IF(ISERROR($Y1967),"",OFFSET('Smelter Look-up'!$E$4,$Y1967-4,0))</f>
        <v/>
      </c>
      <c r="G1967" s="95" t="str">
        <f ca="1">IF(C1967="Smelter not listed","Enter smelter details",IF(ISERROR($Y1967),"",OFFSET('Smelter Look-up'!$F$4,$Y1967-4,0)))</f>
        <v/>
      </c>
      <c r="H1967" s="154" t="str">
        <f ca="1">IF(ISERROR($Y1967),"",OFFSET('Smelter Look-up'!$G$4,$Y1967-4,0))</f>
        <v/>
      </c>
      <c r="I1967" s="96" t="str">
        <f ca="1">IF(ISERROR($Y1967),"",OFFSET('Smelter Look-up'!$H$4,$Y1967-4,0))</f>
        <v/>
      </c>
      <c r="J1967" s="96" t="str">
        <f ca="1">IF(ISERROR($Y1967),"",OFFSET('Smelter Look-up'!$I$4,$Y1967-4,0))</f>
        <v/>
      </c>
      <c r="K1967" s="97"/>
      <c r="L1967" s="97"/>
      <c r="M1967" s="97"/>
      <c r="N1967" s="97"/>
      <c r="O1967" s="97"/>
      <c r="P1967" s="97"/>
      <c r="Q1967" s="98"/>
      <c r="R1967" s="140" t="str">
        <f ca="1">IF(ISERROR($Y1967),"",OFFSET('Smelter Look-up'!$C$4,$Y1967-4,0)&amp;"")</f>
        <v/>
      </c>
      <c r="S1967" s="98" t="str">
        <f ca="1" t="shared" si="216"/>
        <v/>
      </c>
      <c r="T1967" s="98" t="str">
        <f ca="1">IF(B1967="","",IF(ISERROR(MATCH($J1967,SorP!B:B,0)),"",INDIRECT("'SorP'!$A$"&amp;MATCH($S1967&amp;$J1967,SorP!C:C,0))))</f>
        <v/>
      </c>
      <c r="U1967" s="99"/>
      <c r="V1967" s="74" t="str">
        <f ca="1" t="shared" si="217"/>
        <v/>
      </c>
      <c r="W1967" s="74" t="b">
        <f ca="1" t="shared" si="218"/>
        <v>0</v>
      </c>
      <c r="X1967" s="74" t="str">
        <f ca="1" t="shared" si="219"/>
        <v>+</v>
      </c>
      <c r="Y1967" s="74" t="e">
        <f ca="1">IF(C1967="",NA(),MATCH($B1967&amp;$C1967,'Smelter Look-up'!$J:$J,0))</f>
        <v>#N/A</v>
      </c>
      <c r="AB1967" s="74">
        <f ca="1" t="shared" si="220"/>
        <v>0</v>
      </c>
      <c r="AC1967" s="74" t="str">
        <f ca="1" t="shared" si="221"/>
        <v/>
      </c>
      <c r="AD1967" s="74" t="str">
        <f ca="1" t="shared" si="222"/>
        <v/>
      </c>
    </row>
    <row r="1968" s="74" customFormat="1" ht="20.15" customHeight="1" spans="1:30">
      <c r="A1968" s="97"/>
      <c r="B1968" s="95" t="str">
        <f ca="1">IF(LEN(A1968)=0,"",INDEX('Smelter Look-up'!$A:$A,MATCH($A1968,'Smelter Look-up'!$E:$E,0)))</f>
        <v/>
      </c>
      <c r="C1968" s="95" t="str">
        <f ca="1">IF(LEN(A1968)=0,"",INDEX('Smelter Look-up'!$C:$C,MATCH($A1968,'Smelter Look-up'!$E:$E,0)))</f>
        <v/>
      </c>
      <c r="D1968" s="95"/>
      <c r="E1968" s="95" t="str">
        <f ca="1">IF(ISERROR($Y1968),"",OFFSET('Smelter Look-up'!$D$4,$Y1968-4,0)&amp;"")</f>
        <v/>
      </c>
      <c r="F1968" s="95" t="str">
        <f ca="1">IF(ISERROR($Y1968),"",OFFSET('Smelter Look-up'!$E$4,$Y1968-4,0))</f>
        <v/>
      </c>
      <c r="G1968" s="95" t="str">
        <f ca="1">IF(C1968="Smelter not listed","Enter smelter details",IF(ISERROR($Y1968),"",OFFSET('Smelter Look-up'!$F$4,$Y1968-4,0)))</f>
        <v/>
      </c>
      <c r="H1968" s="154" t="str">
        <f ca="1">IF(ISERROR($Y1968),"",OFFSET('Smelter Look-up'!$G$4,$Y1968-4,0))</f>
        <v/>
      </c>
      <c r="I1968" s="96" t="str">
        <f ca="1">IF(ISERROR($Y1968),"",OFFSET('Smelter Look-up'!$H$4,$Y1968-4,0))</f>
        <v/>
      </c>
      <c r="J1968" s="96" t="str">
        <f ca="1">IF(ISERROR($Y1968),"",OFFSET('Smelter Look-up'!$I$4,$Y1968-4,0))</f>
        <v/>
      </c>
      <c r="K1968" s="97"/>
      <c r="L1968" s="97"/>
      <c r="M1968" s="97"/>
      <c r="N1968" s="97"/>
      <c r="O1968" s="97"/>
      <c r="P1968" s="97"/>
      <c r="Q1968" s="98"/>
      <c r="R1968" s="140" t="str">
        <f ca="1">IF(ISERROR($Y1968),"",OFFSET('Smelter Look-up'!$C$4,$Y1968-4,0)&amp;"")</f>
        <v/>
      </c>
      <c r="S1968" s="98" t="str">
        <f ca="1" t="shared" ref="S1968:S2031" si="223">IF(B1968="","",IF(ISERROR(MATCH($E1968,CL,0)),"Unknown",INDIRECT("'C'!$A$"&amp;MATCH($E1968,CL,0)+1)))</f>
        <v/>
      </c>
      <c r="T1968" s="98" t="str">
        <f ca="1">IF(B1968="","",IF(ISERROR(MATCH($J1968,SorP!B:B,0)),"",INDIRECT("'SorP'!$A$"&amp;MATCH($S1968&amp;$J1968,SorP!C:C,0))))</f>
        <v/>
      </c>
      <c r="U1968" s="99"/>
      <c r="V1968" s="74" t="str">
        <f ca="1" t="shared" ref="V1968:V2031" si="224">B1968&amp;C1968</f>
        <v/>
      </c>
      <c r="W1968" s="74" t="b">
        <f ca="1" t="shared" ref="W1968:W2031" si="225">OR(ISBLANK(C1968),ISBLANK(E1968))</f>
        <v>0</v>
      </c>
      <c r="X1968" s="74" t="str">
        <f ca="1" t="shared" ref="X1968:X2031" si="226">IF(W1968,"",B1968&amp;"+")</f>
        <v>+</v>
      </c>
      <c r="Y1968" s="74" t="e">
        <f ca="1">IF(C1968="",NA(),MATCH($B1968&amp;$C1968,'Smelter Look-up'!$J:$J,0))</f>
        <v>#N/A</v>
      </c>
      <c r="AB1968" s="74">
        <f ca="1" t="shared" si="220"/>
        <v>0</v>
      </c>
      <c r="AC1968" s="74" t="str">
        <f ca="1" t="shared" si="221"/>
        <v/>
      </c>
      <c r="AD1968" s="74" t="str">
        <f ca="1" t="shared" si="222"/>
        <v/>
      </c>
    </row>
    <row r="1969" s="74" customFormat="1" ht="20.15" customHeight="1" spans="1:30">
      <c r="A1969" s="97"/>
      <c r="B1969" s="95" t="str">
        <f ca="1">IF(LEN(A1969)=0,"",INDEX('Smelter Look-up'!$A:$A,MATCH($A1969,'Smelter Look-up'!$E:$E,0)))</f>
        <v/>
      </c>
      <c r="C1969" s="95" t="str">
        <f ca="1">IF(LEN(A1969)=0,"",INDEX('Smelter Look-up'!$C:$C,MATCH($A1969,'Smelter Look-up'!$E:$E,0)))</f>
        <v/>
      </c>
      <c r="D1969" s="95"/>
      <c r="E1969" s="95" t="str">
        <f ca="1">IF(ISERROR($Y1969),"",OFFSET('Smelter Look-up'!$D$4,$Y1969-4,0)&amp;"")</f>
        <v/>
      </c>
      <c r="F1969" s="95" t="str">
        <f ca="1">IF(ISERROR($Y1969),"",OFFSET('Smelter Look-up'!$E$4,$Y1969-4,0))</f>
        <v/>
      </c>
      <c r="G1969" s="95" t="str">
        <f ca="1">IF(C1969="Smelter not listed","Enter smelter details",IF(ISERROR($Y1969),"",OFFSET('Smelter Look-up'!$F$4,$Y1969-4,0)))</f>
        <v/>
      </c>
      <c r="H1969" s="154" t="str">
        <f ca="1">IF(ISERROR($Y1969),"",OFFSET('Smelter Look-up'!$G$4,$Y1969-4,0))</f>
        <v/>
      </c>
      <c r="I1969" s="96" t="str">
        <f ca="1">IF(ISERROR($Y1969),"",OFFSET('Smelter Look-up'!$H$4,$Y1969-4,0))</f>
        <v/>
      </c>
      <c r="J1969" s="96" t="str">
        <f ca="1">IF(ISERROR($Y1969),"",OFFSET('Smelter Look-up'!$I$4,$Y1969-4,0))</f>
        <v/>
      </c>
      <c r="K1969" s="97"/>
      <c r="L1969" s="97"/>
      <c r="M1969" s="97"/>
      <c r="N1969" s="97"/>
      <c r="O1969" s="97"/>
      <c r="P1969" s="97"/>
      <c r="Q1969" s="98"/>
      <c r="R1969" s="140" t="str">
        <f ca="1">IF(ISERROR($Y1969),"",OFFSET('Smelter Look-up'!$C$4,$Y1969-4,0)&amp;"")</f>
        <v/>
      </c>
      <c r="S1969" s="98" t="str">
        <f ca="1" t="shared" si="223"/>
        <v/>
      </c>
      <c r="T1969" s="98" t="str">
        <f ca="1">IF(B1969="","",IF(ISERROR(MATCH($J1969,SorP!B:B,0)),"",INDIRECT("'SorP'!$A$"&amp;MATCH($S1969&amp;$J1969,SorP!C:C,0))))</f>
        <v/>
      </c>
      <c r="U1969" s="99"/>
      <c r="V1969" s="74" t="str">
        <f ca="1" t="shared" si="224"/>
        <v/>
      </c>
      <c r="W1969" s="74" t="b">
        <f ca="1" t="shared" si="225"/>
        <v>0</v>
      </c>
      <c r="X1969" s="74" t="str">
        <f ca="1" t="shared" si="226"/>
        <v>+</v>
      </c>
      <c r="Y1969" s="74" t="e">
        <f ca="1">IF(C1969="",NA(),MATCH($B1969&amp;$C1969,'Smelter Look-up'!$J:$J,0))</f>
        <v>#N/A</v>
      </c>
      <c r="AB1969" s="74">
        <f ca="1" t="shared" ref="AB1969:AB2032" si="227">IF(AND(C1969="Smelter not listed",OR(LEN(D1969)=0,LEN(E1969)=0)),1,0)</f>
        <v>0</v>
      </c>
      <c r="AC1969" s="74" t="str">
        <f ca="1" t="shared" ref="AC1969:AC2032" si="228">B1969</f>
        <v/>
      </c>
      <c r="AD1969" s="74" t="str">
        <f ca="1" t="shared" si="222"/>
        <v/>
      </c>
    </row>
    <row r="1970" s="74" customFormat="1" ht="20.15" customHeight="1" spans="1:30">
      <c r="A1970" s="97"/>
      <c r="B1970" s="95" t="str">
        <f ca="1">IF(LEN(A1970)=0,"",INDEX('Smelter Look-up'!$A:$A,MATCH($A1970,'Smelter Look-up'!$E:$E,0)))</f>
        <v/>
      </c>
      <c r="C1970" s="95" t="str">
        <f ca="1">IF(LEN(A1970)=0,"",INDEX('Smelter Look-up'!$C:$C,MATCH($A1970,'Smelter Look-up'!$E:$E,0)))</f>
        <v/>
      </c>
      <c r="D1970" s="95"/>
      <c r="E1970" s="95" t="str">
        <f ca="1">IF(ISERROR($Y1970),"",OFFSET('Smelter Look-up'!$D$4,$Y1970-4,0)&amp;"")</f>
        <v/>
      </c>
      <c r="F1970" s="95" t="str">
        <f ca="1">IF(ISERROR($Y1970),"",OFFSET('Smelter Look-up'!$E$4,$Y1970-4,0))</f>
        <v/>
      </c>
      <c r="G1970" s="95" t="str">
        <f ca="1">IF(C1970="Smelter not listed","Enter smelter details",IF(ISERROR($Y1970),"",OFFSET('Smelter Look-up'!$F$4,$Y1970-4,0)))</f>
        <v/>
      </c>
      <c r="H1970" s="154" t="str">
        <f ca="1">IF(ISERROR($Y1970),"",OFFSET('Smelter Look-up'!$G$4,$Y1970-4,0))</f>
        <v/>
      </c>
      <c r="I1970" s="96" t="str">
        <f ca="1">IF(ISERROR($Y1970),"",OFFSET('Smelter Look-up'!$H$4,$Y1970-4,0))</f>
        <v/>
      </c>
      <c r="J1970" s="96" t="str">
        <f ca="1">IF(ISERROR($Y1970),"",OFFSET('Smelter Look-up'!$I$4,$Y1970-4,0))</f>
        <v/>
      </c>
      <c r="K1970" s="97"/>
      <c r="L1970" s="97"/>
      <c r="M1970" s="97"/>
      <c r="N1970" s="97"/>
      <c r="O1970" s="97"/>
      <c r="P1970" s="97"/>
      <c r="Q1970" s="98"/>
      <c r="R1970" s="140" t="str">
        <f ca="1">IF(ISERROR($Y1970),"",OFFSET('Smelter Look-up'!$C$4,$Y1970-4,0)&amp;"")</f>
        <v/>
      </c>
      <c r="S1970" s="98" t="str">
        <f ca="1" t="shared" si="223"/>
        <v/>
      </c>
      <c r="T1970" s="98" t="str">
        <f ca="1">IF(B1970="","",IF(ISERROR(MATCH($J1970,SorP!B:B,0)),"",INDIRECT("'SorP'!$A$"&amp;MATCH($S1970&amp;$J1970,SorP!C:C,0))))</f>
        <v/>
      </c>
      <c r="U1970" s="99"/>
      <c r="V1970" s="74" t="str">
        <f ca="1" t="shared" si="224"/>
        <v/>
      </c>
      <c r="W1970" s="74" t="b">
        <f ca="1" t="shared" si="225"/>
        <v>0</v>
      </c>
      <c r="X1970" s="74" t="str">
        <f ca="1" t="shared" si="226"/>
        <v>+</v>
      </c>
      <c r="Y1970" s="74" t="e">
        <f ca="1">IF(C1970="",NA(),MATCH($B1970&amp;$C1970,'Smelter Look-up'!$J:$J,0))</f>
        <v>#N/A</v>
      </c>
      <c r="AB1970" s="74">
        <f ca="1" t="shared" si="227"/>
        <v>0</v>
      </c>
      <c r="AC1970" s="74" t="str">
        <f ca="1" t="shared" si="228"/>
        <v/>
      </c>
      <c r="AD1970" s="74" t="str">
        <f ca="1" t="shared" si="222"/>
        <v/>
      </c>
    </row>
    <row r="1971" s="74" customFormat="1" ht="20.15" customHeight="1" spans="1:30">
      <c r="A1971" s="97"/>
      <c r="B1971" s="95" t="str">
        <f ca="1">IF(LEN(A1971)=0,"",INDEX('Smelter Look-up'!$A:$A,MATCH($A1971,'Smelter Look-up'!$E:$E,0)))</f>
        <v/>
      </c>
      <c r="C1971" s="95" t="str">
        <f ca="1">IF(LEN(A1971)=0,"",INDEX('Smelter Look-up'!$C:$C,MATCH($A1971,'Smelter Look-up'!$E:$E,0)))</f>
        <v/>
      </c>
      <c r="D1971" s="95"/>
      <c r="E1971" s="95" t="str">
        <f ca="1">IF(ISERROR($Y1971),"",OFFSET('Smelter Look-up'!$D$4,$Y1971-4,0)&amp;"")</f>
        <v/>
      </c>
      <c r="F1971" s="95" t="str">
        <f ca="1">IF(ISERROR($Y1971),"",OFFSET('Smelter Look-up'!$E$4,$Y1971-4,0))</f>
        <v/>
      </c>
      <c r="G1971" s="95" t="str">
        <f ca="1">IF(C1971="Smelter not listed","Enter smelter details",IF(ISERROR($Y1971),"",OFFSET('Smelter Look-up'!$F$4,$Y1971-4,0)))</f>
        <v/>
      </c>
      <c r="H1971" s="154" t="str">
        <f ca="1">IF(ISERROR($Y1971),"",OFFSET('Smelter Look-up'!$G$4,$Y1971-4,0))</f>
        <v/>
      </c>
      <c r="I1971" s="96" t="str">
        <f ca="1">IF(ISERROR($Y1971),"",OFFSET('Smelter Look-up'!$H$4,$Y1971-4,0))</f>
        <v/>
      </c>
      <c r="J1971" s="96" t="str">
        <f ca="1">IF(ISERROR($Y1971),"",OFFSET('Smelter Look-up'!$I$4,$Y1971-4,0))</f>
        <v/>
      </c>
      <c r="K1971" s="97"/>
      <c r="L1971" s="97"/>
      <c r="M1971" s="97"/>
      <c r="N1971" s="97"/>
      <c r="O1971" s="97"/>
      <c r="P1971" s="97"/>
      <c r="Q1971" s="98"/>
      <c r="R1971" s="140" t="str">
        <f ca="1">IF(ISERROR($Y1971),"",OFFSET('Smelter Look-up'!$C$4,$Y1971-4,0)&amp;"")</f>
        <v/>
      </c>
      <c r="S1971" s="98" t="str">
        <f ca="1" t="shared" si="223"/>
        <v/>
      </c>
      <c r="T1971" s="98" t="str">
        <f ca="1">IF(B1971="","",IF(ISERROR(MATCH($J1971,SorP!B:B,0)),"",INDIRECT("'SorP'!$A$"&amp;MATCH($S1971&amp;$J1971,SorP!C:C,0))))</f>
        <v/>
      </c>
      <c r="U1971" s="99"/>
      <c r="V1971" s="74" t="str">
        <f ca="1" t="shared" si="224"/>
        <v/>
      </c>
      <c r="W1971" s="74" t="b">
        <f ca="1" t="shared" si="225"/>
        <v>0</v>
      </c>
      <c r="X1971" s="74" t="str">
        <f ca="1" t="shared" si="226"/>
        <v>+</v>
      </c>
      <c r="Y1971" s="74" t="e">
        <f ca="1">IF(C1971="",NA(),MATCH($B1971&amp;$C1971,'Smelter Look-up'!$J:$J,0))</f>
        <v>#N/A</v>
      </c>
      <c r="AB1971" s="74">
        <f ca="1" t="shared" si="227"/>
        <v>0</v>
      </c>
      <c r="AC1971" s="74" t="str">
        <f ca="1" t="shared" si="228"/>
        <v/>
      </c>
      <c r="AD1971" s="74" t="str">
        <f ca="1" t="shared" si="222"/>
        <v/>
      </c>
    </row>
    <row r="1972" s="74" customFormat="1" ht="20.15" customHeight="1" spans="1:30">
      <c r="A1972" s="97"/>
      <c r="B1972" s="95" t="str">
        <f ca="1">IF(LEN(A1972)=0,"",INDEX('Smelter Look-up'!$A:$A,MATCH($A1972,'Smelter Look-up'!$E:$E,0)))</f>
        <v/>
      </c>
      <c r="C1972" s="95" t="str">
        <f ca="1">IF(LEN(A1972)=0,"",INDEX('Smelter Look-up'!$C:$C,MATCH($A1972,'Smelter Look-up'!$E:$E,0)))</f>
        <v/>
      </c>
      <c r="D1972" s="95"/>
      <c r="E1972" s="95" t="str">
        <f ca="1">IF(ISERROR($Y1972),"",OFFSET('Smelter Look-up'!$D$4,$Y1972-4,0)&amp;"")</f>
        <v/>
      </c>
      <c r="F1972" s="95" t="str">
        <f ca="1">IF(ISERROR($Y1972),"",OFFSET('Smelter Look-up'!$E$4,$Y1972-4,0))</f>
        <v/>
      </c>
      <c r="G1972" s="95" t="str">
        <f ca="1">IF(C1972="Smelter not listed","Enter smelter details",IF(ISERROR($Y1972),"",OFFSET('Smelter Look-up'!$F$4,$Y1972-4,0)))</f>
        <v/>
      </c>
      <c r="H1972" s="154" t="str">
        <f ca="1">IF(ISERROR($Y1972),"",OFFSET('Smelter Look-up'!$G$4,$Y1972-4,0))</f>
        <v/>
      </c>
      <c r="I1972" s="96" t="str">
        <f ca="1">IF(ISERROR($Y1972),"",OFFSET('Smelter Look-up'!$H$4,$Y1972-4,0))</f>
        <v/>
      </c>
      <c r="J1972" s="96" t="str">
        <f ca="1">IF(ISERROR($Y1972),"",OFFSET('Smelter Look-up'!$I$4,$Y1972-4,0))</f>
        <v/>
      </c>
      <c r="K1972" s="97"/>
      <c r="L1972" s="97"/>
      <c r="M1972" s="97"/>
      <c r="N1972" s="97"/>
      <c r="O1972" s="97"/>
      <c r="P1972" s="97"/>
      <c r="Q1972" s="98"/>
      <c r="R1972" s="140" t="str">
        <f ca="1">IF(ISERROR($Y1972),"",OFFSET('Smelter Look-up'!$C$4,$Y1972-4,0)&amp;"")</f>
        <v/>
      </c>
      <c r="S1972" s="98" t="str">
        <f ca="1" t="shared" si="223"/>
        <v/>
      </c>
      <c r="T1972" s="98" t="str">
        <f ca="1">IF(B1972="","",IF(ISERROR(MATCH($J1972,SorP!B:B,0)),"",INDIRECT("'SorP'!$A$"&amp;MATCH($S1972&amp;$J1972,SorP!C:C,0))))</f>
        <v/>
      </c>
      <c r="U1972" s="99"/>
      <c r="V1972" s="74" t="str">
        <f ca="1" t="shared" si="224"/>
        <v/>
      </c>
      <c r="W1972" s="74" t="b">
        <f ca="1" t="shared" si="225"/>
        <v>0</v>
      </c>
      <c r="X1972" s="74" t="str">
        <f ca="1" t="shared" si="226"/>
        <v>+</v>
      </c>
      <c r="Y1972" s="74" t="e">
        <f ca="1">IF(C1972="",NA(),MATCH($B1972&amp;$C1972,'Smelter Look-up'!$J:$J,0))</f>
        <v>#N/A</v>
      </c>
      <c r="AB1972" s="74">
        <f ca="1" t="shared" si="227"/>
        <v>0</v>
      </c>
      <c r="AC1972" s="74" t="str">
        <f ca="1" t="shared" si="228"/>
        <v/>
      </c>
      <c r="AD1972" s="74" t="str">
        <f ca="1" t="shared" si="222"/>
        <v/>
      </c>
    </row>
    <row r="1973" s="74" customFormat="1" ht="20.15" customHeight="1" spans="1:30">
      <c r="A1973" s="97"/>
      <c r="B1973" s="95" t="str">
        <f ca="1">IF(LEN(A1973)=0,"",INDEX('Smelter Look-up'!$A:$A,MATCH($A1973,'Smelter Look-up'!$E:$E,0)))</f>
        <v/>
      </c>
      <c r="C1973" s="95" t="str">
        <f ca="1">IF(LEN(A1973)=0,"",INDEX('Smelter Look-up'!$C:$C,MATCH($A1973,'Smelter Look-up'!$E:$E,0)))</f>
        <v/>
      </c>
      <c r="D1973" s="95"/>
      <c r="E1973" s="95" t="str">
        <f ca="1">IF(ISERROR($Y1973),"",OFFSET('Smelter Look-up'!$D$4,$Y1973-4,0)&amp;"")</f>
        <v/>
      </c>
      <c r="F1973" s="95" t="str">
        <f ca="1">IF(ISERROR($Y1973),"",OFFSET('Smelter Look-up'!$E$4,$Y1973-4,0))</f>
        <v/>
      </c>
      <c r="G1973" s="95" t="str">
        <f ca="1">IF(C1973="Smelter not listed","Enter smelter details",IF(ISERROR($Y1973),"",OFFSET('Smelter Look-up'!$F$4,$Y1973-4,0)))</f>
        <v/>
      </c>
      <c r="H1973" s="154" t="str">
        <f ca="1">IF(ISERROR($Y1973),"",OFFSET('Smelter Look-up'!$G$4,$Y1973-4,0))</f>
        <v/>
      </c>
      <c r="I1973" s="96" t="str">
        <f ca="1">IF(ISERROR($Y1973),"",OFFSET('Smelter Look-up'!$H$4,$Y1973-4,0))</f>
        <v/>
      </c>
      <c r="J1973" s="96" t="str">
        <f ca="1">IF(ISERROR($Y1973),"",OFFSET('Smelter Look-up'!$I$4,$Y1973-4,0))</f>
        <v/>
      </c>
      <c r="K1973" s="97"/>
      <c r="L1973" s="97"/>
      <c r="M1973" s="97"/>
      <c r="N1973" s="97"/>
      <c r="O1973" s="97"/>
      <c r="P1973" s="97"/>
      <c r="Q1973" s="98"/>
      <c r="R1973" s="140" t="str">
        <f ca="1">IF(ISERROR($Y1973),"",OFFSET('Smelter Look-up'!$C$4,$Y1973-4,0)&amp;"")</f>
        <v/>
      </c>
      <c r="S1973" s="98" t="str">
        <f ca="1" t="shared" si="223"/>
        <v/>
      </c>
      <c r="T1973" s="98" t="str">
        <f ca="1">IF(B1973="","",IF(ISERROR(MATCH($J1973,SorP!B:B,0)),"",INDIRECT("'SorP'!$A$"&amp;MATCH($S1973&amp;$J1973,SorP!C:C,0))))</f>
        <v/>
      </c>
      <c r="U1973" s="99"/>
      <c r="V1973" s="74" t="str">
        <f ca="1" t="shared" si="224"/>
        <v/>
      </c>
      <c r="W1973" s="74" t="b">
        <f ca="1" t="shared" si="225"/>
        <v>0</v>
      </c>
      <c r="X1973" s="74" t="str">
        <f ca="1" t="shared" si="226"/>
        <v>+</v>
      </c>
      <c r="Y1973" s="74" t="e">
        <f ca="1">IF(C1973="",NA(),MATCH($B1973&amp;$C1973,'Smelter Look-up'!$J:$J,0))</f>
        <v>#N/A</v>
      </c>
      <c r="AB1973" s="74">
        <f ca="1" t="shared" si="227"/>
        <v>0</v>
      </c>
      <c r="AC1973" s="74" t="str">
        <f ca="1" t="shared" si="228"/>
        <v/>
      </c>
      <c r="AD1973" s="74" t="str">
        <f ca="1" t="shared" si="222"/>
        <v/>
      </c>
    </row>
    <row r="1974" s="74" customFormat="1" ht="20.15" customHeight="1" spans="1:30">
      <c r="A1974" s="97"/>
      <c r="B1974" s="95" t="str">
        <f ca="1">IF(LEN(A1974)=0,"",INDEX('Smelter Look-up'!$A:$A,MATCH($A1974,'Smelter Look-up'!$E:$E,0)))</f>
        <v/>
      </c>
      <c r="C1974" s="95" t="str">
        <f ca="1">IF(LEN(A1974)=0,"",INDEX('Smelter Look-up'!$C:$C,MATCH($A1974,'Smelter Look-up'!$E:$E,0)))</f>
        <v/>
      </c>
      <c r="D1974" s="95"/>
      <c r="E1974" s="95" t="str">
        <f ca="1">IF(ISERROR($Y1974),"",OFFSET('Smelter Look-up'!$D$4,$Y1974-4,0)&amp;"")</f>
        <v/>
      </c>
      <c r="F1974" s="95" t="str">
        <f ca="1">IF(ISERROR($Y1974),"",OFFSET('Smelter Look-up'!$E$4,$Y1974-4,0))</f>
        <v/>
      </c>
      <c r="G1974" s="95" t="str">
        <f ca="1">IF(C1974="Smelter not listed","Enter smelter details",IF(ISERROR($Y1974),"",OFFSET('Smelter Look-up'!$F$4,$Y1974-4,0)))</f>
        <v/>
      </c>
      <c r="H1974" s="154" t="str">
        <f ca="1">IF(ISERROR($Y1974),"",OFFSET('Smelter Look-up'!$G$4,$Y1974-4,0))</f>
        <v/>
      </c>
      <c r="I1974" s="96" t="str">
        <f ca="1">IF(ISERROR($Y1974),"",OFFSET('Smelter Look-up'!$H$4,$Y1974-4,0))</f>
        <v/>
      </c>
      <c r="J1974" s="96" t="str">
        <f ca="1">IF(ISERROR($Y1974),"",OFFSET('Smelter Look-up'!$I$4,$Y1974-4,0))</f>
        <v/>
      </c>
      <c r="K1974" s="97"/>
      <c r="L1974" s="97"/>
      <c r="M1974" s="97"/>
      <c r="N1974" s="97"/>
      <c r="O1974" s="97"/>
      <c r="P1974" s="97"/>
      <c r="Q1974" s="98"/>
      <c r="R1974" s="140" t="str">
        <f ca="1">IF(ISERROR($Y1974),"",OFFSET('Smelter Look-up'!$C$4,$Y1974-4,0)&amp;"")</f>
        <v/>
      </c>
      <c r="S1974" s="98" t="str">
        <f ca="1" t="shared" si="223"/>
        <v/>
      </c>
      <c r="T1974" s="98" t="str">
        <f ca="1">IF(B1974="","",IF(ISERROR(MATCH($J1974,SorP!B:B,0)),"",INDIRECT("'SorP'!$A$"&amp;MATCH($S1974&amp;$J1974,SorP!C:C,0))))</f>
        <v/>
      </c>
      <c r="U1974" s="99"/>
      <c r="V1974" s="74" t="str">
        <f ca="1" t="shared" si="224"/>
        <v/>
      </c>
      <c r="W1974" s="74" t="b">
        <f ca="1" t="shared" si="225"/>
        <v>0</v>
      </c>
      <c r="X1974" s="74" t="str">
        <f ca="1" t="shared" si="226"/>
        <v>+</v>
      </c>
      <c r="Y1974" s="74" t="e">
        <f ca="1">IF(C1974="",NA(),MATCH($B1974&amp;$C1974,'Smelter Look-up'!$J:$J,0))</f>
        <v>#N/A</v>
      </c>
      <c r="AB1974" s="74">
        <f ca="1" t="shared" si="227"/>
        <v>0</v>
      </c>
      <c r="AC1974" s="74" t="str">
        <f ca="1" t="shared" si="228"/>
        <v/>
      </c>
      <c r="AD1974" s="74" t="str">
        <f ca="1" t="shared" si="222"/>
        <v/>
      </c>
    </row>
    <row r="1975" s="74" customFormat="1" ht="20.15" customHeight="1" spans="1:30">
      <c r="A1975" s="97"/>
      <c r="B1975" s="95" t="str">
        <f ca="1">IF(LEN(A1975)=0,"",INDEX('Smelter Look-up'!$A:$A,MATCH($A1975,'Smelter Look-up'!$E:$E,0)))</f>
        <v/>
      </c>
      <c r="C1975" s="95" t="str">
        <f ca="1">IF(LEN(A1975)=0,"",INDEX('Smelter Look-up'!$C:$C,MATCH($A1975,'Smelter Look-up'!$E:$E,0)))</f>
        <v/>
      </c>
      <c r="D1975" s="95"/>
      <c r="E1975" s="95" t="str">
        <f ca="1">IF(ISERROR($Y1975),"",OFFSET('Smelter Look-up'!$D$4,$Y1975-4,0)&amp;"")</f>
        <v/>
      </c>
      <c r="F1975" s="95" t="str">
        <f ca="1">IF(ISERROR($Y1975),"",OFFSET('Smelter Look-up'!$E$4,$Y1975-4,0))</f>
        <v/>
      </c>
      <c r="G1975" s="95" t="str">
        <f ca="1">IF(C1975="Smelter not listed","Enter smelter details",IF(ISERROR($Y1975),"",OFFSET('Smelter Look-up'!$F$4,$Y1975-4,0)))</f>
        <v/>
      </c>
      <c r="H1975" s="154" t="str">
        <f ca="1">IF(ISERROR($Y1975),"",OFFSET('Smelter Look-up'!$G$4,$Y1975-4,0))</f>
        <v/>
      </c>
      <c r="I1975" s="96" t="str">
        <f ca="1">IF(ISERROR($Y1975),"",OFFSET('Smelter Look-up'!$H$4,$Y1975-4,0))</f>
        <v/>
      </c>
      <c r="J1975" s="96" t="str">
        <f ca="1">IF(ISERROR($Y1975),"",OFFSET('Smelter Look-up'!$I$4,$Y1975-4,0))</f>
        <v/>
      </c>
      <c r="K1975" s="97"/>
      <c r="L1975" s="97"/>
      <c r="M1975" s="97"/>
      <c r="N1975" s="97"/>
      <c r="O1975" s="97"/>
      <c r="P1975" s="97"/>
      <c r="Q1975" s="98"/>
      <c r="R1975" s="140" t="str">
        <f ca="1">IF(ISERROR($Y1975),"",OFFSET('Smelter Look-up'!$C$4,$Y1975-4,0)&amp;"")</f>
        <v/>
      </c>
      <c r="S1975" s="98" t="str">
        <f ca="1" t="shared" si="223"/>
        <v/>
      </c>
      <c r="T1975" s="98" t="str">
        <f ca="1">IF(B1975="","",IF(ISERROR(MATCH($J1975,SorP!B:B,0)),"",INDIRECT("'SorP'!$A$"&amp;MATCH($S1975&amp;$J1975,SorP!C:C,0))))</f>
        <v/>
      </c>
      <c r="U1975" s="99"/>
      <c r="V1975" s="74" t="str">
        <f ca="1" t="shared" si="224"/>
        <v/>
      </c>
      <c r="W1975" s="74" t="b">
        <f ca="1" t="shared" si="225"/>
        <v>0</v>
      </c>
      <c r="X1975" s="74" t="str">
        <f ca="1" t="shared" si="226"/>
        <v>+</v>
      </c>
      <c r="Y1975" s="74" t="e">
        <f ca="1">IF(C1975="",NA(),MATCH($B1975&amp;$C1975,'Smelter Look-up'!$J:$J,0))</f>
        <v>#N/A</v>
      </c>
      <c r="AB1975" s="74">
        <f ca="1" t="shared" si="227"/>
        <v>0</v>
      </c>
      <c r="AC1975" s="74" t="str">
        <f ca="1" t="shared" si="228"/>
        <v/>
      </c>
      <c r="AD1975" s="74" t="str">
        <f ca="1" t="shared" ref="AD1975:AD2038" si="229">IF(C1975="Smelter not listed",D1975,IF(C1975="Smelter not yet identified","",C1975))</f>
        <v/>
      </c>
    </row>
    <row r="1976" s="74" customFormat="1" ht="20.15" customHeight="1" spans="1:30">
      <c r="A1976" s="97"/>
      <c r="B1976" s="95" t="str">
        <f ca="1">IF(LEN(A1976)=0,"",INDEX('Smelter Look-up'!$A:$A,MATCH($A1976,'Smelter Look-up'!$E:$E,0)))</f>
        <v/>
      </c>
      <c r="C1976" s="95" t="str">
        <f ca="1">IF(LEN(A1976)=0,"",INDEX('Smelter Look-up'!$C:$C,MATCH($A1976,'Smelter Look-up'!$E:$E,0)))</f>
        <v/>
      </c>
      <c r="D1976" s="95"/>
      <c r="E1976" s="95" t="str">
        <f ca="1">IF(ISERROR($Y1976),"",OFFSET('Smelter Look-up'!$D$4,$Y1976-4,0)&amp;"")</f>
        <v/>
      </c>
      <c r="F1976" s="95" t="str">
        <f ca="1">IF(ISERROR($Y1976),"",OFFSET('Smelter Look-up'!$E$4,$Y1976-4,0))</f>
        <v/>
      </c>
      <c r="G1976" s="95" t="str">
        <f ca="1">IF(C1976="Smelter not listed","Enter smelter details",IF(ISERROR($Y1976),"",OFFSET('Smelter Look-up'!$F$4,$Y1976-4,0)))</f>
        <v/>
      </c>
      <c r="H1976" s="154" t="str">
        <f ca="1">IF(ISERROR($Y1976),"",OFFSET('Smelter Look-up'!$G$4,$Y1976-4,0))</f>
        <v/>
      </c>
      <c r="I1976" s="96" t="str">
        <f ca="1">IF(ISERROR($Y1976),"",OFFSET('Smelter Look-up'!$H$4,$Y1976-4,0))</f>
        <v/>
      </c>
      <c r="J1976" s="96" t="str">
        <f ca="1">IF(ISERROR($Y1976),"",OFFSET('Smelter Look-up'!$I$4,$Y1976-4,0))</f>
        <v/>
      </c>
      <c r="K1976" s="97"/>
      <c r="L1976" s="97"/>
      <c r="M1976" s="97"/>
      <c r="N1976" s="97"/>
      <c r="O1976" s="97"/>
      <c r="P1976" s="97"/>
      <c r="Q1976" s="98"/>
      <c r="R1976" s="140" t="str">
        <f ca="1">IF(ISERROR($Y1976),"",OFFSET('Smelter Look-up'!$C$4,$Y1976-4,0)&amp;"")</f>
        <v/>
      </c>
      <c r="S1976" s="98" t="str">
        <f ca="1" t="shared" si="223"/>
        <v/>
      </c>
      <c r="T1976" s="98" t="str">
        <f ca="1">IF(B1976="","",IF(ISERROR(MATCH($J1976,SorP!B:B,0)),"",INDIRECT("'SorP'!$A$"&amp;MATCH($S1976&amp;$J1976,SorP!C:C,0))))</f>
        <v/>
      </c>
      <c r="U1976" s="99"/>
      <c r="V1976" s="74" t="str">
        <f ca="1" t="shared" si="224"/>
        <v/>
      </c>
      <c r="W1976" s="74" t="b">
        <f ca="1" t="shared" si="225"/>
        <v>0</v>
      </c>
      <c r="X1976" s="74" t="str">
        <f ca="1" t="shared" si="226"/>
        <v>+</v>
      </c>
      <c r="Y1976" s="74" t="e">
        <f ca="1">IF(C1976="",NA(),MATCH($B1976&amp;$C1976,'Smelter Look-up'!$J:$J,0))</f>
        <v>#N/A</v>
      </c>
      <c r="AB1976" s="74">
        <f ca="1" t="shared" si="227"/>
        <v>0</v>
      </c>
      <c r="AC1976" s="74" t="str">
        <f ca="1" t="shared" si="228"/>
        <v/>
      </c>
      <c r="AD1976" s="74" t="str">
        <f ca="1" t="shared" si="229"/>
        <v/>
      </c>
    </row>
    <row r="1977" s="74" customFormat="1" ht="20.15" customHeight="1" spans="1:30">
      <c r="A1977" s="97"/>
      <c r="B1977" s="95" t="str">
        <f ca="1">IF(LEN(A1977)=0,"",INDEX('Smelter Look-up'!$A:$A,MATCH($A1977,'Smelter Look-up'!$E:$E,0)))</f>
        <v/>
      </c>
      <c r="C1977" s="95" t="str">
        <f ca="1">IF(LEN(A1977)=0,"",INDEX('Smelter Look-up'!$C:$C,MATCH($A1977,'Smelter Look-up'!$E:$E,0)))</f>
        <v/>
      </c>
      <c r="D1977" s="95"/>
      <c r="E1977" s="95" t="str">
        <f ca="1">IF(ISERROR($Y1977),"",OFFSET('Smelter Look-up'!$D$4,$Y1977-4,0)&amp;"")</f>
        <v/>
      </c>
      <c r="F1977" s="95" t="str">
        <f ca="1">IF(ISERROR($Y1977),"",OFFSET('Smelter Look-up'!$E$4,$Y1977-4,0))</f>
        <v/>
      </c>
      <c r="G1977" s="95" t="str">
        <f ca="1">IF(C1977="Smelter not listed","Enter smelter details",IF(ISERROR($Y1977),"",OFFSET('Smelter Look-up'!$F$4,$Y1977-4,0)))</f>
        <v/>
      </c>
      <c r="H1977" s="154" t="str">
        <f ca="1">IF(ISERROR($Y1977),"",OFFSET('Smelter Look-up'!$G$4,$Y1977-4,0))</f>
        <v/>
      </c>
      <c r="I1977" s="96" t="str">
        <f ca="1">IF(ISERROR($Y1977),"",OFFSET('Smelter Look-up'!$H$4,$Y1977-4,0))</f>
        <v/>
      </c>
      <c r="J1977" s="96" t="str">
        <f ca="1">IF(ISERROR($Y1977),"",OFFSET('Smelter Look-up'!$I$4,$Y1977-4,0))</f>
        <v/>
      </c>
      <c r="K1977" s="97"/>
      <c r="L1977" s="97"/>
      <c r="M1977" s="97"/>
      <c r="N1977" s="97"/>
      <c r="O1977" s="97"/>
      <c r="P1977" s="97"/>
      <c r="Q1977" s="98"/>
      <c r="R1977" s="140" t="str">
        <f ca="1">IF(ISERROR($Y1977),"",OFFSET('Smelter Look-up'!$C$4,$Y1977-4,0)&amp;"")</f>
        <v/>
      </c>
      <c r="S1977" s="98" t="str">
        <f ca="1" t="shared" si="223"/>
        <v/>
      </c>
      <c r="T1977" s="98" t="str">
        <f ca="1">IF(B1977="","",IF(ISERROR(MATCH($J1977,SorP!B:B,0)),"",INDIRECT("'SorP'!$A$"&amp;MATCH($S1977&amp;$J1977,SorP!C:C,0))))</f>
        <v/>
      </c>
      <c r="U1977" s="99"/>
      <c r="V1977" s="74" t="str">
        <f ca="1" t="shared" si="224"/>
        <v/>
      </c>
      <c r="W1977" s="74" t="b">
        <f ca="1" t="shared" si="225"/>
        <v>0</v>
      </c>
      <c r="X1977" s="74" t="str">
        <f ca="1" t="shared" si="226"/>
        <v>+</v>
      </c>
      <c r="Y1977" s="74" t="e">
        <f ca="1">IF(C1977="",NA(),MATCH($B1977&amp;$C1977,'Smelter Look-up'!$J:$J,0))</f>
        <v>#N/A</v>
      </c>
      <c r="AB1977" s="74">
        <f ca="1" t="shared" si="227"/>
        <v>0</v>
      </c>
      <c r="AC1977" s="74" t="str">
        <f ca="1" t="shared" si="228"/>
        <v/>
      </c>
      <c r="AD1977" s="74" t="str">
        <f ca="1" t="shared" si="229"/>
        <v/>
      </c>
    </row>
    <row r="1978" s="74" customFormat="1" ht="20.15" customHeight="1" spans="1:30">
      <c r="A1978" s="97"/>
      <c r="B1978" s="95" t="str">
        <f ca="1">IF(LEN(A1978)=0,"",INDEX('Smelter Look-up'!$A:$A,MATCH($A1978,'Smelter Look-up'!$E:$E,0)))</f>
        <v/>
      </c>
      <c r="C1978" s="95" t="str">
        <f ca="1">IF(LEN(A1978)=0,"",INDEX('Smelter Look-up'!$C:$C,MATCH($A1978,'Smelter Look-up'!$E:$E,0)))</f>
        <v/>
      </c>
      <c r="D1978" s="95"/>
      <c r="E1978" s="95" t="str">
        <f ca="1">IF(ISERROR($Y1978),"",OFFSET('Smelter Look-up'!$D$4,$Y1978-4,0)&amp;"")</f>
        <v/>
      </c>
      <c r="F1978" s="95" t="str">
        <f ca="1">IF(ISERROR($Y1978),"",OFFSET('Smelter Look-up'!$E$4,$Y1978-4,0))</f>
        <v/>
      </c>
      <c r="G1978" s="95" t="str">
        <f ca="1">IF(C1978="Smelter not listed","Enter smelter details",IF(ISERROR($Y1978),"",OFFSET('Smelter Look-up'!$F$4,$Y1978-4,0)))</f>
        <v/>
      </c>
      <c r="H1978" s="154" t="str">
        <f ca="1">IF(ISERROR($Y1978),"",OFFSET('Smelter Look-up'!$G$4,$Y1978-4,0))</f>
        <v/>
      </c>
      <c r="I1978" s="96" t="str">
        <f ca="1">IF(ISERROR($Y1978),"",OFFSET('Smelter Look-up'!$H$4,$Y1978-4,0))</f>
        <v/>
      </c>
      <c r="J1978" s="96" t="str">
        <f ca="1">IF(ISERROR($Y1978),"",OFFSET('Smelter Look-up'!$I$4,$Y1978-4,0))</f>
        <v/>
      </c>
      <c r="K1978" s="97"/>
      <c r="L1978" s="97"/>
      <c r="M1978" s="97"/>
      <c r="N1978" s="97"/>
      <c r="O1978" s="97"/>
      <c r="P1978" s="97"/>
      <c r="Q1978" s="98"/>
      <c r="R1978" s="140" t="str">
        <f ca="1">IF(ISERROR($Y1978),"",OFFSET('Smelter Look-up'!$C$4,$Y1978-4,0)&amp;"")</f>
        <v/>
      </c>
      <c r="S1978" s="98" t="str">
        <f ca="1" t="shared" si="223"/>
        <v/>
      </c>
      <c r="T1978" s="98" t="str">
        <f ca="1">IF(B1978="","",IF(ISERROR(MATCH($J1978,SorP!B:B,0)),"",INDIRECT("'SorP'!$A$"&amp;MATCH($S1978&amp;$J1978,SorP!C:C,0))))</f>
        <v/>
      </c>
      <c r="U1978" s="99"/>
      <c r="V1978" s="74" t="str">
        <f ca="1" t="shared" si="224"/>
        <v/>
      </c>
      <c r="W1978" s="74" t="b">
        <f ca="1" t="shared" si="225"/>
        <v>0</v>
      </c>
      <c r="X1978" s="74" t="str">
        <f ca="1" t="shared" si="226"/>
        <v>+</v>
      </c>
      <c r="Y1978" s="74" t="e">
        <f ca="1">IF(C1978="",NA(),MATCH($B1978&amp;$C1978,'Smelter Look-up'!$J:$J,0))</f>
        <v>#N/A</v>
      </c>
      <c r="AB1978" s="74">
        <f ca="1" t="shared" si="227"/>
        <v>0</v>
      </c>
      <c r="AC1978" s="74" t="str">
        <f ca="1" t="shared" si="228"/>
        <v/>
      </c>
      <c r="AD1978" s="74" t="str">
        <f ca="1" t="shared" si="229"/>
        <v/>
      </c>
    </row>
    <row r="1979" s="74" customFormat="1" ht="20.15" customHeight="1" spans="1:30">
      <c r="A1979" s="97"/>
      <c r="B1979" s="95" t="str">
        <f ca="1">IF(LEN(A1979)=0,"",INDEX('Smelter Look-up'!$A:$A,MATCH($A1979,'Smelter Look-up'!$E:$E,0)))</f>
        <v/>
      </c>
      <c r="C1979" s="95" t="str">
        <f ca="1">IF(LEN(A1979)=0,"",INDEX('Smelter Look-up'!$C:$C,MATCH($A1979,'Smelter Look-up'!$E:$E,0)))</f>
        <v/>
      </c>
      <c r="D1979" s="95"/>
      <c r="E1979" s="95" t="str">
        <f ca="1">IF(ISERROR($Y1979),"",OFFSET('Smelter Look-up'!$D$4,$Y1979-4,0)&amp;"")</f>
        <v/>
      </c>
      <c r="F1979" s="95" t="str">
        <f ca="1">IF(ISERROR($Y1979),"",OFFSET('Smelter Look-up'!$E$4,$Y1979-4,0))</f>
        <v/>
      </c>
      <c r="G1979" s="95" t="str">
        <f ca="1">IF(C1979="Smelter not listed","Enter smelter details",IF(ISERROR($Y1979),"",OFFSET('Smelter Look-up'!$F$4,$Y1979-4,0)))</f>
        <v/>
      </c>
      <c r="H1979" s="154" t="str">
        <f ca="1">IF(ISERROR($Y1979),"",OFFSET('Smelter Look-up'!$G$4,$Y1979-4,0))</f>
        <v/>
      </c>
      <c r="I1979" s="96" t="str">
        <f ca="1">IF(ISERROR($Y1979),"",OFFSET('Smelter Look-up'!$H$4,$Y1979-4,0))</f>
        <v/>
      </c>
      <c r="J1979" s="96" t="str">
        <f ca="1">IF(ISERROR($Y1979),"",OFFSET('Smelter Look-up'!$I$4,$Y1979-4,0))</f>
        <v/>
      </c>
      <c r="K1979" s="97"/>
      <c r="L1979" s="97"/>
      <c r="M1979" s="97"/>
      <c r="N1979" s="97"/>
      <c r="O1979" s="97"/>
      <c r="P1979" s="97"/>
      <c r="Q1979" s="98"/>
      <c r="R1979" s="140" t="str">
        <f ca="1">IF(ISERROR($Y1979),"",OFFSET('Smelter Look-up'!$C$4,$Y1979-4,0)&amp;"")</f>
        <v/>
      </c>
      <c r="S1979" s="98" t="str">
        <f ca="1" t="shared" si="223"/>
        <v/>
      </c>
      <c r="T1979" s="98" t="str">
        <f ca="1">IF(B1979="","",IF(ISERROR(MATCH($J1979,SorP!B:B,0)),"",INDIRECT("'SorP'!$A$"&amp;MATCH($S1979&amp;$J1979,SorP!C:C,0))))</f>
        <v/>
      </c>
      <c r="U1979" s="99"/>
      <c r="V1979" s="74" t="str">
        <f ca="1" t="shared" si="224"/>
        <v/>
      </c>
      <c r="W1979" s="74" t="b">
        <f ca="1" t="shared" si="225"/>
        <v>0</v>
      </c>
      <c r="X1979" s="74" t="str">
        <f ca="1" t="shared" si="226"/>
        <v>+</v>
      </c>
      <c r="Y1979" s="74" t="e">
        <f ca="1">IF(C1979="",NA(),MATCH($B1979&amp;$C1979,'Smelter Look-up'!$J:$J,0))</f>
        <v>#N/A</v>
      </c>
      <c r="AB1979" s="74">
        <f ca="1" t="shared" si="227"/>
        <v>0</v>
      </c>
      <c r="AC1979" s="74" t="str">
        <f ca="1" t="shared" si="228"/>
        <v/>
      </c>
      <c r="AD1979" s="74" t="str">
        <f ca="1" t="shared" si="229"/>
        <v/>
      </c>
    </row>
    <row r="1980" s="74" customFormat="1" ht="20.15" customHeight="1" spans="1:30">
      <c r="A1980" s="97"/>
      <c r="B1980" s="95" t="str">
        <f ca="1">IF(LEN(A1980)=0,"",INDEX('Smelter Look-up'!$A:$A,MATCH($A1980,'Smelter Look-up'!$E:$E,0)))</f>
        <v/>
      </c>
      <c r="C1980" s="95" t="str">
        <f ca="1">IF(LEN(A1980)=0,"",INDEX('Smelter Look-up'!$C:$C,MATCH($A1980,'Smelter Look-up'!$E:$E,0)))</f>
        <v/>
      </c>
      <c r="D1980" s="95"/>
      <c r="E1980" s="95" t="str">
        <f ca="1">IF(ISERROR($Y1980),"",OFFSET('Smelter Look-up'!$D$4,$Y1980-4,0)&amp;"")</f>
        <v/>
      </c>
      <c r="F1980" s="95" t="str">
        <f ca="1">IF(ISERROR($Y1980),"",OFFSET('Smelter Look-up'!$E$4,$Y1980-4,0))</f>
        <v/>
      </c>
      <c r="G1980" s="95" t="str">
        <f ca="1">IF(C1980="Smelter not listed","Enter smelter details",IF(ISERROR($Y1980),"",OFFSET('Smelter Look-up'!$F$4,$Y1980-4,0)))</f>
        <v/>
      </c>
      <c r="H1980" s="154" t="str">
        <f ca="1">IF(ISERROR($Y1980),"",OFFSET('Smelter Look-up'!$G$4,$Y1980-4,0))</f>
        <v/>
      </c>
      <c r="I1980" s="96" t="str">
        <f ca="1">IF(ISERROR($Y1980),"",OFFSET('Smelter Look-up'!$H$4,$Y1980-4,0))</f>
        <v/>
      </c>
      <c r="J1980" s="96" t="str">
        <f ca="1">IF(ISERROR($Y1980),"",OFFSET('Smelter Look-up'!$I$4,$Y1980-4,0))</f>
        <v/>
      </c>
      <c r="K1980" s="97"/>
      <c r="L1980" s="97"/>
      <c r="M1980" s="97"/>
      <c r="N1980" s="97"/>
      <c r="O1980" s="97"/>
      <c r="P1980" s="97"/>
      <c r="Q1980" s="98"/>
      <c r="R1980" s="140" t="str">
        <f ca="1">IF(ISERROR($Y1980),"",OFFSET('Smelter Look-up'!$C$4,$Y1980-4,0)&amp;"")</f>
        <v/>
      </c>
      <c r="S1980" s="98" t="str">
        <f ca="1" t="shared" si="223"/>
        <v/>
      </c>
      <c r="T1980" s="98" t="str">
        <f ca="1">IF(B1980="","",IF(ISERROR(MATCH($J1980,SorP!B:B,0)),"",INDIRECT("'SorP'!$A$"&amp;MATCH($S1980&amp;$J1980,SorP!C:C,0))))</f>
        <v/>
      </c>
      <c r="U1980" s="99"/>
      <c r="V1980" s="74" t="str">
        <f ca="1" t="shared" si="224"/>
        <v/>
      </c>
      <c r="W1980" s="74" t="b">
        <f ca="1" t="shared" si="225"/>
        <v>0</v>
      </c>
      <c r="X1980" s="74" t="str">
        <f ca="1" t="shared" si="226"/>
        <v>+</v>
      </c>
      <c r="Y1980" s="74" t="e">
        <f ca="1">IF(C1980="",NA(),MATCH($B1980&amp;$C1980,'Smelter Look-up'!$J:$J,0))</f>
        <v>#N/A</v>
      </c>
      <c r="AB1980" s="74">
        <f ca="1" t="shared" si="227"/>
        <v>0</v>
      </c>
      <c r="AC1980" s="74" t="str">
        <f ca="1" t="shared" si="228"/>
        <v/>
      </c>
      <c r="AD1980" s="74" t="str">
        <f ca="1" t="shared" si="229"/>
        <v/>
      </c>
    </row>
    <row r="1981" s="74" customFormat="1" ht="20.15" customHeight="1" spans="1:30">
      <c r="A1981" s="97"/>
      <c r="B1981" s="95" t="str">
        <f ca="1">IF(LEN(A1981)=0,"",INDEX('Smelter Look-up'!$A:$A,MATCH($A1981,'Smelter Look-up'!$E:$E,0)))</f>
        <v/>
      </c>
      <c r="C1981" s="95" t="str">
        <f ca="1">IF(LEN(A1981)=0,"",INDEX('Smelter Look-up'!$C:$C,MATCH($A1981,'Smelter Look-up'!$E:$E,0)))</f>
        <v/>
      </c>
      <c r="D1981" s="95"/>
      <c r="E1981" s="95" t="str">
        <f ca="1">IF(ISERROR($Y1981),"",OFFSET('Smelter Look-up'!$D$4,$Y1981-4,0)&amp;"")</f>
        <v/>
      </c>
      <c r="F1981" s="95" t="str">
        <f ca="1">IF(ISERROR($Y1981),"",OFFSET('Smelter Look-up'!$E$4,$Y1981-4,0))</f>
        <v/>
      </c>
      <c r="G1981" s="95" t="str">
        <f ca="1">IF(C1981="Smelter not listed","Enter smelter details",IF(ISERROR($Y1981),"",OFFSET('Smelter Look-up'!$F$4,$Y1981-4,0)))</f>
        <v/>
      </c>
      <c r="H1981" s="154" t="str">
        <f ca="1">IF(ISERROR($Y1981),"",OFFSET('Smelter Look-up'!$G$4,$Y1981-4,0))</f>
        <v/>
      </c>
      <c r="I1981" s="96" t="str">
        <f ca="1">IF(ISERROR($Y1981),"",OFFSET('Smelter Look-up'!$H$4,$Y1981-4,0))</f>
        <v/>
      </c>
      <c r="J1981" s="96" t="str">
        <f ca="1">IF(ISERROR($Y1981),"",OFFSET('Smelter Look-up'!$I$4,$Y1981-4,0))</f>
        <v/>
      </c>
      <c r="K1981" s="97"/>
      <c r="L1981" s="97"/>
      <c r="M1981" s="97"/>
      <c r="N1981" s="97"/>
      <c r="O1981" s="97"/>
      <c r="P1981" s="97"/>
      <c r="Q1981" s="98"/>
      <c r="R1981" s="140" t="str">
        <f ca="1">IF(ISERROR($Y1981),"",OFFSET('Smelter Look-up'!$C$4,$Y1981-4,0)&amp;"")</f>
        <v/>
      </c>
      <c r="S1981" s="98" t="str">
        <f ca="1" t="shared" si="223"/>
        <v/>
      </c>
      <c r="T1981" s="98" t="str">
        <f ca="1">IF(B1981="","",IF(ISERROR(MATCH($J1981,SorP!B:B,0)),"",INDIRECT("'SorP'!$A$"&amp;MATCH($S1981&amp;$J1981,SorP!C:C,0))))</f>
        <v/>
      </c>
      <c r="U1981" s="99"/>
      <c r="V1981" s="74" t="str">
        <f ca="1" t="shared" si="224"/>
        <v/>
      </c>
      <c r="W1981" s="74" t="b">
        <f ca="1" t="shared" si="225"/>
        <v>0</v>
      </c>
      <c r="X1981" s="74" t="str">
        <f ca="1" t="shared" si="226"/>
        <v>+</v>
      </c>
      <c r="Y1981" s="74" t="e">
        <f ca="1">IF(C1981="",NA(),MATCH($B1981&amp;$C1981,'Smelter Look-up'!$J:$J,0))</f>
        <v>#N/A</v>
      </c>
      <c r="AB1981" s="74">
        <f ca="1" t="shared" si="227"/>
        <v>0</v>
      </c>
      <c r="AC1981" s="74" t="str">
        <f ca="1" t="shared" si="228"/>
        <v/>
      </c>
      <c r="AD1981" s="74" t="str">
        <f ca="1" t="shared" si="229"/>
        <v/>
      </c>
    </row>
    <row r="1982" s="74" customFormat="1" ht="20.15" customHeight="1" spans="1:30">
      <c r="A1982" s="97"/>
      <c r="B1982" s="95" t="str">
        <f ca="1">IF(LEN(A1982)=0,"",INDEX('Smelter Look-up'!$A:$A,MATCH($A1982,'Smelter Look-up'!$E:$E,0)))</f>
        <v/>
      </c>
      <c r="C1982" s="95" t="str">
        <f ca="1">IF(LEN(A1982)=0,"",INDEX('Smelter Look-up'!$C:$C,MATCH($A1982,'Smelter Look-up'!$E:$E,0)))</f>
        <v/>
      </c>
      <c r="D1982" s="95"/>
      <c r="E1982" s="95" t="str">
        <f ca="1">IF(ISERROR($Y1982),"",OFFSET('Smelter Look-up'!$D$4,$Y1982-4,0)&amp;"")</f>
        <v/>
      </c>
      <c r="F1982" s="95" t="str">
        <f ca="1">IF(ISERROR($Y1982),"",OFFSET('Smelter Look-up'!$E$4,$Y1982-4,0))</f>
        <v/>
      </c>
      <c r="G1982" s="95" t="str">
        <f ca="1">IF(C1982="Smelter not listed","Enter smelter details",IF(ISERROR($Y1982),"",OFFSET('Smelter Look-up'!$F$4,$Y1982-4,0)))</f>
        <v/>
      </c>
      <c r="H1982" s="154" t="str">
        <f ca="1">IF(ISERROR($Y1982),"",OFFSET('Smelter Look-up'!$G$4,$Y1982-4,0))</f>
        <v/>
      </c>
      <c r="I1982" s="96" t="str">
        <f ca="1">IF(ISERROR($Y1982),"",OFFSET('Smelter Look-up'!$H$4,$Y1982-4,0))</f>
        <v/>
      </c>
      <c r="J1982" s="96" t="str">
        <f ca="1">IF(ISERROR($Y1982),"",OFFSET('Smelter Look-up'!$I$4,$Y1982-4,0))</f>
        <v/>
      </c>
      <c r="K1982" s="97"/>
      <c r="L1982" s="97"/>
      <c r="M1982" s="97"/>
      <c r="N1982" s="97"/>
      <c r="O1982" s="97"/>
      <c r="P1982" s="97"/>
      <c r="Q1982" s="98"/>
      <c r="R1982" s="140" t="str">
        <f ca="1">IF(ISERROR($Y1982),"",OFFSET('Smelter Look-up'!$C$4,$Y1982-4,0)&amp;"")</f>
        <v/>
      </c>
      <c r="S1982" s="98" t="str">
        <f ca="1" t="shared" si="223"/>
        <v/>
      </c>
      <c r="T1982" s="98" t="str">
        <f ca="1">IF(B1982="","",IF(ISERROR(MATCH($J1982,SorP!B:B,0)),"",INDIRECT("'SorP'!$A$"&amp;MATCH($S1982&amp;$J1982,SorP!C:C,0))))</f>
        <v/>
      </c>
      <c r="U1982" s="99"/>
      <c r="V1982" s="74" t="str">
        <f ca="1" t="shared" si="224"/>
        <v/>
      </c>
      <c r="W1982" s="74" t="b">
        <f ca="1" t="shared" si="225"/>
        <v>0</v>
      </c>
      <c r="X1982" s="74" t="str">
        <f ca="1" t="shared" si="226"/>
        <v>+</v>
      </c>
      <c r="Y1982" s="74" t="e">
        <f ca="1">IF(C1982="",NA(),MATCH($B1982&amp;$C1982,'Smelter Look-up'!$J:$J,0))</f>
        <v>#N/A</v>
      </c>
      <c r="AB1982" s="74">
        <f ca="1" t="shared" si="227"/>
        <v>0</v>
      </c>
      <c r="AC1982" s="74" t="str">
        <f ca="1" t="shared" si="228"/>
        <v/>
      </c>
      <c r="AD1982" s="74" t="str">
        <f ca="1" t="shared" si="229"/>
        <v/>
      </c>
    </row>
    <row r="1983" s="74" customFormat="1" ht="20.15" customHeight="1" spans="1:30">
      <c r="A1983" s="97"/>
      <c r="B1983" s="95" t="str">
        <f ca="1">IF(LEN(A1983)=0,"",INDEX('Smelter Look-up'!$A:$A,MATCH($A1983,'Smelter Look-up'!$E:$E,0)))</f>
        <v/>
      </c>
      <c r="C1983" s="95" t="str">
        <f ca="1">IF(LEN(A1983)=0,"",INDEX('Smelter Look-up'!$C:$C,MATCH($A1983,'Smelter Look-up'!$E:$E,0)))</f>
        <v/>
      </c>
      <c r="D1983" s="95"/>
      <c r="E1983" s="95" t="str">
        <f ca="1">IF(ISERROR($Y1983),"",OFFSET('Smelter Look-up'!$D$4,$Y1983-4,0)&amp;"")</f>
        <v/>
      </c>
      <c r="F1983" s="95" t="str">
        <f ca="1">IF(ISERROR($Y1983),"",OFFSET('Smelter Look-up'!$E$4,$Y1983-4,0))</f>
        <v/>
      </c>
      <c r="G1983" s="95" t="str">
        <f ca="1">IF(C1983="Smelter not listed","Enter smelter details",IF(ISERROR($Y1983),"",OFFSET('Smelter Look-up'!$F$4,$Y1983-4,0)))</f>
        <v/>
      </c>
      <c r="H1983" s="154" t="str">
        <f ca="1">IF(ISERROR($Y1983),"",OFFSET('Smelter Look-up'!$G$4,$Y1983-4,0))</f>
        <v/>
      </c>
      <c r="I1983" s="96" t="str">
        <f ca="1">IF(ISERROR($Y1983),"",OFFSET('Smelter Look-up'!$H$4,$Y1983-4,0))</f>
        <v/>
      </c>
      <c r="J1983" s="96" t="str">
        <f ca="1">IF(ISERROR($Y1983),"",OFFSET('Smelter Look-up'!$I$4,$Y1983-4,0))</f>
        <v/>
      </c>
      <c r="K1983" s="97"/>
      <c r="L1983" s="97"/>
      <c r="M1983" s="97"/>
      <c r="N1983" s="97"/>
      <c r="O1983" s="97"/>
      <c r="P1983" s="97"/>
      <c r="Q1983" s="98"/>
      <c r="R1983" s="140" t="str">
        <f ca="1">IF(ISERROR($Y1983),"",OFFSET('Smelter Look-up'!$C$4,$Y1983-4,0)&amp;"")</f>
        <v/>
      </c>
      <c r="S1983" s="98" t="str">
        <f ca="1" t="shared" si="223"/>
        <v/>
      </c>
      <c r="T1983" s="98" t="str">
        <f ca="1">IF(B1983="","",IF(ISERROR(MATCH($J1983,SorP!B:B,0)),"",INDIRECT("'SorP'!$A$"&amp;MATCH($S1983&amp;$J1983,SorP!C:C,0))))</f>
        <v/>
      </c>
      <c r="U1983" s="99"/>
      <c r="V1983" s="74" t="str">
        <f ca="1" t="shared" si="224"/>
        <v/>
      </c>
      <c r="W1983" s="74" t="b">
        <f ca="1" t="shared" si="225"/>
        <v>0</v>
      </c>
      <c r="X1983" s="74" t="str">
        <f ca="1" t="shared" si="226"/>
        <v>+</v>
      </c>
      <c r="Y1983" s="74" t="e">
        <f ca="1">IF(C1983="",NA(),MATCH($B1983&amp;$C1983,'Smelter Look-up'!$J:$J,0))</f>
        <v>#N/A</v>
      </c>
      <c r="AB1983" s="74">
        <f ca="1" t="shared" si="227"/>
        <v>0</v>
      </c>
      <c r="AC1983" s="74" t="str">
        <f ca="1" t="shared" si="228"/>
        <v/>
      </c>
      <c r="AD1983" s="74" t="str">
        <f ca="1" t="shared" si="229"/>
        <v/>
      </c>
    </row>
    <row r="1984" s="74" customFormat="1" ht="20.15" customHeight="1" spans="1:30">
      <c r="A1984" s="97"/>
      <c r="B1984" s="95" t="str">
        <f ca="1">IF(LEN(A1984)=0,"",INDEX('Smelter Look-up'!$A:$A,MATCH($A1984,'Smelter Look-up'!$E:$E,0)))</f>
        <v/>
      </c>
      <c r="C1984" s="95" t="str">
        <f ca="1">IF(LEN(A1984)=0,"",INDEX('Smelter Look-up'!$C:$C,MATCH($A1984,'Smelter Look-up'!$E:$E,0)))</f>
        <v/>
      </c>
      <c r="D1984" s="95"/>
      <c r="E1984" s="95" t="str">
        <f ca="1">IF(ISERROR($Y1984),"",OFFSET('Smelter Look-up'!$D$4,$Y1984-4,0)&amp;"")</f>
        <v/>
      </c>
      <c r="F1984" s="95" t="str">
        <f ca="1">IF(ISERROR($Y1984),"",OFFSET('Smelter Look-up'!$E$4,$Y1984-4,0))</f>
        <v/>
      </c>
      <c r="G1984" s="95" t="str">
        <f ca="1">IF(C1984="Smelter not listed","Enter smelter details",IF(ISERROR($Y1984),"",OFFSET('Smelter Look-up'!$F$4,$Y1984-4,0)))</f>
        <v/>
      </c>
      <c r="H1984" s="154" t="str">
        <f ca="1">IF(ISERROR($Y1984),"",OFFSET('Smelter Look-up'!$G$4,$Y1984-4,0))</f>
        <v/>
      </c>
      <c r="I1984" s="96" t="str">
        <f ca="1">IF(ISERROR($Y1984),"",OFFSET('Smelter Look-up'!$H$4,$Y1984-4,0))</f>
        <v/>
      </c>
      <c r="J1984" s="96" t="str">
        <f ca="1">IF(ISERROR($Y1984),"",OFFSET('Smelter Look-up'!$I$4,$Y1984-4,0))</f>
        <v/>
      </c>
      <c r="K1984" s="97"/>
      <c r="L1984" s="97"/>
      <c r="M1984" s="97"/>
      <c r="N1984" s="97"/>
      <c r="O1984" s="97"/>
      <c r="P1984" s="97"/>
      <c r="Q1984" s="98"/>
      <c r="R1984" s="140" t="str">
        <f ca="1">IF(ISERROR($Y1984),"",OFFSET('Smelter Look-up'!$C$4,$Y1984-4,0)&amp;"")</f>
        <v/>
      </c>
      <c r="S1984" s="98" t="str">
        <f ca="1" t="shared" si="223"/>
        <v/>
      </c>
      <c r="T1984" s="98" t="str">
        <f ca="1">IF(B1984="","",IF(ISERROR(MATCH($J1984,SorP!B:B,0)),"",INDIRECT("'SorP'!$A$"&amp;MATCH($S1984&amp;$J1984,SorP!C:C,0))))</f>
        <v/>
      </c>
      <c r="U1984" s="99"/>
      <c r="V1984" s="74" t="str">
        <f ca="1" t="shared" si="224"/>
        <v/>
      </c>
      <c r="W1984" s="74" t="b">
        <f ca="1" t="shared" si="225"/>
        <v>0</v>
      </c>
      <c r="X1984" s="74" t="str">
        <f ca="1" t="shared" si="226"/>
        <v>+</v>
      </c>
      <c r="Y1984" s="74" t="e">
        <f ca="1">IF(C1984="",NA(),MATCH($B1984&amp;$C1984,'Smelter Look-up'!$J:$J,0))</f>
        <v>#N/A</v>
      </c>
      <c r="AB1984" s="74">
        <f ca="1" t="shared" si="227"/>
        <v>0</v>
      </c>
      <c r="AC1984" s="74" t="str">
        <f ca="1" t="shared" si="228"/>
        <v/>
      </c>
      <c r="AD1984" s="74" t="str">
        <f ca="1" t="shared" si="229"/>
        <v/>
      </c>
    </row>
    <row r="1985" s="74" customFormat="1" ht="20.15" customHeight="1" spans="1:30">
      <c r="A1985" s="97"/>
      <c r="B1985" s="95" t="str">
        <f ca="1">IF(LEN(A1985)=0,"",INDEX('Smelter Look-up'!$A:$A,MATCH($A1985,'Smelter Look-up'!$E:$E,0)))</f>
        <v/>
      </c>
      <c r="C1985" s="95" t="str">
        <f ca="1">IF(LEN(A1985)=0,"",INDEX('Smelter Look-up'!$C:$C,MATCH($A1985,'Smelter Look-up'!$E:$E,0)))</f>
        <v/>
      </c>
      <c r="D1985" s="95"/>
      <c r="E1985" s="95" t="str">
        <f ca="1">IF(ISERROR($Y1985),"",OFFSET('Smelter Look-up'!$D$4,$Y1985-4,0)&amp;"")</f>
        <v/>
      </c>
      <c r="F1985" s="95" t="str">
        <f ca="1">IF(ISERROR($Y1985),"",OFFSET('Smelter Look-up'!$E$4,$Y1985-4,0))</f>
        <v/>
      </c>
      <c r="G1985" s="95" t="str">
        <f ca="1">IF(C1985="Smelter not listed","Enter smelter details",IF(ISERROR($Y1985),"",OFFSET('Smelter Look-up'!$F$4,$Y1985-4,0)))</f>
        <v/>
      </c>
      <c r="H1985" s="154" t="str">
        <f ca="1">IF(ISERROR($Y1985),"",OFFSET('Smelter Look-up'!$G$4,$Y1985-4,0))</f>
        <v/>
      </c>
      <c r="I1985" s="96" t="str">
        <f ca="1">IF(ISERROR($Y1985),"",OFFSET('Smelter Look-up'!$H$4,$Y1985-4,0))</f>
        <v/>
      </c>
      <c r="J1985" s="96" t="str">
        <f ca="1">IF(ISERROR($Y1985),"",OFFSET('Smelter Look-up'!$I$4,$Y1985-4,0))</f>
        <v/>
      </c>
      <c r="K1985" s="97"/>
      <c r="L1985" s="97"/>
      <c r="M1985" s="97"/>
      <c r="N1985" s="97"/>
      <c r="O1985" s="97"/>
      <c r="P1985" s="97"/>
      <c r="Q1985" s="98"/>
      <c r="R1985" s="140" t="str">
        <f ca="1">IF(ISERROR($Y1985),"",OFFSET('Smelter Look-up'!$C$4,$Y1985-4,0)&amp;"")</f>
        <v/>
      </c>
      <c r="S1985" s="98" t="str">
        <f ca="1" t="shared" si="223"/>
        <v/>
      </c>
      <c r="T1985" s="98" t="str">
        <f ca="1">IF(B1985="","",IF(ISERROR(MATCH($J1985,SorP!B:B,0)),"",INDIRECT("'SorP'!$A$"&amp;MATCH($S1985&amp;$J1985,SorP!C:C,0))))</f>
        <v/>
      </c>
      <c r="U1985" s="99"/>
      <c r="V1985" s="74" t="str">
        <f ca="1" t="shared" si="224"/>
        <v/>
      </c>
      <c r="W1985" s="74" t="b">
        <f ca="1" t="shared" si="225"/>
        <v>0</v>
      </c>
      <c r="X1985" s="74" t="str">
        <f ca="1" t="shared" si="226"/>
        <v>+</v>
      </c>
      <c r="Y1985" s="74" t="e">
        <f ca="1">IF(C1985="",NA(),MATCH($B1985&amp;$C1985,'Smelter Look-up'!$J:$J,0))</f>
        <v>#N/A</v>
      </c>
      <c r="AB1985" s="74">
        <f ca="1" t="shared" si="227"/>
        <v>0</v>
      </c>
      <c r="AC1985" s="74" t="str">
        <f ca="1" t="shared" si="228"/>
        <v/>
      </c>
      <c r="AD1985" s="74" t="str">
        <f ca="1" t="shared" si="229"/>
        <v/>
      </c>
    </row>
    <row r="1986" s="74" customFormat="1" ht="20.15" customHeight="1" spans="1:30">
      <c r="A1986" s="97"/>
      <c r="B1986" s="95" t="str">
        <f ca="1">IF(LEN(A1986)=0,"",INDEX('Smelter Look-up'!$A:$A,MATCH($A1986,'Smelter Look-up'!$E:$E,0)))</f>
        <v/>
      </c>
      <c r="C1986" s="95" t="str">
        <f ca="1">IF(LEN(A1986)=0,"",INDEX('Smelter Look-up'!$C:$C,MATCH($A1986,'Smelter Look-up'!$E:$E,0)))</f>
        <v/>
      </c>
      <c r="D1986" s="95"/>
      <c r="E1986" s="95" t="str">
        <f ca="1">IF(ISERROR($Y1986),"",OFFSET('Smelter Look-up'!$D$4,$Y1986-4,0)&amp;"")</f>
        <v/>
      </c>
      <c r="F1986" s="95" t="str">
        <f ca="1">IF(ISERROR($Y1986),"",OFFSET('Smelter Look-up'!$E$4,$Y1986-4,0))</f>
        <v/>
      </c>
      <c r="G1986" s="95" t="str">
        <f ca="1">IF(C1986="Smelter not listed","Enter smelter details",IF(ISERROR($Y1986),"",OFFSET('Smelter Look-up'!$F$4,$Y1986-4,0)))</f>
        <v/>
      </c>
      <c r="H1986" s="154" t="str">
        <f ca="1">IF(ISERROR($Y1986),"",OFFSET('Smelter Look-up'!$G$4,$Y1986-4,0))</f>
        <v/>
      </c>
      <c r="I1986" s="96" t="str">
        <f ca="1">IF(ISERROR($Y1986),"",OFFSET('Smelter Look-up'!$H$4,$Y1986-4,0))</f>
        <v/>
      </c>
      <c r="J1986" s="96" t="str">
        <f ca="1">IF(ISERROR($Y1986),"",OFFSET('Smelter Look-up'!$I$4,$Y1986-4,0))</f>
        <v/>
      </c>
      <c r="K1986" s="97"/>
      <c r="L1986" s="97"/>
      <c r="M1986" s="97"/>
      <c r="N1986" s="97"/>
      <c r="O1986" s="97"/>
      <c r="P1986" s="97"/>
      <c r="Q1986" s="98"/>
      <c r="R1986" s="140" t="str">
        <f ca="1">IF(ISERROR($Y1986),"",OFFSET('Smelter Look-up'!$C$4,$Y1986-4,0)&amp;"")</f>
        <v/>
      </c>
      <c r="S1986" s="98" t="str">
        <f ca="1" t="shared" si="223"/>
        <v/>
      </c>
      <c r="T1986" s="98" t="str">
        <f ca="1">IF(B1986="","",IF(ISERROR(MATCH($J1986,SorP!B:B,0)),"",INDIRECT("'SorP'!$A$"&amp;MATCH($S1986&amp;$J1986,SorP!C:C,0))))</f>
        <v/>
      </c>
      <c r="U1986" s="99"/>
      <c r="V1986" s="74" t="str">
        <f ca="1" t="shared" si="224"/>
        <v/>
      </c>
      <c r="W1986" s="74" t="b">
        <f ca="1" t="shared" si="225"/>
        <v>0</v>
      </c>
      <c r="X1986" s="74" t="str">
        <f ca="1" t="shared" si="226"/>
        <v>+</v>
      </c>
      <c r="Y1986" s="74" t="e">
        <f ca="1">IF(C1986="",NA(),MATCH($B1986&amp;$C1986,'Smelter Look-up'!$J:$J,0))</f>
        <v>#N/A</v>
      </c>
      <c r="AB1986" s="74">
        <f ca="1" t="shared" si="227"/>
        <v>0</v>
      </c>
      <c r="AC1986" s="74" t="str">
        <f ca="1" t="shared" si="228"/>
        <v/>
      </c>
      <c r="AD1986" s="74" t="str">
        <f ca="1" t="shared" si="229"/>
        <v/>
      </c>
    </row>
    <row r="1987" s="74" customFormat="1" ht="20.15" customHeight="1" spans="1:30">
      <c r="A1987" s="97"/>
      <c r="B1987" s="95" t="str">
        <f ca="1">IF(LEN(A1987)=0,"",INDEX('Smelter Look-up'!$A:$A,MATCH($A1987,'Smelter Look-up'!$E:$E,0)))</f>
        <v/>
      </c>
      <c r="C1987" s="95" t="str">
        <f ca="1">IF(LEN(A1987)=0,"",INDEX('Smelter Look-up'!$C:$C,MATCH($A1987,'Smelter Look-up'!$E:$E,0)))</f>
        <v/>
      </c>
      <c r="D1987" s="95"/>
      <c r="E1987" s="95" t="str">
        <f ca="1">IF(ISERROR($Y1987),"",OFFSET('Smelter Look-up'!$D$4,$Y1987-4,0)&amp;"")</f>
        <v/>
      </c>
      <c r="F1987" s="95" t="str">
        <f ca="1">IF(ISERROR($Y1987),"",OFFSET('Smelter Look-up'!$E$4,$Y1987-4,0))</f>
        <v/>
      </c>
      <c r="G1987" s="95" t="str">
        <f ca="1">IF(C1987="Smelter not listed","Enter smelter details",IF(ISERROR($Y1987),"",OFFSET('Smelter Look-up'!$F$4,$Y1987-4,0)))</f>
        <v/>
      </c>
      <c r="H1987" s="154" t="str">
        <f ca="1">IF(ISERROR($Y1987),"",OFFSET('Smelter Look-up'!$G$4,$Y1987-4,0))</f>
        <v/>
      </c>
      <c r="I1987" s="96" t="str">
        <f ca="1">IF(ISERROR($Y1987),"",OFFSET('Smelter Look-up'!$H$4,$Y1987-4,0))</f>
        <v/>
      </c>
      <c r="J1987" s="96" t="str">
        <f ca="1">IF(ISERROR($Y1987),"",OFFSET('Smelter Look-up'!$I$4,$Y1987-4,0))</f>
        <v/>
      </c>
      <c r="K1987" s="97"/>
      <c r="L1987" s="97"/>
      <c r="M1987" s="97"/>
      <c r="N1987" s="97"/>
      <c r="O1987" s="97"/>
      <c r="P1987" s="97"/>
      <c r="Q1987" s="98"/>
      <c r="R1987" s="140" t="str">
        <f ca="1">IF(ISERROR($Y1987),"",OFFSET('Smelter Look-up'!$C$4,$Y1987-4,0)&amp;"")</f>
        <v/>
      </c>
      <c r="S1987" s="98" t="str">
        <f ca="1" t="shared" si="223"/>
        <v/>
      </c>
      <c r="T1987" s="98" t="str">
        <f ca="1">IF(B1987="","",IF(ISERROR(MATCH($J1987,SorP!B:B,0)),"",INDIRECT("'SorP'!$A$"&amp;MATCH($S1987&amp;$J1987,SorP!C:C,0))))</f>
        <v/>
      </c>
      <c r="U1987" s="99"/>
      <c r="V1987" s="74" t="str">
        <f ca="1" t="shared" si="224"/>
        <v/>
      </c>
      <c r="W1987" s="74" t="b">
        <f ca="1" t="shared" si="225"/>
        <v>0</v>
      </c>
      <c r="X1987" s="74" t="str">
        <f ca="1" t="shared" si="226"/>
        <v>+</v>
      </c>
      <c r="Y1987" s="74" t="e">
        <f ca="1">IF(C1987="",NA(),MATCH($B1987&amp;$C1987,'Smelter Look-up'!$J:$J,0))</f>
        <v>#N/A</v>
      </c>
      <c r="AB1987" s="74">
        <f ca="1" t="shared" si="227"/>
        <v>0</v>
      </c>
      <c r="AC1987" s="74" t="str">
        <f ca="1" t="shared" si="228"/>
        <v/>
      </c>
      <c r="AD1987" s="74" t="str">
        <f ca="1" t="shared" si="229"/>
        <v/>
      </c>
    </row>
    <row r="1988" s="74" customFormat="1" ht="20.15" customHeight="1" spans="1:30">
      <c r="A1988" s="97"/>
      <c r="B1988" s="95" t="str">
        <f ca="1">IF(LEN(A1988)=0,"",INDEX('Smelter Look-up'!$A:$A,MATCH($A1988,'Smelter Look-up'!$E:$E,0)))</f>
        <v/>
      </c>
      <c r="C1988" s="95" t="str">
        <f ca="1">IF(LEN(A1988)=0,"",INDEX('Smelter Look-up'!$C:$C,MATCH($A1988,'Smelter Look-up'!$E:$E,0)))</f>
        <v/>
      </c>
      <c r="D1988" s="95"/>
      <c r="E1988" s="95" t="str">
        <f ca="1">IF(ISERROR($Y1988),"",OFFSET('Smelter Look-up'!$D$4,$Y1988-4,0)&amp;"")</f>
        <v/>
      </c>
      <c r="F1988" s="95" t="str">
        <f ca="1">IF(ISERROR($Y1988),"",OFFSET('Smelter Look-up'!$E$4,$Y1988-4,0))</f>
        <v/>
      </c>
      <c r="G1988" s="95" t="str">
        <f ca="1">IF(C1988="Smelter not listed","Enter smelter details",IF(ISERROR($Y1988),"",OFFSET('Smelter Look-up'!$F$4,$Y1988-4,0)))</f>
        <v/>
      </c>
      <c r="H1988" s="154" t="str">
        <f ca="1">IF(ISERROR($Y1988),"",OFFSET('Smelter Look-up'!$G$4,$Y1988-4,0))</f>
        <v/>
      </c>
      <c r="I1988" s="96" t="str">
        <f ca="1">IF(ISERROR($Y1988),"",OFFSET('Smelter Look-up'!$H$4,$Y1988-4,0))</f>
        <v/>
      </c>
      <c r="J1988" s="96" t="str">
        <f ca="1">IF(ISERROR($Y1988),"",OFFSET('Smelter Look-up'!$I$4,$Y1988-4,0))</f>
        <v/>
      </c>
      <c r="K1988" s="97"/>
      <c r="L1988" s="97"/>
      <c r="M1988" s="97"/>
      <c r="N1988" s="97"/>
      <c r="O1988" s="97"/>
      <c r="P1988" s="97"/>
      <c r="Q1988" s="98"/>
      <c r="R1988" s="140" t="str">
        <f ca="1">IF(ISERROR($Y1988),"",OFFSET('Smelter Look-up'!$C$4,$Y1988-4,0)&amp;"")</f>
        <v/>
      </c>
      <c r="S1988" s="98" t="str">
        <f ca="1" t="shared" si="223"/>
        <v/>
      </c>
      <c r="T1988" s="98" t="str">
        <f ca="1">IF(B1988="","",IF(ISERROR(MATCH($J1988,SorP!B:B,0)),"",INDIRECT("'SorP'!$A$"&amp;MATCH($S1988&amp;$J1988,SorP!C:C,0))))</f>
        <v/>
      </c>
      <c r="U1988" s="99"/>
      <c r="V1988" s="74" t="str">
        <f ca="1" t="shared" si="224"/>
        <v/>
      </c>
      <c r="W1988" s="74" t="b">
        <f ca="1" t="shared" si="225"/>
        <v>0</v>
      </c>
      <c r="X1988" s="74" t="str">
        <f ca="1" t="shared" si="226"/>
        <v>+</v>
      </c>
      <c r="Y1988" s="74" t="e">
        <f ca="1">IF(C1988="",NA(),MATCH($B1988&amp;$C1988,'Smelter Look-up'!$J:$J,0))</f>
        <v>#N/A</v>
      </c>
      <c r="AB1988" s="74">
        <f ca="1" t="shared" si="227"/>
        <v>0</v>
      </c>
      <c r="AC1988" s="74" t="str">
        <f ca="1" t="shared" si="228"/>
        <v/>
      </c>
      <c r="AD1988" s="74" t="str">
        <f ca="1" t="shared" si="229"/>
        <v/>
      </c>
    </row>
    <row r="1989" s="74" customFormat="1" ht="20.15" customHeight="1" spans="1:30">
      <c r="A1989" s="97"/>
      <c r="B1989" s="95" t="str">
        <f ca="1">IF(LEN(A1989)=0,"",INDEX('Smelter Look-up'!$A:$A,MATCH($A1989,'Smelter Look-up'!$E:$E,0)))</f>
        <v/>
      </c>
      <c r="C1989" s="95" t="str">
        <f ca="1">IF(LEN(A1989)=0,"",INDEX('Smelter Look-up'!$C:$C,MATCH($A1989,'Smelter Look-up'!$E:$E,0)))</f>
        <v/>
      </c>
      <c r="D1989" s="95"/>
      <c r="E1989" s="95" t="str">
        <f ca="1">IF(ISERROR($Y1989),"",OFFSET('Smelter Look-up'!$D$4,$Y1989-4,0)&amp;"")</f>
        <v/>
      </c>
      <c r="F1989" s="95" t="str">
        <f ca="1">IF(ISERROR($Y1989),"",OFFSET('Smelter Look-up'!$E$4,$Y1989-4,0))</f>
        <v/>
      </c>
      <c r="G1989" s="95" t="str">
        <f ca="1">IF(C1989="Smelter not listed","Enter smelter details",IF(ISERROR($Y1989),"",OFFSET('Smelter Look-up'!$F$4,$Y1989-4,0)))</f>
        <v/>
      </c>
      <c r="H1989" s="154" t="str">
        <f ca="1">IF(ISERROR($Y1989),"",OFFSET('Smelter Look-up'!$G$4,$Y1989-4,0))</f>
        <v/>
      </c>
      <c r="I1989" s="96" t="str">
        <f ca="1">IF(ISERROR($Y1989),"",OFFSET('Smelter Look-up'!$H$4,$Y1989-4,0))</f>
        <v/>
      </c>
      <c r="J1989" s="96" t="str">
        <f ca="1">IF(ISERROR($Y1989),"",OFFSET('Smelter Look-up'!$I$4,$Y1989-4,0))</f>
        <v/>
      </c>
      <c r="K1989" s="97"/>
      <c r="L1989" s="97"/>
      <c r="M1989" s="97"/>
      <c r="N1989" s="97"/>
      <c r="O1989" s="97"/>
      <c r="P1989" s="97"/>
      <c r="Q1989" s="98"/>
      <c r="R1989" s="140" t="str">
        <f ca="1">IF(ISERROR($Y1989),"",OFFSET('Smelter Look-up'!$C$4,$Y1989-4,0)&amp;"")</f>
        <v/>
      </c>
      <c r="S1989" s="98" t="str">
        <f ca="1" t="shared" si="223"/>
        <v/>
      </c>
      <c r="T1989" s="98" t="str">
        <f ca="1">IF(B1989="","",IF(ISERROR(MATCH($J1989,SorP!B:B,0)),"",INDIRECT("'SorP'!$A$"&amp;MATCH($S1989&amp;$J1989,SorP!C:C,0))))</f>
        <v/>
      </c>
      <c r="U1989" s="99"/>
      <c r="V1989" s="74" t="str">
        <f ca="1" t="shared" si="224"/>
        <v/>
      </c>
      <c r="W1989" s="74" t="b">
        <f ca="1" t="shared" si="225"/>
        <v>0</v>
      </c>
      <c r="X1989" s="74" t="str">
        <f ca="1" t="shared" si="226"/>
        <v>+</v>
      </c>
      <c r="Y1989" s="74" t="e">
        <f ca="1">IF(C1989="",NA(),MATCH($B1989&amp;$C1989,'Smelter Look-up'!$J:$J,0))</f>
        <v>#N/A</v>
      </c>
      <c r="AB1989" s="74">
        <f ca="1" t="shared" si="227"/>
        <v>0</v>
      </c>
      <c r="AC1989" s="74" t="str">
        <f ca="1" t="shared" si="228"/>
        <v/>
      </c>
      <c r="AD1989" s="74" t="str">
        <f ca="1" t="shared" si="229"/>
        <v/>
      </c>
    </row>
    <row r="1990" s="74" customFormat="1" ht="20.15" customHeight="1" spans="1:30">
      <c r="A1990" s="97"/>
      <c r="B1990" s="95" t="str">
        <f ca="1">IF(LEN(A1990)=0,"",INDEX('Smelter Look-up'!$A:$A,MATCH($A1990,'Smelter Look-up'!$E:$E,0)))</f>
        <v/>
      </c>
      <c r="C1990" s="95" t="str">
        <f ca="1">IF(LEN(A1990)=0,"",INDEX('Smelter Look-up'!$C:$C,MATCH($A1990,'Smelter Look-up'!$E:$E,0)))</f>
        <v/>
      </c>
      <c r="D1990" s="95"/>
      <c r="E1990" s="95" t="str">
        <f ca="1">IF(ISERROR($Y1990),"",OFFSET('Smelter Look-up'!$D$4,$Y1990-4,0)&amp;"")</f>
        <v/>
      </c>
      <c r="F1990" s="95" t="str">
        <f ca="1">IF(ISERROR($Y1990),"",OFFSET('Smelter Look-up'!$E$4,$Y1990-4,0))</f>
        <v/>
      </c>
      <c r="G1990" s="95" t="str">
        <f ca="1">IF(C1990="Smelter not listed","Enter smelter details",IF(ISERROR($Y1990),"",OFFSET('Smelter Look-up'!$F$4,$Y1990-4,0)))</f>
        <v/>
      </c>
      <c r="H1990" s="154" t="str">
        <f ca="1">IF(ISERROR($Y1990),"",OFFSET('Smelter Look-up'!$G$4,$Y1990-4,0))</f>
        <v/>
      </c>
      <c r="I1990" s="96" t="str">
        <f ca="1">IF(ISERROR($Y1990),"",OFFSET('Smelter Look-up'!$H$4,$Y1990-4,0))</f>
        <v/>
      </c>
      <c r="J1990" s="96" t="str">
        <f ca="1">IF(ISERROR($Y1990),"",OFFSET('Smelter Look-up'!$I$4,$Y1990-4,0))</f>
        <v/>
      </c>
      <c r="K1990" s="97"/>
      <c r="L1990" s="97"/>
      <c r="M1990" s="97"/>
      <c r="N1990" s="97"/>
      <c r="O1990" s="97"/>
      <c r="P1990" s="97"/>
      <c r="Q1990" s="98"/>
      <c r="R1990" s="140" t="str">
        <f ca="1">IF(ISERROR($Y1990),"",OFFSET('Smelter Look-up'!$C$4,$Y1990-4,0)&amp;"")</f>
        <v/>
      </c>
      <c r="S1990" s="98" t="str">
        <f ca="1" t="shared" si="223"/>
        <v/>
      </c>
      <c r="T1990" s="98" t="str">
        <f ca="1">IF(B1990="","",IF(ISERROR(MATCH($J1990,SorP!B:B,0)),"",INDIRECT("'SorP'!$A$"&amp;MATCH($S1990&amp;$J1990,SorP!C:C,0))))</f>
        <v/>
      </c>
      <c r="U1990" s="99"/>
      <c r="V1990" s="74" t="str">
        <f ca="1" t="shared" si="224"/>
        <v/>
      </c>
      <c r="W1990" s="74" t="b">
        <f ca="1" t="shared" si="225"/>
        <v>0</v>
      </c>
      <c r="X1990" s="74" t="str">
        <f ca="1" t="shared" si="226"/>
        <v>+</v>
      </c>
      <c r="Y1990" s="74" t="e">
        <f ca="1">IF(C1990="",NA(),MATCH($B1990&amp;$C1990,'Smelter Look-up'!$J:$J,0))</f>
        <v>#N/A</v>
      </c>
      <c r="AB1990" s="74">
        <f ca="1" t="shared" si="227"/>
        <v>0</v>
      </c>
      <c r="AC1990" s="74" t="str">
        <f ca="1" t="shared" si="228"/>
        <v/>
      </c>
      <c r="AD1990" s="74" t="str">
        <f ca="1" t="shared" si="229"/>
        <v/>
      </c>
    </row>
    <row r="1991" s="74" customFormat="1" ht="20.15" customHeight="1" spans="1:30">
      <c r="A1991" s="97"/>
      <c r="B1991" s="95" t="str">
        <f ca="1">IF(LEN(A1991)=0,"",INDEX('Smelter Look-up'!$A:$A,MATCH($A1991,'Smelter Look-up'!$E:$E,0)))</f>
        <v/>
      </c>
      <c r="C1991" s="95" t="str">
        <f ca="1">IF(LEN(A1991)=0,"",INDEX('Smelter Look-up'!$C:$C,MATCH($A1991,'Smelter Look-up'!$E:$E,0)))</f>
        <v/>
      </c>
      <c r="D1991" s="95"/>
      <c r="E1991" s="95" t="str">
        <f ca="1">IF(ISERROR($Y1991),"",OFFSET('Smelter Look-up'!$D$4,$Y1991-4,0)&amp;"")</f>
        <v/>
      </c>
      <c r="F1991" s="95" t="str">
        <f ca="1">IF(ISERROR($Y1991),"",OFFSET('Smelter Look-up'!$E$4,$Y1991-4,0))</f>
        <v/>
      </c>
      <c r="G1991" s="95" t="str">
        <f ca="1">IF(C1991="Smelter not listed","Enter smelter details",IF(ISERROR($Y1991),"",OFFSET('Smelter Look-up'!$F$4,$Y1991-4,0)))</f>
        <v/>
      </c>
      <c r="H1991" s="154" t="str">
        <f ca="1">IF(ISERROR($Y1991),"",OFFSET('Smelter Look-up'!$G$4,$Y1991-4,0))</f>
        <v/>
      </c>
      <c r="I1991" s="96" t="str">
        <f ca="1">IF(ISERROR($Y1991),"",OFFSET('Smelter Look-up'!$H$4,$Y1991-4,0))</f>
        <v/>
      </c>
      <c r="J1991" s="96" t="str">
        <f ca="1">IF(ISERROR($Y1991),"",OFFSET('Smelter Look-up'!$I$4,$Y1991-4,0))</f>
        <v/>
      </c>
      <c r="K1991" s="97"/>
      <c r="L1991" s="97"/>
      <c r="M1991" s="97"/>
      <c r="N1991" s="97"/>
      <c r="O1991" s="97"/>
      <c r="P1991" s="97"/>
      <c r="Q1991" s="98"/>
      <c r="R1991" s="140" t="str">
        <f ca="1">IF(ISERROR($Y1991),"",OFFSET('Smelter Look-up'!$C$4,$Y1991-4,0)&amp;"")</f>
        <v/>
      </c>
      <c r="S1991" s="98" t="str">
        <f ca="1" t="shared" si="223"/>
        <v/>
      </c>
      <c r="T1991" s="98" t="str">
        <f ca="1">IF(B1991="","",IF(ISERROR(MATCH($J1991,SorP!B:B,0)),"",INDIRECT("'SorP'!$A$"&amp;MATCH($S1991&amp;$J1991,SorP!C:C,0))))</f>
        <v/>
      </c>
      <c r="U1991" s="99"/>
      <c r="V1991" s="74" t="str">
        <f ca="1" t="shared" si="224"/>
        <v/>
      </c>
      <c r="W1991" s="74" t="b">
        <f ca="1" t="shared" si="225"/>
        <v>0</v>
      </c>
      <c r="X1991" s="74" t="str">
        <f ca="1" t="shared" si="226"/>
        <v>+</v>
      </c>
      <c r="Y1991" s="74" t="e">
        <f ca="1">IF(C1991="",NA(),MATCH($B1991&amp;$C1991,'Smelter Look-up'!$J:$J,0))</f>
        <v>#N/A</v>
      </c>
      <c r="AB1991" s="74">
        <f ca="1" t="shared" si="227"/>
        <v>0</v>
      </c>
      <c r="AC1991" s="74" t="str">
        <f ca="1" t="shared" si="228"/>
        <v/>
      </c>
      <c r="AD1991" s="74" t="str">
        <f ca="1" t="shared" si="229"/>
        <v/>
      </c>
    </row>
    <row r="1992" s="74" customFormat="1" ht="20.15" customHeight="1" spans="1:30">
      <c r="A1992" s="97"/>
      <c r="B1992" s="95" t="str">
        <f ca="1">IF(LEN(A1992)=0,"",INDEX('Smelter Look-up'!$A:$A,MATCH($A1992,'Smelter Look-up'!$E:$E,0)))</f>
        <v/>
      </c>
      <c r="C1992" s="95" t="str">
        <f ca="1">IF(LEN(A1992)=0,"",INDEX('Smelter Look-up'!$C:$C,MATCH($A1992,'Smelter Look-up'!$E:$E,0)))</f>
        <v/>
      </c>
      <c r="D1992" s="95"/>
      <c r="E1992" s="95" t="str">
        <f ca="1">IF(ISERROR($Y1992),"",OFFSET('Smelter Look-up'!$D$4,$Y1992-4,0)&amp;"")</f>
        <v/>
      </c>
      <c r="F1992" s="95" t="str">
        <f ca="1">IF(ISERROR($Y1992),"",OFFSET('Smelter Look-up'!$E$4,$Y1992-4,0))</f>
        <v/>
      </c>
      <c r="G1992" s="95" t="str">
        <f ca="1">IF(C1992="Smelter not listed","Enter smelter details",IF(ISERROR($Y1992),"",OFFSET('Smelter Look-up'!$F$4,$Y1992-4,0)))</f>
        <v/>
      </c>
      <c r="H1992" s="154" t="str">
        <f ca="1">IF(ISERROR($Y1992),"",OFFSET('Smelter Look-up'!$G$4,$Y1992-4,0))</f>
        <v/>
      </c>
      <c r="I1992" s="96" t="str">
        <f ca="1">IF(ISERROR($Y1992),"",OFFSET('Smelter Look-up'!$H$4,$Y1992-4,0))</f>
        <v/>
      </c>
      <c r="J1992" s="96" t="str">
        <f ca="1">IF(ISERROR($Y1992),"",OFFSET('Smelter Look-up'!$I$4,$Y1992-4,0))</f>
        <v/>
      </c>
      <c r="K1992" s="97"/>
      <c r="L1992" s="97"/>
      <c r="M1992" s="97"/>
      <c r="N1992" s="97"/>
      <c r="O1992" s="97"/>
      <c r="P1992" s="97"/>
      <c r="Q1992" s="98"/>
      <c r="R1992" s="140" t="str">
        <f ca="1">IF(ISERROR($Y1992),"",OFFSET('Smelter Look-up'!$C$4,$Y1992-4,0)&amp;"")</f>
        <v/>
      </c>
      <c r="S1992" s="98" t="str">
        <f ca="1" t="shared" si="223"/>
        <v/>
      </c>
      <c r="T1992" s="98" t="str">
        <f ca="1">IF(B1992="","",IF(ISERROR(MATCH($J1992,SorP!B:B,0)),"",INDIRECT("'SorP'!$A$"&amp;MATCH($S1992&amp;$J1992,SorP!C:C,0))))</f>
        <v/>
      </c>
      <c r="U1992" s="99"/>
      <c r="V1992" s="74" t="str">
        <f ca="1" t="shared" si="224"/>
        <v/>
      </c>
      <c r="W1992" s="74" t="b">
        <f ca="1" t="shared" si="225"/>
        <v>0</v>
      </c>
      <c r="X1992" s="74" t="str">
        <f ca="1" t="shared" si="226"/>
        <v>+</v>
      </c>
      <c r="Y1992" s="74" t="e">
        <f ca="1">IF(C1992="",NA(),MATCH($B1992&amp;$C1992,'Smelter Look-up'!$J:$J,0))</f>
        <v>#N/A</v>
      </c>
      <c r="AB1992" s="74">
        <f ca="1" t="shared" si="227"/>
        <v>0</v>
      </c>
      <c r="AC1992" s="74" t="str">
        <f ca="1" t="shared" si="228"/>
        <v/>
      </c>
      <c r="AD1992" s="74" t="str">
        <f ca="1" t="shared" si="229"/>
        <v/>
      </c>
    </row>
    <row r="1993" s="74" customFormat="1" ht="20.15" customHeight="1" spans="1:30">
      <c r="A1993" s="97"/>
      <c r="B1993" s="95" t="str">
        <f ca="1">IF(LEN(A1993)=0,"",INDEX('Smelter Look-up'!$A:$A,MATCH($A1993,'Smelter Look-up'!$E:$E,0)))</f>
        <v/>
      </c>
      <c r="C1993" s="95" t="str">
        <f ca="1">IF(LEN(A1993)=0,"",INDEX('Smelter Look-up'!$C:$C,MATCH($A1993,'Smelter Look-up'!$E:$E,0)))</f>
        <v/>
      </c>
      <c r="D1993" s="95"/>
      <c r="E1993" s="95" t="str">
        <f ca="1">IF(ISERROR($Y1993),"",OFFSET('Smelter Look-up'!$D$4,$Y1993-4,0)&amp;"")</f>
        <v/>
      </c>
      <c r="F1993" s="95" t="str">
        <f ca="1">IF(ISERROR($Y1993),"",OFFSET('Smelter Look-up'!$E$4,$Y1993-4,0))</f>
        <v/>
      </c>
      <c r="G1993" s="95" t="str">
        <f ca="1">IF(C1993="Smelter not listed","Enter smelter details",IF(ISERROR($Y1993),"",OFFSET('Smelter Look-up'!$F$4,$Y1993-4,0)))</f>
        <v/>
      </c>
      <c r="H1993" s="154" t="str">
        <f ca="1">IF(ISERROR($Y1993),"",OFFSET('Smelter Look-up'!$G$4,$Y1993-4,0))</f>
        <v/>
      </c>
      <c r="I1993" s="96" t="str">
        <f ca="1">IF(ISERROR($Y1993),"",OFFSET('Smelter Look-up'!$H$4,$Y1993-4,0))</f>
        <v/>
      </c>
      <c r="J1993" s="96" t="str">
        <f ca="1">IF(ISERROR($Y1993),"",OFFSET('Smelter Look-up'!$I$4,$Y1993-4,0))</f>
        <v/>
      </c>
      <c r="K1993" s="97"/>
      <c r="L1993" s="97"/>
      <c r="M1993" s="97"/>
      <c r="N1993" s="97"/>
      <c r="O1993" s="97"/>
      <c r="P1993" s="97"/>
      <c r="Q1993" s="98"/>
      <c r="R1993" s="140" t="str">
        <f ca="1">IF(ISERROR($Y1993),"",OFFSET('Smelter Look-up'!$C$4,$Y1993-4,0)&amp;"")</f>
        <v/>
      </c>
      <c r="S1993" s="98" t="str">
        <f ca="1" t="shared" si="223"/>
        <v/>
      </c>
      <c r="T1993" s="98" t="str">
        <f ca="1">IF(B1993="","",IF(ISERROR(MATCH($J1993,SorP!B:B,0)),"",INDIRECT("'SorP'!$A$"&amp;MATCH($S1993&amp;$J1993,SorP!C:C,0))))</f>
        <v/>
      </c>
      <c r="U1993" s="99"/>
      <c r="V1993" s="74" t="str">
        <f ca="1" t="shared" si="224"/>
        <v/>
      </c>
      <c r="W1993" s="74" t="b">
        <f ca="1" t="shared" si="225"/>
        <v>0</v>
      </c>
      <c r="X1993" s="74" t="str">
        <f ca="1" t="shared" si="226"/>
        <v>+</v>
      </c>
      <c r="Y1993" s="74" t="e">
        <f ca="1">IF(C1993="",NA(),MATCH($B1993&amp;$C1993,'Smelter Look-up'!$J:$J,0))</f>
        <v>#N/A</v>
      </c>
      <c r="AB1993" s="74">
        <f ca="1" t="shared" si="227"/>
        <v>0</v>
      </c>
      <c r="AC1993" s="74" t="str">
        <f ca="1" t="shared" si="228"/>
        <v/>
      </c>
      <c r="AD1993" s="74" t="str">
        <f ca="1" t="shared" si="229"/>
        <v/>
      </c>
    </row>
    <row r="1994" s="74" customFormat="1" ht="20.15" customHeight="1" spans="1:30">
      <c r="A1994" s="97"/>
      <c r="B1994" s="95" t="str">
        <f ca="1">IF(LEN(A1994)=0,"",INDEX('Smelter Look-up'!$A:$A,MATCH($A1994,'Smelter Look-up'!$E:$E,0)))</f>
        <v/>
      </c>
      <c r="C1994" s="95" t="str">
        <f ca="1">IF(LEN(A1994)=0,"",INDEX('Smelter Look-up'!$C:$C,MATCH($A1994,'Smelter Look-up'!$E:$E,0)))</f>
        <v/>
      </c>
      <c r="D1994" s="95"/>
      <c r="E1994" s="95" t="str">
        <f ca="1">IF(ISERROR($Y1994),"",OFFSET('Smelter Look-up'!$D$4,$Y1994-4,0)&amp;"")</f>
        <v/>
      </c>
      <c r="F1994" s="95" t="str">
        <f ca="1">IF(ISERROR($Y1994),"",OFFSET('Smelter Look-up'!$E$4,$Y1994-4,0))</f>
        <v/>
      </c>
      <c r="G1994" s="95" t="str">
        <f ca="1">IF(C1994="Smelter not listed","Enter smelter details",IF(ISERROR($Y1994),"",OFFSET('Smelter Look-up'!$F$4,$Y1994-4,0)))</f>
        <v/>
      </c>
      <c r="H1994" s="154" t="str">
        <f ca="1">IF(ISERROR($Y1994),"",OFFSET('Smelter Look-up'!$G$4,$Y1994-4,0))</f>
        <v/>
      </c>
      <c r="I1994" s="96" t="str">
        <f ca="1">IF(ISERROR($Y1994),"",OFFSET('Smelter Look-up'!$H$4,$Y1994-4,0))</f>
        <v/>
      </c>
      <c r="J1994" s="96" t="str">
        <f ca="1">IF(ISERROR($Y1994),"",OFFSET('Smelter Look-up'!$I$4,$Y1994-4,0))</f>
        <v/>
      </c>
      <c r="K1994" s="97"/>
      <c r="L1994" s="97"/>
      <c r="M1994" s="97"/>
      <c r="N1994" s="97"/>
      <c r="O1994" s="97"/>
      <c r="P1994" s="97"/>
      <c r="Q1994" s="98"/>
      <c r="R1994" s="140" t="str">
        <f ca="1">IF(ISERROR($Y1994),"",OFFSET('Smelter Look-up'!$C$4,$Y1994-4,0)&amp;"")</f>
        <v/>
      </c>
      <c r="S1994" s="98" t="str">
        <f ca="1" t="shared" si="223"/>
        <v/>
      </c>
      <c r="T1994" s="98" t="str">
        <f ca="1">IF(B1994="","",IF(ISERROR(MATCH($J1994,SorP!B:B,0)),"",INDIRECT("'SorP'!$A$"&amp;MATCH($S1994&amp;$J1994,SorP!C:C,0))))</f>
        <v/>
      </c>
      <c r="U1994" s="99"/>
      <c r="V1994" s="74" t="str">
        <f ca="1" t="shared" si="224"/>
        <v/>
      </c>
      <c r="W1994" s="74" t="b">
        <f ca="1" t="shared" si="225"/>
        <v>0</v>
      </c>
      <c r="X1994" s="74" t="str">
        <f ca="1" t="shared" si="226"/>
        <v>+</v>
      </c>
      <c r="Y1994" s="74" t="e">
        <f ca="1">IF(C1994="",NA(),MATCH($B1994&amp;$C1994,'Smelter Look-up'!$J:$J,0))</f>
        <v>#N/A</v>
      </c>
      <c r="AB1994" s="74">
        <f ca="1" t="shared" si="227"/>
        <v>0</v>
      </c>
      <c r="AC1994" s="74" t="str">
        <f ca="1" t="shared" si="228"/>
        <v/>
      </c>
      <c r="AD1994" s="74" t="str">
        <f ca="1" t="shared" si="229"/>
        <v/>
      </c>
    </row>
    <row r="1995" s="74" customFormat="1" ht="20.15" customHeight="1" spans="1:30">
      <c r="A1995" s="97"/>
      <c r="B1995" s="95" t="str">
        <f ca="1">IF(LEN(A1995)=0,"",INDEX('Smelter Look-up'!$A:$A,MATCH($A1995,'Smelter Look-up'!$E:$E,0)))</f>
        <v/>
      </c>
      <c r="C1995" s="95" t="str">
        <f ca="1">IF(LEN(A1995)=0,"",INDEX('Smelter Look-up'!$C:$C,MATCH($A1995,'Smelter Look-up'!$E:$E,0)))</f>
        <v/>
      </c>
      <c r="D1995" s="95"/>
      <c r="E1995" s="95" t="str">
        <f ca="1">IF(ISERROR($Y1995),"",OFFSET('Smelter Look-up'!$D$4,$Y1995-4,0)&amp;"")</f>
        <v/>
      </c>
      <c r="F1995" s="95" t="str">
        <f ca="1">IF(ISERROR($Y1995),"",OFFSET('Smelter Look-up'!$E$4,$Y1995-4,0))</f>
        <v/>
      </c>
      <c r="G1995" s="95" t="str">
        <f ca="1">IF(C1995="Smelter not listed","Enter smelter details",IF(ISERROR($Y1995),"",OFFSET('Smelter Look-up'!$F$4,$Y1995-4,0)))</f>
        <v/>
      </c>
      <c r="H1995" s="154" t="str">
        <f ca="1">IF(ISERROR($Y1995),"",OFFSET('Smelter Look-up'!$G$4,$Y1995-4,0))</f>
        <v/>
      </c>
      <c r="I1995" s="96" t="str">
        <f ca="1">IF(ISERROR($Y1995),"",OFFSET('Smelter Look-up'!$H$4,$Y1995-4,0))</f>
        <v/>
      </c>
      <c r="J1995" s="96" t="str">
        <f ca="1">IF(ISERROR($Y1995),"",OFFSET('Smelter Look-up'!$I$4,$Y1995-4,0))</f>
        <v/>
      </c>
      <c r="K1995" s="97"/>
      <c r="L1995" s="97"/>
      <c r="M1995" s="97"/>
      <c r="N1995" s="97"/>
      <c r="O1995" s="97"/>
      <c r="P1995" s="97"/>
      <c r="Q1995" s="98"/>
      <c r="R1995" s="140" t="str">
        <f ca="1">IF(ISERROR($Y1995),"",OFFSET('Smelter Look-up'!$C$4,$Y1995-4,0)&amp;"")</f>
        <v/>
      </c>
      <c r="S1995" s="98" t="str">
        <f ca="1" t="shared" si="223"/>
        <v/>
      </c>
      <c r="T1995" s="98" t="str">
        <f ca="1">IF(B1995="","",IF(ISERROR(MATCH($J1995,SorP!B:B,0)),"",INDIRECT("'SorP'!$A$"&amp;MATCH($S1995&amp;$J1995,SorP!C:C,0))))</f>
        <v/>
      </c>
      <c r="U1995" s="99"/>
      <c r="V1995" s="74" t="str">
        <f ca="1" t="shared" si="224"/>
        <v/>
      </c>
      <c r="W1995" s="74" t="b">
        <f ca="1" t="shared" si="225"/>
        <v>0</v>
      </c>
      <c r="X1995" s="74" t="str">
        <f ca="1" t="shared" si="226"/>
        <v>+</v>
      </c>
      <c r="Y1995" s="74" t="e">
        <f ca="1">IF(C1995="",NA(),MATCH($B1995&amp;$C1995,'Smelter Look-up'!$J:$J,0))</f>
        <v>#N/A</v>
      </c>
      <c r="AB1995" s="74">
        <f ca="1" t="shared" si="227"/>
        <v>0</v>
      </c>
      <c r="AC1995" s="74" t="str">
        <f ca="1" t="shared" si="228"/>
        <v/>
      </c>
      <c r="AD1995" s="74" t="str">
        <f ca="1" t="shared" si="229"/>
        <v/>
      </c>
    </row>
    <row r="1996" s="74" customFormat="1" ht="20.15" customHeight="1" spans="1:30">
      <c r="A1996" s="97"/>
      <c r="B1996" s="95" t="str">
        <f ca="1">IF(LEN(A1996)=0,"",INDEX('Smelter Look-up'!$A:$A,MATCH($A1996,'Smelter Look-up'!$E:$E,0)))</f>
        <v/>
      </c>
      <c r="C1996" s="95" t="str">
        <f ca="1">IF(LEN(A1996)=0,"",INDEX('Smelter Look-up'!$C:$C,MATCH($A1996,'Smelter Look-up'!$E:$E,0)))</f>
        <v/>
      </c>
      <c r="D1996" s="95"/>
      <c r="E1996" s="95" t="str">
        <f ca="1">IF(ISERROR($Y1996),"",OFFSET('Smelter Look-up'!$D$4,$Y1996-4,0)&amp;"")</f>
        <v/>
      </c>
      <c r="F1996" s="95" t="str">
        <f ca="1">IF(ISERROR($Y1996),"",OFFSET('Smelter Look-up'!$E$4,$Y1996-4,0))</f>
        <v/>
      </c>
      <c r="G1996" s="95" t="str">
        <f ca="1">IF(C1996="Smelter not listed","Enter smelter details",IF(ISERROR($Y1996),"",OFFSET('Smelter Look-up'!$F$4,$Y1996-4,0)))</f>
        <v/>
      </c>
      <c r="H1996" s="154" t="str">
        <f ca="1">IF(ISERROR($Y1996),"",OFFSET('Smelter Look-up'!$G$4,$Y1996-4,0))</f>
        <v/>
      </c>
      <c r="I1996" s="96" t="str">
        <f ca="1">IF(ISERROR($Y1996),"",OFFSET('Smelter Look-up'!$H$4,$Y1996-4,0))</f>
        <v/>
      </c>
      <c r="J1996" s="96" t="str">
        <f ca="1">IF(ISERROR($Y1996),"",OFFSET('Smelter Look-up'!$I$4,$Y1996-4,0))</f>
        <v/>
      </c>
      <c r="K1996" s="97"/>
      <c r="L1996" s="97"/>
      <c r="M1996" s="97"/>
      <c r="N1996" s="97"/>
      <c r="O1996" s="97"/>
      <c r="P1996" s="97"/>
      <c r="Q1996" s="98"/>
      <c r="R1996" s="140" t="str">
        <f ca="1">IF(ISERROR($Y1996),"",OFFSET('Smelter Look-up'!$C$4,$Y1996-4,0)&amp;"")</f>
        <v/>
      </c>
      <c r="S1996" s="98" t="str">
        <f ca="1" t="shared" si="223"/>
        <v/>
      </c>
      <c r="T1996" s="98" t="str">
        <f ca="1">IF(B1996="","",IF(ISERROR(MATCH($J1996,SorP!B:B,0)),"",INDIRECT("'SorP'!$A$"&amp;MATCH($S1996&amp;$J1996,SorP!C:C,0))))</f>
        <v/>
      </c>
      <c r="U1996" s="99"/>
      <c r="V1996" s="74" t="str">
        <f ca="1" t="shared" si="224"/>
        <v/>
      </c>
      <c r="W1996" s="74" t="b">
        <f ca="1" t="shared" si="225"/>
        <v>0</v>
      </c>
      <c r="X1996" s="74" t="str">
        <f ca="1" t="shared" si="226"/>
        <v>+</v>
      </c>
      <c r="Y1996" s="74" t="e">
        <f ca="1">IF(C1996="",NA(),MATCH($B1996&amp;$C1996,'Smelter Look-up'!$J:$J,0))</f>
        <v>#N/A</v>
      </c>
      <c r="AB1996" s="74">
        <f ca="1" t="shared" si="227"/>
        <v>0</v>
      </c>
      <c r="AC1996" s="74" t="str">
        <f ca="1" t="shared" si="228"/>
        <v/>
      </c>
      <c r="AD1996" s="74" t="str">
        <f ca="1" t="shared" si="229"/>
        <v/>
      </c>
    </row>
    <row r="1997" s="74" customFormat="1" ht="20.15" customHeight="1" spans="1:30">
      <c r="A1997" s="97"/>
      <c r="B1997" s="95" t="str">
        <f ca="1">IF(LEN(A1997)=0,"",INDEX('Smelter Look-up'!$A:$A,MATCH($A1997,'Smelter Look-up'!$E:$E,0)))</f>
        <v/>
      </c>
      <c r="C1997" s="95" t="str">
        <f ca="1">IF(LEN(A1997)=0,"",INDEX('Smelter Look-up'!$C:$C,MATCH($A1997,'Smelter Look-up'!$E:$E,0)))</f>
        <v/>
      </c>
      <c r="D1997" s="95"/>
      <c r="E1997" s="95" t="str">
        <f ca="1">IF(ISERROR($Y1997),"",OFFSET('Smelter Look-up'!$D$4,$Y1997-4,0)&amp;"")</f>
        <v/>
      </c>
      <c r="F1997" s="95" t="str">
        <f ca="1">IF(ISERROR($Y1997),"",OFFSET('Smelter Look-up'!$E$4,$Y1997-4,0))</f>
        <v/>
      </c>
      <c r="G1997" s="95" t="str">
        <f ca="1">IF(C1997="Smelter not listed","Enter smelter details",IF(ISERROR($Y1997),"",OFFSET('Smelter Look-up'!$F$4,$Y1997-4,0)))</f>
        <v/>
      </c>
      <c r="H1997" s="154" t="str">
        <f ca="1">IF(ISERROR($Y1997),"",OFFSET('Smelter Look-up'!$G$4,$Y1997-4,0))</f>
        <v/>
      </c>
      <c r="I1997" s="96" t="str">
        <f ca="1">IF(ISERROR($Y1997),"",OFFSET('Smelter Look-up'!$H$4,$Y1997-4,0))</f>
        <v/>
      </c>
      <c r="J1997" s="96" t="str">
        <f ca="1">IF(ISERROR($Y1997),"",OFFSET('Smelter Look-up'!$I$4,$Y1997-4,0))</f>
        <v/>
      </c>
      <c r="K1997" s="97"/>
      <c r="L1997" s="97"/>
      <c r="M1997" s="97"/>
      <c r="N1997" s="97"/>
      <c r="O1997" s="97"/>
      <c r="P1997" s="97"/>
      <c r="Q1997" s="98"/>
      <c r="R1997" s="140" t="str">
        <f ca="1">IF(ISERROR($Y1997),"",OFFSET('Smelter Look-up'!$C$4,$Y1997-4,0)&amp;"")</f>
        <v/>
      </c>
      <c r="S1997" s="98" t="str">
        <f ca="1" t="shared" si="223"/>
        <v/>
      </c>
      <c r="T1997" s="98" t="str">
        <f ca="1">IF(B1997="","",IF(ISERROR(MATCH($J1997,SorP!B:B,0)),"",INDIRECT("'SorP'!$A$"&amp;MATCH($S1997&amp;$J1997,SorP!C:C,0))))</f>
        <v/>
      </c>
      <c r="U1997" s="99"/>
      <c r="V1997" s="74" t="str">
        <f ca="1" t="shared" si="224"/>
        <v/>
      </c>
      <c r="W1997" s="74" t="b">
        <f ca="1" t="shared" si="225"/>
        <v>0</v>
      </c>
      <c r="X1997" s="74" t="str">
        <f ca="1" t="shared" si="226"/>
        <v>+</v>
      </c>
      <c r="Y1997" s="74" t="e">
        <f ca="1">IF(C1997="",NA(),MATCH($B1997&amp;$C1997,'Smelter Look-up'!$J:$J,0))</f>
        <v>#N/A</v>
      </c>
      <c r="AB1997" s="74">
        <f ca="1" t="shared" si="227"/>
        <v>0</v>
      </c>
      <c r="AC1997" s="74" t="str">
        <f ca="1" t="shared" si="228"/>
        <v/>
      </c>
      <c r="AD1997" s="74" t="str">
        <f ca="1" t="shared" si="229"/>
        <v/>
      </c>
    </row>
    <row r="1998" s="74" customFormat="1" ht="20.15" customHeight="1" spans="1:30">
      <c r="A1998" s="97"/>
      <c r="B1998" s="95" t="str">
        <f ca="1">IF(LEN(A1998)=0,"",INDEX('Smelter Look-up'!$A:$A,MATCH($A1998,'Smelter Look-up'!$E:$E,0)))</f>
        <v/>
      </c>
      <c r="C1998" s="95" t="str">
        <f ca="1">IF(LEN(A1998)=0,"",INDEX('Smelter Look-up'!$C:$C,MATCH($A1998,'Smelter Look-up'!$E:$E,0)))</f>
        <v/>
      </c>
      <c r="D1998" s="95"/>
      <c r="E1998" s="95" t="str">
        <f ca="1">IF(ISERROR($Y1998),"",OFFSET('Smelter Look-up'!$D$4,$Y1998-4,0)&amp;"")</f>
        <v/>
      </c>
      <c r="F1998" s="95" t="str">
        <f ca="1">IF(ISERROR($Y1998),"",OFFSET('Smelter Look-up'!$E$4,$Y1998-4,0))</f>
        <v/>
      </c>
      <c r="G1998" s="95" t="str">
        <f ca="1">IF(C1998="Smelter not listed","Enter smelter details",IF(ISERROR($Y1998),"",OFFSET('Smelter Look-up'!$F$4,$Y1998-4,0)))</f>
        <v/>
      </c>
      <c r="H1998" s="154" t="str">
        <f ca="1">IF(ISERROR($Y1998),"",OFFSET('Smelter Look-up'!$G$4,$Y1998-4,0))</f>
        <v/>
      </c>
      <c r="I1998" s="96" t="str">
        <f ca="1">IF(ISERROR($Y1998),"",OFFSET('Smelter Look-up'!$H$4,$Y1998-4,0))</f>
        <v/>
      </c>
      <c r="J1998" s="96" t="str">
        <f ca="1">IF(ISERROR($Y1998),"",OFFSET('Smelter Look-up'!$I$4,$Y1998-4,0))</f>
        <v/>
      </c>
      <c r="K1998" s="97"/>
      <c r="L1998" s="97"/>
      <c r="M1998" s="97"/>
      <c r="N1998" s="97"/>
      <c r="O1998" s="97"/>
      <c r="P1998" s="97"/>
      <c r="Q1998" s="98"/>
      <c r="R1998" s="140" t="str">
        <f ca="1">IF(ISERROR($Y1998),"",OFFSET('Smelter Look-up'!$C$4,$Y1998-4,0)&amp;"")</f>
        <v/>
      </c>
      <c r="S1998" s="98" t="str">
        <f ca="1" t="shared" si="223"/>
        <v/>
      </c>
      <c r="T1998" s="98" t="str">
        <f ca="1">IF(B1998="","",IF(ISERROR(MATCH($J1998,SorP!B:B,0)),"",INDIRECT("'SorP'!$A$"&amp;MATCH($S1998&amp;$J1998,SorP!C:C,0))))</f>
        <v/>
      </c>
      <c r="U1998" s="99"/>
      <c r="V1998" s="74" t="str">
        <f ca="1" t="shared" si="224"/>
        <v/>
      </c>
      <c r="W1998" s="74" t="b">
        <f ca="1" t="shared" si="225"/>
        <v>0</v>
      </c>
      <c r="X1998" s="74" t="str">
        <f ca="1" t="shared" si="226"/>
        <v>+</v>
      </c>
      <c r="Y1998" s="74" t="e">
        <f ca="1">IF(C1998="",NA(),MATCH($B1998&amp;$C1998,'Smelter Look-up'!$J:$J,0))</f>
        <v>#N/A</v>
      </c>
      <c r="AB1998" s="74">
        <f ca="1" t="shared" si="227"/>
        <v>0</v>
      </c>
      <c r="AC1998" s="74" t="str">
        <f ca="1" t="shared" si="228"/>
        <v/>
      </c>
      <c r="AD1998" s="74" t="str">
        <f ca="1" t="shared" si="229"/>
        <v/>
      </c>
    </row>
    <row r="1999" s="74" customFormat="1" ht="20.15" customHeight="1" spans="1:30">
      <c r="A1999" s="97"/>
      <c r="B1999" s="95" t="str">
        <f ca="1">IF(LEN(A1999)=0,"",INDEX('Smelter Look-up'!$A:$A,MATCH($A1999,'Smelter Look-up'!$E:$E,0)))</f>
        <v/>
      </c>
      <c r="C1999" s="95" t="str">
        <f ca="1">IF(LEN(A1999)=0,"",INDEX('Smelter Look-up'!$C:$C,MATCH($A1999,'Smelter Look-up'!$E:$E,0)))</f>
        <v/>
      </c>
      <c r="D1999" s="95"/>
      <c r="E1999" s="95" t="str">
        <f ca="1">IF(ISERROR($Y1999),"",OFFSET('Smelter Look-up'!$D$4,$Y1999-4,0)&amp;"")</f>
        <v/>
      </c>
      <c r="F1999" s="95" t="str">
        <f ca="1">IF(ISERROR($Y1999),"",OFFSET('Smelter Look-up'!$E$4,$Y1999-4,0))</f>
        <v/>
      </c>
      <c r="G1999" s="95" t="str">
        <f ca="1">IF(C1999="Smelter not listed","Enter smelter details",IF(ISERROR($Y1999),"",OFFSET('Smelter Look-up'!$F$4,$Y1999-4,0)))</f>
        <v/>
      </c>
      <c r="H1999" s="154" t="str">
        <f ca="1">IF(ISERROR($Y1999),"",OFFSET('Smelter Look-up'!$G$4,$Y1999-4,0))</f>
        <v/>
      </c>
      <c r="I1999" s="96" t="str">
        <f ca="1">IF(ISERROR($Y1999),"",OFFSET('Smelter Look-up'!$H$4,$Y1999-4,0))</f>
        <v/>
      </c>
      <c r="J1999" s="96" t="str">
        <f ca="1">IF(ISERROR($Y1999),"",OFFSET('Smelter Look-up'!$I$4,$Y1999-4,0))</f>
        <v/>
      </c>
      <c r="K1999" s="97"/>
      <c r="L1999" s="97"/>
      <c r="M1999" s="97"/>
      <c r="N1999" s="97"/>
      <c r="O1999" s="97"/>
      <c r="P1999" s="97"/>
      <c r="Q1999" s="98"/>
      <c r="R1999" s="140" t="str">
        <f ca="1">IF(ISERROR($Y1999),"",OFFSET('Smelter Look-up'!$C$4,$Y1999-4,0)&amp;"")</f>
        <v/>
      </c>
      <c r="S1999" s="98" t="str">
        <f ca="1" t="shared" si="223"/>
        <v/>
      </c>
      <c r="T1999" s="98" t="str">
        <f ca="1">IF(B1999="","",IF(ISERROR(MATCH($J1999,SorP!B:B,0)),"",INDIRECT("'SorP'!$A$"&amp;MATCH($S1999&amp;$J1999,SorP!C:C,0))))</f>
        <v/>
      </c>
      <c r="U1999" s="99"/>
      <c r="V1999" s="74" t="str">
        <f ca="1" t="shared" si="224"/>
        <v/>
      </c>
      <c r="W1999" s="74" t="b">
        <f ca="1" t="shared" si="225"/>
        <v>0</v>
      </c>
      <c r="X1999" s="74" t="str">
        <f ca="1" t="shared" si="226"/>
        <v>+</v>
      </c>
      <c r="Y1999" s="74" t="e">
        <f ca="1">IF(C1999="",NA(),MATCH($B1999&amp;$C1999,'Smelter Look-up'!$J:$J,0))</f>
        <v>#N/A</v>
      </c>
      <c r="AB1999" s="74">
        <f ca="1" t="shared" si="227"/>
        <v>0</v>
      </c>
      <c r="AC1999" s="74" t="str">
        <f ca="1" t="shared" si="228"/>
        <v/>
      </c>
      <c r="AD1999" s="74" t="str">
        <f ca="1" t="shared" si="229"/>
        <v/>
      </c>
    </row>
    <row r="2000" s="74" customFormat="1" ht="20.15" customHeight="1" spans="1:30">
      <c r="A2000" s="97"/>
      <c r="B2000" s="95" t="str">
        <f ca="1">IF(LEN(A2000)=0,"",INDEX('Smelter Look-up'!$A:$A,MATCH($A2000,'Smelter Look-up'!$E:$E,0)))</f>
        <v/>
      </c>
      <c r="C2000" s="95" t="str">
        <f ca="1">IF(LEN(A2000)=0,"",INDEX('Smelter Look-up'!$C:$C,MATCH($A2000,'Smelter Look-up'!$E:$E,0)))</f>
        <v/>
      </c>
      <c r="D2000" s="95"/>
      <c r="E2000" s="95" t="str">
        <f ca="1">IF(ISERROR($Y2000),"",OFFSET('Smelter Look-up'!$D$4,$Y2000-4,0)&amp;"")</f>
        <v/>
      </c>
      <c r="F2000" s="95" t="str">
        <f ca="1">IF(ISERROR($Y2000),"",OFFSET('Smelter Look-up'!$E$4,$Y2000-4,0))</f>
        <v/>
      </c>
      <c r="G2000" s="95" t="str">
        <f ca="1">IF(C2000="Smelter not listed","Enter smelter details",IF(ISERROR($Y2000),"",OFFSET('Smelter Look-up'!$F$4,$Y2000-4,0)))</f>
        <v/>
      </c>
      <c r="H2000" s="154" t="str">
        <f ca="1">IF(ISERROR($Y2000),"",OFFSET('Smelter Look-up'!$G$4,$Y2000-4,0))</f>
        <v/>
      </c>
      <c r="I2000" s="96" t="str">
        <f ca="1">IF(ISERROR($Y2000),"",OFFSET('Smelter Look-up'!$H$4,$Y2000-4,0))</f>
        <v/>
      </c>
      <c r="J2000" s="96" t="str">
        <f ca="1">IF(ISERROR($Y2000),"",OFFSET('Smelter Look-up'!$I$4,$Y2000-4,0))</f>
        <v/>
      </c>
      <c r="K2000" s="97"/>
      <c r="L2000" s="97"/>
      <c r="M2000" s="97"/>
      <c r="N2000" s="97"/>
      <c r="O2000" s="97"/>
      <c r="P2000" s="97"/>
      <c r="Q2000" s="98"/>
      <c r="R2000" s="140" t="str">
        <f ca="1">IF(ISERROR($Y2000),"",OFFSET('Smelter Look-up'!$C$4,$Y2000-4,0)&amp;"")</f>
        <v/>
      </c>
      <c r="S2000" s="98" t="str">
        <f ca="1" t="shared" si="223"/>
        <v/>
      </c>
      <c r="T2000" s="98" t="str">
        <f ca="1">IF(B2000="","",IF(ISERROR(MATCH($J2000,SorP!B:B,0)),"",INDIRECT("'SorP'!$A$"&amp;MATCH($S2000&amp;$J2000,SorP!C:C,0))))</f>
        <v/>
      </c>
      <c r="U2000" s="99"/>
      <c r="V2000" s="74" t="str">
        <f ca="1" t="shared" si="224"/>
        <v/>
      </c>
      <c r="W2000" s="74" t="b">
        <f ca="1" t="shared" si="225"/>
        <v>0</v>
      </c>
      <c r="X2000" s="74" t="str">
        <f ca="1" t="shared" si="226"/>
        <v>+</v>
      </c>
      <c r="Y2000" s="74" t="e">
        <f ca="1">IF(C2000="",NA(),MATCH($B2000&amp;$C2000,'Smelter Look-up'!$J:$J,0))</f>
        <v>#N/A</v>
      </c>
      <c r="AB2000" s="74">
        <f ca="1" t="shared" si="227"/>
        <v>0</v>
      </c>
      <c r="AC2000" s="74" t="str">
        <f ca="1" t="shared" si="228"/>
        <v/>
      </c>
      <c r="AD2000" s="74" t="str">
        <f ca="1" t="shared" si="229"/>
        <v/>
      </c>
    </row>
    <row r="2001" s="74" customFormat="1" ht="20.15" customHeight="1" spans="1:30">
      <c r="A2001" s="97"/>
      <c r="B2001" s="95" t="str">
        <f ca="1">IF(LEN(A2001)=0,"",INDEX('Smelter Look-up'!$A:$A,MATCH($A2001,'Smelter Look-up'!$E:$E,0)))</f>
        <v/>
      </c>
      <c r="C2001" s="95" t="str">
        <f ca="1">IF(LEN(A2001)=0,"",INDEX('Smelter Look-up'!$C:$C,MATCH($A2001,'Smelter Look-up'!$E:$E,0)))</f>
        <v/>
      </c>
      <c r="D2001" s="95"/>
      <c r="E2001" s="95" t="str">
        <f ca="1">IF(ISERROR($Y2001),"",OFFSET('Smelter Look-up'!$D$4,$Y2001-4,0)&amp;"")</f>
        <v/>
      </c>
      <c r="F2001" s="95" t="str">
        <f ca="1">IF(ISERROR($Y2001),"",OFFSET('Smelter Look-up'!$E$4,$Y2001-4,0))</f>
        <v/>
      </c>
      <c r="G2001" s="95" t="str">
        <f ca="1">IF(C2001="Smelter not listed","Enter smelter details",IF(ISERROR($Y2001),"",OFFSET('Smelter Look-up'!$F$4,$Y2001-4,0)))</f>
        <v/>
      </c>
      <c r="H2001" s="154" t="str">
        <f ca="1">IF(ISERROR($Y2001),"",OFFSET('Smelter Look-up'!$G$4,$Y2001-4,0))</f>
        <v/>
      </c>
      <c r="I2001" s="96" t="str">
        <f ca="1">IF(ISERROR($Y2001),"",OFFSET('Smelter Look-up'!$H$4,$Y2001-4,0))</f>
        <v/>
      </c>
      <c r="J2001" s="96" t="str">
        <f ca="1">IF(ISERROR($Y2001),"",OFFSET('Smelter Look-up'!$I$4,$Y2001-4,0))</f>
        <v/>
      </c>
      <c r="K2001" s="97"/>
      <c r="L2001" s="97"/>
      <c r="M2001" s="97"/>
      <c r="N2001" s="97"/>
      <c r="O2001" s="97"/>
      <c r="P2001" s="97"/>
      <c r="Q2001" s="98"/>
      <c r="R2001" s="140" t="str">
        <f ca="1">IF(ISERROR($Y2001),"",OFFSET('Smelter Look-up'!$C$4,$Y2001-4,0)&amp;"")</f>
        <v/>
      </c>
      <c r="S2001" s="98" t="str">
        <f ca="1" t="shared" si="223"/>
        <v/>
      </c>
      <c r="T2001" s="98" t="str">
        <f ca="1">IF(B2001="","",IF(ISERROR(MATCH($J2001,SorP!B:B,0)),"",INDIRECT("'SorP'!$A$"&amp;MATCH($S2001&amp;$J2001,SorP!C:C,0))))</f>
        <v/>
      </c>
      <c r="U2001" s="99"/>
      <c r="V2001" s="74" t="str">
        <f ca="1" t="shared" si="224"/>
        <v/>
      </c>
      <c r="W2001" s="74" t="b">
        <f ca="1" t="shared" si="225"/>
        <v>0</v>
      </c>
      <c r="X2001" s="74" t="str">
        <f ca="1" t="shared" si="226"/>
        <v>+</v>
      </c>
      <c r="Y2001" s="74" t="e">
        <f ca="1">IF(C2001="",NA(),MATCH($B2001&amp;$C2001,'Smelter Look-up'!$J:$J,0))</f>
        <v>#N/A</v>
      </c>
      <c r="AB2001" s="74">
        <f ca="1" t="shared" si="227"/>
        <v>0</v>
      </c>
      <c r="AC2001" s="74" t="str">
        <f ca="1" t="shared" si="228"/>
        <v/>
      </c>
      <c r="AD2001" s="74" t="str">
        <f ca="1" t="shared" si="229"/>
        <v/>
      </c>
    </row>
    <row r="2002" s="74" customFormat="1" ht="20.15" customHeight="1" spans="1:30">
      <c r="A2002" s="97"/>
      <c r="B2002" s="95" t="str">
        <f ca="1">IF(LEN(A2002)=0,"",INDEX('Smelter Look-up'!$A:$A,MATCH($A2002,'Smelter Look-up'!$E:$E,0)))</f>
        <v/>
      </c>
      <c r="C2002" s="95" t="str">
        <f ca="1">IF(LEN(A2002)=0,"",INDEX('Smelter Look-up'!$C:$C,MATCH($A2002,'Smelter Look-up'!$E:$E,0)))</f>
        <v/>
      </c>
      <c r="D2002" s="95"/>
      <c r="E2002" s="95" t="str">
        <f ca="1">IF(ISERROR($Y2002),"",OFFSET('Smelter Look-up'!$D$4,$Y2002-4,0)&amp;"")</f>
        <v/>
      </c>
      <c r="F2002" s="95" t="str">
        <f ca="1">IF(ISERROR($Y2002),"",OFFSET('Smelter Look-up'!$E$4,$Y2002-4,0))</f>
        <v/>
      </c>
      <c r="G2002" s="95" t="str">
        <f ca="1">IF(C2002="Smelter not listed","Enter smelter details",IF(ISERROR($Y2002),"",OFFSET('Smelter Look-up'!$F$4,$Y2002-4,0)))</f>
        <v/>
      </c>
      <c r="H2002" s="154" t="str">
        <f ca="1">IF(ISERROR($Y2002),"",OFFSET('Smelter Look-up'!$G$4,$Y2002-4,0))</f>
        <v/>
      </c>
      <c r="I2002" s="96" t="str">
        <f ca="1">IF(ISERROR($Y2002),"",OFFSET('Smelter Look-up'!$H$4,$Y2002-4,0))</f>
        <v/>
      </c>
      <c r="J2002" s="96" t="str">
        <f ca="1">IF(ISERROR($Y2002),"",OFFSET('Smelter Look-up'!$I$4,$Y2002-4,0))</f>
        <v/>
      </c>
      <c r="K2002" s="97"/>
      <c r="L2002" s="97"/>
      <c r="M2002" s="97"/>
      <c r="N2002" s="97"/>
      <c r="O2002" s="97"/>
      <c r="P2002" s="97"/>
      <c r="Q2002" s="98"/>
      <c r="R2002" s="140" t="str">
        <f ca="1">IF(ISERROR($Y2002),"",OFFSET('Smelter Look-up'!$C$4,$Y2002-4,0)&amp;"")</f>
        <v/>
      </c>
      <c r="S2002" s="98" t="str">
        <f ca="1" t="shared" si="223"/>
        <v/>
      </c>
      <c r="T2002" s="98" t="str">
        <f ca="1">IF(B2002="","",IF(ISERROR(MATCH($J2002,SorP!B:B,0)),"",INDIRECT("'SorP'!$A$"&amp;MATCH($S2002&amp;$J2002,SorP!C:C,0))))</f>
        <v/>
      </c>
      <c r="U2002" s="99"/>
      <c r="V2002" s="74" t="str">
        <f ca="1" t="shared" si="224"/>
        <v/>
      </c>
      <c r="W2002" s="74" t="b">
        <f ca="1" t="shared" si="225"/>
        <v>0</v>
      </c>
      <c r="X2002" s="74" t="str">
        <f ca="1" t="shared" si="226"/>
        <v>+</v>
      </c>
      <c r="Y2002" s="74" t="e">
        <f ca="1">IF(C2002="",NA(),MATCH($B2002&amp;$C2002,'Smelter Look-up'!$J:$J,0))</f>
        <v>#N/A</v>
      </c>
      <c r="AB2002" s="74">
        <f ca="1" t="shared" si="227"/>
        <v>0</v>
      </c>
      <c r="AC2002" s="74" t="str">
        <f ca="1" t="shared" si="228"/>
        <v/>
      </c>
      <c r="AD2002" s="74" t="str">
        <f ca="1" t="shared" si="229"/>
        <v/>
      </c>
    </row>
    <row r="2003" s="74" customFormat="1" ht="20.15" customHeight="1" spans="1:30">
      <c r="A2003" s="97"/>
      <c r="B2003" s="95" t="str">
        <f ca="1">IF(LEN(A2003)=0,"",INDEX('Smelter Look-up'!$A:$A,MATCH($A2003,'Smelter Look-up'!$E:$E,0)))</f>
        <v/>
      </c>
      <c r="C2003" s="95" t="str">
        <f ca="1">IF(LEN(A2003)=0,"",INDEX('Smelter Look-up'!$C:$C,MATCH($A2003,'Smelter Look-up'!$E:$E,0)))</f>
        <v/>
      </c>
      <c r="D2003" s="95"/>
      <c r="E2003" s="95" t="str">
        <f ca="1">IF(ISERROR($Y2003),"",OFFSET('Smelter Look-up'!$D$4,$Y2003-4,0)&amp;"")</f>
        <v/>
      </c>
      <c r="F2003" s="95" t="str">
        <f ca="1">IF(ISERROR($Y2003),"",OFFSET('Smelter Look-up'!$E$4,$Y2003-4,0))</f>
        <v/>
      </c>
      <c r="G2003" s="95" t="str">
        <f ca="1">IF(C2003="Smelter not listed","Enter smelter details",IF(ISERROR($Y2003),"",OFFSET('Smelter Look-up'!$F$4,$Y2003-4,0)))</f>
        <v/>
      </c>
      <c r="H2003" s="154" t="str">
        <f ca="1">IF(ISERROR($Y2003),"",OFFSET('Smelter Look-up'!$G$4,$Y2003-4,0))</f>
        <v/>
      </c>
      <c r="I2003" s="96" t="str">
        <f ca="1">IF(ISERROR($Y2003),"",OFFSET('Smelter Look-up'!$H$4,$Y2003-4,0))</f>
        <v/>
      </c>
      <c r="J2003" s="96" t="str">
        <f ca="1">IF(ISERROR($Y2003),"",OFFSET('Smelter Look-up'!$I$4,$Y2003-4,0))</f>
        <v/>
      </c>
      <c r="K2003" s="97"/>
      <c r="L2003" s="97"/>
      <c r="M2003" s="97"/>
      <c r="N2003" s="97"/>
      <c r="O2003" s="97"/>
      <c r="P2003" s="97"/>
      <c r="Q2003" s="98"/>
      <c r="R2003" s="140" t="str">
        <f ca="1">IF(ISERROR($Y2003),"",OFFSET('Smelter Look-up'!$C$4,$Y2003-4,0)&amp;"")</f>
        <v/>
      </c>
      <c r="S2003" s="98" t="str">
        <f ca="1" t="shared" si="223"/>
        <v/>
      </c>
      <c r="T2003" s="98" t="str">
        <f ca="1">IF(B2003="","",IF(ISERROR(MATCH($J2003,SorP!B:B,0)),"",INDIRECT("'SorP'!$A$"&amp;MATCH($S2003&amp;$J2003,SorP!C:C,0))))</f>
        <v/>
      </c>
      <c r="U2003" s="99"/>
      <c r="V2003" s="74" t="str">
        <f ca="1" t="shared" si="224"/>
        <v/>
      </c>
      <c r="W2003" s="74" t="b">
        <f ca="1" t="shared" si="225"/>
        <v>0</v>
      </c>
      <c r="X2003" s="74" t="str">
        <f ca="1" t="shared" si="226"/>
        <v>+</v>
      </c>
      <c r="Y2003" s="74" t="e">
        <f ca="1">IF(C2003="",NA(),MATCH($B2003&amp;$C2003,'Smelter Look-up'!$J:$J,0))</f>
        <v>#N/A</v>
      </c>
      <c r="AB2003" s="74">
        <f ca="1" t="shared" si="227"/>
        <v>0</v>
      </c>
      <c r="AC2003" s="74" t="str">
        <f ca="1" t="shared" si="228"/>
        <v/>
      </c>
      <c r="AD2003" s="74" t="str">
        <f ca="1" t="shared" si="229"/>
        <v/>
      </c>
    </row>
    <row r="2004" s="74" customFormat="1" ht="20.15" customHeight="1" spans="1:30">
      <c r="A2004" s="97"/>
      <c r="B2004" s="95" t="str">
        <f ca="1">IF(LEN(A2004)=0,"",INDEX('Smelter Look-up'!$A:$A,MATCH($A2004,'Smelter Look-up'!$E:$E,0)))</f>
        <v/>
      </c>
      <c r="C2004" s="95" t="str">
        <f ca="1">IF(LEN(A2004)=0,"",INDEX('Smelter Look-up'!$C:$C,MATCH($A2004,'Smelter Look-up'!$E:$E,0)))</f>
        <v/>
      </c>
      <c r="D2004" s="95"/>
      <c r="E2004" s="95" t="str">
        <f ca="1">IF(ISERROR($Y2004),"",OFFSET('Smelter Look-up'!$D$4,$Y2004-4,0)&amp;"")</f>
        <v/>
      </c>
      <c r="F2004" s="95" t="str">
        <f ca="1">IF(ISERROR($Y2004),"",OFFSET('Smelter Look-up'!$E$4,$Y2004-4,0))</f>
        <v/>
      </c>
      <c r="G2004" s="95" t="str">
        <f ca="1">IF(C2004="Smelter not listed","Enter smelter details",IF(ISERROR($Y2004),"",OFFSET('Smelter Look-up'!$F$4,$Y2004-4,0)))</f>
        <v/>
      </c>
      <c r="H2004" s="154" t="str">
        <f ca="1">IF(ISERROR($Y2004),"",OFFSET('Smelter Look-up'!$G$4,$Y2004-4,0))</f>
        <v/>
      </c>
      <c r="I2004" s="96" t="str">
        <f ca="1">IF(ISERROR($Y2004),"",OFFSET('Smelter Look-up'!$H$4,$Y2004-4,0))</f>
        <v/>
      </c>
      <c r="J2004" s="96" t="str">
        <f ca="1">IF(ISERROR($Y2004),"",OFFSET('Smelter Look-up'!$I$4,$Y2004-4,0))</f>
        <v/>
      </c>
      <c r="K2004" s="97"/>
      <c r="L2004" s="97"/>
      <c r="M2004" s="97"/>
      <c r="N2004" s="97"/>
      <c r="O2004" s="97"/>
      <c r="P2004" s="97"/>
      <c r="Q2004" s="98"/>
      <c r="R2004" s="140" t="str">
        <f ca="1">IF(ISERROR($Y2004),"",OFFSET('Smelter Look-up'!$C$4,$Y2004-4,0)&amp;"")</f>
        <v/>
      </c>
      <c r="S2004" s="98" t="str">
        <f ca="1" t="shared" si="223"/>
        <v/>
      </c>
      <c r="T2004" s="98" t="str">
        <f ca="1">IF(B2004="","",IF(ISERROR(MATCH($J2004,SorP!B:B,0)),"",INDIRECT("'SorP'!$A$"&amp;MATCH($S2004&amp;$J2004,SorP!C:C,0))))</f>
        <v/>
      </c>
      <c r="U2004" s="99"/>
      <c r="V2004" s="74" t="str">
        <f ca="1" t="shared" si="224"/>
        <v/>
      </c>
      <c r="W2004" s="74" t="b">
        <f ca="1" t="shared" si="225"/>
        <v>0</v>
      </c>
      <c r="X2004" s="74" t="str">
        <f ca="1" t="shared" si="226"/>
        <v>+</v>
      </c>
      <c r="Y2004" s="74" t="e">
        <f ca="1">IF(C2004="",NA(),MATCH($B2004&amp;$C2004,'Smelter Look-up'!$J:$J,0))</f>
        <v>#N/A</v>
      </c>
      <c r="AB2004" s="74">
        <f ca="1" t="shared" si="227"/>
        <v>0</v>
      </c>
      <c r="AC2004" s="74" t="str">
        <f ca="1" t="shared" si="228"/>
        <v/>
      </c>
      <c r="AD2004" s="74" t="str">
        <f ca="1" t="shared" si="229"/>
        <v/>
      </c>
    </row>
    <row r="2005" s="74" customFormat="1" ht="20.15" customHeight="1" spans="1:30">
      <c r="A2005" s="97"/>
      <c r="B2005" s="95" t="str">
        <f ca="1">IF(LEN(A2005)=0,"",INDEX('Smelter Look-up'!$A:$A,MATCH($A2005,'Smelter Look-up'!$E:$E,0)))</f>
        <v/>
      </c>
      <c r="C2005" s="95" t="str">
        <f ca="1">IF(LEN(A2005)=0,"",INDEX('Smelter Look-up'!$C:$C,MATCH($A2005,'Smelter Look-up'!$E:$E,0)))</f>
        <v/>
      </c>
      <c r="D2005" s="95"/>
      <c r="E2005" s="95" t="str">
        <f ca="1">IF(ISERROR($Y2005),"",OFFSET('Smelter Look-up'!$D$4,$Y2005-4,0)&amp;"")</f>
        <v/>
      </c>
      <c r="F2005" s="95" t="str">
        <f ca="1">IF(ISERROR($Y2005),"",OFFSET('Smelter Look-up'!$E$4,$Y2005-4,0))</f>
        <v/>
      </c>
      <c r="G2005" s="95" t="str">
        <f ca="1">IF(C2005="Smelter not listed","Enter smelter details",IF(ISERROR($Y2005),"",OFFSET('Smelter Look-up'!$F$4,$Y2005-4,0)))</f>
        <v/>
      </c>
      <c r="H2005" s="154" t="str">
        <f ca="1">IF(ISERROR($Y2005),"",OFFSET('Smelter Look-up'!$G$4,$Y2005-4,0))</f>
        <v/>
      </c>
      <c r="I2005" s="96" t="str">
        <f ca="1">IF(ISERROR($Y2005),"",OFFSET('Smelter Look-up'!$H$4,$Y2005-4,0))</f>
        <v/>
      </c>
      <c r="J2005" s="96" t="str">
        <f ca="1">IF(ISERROR($Y2005),"",OFFSET('Smelter Look-up'!$I$4,$Y2005-4,0))</f>
        <v/>
      </c>
      <c r="K2005" s="97"/>
      <c r="L2005" s="97"/>
      <c r="M2005" s="97"/>
      <c r="N2005" s="97"/>
      <c r="O2005" s="97"/>
      <c r="P2005" s="97"/>
      <c r="Q2005" s="98"/>
      <c r="R2005" s="140" t="str">
        <f ca="1">IF(ISERROR($Y2005),"",OFFSET('Smelter Look-up'!$C$4,$Y2005-4,0)&amp;"")</f>
        <v/>
      </c>
      <c r="S2005" s="98" t="str">
        <f ca="1" t="shared" si="223"/>
        <v/>
      </c>
      <c r="T2005" s="98" t="str">
        <f ca="1">IF(B2005="","",IF(ISERROR(MATCH($J2005,SorP!B:B,0)),"",INDIRECT("'SorP'!$A$"&amp;MATCH($S2005&amp;$J2005,SorP!C:C,0))))</f>
        <v/>
      </c>
      <c r="U2005" s="99"/>
      <c r="V2005" s="74" t="str">
        <f ca="1" t="shared" si="224"/>
        <v/>
      </c>
      <c r="W2005" s="74" t="b">
        <f ca="1" t="shared" si="225"/>
        <v>0</v>
      </c>
      <c r="X2005" s="74" t="str">
        <f ca="1" t="shared" si="226"/>
        <v>+</v>
      </c>
      <c r="Y2005" s="74" t="e">
        <f ca="1">IF(C2005="",NA(),MATCH($B2005&amp;$C2005,'Smelter Look-up'!$J:$J,0))</f>
        <v>#N/A</v>
      </c>
      <c r="AB2005" s="74">
        <f ca="1" t="shared" si="227"/>
        <v>0</v>
      </c>
      <c r="AC2005" s="74" t="str">
        <f ca="1" t="shared" si="228"/>
        <v/>
      </c>
      <c r="AD2005" s="74" t="str">
        <f ca="1" t="shared" si="229"/>
        <v/>
      </c>
    </row>
    <row r="2006" s="74" customFormat="1" ht="20.15" customHeight="1" spans="1:30">
      <c r="A2006" s="97"/>
      <c r="B2006" s="95" t="str">
        <f ca="1">IF(LEN(A2006)=0,"",INDEX('Smelter Look-up'!$A:$A,MATCH($A2006,'Smelter Look-up'!$E:$E,0)))</f>
        <v/>
      </c>
      <c r="C2006" s="95" t="str">
        <f ca="1">IF(LEN(A2006)=0,"",INDEX('Smelter Look-up'!$C:$C,MATCH($A2006,'Smelter Look-up'!$E:$E,0)))</f>
        <v/>
      </c>
      <c r="D2006" s="95"/>
      <c r="E2006" s="95" t="str">
        <f ca="1">IF(ISERROR($Y2006),"",OFFSET('Smelter Look-up'!$D$4,$Y2006-4,0)&amp;"")</f>
        <v/>
      </c>
      <c r="F2006" s="95" t="str">
        <f ca="1">IF(ISERROR($Y2006),"",OFFSET('Smelter Look-up'!$E$4,$Y2006-4,0))</f>
        <v/>
      </c>
      <c r="G2006" s="95" t="str">
        <f ca="1">IF(C2006="Smelter not listed","Enter smelter details",IF(ISERROR($Y2006),"",OFFSET('Smelter Look-up'!$F$4,$Y2006-4,0)))</f>
        <v/>
      </c>
      <c r="H2006" s="154" t="str">
        <f ca="1">IF(ISERROR($Y2006),"",OFFSET('Smelter Look-up'!$G$4,$Y2006-4,0))</f>
        <v/>
      </c>
      <c r="I2006" s="96" t="str">
        <f ca="1">IF(ISERROR($Y2006),"",OFFSET('Smelter Look-up'!$H$4,$Y2006-4,0))</f>
        <v/>
      </c>
      <c r="J2006" s="96" t="str">
        <f ca="1">IF(ISERROR($Y2006),"",OFFSET('Smelter Look-up'!$I$4,$Y2006-4,0))</f>
        <v/>
      </c>
      <c r="K2006" s="97"/>
      <c r="L2006" s="97"/>
      <c r="M2006" s="97"/>
      <c r="N2006" s="97"/>
      <c r="O2006" s="97"/>
      <c r="P2006" s="97"/>
      <c r="Q2006" s="98"/>
      <c r="R2006" s="140" t="str">
        <f ca="1">IF(ISERROR($Y2006),"",OFFSET('Smelter Look-up'!$C$4,$Y2006-4,0)&amp;"")</f>
        <v/>
      </c>
      <c r="S2006" s="98" t="str">
        <f ca="1" t="shared" si="223"/>
        <v/>
      </c>
      <c r="T2006" s="98" t="str">
        <f ca="1">IF(B2006="","",IF(ISERROR(MATCH($J2006,SorP!B:B,0)),"",INDIRECT("'SorP'!$A$"&amp;MATCH($S2006&amp;$J2006,SorP!C:C,0))))</f>
        <v/>
      </c>
      <c r="U2006" s="99"/>
      <c r="V2006" s="74" t="str">
        <f ca="1" t="shared" si="224"/>
        <v/>
      </c>
      <c r="W2006" s="74" t="b">
        <f ca="1" t="shared" si="225"/>
        <v>0</v>
      </c>
      <c r="X2006" s="74" t="str">
        <f ca="1" t="shared" si="226"/>
        <v>+</v>
      </c>
      <c r="Y2006" s="74" t="e">
        <f ca="1">IF(C2006="",NA(),MATCH($B2006&amp;$C2006,'Smelter Look-up'!$J:$J,0))</f>
        <v>#N/A</v>
      </c>
      <c r="AB2006" s="74">
        <f ca="1" t="shared" si="227"/>
        <v>0</v>
      </c>
      <c r="AC2006" s="74" t="str">
        <f ca="1" t="shared" si="228"/>
        <v/>
      </c>
      <c r="AD2006" s="74" t="str">
        <f ca="1" t="shared" si="229"/>
        <v/>
      </c>
    </row>
    <row r="2007" s="74" customFormat="1" ht="20.15" customHeight="1" spans="1:30">
      <c r="A2007" s="97"/>
      <c r="B2007" s="95" t="str">
        <f ca="1">IF(LEN(A2007)=0,"",INDEX('Smelter Look-up'!$A:$A,MATCH($A2007,'Smelter Look-up'!$E:$E,0)))</f>
        <v/>
      </c>
      <c r="C2007" s="95" t="str">
        <f ca="1">IF(LEN(A2007)=0,"",INDEX('Smelter Look-up'!$C:$C,MATCH($A2007,'Smelter Look-up'!$E:$E,0)))</f>
        <v/>
      </c>
      <c r="D2007" s="95"/>
      <c r="E2007" s="95" t="str">
        <f ca="1">IF(ISERROR($Y2007),"",OFFSET('Smelter Look-up'!$D$4,$Y2007-4,0)&amp;"")</f>
        <v/>
      </c>
      <c r="F2007" s="95" t="str">
        <f ca="1">IF(ISERROR($Y2007),"",OFFSET('Smelter Look-up'!$E$4,$Y2007-4,0))</f>
        <v/>
      </c>
      <c r="G2007" s="95" t="str">
        <f ca="1">IF(C2007="Smelter not listed","Enter smelter details",IF(ISERROR($Y2007),"",OFFSET('Smelter Look-up'!$F$4,$Y2007-4,0)))</f>
        <v/>
      </c>
      <c r="H2007" s="154" t="str">
        <f ca="1">IF(ISERROR($Y2007),"",OFFSET('Smelter Look-up'!$G$4,$Y2007-4,0))</f>
        <v/>
      </c>
      <c r="I2007" s="96" t="str">
        <f ca="1">IF(ISERROR($Y2007),"",OFFSET('Smelter Look-up'!$H$4,$Y2007-4,0))</f>
        <v/>
      </c>
      <c r="J2007" s="96" t="str">
        <f ca="1">IF(ISERROR($Y2007),"",OFFSET('Smelter Look-up'!$I$4,$Y2007-4,0))</f>
        <v/>
      </c>
      <c r="K2007" s="97"/>
      <c r="L2007" s="97"/>
      <c r="M2007" s="97"/>
      <c r="N2007" s="97"/>
      <c r="O2007" s="97"/>
      <c r="P2007" s="97"/>
      <c r="Q2007" s="98"/>
      <c r="R2007" s="140" t="str">
        <f ca="1">IF(ISERROR($Y2007),"",OFFSET('Smelter Look-up'!$C$4,$Y2007-4,0)&amp;"")</f>
        <v/>
      </c>
      <c r="S2007" s="98" t="str">
        <f ca="1" t="shared" si="223"/>
        <v/>
      </c>
      <c r="T2007" s="98" t="str">
        <f ca="1">IF(B2007="","",IF(ISERROR(MATCH($J2007,SorP!B:B,0)),"",INDIRECT("'SorP'!$A$"&amp;MATCH($S2007&amp;$J2007,SorP!C:C,0))))</f>
        <v/>
      </c>
      <c r="U2007" s="99"/>
      <c r="V2007" s="74" t="str">
        <f ca="1" t="shared" si="224"/>
        <v/>
      </c>
      <c r="W2007" s="74" t="b">
        <f ca="1" t="shared" si="225"/>
        <v>0</v>
      </c>
      <c r="X2007" s="74" t="str">
        <f ca="1" t="shared" si="226"/>
        <v>+</v>
      </c>
      <c r="Y2007" s="74" t="e">
        <f ca="1">IF(C2007="",NA(),MATCH($B2007&amp;$C2007,'Smelter Look-up'!$J:$J,0))</f>
        <v>#N/A</v>
      </c>
      <c r="AB2007" s="74">
        <f ca="1" t="shared" si="227"/>
        <v>0</v>
      </c>
      <c r="AC2007" s="74" t="str">
        <f ca="1" t="shared" si="228"/>
        <v/>
      </c>
      <c r="AD2007" s="74" t="str">
        <f ca="1" t="shared" si="229"/>
        <v/>
      </c>
    </row>
    <row r="2008" s="74" customFormat="1" ht="20.15" customHeight="1" spans="1:30">
      <c r="A2008" s="97"/>
      <c r="B2008" s="95" t="str">
        <f ca="1">IF(LEN(A2008)=0,"",INDEX('Smelter Look-up'!$A:$A,MATCH($A2008,'Smelter Look-up'!$E:$E,0)))</f>
        <v/>
      </c>
      <c r="C2008" s="95" t="str">
        <f ca="1">IF(LEN(A2008)=0,"",INDEX('Smelter Look-up'!$C:$C,MATCH($A2008,'Smelter Look-up'!$E:$E,0)))</f>
        <v/>
      </c>
      <c r="D2008" s="95"/>
      <c r="E2008" s="95" t="str">
        <f ca="1">IF(ISERROR($Y2008),"",OFFSET('Smelter Look-up'!$D$4,$Y2008-4,0)&amp;"")</f>
        <v/>
      </c>
      <c r="F2008" s="95" t="str">
        <f ca="1">IF(ISERROR($Y2008),"",OFFSET('Smelter Look-up'!$E$4,$Y2008-4,0))</f>
        <v/>
      </c>
      <c r="G2008" s="95" t="str">
        <f ca="1">IF(C2008="Smelter not listed","Enter smelter details",IF(ISERROR($Y2008),"",OFFSET('Smelter Look-up'!$F$4,$Y2008-4,0)))</f>
        <v/>
      </c>
      <c r="H2008" s="154" t="str">
        <f ca="1">IF(ISERROR($Y2008),"",OFFSET('Smelter Look-up'!$G$4,$Y2008-4,0))</f>
        <v/>
      </c>
      <c r="I2008" s="96" t="str">
        <f ca="1">IF(ISERROR($Y2008),"",OFFSET('Smelter Look-up'!$H$4,$Y2008-4,0))</f>
        <v/>
      </c>
      <c r="J2008" s="96" t="str">
        <f ca="1">IF(ISERROR($Y2008),"",OFFSET('Smelter Look-up'!$I$4,$Y2008-4,0))</f>
        <v/>
      </c>
      <c r="K2008" s="97"/>
      <c r="L2008" s="97"/>
      <c r="M2008" s="97"/>
      <c r="N2008" s="97"/>
      <c r="O2008" s="97"/>
      <c r="P2008" s="97"/>
      <c r="Q2008" s="98"/>
      <c r="R2008" s="140" t="str">
        <f ca="1">IF(ISERROR($Y2008),"",OFFSET('Smelter Look-up'!$C$4,$Y2008-4,0)&amp;"")</f>
        <v/>
      </c>
      <c r="S2008" s="98" t="str">
        <f ca="1" t="shared" si="223"/>
        <v/>
      </c>
      <c r="T2008" s="98" t="str">
        <f ca="1">IF(B2008="","",IF(ISERROR(MATCH($J2008,SorP!B:B,0)),"",INDIRECT("'SorP'!$A$"&amp;MATCH($S2008&amp;$J2008,SorP!C:C,0))))</f>
        <v/>
      </c>
      <c r="U2008" s="99"/>
      <c r="V2008" s="74" t="str">
        <f ca="1" t="shared" si="224"/>
        <v/>
      </c>
      <c r="W2008" s="74" t="b">
        <f ca="1" t="shared" si="225"/>
        <v>0</v>
      </c>
      <c r="X2008" s="74" t="str">
        <f ca="1" t="shared" si="226"/>
        <v>+</v>
      </c>
      <c r="Y2008" s="74" t="e">
        <f ca="1">IF(C2008="",NA(),MATCH($B2008&amp;$C2008,'Smelter Look-up'!$J:$J,0))</f>
        <v>#N/A</v>
      </c>
      <c r="AB2008" s="74">
        <f ca="1" t="shared" si="227"/>
        <v>0</v>
      </c>
      <c r="AC2008" s="74" t="str">
        <f ca="1" t="shared" si="228"/>
        <v/>
      </c>
      <c r="AD2008" s="74" t="str">
        <f ca="1" t="shared" si="229"/>
        <v/>
      </c>
    </row>
    <row r="2009" s="74" customFormat="1" ht="20.15" customHeight="1" spans="1:30">
      <c r="A2009" s="97"/>
      <c r="B2009" s="95" t="str">
        <f ca="1">IF(LEN(A2009)=0,"",INDEX('Smelter Look-up'!$A:$A,MATCH($A2009,'Smelter Look-up'!$E:$E,0)))</f>
        <v/>
      </c>
      <c r="C2009" s="95" t="str">
        <f ca="1">IF(LEN(A2009)=0,"",INDEX('Smelter Look-up'!$C:$C,MATCH($A2009,'Smelter Look-up'!$E:$E,0)))</f>
        <v/>
      </c>
      <c r="D2009" s="95"/>
      <c r="E2009" s="95" t="str">
        <f ca="1">IF(ISERROR($Y2009),"",OFFSET('Smelter Look-up'!$D$4,$Y2009-4,0)&amp;"")</f>
        <v/>
      </c>
      <c r="F2009" s="95" t="str">
        <f ca="1">IF(ISERROR($Y2009),"",OFFSET('Smelter Look-up'!$E$4,$Y2009-4,0))</f>
        <v/>
      </c>
      <c r="G2009" s="95" t="str">
        <f ca="1">IF(C2009="Smelter not listed","Enter smelter details",IF(ISERROR($Y2009),"",OFFSET('Smelter Look-up'!$F$4,$Y2009-4,0)))</f>
        <v/>
      </c>
      <c r="H2009" s="154" t="str">
        <f ca="1">IF(ISERROR($Y2009),"",OFFSET('Smelter Look-up'!$G$4,$Y2009-4,0))</f>
        <v/>
      </c>
      <c r="I2009" s="96" t="str">
        <f ca="1">IF(ISERROR($Y2009),"",OFFSET('Smelter Look-up'!$H$4,$Y2009-4,0))</f>
        <v/>
      </c>
      <c r="J2009" s="96" t="str">
        <f ca="1">IF(ISERROR($Y2009),"",OFFSET('Smelter Look-up'!$I$4,$Y2009-4,0))</f>
        <v/>
      </c>
      <c r="K2009" s="97"/>
      <c r="L2009" s="97"/>
      <c r="M2009" s="97"/>
      <c r="N2009" s="97"/>
      <c r="O2009" s="97"/>
      <c r="P2009" s="97"/>
      <c r="Q2009" s="98"/>
      <c r="R2009" s="140" t="str">
        <f ca="1">IF(ISERROR($Y2009),"",OFFSET('Smelter Look-up'!$C$4,$Y2009-4,0)&amp;"")</f>
        <v/>
      </c>
      <c r="S2009" s="98" t="str">
        <f ca="1" t="shared" si="223"/>
        <v/>
      </c>
      <c r="T2009" s="98" t="str">
        <f ca="1">IF(B2009="","",IF(ISERROR(MATCH($J2009,SorP!B:B,0)),"",INDIRECT("'SorP'!$A$"&amp;MATCH($S2009&amp;$J2009,SorP!C:C,0))))</f>
        <v/>
      </c>
      <c r="U2009" s="99"/>
      <c r="V2009" s="74" t="str">
        <f ca="1" t="shared" si="224"/>
        <v/>
      </c>
      <c r="W2009" s="74" t="b">
        <f ca="1" t="shared" si="225"/>
        <v>0</v>
      </c>
      <c r="X2009" s="74" t="str">
        <f ca="1" t="shared" si="226"/>
        <v>+</v>
      </c>
      <c r="Y2009" s="74" t="e">
        <f ca="1">IF(C2009="",NA(),MATCH($B2009&amp;$C2009,'Smelter Look-up'!$J:$J,0))</f>
        <v>#N/A</v>
      </c>
      <c r="AB2009" s="74">
        <f ca="1" t="shared" si="227"/>
        <v>0</v>
      </c>
      <c r="AC2009" s="74" t="str">
        <f ca="1" t="shared" si="228"/>
        <v/>
      </c>
      <c r="AD2009" s="74" t="str">
        <f ca="1" t="shared" si="229"/>
        <v/>
      </c>
    </row>
    <row r="2010" s="74" customFormat="1" ht="20.15" customHeight="1" spans="1:30">
      <c r="A2010" s="97"/>
      <c r="B2010" s="95" t="str">
        <f ca="1">IF(LEN(A2010)=0,"",INDEX('Smelter Look-up'!$A:$A,MATCH($A2010,'Smelter Look-up'!$E:$E,0)))</f>
        <v/>
      </c>
      <c r="C2010" s="95" t="str">
        <f ca="1">IF(LEN(A2010)=0,"",INDEX('Smelter Look-up'!$C:$C,MATCH($A2010,'Smelter Look-up'!$E:$E,0)))</f>
        <v/>
      </c>
      <c r="D2010" s="95"/>
      <c r="E2010" s="95" t="str">
        <f ca="1">IF(ISERROR($Y2010),"",OFFSET('Smelter Look-up'!$D$4,$Y2010-4,0)&amp;"")</f>
        <v/>
      </c>
      <c r="F2010" s="95" t="str">
        <f ca="1">IF(ISERROR($Y2010),"",OFFSET('Smelter Look-up'!$E$4,$Y2010-4,0))</f>
        <v/>
      </c>
      <c r="G2010" s="95" t="str">
        <f ca="1">IF(C2010="Smelter not listed","Enter smelter details",IF(ISERROR($Y2010),"",OFFSET('Smelter Look-up'!$F$4,$Y2010-4,0)))</f>
        <v/>
      </c>
      <c r="H2010" s="154" t="str">
        <f ca="1">IF(ISERROR($Y2010),"",OFFSET('Smelter Look-up'!$G$4,$Y2010-4,0))</f>
        <v/>
      </c>
      <c r="I2010" s="96" t="str">
        <f ca="1">IF(ISERROR($Y2010),"",OFFSET('Smelter Look-up'!$H$4,$Y2010-4,0))</f>
        <v/>
      </c>
      <c r="J2010" s="96" t="str">
        <f ca="1">IF(ISERROR($Y2010),"",OFFSET('Smelter Look-up'!$I$4,$Y2010-4,0))</f>
        <v/>
      </c>
      <c r="K2010" s="97"/>
      <c r="L2010" s="97"/>
      <c r="M2010" s="97"/>
      <c r="N2010" s="97"/>
      <c r="O2010" s="97"/>
      <c r="P2010" s="97"/>
      <c r="Q2010" s="98"/>
      <c r="R2010" s="140" t="str">
        <f ca="1">IF(ISERROR($Y2010),"",OFFSET('Smelter Look-up'!$C$4,$Y2010-4,0)&amp;"")</f>
        <v/>
      </c>
      <c r="S2010" s="98" t="str">
        <f ca="1" t="shared" si="223"/>
        <v/>
      </c>
      <c r="T2010" s="98" t="str">
        <f ca="1">IF(B2010="","",IF(ISERROR(MATCH($J2010,SorP!B:B,0)),"",INDIRECT("'SorP'!$A$"&amp;MATCH($S2010&amp;$J2010,SorP!C:C,0))))</f>
        <v/>
      </c>
      <c r="U2010" s="99"/>
      <c r="V2010" s="74" t="str">
        <f ca="1" t="shared" si="224"/>
        <v/>
      </c>
      <c r="W2010" s="74" t="b">
        <f ca="1" t="shared" si="225"/>
        <v>0</v>
      </c>
      <c r="X2010" s="74" t="str">
        <f ca="1" t="shared" si="226"/>
        <v>+</v>
      </c>
      <c r="Y2010" s="74" t="e">
        <f ca="1">IF(C2010="",NA(),MATCH($B2010&amp;$C2010,'Smelter Look-up'!$J:$J,0))</f>
        <v>#N/A</v>
      </c>
      <c r="AB2010" s="74">
        <f ca="1" t="shared" si="227"/>
        <v>0</v>
      </c>
      <c r="AC2010" s="74" t="str">
        <f ca="1" t="shared" si="228"/>
        <v/>
      </c>
      <c r="AD2010" s="74" t="str">
        <f ca="1" t="shared" si="229"/>
        <v/>
      </c>
    </row>
    <row r="2011" s="74" customFormat="1" ht="20.15" customHeight="1" spans="1:30">
      <c r="A2011" s="97"/>
      <c r="B2011" s="95" t="str">
        <f ca="1">IF(LEN(A2011)=0,"",INDEX('Smelter Look-up'!$A:$A,MATCH($A2011,'Smelter Look-up'!$E:$E,0)))</f>
        <v/>
      </c>
      <c r="C2011" s="95" t="str">
        <f ca="1">IF(LEN(A2011)=0,"",INDEX('Smelter Look-up'!$C:$C,MATCH($A2011,'Smelter Look-up'!$E:$E,0)))</f>
        <v/>
      </c>
      <c r="D2011" s="95"/>
      <c r="E2011" s="95" t="str">
        <f ca="1">IF(ISERROR($Y2011),"",OFFSET('Smelter Look-up'!$D$4,$Y2011-4,0)&amp;"")</f>
        <v/>
      </c>
      <c r="F2011" s="95" t="str">
        <f ca="1">IF(ISERROR($Y2011),"",OFFSET('Smelter Look-up'!$E$4,$Y2011-4,0))</f>
        <v/>
      </c>
      <c r="G2011" s="95" t="str">
        <f ca="1">IF(C2011="Smelter not listed","Enter smelter details",IF(ISERROR($Y2011),"",OFFSET('Smelter Look-up'!$F$4,$Y2011-4,0)))</f>
        <v/>
      </c>
      <c r="H2011" s="154" t="str">
        <f ca="1">IF(ISERROR($Y2011),"",OFFSET('Smelter Look-up'!$G$4,$Y2011-4,0))</f>
        <v/>
      </c>
      <c r="I2011" s="96" t="str">
        <f ca="1">IF(ISERROR($Y2011),"",OFFSET('Smelter Look-up'!$H$4,$Y2011-4,0))</f>
        <v/>
      </c>
      <c r="J2011" s="96" t="str">
        <f ca="1">IF(ISERROR($Y2011),"",OFFSET('Smelter Look-up'!$I$4,$Y2011-4,0))</f>
        <v/>
      </c>
      <c r="K2011" s="97"/>
      <c r="L2011" s="97"/>
      <c r="M2011" s="97"/>
      <c r="N2011" s="97"/>
      <c r="O2011" s="97"/>
      <c r="P2011" s="97"/>
      <c r="Q2011" s="98"/>
      <c r="R2011" s="140" t="str">
        <f ca="1">IF(ISERROR($Y2011),"",OFFSET('Smelter Look-up'!$C$4,$Y2011-4,0)&amp;"")</f>
        <v/>
      </c>
      <c r="S2011" s="98" t="str">
        <f ca="1" t="shared" si="223"/>
        <v/>
      </c>
      <c r="T2011" s="98" t="str">
        <f ca="1">IF(B2011="","",IF(ISERROR(MATCH($J2011,SorP!B:B,0)),"",INDIRECT("'SorP'!$A$"&amp;MATCH($S2011&amp;$J2011,SorP!C:C,0))))</f>
        <v/>
      </c>
      <c r="U2011" s="99"/>
      <c r="V2011" s="74" t="str">
        <f ca="1" t="shared" si="224"/>
        <v/>
      </c>
      <c r="W2011" s="74" t="b">
        <f ca="1" t="shared" si="225"/>
        <v>0</v>
      </c>
      <c r="X2011" s="74" t="str">
        <f ca="1" t="shared" si="226"/>
        <v>+</v>
      </c>
      <c r="Y2011" s="74" t="e">
        <f ca="1">IF(C2011="",NA(),MATCH($B2011&amp;$C2011,'Smelter Look-up'!$J:$J,0))</f>
        <v>#N/A</v>
      </c>
      <c r="AB2011" s="74">
        <f ca="1" t="shared" si="227"/>
        <v>0</v>
      </c>
      <c r="AC2011" s="74" t="str">
        <f ca="1" t="shared" si="228"/>
        <v/>
      </c>
      <c r="AD2011" s="74" t="str">
        <f ca="1" t="shared" si="229"/>
        <v/>
      </c>
    </row>
    <row r="2012" s="74" customFormat="1" ht="20.15" customHeight="1" spans="1:30">
      <c r="A2012" s="97"/>
      <c r="B2012" s="95" t="str">
        <f ca="1">IF(LEN(A2012)=0,"",INDEX('Smelter Look-up'!$A:$A,MATCH($A2012,'Smelter Look-up'!$E:$E,0)))</f>
        <v/>
      </c>
      <c r="C2012" s="95" t="str">
        <f ca="1">IF(LEN(A2012)=0,"",INDEX('Smelter Look-up'!$C:$C,MATCH($A2012,'Smelter Look-up'!$E:$E,0)))</f>
        <v/>
      </c>
      <c r="D2012" s="95"/>
      <c r="E2012" s="95" t="str">
        <f ca="1">IF(ISERROR($Y2012),"",OFFSET('Smelter Look-up'!$D$4,$Y2012-4,0)&amp;"")</f>
        <v/>
      </c>
      <c r="F2012" s="95" t="str">
        <f ca="1">IF(ISERROR($Y2012),"",OFFSET('Smelter Look-up'!$E$4,$Y2012-4,0))</f>
        <v/>
      </c>
      <c r="G2012" s="95" t="str">
        <f ca="1">IF(C2012="Smelter not listed","Enter smelter details",IF(ISERROR($Y2012),"",OFFSET('Smelter Look-up'!$F$4,$Y2012-4,0)))</f>
        <v/>
      </c>
      <c r="H2012" s="154" t="str">
        <f ca="1">IF(ISERROR($Y2012),"",OFFSET('Smelter Look-up'!$G$4,$Y2012-4,0))</f>
        <v/>
      </c>
      <c r="I2012" s="96" t="str">
        <f ca="1">IF(ISERROR($Y2012),"",OFFSET('Smelter Look-up'!$H$4,$Y2012-4,0))</f>
        <v/>
      </c>
      <c r="J2012" s="96" t="str">
        <f ca="1">IF(ISERROR($Y2012),"",OFFSET('Smelter Look-up'!$I$4,$Y2012-4,0))</f>
        <v/>
      </c>
      <c r="K2012" s="97"/>
      <c r="L2012" s="97"/>
      <c r="M2012" s="97"/>
      <c r="N2012" s="97"/>
      <c r="O2012" s="97"/>
      <c r="P2012" s="97"/>
      <c r="Q2012" s="98"/>
      <c r="R2012" s="140" t="str">
        <f ca="1">IF(ISERROR($Y2012),"",OFFSET('Smelter Look-up'!$C$4,$Y2012-4,0)&amp;"")</f>
        <v/>
      </c>
      <c r="S2012" s="98" t="str">
        <f ca="1" t="shared" si="223"/>
        <v/>
      </c>
      <c r="T2012" s="98" t="str">
        <f ca="1">IF(B2012="","",IF(ISERROR(MATCH($J2012,SorP!B:B,0)),"",INDIRECT("'SorP'!$A$"&amp;MATCH($S2012&amp;$J2012,SorP!C:C,0))))</f>
        <v/>
      </c>
      <c r="U2012" s="99"/>
      <c r="V2012" s="74" t="str">
        <f ca="1" t="shared" si="224"/>
        <v/>
      </c>
      <c r="W2012" s="74" t="b">
        <f ca="1" t="shared" si="225"/>
        <v>0</v>
      </c>
      <c r="X2012" s="74" t="str">
        <f ca="1" t="shared" si="226"/>
        <v>+</v>
      </c>
      <c r="Y2012" s="74" t="e">
        <f ca="1">IF(C2012="",NA(),MATCH($B2012&amp;$C2012,'Smelter Look-up'!$J:$J,0))</f>
        <v>#N/A</v>
      </c>
      <c r="AB2012" s="74">
        <f ca="1" t="shared" si="227"/>
        <v>0</v>
      </c>
      <c r="AC2012" s="74" t="str">
        <f ca="1" t="shared" si="228"/>
        <v/>
      </c>
      <c r="AD2012" s="74" t="str">
        <f ca="1" t="shared" si="229"/>
        <v/>
      </c>
    </row>
    <row r="2013" s="74" customFormat="1" ht="20.15" customHeight="1" spans="1:30">
      <c r="A2013" s="97"/>
      <c r="B2013" s="95" t="str">
        <f ca="1">IF(LEN(A2013)=0,"",INDEX('Smelter Look-up'!$A:$A,MATCH($A2013,'Smelter Look-up'!$E:$E,0)))</f>
        <v/>
      </c>
      <c r="C2013" s="95" t="str">
        <f ca="1">IF(LEN(A2013)=0,"",INDEX('Smelter Look-up'!$C:$C,MATCH($A2013,'Smelter Look-up'!$E:$E,0)))</f>
        <v/>
      </c>
      <c r="D2013" s="95"/>
      <c r="E2013" s="95" t="str">
        <f ca="1">IF(ISERROR($Y2013),"",OFFSET('Smelter Look-up'!$D$4,$Y2013-4,0)&amp;"")</f>
        <v/>
      </c>
      <c r="F2013" s="95" t="str">
        <f ca="1">IF(ISERROR($Y2013),"",OFFSET('Smelter Look-up'!$E$4,$Y2013-4,0))</f>
        <v/>
      </c>
      <c r="G2013" s="95" t="str">
        <f ca="1">IF(C2013="Smelter not listed","Enter smelter details",IF(ISERROR($Y2013),"",OFFSET('Smelter Look-up'!$F$4,$Y2013-4,0)))</f>
        <v/>
      </c>
      <c r="H2013" s="154" t="str">
        <f ca="1">IF(ISERROR($Y2013),"",OFFSET('Smelter Look-up'!$G$4,$Y2013-4,0))</f>
        <v/>
      </c>
      <c r="I2013" s="96" t="str">
        <f ca="1">IF(ISERROR($Y2013),"",OFFSET('Smelter Look-up'!$H$4,$Y2013-4,0))</f>
        <v/>
      </c>
      <c r="J2013" s="96" t="str">
        <f ca="1">IF(ISERROR($Y2013),"",OFFSET('Smelter Look-up'!$I$4,$Y2013-4,0))</f>
        <v/>
      </c>
      <c r="K2013" s="97"/>
      <c r="L2013" s="97"/>
      <c r="M2013" s="97"/>
      <c r="N2013" s="97"/>
      <c r="O2013" s="97"/>
      <c r="P2013" s="97"/>
      <c r="Q2013" s="98"/>
      <c r="R2013" s="140" t="str">
        <f ca="1">IF(ISERROR($Y2013),"",OFFSET('Smelter Look-up'!$C$4,$Y2013-4,0)&amp;"")</f>
        <v/>
      </c>
      <c r="S2013" s="98" t="str">
        <f ca="1" t="shared" si="223"/>
        <v/>
      </c>
      <c r="T2013" s="98" t="str">
        <f ca="1">IF(B2013="","",IF(ISERROR(MATCH($J2013,SorP!B:B,0)),"",INDIRECT("'SorP'!$A$"&amp;MATCH($S2013&amp;$J2013,SorP!C:C,0))))</f>
        <v/>
      </c>
      <c r="U2013" s="99"/>
      <c r="V2013" s="74" t="str">
        <f ca="1" t="shared" si="224"/>
        <v/>
      </c>
      <c r="W2013" s="74" t="b">
        <f ca="1" t="shared" si="225"/>
        <v>0</v>
      </c>
      <c r="X2013" s="74" t="str">
        <f ca="1" t="shared" si="226"/>
        <v>+</v>
      </c>
      <c r="Y2013" s="74" t="e">
        <f ca="1">IF(C2013="",NA(),MATCH($B2013&amp;$C2013,'Smelter Look-up'!$J:$J,0))</f>
        <v>#N/A</v>
      </c>
      <c r="AB2013" s="74">
        <f ca="1" t="shared" si="227"/>
        <v>0</v>
      </c>
      <c r="AC2013" s="74" t="str">
        <f ca="1" t="shared" si="228"/>
        <v/>
      </c>
      <c r="AD2013" s="74" t="str">
        <f ca="1" t="shared" si="229"/>
        <v/>
      </c>
    </row>
    <row r="2014" s="74" customFormat="1" ht="20.15" customHeight="1" spans="1:30">
      <c r="A2014" s="97"/>
      <c r="B2014" s="95" t="str">
        <f ca="1">IF(LEN(A2014)=0,"",INDEX('Smelter Look-up'!$A:$A,MATCH($A2014,'Smelter Look-up'!$E:$E,0)))</f>
        <v/>
      </c>
      <c r="C2014" s="95" t="str">
        <f ca="1">IF(LEN(A2014)=0,"",INDEX('Smelter Look-up'!$C:$C,MATCH($A2014,'Smelter Look-up'!$E:$E,0)))</f>
        <v/>
      </c>
      <c r="D2014" s="95"/>
      <c r="E2014" s="95" t="str">
        <f ca="1">IF(ISERROR($Y2014),"",OFFSET('Smelter Look-up'!$D$4,$Y2014-4,0)&amp;"")</f>
        <v/>
      </c>
      <c r="F2014" s="95" t="str">
        <f ca="1">IF(ISERROR($Y2014),"",OFFSET('Smelter Look-up'!$E$4,$Y2014-4,0))</f>
        <v/>
      </c>
      <c r="G2014" s="95" t="str">
        <f ca="1">IF(C2014="Smelter not listed","Enter smelter details",IF(ISERROR($Y2014),"",OFFSET('Smelter Look-up'!$F$4,$Y2014-4,0)))</f>
        <v/>
      </c>
      <c r="H2014" s="154" t="str">
        <f ca="1">IF(ISERROR($Y2014),"",OFFSET('Smelter Look-up'!$G$4,$Y2014-4,0))</f>
        <v/>
      </c>
      <c r="I2014" s="96" t="str">
        <f ca="1">IF(ISERROR($Y2014),"",OFFSET('Smelter Look-up'!$H$4,$Y2014-4,0))</f>
        <v/>
      </c>
      <c r="J2014" s="96" t="str">
        <f ca="1">IF(ISERROR($Y2014),"",OFFSET('Smelter Look-up'!$I$4,$Y2014-4,0))</f>
        <v/>
      </c>
      <c r="K2014" s="97"/>
      <c r="L2014" s="97"/>
      <c r="M2014" s="97"/>
      <c r="N2014" s="97"/>
      <c r="O2014" s="97"/>
      <c r="P2014" s="97"/>
      <c r="Q2014" s="98"/>
      <c r="R2014" s="140" t="str">
        <f ca="1">IF(ISERROR($Y2014),"",OFFSET('Smelter Look-up'!$C$4,$Y2014-4,0)&amp;"")</f>
        <v/>
      </c>
      <c r="S2014" s="98" t="str">
        <f ca="1" t="shared" si="223"/>
        <v/>
      </c>
      <c r="T2014" s="98" t="str">
        <f ca="1">IF(B2014="","",IF(ISERROR(MATCH($J2014,SorP!B:B,0)),"",INDIRECT("'SorP'!$A$"&amp;MATCH($S2014&amp;$J2014,SorP!C:C,0))))</f>
        <v/>
      </c>
      <c r="U2014" s="99"/>
      <c r="V2014" s="74" t="str">
        <f ca="1" t="shared" si="224"/>
        <v/>
      </c>
      <c r="W2014" s="74" t="b">
        <f ca="1" t="shared" si="225"/>
        <v>0</v>
      </c>
      <c r="X2014" s="74" t="str">
        <f ca="1" t="shared" si="226"/>
        <v>+</v>
      </c>
      <c r="Y2014" s="74" t="e">
        <f ca="1">IF(C2014="",NA(),MATCH($B2014&amp;$C2014,'Smelter Look-up'!$J:$J,0))</f>
        <v>#N/A</v>
      </c>
      <c r="AB2014" s="74">
        <f ca="1" t="shared" si="227"/>
        <v>0</v>
      </c>
      <c r="AC2014" s="74" t="str">
        <f ca="1" t="shared" si="228"/>
        <v/>
      </c>
      <c r="AD2014" s="74" t="str">
        <f ca="1" t="shared" si="229"/>
        <v/>
      </c>
    </row>
    <row r="2015" s="74" customFormat="1" ht="20.15" customHeight="1" spans="1:30">
      <c r="A2015" s="97"/>
      <c r="B2015" s="95" t="str">
        <f ca="1">IF(LEN(A2015)=0,"",INDEX('Smelter Look-up'!$A:$A,MATCH($A2015,'Smelter Look-up'!$E:$E,0)))</f>
        <v/>
      </c>
      <c r="C2015" s="95" t="str">
        <f ca="1">IF(LEN(A2015)=0,"",INDEX('Smelter Look-up'!$C:$C,MATCH($A2015,'Smelter Look-up'!$E:$E,0)))</f>
        <v/>
      </c>
      <c r="D2015" s="95"/>
      <c r="E2015" s="95" t="str">
        <f ca="1">IF(ISERROR($Y2015),"",OFFSET('Smelter Look-up'!$D$4,$Y2015-4,0)&amp;"")</f>
        <v/>
      </c>
      <c r="F2015" s="95" t="str">
        <f ca="1">IF(ISERROR($Y2015),"",OFFSET('Smelter Look-up'!$E$4,$Y2015-4,0))</f>
        <v/>
      </c>
      <c r="G2015" s="95" t="str">
        <f ca="1">IF(C2015="Smelter not listed","Enter smelter details",IF(ISERROR($Y2015),"",OFFSET('Smelter Look-up'!$F$4,$Y2015-4,0)))</f>
        <v/>
      </c>
      <c r="H2015" s="154" t="str">
        <f ca="1">IF(ISERROR($Y2015),"",OFFSET('Smelter Look-up'!$G$4,$Y2015-4,0))</f>
        <v/>
      </c>
      <c r="I2015" s="96" t="str">
        <f ca="1">IF(ISERROR($Y2015),"",OFFSET('Smelter Look-up'!$H$4,$Y2015-4,0))</f>
        <v/>
      </c>
      <c r="J2015" s="96" t="str">
        <f ca="1">IF(ISERROR($Y2015),"",OFFSET('Smelter Look-up'!$I$4,$Y2015-4,0))</f>
        <v/>
      </c>
      <c r="K2015" s="97"/>
      <c r="L2015" s="97"/>
      <c r="M2015" s="97"/>
      <c r="N2015" s="97"/>
      <c r="O2015" s="97"/>
      <c r="P2015" s="97"/>
      <c r="Q2015" s="98"/>
      <c r="R2015" s="140" t="str">
        <f ca="1">IF(ISERROR($Y2015),"",OFFSET('Smelter Look-up'!$C$4,$Y2015-4,0)&amp;"")</f>
        <v/>
      </c>
      <c r="S2015" s="98" t="str">
        <f ca="1" t="shared" si="223"/>
        <v/>
      </c>
      <c r="T2015" s="98" t="str">
        <f ca="1">IF(B2015="","",IF(ISERROR(MATCH($J2015,SorP!B:B,0)),"",INDIRECT("'SorP'!$A$"&amp;MATCH($S2015&amp;$J2015,SorP!C:C,0))))</f>
        <v/>
      </c>
      <c r="U2015" s="99"/>
      <c r="V2015" s="74" t="str">
        <f ca="1" t="shared" si="224"/>
        <v/>
      </c>
      <c r="W2015" s="74" t="b">
        <f ca="1" t="shared" si="225"/>
        <v>0</v>
      </c>
      <c r="X2015" s="74" t="str">
        <f ca="1" t="shared" si="226"/>
        <v>+</v>
      </c>
      <c r="Y2015" s="74" t="e">
        <f ca="1">IF(C2015="",NA(),MATCH($B2015&amp;$C2015,'Smelter Look-up'!$J:$J,0))</f>
        <v>#N/A</v>
      </c>
      <c r="AB2015" s="74">
        <f ca="1" t="shared" si="227"/>
        <v>0</v>
      </c>
      <c r="AC2015" s="74" t="str">
        <f ca="1" t="shared" si="228"/>
        <v/>
      </c>
      <c r="AD2015" s="74" t="str">
        <f ca="1" t="shared" si="229"/>
        <v/>
      </c>
    </row>
    <row r="2016" s="74" customFormat="1" ht="20.15" customHeight="1" spans="1:30">
      <c r="A2016" s="97"/>
      <c r="B2016" s="95" t="str">
        <f ca="1">IF(LEN(A2016)=0,"",INDEX('Smelter Look-up'!$A:$A,MATCH($A2016,'Smelter Look-up'!$E:$E,0)))</f>
        <v/>
      </c>
      <c r="C2016" s="95" t="str">
        <f ca="1">IF(LEN(A2016)=0,"",INDEX('Smelter Look-up'!$C:$C,MATCH($A2016,'Smelter Look-up'!$E:$E,0)))</f>
        <v/>
      </c>
      <c r="D2016" s="95"/>
      <c r="E2016" s="95" t="str">
        <f ca="1">IF(ISERROR($Y2016),"",OFFSET('Smelter Look-up'!$D$4,$Y2016-4,0)&amp;"")</f>
        <v/>
      </c>
      <c r="F2016" s="95" t="str">
        <f ca="1">IF(ISERROR($Y2016),"",OFFSET('Smelter Look-up'!$E$4,$Y2016-4,0))</f>
        <v/>
      </c>
      <c r="G2016" s="95" t="str">
        <f ca="1">IF(C2016="Smelter not listed","Enter smelter details",IF(ISERROR($Y2016),"",OFFSET('Smelter Look-up'!$F$4,$Y2016-4,0)))</f>
        <v/>
      </c>
      <c r="H2016" s="154" t="str">
        <f ca="1">IF(ISERROR($Y2016),"",OFFSET('Smelter Look-up'!$G$4,$Y2016-4,0))</f>
        <v/>
      </c>
      <c r="I2016" s="96" t="str">
        <f ca="1">IF(ISERROR($Y2016),"",OFFSET('Smelter Look-up'!$H$4,$Y2016-4,0))</f>
        <v/>
      </c>
      <c r="J2016" s="96" t="str">
        <f ca="1">IF(ISERROR($Y2016),"",OFFSET('Smelter Look-up'!$I$4,$Y2016-4,0))</f>
        <v/>
      </c>
      <c r="K2016" s="97"/>
      <c r="L2016" s="97"/>
      <c r="M2016" s="97"/>
      <c r="N2016" s="97"/>
      <c r="O2016" s="97"/>
      <c r="P2016" s="97"/>
      <c r="Q2016" s="98"/>
      <c r="R2016" s="140" t="str">
        <f ca="1">IF(ISERROR($Y2016),"",OFFSET('Smelter Look-up'!$C$4,$Y2016-4,0)&amp;"")</f>
        <v/>
      </c>
      <c r="S2016" s="98" t="str">
        <f ca="1" t="shared" si="223"/>
        <v/>
      </c>
      <c r="T2016" s="98" t="str">
        <f ca="1">IF(B2016="","",IF(ISERROR(MATCH($J2016,SorP!B:B,0)),"",INDIRECT("'SorP'!$A$"&amp;MATCH($S2016&amp;$J2016,SorP!C:C,0))))</f>
        <v/>
      </c>
      <c r="U2016" s="99"/>
      <c r="V2016" s="74" t="str">
        <f ca="1" t="shared" si="224"/>
        <v/>
      </c>
      <c r="W2016" s="74" t="b">
        <f ca="1" t="shared" si="225"/>
        <v>0</v>
      </c>
      <c r="X2016" s="74" t="str">
        <f ca="1" t="shared" si="226"/>
        <v>+</v>
      </c>
      <c r="Y2016" s="74" t="e">
        <f ca="1">IF(C2016="",NA(),MATCH($B2016&amp;$C2016,'Smelter Look-up'!$J:$J,0))</f>
        <v>#N/A</v>
      </c>
      <c r="AB2016" s="74">
        <f ca="1" t="shared" si="227"/>
        <v>0</v>
      </c>
      <c r="AC2016" s="74" t="str">
        <f ca="1" t="shared" si="228"/>
        <v/>
      </c>
      <c r="AD2016" s="74" t="str">
        <f ca="1" t="shared" si="229"/>
        <v/>
      </c>
    </row>
    <row r="2017" s="74" customFormat="1" ht="20.15" customHeight="1" spans="1:30">
      <c r="A2017" s="97"/>
      <c r="B2017" s="95" t="str">
        <f ca="1">IF(LEN(A2017)=0,"",INDEX('Smelter Look-up'!$A:$A,MATCH($A2017,'Smelter Look-up'!$E:$E,0)))</f>
        <v/>
      </c>
      <c r="C2017" s="95" t="str">
        <f ca="1">IF(LEN(A2017)=0,"",INDEX('Smelter Look-up'!$C:$C,MATCH($A2017,'Smelter Look-up'!$E:$E,0)))</f>
        <v/>
      </c>
      <c r="D2017" s="95"/>
      <c r="E2017" s="95" t="str">
        <f ca="1">IF(ISERROR($Y2017),"",OFFSET('Smelter Look-up'!$D$4,$Y2017-4,0)&amp;"")</f>
        <v/>
      </c>
      <c r="F2017" s="95" t="str">
        <f ca="1">IF(ISERROR($Y2017),"",OFFSET('Smelter Look-up'!$E$4,$Y2017-4,0))</f>
        <v/>
      </c>
      <c r="G2017" s="95" t="str">
        <f ca="1">IF(C2017="Smelter not listed","Enter smelter details",IF(ISERROR($Y2017),"",OFFSET('Smelter Look-up'!$F$4,$Y2017-4,0)))</f>
        <v/>
      </c>
      <c r="H2017" s="154" t="str">
        <f ca="1">IF(ISERROR($Y2017),"",OFFSET('Smelter Look-up'!$G$4,$Y2017-4,0))</f>
        <v/>
      </c>
      <c r="I2017" s="96" t="str">
        <f ca="1">IF(ISERROR($Y2017),"",OFFSET('Smelter Look-up'!$H$4,$Y2017-4,0))</f>
        <v/>
      </c>
      <c r="J2017" s="96" t="str">
        <f ca="1">IF(ISERROR($Y2017),"",OFFSET('Smelter Look-up'!$I$4,$Y2017-4,0))</f>
        <v/>
      </c>
      <c r="K2017" s="97"/>
      <c r="L2017" s="97"/>
      <c r="M2017" s="97"/>
      <c r="N2017" s="97"/>
      <c r="O2017" s="97"/>
      <c r="P2017" s="97"/>
      <c r="Q2017" s="98"/>
      <c r="R2017" s="140" t="str">
        <f ca="1">IF(ISERROR($Y2017),"",OFFSET('Smelter Look-up'!$C$4,$Y2017-4,0)&amp;"")</f>
        <v/>
      </c>
      <c r="S2017" s="98" t="str">
        <f ca="1" t="shared" si="223"/>
        <v/>
      </c>
      <c r="T2017" s="98" t="str">
        <f ca="1">IF(B2017="","",IF(ISERROR(MATCH($J2017,SorP!B:B,0)),"",INDIRECT("'SorP'!$A$"&amp;MATCH($S2017&amp;$J2017,SorP!C:C,0))))</f>
        <v/>
      </c>
      <c r="U2017" s="99"/>
      <c r="V2017" s="74" t="str">
        <f ca="1" t="shared" si="224"/>
        <v/>
      </c>
      <c r="W2017" s="74" t="b">
        <f ca="1" t="shared" si="225"/>
        <v>0</v>
      </c>
      <c r="X2017" s="74" t="str">
        <f ca="1" t="shared" si="226"/>
        <v>+</v>
      </c>
      <c r="Y2017" s="74" t="e">
        <f ca="1">IF(C2017="",NA(),MATCH($B2017&amp;$C2017,'Smelter Look-up'!$J:$J,0))</f>
        <v>#N/A</v>
      </c>
      <c r="AB2017" s="74">
        <f ca="1" t="shared" si="227"/>
        <v>0</v>
      </c>
      <c r="AC2017" s="74" t="str">
        <f ca="1" t="shared" si="228"/>
        <v/>
      </c>
      <c r="AD2017" s="74" t="str">
        <f ca="1" t="shared" si="229"/>
        <v/>
      </c>
    </row>
    <row r="2018" s="74" customFormat="1" ht="20.15" customHeight="1" spans="1:30">
      <c r="A2018" s="97"/>
      <c r="B2018" s="95" t="str">
        <f ca="1">IF(LEN(A2018)=0,"",INDEX('Smelter Look-up'!$A:$A,MATCH($A2018,'Smelter Look-up'!$E:$E,0)))</f>
        <v/>
      </c>
      <c r="C2018" s="95" t="str">
        <f ca="1">IF(LEN(A2018)=0,"",INDEX('Smelter Look-up'!$C:$C,MATCH($A2018,'Smelter Look-up'!$E:$E,0)))</f>
        <v/>
      </c>
      <c r="D2018" s="95"/>
      <c r="E2018" s="95" t="str">
        <f ca="1">IF(ISERROR($Y2018),"",OFFSET('Smelter Look-up'!$D$4,$Y2018-4,0)&amp;"")</f>
        <v/>
      </c>
      <c r="F2018" s="95" t="str">
        <f ca="1">IF(ISERROR($Y2018),"",OFFSET('Smelter Look-up'!$E$4,$Y2018-4,0))</f>
        <v/>
      </c>
      <c r="G2018" s="95" t="str">
        <f ca="1">IF(C2018="Smelter not listed","Enter smelter details",IF(ISERROR($Y2018),"",OFFSET('Smelter Look-up'!$F$4,$Y2018-4,0)))</f>
        <v/>
      </c>
      <c r="H2018" s="154" t="str">
        <f ca="1">IF(ISERROR($Y2018),"",OFFSET('Smelter Look-up'!$G$4,$Y2018-4,0))</f>
        <v/>
      </c>
      <c r="I2018" s="96" t="str">
        <f ca="1">IF(ISERROR($Y2018),"",OFFSET('Smelter Look-up'!$H$4,$Y2018-4,0))</f>
        <v/>
      </c>
      <c r="J2018" s="96" t="str">
        <f ca="1">IF(ISERROR($Y2018),"",OFFSET('Smelter Look-up'!$I$4,$Y2018-4,0))</f>
        <v/>
      </c>
      <c r="K2018" s="97"/>
      <c r="L2018" s="97"/>
      <c r="M2018" s="97"/>
      <c r="N2018" s="97"/>
      <c r="O2018" s="97"/>
      <c r="P2018" s="97"/>
      <c r="Q2018" s="98"/>
      <c r="R2018" s="140" t="str">
        <f ca="1">IF(ISERROR($Y2018),"",OFFSET('Smelter Look-up'!$C$4,$Y2018-4,0)&amp;"")</f>
        <v/>
      </c>
      <c r="S2018" s="98" t="str">
        <f ca="1" t="shared" si="223"/>
        <v/>
      </c>
      <c r="T2018" s="98" t="str">
        <f ca="1">IF(B2018="","",IF(ISERROR(MATCH($J2018,SorP!B:B,0)),"",INDIRECT("'SorP'!$A$"&amp;MATCH($S2018&amp;$J2018,SorP!C:C,0))))</f>
        <v/>
      </c>
      <c r="U2018" s="99"/>
      <c r="V2018" s="74" t="str">
        <f ca="1" t="shared" si="224"/>
        <v/>
      </c>
      <c r="W2018" s="74" t="b">
        <f ca="1" t="shared" si="225"/>
        <v>0</v>
      </c>
      <c r="X2018" s="74" t="str">
        <f ca="1" t="shared" si="226"/>
        <v>+</v>
      </c>
      <c r="Y2018" s="74" t="e">
        <f ca="1">IF(C2018="",NA(),MATCH($B2018&amp;$C2018,'Smelter Look-up'!$J:$J,0))</f>
        <v>#N/A</v>
      </c>
      <c r="AB2018" s="74">
        <f ca="1" t="shared" si="227"/>
        <v>0</v>
      </c>
      <c r="AC2018" s="74" t="str">
        <f ca="1" t="shared" si="228"/>
        <v/>
      </c>
      <c r="AD2018" s="74" t="str">
        <f ca="1" t="shared" si="229"/>
        <v/>
      </c>
    </row>
    <row r="2019" s="74" customFormat="1" ht="20.15" customHeight="1" spans="1:30">
      <c r="A2019" s="97"/>
      <c r="B2019" s="95" t="str">
        <f ca="1">IF(LEN(A2019)=0,"",INDEX('Smelter Look-up'!$A:$A,MATCH($A2019,'Smelter Look-up'!$E:$E,0)))</f>
        <v/>
      </c>
      <c r="C2019" s="95" t="str">
        <f ca="1">IF(LEN(A2019)=0,"",INDEX('Smelter Look-up'!$C:$C,MATCH($A2019,'Smelter Look-up'!$E:$E,0)))</f>
        <v/>
      </c>
      <c r="D2019" s="95"/>
      <c r="E2019" s="95" t="str">
        <f ca="1">IF(ISERROR($Y2019),"",OFFSET('Smelter Look-up'!$D$4,$Y2019-4,0)&amp;"")</f>
        <v/>
      </c>
      <c r="F2019" s="95" t="str">
        <f ca="1">IF(ISERROR($Y2019),"",OFFSET('Smelter Look-up'!$E$4,$Y2019-4,0))</f>
        <v/>
      </c>
      <c r="G2019" s="95" t="str">
        <f ca="1">IF(C2019="Smelter not listed","Enter smelter details",IF(ISERROR($Y2019),"",OFFSET('Smelter Look-up'!$F$4,$Y2019-4,0)))</f>
        <v/>
      </c>
      <c r="H2019" s="154" t="str">
        <f ca="1">IF(ISERROR($Y2019),"",OFFSET('Smelter Look-up'!$G$4,$Y2019-4,0))</f>
        <v/>
      </c>
      <c r="I2019" s="96" t="str">
        <f ca="1">IF(ISERROR($Y2019),"",OFFSET('Smelter Look-up'!$H$4,$Y2019-4,0))</f>
        <v/>
      </c>
      <c r="J2019" s="96" t="str">
        <f ca="1">IF(ISERROR($Y2019),"",OFFSET('Smelter Look-up'!$I$4,$Y2019-4,0))</f>
        <v/>
      </c>
      <c r="K2019" s="97"/>
      <c r="L2019" s="97"/>
      <c r="M2019" s="97"/>
      <c r="N2019" s="97"/>
      <c r="O2019" s="97"/>
      <c r="P2019" s="97"/>
      <c r="Q2019" s="98"/>
      <c r="R2019" s="140" t="str">
        <f ca="1">IF(ISERROR($Y2019),"",OFFSET('Smelter Look-up'!$C$4,$Y2019-4,0)&amp;"")</f>
        <v/>
      </c>
      <c r="S2019" s="98" t="str">
        <f ca="1" t="shared" si="223"/>
        <v/>
      </c>
      <c r="T2019" s="98" t="str">
        <f ca="1">IF(B2019="","",IF(ISERROR(MATCH($J2019,SorP!B:B,0)),"",INDIRECT("'SorP'!$A$"&amp;MATCH($S2019&amp;$J2019,SorP!C:C,0))))</f>
        <v/>
      </c>
      <c r="U2019" s="99"/>
      <c r="V2019" s="74" t="str">
        <f ca="1" t="shared" si="224"/>
        <v/>
      </c>
      <c r="W2019" s="74" t="b">
        <f ca="1" t="shared" si="225"/>
        <v>0</v>
      </c>
      <c r="X2019" s="74" t="str">
        <f ca="1" t="shared" si="226"/>
        <v>+</v>
      </c>
      <c r="Y2019" s="74" t="e">
        <f ca="1">IF(C2019="",NA(),MATCH($B2019&amp;$C2019,'Smelter Look-up'!$J:$J,0))</f>
        <v>#N/A</v>
      </c>
      <c r="AB2019" s="74">
        <f ca="1" t="shared" si="227"/>
        <v>0</v>
      </c>
      <c r="AC2019" s="74" t="str">
        <f ca="1" t="shared" si="228"/>
        <v/>
      </c>
      <c r="AD2019" s="74" t="str">
        <f ca="1" t="shared" si="229"/>
        <v/>
      </c>
    </row>
    <row r="2020" s="74" customFormat="1" ht="20.15" customHeight="1" spans="1:30">
      <c r="A2020" s="97"/>
      <c r="B2020" s="95" t="str">
        <f ca="1">IF(LEN(A2020)=0,"",INDEX('Smelter Look-up'!$A:$A,MATCH($A2020,'Smelter Look-up'!$E:$E,0)))</f>
        <v/>
      </c>
      <c r="C2020" s="95" t="str">
        <f ca="1">IF(LEN(A2020)=0,"",INDEX('Smelter Look-up'!$C:$C,MATCH($A2020,'Smelter Look-up'!$E:$E,0)))</f>
        <v/>
      </c>
      <c r="D2020" s="95"/>
      <c r="E2020" s="95" t="str">
        <f ca="1">IF(ISERROR($Y2020),"",OFFSET('Smelter Look-up'!$D$4,$Y2020-4,0)&amp;"")</f>
        <v/>
      </c>
      <c r="F2020" s="95" t="str">
        <f ca="1">IF(ISERROR($Y2020),"",OFFSET('Smelter Look-up'!$E$4,$Y2020-4,0))</f>
        <v/>
      </c>
      <c r="G2020" s="95" t="str">
        <f ca="1">IF(C2020="Smelter not listed","Enter smelter details",IF(ISERROR($Y2020),"",OFFSET('Smelter Look-up'!$F$4,$Y2020-4,0)))</f>
        <v/>
      </c>
      <c r="H2020" s="154" t="str">
        <f ca="1">IF(ISERROR($Y2020),"",OFFSET('Smelter Look-up'!$G$4,$Y2020-4,0))</f>
        <v/>
      </c>
      <c r="I2020" s="96" t="str">
        <f ca="1">IF(ISERROR($Y2020),"",OFFSET('Smelter Look-up'!$H$4,$Y2020-4,0))</f>
        <v/>
      </c>
      <c r="J2020" s="96" t="str">
        <f ca="1">IF(ISERROR($Y2020),"",OFFSET('Smelter Look-up'!$I$4,$Y2020-4,0))</f>
        <v/>
      </c>
      <c r="K2020" s="97"/>
      <c r="L2020" s="97"/>
      <c r="M2020" s="97"/>
      <c r="N2020" s="97"/>
      <c r="O2020" s="97"/>
      <c r="P2020" s="97"/>
      <c r="Q2020" s="98"/>
      <c r="R2020" s="140" t="str">
        <f ca="1">IF(ISERROR($Y2020),"",OFFSET('Smelter Look-up'!$C$4,$Y2020-4,0)&amp;"")</f>
        <v/>
      </c>
      <c r="S2020" s="98" t="str">
        <f ca="1" t="shared" si="223"/>
        <v/>
      </c>
      <c r="T2020" s="98" t="str">
        <f ca="1">IF(B2020="","",IF(ISERROR(MATCH($J2020,SorP!B:B,0)),"",INDIRECT("'SorP'!$A$"&amp;MATCH($S2020&amp;$J2020,SorP!C:C,0))))</f>
        <v/>
      </c>
      <c r="U2020" s="99"/>
      <c r="V2020" s="74" t="str">
        <f ca="1" t="shared" si="224"/>
        <v/>
      </c>
      <c r="W2020" s="74" t="b">
        <f ca="1" t="shared" si="225"/>
        <v>0</v>
      </c>
      <c r="X2020" s="74" t="str">
        <f ca="1" t="shared" si="226"/>
        <v>+</v>
      </c>
      <c r="Y2020" s="74" t="e">
        <f ca="1">IF(C2020="",NA(),MATCH($B2020&amp;$C2020,'Smelter Look-up'!$J:$J,0))</f>
        <v>#N/A</v>
      </c>
      <c r="AB2020" s="74">
        <f ca="1" t="shared" si="227"/>
        <v>0</v>
      </c>
      <c r="AC2020" s="74" t="str">
        <f ca="1" t="shared" si="228"/>
        <v/>
      </c>
      <c r="AD2020" s="74" t="str">
        <f ca="1" t="shared" si="229"/>
        <v/>
      </c>
    </row>
    <row r="2021" s="74" customFormat="1" ht="20.15" customHeight="1" spans="1:30">
      <c r="A2021" s="97"/>
      <c r="B2021" s="95" t="str">
        <f ca="1">IF(LEN(A2021)=0,"",INDEX('Smelter Look-up'!$A:$A,MATCH($A2021,'Smelter Look-up'!$E:$E,0)))</f>
        <v/>
      </c>
      <c r="C2021" s="95" t="str">
        <f ca="1">IF(LEN(A2021)=0,"",INDEX('Smelter Look-up'!$C:$C,MATCH($A2021,'Smelter Look-up'!$E:$E,0)))</f>
        <v/>
      </c>
      <c r="D2021" s="95"/>
      <c r="E2021" s="95" t="str">
        <f ca="1">IF(ISERROR($Y2021),"",OFFSET('Smelter Look-up'!$D$4,$Y2021-4,0)&amp;"")</f>
        <v/>
      </c>
      <c r="F2021" s="95" t="str">
        <f ca="1">IF(ISERROR($Y2021),"",OFFSET('Smelter Look-up'!$E$4,$Y2021-4,0))</f>
        <v/>
      </c>
      <c r="G2021" s="95" t="str">
        <f ca="1">IF(C2021="Smelter not listed","Enter smelter details",IF(ISERROR($Y2021),"",OFFSET('Smelter Look-up'!$F$4,$Y2021-4,0)))</f>
        <v/>
      </c>
      <c r="H2021" s="154" t="str">
        <f ca="1">IF(ISERROR($Y2021),"",OFFSET('Smelter Look-up'!$G$4,$Y2021-4,0))</f>
        <v/>
      </c>
      <c r="I2021" s="96" t="str">
        <f ca="1">IF(ISERROR($Y2021),"",OFFSET('Smelter Look-up'!$H$4,$Y2021-4,0))</f>
        <v/>
      </c>
      <c r="J2021" s="96" t="str">
        <f ca="1">IF(ISERROR($Y2021),"",OFFSET('Smelter Look-up'!$I$4,$Y2021-4,0))</f>
        <v/>
      </c>
      <c r="K2021" s="97"/>
      <c r="L2021" s="97"/>
      <c r="M2021" s="97"/>
      <c r="N2021" s="97"/>
      <c r="O2021" s="97"/>
      <c r="P2021" s="97"/>
      <c r="Q2021" s="98"/>
      <c r="R2021" s="140" t="str">
        <f ca="1">IF(ISERROR($Y2021),"",OFFSET('Smelter Look-up'!$C$4,$Y2021-4,0)&amp;"")</f>
        <v/>
      </c>
      <c r="S2021" s="98" t="str">
        <f ca="1" t="shared" si="223"/>
        <v/>
      </c>
      <c r="T2021" s="98" t="str">
        <f ca="1">IF(B2021="","",IF(ISERROR(MATCH($J2021,SorP!B:B,0)),"",INDIRECT("'SorP'!$A$"&amp;MATCH($S2021&amp;$J2021,SorP!C:C,0))))</f>
        <v/>
      </c>
      <c r="U2021" s="99"/>
      <c r="V2021" s="74" t="str">
        <f ca="1" t="shared" si="224"/>
        <v/>
      </c>
      <c r="W2021" s="74" t="b">
        <f ca="1" t="shared" si="225"/>
        <v>0</v>
      </c>
      <c r="X2021" s="74" t="str">
        <f ca="1" t="shared" si="226"/>
        <v>+</v>
      </c>
      <c r="Y2021" s="74" t="e">
        <f ca="1">IF(C2021="",NA(),MATCH($B2021&amp;$C2021,'Smelter Look-up'!$J:$J,0))</f>
        <v>#N/A</v>
      </c>
      <c r="AB2021" s="74">
        <f ca="1" t="shared" si="227"/>
        <v>0</v>
      </c>
      <c r="AC2021" s="74" t="str">
        <f ca="1" t="shared" si="228"/>
        <v/>
      </c>
      <c r="AD2021" s="74" t="str">
        <f ca="1" t="shared" si="229"/>
        <v/>
      </c>
    </row>
    <row r="2022" s="74" customFormat="1" ht="20.15" customHeight="1" spans="1:30">
      <c r="A2022" s="97"/>
      <c r="B2022" s="95" t="str">
        <f ca="1">IF(LEN(A2022)=0,"",INDEX('Smelter Look-up'!$A:$A,MATCH($A2022,'Smelter Look-up'!$E:$E,0)))</f>
        <v/>
      </c>
      <c r="C2022" s="95" t="str">
        <f ca="1">IF(LEN(A2022)=0,"",INDEX('Smelter Look-up'!$C:$C,MATCH($A2022,'Smelter Look-up'!$E:$E,0)))</f>
        <v/>
      </c>
      <c r="D2022" s="95"/>
      <c r="E2022" s="95" t="str">
        <f ca="1">IF(ISERROR($Y2022),"",OFFSET('Smelter Look-up'!$D$4,$Y2022-4,0)&amp;"")</f>
        <v/>
      </c>
      <c r="F2022" s="95" t="str">
        <f ca="1">IF(ISERROR($Y2022),"",OFFSET('Smelter Look-up'!$E$4,$Y2022-4,0))</f>
        <v/>
      </c>
      <c r="G2022" s="95" t="str">
        <f ca="1">IF(C2022="Smelter not listed","Enter smelter details",IF(ISERROR($Y2022),"",OFFSET('Smelter Look-up'!$F$4,$Y2022-4,0)))</f>
        <v/>
      </c>
      <c r="H2022" s="154" t="str">
        <f ca="1">IF(ISERROR($Y2022),"",OFFSET('Smelter Look-up'!$G$4,$Y2022-4,0))</f>
        <v/>
      </c>
      <c r="I2022" s="96" t="str">
        <f ca="1">IF(ISERROR($Y2022),"",OFFSET('Smelter Look-up'!$H$4,$Y2022-4,0))</f>
        <v/>
      </c>
      <c r="J2022" s="96" t="str">
        <f ca="1">IF(ISERROR($Y2022),"",OFFSET('Smelter Look-up'!$I$4,$Y2022-4,0))</f>
        <v/>
      </c>
      <c r="K2022" s="97"/>
      <c r="L2022" s="97"/>
      <c r="M2022" s="97"/>
      <c r="N2022" s="97"/>
      <c r="O2022" s="97"/>
      <c r="P2022" s="97"/>
      <c r="Q2022" s="98"/>
      <c r="R2022" s="140" t="str">
        <f ca="1">IF(ISERROR($Y2022),"",OFFSET('Smelter Look-up'!$C$4,$Y2022-4,0)&amp;"")</f>
        <v/>
      </c>
      <c r="S2022" s="98" t="str">
        <f ca="1" t="shared" si="223"/>
        <v/>
      </c>
      <c r="T2022" s="98" t="str">
        <f ca="1">IF(B2022="","",IF(ISERROR(MATCH($J2022,SorP!B:B,0)),"",INDIRECT("'SorP'!$A$"&amp;MATCH($S2022&amp;$J2022,SorP!C:C,0))))</f>
        <v/>
      </c>
      <c r="U2022" s="99"/>
      <c r="V2022" s="74" t="str">
        <f ca="1" t="shared" si="224"/>
        <v/>
      </c>
      <c r="W2022" s="74" t="b">
        <f ca="1" t="shared" si="225"/>
        <v>0</v>
      </c>
      <c r="X2022" s="74" t="str">
        <f ca="1" t="shared" si="226"/>
        <v>+</v>
      </c>
      <c r="Y2022" s="74" t="e">
        <f ca="1">IF(C2022="",NA(),MATCH($B2022&amp;$C2022,'Smelter Look-up'!$J:$J,0))</f>
        <v>#N/A</v>
      </c>
      <c r="AB2022" s="74">
        <f ca="1" t="shared" si="227"/>
        <v>0</v>
      </c>
      <c r="AC2022" s="74" t="str">
        <f ca="1" t="shared" si="228"/>
        <v/>
      </c>
      <c r="AD2022" s="74" t="str">
        <f ca="1" t="shared" si="229"/>
        <v/>
      </c>
    </row>
    <row r="2023" s="74" customFormat="1" ht="20.15" customHeight="1" spans="1:30">
      <c r="A2023" s="97"/>
      <c r="B2023" s="95" t="str">
        <f ca="1">IF(LEN(A2023)=0,"",INDEX('Smelter Look-up'!$A:$A,MATCH($A2023,'Smelter Look-up'!$E:$E,0)))</f>
        <v/>
      </c>
      <c r="C2023" s="95" t="str">
        <f ca="1">IF(LEN(A2023)=0,"",INDEX('Smelter Look-up'!$C:$C,MATCH($A2023,'Smelter Look-up'!$E:$E,0)))</f>
        <v/>
      </c>
      <c r="D2023" s="95"/>
      <c r="E2023" s="95" t="str">
        <f ca="1">IF(ISERROR($Y2023),"",OFFSET('Smelter Look-up'!$D$4,$Y2023-4,0)&amp;"")</f>
        <v/>
      </c>
      <c r="F2023" s="95" t="str">
        <f ca="1">IF(ISERROR($Y2023),"",OFFSET('Smelter Look-up'!$E$4,$Y2023-4,0))</f>
        <v/>
      </c>
      <c r="G2023" s="95" t="str">
        <f ca="1">IF(C2023="Smelter not listed","Enter smelter details",IF(ISERROR($Y2023),"",OFFSET('Smelter Look-up'!$F$4,$Y2023-4,0)))</f>
        <v/>
      </c>
      <c r="H2023" s="154" t="str">
        <f ca="1">IF(ISERROR($Y2023),"",OFFSET('Smelter Look-up'!$G$4,$Y2023-4,0))</f>
        <v/>
      </c>
      <c r="I2023" s="96" t="str">
        <f ca="1">IF(ISERROR($Y2023),"",OFFSET('Smelter Look-up'!$H$4,$Y2023-4,0))</f>
        <v/>
      </c>
      <c r="J2023" s="96" t="str">
        <f ca="1">IF(ISERROR($Y2023),"",OFFSET('Smelter Look-up'!$I$4,$Y2023-4,0))</f>
        <v/>
      </c>
      <c r="K2023" s="97"/>
      <c r="L2023" s="97"/>
      <c r="M2023" s="97"/>
      <c r="N2023" s="97"/>
      <c r="O2023" s="97"/>
      <c r="P2023" s="97"/>
      <c r="Q2023" s="98"/>
      <c r="R2023" s="140" t="str">
        <f ca="1">IF(ISERROR($Y2023),"",OFFSET('Smelter Look-up'!$C$4,$Y2023-4,0)&amp;"")</f>
        <v/>
      </c>
      <c r="S2023" s="98" t="str">
        <f ca="1" t="shared" si="223"/>
        <v/>
      </c>
      <c r="T2023" s="98" t="str">
        <f ca="1">IF(B2023="","",IF(ISERROR(MATCH($J2023,SorP!B:B,0)),"",INDIRECT("'SorP'!$A$"&amp;MATCH($S2023&amp;$J2023,SorP!C:C,0))))</f>
        <v/>
      </c>
      <c r="U2023" s="99"/>
      <c r="V2023" s="74" t="str">
        <f ca="1" t="shared" si="224"/>
        <v/>
      </c>
      <c r="W2023" s="74" t="b">
        <f ca="1" t="shared" si="225"/>
        <v>0</v>
      </c>
      <c r="X2023" s="74" t="str">
        <f ca="1" t="shared" si="226"/>
        <v>+</v>
      </c>
      <c r="Y2023" s="74" t="e">
        <f ca="1">IF(C2023="",NA(),MATCH($B2023&amp;$C2023,'Smelter Look-up'!$J:$J,0))</f>
        <v>#N/A</v>
      </c>
      <c r="AB2023" s="74">
        <f ca="1" t="shared" si="227"/>
        <v>0</v>
      </c>
      <c r="AC2023" s="74" t="str">
        <f ca="1" t="shared" si="228"/>
        <v/>
      </c>
      <c r="AD2023" s="74" t="str">
        <f ca="1" t="shared" si="229"/>
        <v/>
      </c>
    </row>
    <row r="2024" s="74" customFormat="1" ht="20.15" customHeight="1" spans="1:30">
      <c r="A2024" s="97"/>
      <c r="B2024" s="95" t="str">
        <f ca="1">IF(LEN(A2024)=0,"",INDEX('Smelter Look-up'!$A:$A,MATCH($A2024,'Smelter Look-up'!$E:$E,0)))</f>
        <v/>
      </c>
      <c r="C2024" s="95" t="str">
        <f ca="1">IF(LEN(A2024)=0,"",INDEX('Smelter Look-up'!$C:$C,MATCH($A2024,'Smelter Look-up'!$E:$E,0)))</f>
        <v/>
      </c>
      <c r="D2024" s="95"/>
      <c r="E2024" s="95" t="str">
        <f ca="1">IF(ISERROR($Y2024),"",OFFSET('Smelter Look-up'!$D$4,$Y2024-4,0)&amp;"")</f>
        <v/>
      </c>
      <c r="F2024" s="95" t="str">
        <f ca="1">IF(ISERROR($Y2024),"",OFFSET('Smelter Look-up'!$E$4,$Y2024-4,0))</f>
        <v/>
      </c>
      <c r="G2024" s="95" t="str">
        <f ca="1">IF(C2024="Smelter not listed","Enter smelter details",IF(ISERROR($Y2024),"",OFFSET('Smelter Look-up'!$F$4,$Y2024-4,0)))</f>
        <v/>
      </c>
      <c r="H2024" s="154" t="str">
        <f ca="1">IF(ISERROR($Y2024),"",OFFSET('Smelter Look-up'!$G$4,$Y2024-4,0))</f>
        <v/>
      </c>
      <c r="I2024" s="96" t="str">
        <f ca="1">IF(ISERROR($Y2024),"",OFFSET('Smelter Look-up'!$H$4,$Y2024-4,0))</f>
        <v/>
      </c>
      <c r="J2024" s="96" t="str">
        <f ca="1">IF(ISERROR($Y2024),"",OFFSET('Smelter Look-up'!$I$4,$Y2024-4,0))</f>
        <v/>
      </c>
      <c r="K2024" s="97"/>
      <c r="L2024" s="97"/>
      <c r="M2024" s="97"/>
      <c r="N2024" s="97"/>
      <c r="O2024" s="97"/>
      <c r="P2024" s="97"/>
      <c r="Q2024" s="98"/>
      <c r="R2024" s="140" t="str">
        <f ca="1">IF(ISERROR($Y2024),"",OFFSET('Smelter Look-up'!$C$4,$Y2024-4,0)&amp;"")</f>
        <v/>
      </c>
      <c r="S2024" s="98" t="str">
        <f ca="1" t="shared" si="223"/>
        <v/>
      </c>
      <c r="T2024" s="98" t="str">
        <f ca="1">IF(B2024="","",IF(ISERROR(MATCH($J2024,SorP!B:B,0)),"",INDIRECT("'SorP'!$A$"&amp;MATCH($S2024&amp;$J2024,SorP!C:C,0))))</f>
        <v/>
      </c>
      <c r="U2024" s="99"/>
      <c r="V2024" s="74" t="str">
        <f ca="1" t="shared" si="224"/>
        <v/>
      </c>
      <c r="W2024" s="74" t="b">
        <f ca="1" t="shared" si="225"/>
        <v>0</v>
      </c>
      <c r="X2024" s="74" t="str">
        <f ca="1" t="shared" si="226"/>
        <v>+</v>
      </c>
      <c r="Y2024" s="74" t="e">
        <f ca="1">IF(C2024="",NA(),MATCH($B2024&amp;$C2024,'Smelter Look-up'!$J:$J,0))</f>
        <v>#N/A</v>
      </c>
      <c r="AB2024" s="74">
        <f ca="1" t="shared" si="227"/>
        <v>0</v>
      </c>
      <c r="AC2024" s="74" t="str">
        <f ca="1" t="shared" si="228"/>
        <v/>
      </c>
      <c r="AD2024" s="74" t="str">
        <f ca="1" t="shared" si="229"/>
        <v/>
      </c>
    </row>
    <row r="2025" s="74" customFormat="1" ht="20.15" customHeight="1" spans="1:30">
      <c r="A2025" s="97"/>
      <c r="B2025" s="95" t="str">
        <f ca="1">IF(LEN(A2025)=0,"",INDEX('Smelter Look-up'!$A:$A,MATCH($A2025,'Smelter Look-up'!$E:$E,0)))</f>
        <v/>
      </c>
      <c r="C2025" s="95" t="str">
        <f ca="1">IF(LEN(A2025)=0,"",INDEX('Smelter Look-up'!$C:$C,MATCH($A2025,'Smelter Look-up'!$E:$E,0)))</f>
        <v/>
      </c>
      <c r="D2025" s="95"/>
      <c r="E2025" s="95" t="str">
        <f ca="1">IF(ISERROR($Y2025),"",OFFSET('Smelter Look-up'!$D$4,$Y2025-4,0)&amp;"")</f>
        <v/>
      </c>
      <c r="F2025" s="95" t="str">
        <f ca="1">IF(ISERROR($Y2025),"",OFFSET('Smelter Look-up'!$E$4,$Y2025-4,0))</f>
        <v/>
      </c>
      <c r="G2025" s="95" t="str">
        <f ca="1">IF(C2025="Smelter not listed","Enter smelter details",IF(ISERROR($Y2025),"",OFFSET('Smelter Look-up'!$F$4,$Y2025-4,0)))</f>
        <v/>
      </c>
      <c r="H2025" s="154" t="str">
        <f ca="1">IF(ISERROR($Y2025),"",OFFSET('Smelter Look-up'!$G$4,$Y2025-4,0))</f>
        <v/>
      </c>
      <c r="I2025" s="96" t="str">
        <f ca="1">IF(ISERROR($Y2025),"",OFFSET('Smelter Look-up'!$H$4,$Y2025-4,0))</f>
        <v/>
      </c>
      <c r="J2025" s="96" t="str">
        <f ca="1">IF(ISERROR($Y2025),"",OFFSET('Smelter Look-up'!$I$4,$Y2025-4,0))</f>
        <v/>
      </c>
      <c r="K2025" s="97"/>
      <c r="L2025" s="97"/>
      <c r="M2025" s="97"/>
      <c r="N2025" s="97"/>
      <c r="O2025" s="97"/>
      <c r="P2025" s="97"/>
      <c r="Q2025" s="98"/>
      <c r="R2025" s="140" t="str">
        <f ca="1">IF(ISERROR($Y2025),"",OFFSET('Smelter Look-up'!$C$4,$Y2025-4,0)&amp;"")</f>
        <v/>
      </c>
      <c r="S2025" s="98" t="str">
        <f ca="1" t="shared" si="223"/>
        <v/>
      </c>
      <c r="T2025" s="98" t="str">
        <f ca="1">IF(B2025="","",IF(ISERROR(MATCH($J2025,SorP!B:B,0)),"",INDIRECT("'SorP'!$A$"&amp;MATCH($S2025&amp;$J2025,SorP!C:C,0))))</f>
        <v/>
      </c>
      <c r="U2025" s="99"/>
      <c r="V2025" s="74" t="str">
        <f ca="1" t="shared" si="224"/>
        <v/>
      </c>
      <c r="W2025" s="74" t="b">
        <f ca="1" t="shared" si="225"/>
        <v>0</v>
      </c>
      <c r="X2025" s="74" t="str">
        <f ca="1" t="shared" si="226"/>
        <v>+</v>
      </c>
      <c r="Y2025" s="74" t="e">
        <f ca="1">IF(C2025="",NA(),MATCH($B2025&amp;$C2025,'Smelter Look-up'!$J:$J,0))</f>
        <v>#N/A</v>
      </c>
      <c r="AB2025" s="74">
        <f ca="1" t="shared" si="227"/>
        <v>0</v>
      </c>
      <c r="AC2025" s="74" t="str">
        <f ca="1" t="shared" si="228"/>
        <v/>
      </c>
      <c r="AD2025" s="74" t="str">
        <f ca="1" t="shared" si="229"/>
        <v/>
      </c>
    </row>
    <row r="2026" s="74" customFormat="1" ht="20.15" customHeight="1" spans="1:30">
      <c r="A2026" s="97"/>
      <c r="B2026" s="95" t="str">
        <f ca="1">IF(LEN(A2026)=0,"",INDEX('Smelter Look-up'!$A:$A,MATCH($A2026,'Smelter Look-up'!$E:$E,0)))</f>
        <v/>
      </c>
      <c r="C2026" s="95" t="str">
        <f ca="1">IF(LEN(A2026)=0,"",INDEX('Smelter Look-up'!$C:$C,MATCH($A2026,'Smelter Look-up'!$E:$E,0)))</f>
        <v/>
      </c>
      <c r="D2026" s="95"/>
      <c r="E2026" s="95" t="str">
        <f ca="1">IF(ISERROR($Y2026),"",OFFSET('Smelter Look-up'!$D$4,$Y2026-4,0)&amp;"")</f>
        <v/>
      </c>
      <c r="F2026" s="95" t="str">
        <f ca="1">IF(ISERROR($Y2026),"",OFFSET('Smelter Look-up'!$E$4,$Y2026-4,0))</f>
        <v/>
      </c>
      <c r="G2026" s="95" t="str">
        <f ca="1">IF(C2026="Smelter not listed","Enter smelter details",IF(ISERROR($Y2026),"",OFFSET('Smelter Look-up'!$F$4,$Y2026-4,0)))</f>
        <v/>
      </c>
      <c r="H2026" s="154" t="str">
        <f ca="1">IF(ISERROR($Y2026),"",OFFSET('Smelter Look-up'!$G$4,$Y2026-4,0))</f>
        <v/>
      </c>
      <c r="I2026" s="96" t="str">
        <f ca="1">IF(ISERROR($Y2026),"",OFFSET('Smelter Look-up'!$H$4,$Y2026-4,0))</f>
        <v/>
      </c>
      <c r="J2026" s="96" t="str">
        <f ca="1">IF(ISERROR($Y2026),"",OFFSET('Smelter Look-up'!$I$4,$Y2026-4,0))</f>
        <v/>
      </c>
      <c r="K2026" s="97"/>
      <c r="L2026" s="97"/>
      <c r="M2026" s="97"/>
      <c r="N2026" s="97"/>
      <c r="O2026" s="97"/>
      <c r="P2026" s="97"/>
      <c r="Q2026" s="98"/>
      <c r="R2026" s="140" t="str">
        <f ca="1">IF(ISERROR($Y2026),"",OFFSET('Smelter Look-up'!$C$4,$Y2026-4,0)&amp;"")</f>
        <v/>
      </c>
      <c r="S2026" s="98" t="str">
        <f ca="1" t="shared" si="223"/>
        <v/>
      </c>
      <c r="T2026" s="98" t="str">
        <f ca="1">IF(B2026="","",IF(ISERROR(MATCH($J2026,SorP!B:B,0)),"",INDIRECT("'SorP'!$A$"&amp;MATCH($S2026&amp;$J2026,SorP!C:C,0))))</f>
        <v/>
      </c>
      <c r="U2026" s="99"/>
      <c r="V2026" s="74" t="str">
        <f ca="1" t="shared" si="224"/>
        <v/>
      </c>
      <c r="W2026" s="74" t="b">
        <f ca="1" t="shared" si="225"/>
        <v>0</v>
      </c>
      <c r="X2026" s="74" t="str">
        <f ca="1" t="shared" si="226"/>
        <v>+</v>
      </c>
      <c r="Y2026" s="74" t="e">
        <f ca="1">IF(C2026="",NA(),MATCH($B2026&amp;$C2026,'Smelter Look-up'!$J:$J,0))</f>
        <v>#N/A</v>
      </c>
      <c r="AB2026" s="74">
        <f ca="1" t="shared" si="227"/>
        <v>0</v>
      </c>
      <c r="AC2026" s="74" t="str">
        <f ca="1" t="shared" si="228"/>
        <v/>
      </c>
      <c r="AD2026" s="74" t="str">
        <f ca="1" t="shared" si="229"/>
        <v/>
      </c>
    </row>
    <row r="2027" s="74" customFormat="1" ht="20.15" customHeight="1" spans="1:30">
      <c r="A2027" s="97"/>
      <c r="B2027" s="95" t="str">
        <f ca="1">IF(LEN(A2027)=0,"",INDEX('Smelter Look-up'!$A:$A,MATCH($A2027,'Smelter Look-up'!$E:$E,0)))</f>
        <v/>
      </c>
      <c r="C2027" s="95" t="str">
        <f ca="1">IF(LEN(A2027)=0,"",INDEX('Smelter Look-up'!$C:$C,MATCH($A2027,'Smelter Look-up'!$E:$E,0)))</f>
        <v/>
      </c>
      <c r="D2027" s="95"/>
      <c r="E2027" s="95" t="str">
        <f ca="1">IF(ISERROR($Y2027),"",OFFSET('Smelter Look-up'!$D$4,$Y2027-4,0)&amp;"")</f>
        <v/>
      </c>
      <c r="F2027" s="95" t="str">
        <f ca="1">IF(ISERROR($Y2027),"",OFFSET('Smelter Look-up'!$E$4,$Y2027-4,0))</f>
        <v/>
      </c>
      <c r="G2027" s="95" t="str">
        <f ca="1">IF(C2027="Smelter not listed","Enter smelter details",IF(ISERROR($Y2027),"",OFFSET('Smelter Look-up'!$F$4,$Y2027-4,0)))</f>
        <v/>
      </c>
      <c r="H2027" s="154" t="str">
        <f ca="1">IF(ISERROR($Y2027),"",OFFSET('Smelter Look-up'!$G$4,$Y2027-4,0))</f>
        <v/>
      </c>
      <c r="I2027" s="96" t="str">
        <f ca="1">IF(ISERROR($Y2027),"",OFFSET('Smelter Look-up'!$H$4,$Y2027-4,0))</f>
        <v/>
      </c>
      <c r="J2027" s="96" t="str">
        <f ca="1">IF(ISERROR($Y2027),"",OFFSET('Smelter Look-up'!$I$4,$Y2027-4,0))</f>
        <v/>
      </c>
      <c r="K2027" s="97"/>
      <c r="L2027" s="97"/>
      <c r="M2027" s="97"/>
      <c r="N2027" s="97"/>
      <c r="O2027" s="97"/>
      <c r="P2027" s="97"/>
      <c r="Q2027" s="98"/>
      <c r="R2027" s="140" t="str">
        <f ca="1">IF(ISERROR($Y2027),"",OFFSET('Smelter Look-up'!$C$4,$Y2027-4,0)&amp;"")</f>
        <v/>
      </c>
      <c r="S2027" s="98" t="str">
        <f ca="1" t="shared" si="223"/>
        <v/>
      </c>
      <c r="T2027" s="98" t="str">
        <f ca="1">IF(B2027="","",IF(ISERROR(MATCH($J2027,SorP!B:B,0)),"",INDIRECT("'SorP'!$A$"&amp;MATCH($S2027&amp;$J2027,SorP!C:C,0))))</f>
        <v/>
      </c>
      <c r="U2027" s="99"/>
      <c r="V2027" s="74" t="str">
        <f ca="1" t="shared" si="224"/>
        <v/>
      </c>
      <c r="W2027" s="74" t="b">
        <f ca="1" t="shared" si="225"/>
        <v>0</v>
      </c>
      <c r="X2027" s="74" t="str">
        <f ca="1" t="shared" si="226"/>
        <v>+</v>
      </c>
      <c r="Y2027" s="74" t="e">
        <f ca="1">IF(C2027="",NA(),MATCH($B2027&amp;$C2027,'Smelter Look-up'!$J:$J,0))</f>
        <v>#N/A</v>
      </c>
      <c r="AB2027" s="74">
        <f ca="1" t="shared" si="227"/>
        <v>0</v>
      </c>
      <c r="AC2027" s="74" t="str">
        <f ca="1" t="shared" si="228"/>
        <v/>
      </c>
      <c r="AD2027" s="74" t="str">
        <f ca="1" t="shared" si="229"/>
        <v/>
      </c>
    </row>
    <row r="2028" s="74" customFormat="1" ht="20.15" customHeight="1" spans="1:30">
      <c r="A2028" s="97"/>
      <c r="B2028" s="95" t="str">
        <f ca="1">IF(LEN(A2028)=0,"",INDEX('Smelter Look-up'!$A:$A,MATCH($A2028,'Smelter Look-up'!$E:$E,0)))</f>
        <v/>
      </c>
      <c r="C2028" s="95" t="str">
        <f ca="1">IF(LEN(A2028)=0,"",INDEX('Smelter Look-up'!$C:$C,MATCH($A2028,'Smelter Look-up'!$E:$E,0)))</f>
        <v/>
      </c>
      <c r="D2028" s="95"/>
      <c r="E2028" s="95" t="str">
        <f ca="1">IF(ISERROR($Y2028),"",OFFSET('Smelter Look-up'!$D$4,$Y2028-4,0)&amp;"")</f>
        <v/>
      </c>
      <c r="F2028" s="95" t="str">
        <f ca="1">IF(ISERROR($Y2028),"",OFFSET('Smelter Look-up'!$E$4,$Y2028-4,0))</f>
        <v/>
      </c>
      <c r="G2028" s="95" t="str">
        <f ca="1">IF(C2028="Smelter not listed","Enter smelter details",IF(ISERROR($Y2028),"",OFFSET('Smelter Look-up'!$F$4,$Y2028-4,0)))</f>
        <v/>
      </c>
      <c r="H2028" s="154" t="str">
        <f ca="1">IF(ISERROR($Y2028),"",OFFSET('Smelter Look-up'!$G$4,$Y2028-4,0))</f>
        <v/>
      </c>
      <c r="I2028" s="96" t="str">
        <f ca="1">IF(ISERROR($Y2028),"",OFFSET('Smelter Look-up'!$H$4,$Y2028-4,0))</f>
        <v/>
      </c>
      <c r="J2028" s="96" t="str">
        <f ca="1">IF(ISERROR($Y2028),"",OFFSET('Smelter Look-up'!$I$4,$Y2028-4,0))</f>
        <v/>
      </c>
      <c r="K2028" s="97"/>
      <c r="L2028" s="97"/>
      <c r="M2028" s="97"/>
      <c r="N2028" s="97"/>
      <c r="O2028" s="97"/>
      <c r="P2028" s="97"/>
      <c r="Q2028" s="98"/>
      <c r="R2028" s="140" t="str">
        <f ca="1">IF(ISERROR($Y2028),"",OFFSET('Smelter Look-up'!$C$4,$Y2028-4,0)&amp;"")</f>
        <v/>
      </c>
      <c r="S2028" s="98" t="str">
        <f ca="1" t="shared" si="223"/>
        <v/>
      </c>
      <c r="T2028" s="98" t="str">
        <f ca="1">IF(B2028="","",IF(ISERROR(MATCH($J2028,SorP!B:B,0)),"",INDIRECT("'SorP'!$A$"&amp;MATCH($S2028&amp;$J2028,SorP!C:C,0))))</f>
        <v/>
      </c>
      <c r="U2028" s="99"/>
      <c r="V2028" s="74" t="str">
        <f ca="1" t="shared" si="224"/>
        <v/>
      </c>
      <c r="W2028" s="74" t="b">
        <f ca="1" t="shared" si="225"/>
        <v>0</v>
      </c>
      <c r="X2028" s="74" t="str">
        <f ca="1" t="shared" si="226"/>
        <v>+</v>
      </c>
      <c r="Y2028" s="74" t="e">
        <f ca="1">IF(C2028="",NA(),MATCH($B2028&amp;$C2028,'Smelter Look-up'!$J:$J,0))</f>
        <v>#N/A</v>
      </c>
      <c r="AB2028" s="74">
        <f ca="1" t="shared" si="227"/>
        <v>0</v>
      </c>
      <c r="AC2028" s="74" t="str">
        <f ca="1" t="shared" si="228"/>
        <v/>
      </c>
      <c r="AD2028" s="74" t="str">
        <f ca="1" t="shared" si="229"/>
        <v/>
      </c>
    </row>
    <row r="2029" s="74" customFormat="1" ht="20.15" customHeight="1" spans="1:30">
      <c r="A2029" s="97"/>
      <c r="B2029" s="95" t="str">
        <f ca="1">IF(LEN(A2029)=0,"",INDEX('Smelter Look-up'!$A:$A,MATCH($A2029,'Smelter Look-up'!$E:$E,0)))</f>
        <v/>
      </c>
      <c r="C2029" s="95" t="str">
        <f ca="1">IF(LEN(A2029)=0,"",INDEX('Smelter Look-up'!$C:$C,MATCH($A2029,'Smelter Look-up'!$E:$E,0)))</f>
        <v/>
      </c>
      <c r="D2029" s="95"/>
      <c r="E2029" s="95" t="str">
        <f ca="1">IF(ISERROR($Y2029),"",OFFSET('Smelter Look-up'!$D$4,$Y2029-4,0)&amp;"")</f>
        <v/>
      </c>
      <c r="F2029" s="95" t="str">
        <f ca="1">IF(ISERROR($Y2029),"",OFFSET('Smelter Look-up'!$E$4,$Y2029-4,0))</f>
        <v/>
      </c>
      <c r="G2029" s="95" t="str">
        <f ca="1">IF(C2029="Smelter not listed","Enter smelter details",IF(ISERROR($Y2029),"",OFFSET('Smelter Look-up'!$F$4,$Y2029-4,0)))</f>
        <v/>
      </c>
      <c r="H2029" s="154" t="str">
        <f ca="1">IF(ISERROR($Y2029),"",OFFSET('Smelter Look-up'!$G$4,$Y2029-4,0))</f>
        <v/>
      </c>
      <c r="I2029" s="96" t="str">
        <f ca="1">IF(ISERROR($Y2029),"",OFFSET('Smelter Look-up'!$H$4,$Y2029-4,0))</f>
        <v/>
      </c>
      <c r="J2029" s="96" t="str">
        <f ca="1">IF(ISERROR($Y2029),"",OFFSET('Smelter Look-up'!$I$4,$Y2029-4,0))</f>
        <v/>
      </c>
      <c r="K2029" s="97"/>
      <c r="L2029" s="97"/>
      <c r="M2029" s="97"/>
      <c r="N2029" s="97"/>
      <c r="O2029" s="97"/>
      <c r="P2029" s="97"/>
      <c r="Q2029" s="98"/>
      <c r="R2029" s="140" t="str">
        <f ca="1">IF(ISERROR($Y2029),"",OFFSET('Smelter Look-up'!$C$4,$Y2029-4,0)&amp;"")</f>
        <v/>
      </c>
      <c r="S2029" s="98" t="str">
        <f ca="1" t="shared" si="223"/>
        <v/>
      </c>
      <c r="T2029" s="98" t="str">
        <f ca="1">IF(B2029="","",IF(ISERROR(MATCH($J2029,SorP!B:B,0)),"",INDIRECT("'SorP'!$A$"&amp;MATCH($S2029&amp;$J2029,SorP!C:C,0))))</f>
        <v/>
      </c>
      <c r="U2029" s="99"/>
      <c r="V2029" s="74" t="str">
        <f ca="1" t="shared" si="224"/>
        <v/>
      </c>
      <c r="W2029" s="74" t="b">
        <f ca="1" t="shared" si="225"/>
        <v>0</v>
      </c>
      <c r="X2029" s="74" t="str">
        <f ca="1" t="shared" si="226"/>
        <v>+</v>
      </c>
      <c r="Y2029" s="74" t="e">
        <f ca="1">IF(C2029="",NA(),MATCH($B2029&amp;$C2029,'Smelter Look-up'!$J:$J,0))</f>
        <v>#N/A</v>
      </c>
      <c r="AB2029" s="74">
        <f ca="1" t="shared" si="227"/>
        <v>0</v>
      </c>
      <c r="AC2029" s="74" t="str">
        <f ca="1" t="shared" si="228"/>
        <v/>
      </c>
      <c r="AD2029" s="74" t="str">
        <f ca="1" t="shared" si="229"/>
        <v/>
      </c>
    </row>
    <row r="2030" s="74" customFormat="1" ht="20.15" customHeight="1" spans="1:30">
      <c r="A2030" s="97"/>
      <c r="B2030" s="95" t="str">
        <f ca="1">IF(LEN(A2030)=0,"",INDEX('Smelter Look-up'!$A:$A,MATCH($A2030,'Smelter Look-up'!$E:$E,0)))</f>
        <v/>
      </c>
      <c r="C2030" s="95" t="str">
        <f ca="1">IF(LEN(A2030)=0,"",INDEX('Smelter Look-up'!$C:$C,MATCH($A2030,'Smelter Look-up'!$E:$E,0)))</f>
        <v/>
      </c>
      <c r="D2030" s="95"/>
      <c r="E2030" s="95" t="str">
        <f ca="1">IF(ISERROR($Y2030),"",OFFSET('Smelter Look-up'!$D$4,$Y2030-4,0)&amp;"")</f>
        <v/>
      </c>
      <c r="F2030" s="95" t="str">
        <f ca="1">IF(ISERROR($Y2030),"",OFFSET('Smelter Look-up'!$E$4,$Y2030-4,0))</f>
        <v/>
      </c>
      <c r="G2030" s="95" t="str">
        <f ca="1">IF(C2030="Smelter not listed","Enter smelter details",IF(ISERROR($Y2030),"",OFFSET('Smelter Look-up'!$F$4,$Y2030-4,0)))</f>
        <v/>
      </c>
      <c r="H2030" s="154" t="str">
        <f ca="1">IF(ISERROR($Y2030),"",OFFSET('Smelter Look-up'!$G$4,$Y2030-4,0))</f>
        <v/>
      </c>
      <c r="I2030" s="96" t="str">
        <f ca="1">IF(ISERROR($Y2030),"",OFFSET('Smelter Look-up'!$H$4,$Y2030-4,0))</f>
        <v/>
      </c>
      <c r="J2030" s="96" t="str">
        <f ca="1">IF(ISERROR($Y2030),"",OFFSET('Smelter Look-up'!$I$4,$Y2030-4,0))</f>
        <v/>
      </c>
      <c r="K2030" s="97"/>
      <c r="L2030" s="97"/>
      <c r="M2030" s="97"/>
      <c r="N2030" s="97"/>
      <c r="O2030" s="97"/>
      <c r="P2030" s="97"/>
      <c r="Q2030" s="98"/>
      <c r="R2030" s="140" t="str">
        <f ca="1">IF(ISERROR($Y2030),"",OFFSET('Smelter Look-up'!$C$4,$Y2030-4,0)&amp;"")</f>
        <v/>
      </c>
      <c r="S2030" s="98" t="str">
        <f ca="1" t="shared" si="223"/>
        <v/>
      </c>
      <c r="T2030" s="98" t="str">
        <f ca="1">IF(B2030="","",IF(ISERROR(MATCH($J2030,SorP!B:B,0)),"",INDIRECT("'SorP'!$A$"&amp;MATCH($S2030&amp;$J2030,SorP!C:C,0))))</f>
        <v/>
      </c>
      <c r="U2030" s="99"/>
      <c r="V2030" s="74" t="str">
        <f ca="1" t="shared" si="224"/>
        <v/>
      </c>
      <c r="W2030" s="74" t="b">
        <f ca="1" t="shared" si="225"/>
        <v>0</v>
      </c>
      <c r="X2030" s="74" t="str">
        <f ca="1" t="shared" si="226"/>
        <v>+</v>
      </c>
      <c r="Y2030" s="74" t="e">
        <f ca="1">IF(C2030="",NA(),MATCH($B2030&amp;$C2030,'Smelter Look-up'!$J:$J,0))</f>
        <v>#N/A</v>
      </c>
      <c r="AB2030" s="74">
        <f ca="1" t="shared" si="227"/>
        <v>0</v>
      </c>
      <c r="AC2030" s="74" t="str">
        <f ca="1" t="shared" si="228"/>
        <v/>
      </c>
      <c r="AD2030" s="74" t="str">
        <f ca="1" t="shared" si="229"/>
        <v/>
      </c>
    </row>
    <row r="2031" s="74" customFormat="1" ht="20.15" customHeight="1" spans="1:30">
      <c r="A2031" s="97"/>
      <c r="B2031" s="95" t="str">
        <f ca="1">IF(LEN(A2031)=0,"",INDEX('Smelter Look-up'!$A:$A,MATCH($A2031,'Smelter Look-up'!$E:$E,0)))</f>
        <v/>
      </c>
      <c r="C2031" s="95" t="str">
        <f ca="1">IF(LEN(A2031)=0,"",INDEX('Smelter Look-up'!$C:$C,MATCH($A2031,'Smelter Look-up'!$E:$E,0)))</f>
        <v/>
      </c>
      <c r="D2031" s="95"/>
      <c r="E2031" s="95" t="str">
        <f ca="1">IF(ISERROR($Y2031),"",OFFSET('Smelter Look-up'!$D$4,$Y2031-4,0)&amp;"")</f>
        <v/>
      </c>
      <c r="F2031" s="95" t="str">
        <f ca="1">IF(ISERROR($Y2031),"",OFFSET('Smelter Look-up'!$E$4,$Y2031-4,0))</f>
        <v/>
      </c>
      <c r="G2031" s="95" t="str">
        <f ca="1">IF(C2031="Smelter not listed","Enter smelter details",IF(ISERROR($Y2031),"",OFFSET('Smelter Look-up'!$F$4,$Y2031-4,0)))</f>
        <v/>
      </c>
      <c r="H2031" s="154" t="str">
        <f ca="1">IF(ISERROR($Y2031),"",OFFSET('Smelter Look-up'!$G$4,$Y2031-4,0))</f>
        <v/>
      </c>
      <c r="I2031" s="96" t="str">
        <f ca="1">IF(ISERROR($Y2031),"",OFFSET('Smelter Look-up'!$H$4,$Y2031-4,0))</f>
        <v/>
      </c>
      <c r="J2031" s="96" t="str">
        <f ca="1">IF(ISERROR($Y2031),"",OFFSET('Smelter Look-up'!$I$4,$Y2031-4,0))</f>
        <v/>
      </c>
      <c r="K2031" s="97"/>
      <c r="L2031" s="97"/>
      <c r="M2031" s="97"/>
      <c r="N2031" s="97"/>
      <c r="O2031" s="97"/>
      <c r="P2031" s="97"/>
      <c r="Q2031" s="98"/>
      <c r="R2031" s="140" t="str">
        <f ca="1">IF(ISERROR($Y2031),"",OFFSET('Smelter Look-up'!$C$4,$Y2031-4,0)&amp;"")</f>
        <v/>
      </c>
      <c r="S2031" s="98" t="str">
        <f ca="1" t="shared" si="223"/>
        <v/>
      </c>
      <c r="T2031" s="98" t="str">
        <f ca="1">IF(B2031="","",IF(ISERROR(MATCH($J2031,SorP!B:B,0)),"",INDIRECT("'SorP'!$A$"&amp;MATCH($S2031&amp;$J2031,SorP!C:C,0))))</f>
        <v/>
      </c>
      <c r="U2031" s="99"/>
      <c r="V2031" s="74" t="str">
        <f ca="1" t="shared" si="224"/>
        <v/>
      </c>
      <c r="W2031" s="74" t="b">
        <f ca="1" t="shared" si="225"/>
        <v>0</v>
      </c>
      <c r="X2031" s="74" t="str">
        <f ca="1" t="shared" si="226"/>
        <v>+</v>
      </c>
      <c r="Y2031" s="74" t="e">
        <f ca="1">IF(C2031="",NA(),MATCH($B2031&amp;$C2031,'Smelter Look-up'!$J:$J,0))</f>
        <v>#N/A</v>
      </c>
      <c r="AB2031" s="74">
        <f ca="1" t="shared" si="227"/>
        <v>0</v>
      </c>
      <c r="AC2031" s="74" t="str">
        <f ca="1" t="shared" si="228"/>
        <v/>
      </c>
      <c r="AD2031" s="74" t="str">
        <f ca="1" t="shared" si="229"/>
        <v/>
      </c>
    </row>
    <row r="2032" s="74" customFormat="1" ht="20.15" customHeight="1" spans="1:30">
      <c r="A2032" s="97"/>
      <c r="B2032" s="95" t="str">
        <f ca="1">IF(LEN(A2032)=0,"",INDEX('Smelter Look-up'!$A:$A,MATCH($A2032,'Smelter Look-up'!$E:$E,0)))</f>
        <v/>
      </c>
      <c r="C2032" s="95" t="str">
        <f ca="1">IF(LEN(A2032)=0,"",INDEX('Smelter Look-up'!$C:$C,MATCH($A2032,'Smelter Look-up'!$E:$E,0)))</f>
        <v/>
      </c>
      <c r="D2032" s="95"/>
      <c r="E2032" s="95" t="str">
        <f ca="1">IF(ISERROR($Y2032),"",OFFSET('Smelter Look-up'!$D$4,$Y2032-4,0)&amp;"")</f>
        <v/>
      </c>
      <c r="F2032" s="95" t="str">
        <f ca="1">IF(ISERROR($Y2032),"",OFFSET('Smelter Look-up'!$E$4,$Y2032-4,0))</f>
        <v/>
      </c>
      <c r="G2032" s="95" t="str">
        <f ca="1">IF(C2032="Smelter not listed","Enter smelter details",IF(ISERROR($Y2032),"",OFFSET('Smelter Look-up'!$F$4,$Y2032-4,0)))</f>
        <v/>
      </c>
      <c r="H2032" s="154" t="str">
        <f ca="1">IF(ISERROR($Y2032),"",OFFSET('Smelter Look-up'!$G$4,$Y2032-4,0))</f>
        <v/>
      </c>
      <c r="I2032" s="96" t="str">
        <f ca="1">IF(ISERROR($Y2032),"",OFFSET('Smelter Look-up'!$H$4,$Y2032-4,0))</f>
        <v/>
      </c>
      <c r="J2032" s="96" t="str">
        <f ca="1">IF(ISERROR($Y2032),"",OFFSET('Smelter Look-up'!$I$4,$Y2032-4,0))</f>
        <v/>
      </c>
      <c r="K2032" s="97"/>
      <c r="L2032" s="97"/>
      <c r="M2032" s="97"/>
      <c r="N2032" s="97"/>
      <c r="O2032" s="97"/>
      <c r="P2032" s="97"/>
      <c r="Q2032" s="98"/>
      <c r="R2032" s="140" t="str">
        <f ca="1">IF(ISERROR($Y2032),"",OFFSET('Smelter Look-up'!$C$4,$Y2032-4,0)&amp;"")</f>
        <v/>
      </c>
      <c r="S2032" s="98" t="str">
        <f ca="1" t="shared" ref="S2032:S2095" si="230">IF(B2032="","",IF(ISERROR(MATCH($E2032,CL,0)),"Unknown",INDIRECT("'C'!$A$"&amp;MATCH($E2032,CL,0)+1)))</f>
        <v/>
      </c>
      <c r="T2032" s="98" t="str">
        <f ca="1">IF(B2032="","",IF(ISERROR(MATCH($J2032,SorP!B:B,0)),"",INDIRECT("'SorP'!$A$"&amp;MATCH($S2032&amp;$J2032,SorP!C:C,0))))</f>
        <v/>
      </c>
      <c r="U2032" s="99"/>
      <c r="V2032" s="74" t="str">
        <f ca="1" t="shared" ref="V2032:V2095" si="231">B2032&amp;C2032</f>
        <v/>
      </c>
      <c r="W2032" s="74" t="b">
        <f ca="1" t="shared" ref="W2032:W2095" si="232">OR(ISBLANK(C2032),ISBLANK(E2032))</f>
        <v>0</v>
      </c>
      <c r="X2032" s="74" t="str">
        <f ca="1" t="shared" ref="X2032:X2095" si="233">IF(W2032,"",B2032&amp;"+")</f>
        <v>+</v>
      </c>
      <c r="Y2032" s="74" t="e">
        <f ca="1">IF(C2032="",NA(),MATCH($B2032&amp;$C2032,'Smelter Look-up'!$J:$J,0))</f>
        <v>#N/A</v>
      </c>
      <c r="AB2032" s="74">
        <f ca="1" t="shared" si="227"/>
        <v>0</v>
      </c>
      <c r="AC2032" s="74" t="str">
        <f ca="1" t="shared" si="228"/>
        <v/>
      </c>
      <c r="AD2032" s="74" t="str">
        <f ca="1" t="shared" si="229"/>
        <v/>
      </c>
    </row>
    <row r="2033" s="74" customFormat="1" ht="20.15" customHeight="1" spans="1:30">
      <c r="A2033" s="97"/>
      <c r="B2033" s="95" t="str">
        <f ca="1">IF(LEN(A2033)=0,"",INDEX('Smelter Look-up'!$A:$A,MATCH($A2033,'Smelter Look-up'!$E:$E,0)))</f>
        <v/>
      </c>
      <c r="C2033" s="95" t="str">
        <f ca="1">IF(LEN(A2033)=0,"",INDEX('Smelter Look-up'!$C:$C,MATCH($A2033,'Smelter Look-up'!$E:$E,0)))</f>
        <v/>
      </c>
      <c r="D2033" s="95"/>
      <c r="E2033" s="95" t="str">
        <f ca="1">IF(ISERROR($Y2033),"",OFFSET('Smelter Look-up'!$D$4,$Y2033-4,0)&amp;"")</f>
        <v/>
      </c>
      <c r="F2033" s="95" t="str">
        <f ca="1">IF(ISERROR($Y2033),"",OFFSET('Smelter Look-up'!$E$4,$Y2033-4,0))</f>
        <v/>
      </c>
      <c r="G2033" s="95" t="str">
        <f ca="1">IF(C2033="Smelter not listed","Enter smelter details",IF(ISERROR($Y2033),"",OFFSET('Smelter Look-up'!$F$4,$Y2033-4,0)))</f>
        <v/>
      </c>
      <c r="H2033" s="154" t="str">
        <f ca="1">IF(ISERROR($Y2033),"",OFFSET('Smelter Look-up'!$G$4,$Y2033-4,0))</f>
        <v/>
      </c>
      <c r="I2033" s="96" t="str">
        <f ca="1">IF(ISERROR($Y2033),"",OFFSET('Smelter Look-up'!$H$4,$Y2033-4,0))</f>
        <v/>
      </c>
      <c r="J2033" s="96" t="str">
        <f ca="1">IF(ISERROR($Y2033),"",OFFSET('Smelter Look-up'!$I$4,$Y2033-4,0))</f>
        <v/>
      </c>
      <c r="K2033" s="97"/>
      <c r="L2033" s="97"/>
      <c r="M2033" s="97"/>
      <c r="N2033" s="97"/>
      <c r="O2033" s="97"/>
      <c r="P2033" s="97"/>
      <c r="Q2033" s="98"/>
      <c r="R2033" s="140" t="str">
        <f ca="1">IF(ISERROR($Y2033),"",OFFSET('Smelter Look-up'!$C$4,$Y2033-4,0)&amp;"")</f>
        <v/>
      </c>
      <c r="S2033" s="98" t="str">
        <f ca="1" t="shared" si="230"/>
        <v/>
      </c>
      <c r="T2033" s="98" t="str">
        <f ca="1">IF(B2033="","",IF(ISERROR(MATCH($J2033,SorP!B:B,0)),"",INDIRECT("'SorP'!$A$"&amp;MATCH($S2033&amp;$J2033,SorP!C:C,0))))</f>
        <v/>
      </c>
      <c r="U2033" s="99"/>
      <c r="V2033" s="74" t="str">
        <f ca="1" t="shared" si="231"/>
        <v/>
      </c>
      <c r="W2033" s="74" t="b">
        <f ca="1" t="shared" si="232"/>
        <v>0</v>
      </c>
      <c r="X2033" s="74" t="str">
        <f ca="1" t="shared" si="233"/>
        <v>+</v>
      </c>
      <c r="Y2033" s="74" t="e">
        <f ca="1">IF(C2033="",NA(),MATCH($B2033&amp;$C2033,'Smelter Look-up'!$J:$J,0))</f>
        <v>#N/A</v>
      </c>
      <c r="AB2033" s="74">
        <f ca="1" t="shared" ref="AB2033:AB2096" si="234">IF(AND(C2033="Smelter not listed",OR(LEN(D2033)=0,LEN(E2033)=0)),1,0)</f>
        <v>0</v>
      </c>
      <c r="AC2033" s="74" t="str">
        <f ca="1" t="shared" ref="AC2033:AC2096" si="235">B2033</f>
        <v/>
      </c>
      <c r="AD2033" s="74" t="str">
        <f ca="1" t="shared" si="229"/>
        <v/>
      </c>
    </row>
    <row r="2034" s="74" customFormat="1" ht="20.15" customHeight="1" spans="1:30">
      <c r="A2034" s="97"/>
      <c r="B2034" s="95" t="str">
        <f ca="1">IF(LEN(A2034)=0,"",INDEX('Smelter Look-up'!$A:$A,MATCH($A2034,'Smelter Look-up'!$E:$E,0)))</f>
        <v/>
      </c>
      <c r="C2034" s="95" t="str">
        <f ca="1">IF(LEN(A2034)=0,"",INDEX('Smelter Look-up'!$C:$C,MATCH($A2034,'Smelter Look-up'!$E:$E,0)))</f>
        <v/>
      </c>
      <c r="D2034" s="95"/>
      <c r="E2034" s="95" t="str">
        <f ca="1">IF(ISERROR($Y2034),"",OFFSET('Smelter Look-up'!$D$4,$Y2034-4,0)&amp;"")</f>
        <v/>
      </c>
      <c r="F2034" s="95" t="str">
        <f ca="1">IF(ISERROR($Y2034),"",OFFSET('Smelter Look-up'!$E$4,$Y2034-4,0))</f>
        <v/>
      </c>
      <c r="G2034" s="95" t="str">
        <f ca="1">IF(C2034="Smelter not listed","Enter smelter details",IF(ISERROR($Y2034),"",OFFSET('Smelter Look-up'!$F$4,$Y2034-4,0)))</f>
        <v/>
      </c>
      <c r="H2034" s="154" t="str">
        <f ca="1">IF(ISERROR($Y2034),"",OFFSET('Smelter Look-up'!$G$4,$Y2034-4,0))</f>
        <v/>
      </c>
      <c r="I2034" s="96" t="str">
        <f ca="1">IF(ISERROR($Y2034),"",OFFSET('Smelter Look-up'!$H$4,$Y2034-4,0))</f>
        <v/>
      </c>
      <c r="J2034" s="96" t="str">
        <f ca="1">IF(ISERROR($Y2034),"",OFFSET('Smelter Look-up'!$I$4,$Y2034-4,0))</f>
        <v/>
      </c>
      <c r="K2034" s="97"/>
      <c r="L2034" s="97"/>
      <c r="M2034" s="97"/>
      <c r="N2034" s="97"/>
      <c r="O2034" s="97"/>
      <c r="P2034" s="97"/>
      <c r="Q2034" s="98"/>
      <c r="R2034" s="140" t="str">
        <f ca="1">IF(ISERROR($Y2034),"",OFFSET('Smelter Look-up'!$C$4,$Y2034-4,0)&amp;"")</f>
        <v/>
      </c>
      <c r="S2034" s="98" t="str">
        <f ca="1" t="shared" si="230"/>
        <v/>
      </c>
      <c r="T2034" s="98" t="str">
        <f ca="1">IF(B2034="","",IF(ISERROR(MATCH($J2034,SorP!B:B,0)),"",INDIRECT("'SorP'!$A$"&amp;MATCH($S2034&amp;$J2034,SorP!C:C,0))))</f>
        <v/>
      </c>
      <c r="U2034" s="99"/>
      <c r="V2034" s="74" t="str">
        <f ca="1" t="shared" si="231"/>
        <v/>
      </c>
      <c r="W2034" s="74" t="b">
        <f ca="1" t="shared" si="232"/>
        <v>0</v>
      </c>
      <c r="X2034" s="74" t="str">
        <f ca="1" t="shared" si="233"/>
        <v>+</v>
      </c>
      <c r="Y2034" s="74" t="e">
        <f ca="1">IF(C2034="",NA(),MATCH($B2034&amp;$C2034,'Smelter Look-up'!$J:$J,0))</f>
        <v>#N/A</v>
      </c>
      <c r="AB2034" s="74">
        <f ca="1" t="shared" si="234"/>
        <v>0</v>
      </c>
      <c r="AC2034" s="74" t="str">
        <f ca="1" t="shared" si="235"/>
        <v/>
      </c>
      <c r="AD2034" s="74" t="str">
        <f ca="1" t="shared" si="229"/>
        <v/>
      </c>
    </row>
    <row r="2035" s="74" customFormat="1" ht="20.15" customHeight="1" spans="1:30">
      <c r="A2035" s="97"/>
      <c r="B2035" s="95" t="str">
        <f ca="1">IF(LEN(A2035)=0,"",INDEX('Smelter Look-up'!$A:$A,MATCH($A2035,'Smelter Look-up'!$E:$E,0)))</f>
        <v/>
      </c>
      <c r="C2035" s="95" t="str">
        <f ca="1">IF(LEN(A2035)=0,"",INDEX('Smelter Look-up'!$C:$C,MATCH($A2035,'Smelter Look-up'!$E:$E,0)))</f>
        <v/>
      </c>
      <c r="D2035" s="95"/>
      <c r="E2035" s="95" t="str">
        <f ca="1">IF(ISERROR($Y2035),"",OFFSET('Smelter Look-up'!$D$4,$Y2035-4,0)&amp;"")</f>
        <v/>
      </c>
      <c r="F2035" s="95" t="str">
        <f ca="1">IF(ISERROR($Y2035),"",OFFSET('Smelter Look-up'!$E$4,$Y2035-4,0))</f>
        <v/>
      </c>
      <c r="G2035" s="95" t="str">
        <f ca="1">IF(C2035="Smelter not listed","Enter smelter details",IF(ISERROR($Y2035),"",OFFSET('Smelter Look-up'!$F$4,$Y2035-4,0)))</f>
        <v/>
      </c>
      <c r="H2035" s="154" t="str">
        <f ca="1">IF(ISERROR($Y2035),"",OFFSET('Smelter Look-up'!$G$4,$Y2035-4,0))</f>
        <v/>
      </c>
      <c r="I2035" s="96" t="str">
        <f ca="1">IF(ISERROR($Y2035),"",OFFSET('Smelter Look-up'!$H$4,$Y2035-4,0))</f>
        <v/>
      </c>
      <c r="J2035" s="96" t="str">
        <f ca="1">IF(ISERROR($Y2035),"",OFFSET('Smelter Look-up'!$I$4,$Y2035-4,0))</f>
        <v/>
      </c>
      <c r="K2035" s="97"/>
      <c r="L2035" s="97"/>
      <c r="M2035" s="97"/>
      <c r="N2035" s="97"/>
      <c r="O2035" s="97"/>
      <c r="P2035" s="97"/>
      <c r="Q2035" s="98"/>
      <c r="R2035" s="140" t="str">
        <f ca="1">IF(ISERROR($Y2035),"",OFFSET('Smelter Look-up'!$C$4,$Y2035-4,0)&amp;"")</f>
        <v/>
      </c>
      <c r="S2035" s="98" t="str">
        <f ca="1" t="shared" si="230"/>
        <v/>
      </c>
      <c r="T2035" s="98" t="str">
        <f ca="1">IF(B2035="","",IF(ISERROR(MATCH($J2035,SorP!B:B,0)),"",INDIRECT("'SorP'!$A$"&amp;MATCH($S2035&amp;$J2035,SorP!C:C,0))))</f>
        <v/>
      </c>
      <c r="U2035" s="99"/>
      <c r="V2035" s="74" t="str">
        <f ca="1" t="shared" si="231"/>
        <v/>
      </c>
      <c r="W2035" s="74" t="b">
        <f ca="1" t="shared" si="232"/>
        <v>0</v>
      </c>
      <c r="X2035" s="74" t="str">
        <f ca="1" t="shared" si="233"/>
        <v>+</v>
      </c>
      <c r="Y2035" s="74" t="e">
        <f ca="1">IF(C2035="",NA(),MATCH($B2035&amp;$C2035,'Smelter Look-up'!$J:$J,0))</f>
        <v>#N/A</v>
      </c>
      <c r="AB2035" s="74">
        <f ca="1" t="shared" si="234"/>
        <v>0</v>
      </c>
      <c r="AC2035" s="74" t="str">
        <f ca="1" t="shared" si="235"/>
        <v/>
      </c>
      <c r="AD2035" s="74" t="str">
        <f ca="1" t="shared" si="229"/>
        <v/>
      </c>
    </row>
    <row r="2036" s="74" customFormat="1" ht="20.15" customHeight="1" spans="1:30">
      <c r="A2036" s="97"/>
      <c r="B2036" s="95" t="str">
        <f ca="1">IF(LEN(A2036)=0,"",INDEX('Smelter Look-up'!$A:$A,MATCH($A2036,'Smelter Look-up'!$E:$E,0)))</f>
        <v/>
      </c>
      <c r="C2036" s="95" t="str">
        <f ca="1">IF(LEN(A2036)=0,"",INDEX('Smelter Look-up'!$C:$C,MATCH($A2036,'Smelter Look-up'!$E:$E,0)))</f>
        <v/>
      </c>
      <c r="D2036" s="95"/>
      <c r="E2036" s="95" t="str">
        <f ca="1">IF(ISERROR($Y2036),"",OFFSET('Smelter Look-up'!$D$4,$Y2036-4,0)&amp;"")</f>
        <v/>
      </c>
      <c r="F2036" s="95" t="str">
        <f ca="1">IF(ISERROR($Y2036),"",OFFSET('Smelter Look-up'!$E$4,$Y2036-4,0))</f>
        <v/>
      </c>
      <c r="G2036" s="95" t="str">
        <f ca="1">IF(C2036="Smelter not listed","Enter smelter details",IF(ISERROR($Y2036),"",OFFSET('Smelter Look-up'!$F$4,$Y2036-4,0)))</f>
        <v/>
      </c>
      <c r="H2036" s="154" t="str">
        <f ca="1">IF(ISERROR($Y2036),"",OFFSET('Smelter Look-up'!$G$4,$Y2036-4,0))</f>
        <v/>
      </c>
      <c r="I2036" s="96" t="str">
        <f ca="1">IF(ISERROR($Y2036),"",OFFSET('Smelter Look-up'!$H$4,$Y2036-4,0))</f>
        <v/>
      </c>
      <c r="J2036" s="96" t="str">
        <f ca="1">IF(ISERROR($Y2036),"",OFFSET('Smelter Look-up'!$I$4,$Y2036-4,0))</f>
        <v/>
      </c>
      <c r="K2036" s="97"/>
      <c r="L2036" s="97"/>
      <c r="M2036" s="97"/>
      <c r="N2036" s="97"/>
      <c r="O2036" s="97"/>
      <c r="P2036" s="97"/>
      <c r="Q2036" s="98"/>
      <c r="R2036" s="140" t="str">
        <f ca="1">IF(ISERROR($Y2036),"",OFFSET('Smelter Look-up'!$C$4,$Y2036-4,0)&amp;"")</f>
        <v/>
      </c>
      <c r="S2036" s="98" t="str">
        <f ca="1" t="shared" si="230"/>
        <v/>
      </c>
      <c r="T2036" s="98" t="str">
        <f ca="1">IF(B2036="","",IF(ISERROR(MATCH($J2036,SorP!B:B,0)),"",INDIRECT("'SorP'!$A$"&amp;MATCH($S2036&amp;$J2036,SorP!C:C,0))))</f>
        <v/>
      </c>
      <c r="U2036" s="99"/>
      <c r="V2036" s="74" t="str">
        <f ca="1" t="shared" si="231"/>
        <v/>
      </c>
      <c r="W2036" s="74" t="b">
        <f ca="1" t="shared" si="232"/>
        <v>0</v>
      </c>
      <c r="X2036" s="74" t="str">
        <f ca="1" t="shared" si="233"/>
        <v>+</v>
      </c>
      <c r="Y2036" s="74" t="e">
        <f ca="1">IF(C2036="",NA(),MATCH($B2036&amp;$C2036,'Smelter Look-up'!$J:$J,0))</f>
        <v>#N/A</v>
      </c>
      <c r="AB2036" s="74">
        <f ca="1" t="shared" si="234"/>
        <v>0</v>
      </c>
      <c r="AC2036" s="74" t="str">
        <f ca="1" t="shared" si="235"/>
        <v/>
      </c>
      <c r="AD2036" s="74" t="str">
        <f ca="1" t="shared" si="229"/>
        <v/>
      </c>
    </row>
    <row r="2037" s="74" customFormat="1" ht="20.15" customHeight="1" spans="1:30">
      <c r="A2037" s="97"/>
      <c r="B2037" s="95" t="str">
        <f ca="1">IF(LEN(A2037)=0,"",INDEX('Smelter Look-up'!$A:$A,MATCH($A2037,'Smelter Look-up'!$E:$E,0)))</f>
        <v/>
      </c>
      <c r="C2037" s="95" t="str">
        <f ca="1">IF(LEN(A2037)=0,"",INDEX('Smelter Look-up'!$C:$C,MATCH($A2037,'Smelter Look-up'!$E:$E,0)))</f>
        <v/>
      </c>
      <c r="D2037" s="95"/>
      <c r="E2037" s="95" t="str">
        <f ca="1">IF(ISERROR($Y2037),"",OFFSET('Smelter Look-up'!$D$4,$Y2037-4,0)&amp;"")</f>
        <v/>
      </c>
      <c r="F2037" s="95" t="str">
        <f ca="1">IF(ISERROR($Y2037),"",OFFSET('Smelter Look-up'!$E$4,$Y2037-4,0))</f>
        <v/>
      </c>
      <c r="G2037" s="95" t="str">
        <f ca="1">IF(C2037="Smelter not listed","Enter smelter details",IF(ISERROR($Y2037),"",OFFSET('Smelter Look-up'!$F$4,$Y2037-4,0)))</f>
        <v/>
      </c>
      <c r="H2037" s="154" t="str">
        <f ca="1">IF(ISERROR($Y2037),"",OFFSET('Smelter Look-up'!$G$4,$Y2037-4,0))</f>
        <v/>
      </c>
      <c r="I2037" s="96" t="str">
        <f ca="1">IF(ISERROR($Y2037),"",OFFSET('Smelter Look-up'!$H$4,$Y2037-4,0))</f>
        <v/>
      </c>
      <c r="J2037" s="96" t="str">
        <f ca="1">IF(ISERROR($Y2037),"",OFFSET('Smelter Look-up'!$I$4,$Y2037-4,0))</f>
        <v/>
      </c>
      <c r="K2037" s="97"/>
      <c r="L2037" s="97"/>
      <c r="M2037" s="97"/>
      <c r="N2037" s="97"/>
      <c r="O2037" s="97"/>
      <c r="P2037" s="97"/>
      <c r="Q2037" s="98"/>
      <c r="R2037" s="140" t="str">
        <f ca="1">IF(ISERROR($Y2037),"",OFFSET('Smelter Look-up'!$C$4,$Y2037-4,0)&amp;"")</f>
        <v/>
      </c>
      <c r="S2037" s="98" t="str">
        <f ca="1" t="shared" si="230"/>
        <v/>
      </c>
      <c r="T2037" s="98" t="str">
        <f ca="1">IF(B2037="","",IF(ISERROR(MATCH($J2037,SorP!B:B,0)),"",INDIRECT("'SorP'!$A$"&amp;MATCH($S2037&amp;$J2037,SorP!C:C,0))))</f>
        <v/>
      </c>
      <c r="U2037" s="99"/>
      <c r="V2037" s="74" t="str">
        <f ca="1" t="shared" si="231"/>
        <v/>
      </c>
      <c r="W2037" s="74" t="b">
        <f ca="1" t="shared" si="232"/>
        <v>0</v>
      </c>
      <c r="X2037" s="74" t="str">
        <f ca="1" t="shared" si="233"/>
        <v>+</v>
      </c>
      <c r="Y2037" s="74" t="e">
        <f ca="1">IF(C2037="",NA(),MATCH($B2037&amp;$C2037,'Smelter Look-up'!$J:$J,0))</f>
        <v>#N/A</v>
      </c>
      <c r="AB2037" s="74">
        <f ca="1" t="shared" si="234"/>
        <v>0</v>
      </c>
      <c r="AC2037" s="74" t="str">
        <f ca="1" t="shared" si="235"/>
        <v/>
      </c>
      <c r="AD2037" s="74" t="str">
        <f ca="1" t="shared" si="229"/>
        <v/>
      </c>
    </row>
    <row r="2038" s="74" customFormat="1" ht="20.15" customHeight="1" spans="1:30">
      <c r="A2038" s="97"/>
      <c r="B2038" s="95" t="str">
        <f ca="1">IF(LEN(A2038)=0,"",INDEX('Smelter Look-up'!$A:$A,MATCH($A2038,'Smelter Look-up'!$E:$E,0)))</f>
        <v/>
      </c>
      <c r="C2038" s="95" t="str">
        <f ca="1">IF(LEN(A2038)=0,"",INDEX('Smelter Look-up'!$C:$C,MATCH($A2038,'Smelter Look-up'!$E:$E,0)))</f>
        <v/>
      </c>
      <c r="D2038" s="95"/>
      <c r="E2038" s="95" t="str">
        <f ca="1">IF(ISERROR($Y2038),"",OFFSET('Smelter Look-up'!$D$4,$Y2038-4,0)&amp;"")</f>
        <v/>
      </c>
      <c r="F2038" s="95" t="str">
        <f ca="1">IF(ISERROR($Y2038),"",OFFSET('Smelter Look-up'!$E$4,$Y2038-4,0))</f>
        <v/>
      </c>
      <c r="G2038" s="95" t="str">
        <f ca="1">IF(C2038="Smelter not listed","Enter smelter details",IF(ISERROR($Y2038),"",OFFSET('Smelter Look-up'!$F$4,$Y2038-4,0)))</f>
        <v/>
      </c>
      <c r="H2038" s="154" t="str">
        <f ca="1">IF(ISERROR($Y2038),"",OFFSET('Smelter Look-up'!$G$4,$Y2038-4,0))</f>
        <v/>
      </c>
      <c r="I2038" s="96" t="str">
        <f ca="1">IF(ISERROR($Y2038),"",OFFSET('Smelter Look-up'!$H$4,$Y2038-4,0))</f>
        <v/>
      </c>
      <c r="J2038" s="96" t="str">
        <f ca="1">IF(ISERROR($Y2038),"",OFFSET('Smelter Look-up'!$I$4,$Y2038-4,0))</f>
        <v/>
      </c>
      <c r="K2038" s="97"/>
      <c r="L2038" s="97"/>
      <c r="M2038" s="97"/>
      <c r="N2038" s="97"/>
      <c r="O2038" s="97"/>
      <c r="P2038" s="97"/>
      <c r="Q2038" s="98"/>
      <c r="R2038" s="140" t="str">
        <f ca="1">IF(ISERROR($Y2038),"",OFFSET('Smelter Look-up'!$C$4,$Y2038-4,0)&amp;"")</f>
        <v/>
      </c>
      <c r="S2038" s="98" t="str">
        <f ca="1" t="shared" si="230"/>
        <v/>
      </c>
      <c r="T2038" s="98" t="str">
        <f ca="1">IF(B2038="","",IF(ISERROR(MATCH($J2038,SorP!B:B,0)),"",INDIRECT("'SorP'!$A$"&amp;MATCH($S2038&amp;$J2038,SorP!C:C,0))))</f>
        <v/>
      </c>
      <c r="U2038" s="99"/>
      <c r="V2038" s="74" t="str">
        <f ca="1" t="shared" si="231"/>
        <v/>
      </c>
      <c r="W2038" s="74" t="b">
        <f ca="1" t="shared" si="232"/>
        <v>0</v>
      </c>
      <c r="X2038" s="74" t="str">
        <f ca="1" t="shared" si="233"/>
        <v>+</v>
      </c>
      <c r="Y2038" s="74" t="e">
        <f ca="1">IF(C2038="",NA(),MATCH($B2038&amp;$C2038,'Smelter Look-up'!$J:$J,0))</f>
        <v>#N/A</v>
      </c>
      <c r="AB2038" s="74">
        <f ca="1" t="shared" si="234"/>
        <v>0</v>
      </c>
      <c r="AC2038" s="74" t="str">
        <f ca="1" t="shared" si="235"/>
        <v/>
      </c>
      <c r="AD2038" s="74" t="str">
        <f ca="1" t="shared" si="229"/>
        <v/>
      </c>
    </row>
    <row r="2039" s="74" customFormat="1" ht="20.15" customHeight="1" spans="1:30">
      <c r="A2039" s="97"/>
      <c r="B2039" s="95" t="str">
        <f ca="1">IF(LEN(A2039)=0,"",INDEX('Smelter Look-up'!$A:$A,MATCH($A2039,'Smelter Look-up'!$E:$E,0)))</f>
        <v/>
      </c>
      <c r="C2039" s="95" t="str">
        <f ca="1">IF(LEN(A2039)=0,"",INDEX('Smelter Look-up'!$C:$C,MATCH($A2039,'Smelter Look-up'!$E:$E,0)))</f>
        <v/>
      </c>
      <c r="D2039" s="95"/>
      <c r="E2039" s="95" t="str">
        <f ca="1">IF(ISERROR($Y2039),"",OFFSET('Smelter Look-up'!$D$4,$Y2039-4,0)&amp;"")</f>
        <v/>
      </c>
      <c r="F2039" s="95" t="str">
        <f ca="1">IF(ISERROR($Y2039),"",OFFSET('Smelter Look-up'!$E$4,$Y2039-4,0))</f>
        <v/>
      </c>
      <c r="G2039" s="95" t="str">
        <f ca="1">IF(C2039="Smelter not listed","Enter smelter details",IF(ISERROR($Y2039),"",OFFSET('Smelter Look-up'!$F$4,$Y2039-4,0)))</f>
        <v/>
      </c>
      <c r="H2039" s="154" t="str">
        <f ca="1">IF(ISERROR($Y2039),"",OFFSET('Smelter Look-up'!$G$4,$Y2039-4,0))</f>
        <v/>
      </c>
      <c r="I2039" s="96" t="str">
        <f ca="1">IF(ISERROR($Y2039),"",OFFSET('Smelter Look-up'!$H$4,$Y2039-4,0))</f>
        <v/>
      </c>
      <c r="J2039" s="96" t="str">
        <f ca="1">IF(ISERROR($Y2039),"",OFFSET('Smelter Look-up'!$I$4,$Y2039-4,0))</f>
        <v/>
      </c>
      <c r="K2039" s="97"/>
      <c r="L2039" s="97"/>
      <c r="M2039" s="97"/>
      <c r="N2039" s="97"/>
      <c r="O2039" s="97"/>
      <c r="P2039" s="97"/>
      <c r="Q2039" s="98"/>
      <c r="R2039" s="140" t="str">
        <f ca="1">IF(ISERROR($Y2039),"",OFFSET('Smelter Look-up'!$C$4,$Y2039-4,0)&amp;"")</f>
        <v/>
      </c>
      <c r="S2039" s="98" t="str">
        <f ca="1" t="shared" si="230"/>
        <v/>
      </c>
      <c r="T2039" s="98" t="str">
        <f ca="1">IF(B2039="","",IF(ISERROR(MATCH($J2039,SorP!B:B,0)),"",INDIRECT("'SorP'!$A$"&amp;MATCH($S2039&amp;$J2039,SorP!C:C,0))))</f>
        <v/>
      </c>
      <c r="U2039" s="99"/>
      <c r="V2039" s="74" t="str">
        <f ca="1" t="shared" si="231"/>
        <v/>
      </c>
      <c r="W2039" s="74" t="b">
        <f ca="1" t="shared" si="232"/>
        <v>0</v>
      </c>
      <c r="X2039" s="74" t="str">
        <f ca="1" t="shared" si="233"/>
        <v>+</v>
      </c>
      <c r="Y2039" s="74" t="e">
        <f ca="1">IF(C2039="",NA(),MATCH($B2039&amp;$C2039,'Smelter Look-up'!$J:$J,0))</f>
        <v>#N/A</v>
      </c>
      <c r="AB2039" s="74">
        <f ca="1" t="shared" si="234"/>
        <v>0</v>
      </c>
      <c r="AC2039" s="74" t="str">
        <f ca="1" t="shared" si="235"/>
        <v/>
      </c>
      <c r="AD2039" s="74" t="str">
        <f ca="1" t="shared" ref="AD2039:AD2102" si="236">IF(C2039="Smelter not listed",D2039,IF(C2039="Smelter not yet identified","",C2039))</f>
        <v/>
      </c>
    </row>
    <row r="2040" s="74" customFormat="1" ht="20.15" customHeight="1" spans="1:30">
      <c r="A2040" s="97"/>
      <c r="B2040" s="95" t="str">
        <f ca="1">IF(LEN(A2040)=0,"",INDEX('Smelter Look-up'!$A:$A,MATCH($A2040,'Smelter Look-up'!$E:$E,0)))</f>
        <v/>
      </c>
      <c r="C2040" s="95" t="str">
        <f ca="1">IF(LEN(A2040)=0,"",INDEX('Smelter Look-up'!$C:$C,MATCH($A2040,'Smelter Look-up'!$E:$E,0)))</f>
        <v/>
      </c>
      <c r="D2040" s="95"/>
      <c r="E2040" s="95" t="str">
        <f ca="1">IF(ISERROR($Y2040),"",OFFSET('Smelter Look-up'!$D$4,$Y2040-4,0)&amp;"")</f>
        <v/>
      </c>
      <c r="F2040" s="95" t="str">
        <f ca="1">IF(ISERROR($Y2040),"",OFFSET('Smelter Look-up'!$E$4,$Y2040-4,0))</f>
        <v/>
      </c>
      <c r="G2040" s="95" t="str">
        <f ca="1">IF(C2040="Smelter not listed","Enter smelter details",IF(ISERROR($Y2040),"",OFFSET('Smelter Look-up'!$F$4,$Y2040-4,0)))</f>
        <v/>
      </c>
      <c r="H2040" s="154" t="str">
        <f ca="1">IF(ISERROR($Y2040),"",OFFSET('Smelter Look-up'!$G$4,$Y2040-4,0))</f>
        <v/>
      </c>
      <c r="I2040" s="96" t="str">
        <f ca="1">IF(ISERROR($Y2040),"",OFFSET('Smelter Look-up'!$H$4,$Y2040-4,0))</f>
        <v/>
      </c>
      <c r="J2040" s="96" t="str">
        <f ca="1">IF(ISERROR($Y2040),"",OFFSET('Smelter Look-up'!$I$4,$Y2040-4,0))</f>
        <v/>
      </c>
      <c r="K2040" s="97"/>
      <c r="L2040" s="97"/>
      <c r="M2040" s="97"/>
      <c r="N2040" s="97"/>
      <c r="O2040" s="97"/>
      <c r="P2040" s="97"/>
      <c r="Q2040" s="98"/>
      <c r="R2040" s="140" t="str">
        <f ca="1">IF(ISERROR($Y2040),"",OFFSET('Smelter Look-up'!$C$4,$Y2040-4,0)&amp;"")</f>
        <v/>
      </c>
      <c r="S2040" s="98" t="str">
        <f ca="1" t="shared" si="230"/>
        <v/>
      </c>
      <c r="T2040" s="98" t="str">
        <f ca="1">IF(B2040="","",IF(ISERROR(MATCH($J2040,SorP!B:B,0)),"",INDIRECT("'SorP'!$A$"&amp;MATCH($S2040&amp;$J2040,SorP!C:C,0))))</f>
        <v/>
      </c>
      <c r="U2040" s="99"/>
      <c r="V2040" s="74" t="str">
        <f ca="1" t="shared" si="231"/>
        <v/>
      </c>
      <c r="W2040" s="74" t="b">
        <f ca="1" t="shared" si="232"/>
        <v>0</v>
      </c>
      <c r="X2040" s="74" t="str">
        <f ca="1" t="shared" si="233"/>
        <v>+</v>
      </c>
      <c r="Y2040" s="74" t="e">
        <f ca="1">IF(C2040="",NA(),MATCH($B2040&amp;$C2040,'Smelter Look-up'!$J:$J,0))</f>
        <v>#N/A</v>
      </c>
      <c r="AB2040" s="74">
        <f ca="1" t="shared" si="234"/>
        <v>0</v>
      </c>
      <c r="AC2040" s="74" t="str">
        <f ca="1" t="shared" si="235"/>
        <v/>
      </c>
      <c r="AD2040" s="74" t="str">
        <f ca="1" t="shared" si="236"/>
        <v/>
      </c>
    </row>
    <row r="2041" s="74" customFormat="1" ht="20.15" customHeight="1" spans="1:30">
      <c r="A2041" s="97"/>
      <c r="B2041" s="95" t="str">
        <f ca="1">IF(LEN(A2041)=0,"",INDEX('Smelter Look-up'!$A:$A,MATCH($A2041,'Smelter Look-up'!$E:$E,0)))</f>
        <v/>
      </c>
      <c r="C2041" s="95" t="str">
        <f ca="1">IF(LEN(A2041)=0,"",INDEX('Smelter Look-up'!$C:$C,MATCH($A2041,'Smelter Look-up'!$E:$E,0)))</f>
        <v/>
      </c>
      <c r="D2041" s="95"/>
      <c r="E2041" s="95" t="str">
        <f ca="1">IF(ISERROR($Y2041),"",OFFSET('Smelter Look-up'!$D$4,$Y2041-4,0)&amp;"")</f>
        <v/>
      </c>
      <c r="F2041" s="95" t="str">
        <f ca="1">IF(ISERROR($Y2041),"",OFFSET('Smelter Look-up'!$E$4,$Y2041-4,0))</f>
        <v/>
      </c>
      <c r="G2041" s="95" t="str">
        <f ca="1">IF(C2041="Smelter not listed","Enter smelter details",IF(ISERROR($Y2041),"",OFFSET('Smelter Look-up'!$F$4,$Y2041-4,0)))</f>
        <v/>
      </c>
      <c r="H2041" s="154" t="str">
        <f ca="1">IF(ISERROR($Y2041),"",OFFSET('Smelter Look-up'!$G$4,$Y2041-4,0))</f>
        <v/>
      </c>
      <c r="I2041" s="96" t="str">
        <f ca="1">IF(ISERROR($Y2041),"",OFFSET('Smelter Look-up'!$H$4,$Y2041-4,0))</f>
        <v/>
      </c>
      <c r="J2041" s="96" t="str">
        <f ca="1">IF(ISERROR($Y2041),"",OFFSET('Smelter Look-up'!$I$4,$Y2041-4,0))</f>
        <v/>
      </c>
      <c r="K2041" s="97"/>
      <c r="L2041" s="97"/>
      <c r="M2041" s="97"/>
      <c r="N2041" s="97"/>
      <c r="O2041" s="97"/>
      <c r="P2041" s="97"/>
      <c r="Q2041" s="98"/>
      <c r="R2041" s="140" t="str">
        <f ca="1">IF(ISERROR($Y2041),"",OFFSET('Smelter Look-up'!$C$4,$Y2041-4,0)&amp;"")</f>
        <v/>
      </c>
      <c r="S2041" s="98" t="str">
        <f ca="1" t="shared" si="230"/>
        <v/>
      </c>
      <c r="T2041" s="98" t="str">
        <f ca="1">IF(B2041="","",IF(ISERROR(MATCH($J2041,SorP!B:B,0)),"",INDIRECT("'SorP'!$A$"&amp;MATCH($S2041&amp;$J2041,SorP!C:C,0))))</f>
        <v/>
      </c>
      <c r="U2041" s="99"/>
      <c r="V2041" s="74" t="str">
        <f ca="1" t="shared" si="231"/>
        <v/>
      </c>
      <c r="W2041" s="74" t="b">
        <f ca="1" t="shared" si="232"/>
        <v>0</v>
      </c>
      <c r="X2041" s="74" t="str">
        <f ca="1" t="shared" si="233"/>
        <v>+</v>
      </c>
      <c r="Y2041" s="74" t="e">
        <f ca="1">IF(C2041="",NA(),MATCH($B2041&amp;$C2041,'Smelter Look-up'!$J:$J,0))</f>
        <v>#N/A</v>
      </c>
      <c r="AB2041" s="74">
        <f ca="1" t="shared" si="234"/>
        <v>0</v>
      </c>
      <c r="AC2041" s="74" t="str">
        <f ca="1" t="shared" si="235"/>
        <v/>
      </c>
      <c r="AD2041" s="74" t="str">
        <f ca="1" t="shared" si="236"/>
        <v/>
      </c>
    </row>
    <row r="2042" s="74" customFormat="1" ht="20.15" customHeight="1" spans="1:30">
      <c r="A2042" s="97"/>
      <c r="B2042" s="95" t="str">
        <f ca="1">IF(LEN(A2042)=0,"",INDEX('Smelter Look-up'!$A:$A,MATCH($A2042,'Smelter Look-up'!$E:$E,0)))</f>
        <v/>
      </c>
      <c r="C2042" s="95" t="str">
        <f ca="1">IF(LEN(A2042)=0,"",INDEX('Smelter Look-up'!$C:$C,MATCH($A2042,'Smelter Look-up'!$E:$E,0)))</f>
        <v/>
      </c>
      <c r="D2042" s="95"/>
      <c r="E2042" s="95" t="str">
        <f ca="1">IF(ISERROR($Y2042),"",OFFSET('Smelter Look-up'!$D$4,$Y2042-4,0)&amp;"")</f>
        <v/>
      </c>
      <c r="F2042" s="95" t="str">
        <f ca="1">IF(ISERROR($Y2042),"",OFFSET('Smelter Look-up'!$E$4,$Y2042-4,0))</f>
        <v/>
      </c>
      <c r="G2042" s="95" t="str">
        <f ca="1">IF(C2042="Smelter not listed","Enter smelter details",IF(ISERROR($Y2042),"",OFFSET('Smelter Look-up'!$F$4,$Y2042-4,0)))</f>
        <v/>
      </c>
      <c r="H2042" s="154" t="str">
        <f ca="1">IF(ISERROR($Y2042),"",OFFSET('Smelter Look-up'!$G$4,$Y2042-4,0))</f>
        <v/>
      </c>
      <c r="I2042" s="96" t="str">
        <f ca="1">IF(ISERROR($Y2042),"",OFFSET('Smelter Look-up'!$H$4,$Y2042-4,0))</f>
        <v/>
      </c>
      <c r="J2042" s="96" t="str">
        <f ca="1">IF(ISERROR($Y2042),"",OFFSET('Smelter Look-up'!$I$4,$Y2042-4,0))</f>
        <v/>
      </c>
      <c r="K2042" s="97"/>
      <c r="L2042" s="97"/>
      <c r="M2042" s="97"/>
      <c r="N2042" s="97"/>
      <c r="O2042" s="97"/>
      <c r="P2042" s="97"/>
      <c r="Q2042" s="98"/>
      <c r="R2042" s="140" t="str">
        <f ca="1">IF(ISERROR($Y2042),"",OFFSET('Smelter Look-up'!$C$4,$Y2042-4,0)&amp;"")</f>
        <v/>
      </c>
      <c r="S2042" s="98" t="str">
        <f ca="1" t="shared" si="230"/>
        <v/>
      </c>
      <c r="T2042" s="98" t="str">
        <f ca="1">IF(B2042="","",IF(ISERROR(MATCH($J2042,SorP!B:B,0)),"",INDIRECT("'SorP'!$A$"&amp;MATCH($S2042&amp;$J2042,SorP!C:C,0))))</f>
        <v/>
      </c>
      <c r="U2042" s="99"/>
      <c r="V2042" s="74" t="str">
        <f ca="1" t="shared" si="231"/>
        <v/>
      </c>
      <c r="W2042" s="74" t="b">
        <f ca="1" t="shared" si="232"/>
        <v>0</v>
      </c>
      <c r="X2042" s="74" t="str">
        <f ca="1" t="shared" si="233"/>
        <v>+</v>
      </c>
      <c r="Y2042" s="74" t="e">
        <f ca="1">IF(C2042="",NA(),MATCH($B2042&amp;$C2042,'Smelter Look-up'!$J:$J,0))</f>
        <v>#N/A</v>
      </c>
      <c r="AB2042" s="74">
        <f ca="1" t="shared" si="234"/>
        <v>0</v>
      </c>
      <c r="AC2042" s="74" t="str">
        <f ca="1" t="shared" si="235"/>
        <v/>
      </c>
      <c r="AD2042" s="74" t="str">
        <f ca="1" t="shared" si="236"/>
        <v/>
      </c>
    </row>
    <row r="2043" s="74" customFormat="1" ht="20.15" customHeight="1" spans="1:30">
      <c r="A2043" s="97"/>
      <c r="B2043" s="95" t="str">
        <f ca="1">IF(LEN(A2043)=0,"",INDEX('Smelter Look-up'!$A:$A,MATCH($A2043,'Smelter Look-up'!$E:$E,0)))</f>
        <v/>
      </c>
      <c r="C2043" s="95" t="str">
        <f ca="1">IF(LEN(A2043)=0,"",INDEX('Smelter Look-up'!$C:$C,MATCH($A2043,'Smelter Look-up'!$E:$E,0)))</f>
        <v/>
      </c>
      <c r="D2043" s="95"/>
      <c r="E2043" s="95" t="str">
        <f ca="1">IF(ISERROR($Y2043),"",OFFSET('Smelter Look-up'!$D$4,$Y2043-4,0)&amp;"")</f>
        <v/>
      </c>
      <c r="F2043" s="95" t="str">
        <f ca="1">IF(ISERROR($Y2043),"",OFFSET('Smelter Look-up'!$E$4,$Y2043-4,0))</f>
        <v/>
      </c>
      <c r="G2043" s="95" t="str">
        <f ca="1">IF(C2043="Smelter not listed","Enter smelter details",IF(ISERROR($Y2043),"",OFFSET('Smelter Look-up'!$F$4,$Y2043-4,0)))</f>
        <v/>
      </c>
      <c r="H2043" s="154" t="str">
        <f ca="1">IF(ISERROR($Y2043),"",OFFSET('Smelter Look-up'!$G$4,$Y2043-4,0))</f>
        <v/>
      </c>
      <c r="I2043" s="96" t="str">
        <f ca="1">IF(ISERROR($Y2043),"",OFFSET('Smelter Look-up'!$H$4,$Y2043-4,0))</f>
        <v/>
      </c>
      <c r="J2043" s="96" t="str">
        <f ca="1">IF(ISERROR($Y2043),"",OFFSET('Smelter Look-up'!$I$4,$Y2043-4,0))</f>
        <v/>
      </c>
      <c r="K2043" s="97"/>
      <c r="L2043" s="97"/>
      <c r="M2043" s="97"/>
      <c r="N2043" s="97"/>
      <c r="O2043" s="97"/>
      <c r="P2043" s="97"/>
      <c r="Q2043" s="98"/>
      <c r="R2043" s="140" t="str">
        <f ca="1">IF(ISERROR($Y2043),"",OFFSET('Smelter Look-up'!$C$4,$Y2043-4,0)&amp;"")</f>
        <v/>
      </c>
      <c r="S2043" s="98" t="str">
        <f ca="1" t="shared" si="230"/>
        <v/>
      </c>
      <c r="T2043" s="98" t="str">
        <f ca="1">IF(B2043="","",IF(ISERROR(MATCH($J2043,SorP!B:B,0)),"",INDIRECT("'SorP'!$A$"&amp;MATCH($S2043&amp;$J2043,SorP!C:C,0))))</f>
        <v/>
      </c>
      <c r="U2043" s="99"/>
      <c r="V2043" s="74" t="str">
        <f ca="1" t="shared" si="231"/>
        <v/>
      </c>
      <c r="W2043" s="74" t="b">
        <f ca="1" t="shared" si="232"/>
        <v>0</v>
      </c>
      <c r="X2043" s="74" t="str">
        <f ca="1" t="shared" si="233"/>
        <v>+</v>
      </c>
      <c r="Y2043" s="74" t="e">
        <f ca="1">IF(C2043="",NA(),MATCH($B2043&amp;$C2043,'Smelter Look-up'!$J:$J,0))</f>
        <v>#N/A</v>
      </c>
      <c r="AB2043" s="74">
        <f ca="1" t="shared" si="234"/>
        <v>0</v>
      </c>
      <c r="AC2043" s="74" t="str">
        <f ca="1" t="shared" si="235"/>
        <v/>
      </c>
      <c r="AD2043" s="74" t="str">
        <f ca="1" t="shared" si="236"/>
        <v/>
      </c>
    </row>
    <row r="2044" s="74" customFormat="1" ht="20.15" customHeight="1" spans="1:30">
      <c r="A2044" s="97"/>
      <c r="B2044" s="95" t="str">
        <f ca="1">IF(LEN(A2044)=0,"",INDEX('Smelter Look-up'!$A:$A,MATCH($A2044,'Smelter Look-up'!$E:$E,0)))</f>
        <v/>
      </c>
      <c r="C2044" s="95" t="str">
        <f ca="1">IF(LEN(A2044)=0,"",INDEX('Smelter Look-up'!$C:$C,MATCH($A2044,'Smelter Look-up'!$E:$E,0)))</f>
        <v/>
      </c>
      <c r="D2044" s="95"/>
      <c r="E2044" s="95" t="str">
        <f ca="1">IF(ISERROR($Y2044),"",OFFSET('Smelter Look-up'!$D$4,$Y2044-4,0)&amp;"")</f>
        <v/>
      </c>
      <c r="F2044" s="95" t="str">
        <f ca="1">IF(ISERROR($Y2044),"",OFFSET('Smelter Look-up'!$E$4,$Y2044-4,0))</f>
        <v/>
      </c>
      <c r="G2044" s="95" t="str">
        <f ca="1">IF(C2044="Smelter not listed","Enter smelter details",IF(ISERROR($Y2044),"",OFFSET('Smelter Look-up'!$F$4,$Y2044-4,0)))</f>
        <v/>
      </c>
      <c r="H2044" s="154" t="str">
        <f ca="1">IF(ISERROR($Y2044),"",OFFSET('Smelter Look-up'!$G$4,$Y2044-4,0))</f>
        <v/>
      </c>
      <c r="I2044" s="96" t="str">
        <f ca="1">IF(ISERROR($Y2044),"",OFFSET('Smelter Look-up'!$H$4,$Y2044-4,0))</f>
        <v/>
      </c>
      <c r="J2044" s="96" t="str">
        <f ca="1">IF(ISERROR($Y2044),"",OFFSET('Smelter Look-up'!$I$4,$Y2044-4,0))</f>
        <v/>
      </c>
      <c r="K2044" s="97"/>
      <c r="L2044" s="97"/>
      <c r="M2044" s="97"/>
      <c r="N2044" s="97"/>
      <c r="O2044" s="97"/>
      <c r="P2044" s="97"/>
      <c r="Q2044" s="98"/>
      <c r="R2044" s="140" t="str">
        <f ca="1">IF(ISERROR($Y2044),"",OFFSET('Smelter Look-up'!$C$4,$Y2044-4,0)&amp;"")</f>
        <v/>
      </c>
      <c r="S2044" s="98" t="str">
        <f ca="1" t="shared" si="230"/>
        <v/>
      </c>
      <c r="T2044" s="98" t="str">
        <f ca="1">IF(B2044="","",IF(ISERROR(MATCH($J2044,SorP!B:B,0)),"",INDIRECT("'SorP'!$A$"&amp;MATCH($S2044&amp;$J2044,SorP!C:C,0))))</f>
        <v/>
      </c>
      <c r="U2044" s="99"/>
      <c r="V2044" s="74" t="str">
        <f ca="1" t="shared" si="231"/>
        <v/>
      </c>
      <c r="W2044" s="74" t="b">
        <f ca="1" t="shared" si="232"/>
        <v>0</v>
      </c>
      <c r="X2044" s="74" t="str">
        <f ca="1" t="shared" si="233"/>
        <v>+</v>
      </c>
      <c r="Y2044" s="74" t="e">
        <f ca="1">IF(C2044="",NA(),MATCH($B2044&amp;$C2044,'Smelter Look-up'!$J:$J,0))</f>
        <v>#N/A</v>
      </c>
      <c r="AB2044" s="74">
        <f ca="1" t="shared" si="234"/>
        <v>0</v>
      </c>
      <c r="AC2044" s="74" t="str">
        <f ca="1" t="shared" si="235"/>
        <v/>
      </c>
      <c r="AD2044" s="74" t="str">
        <f ca="1" t="shared" si="236"/>
        <v/>
      </c>
    </row>
    <row r="2045" s="74" customFormat="1" ht="20.15" customHeight="1" spans="1:30">
      <c r="A2045" s="97"/>
      <c r="B2045" s="95" t="str">
        <f ca="1">IF(LEN(A2045)=0,"",INDEX('Smelter Look-up'!$A:$A,MATCH($A2045,'Smelter Look-up'!$E:$E,0)))</f>
        <v/>
      </c>
      <c r="C2045" s="95" t="str">
        <f ca="1">IF(LEN(A2045)=0,"",INDEX('Smelter Look-up'!$C:$C,MATCH($A2045,'Smelter Look-up'!$E:$E,0)))</f>
        <v/>
      </c>
      <c r="D2045" s="95"/>
      <c r="E2045" s="95" t="str">
        <f ca="1">IF(ISERROR($Y2045),"",OFFSET('Smelter Look-up'!$D$4,$Y2045-4,0)&amp;"")</f>
        <v/>
      </c>
      <c r="F2045" s="95" t="str">
        <f ca="1">IF(ISERROR($Y2045),"",OFFSET('Smelter Look-up'!$E$4,$Y2045-4,0))</f>
        <v/>
      </c>
      <c r="G2045" s="95" t="str">
        <f ca="1">IF(C2045="Smelter not listed","Enter smelter details",IF(ISERROR($Y2045),"",OFFSET('Smelter Look-up'!$F$4,$Y2045-4,0)))</f>
        <v/>
      </c>
      <c r="H2045" s="154" t="str">
        <f ca="1">IF(ISERROR($Y2045),"",OFFSET('Smelter Look-up'!$G$4,$Y2045-4,0))</f>
        <v/>
      </c>
      <c r="I2045" s="96" t="str">
        <f ca="1">IF(ISERROR($Y2045),"",OFFSET('Smelter Look-up'!$H$4,$Y2045-4,0))</f>
        <v/>
      </c>
      <c r="J2045" s="96" t="str">
        <f ca="1">IF(ISERROR($Y2045),"",OFFSET('Smelter Look-up'!$I$4,$Y2045-4,0))</f>
        <v/>
      </c>
      <c r="K2045" s="97"/>
      <c r="L2045" s="97"/>
      <c r="M2045" s="97"/>
      <c r="N2045" s="97"/>
      <c r="O2045" s="97"/>
      <c r="P2045" s="97"/>
      <c r="Q2045" s="98"/>
      <c r="R2045" s="140" t="str">
        <f ca="1">IF(ISERROR($Y2045),"",OFFSET('Smelter Look-up'!$C$4,$Y2045-4,0)&amp;"")</f>
        <v/>
      </c>
      <c r="S2045" s="98" t="str">
        <f ca="1" t="shared" si="230"/>
        <v/>
      </c>
      <c r="T2045" s="98" t="str">
        <f ca="1">IF(B2045="","",IF(ISERROR(MATCH($J2045,SorP!B:B,0)),"",INDIRECT("'SorP'!$A$"&amp;MATCH($S2045&amp;$J2045,SorP!C:C,0))))</f>
        <v/>
      </c>
      <c r="U2045" s="99"/>
      <c r="V2045" s="74" t="str">
        <f ca="1" t="shared" si="231"/>
        <v/>
      </c>
      <c r="W2045" s="74" t="b">
        <f ca="1" t="shared" si="232"/>
        <v>0</v>
      </c>
      <c r="X2045" s="74" t="str">
        <f ca="1" t="shared" si="233"/>
        <v>+</v>
      </c>
      <c r="Y2045" s="74" t="e">
        <f ca="1">IF(C2045="",NA(),MATCH($B2045&amp;$C2045,'Smelter Look-up'!$J:$J,0))</f>
        <v>#N/A</v>
      </c>
      <c r="AB2045" s="74">
        <f ca="1" t="shared" si="234"/>
        <v>0</v>
      </c>
      <c r="AC2045" s="74" t="str">
        <f ca="1" t="shared" si="235"/>
        <v/>
      </c>
      <c r="AD2045" s="74" t="str">
        <f ca="1" t="shared" si="236"/>
        <v/>
      </c>
    </row>
    <row r="2046" s="74" customFormat="1" ht="20.15" customHeight="1" spans="1:30">
      <c r="A2046" s="97"/>
      <c r="B2046" s="95" t="str">
        <f ca="1">IF(LEN(A2046)=0,"",INDEX('Smelter Look-up'!$A:$A,MATCH($A2046,'Smelter Look-up'!$E:$E,0)))</f>
        <v/>
      </c>
      <c r="C2046" s="95" t="str">
        <f ca="1">IF(LEN(A2046)=0,"",INDEX('Smelter Look-up'!$C:$C,MATCH($A2046,'Smelter Look-up'!$E:$E,0)))</f>
        <v/>
      </c>
      <c r="D2046" s="95"/>
      <c r="E2046" s="95" t="str">
        <f ca="1">IF(ISERROR($Y2046),"",OFFSET('Smelter Look-up'!$D$4,$Y2046-4,0)&amp;"")</f>
        <v/>
      </c>
      <c r="F2046" s="95" t="str">
        <f ca="1">IF(ISERROR($Y2046),"",OFFSET('Smelter Look-up'!$E$4,$Y2046-4,0))</f>
        <v/>
      </c>
      <c r="G2046" s="95" t="str">
        <f ca="1">IF(C2046="Smelter not listed","Enter smelter details",IF(ISERROR($Y2046),"",OFFSET('Smelter Look-up'!$F$4,$Y2046-4,0)))</f>
        <v/>
      </c>
      <c r="H2046" s="154" t="str">
        <f ca="1">IF(ISERROR($Y2046),"",OFFSET('Smelter Look-up'!$G$4,$Y2046-4,0))</f>
        <v/>
      </c>
      <c r="I2046" s="96" t="str">
        <f ca="1">IF(ISERROR($Y2046),"",OFFSET('Smelter Look-up'!$H$4,$Y2046-4,0))</f>
        <v/>
      </c>
      <c r="J2046" s="96" t="str">
        <f ca="1">IF(ISERROR($Y2046),"",OFFSET('Smelter Look-up'!$I$4,$Y2046-4,0))</f>
        <v/>
      </c>
      <c r="K2046" s="97"/>
      <c r="L2046" s="97"/>
      <c r="M2046" s="97"/>
      <c r="N2046" s="97"/>
      <c r="O2046" s="97"/>
      <c r="P2046" s="97"/>
      <c r="Q2046" s="98"/>
      <c r="R2046" s="140" t="str">
        <f ca="1">IF(ISERROR($Y2046),"",OFFSET('Smelter Look-up'!$C$4,$Y2046-4,0)&amp;"")</f>
        <v/>
      </c>
      <c r="S2046" s="98" t="str">
        <f ca="1" t="shared" si="230"/>
        <v/>
      </c>
      <c r="T2046" s="98" t="str">
        <f ca="1">IF(B2046="","",IF(ISERROR(MATCH($J2046,SorP!B:B,0)),"",INDIRECT("'SorP'!$A$"&amp;MATCH($S2046&amp;$J2046,SorP!C:C,0))))</f>
        <v/>
      </c>
      <c r="U2046" s="99"/>
      <c r="V2046" s="74" t="str">
        <f ca="1" t="shared" si="231"/>
        <v/>
      </c>
      <c r="W2046" s="74" t="b">
        <f ca="1" t="shared" si="232"/>
        <v>0</v>
      </c>
      <c r="X2046" s="74" t="str">
        <f ca="1" t="shared" si="233"/>
        <v>+</v>
      </c>
      <c r="Y2046" s="74" t="e">
        <f ca="1">IF(C2046="",NA(),MATCH($B2046&amp;$C2046,'Smelter Look-up'!$J:$J,0))</f>
        <v>#N/A</v>
      </c>
      <c r="AB2046" s="74">
        <f ca="1" t="shared" si="234"/>
        <v>0</v>
      </c>
      <c r="AC2046" s="74" t="str">
        <f ca="1" t="shared" si="235"/>
        <v/>
      </c>
      <c r="AD2046" s="74" t="str">
        <f ca="1" t="shared" si="236"/>
        <v/>
      </c>
    </row>
    <row r="2047" s="74" customFormat="1" ht="20.15" customHeight="1" spans="1:30">
      <c r="A2047" s="97"/>
      <c r="B2047" s="95" t="str">
        <f ca="1">IF(LEN(A2047)=0,"",INDEX('Smelter Look-up'!$A:$A,MATCH($A2047,'Smelter Look-up'!$E:$E,0)))</f>
        <v/>
      </c>
      <c r="C2047" s="95" t="str">
        <f ca="1">IF(LEN(A2047)=0,"",INDEX('Smelter Look-up'!$C:$C,MATCH($A2047,'Smelter Look-up'!$E:$E,0)))</f>
        <v/>
      </c>
      <c r="D2047" s="95"/>
      <c r="E2047" s="95" t="str">
        <f ca="1">IF(ISERROR($Y2047),"",OFFSET('Smelter Look-up'!$D$4,$Y2047-4,0)&amp;"")</f>
        <v/>
      </c>
      <c r="F2047" s="95" t="str">
        <f ca="1">IF(ISERROR($Y2047),"",OFFSET('Smelter Look-up'!$E$4,$Y2047-4,0))</f>
        <v/>
      </c>
      <c r="G2047" s="95" t="str">
        <f ca="1">IF(C2047="Smelter not listed","Enter smelter details",IF(ISERROR($Y2047),"",OFFSET('Smelter Look-up'!$F$4,$Y2047-4,0)))</f>
        <v/>
      </c>
      <c r="H2047" s="154" t="str">
        <f ca="1">IF(ISERROR($Y2047),"",OFFSET('Smelter Look-up'!$G$4,$Y2047-4,0))</f>
        <v/>
      </c>
      <c r="I2047" s="96" t="str">
        <f ca="1">IF(ISERROR($Y2047),"",OFFSET('Smelter Look-up'!$H$4,$Y2047-4,0))</f>
        <v/>
      </c>
      <c r="J2047" s="96" t="str">
        <f ca="1">IF(ISERROR($Y2047),"",OFFSET('Smelter Look-up'!$I$4,$Y2047-4,0))</f>
        <v/>
      </c>
      <c r="K2047" s="97"/>
      <c r="L2047" s="97"/>
      <c r="M2047" s="97"/>
      <c r="N2047" s="97"/>
      <c r="O2047" s="97"/>
      <c r="P2047" s="97"/>
      <c r="Q2047" s="98"/>
      <c r="R2047" s="140" t="str">
        <f ca="1">IF(ISERROR($Y2047),"",OFFSET('Smelter Look-up'!$C$4,$Y2047-4,0)&amp;"")</f>
        <v/>
      </c>
      <c r="S2047" s="98" t="str">
        <f ca="1" t="shared" si="230"/>
        <v/>
      </c>
      <c r="T2047" s="98" t="str">
        <f ca="1">IF(B2047="","",IF(ISERROR(MATCH($J2047,SorP!B:B,0)),"",INDIRECT("'SorP'!$A$"&amp;MATCH($S2047&amp;$J2047,SorP!C:C,0))))</f>
        <v/>
      </c>
      <c r="U2047" s="99"/>
      <c r="V2047" s="74" t="str">
        <f ca="1" t="shared" si="231"/>
        <v/>
      </c>
      <c r="W2047" s="74" t="b">
        <f ca="1" t="shared" si="232"/>
        <v>0</v>
      </c>
      <c r="X2047" s="74" t="str">
        <f ca="1" t="shared" si="233"/>
        <v>+</v>
      </c>
      <c r="Y2047" s="74" t="e">
        <f ca="1">IF(C2047="",NA(),MATCH($B2047&amp;$C2047,'Smelter Look-up'!$J:$J,0))</f>
        <v>#N/A</v>
      </c>
      <c r="AB2047" s="74">
        <f ca="1" t="shared" si="234"/>
        <v>0</v>
      </c>
      <c r="AC2047" s="74" t="str">
        <f ca="1" t="shared" si="235"/>
        <v/>
      </c>
      <c r="AD2047" s="74" t="str">
        <f ca="1" t="shared" si="236"/>
        <v/>
      </c>
    </row>
    <row r="2048" s="74" customFormat="1" ht="20.15" customHeight="1" spans="1:30">
      <c r="A2048" s="97"/>
      <c r="B2048" s="95" t="str">
        <f ca="1">IF(LEN(A2048)=0,"",INDEX('Smelter Look-up'!$A:$A,MATCH($A2048,'Smelter Look-up'!$E:$E,0)))</f>
        <v/>
      </c>
      <c r="C2048" s="95" t="str">
        <f ca="1">IF(LEN(A2048)=0,"",INDEX('Smelter Look-up'!$C:$C,MATCH($A2048,'Smelter Look-up'!$E:$E,0)))</f>
        <v/>
      </c>
      <c r="D2048" s="95"/>
      <c r="E2048" s="95" t="str">
        <f ca="1">IF(ISERROR($Y2048),"",OFFSET('Smelter Look-up'!$D$4,$Y2048-4,0)&amp;"")</f>
        <v/>
      </c>
      <c r="F2048" s="95" t="str">
        <f ca="1">IF(ISERROR($Y2048),"",OFFSET('Smelter Look-up'!$E$4,$Y2048-4,0))</f>
        <v/>
      </c>
      <c r="G2048" s="95" t="str">
        <f ca="1">IF(C2048="Smelter not listed","Enter smelter details",IF(ISERROR($Y2048),"",OFFSET('Smelter Look-up'!$F$4,$Y2048-4,0)))</f>
        <v/>
      </c>
      <c r="H2048" s="154" t="str">
        <f ca="1">IF(ISERROR($Y2048),"",OFFSET('Smelter Look-up'!$G$4,$Y2048-4,0))</f>
        <v/>
      </c>
      <c r="I2048" s="96" t="str">
        <f ca="1">IF(ISERROR($Y2048),"",OFFSET('Smelter Look-up'!$H$4,$Y2048-4,0))</f>
        <v/>
      </c>
      <c r="J2048" s="96" t="str">
        <f ca="1">IF(ISERROR($Y2048),"",OFFSET('Smelter Look-up'!$I$4,$Y2048-4,0))</f>
        <v/>
      </c>
      <c r="K2048" s="97"/>
      <c r="L2048" s="97"/>
      <c r="M2048" s="97"/>
      <c r="N2048" s="97"/>
      <c r="O2048" s="97"/>
      <c r="P2048" s="97"/>
      <c r="Q2048" s="98"/>
      <c r="R2048" s="140" t="str">
        <f ca="1">IF(ISERROR($Y2048),"",OFFSET('Smelter Look-up'!$C$4,$Y2048-4,0)&amp;"")</f>
        <v/>
      </c>
      <c r="S2048" s="98" t="str">
        <f ca="1" t="shared" si="230"/>
        <v/>
      </c>
      <c r="T2048" s="98" t="str">
        <f ca="1">IF(B2048="","",IF(ISERROR(MATCH($J2048,SorP!B:B,0)),"",INDIRECT("'SorP'!$A$"&amp;MATCH($S2048&amp;$J2048,SorP!C:C,0))))</f>
        <v/>
      </c>
      <c r="U2048" s="99"/>
      <c r="V2048" s="74" t="str">
        <f ca="1" t="shared" si="231"/>
        <v/>
      </c>
      <c r="W2048" s="74" t="b">
        <f ca="1" t="shared" si="232"/>
        <v>0</v>
      </c>
      <c r="X2048" s="74" t="str">
        <f ca="1" t="shared" si="233"/>
        <v>+</v>
      </c>
      <c r="Y2048" s="74" t="e">
        <f ca="1">IF(C2048="",NA(),MATCH($B2048&amp;$C2048,'Smelter Look-up'!$J:$J,0))</f>
        <v>#N/A</v>
      </c>
      <c r="AB2048" s="74">
        <f ca="1" t="shared" si="234"/>
        <v>0</v>
      </c>
      <c r="AC2048" s="74" t="str">
        <f ca="1" t="shared" si="235"/>
        <v/>
      </c>
      <c r="AD2048" s="74" t="str">
        <f ca="1" t="shared" si="236"/>
        <v/>
      </c>
    </row>
    <row r="2049" s="74" customFormat="1" ht="20.15" customHeight="1" spans="1:30">
      <c r="A2049" s="97"/>
      <c r="B2049" s="95" t="str">
        <f ca="1">IF(LEN(A2049)=0,"",INDEX('Smelter Look-up'!$A:$A,MATCH($A2049,'Smelter Look-up'!$E:$E,0)))</f>
        <v/>
      </c>
      <c r="C2049" s="95" t="str">
        <f ca="1">IF(LEN(A2049)=0,"",INDEX('Smelter Look-up'!$C:$C,MATCH($A2049,'Smelter Look-up'!$E:$E,0)))</f>
        <v/>
      </c>
      <c r="D2049" s="95"/>
      <c r="E2049" s="95" t="str">
        <f ca="1">IF(ISERROR($Y2049),"",OFFSET('Smelter Look-up'!$D$4,$Y2049-4,0)&amp;"")</f>
        <v/>
      </c>
      <c r="F2049" s="95" t="str">
        <f ca="1">IF(ISERROR($Y2049),"",OFFSET('Smelter Look-up'!$E$4,$Y2049-4,0))</f>
        <v/>
      </c>
      <c r="G2049" s="95" t="str">
        <f ca="1">IF(C2049="Smelter not listed","Enter smelter details",IF(ISERROR($Y2049),"",OFFSET('Smelter Look-up'!$F$4,$Y2049-4,0)))</f>
        <v/>
      </c>
      <c r="H2049" s="154" t="str">
        <f ca="1">IF(ISERROR($Y2049),"",OFFSET('Smelter Look-up'!$G$4,$Y2049-4,0))</f>
        <v/>
      </c>
      <c r="I2049" s="96" t="str">
        <f ca="1">IF(ISERROR($Y2049),"",OFFSET('Smelter Look-up'!$H$4,$Y2049-4,0))</f>
        <v/>
      </c>
      <c r="J2049" s="96" t="str">
        <f ca="1">IF(ISERROR($Y2049),"",OFFSET('Smelter Look-up'!$I$4,$Y2049-4,0))</f>
        <v/>
      </c>
      <c r="K2049" s="97"/>
      <c r="L2049" s="97"/>
      <c r="M2049" s="97"/>
      <c r="N2049" s="97"/>
      <c r="O2049" s="97"/>
      <c r="P2049" s="97"/>
      <c r="Q2049" s="98"/>
      <c r="R2049" s="140" t="str">
        <f ca="1">IF(ISERROR($Y2049),"",OFFSET('Smelter Look-up'!$C$4,$Y2049-4,0)&amp;"")</f>
        <v/>
      </c>
      <c r="S2049" s="98" t="str">
        <f ca="1" t="shared" si="230"/>
        <v/>
      </c>
      <c r="T2049" s="98" t="str">
        <f ca="1">IF(B2049="","",IF(ISERROR(MATCH($J2049,SorP!B:B,0)),"",INDIRECT("'SorP'!$A$"&amp;MATCH($S2049&amp;$J2049,SorP!C:C,0))))</f>
        <v/>
      </c>
      <c r="U2049" s="99"/>
      <c r="V2049" s="74" t="str">
        <f ca="1" t="shared" si="231"/>
        <v/>
      </c>
      <c r="W2049" s="74" t="b">
        <f ca="1" t="shared" si="232"/>
        <v>0</v>
      </c>
      <c r="X2049" s="74" t="str">
        <f ca="1" t="shared" si="233"/>
        <v>+</v>
      </c>
      <c r="Y2049" s="74" t="e">
        <f ca="1">IF(C2049="",NA(),MATCH($B2049&amp;$C2049,'Smelter Look-up'!$J:$J,0))</f>
        <v>#N/A</v>
      </c>
      <c r="AB2049" s="74">
        <f ca="1" t="shared" si="234"/>
        <v>0</v>
      </c>
      <c r="AC2049" s="74" t="str">
        <f ca="1" t="shared" si="235"/>
        <v/>
      </c>
      <c r="AD2049" s="74" t="str">
        <f ca="1" t="shared" si="236"/>
        <v/>
      </c>
    </row>
    <row r="2050" s="74" customFormat="1" ht="20.15" customHeight="1" spans="1:30">
      <c r="A2050" s="97"/>
      <c r="B2050" s="95" t="str">
        <f ca="1">IF(LEN(A2050)=0,"",INDEX('Smelter Look-up'!$A:$A,MATCH($A2050,'Smelter Look-up'!$E:$E,0)))</f>
        <v/>
      </c>
      <c r="C2050" s="95" t="str">
        <f ca="1">IF(LEN(A2050)=0,"",INDEX('Smelter Look-up'!$C:$C,MATCH($A2050,'Smelter Look-up'!$E:$E,0)))</f>
        <v/>
      </c>
      <c r="D2050" s="95"/>
      <c r="E2050" s="95" t="str">
        <f ca="1">IF(ISERROR($Y2050),"",OFFSET('Smelter Look-up'!$D$4,$Y2050-4,0)&amp;"")</f>
        <v/>
      </c>
      <c r="F2050" s="95" t="str">
        <f ca="1">IF(ISERROR($Y2050),"",OFFSET('Smelter Look-up'!$E$4,$Y2050-4,0))</f>
        <v/>
      </c>
      <c r="G2050" s="95" t="str">
        <f ca="1">IF(C2050="Smelter not listed","Enter smelter details",IF(ISERROR($Y2050),"",OFFSET('Smelter Look-up'!$F$4,$Y2050-4,0)))</f>
        <v/>
      </c>
      <c r="H2050" s="154" t="str">
        <f ca="1">IF(ISERROR($Y2050),"",OFFSET('Smelter Look-up'!$G$4,$Y2050-4,0))</f>
        <v/>
      </c>
      <c r="I2050" s="96" t="str">
        <f ca="1">IF(ISERROR($Y2050),"",OFFSET('Smelter Look-up'!$H$4,$Y2050-4,0))</f>
        <v/>
      </c>
      <c r="J2050" s="96" t="str">
        <f ca="1">IF(ISERROR($Y2050),"",OFFSET('Smelter Look-up'!$I$4,$Y2050-4,0))</f>
        <v/>
      </c>
      <c r="K2050" s="97"/>
      <c r="L2050" s="97"/>
      <c r="M2050" s="97"/>
      <c r="N2050" s="97"/>
      <c r="O2050" s="97"/>
      <c r="P2050" s="97"/>
      <c r="Q2050" s="98"/>
      <c r="R2050" s="140" t="str">
        <f ca="1">IF(ISERROR($Y2050),"",OFFSET('Smelter Look-up'!$C$4,$Y2050-4,0)&amp;"")</f>
        <v/>
      </c>
      <c r="S2050" s="98" t="str">
        <f ca="1" t="shared" si="230"/>
        <v/>
      </c>
      <c r="T2050" s="98" t="str">
        <f ca="1">IF(B2050="","",IF(ISERROR(MATCH($J2050,SorP!B:B,0)),"",INDIRECT("'SorP'!$A$"&amp;MATCH($S2050&amp;$J2050,SorP!C:C,0))))</f>
        <v/>
      </c>
      <c r="U2050" s="99"/>
      <c r="V2050" s="74" t="str">
        <f ca="1" t="shared" si="231"/>
        <v/>
      </c>
      <c r="W2050" s="74" t="b">
        <f ca="1" t="shared" si="232"/>
        <v>0</v>
      </c>
      <c r="X2050" s="74" t="str">
        <f ca="1" t="shared" si="233"/>
        <v>+</v>
      </c>
      <c r="Y2050" s="74" t="e">
        <f ca="1">IF(C2050="",NA(),MATCH($B2050&amp;$C2050,'Smelter Look-up'!$J:$J,0))</f>
        <v>#N/A</v>
      </c>
      <c r="AB2050" s="74">
        <f ca="1" t="shared" si="234"/>
        <v>0</v>
      </c>
      <c r="AC2050" s="74" t="str">
        <f ca="1" t="shared" si="235"/>
        <v/>
      </c>
      <c r="AD2050" s="74" t="str">
        <f ca="1" t="shared" si="236"/>
        <v/>
      </c>
    </row>
    <row r="2051" s="74" customFormat="1" ht="20.15" customHeight="1" spans="1:30">
      <c r="A2051" s="97"/>
      <c r="B2051" s="95" t="str">
        <f ca="1">IF(LEN(A2051)=0,"",INDEX('Smelter Look-up'!$A:$A,MATCH($A2051,'Smelter Look-up'!$E:$E,0)))</f>
        <v/>
      </c>
      <c r="C2051" s="95" t="str">
        <f ca="1">IF(LEN(A2051)=0,"",INDEX('Smelter Look-up'!$C:$C,MATCH($A2051,'Smelter Look-up'!$E:$E,0)))</f>
        <v/>
      </c>
      <c r="D2051" s="95"/>
      <c r="E2051" s="95" t="str">
        <f ca="1">IF(ISERROR($Y2051),"",OFFSET('Smelter Look-up'!$D$4,$Y2051-4,0)&amp;"")</f>
        <v/>
      </c>
      <c r="F2051" s="95" t="str">
        <f ca="1">IF(ISERROR($Y2051),"",OFFSET('Smelter Look-up'!$E$4,$Y2051-4,0))</f>
        <v/>
      </c>
      <c r="G2051" s="95" t="str">
        <f ca="1">IF(C2051="Smelter not listed","Enter smelter details",IF(ISERROR($Y2051),"",OFFSET('Smelter Look-up'!$F$4,$Y2051-4,0)))</f>
        <v/>
      </c>
      <c r="H2051" s="154" t="str">
        <f ca="1">IF(ISERROR($Y2051),"",OFFSET('Smelter Look-up'!$G$4,$Y2051-4,0))</f>
        <v/>
      </c>
      <c r="I2051" s="96" t="str">
        <f ca="1">IF(ISERROR($Y2051),"",OFFSET('Smelter Look-up'!$H$4,$Y2051-4,0))</f>
        <v/>
      </c>
      <c r="J2051" s="96" t="str">
        <f ca="1">IF(ISERROR($Y2051),"",OFFSET('Smelter Look-up'!$I$4,$Y2051-4,0))</f>
        <v/>
      </c>
      <c r="K2051" s="97"/>
      <c r="L2051" s="97"/>
      <c r="M2051" s="97"/>
      <c r="N2051" s="97"/>
      <c r="O2051" s="97"/>
      <c r="P2051" s="97"/>
      <c r="Q2051" s="98"/>
      <c r="R2051" s="140" t="str">
        <f ca="1">IF(ISERROR($Y2051),"",OFFSET('Smelter Look-up'!$C$4,$Y2051-4,0)&amp;"")</f>
        <v/>
      </c>
      <c r="S2051" s="98" t="str">
        <f ca="1" t="shared" si="230"/>
        <v/>
      </c>
      <c r="T2051" s="98" t="str">
        <f ca="1">IF(B2051="","",IF(ISERROR(MATCH($J2051,SorP!B:B,0)),"",INDIRECT("'SorP'!$A$"&amp;MATCH($S2051&amp;$J2051,SorP!C:C,0))))</f>
        <v/>
      </c>
      <c r="U2051" s="99"/>
      <c r="V2051" s="74" t="str">
        <f ca="1" t="shared" si="231"/>
        <v/>
      </c>
      <c r="W2051" s="74" t="b">
        <f ca="1" t="shared" si="232"/>
        <v>0</v>
      </c>
      <c r="X2051" s="74" t="str">
        <f ca="1" t="shared" si="233"/>
        <v>+</v>
      </c>
      <c r="Y2051" s="74" t="e">
        <f ca="1">IF(C2051="",NA(),MATCH($B2051&amp;$C2051,'Smelter Look-up'!$J:$J,0))</f>
        <v>#N/A</v>
      </c>
      <c r="AB2051" s="74">
        <f ca="1" t="shared" si="234"/>
        <v>0</v>
      </c>
      <c r="AC2051" s="74" t="str">
        <f ca="1" t="shared" si="235"/>
        <v/>
      </c>
      <c r="AD2051" s="74" t="str">
        <f ca="1" t="shared" si="236"/>
        <v/>
      </c>
    </row>
    <row r="2052" s="74" customFormat="1" ht="20.15" customHeight="1" spans="1:30">
      <c r="A2052" s="97"/>
      <c r="B2052" s="95" t="str">
        <f ca="1">IF(LEN(A2052)=0,"",INDEX('Smelter Look-up'!$A:$A,MATCH($A2052,'Smelter Look-up'!$E:$E,0)))</f>
        <v/>
      </c>
      <c r="C2052" s="95" t="str">
        <f ca="1">IF(LEN(A2052)=0,"",INDEX('Smelter Look-up'!$C:$C,MATCH($A2052,'Smelter Look-up'!$E:$E,0)))</f>
        <v/>
      </c>
      <c r="D2052" s="95"/>
      <c r="E2052" s="95" t="str">
        <f ca="1">IF(ISERROR($Y2052),"",OFFSET('Smelter Look-up'!$D$4,$Y2052-4,0)&amp;"")</f>
        <v/>
      </c>
      <c r="F2052" s="95" t="str">
        <f ca="1">IF(ISERROR($Y2052),"",OFFSET('Smelter Look-up'!$E$4,$Y2052-4,0))</f>
        <v/>
      </c>
      <c r="G2052" s="95" t="str">
        <f ca="1">IF(C2052="Smelter not listed","Enter smelter details",IF(ISERROR($Y2052),"",OFFSET('Smelter Look-up'!$F$4,$Y2052-4,0)))</f>
        <v/>
      </c>
      <c r="H2052" s="154" t="str">
        <f ca="1">IF(ISERROR($Y2052),"",OFFSET('Smelter Look-up'!$G$4,$Y2052-4,0))</f>
        <v/>
      </c>
      <c r="I2052" s="96" t="str">
        <f ca="1">IF(ISERROR($Y2052),"",OFFSET('Smelter Look-up'!$H$4,$Y2052-4,0))</f>
        <v/>
      </c>
      <c r="J2052" s="96" t="str">
        <f ca="1">IF(ISERROR($Y2052),"",OFFSET('Smelter Look-up'!$I$4,$Y2052-4,0))</f>
        <v/>
      </c>
      <c r="K2052" s="97"/>
      <c r="L2052" s="97"/>
      <c r="M2052" s="97"/>
      <c r="N2052" s="97"/>
      <c r="O2052" s="97"/>
      <c r="P2052" s="97"/>
      <c r="Q2052" s="98"/>
      <c r="R2052" s="140" t="str">
        <f ca="1">IF(ISERROR($Y2052),"",OFFSET('Smelter Look-up'!$C$4,$Y2052-4,0)&amp;"")</f>
        <v/>
      </c>
      <c r="S2052" s="98" t="str">
        <f ca="1" t="shared" si="230"/>
        <v/>
      </c>
      <c r="T2052" s="98" t="str">
        <f ca="1">IF(B2052="","",IF(ISERROR(MATCH($J2052,SorP!B:B,0)),"",INDIRECT("'SorP'!$A$"&amp;MATCH($S2052&amp;$J2052,SorP!C:C,0))))</f>
        <v/>
      </c>
      <c r="U2052" s="99"/>
      <c r="V2052" s="74" t="str">
        <f ca="1" t="shared" si="231"/>
        <v/>
      </c>
      <c r="W2052" s="74" t="b">
        <f ca="1" t="shared" si="232"/>
        <v>0</v>
      </c>
      <c r="X2052" s="74" t="str">
        <f ca="1" t="shared" si="233"/>
        <v>+</v>
      </c>
      <c r="Y2052" s="74" t="e">
        <f ca="1">IF(C2052="",NA(),MATCH($B2052&amp;$C2052,'Smelter Look-up'!$J:$J,0))</f>
        <v>#N/A</v>
      </c>
      <c r="AB2052" s="74">
        <f ca="1" t="shared" si="234"/>
        <v>0</v>
      </c>
      <c r="AC2052" s="74" t="str">
        <f ca="1" t="shared" si="235"/>
        <v/>
      </c>
      <c r="AD2052" s="74" t="str">
        <f ca="1" t="shared" si="236"/>
        <v/>
      </c>
    </row>
    <row r="2053" s="74" customFormat="1" ht="20.15" customHeight="1" spans="1:30">
      <c r="A2053" s="97"/>
      <c r="B2053" s="95" t="str">
        <f ca="1">IF(LEN(A2053)=0,"",INDEX('Smelter Look-up'!$A:$A,MATCH($A2053,'Smelter Look-up'!$E:$E,0)))</f>
        <v/>
      </c>
      <c r="C2053" s="95" t="str">
        <f ca="1">IF(LEN(A2053)=0,"",INDEX('Smelter Look-up'!$C:$C,MATCH($A2053,'Smelter Look-up'!$E:$E,0)))</f>
        <v/>
      </c>
      <c r="D2053" s="95"/>
      <c r="E2053" s="95" t="str">
        <f ca="1">IF(ISERROR($Y2053),"",OFFSET('Smelter Look-up'!$D$4,$Y2053-4,0)&amp;"")</f>
        <v/>
      </c>
      <c r="F2053" s="95" t="str">
        <f ca="1">IF(ISERROR($Y2053),"",OFFSET('Smelter Look-up'!$E$4,$Y2053-4,0))</f>
        <v/>
      </c>
      <c r="G2053" s="95" t="str">
        <f ca="1">IF(C2053="Smelter not listed","Enter smelter details",IF(ISERROR($Y2053),"",OFFSET('Smelter Look-up'!$F$4,$Y2053-4,0)))</f>
        <v/>
      </c>
      <c r="H2053" s="154" t="str">
        <f ca="1">IF(ISERROR($Y2053),"",OFFSET('Smelter Look-up'!$G$4,$Y2053-4,0))</f>
        <v/>
      </c>
      <c r="I2053" s="96" t="str">
        <f ca="1">IF(ISERROR($Y2053),"",OFFSET('Smelter Look-up'!$H$4,$Y2053-4,0))</f>
        <v/>
      </c>
      <c r="J2053" s="96" t="str">
        <f ca="1">IF(ISERROR($Y2053),"",OFFSET('Smelter Look-up'!$I$4,$Y2053-4,0))</f>
        <v/>
      </c>
      <c r="K2053" s="97"/>
      <c r="L2053" s="97"/>
      <c r="M2053" s="97"/>
      <c r="N2053" s="97"/>
      <c r="O2053" s="97"/>
      <c r="P2053" s="97"/>
      <c r="Q2053" s="98"/>
      <c r="R2053" s="140" t="str">
        <f ca="1">IF(ISERROR($Y2053),"",OFFSET('Smelter Look-up'!$C$4,$Y2053-4,0)&amp;"")</f>
        <v/>
      </c>
      <c r="S2053" s="98" t="str">
        <f ca="1" t="shared" si="230"/>
        <v/>
      </c>
      <c r="T2053" s="98" t="str">
        <f ca="1">IF(B2053="","",IF(ISERROR(MATCH($J2053,SorP!B:B,0)),"",INDIRECT("'SorP'!$A$"&amp;MATCH($S2053&amp;$J2053,SorP!C:C,0))))</f>
        <v/>
      </c>
      <c r="U2053" s="99"/>
      <c r="V2053" s="74" t="str">
        <f ca="1" t="shared" si="231"/>
        <v/>
      </c>
      <c r="W2053" s="74" t="b">
        <f ca="1" t="shared" si="232"/>
        <v>0</v>
      </c>
      <c r="X2053" s="74" t="str">
        <f ca="1" t="shared" si="233"/>
        <v>+</v>
      </c>
      <c r="Y2053" s="74" t="e">
        <f ca="1">IF(C2053="",NA(),MATCH($B2053&amp;$C2053,'Smelter Look-up'!$J:$J,0))</f>
        <v>#N/A</v>
      </c>
      <c r="AB2053" s="74">
        <f ca="1" t="shared" si="234"/>
        <v>0</v>
      </c>
      <c r="AC2053" s="74" t="str">
        <f ca="1" t="shared" si="235"/>
        <v/>
      </c>
      <c r="AD2053" s="74" t="str">
        <f ca="1" t="shared" si="236"/>
        <v/>
      </c>
    </row>
    <row r="2054" s="74" customFormat="1" ht="20.15" customHeight="1" spans="1:30">
      <c r="A2054" s="97"/>
      <c r="B2054" s="95" t="str">
        <f ca="1">IF(LEN(A2054)=0,"",INDEX('Smelter Look-up'!$A:$A,MATCH($A2054,'Smelter Look-up'!$E:$E,0)))</f>
        <v/>
      </c>
      <c r="C2054" s="95" t="str">
        <f ca="1">IF(LEN(A2054)=0,"",INDEX('Smelter Look-up'!$C:$C,MATCH($A2054,'Smelter Look-up'!$E:$E,0)))</f>
        <v/>
      </c>
      <c r="D2054" s="95"/>
      <c r="E2054" s="95" t="str">
        <f ca="1">IF(ISERROR($Y2054),"",OFFSET('Smelter Look-up'!$D$4,$Y2054-4,0)&amp;"")</f>
        <v/>
      </c>
      <c r="F2054" s="95" t="str">
        <f ca="1">IF(ISERROR($Y2054),"",OFFSET('Smelter Look-up'!$E$4,$Y2054-4,0))</f>
        <v/>
      </c>
      <c r="G2054" s="95" t="str">
        <f ca="1">IF(C2054="Smelter not listed","Enter smelter details",IF(ISERROR($Y2054),"",OFFSET('Smelter Look-up'!$F$4,$Y2054-4,0)))</f>
        <v/>
      </c>
      <c r="H2054" s="154" t="str">
        <f ca="1">IF(ISERROR($Y2054),"",OFFSET('Smelter Look-up'!$G$4,$Y2054-4,0))</f>
        <v/>
      </c>
      <c r="I2054" s="96" t="str">
        <f ca="1">IF(ISERROR($Y2054),"",OFFSET('Smelter Look-up'!$H$4,$Y2054-4,0))</f>
        <v/>
      </c>
      <c r="J2054" s="96" t="str">
        <f ca="1">IF(ISERROR($Y2054),"",OFFSET('Smelter Look-up'!$I$4,$Y2054-4,0))</f>
        <v/>
      </c>
      <c r="K2054" s="97"/>
      <c r="L2054" s="97"/>
      <c r="M2054" s="97"/>
      <c r="N2054" s="97"/>
      <c r="O2054" s="97"/>
      <c r="P2054" s="97"/>
      <c r="Q2054" s="98"/>
      <c r="R2054" s="140" t="str">
        <f ca="1">IF(ISERROR($Y2054),"",OFFSET('Smelter Look-up'!$C$4,$Y2054-4,0)&amp;"")</f>
        <v/>
      </c>
      <c r="S2054" s="98" t="str">
        <f ca="1" t="shared" si="230"/>
        <v/>
      </c>
      <c r="T2054" s="98" t="str">
        <f ca="1">IF(B2054="","",IF(ISERROR(MATCH($J2054,SorP!B:B,0)),"",INDIRECT("'SorP'!$A$"&amp;MATCH($S2054&amp;$J2054,SorP!C:C,0))))</f>
        <v/>
      </c>
      <c r="U2054" s="99"/>
      <c r="V2054" s="74" t="str">
        <f ca="1" t="shared" si="231"/>
        <v/>
      </c>
      <c r="W2054" s="74" t="b">
        <f ca="1" t="shared" si="232"/>
        <v>0</v>
      </c>
      <c r="X2054" s="74" t="str">
        <f ca="1" t="shared" si="233"/>
        <v>+</v>
      </c>
      <c r="Y2054" s="74" t="e">
        <f ca="1">IF(C2054="",NA(),MATCH($B2054&amp;$C2054,'Smelter Look-up'!$J:$J,0))</f>
        <v>#N/A</v>
      </c>
      <c r="AB2054" s="74">
        <f ca="1" t="shared" si="234"/>
        <v>0</v>
      </c>
      <c r="AC2054" s="74" t="str">
        <f ca="1" t="shared" si="235"/>
        <v/>
      </c>
      <c r="AD2054" s="74" t="str">
        <f ca="1" t="shared" si="236"/>
        <v/>
      </c>
    </row>
    <row r="2055" s="74" customFormat="1" ht="20.15" customHeight="1" spans="1:30">
      <c r="A2055" s="97"/>
      <c r="B2055" s="95" t="str">
        <f ca="1">IF(LEN(A2055)=0,"",INDEX('Smelter Look-up'!$A:$A,MATCH($A2055,'Smelter Look-up'!$E:$E,0)))</f>
        <v/>
      </c>
      <c r="C2055" s="95" t="str">
        <f ca="1">IF(LEN(A2055)=0,"",INDEX('Smelter Look-up'!$C:$C,MATCH($A2055,'Smelter Look-up'!$E:$E,0)))</f>
        <v/>
      </c>
      <c r="D2055" s="95"/>
      <c r="E2055" s="95" t="str">
        <f ca="1">IF(ISERROR($Y2055),"",OFFSET('Smelter Look-up'!$D$4,$Y2055-4,0)&amp;"")</f>
        <v/>
      </c>
      <c r="F2055" s="95" t="str">
        <f ca="1">IF(ISERROR($Y2055),"",OFFSET('Smelter Look-up'!$E$4,$Y2055-4,0))</f>
        <v/>
      </c>
      <c r="G2055" s="95" t="str">
        <f ca="1">IF(C2055="Smelter not listed","Enter smelter details",IF(ISERROR($Y2055),"",OFFSET('Smelter Look-up'!$F$4,$Y2055-4,0)))</f>
        <v/>
      </c>
      <c r="H2055" s="154" t="str">
        <f ca="1">IF(ISERROR($Y2055),"",OFFSET('Smelter Look-up'!$G$4,$Y2055-4,0))</f>
        <v/>
      </c>
      <c r="I2055" s="96" t="str">
        <f ca="1">IF(ISERROR($Y2055),"",OFFSET('Smelter Look-up'!$H$4,$Y2055-4,0))</f>
        <v/>
      </c>
      <c r="J2055" s="96" t="str">
        <f ca="1">IF(ISERROR($Y2055),"",OFFSET('Smelter Look-up'!$I$4,$Y2055-4,0))</f>
        <v/>
      </c>
      <c r="K2055" s="97"/>
      <c r="L2055" s="97"/>
      <c r="M2055" s="97"/>
      <c r="N2055" s="97"/>
      <c r="O2055" s="97"/>
      <c r="P2055" s="97"/>
      <c r="Q2055" s="98"/>
      <c r="R2055" s="140" t="str">
        <f ca="1">IF(ISERROR($Y2055),"",OFFSET('Smelter Look-up'!$C$4,$Y2055-4,0)&amp;"")</f>
        <v/>
      </c>
      <c r="S2055" s="98" t="str">
        <f ca="1" t="shared" si="230"/>
        <v/>
      </c>
      <c r="T2055" s="98" t="str">
        <f ca="1">IF(B2055="","",IF(ISERROR(MATCH($J2055,SorP!B:B,0)),"",INDIRECT("'SorP'!$A$"&amp;MATCH($S2055&amp;$J2055,SorP!C:C,0))))</f>
        <v/>
      </c>
      <c r="U2055" s="99"/>
      <c r="V2055" s="74" t="str">
        <f ca="1" t="shared" si="231"/>
        <v/>
      </c>
      <c r="W2055" s="74" t="b">
        <f ca="1" t="shared" si="232"/>
        <v>0</v>
      </c>
      <c r="X2055" s="74" t="str">
        <f ca="1" t="shared" si="233"/>
        <v>+</v>
      </c>
      <c r="Y2055" s="74" t="e">
        <f ca="1">IF(C2055="",NA(),MATCH($B2055&amp;$C2055,'Smelter Look-up'!$J:$J,0))</f>
        <v>#N/A</v>
      </c>
      <c r="AB2055" s="74">
        <f ca="1" t="shared" si="234"/>
        <v>0</v>
      </c>
      <c r="AC2055" s="74" t="str">
        <f ca="1" t="shared" si="235"/>
        <v/>
      </c>
      <c r="AD2055" s="74" t="str">
        <f ca="1" t="shared" si="236"/>
        <v/>
      </c>
    </row>
    <row r="2056" s="74" customFormat="1" ht="20.15" customHeight="1" spans="1:30">
      <c r="A2056" s="97"/>
      <c r="B2056" s="95" t="str">
        <f ca="1">IF(LEN(A2056)=0,"",INDEX('Smelter Look-up'!$A:$A,MATCH($A2056,'Smelter Look-up'!$E:$E,0)))</f>
        <v/>
      </c>
      <c r="C2056" s="95" t="str">
        <f ca="1">IF(LEN(A2056)=0,"",INDEX('Smelter Look-up'!$C:$C,MATCH($A2056,'Smelter Look-up'!$E:$E,0)))</f>
        <v/>
      </c>
      <c r="D2056" s="95"/>
      <c r="E2056" s="95" t="str">
        <f ca="1">IF(ISERROR($Y2056),"",OFFSET('Smelter Look-up'!$D$4,$Y2056-4,0)&amp;"")</f>
        <v/>
      </c>
      <c r="F2056" s="95" t="str">
        <f ca="1">IF(ISERROR($Y2056),"",OFFSET('Smelter Look-up'!$E$4,$Y2056-4,0))</f>
        <v/>
      </c>
      <c r="G2056" s="95" t="str">
        <f ca="1">IF(C2056="Smelter not listed","Enter smelter details",IF(ISERROR($Y2056),"",OFFSET('Smelter Look-up'!$F$4,$Y2056-4,0)))</f>
        <v/>
      </c>
      <c r="H2056" s="154" t="str">
        <f ca="1">IF(ISERROR($Y2056),"",OFFSET('Smelter Look-up'!$G$4,$Y2056-4,0))</f>
        <v/>
      </c>
      <c r="I2056" s="96" t="str">
        <f ca="1">IF(ISERROR($Y2056),"",OFFSET('Smelter Look-up'!$H$4,$Y2056-4,0))</f>
        <v/>
      </c>
      <c r="J2056" s="96" t="str">
        <f ca="1">IF(ISERROR($Y2056),"",OFFSET('Smelter Look-up'!$I$4,$Y2056-4,0))</f>
        <v/>
      </c>
      <c r="K2056" s="97"/>
      <c r="L2056" s="97"/>
      <c r="M2056" s="97"/>
      <c r="N2056" s="97"/>
      <c r="O2056" s="97"/>
      <c r="P2056" s="97"/>
      <c r="Q2056" s="98"/>
      <c r="R2056" s="140" t="str">
        <f ca="1">IF(ISERROR($Y2056),"",OFFSET('Smelter Look-up'!$C$4,$Y2056-4,0)&amp;"")</f>
        <v/>
      </c>
      <c r="S2056" s="98" t="str">
        <f ca="1" t="shared" si="230"/>
        <v/>
      </c>
      <c r="T2056" s="98" t="str">
        <f ca="1">IF(B2056="","",IF(ISERROR(MATCH($J2056,SorP!B:B,0)),"",INDIRECT("'SorP'!$A$"&amp;MATCH($S2056&amp;$J2056,SorP!C:C,0))))</f>
        <v/>
      </c>
      <c r="U2056" s="99"/>
      <c r="V2056" s="74" t="str">
        <f ca="1" t="shared" si="231"/>
        <v/>
      </c>
      <c r="W2056" s="74" t="b">
        <f ca="1" t="shared" si="232"/>
        <v>0</v>
      </c>
      <c r="X2056" s="74" t="str">
        <f ca="1" t="shared" si="233"/>
        <v>+</v>
      </c>
      <c r="Y2056" s="74" t="e">
        <f ca="1">IF(C2056="",NA(),MATCH($B2056&amp;$C2056,'Smelter Look-up'!$J:$J,0))</f>
        <v>#N/A</v>
      </c>
      <c r="AB2056" s="74">
        <f ca="1" t="shared" si="234"/>
        <v>0</v>
      </c>
      <c r="AC2056" s="74" t="str">
        <f ca="1" t="shared" si="235"/>
        <v/>
      </c>
      <c r="AD2056" s="74" t="str">
        <f ca="1" t="shared" si="236"/>
        <v/>
      </c>
    </row>
    <row r="2057" s="74" customFormat="1" ht="20.15" customHeight="1" spans="1:30">
      <c r="A2057" s="97"/>
      <c r="B2057" s="95" t="str">
        <f ca="1">IF(LEN(A2057)=0,"",INDEX('Smelter Look-up'!$A:$A,MATCH($A2057,'Smelter Look-up'!$E:$E,0)))</f>
        <v/>
      </c>
      <c r="C2057" s="95" t="str">
        <f ca="1">IF(LEN(A2057)=0,"",INDEX('Smelter Look-up'!$C:$C,MATCH($A2057,'Smelter Look-up'!$E:$E,0)))</f>
        <v/>
      </c>
      <c r="D2057" s="95"/>
      <c r="E2057" s="95" t="str">
        <f ca="1">IF(ISERROR($Y2057),"",OFFSET('Smelter Look-up'!$D$4,$Y2057-4,0)&amp;"")</f>
        <v/>
      </c>
      <c r="F2057" s="95" t="str">
        <f ca="1">IF(ISERROR($Y2057),"",OFFSET('Smelter Look-up'!$E$4,$Y2057-4,0))</f>
        <v/>
      </c>
      <c r="G2057" s="95" t="str">
        <f ca="1">IF(C2057="Smelter not listed","Enter smelter details",IF(ISERROR($Y2057),"",OFFSET('Smelter Look-up'!$F$4,$Y2057-4,0)))</f>
        <v/>
      </c>
      <c r="H2057" s="154" t="str">
        <f ca="1">IF(ISERROR($Y2057),"",OFFSET('Smelter Look-up'!$G$4,$Y2057-4,0))</f>
        <v/>
      </c>
      <c r="I2057" s="96" t="str">
        <f ca="1">IF(ISERROR($Y2057),"",OFFSET('Smelter Look-up'!$H$4,$Y2057-4,0))</f>
        <v/>
      </c>
      <c r="J2057" s="96" t="str">
        <f ca="1">IF(ISERROR($Y2057),"",OFFSET('Smelter Look-up'!$I$4,$Y2057-4,0))</f>
        <v/>
      </c>
      <c r="K2057" s="97"/>
      <c r="L2057" s="97"/>
      <c r="M2057" s="97"/>
      <c r="N2057" s="97"/>
      <c r="O2057" s="97"/>
      <c r="P2057" s="97"/>
      <c r="Q2057" s="98"/>
      <c r="R2057" s="140" t="str">
        <f ca="1">IF(ISERROR($Y2057),"",OFFSET('Smelter Look-up'!$C$4,$Y2057-4,0)&amp;"")</f>
        <v/>
      </c>
      <c r="S2057" s="98" t="str">
        <f ca="1" t="shared" si="230"/>
        <v/>
      </c>
      <c r="T2057" s="98" t="str">
        <f ca="1">IF(B2057="","",IF(ISERROR(MATCH($J2057,SorP!B:B,0)),"",INDIRECT("'SorP'!$A$"&amp;MATCH($S2057&amp;$J2057,SorP!C:C,0))))</f>
        <v/>
      </c>
      <c r="U2057" s="99"/>
      <c r="V2057" s="74" t="str">
        <f ca="1" t="shared" si="231"/>
        <v/>
      </c>
      <c r="W2057" s="74" t="b">
        <f ca="1" t="shared" si="232"/>
        <v>0</v>
      </c>
      <c r="X2057" s="74" t="str">
        <f ca="1" t="shared" si="233"/>
        <v>+</v>
      </c>
      <c r="Y2057" s="74" t="e">
        <f ca="1">IF(C2057="",NA(),MATCH($B2057&amp;$C2057,'Smelter Look-up'!$J:$J,0))</f>
        <v>#N/A</v>
      </c>
      <c r="AB2057" s="74">
        <f ca="1" t="shared" si="234"/>
        <v>0</v>
      </c>
      <c r="AC2057" s="74" t="str">
        <f ca="1" t="shared" si="235"/>
        <v/>
      </c>
      <c r="AD2057" s="74" t="str">
        <f ca="1" t="shared" si="236"/>
        <v/>
      </c>
    </row>
    <row r="2058" s="74" customFormat="1" ht="20.15" customHeight="1" spans="1:30">
      <c r="A2058" s="97"/>
      <c r="B2058" s="95" t="str">
        <f ca="1">IF(LEN(A2058)=0,"",INDEX('Smelter Look-up'!$A:$A,MATCH($A2058,'Smelter Look-up'!$E:$E,0)))</f>
        <v/>
      </c>
      <c r="C2058" s="95" t="str">
        <f ca="1">IF(LEN(A2058)=0,"",INDEX('Smelter Look-up'!$C:$C,MATCH($A2058,'Smelter Look-up'!$E:$E,0)))</f>
        <v/>
      </c>
      <c r="D2058" s="95"/>
      <c r="E2058" s="95" t="str">
        <f ca="1">IF(ISERROR($Y2058),"",OFFSET('Smelter Look-up'!$D$4,$Y2058-4,0)&amp;"")</f>
        <v/>
      </c>
      <c r="F2058" s="95" t="str">
        <f ca="1">IF(ISERROR($Y2058),"",OFFSET('Smelter Look-up'!$E$4,$Y2058-4,0))</f>
        <v/>
      </c>
      <c r="G2058" s="95" t="str">
        <f ca="1">IF(C2058="Smelter not listed","Enter smelter details",IF(ISERROR($Y2058),"",OFFSET('Smelter Look-up'!$F$4,$Y2058-4,0)))</f>
        <v/>
      </c>
      <c r="H2058" s="154" t="str">
        <f ca="1">IF(ISERROR($Y2058),"",OFFSET('Smelter Look-up'!$G$4,$Y2058-4,0))</f>
        <v/>
      </c>
      <c r="I2058" s="96" t="str">
        <f ca="1">IF(ISERROR($Y2058),"",OFFSET('Smelter Look-up'!$H$4,$Y2058-4,0))</f>
        <v/>
      </c>
      <c r="J2058" s="96" t="str">
        <f ca="1">IF(ISERROR($Y2058),"",OFFSET('Smelter Look-up'!$I$4,$Y2058-4,0))</f>
        <v/>
      </c>
      <c r="K2058" s="97"/>
      <c r="L2058" s="97"/>
      <c r="M2058" s="97"/>
      <c r="N2058" s="97"/>
      <c r="O2058" s="97"/>
      <c r="P2058" s="97"/>
      <c r="Q2058" s="98"/>
      <c r="R2058" s="140" t="str">
        <f ca="1">IF(ISERROR($Y2058),"",OFFSET('Smelter Look-up'!$C$4,$Y2058-4,0)&amp;"")</f>
        <v/>
      </c>
      <c r="S2058" s="98" t="str">
        <f ca="1" t="shared" si="230"/>
        <v/>
      </c>
      <c r="T2058" s="98" t="str">
        <f ca="1">IF(B2058="","",IF(ISERROR(MATCH($J2058,SorP!B:B,0)),"",INDIRECT("'SorP'!$A$"&amp;MATCH($S2058&amp;$J2058,SorP!C:C,0))))</f>
        <v/>
      </c>
      <c r="U2058" s="99"/>
      <c r="V2058" s="74" t="str">
        <f ca="1" t="shared" si="231"/>
        <v/>
      </c>
      <c r="W2058" s="74" t="b">
        <f ca="1" t="shared" si="232"/>
        <v>0</v>
      </c>
      <c r="X2058" s="74" t="str">
        <f ca="1" t="shared" si="233"/>
        <v>+</v>
      </c>
      <c r="Y2058" s="74" t="e">
        <f ca="1">IF(C2058="",NA(),MATCH($B2058&amp;$C2058,'Smelter Look-up'!$J:$J,0))</f>
        <v>#N/A</v>
      </c>
      <c r="AB2058" s="74">
        <f ca="1" t="shared" si="234"/>
        <v>0</v>
      </c>
      <c r="AC2058" s="74" t="str">
        <f ca="1" t="shared" si="235"/>
        <v/>
      </c>
      <c r="AD2058" s="74" t="str">
        <f ca="1" t="shared" si="236"/>
        <v/>
      </c>
    </row>
    <row r="2059" s="74" customFormat="1" ht="20.15" customHeight="1" spans="1:30">
      <c r="A2059" s="97"/>
      <c r="B2059" s="95" t="str">
        <f ca="1">IF(LEN(A2059)=0,"",INDEX('Smelter Look-up'!$A:$A,MATCH($A2059,'Smelter Look-up'!$E:$E,0)))</f>
        <v/>
      </c>
      <c r="C2059" s="95" t="str">
        <f ca="1">IF(LEN(A2059)=0,"",INDEX('Smelter Look-up'!$C:$C,MATCH($A2059,'Smelter Look-up'!$E:$E,0)))</f>
        <v/>
      </c>
      <c r="D2059" s="95"/>
      <c r="E2059" s="95" t="str">
        <f ca="1">IF(ISERROR($Y2059),"",OFFSET('Smelter Look-up'!$D$4,$Y2059-4,0)&amp;"")</f>
        <v/>
      </c>
      <c r="F2059" s="95" t="str">
        <f ca="1">IF(ISERROR($Y2059),"",OFFSET('Smelter Look-up'!$E$4,$Y2059-4,0))</f>
        <v/>
      </c>
      <c r="G2059" s="95" t="str">
        <f ca="1">IF(C2059="Smelter not listed","Enter smelter details",IF(ISERROR($Y2059),"",OFFSET('Smelter Look-up'!$F$4,$Y2059-4,0)))</f>
        <v/>
      </c>
      <c r="H2059" s="154" t="str">
        <f ca="1">IF(ISERROR($Y2059),"",OFFSET('Smelter Look-up'!$G$4,$Y2059-4,0))</f>
        <v/>
      </c>
      <c r="I2059" s="96" t="str">
        <f ca="1">IF(ISERROR($Y2059),"",OFFSET('Smelter Look-up'!$H$4,$Y2059-4,0))</f>
        <v/>
      </c>
      <c r="J2059" s="96" t="str">
        <f ca="1">IF(ISERROR($Y2059),"",OFFSET('Smelter Look-up'!$I$4,$Y2059-4,0))</f>
        <v/>
      </c>
      <c r="K2059" s="97"/>
      <c r="L2059" s="97"/>
      <c r="M2059" s="97"/>
      <c r="N2059" s="97"/>
      <c r="O2059" s="97"/>
      <c r="P2059" s="97"/>
      <c r="Q2059" s="98"/>
      <c r="R2059" s="140" t="str">
        <f ca="1">IF(ISERROR($Y2059),"",OFFSET('Smelter Look-up'!$C$4,$Y2059-4,0)&amp;"")</f>
        <v/>
      </c>
      <c r="S2059" s="98" t="str">
        <f ca="1" t="shared" si="230"/>
        <v/>
      </c>
      <c r="T2059" s="98" t="str">
        <f ca="1">IF(B2059="","",IF(ISERROR(MATCH($J2059,SorP!B:B,0)),"",INDIRECT("'SorP'!$A$"&amp;MATCH($S2059&amp;$J2059,SorP!C:C,0))))</f>
        <v/>
      </c>
      <c r="U2059" s="99"/>
      <c r="V2059" s="74" t="str">
        <f ca="1" t="shared" si="231"/>
        <v/>
      </c>
      <c r="W2059" s="74" t="b">
        <f ca="1" t="shared" si="232"/>
        <v>0</v>
      </c>
      <c r="X2059" s="74" t="str">
        <f ca="1" t="shared" si="233"/>
        <v>+</v>
      </c>
      <c r="Y2059" s="74" t="e">
        <f ca="1">IF(C2059="",NA(),MATCH($B2059&amp;$C2059,'Smelter Look-up'!$J:$J,0))</f>
        <v>#N/A</v>
      </c>
      <c r="AB2059" s="74">
        <f ca="1" t="shared" si="234"/>
        <v>0</v>
      </c>
      <c r="AC2059" s="74" t="str">
        <f ca="1" t="shared" si="235"/>
        <v/>
      </c>
      <c r="AD2059" s="74" t="str">
        <f ca="1" t="shared" si="236"/>
        <v/>
      </c>
    </row>
    <row r="2060" s="74" customFormat="1" ht="20.15" customHeight="1" spans="1:30">
      <c r="A2060" s="97"/>
      <c r="B2060" s="95" t="str">
        <f ca="1">IF(LEN(A2060)=0,"",INDEX('Smelter Look-up'!$A:$A,MATCH($A2060,'Smelter Look-up'!$E:$E,0)))</f>
        <v/>
      </c>
      <c r="C2060" s="95" t="str">
        <f ca="1">IF(LEN(A2060)=0,"",INDEX('Smelter Look-up'!$C:$C,MATCH($A2060,'Smelter Look-up'!$E:$E,0)))</f>
        <v/>
      </c>
      <c r="D2060" s="95"/>
      <c r="E2060" s="95" t="str">
        <f ca="1">IF(ISERROR($Y2060),"",OFFSET('Smelter Look-up'!$D$4,$Y2060-4,0)&amp;"")</f>
        <v/>
      </c>
      <c r="F2060" s="95" t="str">
        <f ca="1">IF(ISERROR($Y2060),"",OFFSET('Smelter Look-up'!$E$4,$Y2060-4,0))</f>
        <v/>
      </c>
      <c r="G2060" s="95" t="str">
        <f ca="1">IF(C2060="Smelter not listed","Enter smelter details",IF(ISERROR($Y2060),"",OFFSET('Smelter Look-up'!$F$4,$Y2060-4,0)))</f>
        <v/>
      </c>
      <c r="H2060" s="154" t="str">
        <f ca="1">IF(ISERROR($Y2060),"",OFFSET('Smelter Look-up'!$G$4,$Y2060-4,0))</f>
        <v/>
      </c>
      <c r="I2060" s="96" t="str">
        <f ca="1">IF(ISERROR($Y2060),"",OFFSET('Smelter Look-up'!$H$4,$Y2060-4,0))</f>
        <v/>
      </c>
      <c r="J2060" s="96" t="str">
        <f ca="1">IF(ISERROR($Y2060),"",OFFSET('Smelter Look-up'!$I$4,$Y2060-4,0))</f>
        <v/>
      </c>
      <c r="K2060" s="97"/>
      <c r="L2060" s="97"/>
      <c r="M2060" s="97"/>
      <c r="N2060" s="97"/>
      <c r="O2060" s="97"/>
      <c r="P2060" s="97"/>
      <c r="Q2060" s="98"/>
      <c r="R2060" s="140" t="str">
        <f ca="1">IF(ISERROR($Y2060),"",OFFSET('Smelter Look-up'!$C$4,$Y2060-4,0)&amp;"")</f>
        <v/>
      </c>
      <c r="S2060" s="98" t="str">
        <f ca="1" t="shared" si="230"/>
        <v/>
      </c>
      <c r="T2060" s="98" t="str">
        <f ca="1">IF(B2060="","",IF(ISERROR(MATCH($J2060,SorP!B:B,0)),"",INDIRECT("'SorP'!$A$"&amp;MATCH($S2060&amp;$J2060,SorP!C:C,0))))</f>
        <v/>
      </c>
      <c r="U2060" s="99"/>
      <c r="V2060" s="74" t="str">
        <f ca="1" t="shared" si="231"/>
        <v/>
      </c>
      <c r="W2060" s="74" t="b">
        <f ca="1" t="shared" si="232"/>
        <v>0</v>
      </c>
      <c r="X2060" s="74" t="str">
        <f ca="1" t="shared" si="233"/>
        <v>+</v>
      </c>
      <c r="Y2060" s="74" t="e">
        <f ca="1">IF(C2060="",NA(),MATCH($B2060&amp;$C2060,'Smelter Look-up'!$J:$J,0))</f>
        <v>#N/A</v>
      </c>
      <c r="AB2060" s="74">
        <f ca="1" t="shared" si="234"/>
        <v>0</v>
      </c>
      <c r="AC2060" s="74" t="str">
        <f ca="1" t="shared" si="235"/>
        <v/>
      </c>
      <c r="AD2060" s="74" t="str">
        <f ca="1" t="shared" si="236"/>
        <v/>
      </c>
    </row>
    <row r="2061" s="74" customFormat="1" ht="20.15" customHeight="1" spans="1:30">
      <c r="A2061" s="97"/>
      <c r="B2061" s="95" t="str">
        <f ca="1">IF(LEN(A2061)=0,"",INDEX('Smelter Look-up'!$A:$A,MATCH($A2061,'Smelter Look-up'!$E:$E,0)))</f>
        <v/>
      </c>
      <c r="C2061" s="95" t="str">
        <f ca="1">IF(LEN(A2061)=0,"",INDEX('Smelter Look-up'!$C:$C,MATCH($A2061,'Smelter Look-up'!$E:$E,0)))</f>
        <v/>
      </c>
      <c r="D2061" s="95"/>
      <c r="E2061" s="95" t="str">
        <f ca="1">IF(ISERROR($Y2061),"",OFFSET('Smelter Look-up'!$D$4,$Y2061-4,0)&amp;"")</f>
        <v/>
      </c>
      <c r="F2061" s="95" t="str">
        <f ca="1">IF(ISERROR($Y2061),"",OFFSET('Smelter Look-up'!$E$4,$Y2061-4,0))</f>
        <v/>
      </c>
      <c r="G2061" s="95" t="str">
        <f ca="1">IF(C2061="Smelter not listed","Enter smelter details",IF(ISERROR($Y2061),"",OFFSET('Smelter Look-up'!$F$4,$Y2061-4,0)))</f>
        <v/>
      </c>
      <c r="H2061" s="154" t="str">
        <f ca="1">IF(ISERROR($Y2061),"",OFFSET('Smelter Look-up'!$G$4,$Y2061-4,0))</f>
        <v/>
      </c>
      <c r="I2061" s="96" t="str">
        <f ca="1">IF(ISERROR($Y2061),"",OFFSET('Smelter Look-up'!$H$4,$Y2061-4,0))</f>
        <v/>
      </c>
      <c r="J2061" s="96" t="str">
        <f ca="1">IF(ISERROR($Y2061),"",OFFSET('Smelter Look-up'!$I$4,$Y2061-4,0))</f>
        <v/>
      </c>
      <c r="K2061" s="97"/>
      <c r="L2061" s="97"/>
      <c r="M2061" s="97"/>
      <c r="N2061" s="97"/>
      <c r="O2061" s="97"/>
      <c r="P2061" s="97"/>
      <c r="Q2061" s="98"/>
      <c r="R2061" s="140" t="str">
        <f ca="1">IF(ISERROR($Y2061),"",OFFSET('Smelter Look-up'!$C$4,$Y2061-4,0)&amp;"")</f>
        <v/>
      </c>
      <c r="S2061" s="98" t="str">
        <f ca="1" t="shared" si="230"/>
        <v/>
      </c>
      <c r="T2061" s="98" t="str">
        <f ca="1">IF(B2061="","",IF(ISERROR(MATCH($J2061,SorP!B:B,0)),"",INDIRECT("'SorP'!$A$"&amp;MATCH($S2061&amp;$J2061,SorP!C:C,0))))</f>
        <v/>
      </c>
      <c r="U2061" s="99"/>
      <c r="V2061" s="74" t="str">
        <f ca="1" t="shared" si="231"/>
        <v/>
      </c>
      <c r="W2061" s="74" t="b">
        <f ca="1" t="shared" si="232"/>
        <v>0</v>
      </c>
      <c r="X2061" s="74" t="str">
        <f ca="1" t="shared" si="233"/>
        <v>+</v>
      </c>
      <c r="Y2061" s="74" t="e">
        <f ca="1">IF(C2061="",NA(),MATCH($B2061&amp;$C2061,'Smelter Look-up'!$J:$J,0))</f>
        <v>#N/A</v>
      </c>
      <c r="AB2061" s="74">
        <f ca="1" t="shared" si="234"/>
        <v>0</v>
      </c>
      <c r="AC2061" s="74" t="str">
        <f ca="1" t="shared" si="235"/>
        <v/>
      </c>
      <c r="AD2061" s="74" t="str">
        <f ca="1" t="shared" si="236"/>
        <v/>
      </c>
    </row>
    <row r="2062" s="74" customFormat="1" ht="20.15" customHeight="1" spans="1:30">
      <c r="A2062" s="97"/>
      <c r="B2062" s="95" t="str">
        <f ca="1">IF(LEN(A2062)=0,"",INDEX('Smelter Look-up'!$A:$A,MATCH($A2062,'Smelter Look-up'!$E:$E,0)))</f>
        <v/>
      </c>
      <c r="C2062" s="95" t="str">
        <f ca="1">IF(LEN(A2062)=0,"",INDEX('Smelter Look-up'!$C:$C,MATCH($A2062,'Smelter Look-up'!$E:$E,0)))</f>
        <v/>
      </c>
      <c r="D2062" s="95"/>
      <c r="E2062" s="95" t="str">
        <f ca="1">IF(ISERROR($Y2062),"",OFFSET('Smelter Look-up'!$D$4,$Y2062-4,0)&amp;"")</f>
        <v/>
      </c>
      <c r="F2062" s="95" t="str">
        <f ca="1">IF(ISERROR($Y2062),"",OFFSET('Smelter Look-up'!$E$4,$Y2062-4,0))</f>
        <v/>
      </c>
      <c r="G2062" s="95" t="str">
        <f ca="1">IF(C2062="Smelter not listed","Enter smelter details",IF(ISERROR($Y2062),"",OFFSET('Smelter Look-up'!$F$4,$Y2062-4,0)))</f>
        <v/>
      </c>
      <c r="H2062" s="154" t="str">
        <f ca="1">IF(ISERROR($Y2062),"",OFFSET('Smelter Look-up'!$G$4,$Y2062-4,0))</f>
        <v/>
      </c>
      <c r="I2062" s="96" t="str">
        <f ca="1">IF(ISERROR($Y2062),"",OFFSET('Smelter Look-up'!$H$4,$Y2062-4,0))</f>
        <v/>
      </c>
      <c r="J2062" s="96" t="str">
        <f ca="1">IF(ISERROR($Y2062),"",OFFSET('Smelter Look-up'!$I$4,$Y2062-4,0))</f>
        <v/>
      </c>
      <c r="K2062" s="97"/>
      <c r="L2062" s="97"/>
      <c r="M2062" s="97"/>
      <c r="N2062" s="97"/>
      <c r="O2062" s="97"/>
      <c r="P2062" s="97"/>
      <c r="Q2062" s="98"/>
      <c r="R2062" s="140" t="str">
        <f ca="1">IF(ISERROR($Y2062),"",OFFSET('Smelter Look-up'!$C$4,$Y2062-4,0)&amp;"")</f>
        <v/>
      </c>
      <c r="S2062" s="98" t="str">
        <f ca="1" t="shared" si="230"/>
        <v/>
      </c>
      <c r="T2062" s="98" t="str">
        <f ca="1">IF(B2062="","",IF(ISERROR(MATCH($J2062,SorP!B:B,0)),"",INDIRECT("'SorP'!$A$"&amp;MATCH($S2062&amp;$J2062,SorP!C:C,0))))</f>
        <v/>
      </c>
      <c r="U2062" s="99"/>
      <c r="V2062" s="74" t="str">
        <f ca="1" t="shared" si="231"/>
        <v/>
      </c>
      <c r="W2062" s="74" t="b">
        <f ca="1" t="shared" si="232"/>
        <v>0</v>
      </c>
      <c r="X2062" s="74" t="str">
        <f ca="1" t="shared" si="233"/>
        <v>+</v>
      </c>
      <c r="Y2062" s="74" t="e">
        <f ca="1">IF(C2062="",NA(),MATCH($B2062&amp;$C2062,'Smelter Look-up'!$J:$J,0))</f>
        <v>#N/A</v>
      </c>
      <c r="AB2062" s="74">
        <f ca="1" t="shared" si="234"/>
        <v>0</v>
      </c>
      <c r="AC2062" s="74" t="str">
        <f ca="1" t="shared" si="235"/>
        <v/>
      </c>
      <c r="AD2062" s="74" t="str">
        <f ca="1" t="shared" si="236"/>
        <v/>
      </c>
    </row>
    <row r="2063" s="74" customFormat="1" ht="20.15" customHeight="1" spans="1:30">
      <c r="A2063" s="97"/>
      <c r="B2063" s="95" t="str">
        <f ca="1">IF(LEN(A2063)=0,"",INDEX('Smelter Look-up'!$A:$A,MATCH($A2063,'Smelter Look-up'!$E:$E,0)))</f>
        <v/>
      </c>
      <c r="C2063" s="95" t="str">
        <f ca="1">IF(LEN(A2063)=0,"",INDEX('Smelter Look-up'!$C:$C,MATCH($A2063,'Smelter Look-up'!$E:$E,0)))</f>
        <v/>
      </c>
      <c r="D2063" s="95"/>
      <c r="E2063" s="95" t="str">
        <f ca="1">IF(ISERROR($Y2063),"",OFFSET('Smelter Look-up'!$D$4,$Y2063-4,0)&amp;"")</f>
        <v/>
      </c>
      <c r="F2063" s="95" t="str">
        <f ca="1">IF(ISERROR($Y2063),"",OFFSET('Smelter Look-up'!$E$4,$Y2063-4,0))</f>
        <v/>
      </c>
      <c r="G2063" s="95" t="str">
        <f ca="1">IF(C2063="Smelter not listed","Enter smelter details",IF(ISERROR($Y2063),"",OFFSET('Smelter Look-up'!$F$4,$Y2063-4,0)))</f>
        <v/>
      </c>
      <c r="H2063" s="154" t="str">
        <f ca="1">IF(ISERROR($Y2063),"",OFFSET('Smelter Look-up'!$G$4,$Y2063-4,0))</f>
        <v/>
      </c>
      <c r="I2063" s="96" t="str">
        <f ca="1">IF(ISERROR($Y2063),"",OFFSET('Smelter Look-up'!$H$4,$Y2063-4,0))</f>
        <v/>
      </c>
      <c r="J2063" s="96" t="str">
        <f ca="1">IF(ISERROR($Y2063),"",OFFSET('Smelter Look-up'!$I$4,$Y2063-4,0))</f>
        <v/>
      </c>
      <c r="K2063" s="97"/>
      <c r="L2063" s="97"/>
      <c r="M2063" s="97"/>
      <c r="N2063" s="97"/>
      <c r="O2063" s="97"/>
      <c r="P2063" s="97"/>
      <c r="Q2063" s="98"/>
      <c r="R2063" s="140" t="str">
        <f ca="1">IF(ISERROR($Y2063),"",OFFSET('Smelter Look-up'!$C$4,$Y2063-4,0)&amp;"")</f>
        <v/>
      </c>
      <c r="S2063" s="98" t="str">
        <f ca="1" t="shared" si="230"/>
        <v/>
      </c>
      <c r="T2063" s="98" t="str">
        <f ca="1">IF(B2063="","",IF(ISERROR(MATCH($J2063,SorP!B:B,0)),"",INDIRECT("'SorP'!$A$"&amp;MATCH($S2063&amp;$J2063,SorP!C:C,0))))</f>
        <v/>
      </c>
      <c r="U2063" s="99"/>
      <c r="V2063" s="74" t="str">
        <f ca="1" t="shared" si="231"/>
        <v/>
      </c>
      <c r="W2063" s="74" t="b">
        <f ca="1" t="shared" si="232"/>
        <v>0</v>
      </c>
      <c r="X2063" s="74" t="str">
        <f ca="1" t="shared" si="233"/>
        <v>+</v>
      </c>
      <c r="Y2063" s="74" t="e">
        <f ca="1">IF(C2063="",NA(),MATCH($B2063&amp;$C2063,'Smelter Look-up'!$J:$J,0))</f>
        <v>#N/A</v>
      </c>
      <c r="AB2063" s="74">
        <f ca="1" t="shared" si="234"/>
        <v>0</v>
      </c>
      <c r="AC2063" s="74" t="str">
        <f ca="1" t="shared" si="235"/>
        <v/>
      </c>
      <c r="AD2063" s="74" t="str">
        <f ca="1" t="shared" si="236"/>
        <v/>
      </c>
    </row>
    <row r="2064" s="74" customFormat="1" ht="20.15" customHeight="1" spans="1:30">
      <c r="A2064" s="97"/>
      <c r="B2064" s="95" t="str">
        <f ca="1">IF(LEN(A2064)=0,"",INDEX('Smelter Look-up'!$A:$A,MATCH($A2064,'Smelter Look-up'!$E:$E,0)))</f>
        <v/>
      </c>
      <c r="C2064" s="95" t="str">
        <f ca="1">IF(LEN(A2064)=0,"",INDEX('Smelter Look-up'!$C:$C,MATCH($A2064,'Smelter Look-up'!$E:$E,0)))</f>
        <v/>
      </c>
      <c r="D2064" s="95"/>
      <c r="E2064" s="95" t="str">
        <f ca="1">IF(ISERROR($Y2064),"",OFFSET('Smelter Look-up'!$D$4,$Y2064-4,0)&amp;"")</f>
        <v/>
      </c>
      <c r="F2064" s="95" t="str">
        <f ca="1">IF(ISERROR($Y2064),"",OFFSET('Smelter Look-up'!$E$4,$Y2064-4,0))</f>
        <v/>
      </c>
      <c r="G2064" s="95" t="str">
        <f ca="1">IF(C2064="Smelter not listed","Enter smelter details",IF(ISERROR($Y2064),"",OFFSET('Smelter Look-up'!$F$4,$Y2064-4,0)))</f>
        <v/>
      </c>
      <c r="H2064" s="154" t="str">
        <f ca="1">IF(ISERROR($Y2064),"",OFFSET('Smelter Look-up'!$G$4,$Y2064-4,0))</f>
        <v/>
      </c>
      <c r="I2064" s="96" t="str">
        <f ca="1">IF(ISERROR($Y2064),"",OFFSET('Smelter Look-up'!$H$4,$Y2064-4,0))</f>
        <v/>
      </c>
      <c r="J2064" s="96" t="str">
        <f ca="1">IF(ISERROR($Y2064),"",OFFSET('Smelter Look-up'!$I$4,$Y2064-4,0))</f>
        <v/>
      </c>
      <c r="K2064" s="97"/>
      <c r="L2064" s="97"/>
      <c r="M2064" s="97"/>
      <c r="N2064" s="97"/>
      <c r="O2064" s="97"/>
      <c r="P2064" s="97"/>
      <c r="Q2064" s="98"/>
      <c r="R2064" s="140" t="str">
        <f ca="1">IF(ISERROR($Y2064),"",OFFSET('Smelter Look-up'!$C$4,$Y2064-4,0)&amp;"")</f>
        <v/>
      </c>
      <c r="S2064" s="98" t="str">
        <f ca="1" t="shared" si="230"/>
        <v/>
      </c>
      <c r="T2064" s="98" t="str">
        <f ca="1">IF(B2064="","",IF(ISERROR(MATCH($J2064,SorP!B:B,0)),"",INDIRECT("'SorP'!$A$"&amp;MATCH($S2064&amp;$J2064,SorP!C:C,0))))</f>
        <v/>
      </c>
      <c r="U2064" s="99"/>
      <c r="V2064" s="74" t="str">
        <f ca="1" t="shared" si="231"/>
        <v/>
      </c>
      <c r="W2064" s="74" t="b">
        <f ca="1" t="shared" si="232"/>
        <v>0</v>
      </c>
      <c r="X2064" s="74" t="str">
        <f ca="1" t="shared" si="233"/>
        <v>+</v>
      </c>
      <c r="Y2064" s="74" t="e">
        <f ca="1">IF(C2064="",NA(),MATCH($B2064&amp;$C2064,'Smelter Look-up'!$J:$J,0))</f>
        <v>#N/A</v>
      </c>
      <c r="AB2064" s="74">
        <f ca="1" t="shared" si="234"/>
        <v>0</v>
      </c>
      <c r="AC2064" s="74" t="str">
        <f ca="1" t="shared" si="235"/>
        <v/>
      </c>
      <c r="AD2064" s="74" t="str">
        <f ca="1" t="shared" si="236"/>
        <v/>
      </c>
    </row>
    <row r="2065" s="74" customFormat="1" ht="20.15" customHeight="1" spans="1:30">
      <c r="A2065" s="97"/>
      <c r="B2065" s="95" t="str">
        <f ca="1">IF(LEN(A2065)=0,"",INDEX('Smelter Look-up'!$A:$A,MATCH($A2065,'Smelter Look-up'!$E:$E,0)))</f>
        <v/>
      </c>
      <c r="C2065" s="95" t="str">
        <f ca="1">IF(LEN(A2065)=0,"",INDEX('Smelter Look-up'!$C:$C,MATCH($A2065,'Smelter Look-up'!$E:$E,0)))</f>
        <v/>
      </c>
      <c r="D2065" s="95"/>
      <c r="E2065" s="95" t="str">
        <f ca="1">IF(ISERROR($Y2065),"",OFFSET('Smelter Look-up'!$D$4,$Y2065-4,0)&amp;"")</f>
        <v/>
      </c>
      <c r="F2065" s="95" t="str">
        <f ca="1">IF(ISERROR($Y2065),"",OFFSET('Smelter Look-up'!$E$4,$Y2065-4,0))</f>
        <v/>
      </c>
      <c r="G2065" s="95" t="str">
        <f ca="1">IF(C2065="Smelter not listed","Enter smelter details",IF(ISERROR($Y2065),"",OFFSET('Smelter Look-up'!$F$4,$Y2065-4,0)))</f>
        <v/>
      </c>
      <c r="H2065" s="154" t="str">
        <f ca="1">IF(ISERROR($Y2065),"",OFFSET('Smelter Look-up'!$G$4,$Y2065-4,0))</f>
        <v/>
      </c>
      <c r="I2065" s="96" t="str">
        <f ca="1">IF(ISERROR($Y2065),"",OFFSET('Smelter Look-up'!$H$4,$Y2065-4,0))</f>
        <v/>
      </c>
      <c r="J2065" s="96" t="str">
        <f ca="1">IF(ISERROR($Y2065),"",OFFSET('Smelter Look-up'!$I$4,$Y2065-4,0))</f>
        <v/>
      </c>
      <c r="K2065" s="97"/>
      <c r="L2065" s="97"/>
      <c r="M2065" s="97"/>
      <c r="N2065" s="97"/>
      <c r="O2065" s="97"/>
      <c r="P2065" s="97"/>
      <c r="Q2065" s="98"/>
      <c r="R2065" s="140" t="str">
        <f ca="1">IF(ISERROR($Y2065),"",OFFSET('Smelter Look-up'!$C$4,$Y2065-4,0)&amp;"")</f>
        <v/>
      </c>
      <c r="S2065" s="98" t="str">
        <f ca="1" t="shared" si="230"/>
        <v/>
      </c>
      <c r="T2065" s="98" t="str">
        <f ca="1">IF(B2065="","",IF(ISERROR(MATCH($J2065,SorP!B:B,0)),"",INDIRECT("'SorP'!$A$"&amp;MATCH($S2065&amp;$J2065,SorP!C:C,0))))</f>
        <v/>
      </c>
      <c r="U2065" s="99"/>
      <c r="V2065" s="74" t="str">
        <f ca="1" t="shared" si="231"/>
        <v/>
      </c>
      <c r="W2065" s="74" t="b">
        <f ca="1" t="shared" si="232"/>
        <v>0</v>
      </c>
      <c r="X2065" s="74" t="str">
        <f ca="1" t="shared" si="233"/>
        <v>+</v>
      </c>
      <c r="Y2065" s="74" t="e">
        <f ca="1">IF(C2065="",NA(),MATCH($B2065&amp;$C2065,'Smelter Look-up'!$J:$J,0))</f>
        <v>#N/A</v>
      </c>
      <c r="AB2065" s="74">
        <f ca="1" t="shared" si="234"/>
        <v>0</v>
      </c>
      <c r="AC2065" s="74" t="str">
        <f ca="1" t="shared" si="235"/>
        <v/>
      </c>
      <c r="AD2065" s="74" t="str">
        <f ca="1" t="shared" si="236"/>
        <v/>
      </c>
    </row>
    <row r="2066" s="74" customFormat="1" ht="20.15" customHeight="1" spans="1:30">
      <c r="A2066" s="97"/>
      <c r="B2066" s="95" t="str">
        <f ca="1">IF(LEN(A2066)=0,"",INDEX('Smelter Look-up'!$A:$A,MATCH($A2066,'Smelter Look-up'!$E:$E,0)))</f>
        <v/>
      </c>
      <c r="C2066" s="95" t="str">
        <f ca="1">IF(LEN(A2066)=0,"",INDEX('Smelter Look-up'!$C:$C,MATCH($A2066,'Smelter Look-up'!$E:$E,0)))</f>
        <v/>
      </c>
      <c r="D2066" s="95"/>
      <c r="E2066" s="95" t="str">
        <f ca="1">IF(ISERROR($Y2066),"",OFFSET('Smelter Look-up'!$D$4,$Y2066-4,0)&amp;"")</f>
        <v/>
      </c>
      <c r="F2066" s="95" t="str">
        <f ca="1">IF(ISERROR($Y2066),"",OFFSET('Smelter Look-up'!$E$4,$Y2066-4,0))</f>
        <v/>
      </c>
      <c r="G2066" s="95" t="str">
        <f ca="1">IF(C2066="Smelter not listed","Enter smelter details",IF(ISERROR($Y2066),"",OFFSET('Smelter Look-up'!$F$4,$Y2066-4,0)))</f>
        <v/>
      </c>
      <c r="H2066" s="154" t="str">
        <f ca="1">IF(ISERROR($Y2066),"",OFFSET('Smelter Look-up'!$G$4,$Y2066-4,0))</f>
        <v/>
      </c>
      <c r="I2066" s="96" t="str">
        <f ca="1">IF(ISERROR($Y2066),"",OFFSET('Smelter Look-up'!$H$4,$Y2066-4,0))</f>
        <v/>
      </c>
      <c r="J2066" s="96" t="str">
        <f ca="1">IF(ISERROR($Y2066),"",OFFSET('Smelter Look-up'!$I$4,$Y2066-4,0))</f>
        <v/>
      </c>
      <c r="K2066" s="97"/>
      <c r="L2066" s="97"/>
      <c r="M2066" s="97"/>
      <c r="N2066" s="97"/>
      <c r="O2066" s="97"/>
      <c r="P2066" s="97"/>
      <c r="Q2066" s="98"/>
      <c r="R2066" s="140" t="str">
        <f ca="1">IF(ISERROR($Y2066),"",OFFSET('Smelter Look-up'!$C$4,$Y2066-4,0)&amp;"")</f>
        <v/>
      </c>
      <c r="S2066" s="98" t="str">
        <f ca="1" t="shared" si="230"/>
        <v/>
      </c>
      <c r="T2066" s="98" t="str">
        <f ca="1">IF(B2066="","",IF(ISERROR(MATCH($J2066,SorP!B:B,0)),"",INDIRECT("'SorP'!$A$"&amp;MATCH($S2066&amp;$J2066,SorP!C:C,0))))</f>
        <v/>
      </c>
      <c r="U2066" s="99"/>
      <c r="V2066" s="74" t="str">
        <f ca="1" t="shared" si="231"/>
        <v/>
      </c>
      <c r="W2066" s="74" t="b">
        <f ca="1" t="shared" si="232"/>
        <v>0</v>
      </c>
      <c r="X2066" s="74" t="str">
        <f ca="1" t="shared" si="233"/>
        <v>+</v>
      </c>
      <c r="Y2066" s="74" t="e">
        <f ca="1">IF(C2066="",NA(),MATCH($B2066&amp;$C2066,'Smelter Look-up'!$J:$J,0))</f>
        <v>#N/A</v>
      </c>
      <c r="AB2066" s="74">
        <f ca="1" t="shared" si="234"/>
        <v>0</v>
      </c>
      <c r="AC2066" s="74" t="str">
        <f ca="1" t="shared" si="235"/>
        <v/>
      </c>
      <c r="AD2066" s="74" t="str">
        <f ca="1" t="shared" si="236"/>
        <v/>
      </c>
    </row>
    <row r="2067" s="74" customFormat="1" ht="20.15" customHeight="1" spans="1:30">
      <c r="A2067" s="97"/>
      <c r="B2067" s="95" t="str">
        <f ca="1">IF(LEN(A2067)=0,"",INDEX('Smelter Look-up'!$A:$A,MATCH($A2067,'Smelter Look-up'!$E:$E,0)))</f>
        <v/>
      </c>
      <c r="C2067" s="95" t="str">
        <f ca="1">IF(LEN(A2067)=0,"",INDEX('Smelter Look-up'!$C:$C,MATCH($A2067,'Smelter Look-up'!$E:$E,0)))</f>
        <v/>
      </c>
      <c r="D2067" s="95"/>
      <c r="E2067" s="95" t="str">
        <f ca="1">IF(ISERROR($Y2067),"",OFFSET('Smelter Look-up'!$D$4,$Y2067-4,0)&amp;"")</f>
        <v/>
      </c>
      <c r="F2067" s="95" t="str">
        <f ca="1">IF(ISERROR($Y2067),"",OFFSET('Smelter Look-up'!$E$4,$Y2067-4,0))</f>
        <v/>
      </c>
      <c r="G2067" s="95" t="str">
        <f ca="1">IF(C2067="Smelter not listed","Enter smelter details",IF(ISERROR($Y2067),"",OFFSET('Smelter Look-up'!$F$4,$Y2067-4,0)))</f>
        <v/>
      </c>
      <c r="H2067" s="154" t="str">
        <f ca="1">IF(ISERROR($Y2067),"",OFFSET('Smelter Look-up'!$G$4,$Y2067-4,0))</f>
        <v/>
      </c>
      <c r="I2067" s="96" t="str">
        <f ca="1">IF(ISERROR($Y2067),"",OFFSET('Smelter Look-up'!$H$4,$Y2067-4,0))</f>
        <v/>
      </c>
      <c r="J2067" s="96" t="str">
        <f ca="1">IF(ISERROR($Y2067),"",OFFSET('Smelter Look-up'!$I$4,$Y2067-4,0))</f>
        <v/>
      </c>
      <c r="K2067" s="97"/>
      <c r="L2067" s="97"/>
      <c r="M2067" s="97"/>
      <c r="N2067" s="97"/>
      <c r="O2067" s="97"/>
      <c r="P2067" s="97"/>
      <c r="Q2067" s="98"/>
      <c r="R2067" s="140" t="str">
        <f ca="1">IF(ISERROR($Y2067),"",OFFSET('Smelter Look-up'!$C$4,$Y2067-4,0)&amp;"")</f>
        <v/>
      </c>
      <c r="S2067" s="98" t="str">
        <f ca="1" t="shared" si="230"/>
        <v/>
      </c>
      <c r="T2067" s="98" t="str">
        <f ca="1">IF(B2067="","",IF(ISERROR(MATCH($J2067,SorP!B:B,0)),"",INDIRECT("'SorP'!$A$"&amp;MATCH($S2067&amp;$J2067,SorP!C:C,0))))</f>
        <v/>
      </c>
      <c r="U2067" s="99"/>
      <c r="V2067" s="74" t="str">
        <f ca="1" t="shared" si="231"/>
        <v/>
      </c>
      <c r="W2067" s="74" t="b">
        <f ca="1" t="shared" si="232"/>
        <v>0</v>
      </c>
      <c r="X2067" s="74" t="str">
        <f ca="1" t="shared" si="233"/>
        <v>+</v>
      </c>
      <c r="Y2067" s="74" t="e">
        <f ca="1">IF(C2067="",NA(),MATCH($B2067&amp;$C2067,'Smelter Look-up'!$J:$J,0))</f>
        <v>#N/A</v>
      </c>
      <c r="AB2067" s="74">
        <f ca="1" t="shared" si="234"/>
        <v>0</v>
      </c>
      <c r="AC2067" s="74" t="str">
        <f ca="1" t="shared" si="235"/>
        <v/>
      </c>
      <c r="AD2067" s="74" t="str">
        <f ca="1" t="shared" si="236"/>
        <v/>
      </c>
    </row>
    <row r="2068" s="74" customFormat="1" ht="20.15" customHeight="1" spans="1:30">
      <c r="A2068" s="97"/>
      <c r="B2068" s="95" t="str">
        <f ca="1">IF(LEN(A2068)=0,"",INDEX('Smelter Look-up'!$A:$A,MATCH($A2068,'Smelter Look-up'!$E:$E,0)))</f>
        <v/>
      </c>
      <c r="C2068" s="95" t="str">
        <f ca="1">IF(LEN(A2068)=0,"",INDEX('Smelter Look-up'!$C:$C,MATCH($A2068,'Smelter Look-up'!$E:$E,0)))</f>
        <v/>
      </c>
      <c r="D2068" s="95"/>
      <c r="E2068" s="95" t="str">
        <f ca="1">IF(ISERROR($Y2068),"",OFFSET('Smelter Look-up'!$D$4,$Y2068-4,0)&amp;"")</f>
        <v/>
      </c>
      <c r="F2068" s="95" t="str">
        <f ca="1">IF(ISERROR($Y2068),"",OFFSET('Smelter Look-up'!$E$4,$Y2068-4,0))</f>
        <v/>
      </c>
      <c r="G2068" s="95" t="str">
        <f ca="1">IF(C2068="Smelter not listed","Enter smelter details",IF(ISERROR($Y2068),"",OFFSET('Smelter Look-up'!$F$4,$Y2068-4,0)))</f>
        <v/>
      </c>
      <c r="H2068" s="154" t="str">
        <f ca="1">IF(ISERROR($Y2068),"",OFFSET('Smelter Look-up'!$G$4,$Y2068-4,0))</f>
        <v/>
      </c>
      <c r="I2068" s="96" t="str">
        <f ca="1">IF(ISERROR($Y2068),"",OFFSET('Smelter Look-up'!$H$4,$Y2068-4,0))</f>
        <v/>
      </c>
      <c r="J2068" s="96" t="str">
        <f ca="1">IF(ISERROR($Y2068),"",OFFSET('Smelter Look-up'!$I$4,$Y2068-4,0))</f>
        <v/>
      </c>
      <c r="K2068" s="97"/>
      <c r="L2068" s="97"/>
      <c r="M2068" s="97"/>
      <c r="N2068" s="97"/>
      <c r="O2068" s="97"/>
      <c r="P2068" s="97"/>
      <c r="Q2068" s="98"/>
      <c r="R2068" s="140" t="str">
        <f ca="1">IF(ISERROR($Y2068),"",OFFSET('Smelter Look-up'!$C$4,$Y2068-4,0)&amp;"")</f>
        <v/>
      </c>
      <c r="S2068" s="98" t="str">
        <f ca="1" t="shared" si="230"/>
        <v/>
      </c>
      <c r="T2068" s="98" t="str">
        <f ca="1">IF(B2068="","",IF(ISERROR(MATCH($J2068,SorP!B:B,0)),"",INDIRECT("'SorP'!$A$"&amp;MATCH($S2068&amp;$J2068,SorP!C:C,0))))</f>
        <v/>
      </c>
      <c r="U2068" s="99"/>
      <c r="V2068" s="74" t="str">
        <f ca="1" t="shared" si="231"/>
        <v/>
      </c>
      <c r="W2068" s="74" t="b">
        <f ca="1" t="shared" si="232"/>
        <v>0</v>
      </c>
      <c r="X2068" s="74" t="str">
        <f ca="1" t="shared" si="233"/>
        <v>+</v>
      </c>
      <c r="Y2068" s="74" t="e">
        <f ca="1">IF(C2068="",NA(),MATCH($B2068&amp;$C2068,'Smelter Look-up'!$J:$J,0))</f>
        <v>#N/A</v>
      </c>
      <c r="AB2068" s="74">
        <f ca="1" t="shared" si="234"/>
        <v>0</v>
      </c>
      <c r="AC2068" s="74" t="str">
        <f ca="1" t="shared" si="235"/>
        <v/>
      </c>
      <c r="AD2068" s="74" t="str">
        <f ca="1" t="shared" si="236"/>
        <v/>
      </c>
    </row>
    <row r="2069" s="74" customFormat="1" ht="20.15" customHeight="1" spans="1:30">
      <c r="A2069" s="97"/>
      <c r="B2069" s="95" t="str">
        <f ca="1">IF(LEN(A2069)=0,"",INDEX('Smelter Look-up'!$A:$A,MATCH($A2069,'Smelter Look-up'!$E:$E,0)))</f>
        <v/>
      </c>
      <c r="C2069" s="95" t="str">
        <f ca="1">IF(LEN(A2069)=0,"",INDEX('Smelter Look-up'!$C:$C,MATCH($A2069,'Smelter Look-up'!$E:$E,0)))</f>
        <v/>
      </c>
      <c r="D2069" s="95"/>
      <c r="E2069" s="95" t="str">
        <f ca="1">IF(ISERROR($Y2069),"",OFFSET('Smelter Look-up'!$D$4,$Y2069-4,0)&amp;"")</f>
        <v/>
      </c>
      <c r="F2069" s="95" t="str">
        <f ca="1">IF(ISERROR($Y2069),"",OFFSET('Smelter Look-up'!$E$4,$Y2069-4,0))</f>
        <v/>
      </c>
      <c r="G2069" s="95" t="str">
        <f ca="1">IF(C2069="Smelter not listed","Enter smelter details",IF(ISERROR($Y2069),"",OFFSET('Smelter Look-up'!$F$4,$Y2069-4,0)))</f>
        <v/>
      </c>
      <c r="H2069" s="154" t="str">
        <f ca="1">IF(ISERROR($Y2069),"",OFFSET('Smelter Look-up'!$G$4,$Y2069-4,0))</f>
        <v/>
      </c>
      <c r="I2069" s="96" t="str">
        <f ca="1">IF(ISERROR($Y2069),"",OFFSET('Smelter Look-up'!$H$4,$Y2069-4,0))</f>
        <v/>
      </c>
      <c r="J2069" s="96" t="str">
        <f ca="1">IF(ISERROR($Y2069),"",OFFSET('Smelter Look-up'!$I$4,$Y2069-4,0))</f>
        <v/>
      </c>
      <c r="K2069" s="97"/>
      <c r="L2069" s="97"/>
      <c r="M2069" s="97"/>
      <c r="N2069" s="97"/>
      <c r="O2069" s="97"/>
      <c r="P2069" s="97"/>
      <c r="Q2069" s="98"/>
      <c r="R2069" s="140" t="str">
        <f ca="1">IF(ISERROR($Y2069),"",OFFSET('Smelter Look-up'!$C$4,$Y2069-4,0)&amp;"")</f>
        <v/>
      </c>
      <c r="S2069" s="98" t="str">
        <f ca="1" t="shared" si="230"/>
        <v/>
      </c>
      <c r="T2069" s="98" t="str">
        <f ca="1">IF(B2069="","",IF(ISERROR(MATCH($J2069,SorP!B:B,0)),"",INDIRECT("'SorP'!$A$"&amp;MATCH($S2069&amp;$J2069,SorP!C:C,0))))</f>
        <v/>
      </c>
      <c r="U2069" s="99"/>
      <c r="V2069" s="74" t="str">
        <f ca="1" t="shared" si="231"/>
        <v/>
      </c>
      <c r="W2069" s="74" t="b">
        <f ca="1" t="shared" si="232"/>
        <v>0</v>
      </c>
      <c r="X2069" s="74" t="str">
        <f ca="1" t="shared" si="233"/>
        <v>+</v>
      </c>
      <c r="Y2069" s="74" t="e">
        <f ca="1">IF(C2069="",NA(),MATCH($B2069&amp;$C2069,'Smelter Look-up'!$J:$J,0))</f>
        <v>#N/A</v>
      </c>
      <c r="AB2069" s="74">
        <f ca="1" t="shared" si="234"/>
        <v>0</v>
      </c>
      <c r="AC2069" s="74" t="str">
        <f ca="1" t="shared" si="235"/>
        <v/>
      </c>
      <c r="AD2069" s="74" t="str">
        <f ca="1" t="shared" si="236"/>
        <v/>
      </c>
    </row>
    <row r="2070" s="74" customFormat="1" ht="20.15" customHeight="1" spans="1:30">
      <c r="A2070" s="97"/>
      <c r="B2070" s="95" t="str">
        <f ca="1">IF(LEN(A2070)=0,"",INDEX('Smelter Look-up'!$A:$A,MATCH($A2070,'Smelter Look-up'!$E:$E,0)))</f>
        <v/>
      </c>
      <c r="C2070" s="95" t="str">
        <f ca="1">IF(LEN(A2070)=0,"",INDEX('Smelter Look-up'!$C:$C,MATCH($A2070,'Smelter Look-up'!$E:$E,0)))</f>
        <v/>
      </c>
      <c r="D2070" s="95"/>
      <c r="E2070" s="95" t="str">
        <f ca="1">IF(ISERROR($Y2070),"",OFFSET('Smelter Look-up'!$D$4,$Y2070-4,0)&amp;"")</f>
        <v/>
      </c>
      <c r="F2070" s="95" t="str">
        <f ca="1">IF(ISERROR($Y2070),"",OFFSET('Smelter Look-up'!$E$4,$Y2070-4,0))</f>
        <v/>
      </c>
      <c r="G2070" s="95" t="str">
        <f ca="1">IF(C2070="Smelter not listed","Enter smelter details",IF(ISERROR($Y2070),"",OFFSET('Smelter Look-up'!$F$4,$Y2070-4,0)))</f>
        <v/>
      </c>
      <c r="H2070" s="154" t="str">
        <f ca="1">IF(ISERROR($Y2070),"",OFFSET('Smelter Look-up'!$G$4,$Y2070-4,0))</f>
        <v/>
      </c>
      <c r="I2070" s="96" t="str">
        <f ca="1">IF(ISERROR($Y2070),"",OFFSET('Smelter Look-up'!$H$4,$Y2070-4,0))</f>
        <v/>
      </c>
      <c r="J2070" s="96" t="str">
        <f ca="1">IF(ISERROR($Y2070),"",OFFSET('Smelter Look-up'!$I$4,$Y2070-4,0))</f>
        <v/>
      </c>
      <c r="K2070" s="97"/>
      <c r="L2070" s="97"/>
      <c r="M2070" s="97"/>
      <c r="N2070" s="97"/>
      <c r="O2070" s="97"/>
      <c r="P2070" s="97"/>
      <c r="Q2070" s="98"/>
      <c r="R2070" s="140" t="str">
        <f ca="1">IF(ISERROR($Y2070),"",OFFSET('Smelter Look-up'!$C$4,$Y2070-4,0)&amp;"")</f>
        <v/>
      </c>
      <c r="S2070" s="98" t="str">
        <f ca="1" t="shared" si="230"/>
        <v/>
      </c>
      <c r="T2070" s="98" t="str">
        <f ca="1">IF(B2070="","",IF(ISERROR(MATCH($J2070,SorP!B:B,0)),"",INDIRECT("'SorP'!$A$"&amp;MATCH($S2070&amp;$J2070,SorP!C:C,0))))</f>
        <v/>
      </c>
      <c r="U2070" s="99"/>
      <c r="V2070" s="74" t="str">
        <f ca="1" t="shared" si="231"/>
        <v/>
      </c>
      <c r="W2070" s="74" t="b">
        <f ca="1" t="shared" si="232"/>
        <v>0</v>
      </c>
      <c r="X2070" s="74" t="str">
        <f ca="1" t="shared" si="233"/>
        <v>+</v>
      </c>
      <c r="Y2070" s="74" t="e">
        <f ca="1">IF(C2070="",NA(),MATCH($B2070&amp;$C2070,'Smelter Look-up'!$J:$J,0))</f>
        <v>#N/A</v>
      </c>
      <c r="AB2070" s="74">
        <f ca="1" t="shared" si="234"/>
        <v>0</v>
      </c>
      <c r="AC2070" s="74" t="str">
        <f ca="1" t="shared" si="235"/>
        <v/>
      </c>
      <c r="AD2070" s="74" t="str">
        <f ca="1" t="shared" si="236"/>
        <v/>
      </c>
    </row>
    <row r="2071" s="74" customFormat="1" ht="20.15" customHeight="1" spans="1:30">
      <c r="A2071" s="97"/>
      <c r="B2071" s="95" t="str">
        <f ca="1">IF(LEN(A2071)=0,"",INDEX('Smelter Look-up'!$A:$A,MATCH($A2071,'Smelter Look-up'!$E:$E,0)))</f>
        <v/>
      </c>
      <c r="C2071" s="95" t="str">
        <f ca="1">IF(LEN(A2071)=0,"",INDEX('Smelter Look-up'!$C:$C,MATCH($A2071,'Smelter Look-up'!$E:$E,0)))</f>
        <v/>
      </c>
      <c r="D2071" s="95"/>
      <c r="E2071" s="95" t="str">
        <f ca="1">IF(ISERROR($Y2071),"",OFFSET('Smelter Look-up'!$D$4,$Y2071-4,0)&amp;"")</f>
        <v/>
      </c>
      <c r="F2071" s="95" t="str">
        <f ca="1">IF(ISERROR($Y2071),"",OFFSET('Smelter Look-up'!$E$4,$Y2071-4,0))</f>
        <v/>
      </c>
      <c r="G2071" s="95" t="str">
        <f ca="1">IF(C2071="Smelter not listed","Enter smelter details",IF(ISERROR($Y2071),"",OFFSET('Smelter Look-up'!$F$4,$Y2071-4,0)))</f>
        <v/>
      </c>
      <c r="H2071" s="154" t="str">
        <f ca="1">IF(ISERROR($Y2071),"",OFFSET('Smelter Look-up'!$G$4,$Y2071-4,0))</f>
        <v/>
      </c>
      <c r="I2071" s="96" t="str">
        <f ca="1">IF(ISERROR($Y2071),"",OFFSET('Smelter Look-up'!$H$4,$Y2071-4,0))</f>
        <v/>
      </c>
      <c r="J2071" s="96" t="str">
        <f ca="1">IF(ISERROR($Y2071),"",OFFSET('Smelter Look-up'!$I$4,$Y2071-4,0))</f>
        <v/>
      </c>
      <c r="K2071" s="97"/>
      <c r="L2071" s="97"/>
      <c r="M2071" s="97"/>
      <c r="N2071" s="97"/>
      <c r="O2071" s="97"/>
      <c r="P2071" s="97"/>
      <c r="Q2071" s="98"/>
      <c r="R2071" s="140" t="str">
        <f ca="1">IF(ISERROR($Y2071),"",OFFSET('Smelter Look-up'!$C$4,$Y2071-4,0)&amp;"")</f>
        <v/>
      </c>
      <c r="S2071" s="98" t="str">
        <f ca="1" t="shared" si="230"/>
        <v/>
      </c>
      <c r="T2071" s="98" t="str">
        <f ca="1">IF(B2071="","",IF(ISERROR(MATCH($J2071,SorP!B:B,0)),"",INDIRECT("'SorP'!$A$"&amp;MATCH($S2071&amp;$J2071,SorP!C:C,0))))</f>
        <v/>
      </c>
      <c r="U2071" s="99"/>
      <c r="V2071" s="74" t="str">
        <f ca="1" t="shared" si="231"/>
        <v/>
      </c>
      <c r="W2071" s="74" t="b">
        <f ca="1" t="shared" si="232"/>
        <v>0</v>
      </c>
      <c r="X2071" s="74" t="str">
        <f ca="1" t="shared" si="233"/>
        <v>+</v>
      </c>
      <c r="Y2071" s="74" t="e">
        <f ca="1">IF(C2071="",NA(),MATCH($B2071&amp;$C2071,'Smelter Look-up'!$J:$J,0))</f>
        <v>#N/A</v>
      </c>
      <c r="AB2071" s="74">
        <f ca="1" t="shared" si="234"/>
        <v>0</v>
      </c>
      <c r="AC2071" s="74" t="str">
        <f ca="1" t="shared" si="235"/>
        <v/>
      </c>
      <c r="AD2071" s="74" t="str">
        <f ca="1" t="shared" si="236"/>
        <v/>
      </c>
    </row>
    <row r="2072" s="74" customFormat="1" ht="20.15" customHeight="1" spans="1:30">
      <c r="A2072" s="97"/>
      <c r="B2072" s="95" t="str">
        <f ca="1">IF(LEN(A2072)=0,"",INDEX('Smelter Look-up'!$A:$A,MATCH($A2072,'Smelter Look-up'!$E:$E,0)))</f>
        <v/>
      </c>
      <c r="C2072" s="95" t="str">
        <f ca="1">IF(LEN(A2072)=0,"",INDEX('Smelter Look-up'!$C:$C,MATCH($A2072,'Smelter Look-up'!$E:$E,0)))</f>
        <v/>
      </c>
      <c r="D2072" s="95"/>
      <c r="E2072" s="95" t="str">
        <f ca="1">IF(ISERROR($Y2072),"",OFFSET('Smelter Look-up'!$D$4,$Y2072-4,0)&amp;"")</f>
        <v/>
      </c>
      <c r="F2072" s="95" t="str">
        <f ca="1">IF(ISERROR($Y2072),"",OFFSET('Smelter Look-up'!$E$4,$Y2072-4,0))</f>
        <v/>
      </c>
      <c r="G2072" s="95" t="str">
        <f ca="1">IF(C2072="Smelter not listed","Enter smelter details",IF(ISERROR($Y2072),"",OFFSET('Smelter Look-up'!$F$4,$Y2072-4,0)))</f>
        <v/>
      </c>
      <c r="H2072" s="154" t="str">
        <f ca="1">IF(ISERROR($Y2072),"",OFFSET('Smelter Look-up'!$G$4,$Y2072-4,0))</f>
        <v/>
      </c>
      <c r="I2072" s="96" t="str">
        <f ca="1">IF(ISERROR($Y2072),"",OFFSET('Smelter Look-up'!$H$4,$Y2072-4,0))</f>
        <v/>
      </c>
      <c r="J2072" s="96" t="str">
        <f ca="1">IF(ISERROR($Y2072),"",OFFSET('Smelter Look-up'!$I$4,$Y2072-4,0))</f>
        <v/>
      </c>
      <c r="K2072" s="97"/>
      <c r="L2072" s="97"/>
      <c r="M2072" s="97"/>
      <c r="N2072" s="97"/>
      <c r="O2072" s="97"/>
      <c r="P2072" s="97"/>
      <c r="Q2072" s="98"/>
      <c r="R2072" s="140" t="str">
        <f ca="1">IF(ISERROR($Y2072),"",OFFSET('Smelter Look-up'!$C$4,$Y2072-4,0)&amp;"")</f>
        <v/>
      </c>
      <c r="S2072" s="98" t="str">
        <f ca="1" t="shared" si="230"/>
        <v/>
      </c>
      <c r="T2072" s="98" t="str">
        <f ca="1">IF(B2072="","",IF(ISERROR(MATCH($J2072,SorP!B:B,0)),"",INDIRECT("'SorP'!$A$"&amp;MATCH($S2072&amp;$J2072,SorP!C:C,0))))</f>
        <v/>
      </c>
      <c r="U2072" s="99"/>
      <c r="V2072" s="74" t="str">
        <f ca="1" t="shared" si="231"/>
        <v/>
      </c>
      <c r="W2072" s="74" t="b">
        <f ca="1" t="shared" si="232"/>
        <v>0</v>
      </c>
      <c r="X2072" s="74" t="str">
        <f ca="1" t="shared" si="233"/>
        <v>+</v>
      </c>
      <c r="Y2072" s="74" t="e">
        <f ca="1">IF(C2072="",NA(),MATCH($B2072&amp;$C2072,'Smelter Look-up'!$J:$J,0))</f>
        <v>#N/A</v>
      </c>
      <c r="AB2072" s="74">
        <f ca="1" t="shared" si="234"/>
        <v>0</v>
      </c>
      <c r="AC2072" s="74" t="str">
        <f ca="1" t="shared" si="235"/>
        <v/>
      </c>
      <c r="AD2072" s="74" t="str">
        <f ca="1" t="shared" si="236"/>
        <v/>
      </c>
    </row>
    <row r="2073" s="74" customFormat="1" ht="20.15" customHeight="1" spans="1:30">
      <c r="A2073" s="97"/>
      <c r="B2073" s="95" t="str">
        <f ca="1">IF(LEN(A2073)=0,"",INDEX('Smelter Look-up'!$A:$A,MATCH($A2073,'Smelter Look-up'!$E:$E,0)))</f>
        <v/>
      </c>
      <c r="C2073" s="95" t="str">
        <f ca="1">IF(LEN(A2073)=0,"",INDEX('Smelter Look-up'!$C:$C,MATCH($A2073,'Smelter Look-up'!$E:$E,0)))</f>
        <v/>
      </c>
      <c r="D2073" s="95"/>
      <c r="E2073" s="95" t="str">
        <f ca="1">IF(ISERROR($Y2073),"",OFFSET('Smelter Look-up'!$D$4,$Y2073-4,0)&amp;"")</f>
        <v/>
      </c>
      <c r="F2073" s="95" t="str">
        <f ca="1">IF(ISERROR($Y2073),"",OFFSET('Smelter Look-up'!$E$4,$Y2073-4,0))</f>
        <v/>
      </c>
      <c r="G2073" s="95" t="str">
        <f ca="1">IF(C2073="Smelter not listed","Enter smelter details",IF(ISERROR($Y2073),"",OFFSET('Smelter Look-up'!$F$4,$Y2073-4,0)))</f>
        <v/>
      </c>
      <c r="H2073" s="154" t="str">
        <f ca="1">IF(ISERROR($Y2073),"",OFFSET('Smelter Look-up'!$G$4,$Y2073-4,0))</f>
        <v/>
      </c>
      <c r="I2073" s="96" t="str">
        <f ca="1">IF(ISERROR($Y2073),"",OFFSET('Smelter Look-up'!$H$4,$Y2073-4,0))</f>
        <v/>
      </c>
      <c r="J2073" s="96" t="str">
        <f ca="1">IF(ISERROR($Y2073),"",OFFSET('Smelter Look-up'!$I$4,$Y2073-4,0))</f>
        <v/>
      </c>
      <c r="K2073" s="97"/>
      <c r="L2073" s="97"/>
      <c r="M2073" s="97"/>
      <c r="N2073" s="97"/>
      <c r="O2073" s="97"/>
      <c r="P2073" s="97"/>
      <c r="Q2073" s="98"/>
      <c r="R2073" s="140" t="str">
        <f ca="1">IF(ISERROR($Y2073),"",OFFSET('Smelter Look-up'!$C$4,$Y2073-4,0)&amp;"")</f>
        <v/>
      </c>
      <c r="S2073" s="98" t="str">
        <f ca="1" t="shared" si="230"/>
        <v/>
      </c>
      <c r="T2073" s="98" t="str">
        <f ca="1">IF(B2073="","",IF(ISERROR(MATCH($J2073,SorP!B:B,0)),"",INDIRECT("'SorP'!$A$"&amp;MATCH($S2073&amp;$J2073,SorP!C:C,0))))</f>
        <v/>
      </c>
      <c r="U2073" s="99"/>
      <c r="V2073" s="74" t="str">
        <f ca="1" t="shared" si="231"/>
        <v/>
      </c>
      <c r="W2073" s="74" t="b">
        <f ca="1" t="shared" si="232"/>
        <v>0</v>
      </c>
      <c r="X2073" s="74" t="str">
        <f ca="1" t="shared" si="233"/>
        <v>+</v>
      </c>
      <c r="Y2073" s="74" t="e">
        <f ca="1">IF(C2073="",NA(),MATCH($B2073&amp;$C2073,'Smelter Look-up'!$J:$J,0))</f>
        <v>#N/A</v>
      </c>
      <c r="AB2073" s="74">
        <f ca="1" t="shared" si="234"/>
        <v>0</v>
      </c>
      <c r="AC2073" s="74" t="str">
        <f ca="1" t="shared" si="235"/>
        <v/>
      </c>
      <c r="AD2073" s="74" t="str">
        <f ca="1" t="shared" si="236"/>
        <v/>
      </c>
    </row>
    <row r="2074" s="74" customFormat="1" ht="20.15" customHeight="1" spans="1:30">
      <c r="A2074" s="97"/>
      <c r="B2074" s="95" t="str">
        <f ca="1">IF(LEN(A2074)=0,"",INDEX('Smelter Look-up'!$A:$A,MATCH($A2074,'Smelter Look-up'!$E:$E,0)))</f>
        <v/>
      </c>
      <c r="C2074" s="95" t="str">
        <f ca="1">IF(LEN(A2074)=0,"",INDEX('Smelter Look-up'!$C:$C,MATCH($A2074,'Smelter Look-up'!$E:$E,0)))</f>
        <v/>
      </c>
      <c r="D2074" s="95"/>
      <c r="E2074" s="95" t="str">
        <f ca="1">IF(ISERROR($Y2074),"",OFFSET('Smelter Look-up'!$D$4,$Y2074-4,0)&amp;"")</f>
        <v/>
      </c>
      <c r="F2074" s="95" t="str">
        <f ca="1">IF(ISERROR($Y2074),"",OFFSET('Smelter Look-up'!$E$4,$Y2074-4,0))</f>
        <v/>
      </c>
      <c r="G2074" s="95" t="str">
        <f ca="1">IF(C2074="Smelter not listed","Enter smelter details",IF(ISERROR($Y2074),"",OFFSET('Smelter Look-up'!$F$4,$Y2074-4,0)))</f>
        <v/>
      </c>
      <c r="H2074" s="154" t="str">
        <f ca="1">IF(ISERROR($Y2074),"",OFFSET('Smelter Look-up'!$G$4,$Y2074-4,0))</f>
        <v/>
      </c>
      <c r="I2074" s="96" t="str">
        <f ca="1">IF(ISERROR($Y2074),"",OFFSET('Smelter Look-up'!$H$4,$Y2074-4,0))</f>
        <v/>
      </c>
      <c r="J2074" s="96" t="str">
        <f ca="1">IF(ISERROR($Y2074),"",OFFSET('Smelter Look-up'!$I$4,$Y2074-4,0))</f>
        <v/>
      </c>
      <c r="K2074" s="97"/>
      <c r="L2074" s="97"/>
      <c r="M2074" s="97"/>
      <c r="N2074" s="97"/>
      <c r="O2074" s="97"/>
      <c r="P2074" s="97"/>
      <c r="Q2074" s="98"/>
      <c r="R2074" s="140" t="str">
        <f ca="1">IF(ISERROR($Y2074),"",OFFSET('Smelter Look-up'!$C$4,$Y2074-4,0)&amp;"")</f>
        <v/>
      </c>
      <c r="S2074" s="98" t="str">
        <f ca="1" t="shared" si="230"/>
        <v/>
      </c>
      <c r="T2074" s="98" t="str">
        <f ca="1">IF(B2074="","",IF(ISERROR(MATCH($J2074,SorP!B:B,0)),"",INDIRECT("'SorP'!$A$"&amp;MATCH($S2074&amp;$J2074,SorP!C:C,0))))</f>
        <v/>
      </c>
      <c r="U2074" s="99"/>
      <c r="V2074" s="74" t="str">
        <f ca="1" t="shared" si="231"/>
        <v/>
      </c>
      <c r="W2074" s="74" t="b">
        <f ca="1" t="shared" si="232"/>
        <v>0</v>
      </c>
      <c r="X2074" s="74" t="str">
        <f ca="1" t="shared" si="233"/>
        <v>+</v>
      </c>
      <c r="Y2074" s="74" t="e">
        <f ca="1">IF(C2074="",NA(),MATCH($B2074&amp;$C2074,'Smelter Look-up'!$J:$J,0))</f>
        <v>#N/A</v>
      </c>
      <c r="AB2074" s="74">
        <f ca="1" t="shared" si="234"/>
        <v>0</v>
      </c>
      <c r="AC2074" s="74" t="str">
        <f ca="1" t="shared" si="235"/>
        <v/>
      </c>
      <c r="AD2074" s="74" t="str">
        <f ca="1" t="shared" si="236"/>
        <v/>
      </c>
    </row>
    <row r="2075" s="74" customFormat="1" ht="20.15" customHeight="1" spans="1:30">
      <c r="A2075" s="97"/>
      <c r="B2075" s="95" t="str">
        <f ca="1">IF(LEN(A2075)=0,"",INDEX('Smelter Look-up'!$A:$A,MATCH($A2075,'Smelter Look-up'!$E:$E,0)))</f>
        <v/>
      </c>
      <c r="C2075" s="95" t="str">
        <f ca="1">IF(LEN(A2075)=0,"",INDEX('Smelter Look-up'!$C:$C,MATCH($A2075,'Smelter Look-up'!$E:$E,0)))</f>
        <v/>
      </c>
      <c r="D2075" s="95"/>
      <c r="E2075" s="95" t="str">
        <f ca="1">IF(ISERROR($Y2075),"",OFFSET('Smelter Look-up'!$D$4,$Y2075-4,0)&amp;"")</f>
        <v/>
      </c>
      <c r="F2075" s="95" t="str">
        <f ca="1">IF(ISERROR($Y2075),"",OFFSET('Smelter Look-up'!$E$4,$Y2075-4,0))</f>
        <v/>
      </c>
      <c r="G2075" s="95" t="str">
        <f ca="1">IF(C2075="Smelter not listed","Enter smelter details",IF(ISERROR($Y2075),"",OFFSET('Smelter Look-up'!$F$4,$Y2075-4,0)))</f>
        <v/>
      </c>
      <c r="H2075" s="154" t="str">
        <f ca="1">IF(ISERROR($Y2075),"",OFFSET('Smelter Look-up'!$G$4,$Y2075-4,0))</f>
        <v/>
      </c>
      <c r="I2075" s="96" t="str">
        <f ca="1">IF(ISERROR($Y2075),"",OFFSET('Smelter Look-up'!$H$4,$Y2075-4,0))</f>
        <v/>
      </c>
      <c r="J2075" s="96" t="str">
        <f ca="1">IF(ISERROR($Y2075),"",OFFSET('Smelter Look-up'!$I$4,$Y2075-4,0))</f>
        <v/>
      </c>
      <c r="K2075" s="97"/>
      <c r="L2075" s="97"/>
      <c r="M2075" s="97"/>
      <c r="N2075" s="97"/>
      <c r="O2075" s="97"/>
      <c r="P2075" s="97"/>
      <c r="Q2075" s="98"/>
      <c r="R2075" s="140" t="str">
        <f ca="1">IF(ISERROR($Y2075),"",OFFSET('Smelter Look-up'!$C$4,$Y2075-4,0)&amp;"")</f>
        <v/>
      </c>
      <c r="S2075" s="98" t="str">
        <f ca="1" t="shared" si="230"/>
        <v/>
      </c>
      <c r="T2075" s="98" t="str">
        <f ca="1">IF(B2075="","",IF(ISERROR(MATCH($J2075,SorP!B:B,0)),"",INDIRECT("'SorP'!$A$"&amp;MATCH($S2075&amp;$J2075,SorP!C:C,0))))</f>
        <v/>
      </c>
      <c r="U2075" s="99"/>
      <c r="V2075" s="74" t="str">
        <f ca="1" t="shared" si="231"/>
        <v/>
      </c>
      <c r="W2075" s="74" t="b">
        <f ca="1" t="shared" si="232"/>
        <v>0</v>
      </c>
      <c r="X2075" s="74" t="str">
        <f ca="1" t="shared" si="233"/>
        <v>+</v>
      </c>
      <c r="Y2075" s="74" t="e">
        <f ca="1">IF(C2075="",NA(),MATCH($B2075&amp;$C2075,'Smelter Look-up'!$J:$J,0))</f>
        <v>#N/A</v>
      </c>
      <c r="AB2075" s="74">
        <f ca="1" t="shared" si="234"/>
        <v>0</v>
      </c>
      <c r="AC2075" s="74" t="str">
        <f ca="1" t="shared" si="235"/>
        <v/>
      </c>
      <c r="AD2075" s="74" t="str">
        <f ca="1" t="shared" si="236"/>
        <v/>
      </c>
    </row>
    <row r="2076" s="74" customFormat="1" ht="20.15" customHeight="1" spans="1:30">
      <c r="A2076" s="97"/>
      <c r="B2076" s="95" t="str">
        <f ca="1">IF(LEN(A2076)=0,"",INDEX('Smelter Look-up'!$A:$A,MATCH($A2076,'Smelter Look-up'!$E:$E,0)))</f>
        <v/>
      </c>
      <c r="C2076" s="95" t="str">
        <f ca="1">IF(LEN(A2076)=0,"",INDEX('Smelter Look-up'!$C:$C,MATCH($A2076,'Smelter Look-up'!$E:$E,0)))</f>
        <v/>
      </c>
      <c r="D2076" s="95"/>
      <c r="E2076" s="95" t="str">
        <f ca="1">IF(ISERROR($Y2076),"",OFFSET('Smelter Look-up'!$D$4,$Y2076-4,0)&amp;"")</f>
        <v/>
      </c>
      <c r="F2076" s="95" t="str">
        <f ca="1">IF(ISERROR($Y2076),"",OFFSET('Smelter Look-up'!$E$4,$Y2076-4,0))</f>
        <v/>
      </c>
      <c r="G2076" s="95" t="str">
        <f ca="1">IF(C2076="Smelter not listed","Enter smelter details",IF(ISERROR($Y2076),"",OFFSET('Smelter Look-up'!$F$4,$Y2076-4,0)))</f>
        <v/>
      </c>
      <c r="H2076" s="154" t="str">
        <f ca="1">IF(ISERROR($Y2076),"",OFFSET('Smelter Look-up'!$G$4,$Y2076-4,0))</f>
        <v/>
      </c>
      <c r="I2076" s="96" t="str">
        <f ca="1">IF(ISERROR($Y2076),"",OFFSET('Smelter Look-up'!$H$4,$Y2076-4,0))</f>
        <v/>
      </c>
      <c r="J2076" s="96" t="str">
        <f ca="1">IF(ISERROR($Y2076),"",OFFSET('Smelter Look-up'!$I$4,$Y2076-4,0))</f>
        <v/>
      </c>
      <c r="K2076" s="97"/>
      <c r="L2076" s="97"/>
      <c r="M2076" s="97"/>
      <c r="N2076" s="97"/>
      <c r="O2076" s="97"/>
      <c r="P2076" s="97"/>
      <c r="Q2076" s="98"/>
      <c r="R2076" s="140" t="str">
        <f ca="1">IF(ISERROR($Y2076),"",OFFSET('Smelter Look-up'!$C$4,$Y2076-4,0)&amp;"")</f>
        <v/>
      </c>
      <c r="S2076" s="98" t="str">
        <f ca="1" t="shared" si="230"/>
        <v/>
      </c>
      <c r="T2076" s="98" t="str">
        <f ca="1">IF(B2076="","",IF(ISERROR(MATCH($J2076,SorP!B:B,0)),"",INDIRECT("'SorP'!$A$"&amp;MATCH($S2076&amp;$J2076,SorP!C:C,0))))</f>
        <v/>
      </c>
      <c r="U2076" s="99"/>
      <c r="V2076" s="74" t="str">
        <f ca="1" t="shared" si="231"/>
        <v/>
      </c>
      <c r="W2076" s="74" t="b">
        <f ca="1" t="shared" si="232"/>
        <v>0</v>
      </c>
      <c r="X2076" s="74" t="str">
        <f ca="1" t="shared" si="233"/>
        <v>+</v>
      </c>
      <c r="Y2076" s="74" t="e">
        <f ca="1">IF(C2076="",NA(),MATCH($B2076&amp;$C2076,'Smelter Look-up'!$J:$J,0))</f>
        <v>#N/A</v>
      </c>
      <c r="AB2076" s="74">
        <f ca="1" t="shared" si="234"/>
        <v>0</v>
      </c>
      <c r="AC2076" s="74" t="str">
        <f ca="1" t="shared" si="235"/>
        <v/>
      </c>
      <c r="AD2076" s="74" t="str">
        <f ca="1" t="shared" si="236"/>
        <v/>
      </c>
    </row>
    <row r="2077" s="74" customFormat="1" ht="20.15" customHeight="1" spans="1:30">
      <c r="A2077" s="97"/>
      <c r="B2077" s="95" t="str">
        <f ca="1">IF(LEN(A2077)=0,"",INDEX('Smelter Look-up'!$A:$A,MATCH($A2077,'Smelter Look-up'!$E:$E,0)))</f>
        <v/>
      </c>
      <c r="C2077" s="95" t="str">
        <f ca="1">IF(LEN(A2077)=0,"",INDEX('Smelter Look-up'!$C:$C,MATCH($A2077,'Smelter Look-up'!$E:$E,0)))</f>
        <v/>
      </c>
      <c r="D2077" s="95"/>
      <c r="E2077" s="95" t="str">
        <f ca="1">IF(ISERROR($Y2077),"",OFFSET('Smelter Look-up'!$D$4,$Y2077-4,0)&amp;"")</f>
        <v/>
      </c>
      <c r="F2077" s="95" t="str">
        <f ca="1">IF(ISERROR($Y2077),"",OFFSET('Smelter Look-up'!$E$4,$Y2077-4,0))</f>
        <v/>
      </c>
      <c r="G2077" s="95" t="str">
        <f ca="1">IF(C2077="Smelter not listed","Enter smelter details",IF(ISERROR($Y2077),"",OFFSET('Smelter Look-up'!$F$4,$Y2077-4,0)))</f>
        <v/>
      </c>
      <c r="H2077" s="154" t="str">
        <f ca="1">IF(ISERROR($Y2077),"",OFFSET('Smelter Look-up'!$G$4,$Y2077-4,0))</f>
        <v/>
      </c>
      <c r="I2077" s="96" t="str">
        <f ca="1">IF(ISERROR($Y2077),"",OFFSET('Smelter Look-up'!$H$4,$Y2077-4,0))</f>
        <v/>
      </c>
      <c r="J2077" s="96" t="str">
        <f ca="1">IF(ISERROR($Y2077),"",OFFSET('Smelter Look-up'!$I$4,$Y2077-4,0))</f>
        <v/>
      </c>
      <c r="K2077" s="97"/>
      <c r="L2077" s="97"/>
      <c r="M2077" s="97"/>
      <c r="N2077" s="97"/>
      <c r="O2077" s="97"/>
      <c r="P2077" s="97"/>
      <c r="Q2077" s="98"/>
      <c r="R2077" s="140" t="str">
        <f ca="1">IF(ISERROR($Y2077),"",OFFSET('Smelter Look-up'!$C$4,$Y2077-4,0)&amp;"")</f>
        <v/>
      </c>
      <c r="S2077" s="98" t="str">
        <f ca="1" t="shared" si="230"/>
        <v/>
      </c>
      <c r="T2077" s="98" t="str">
        <f ca="1">IF(B2077="","",IF(ISERROR(MATCH($J2077,SorP!B:B,0)),"",INDIRECT("'SorP'!$A$"&amp;MATCH($S2077&amp;$J2077,SorP!C:C,0))))</f>
        <v/>
      </c>
      <c r="U2077" s="99"/>
      <c r="V2077" s="74" t="str">
        <f ca="1" t="shared" si="231"/>
        <v/>
      </c>
      <c r="W2077" s="74" t="b">
        <f ca="1" t="shared" si="232"/>
        <v>0</v>
      </c>
      <c r="X2077" s="74" t="str">
        <f ca="1" t="shared" si="233"/>
        <v>+</v>
      </c>
      <c r="Y2077" s="74" t="e">
        <f ca="1">IF(C2077="",NA(),MATCH($B2077&amp;$C2077,'Smelter Look-up'!$J:$J,0))</f>
        <v>#N/A</v>
      </c>
      <c r="AB2077" s="74">
        <f ca="1" t="shared" si="234"/>
        <v>0</v>
      </c>
      <c r="AC2077" s="74" t="str">
        <f ca="1" t="shared" si="235"/>
        <v/>
      </c>
      <c r="AD2077" s="74" t="str">
        <f ca="1" t="shared" si="236"/>
        <v/>
      </c>
    </row>
    <row r="2078" s="74" customFormat="1" ht="20.15" customHeight="1" spans="1:30">
      <c r="A2078" s="97"/>
      <c r="B2078" s="95" t="str">
        <f ca="1">IF(LEN(A2078)=0,"",INDEX('Smelter Look-up'!$A:$A,MATCH($A2078,'Smelter Look-up'!$E:$E,0)))</f>
        <v/>
      </c>
      <c r="C2078" s="95" t="str">
        <f ca="1">IF(LEN(A2078)=0,"",INDEX('Smelter Look-up'!$C:$C,MATCH($A2078,'Smelter Look-up'!$E:$E,0)))</f>
        <v/>
      </c>
      <c r="D2078" s="95"/>
      <c r="E2078" s="95" t="str">
        <f ca="1">IF(ISERROR($Y2078),"",OFFSET('Smelter Look-up'!$D$4,$Y2078-4,0)&amp;"")</f>
        <v/>
      </c>
      <c r="F2078" s="95" t="str">
        <f ca="1">IF(ISERROR($Y2078),"",OFFSET('Smelter Look-up'!$E$4,$Y2078-4,0))</f>
        <v/>
      </c>
      <c r="G2078" s="95" t="str">
        <f ca="1">IF(C2078="Smelter not listed","Enter smelter details",IF(ISERROR($Y2078),"",OFFSET('Smelter Look-up'!$F$4,$Y2078-4,0)))</f>
        <v/>
      </c>
      <c r="H2078" s="154" t="str">
        <f ca="1">IF(ISERROR($Y2078),"",OFFSET('Smelter Look-up'!$G$4,$Y2078-4,0))</f>
        <v/>
      </c>
      <c r="I2078" s="96" t="str">
        <f ca="1">IF(ISERROR($Y2078),"",OFFSET('Smelter Look-up'!$H$4,$Y2078-4,0))</f>
        <v/>
      </c>
      <c r="J2078" s="96" t="str">
        <f ca="1">IF(ISERROR($Y2078),"",OFFSET('Smelter Look-up'!$I$4,$Y2078-4,0))</f>
        <v/>
      </c>
      <c r="K2078" s="97"/>
      <c r="L2078" s="97"/>
      <c r="M2078" s="97"/>
      <c r="N2078" s="97"/>
      <c r="O2078" s="97"/>
      <c r="P2078" s="97"/>
      <c r="Q2078" s="98"/>
      <c r="R2078" s="140" t="str">
        <f ca="1">IF(ISERROR($Y2078),"",OFFSET('Smelter Look-up'!$C$4,$Y2078-4,0)&amp;"")</f>
        <v/>
      </c>
      <c r="S2078" s="98" t="str">
        <f ca="1" t="shared" si="230"/>
        <v/>
      </c>
      <c r="T2078" s="98" t="str">
        <f ca="1">IF(B2078="","",IF(ISERROR(MATCH($J2078,SorP!B:B,0)),"",INDIRECT("'SorP'!$A$"&amp;MATCH($S2078&amp;$J2078,SorP!C:C,0))))</f>
        <v/>
      </c>
      <c r="U2078" s="99"/>
      <c r="V2078" s="74" t="str">
        <f ca="1" t="shared" si="231"/>
        <v/>
      </c>
      <c r="W2078" s="74" t="b">
        <f ca="1" t="shared" si="232"/>
        <v>0</v>
      </c>
      <c r="X2078" s="74" t="str">
        <f ca="1" t="shared" si="233"/>
        <v>+</v>
      </c>
      <c r="Y2078" s="74" t="e">
        <f ca="1">IF(C2078="",NA(),MATCH($B2078&amp;$C2078,'Smelter Look-up'!$J:$J,0))</f>
        <v>#N/A</v>
      </c>
      <c r="AB2078" s="74">
        <f ca="1" t="shared" si="234"/>
        <v>0</v>
      </c>
      <c r="AC2078" s="74" t="str">
        <f ca="1" t="shared" si="235"/>
        <v/>
      </c>
      <c r="AD2078" s="74" t="str">
        <f ca="1" t="shared" si="236"/>
        <v/>
      </c>
    </row>
    <row r="2079" s="74" customFormat="1" ht="20.15" customHeight="1" spans="1:30">
      <c r="A2079" s="97"/>
      <c r="B2079" s="95" t="str">
        <f ca="1">IF(LEN(A2079)=0,"",INDEX('Smelter Look-up'!$A:$A,MATCH($A2079,'Smelter Look-up'!$E:$E,0)))</f>
        <v/>
      </c>
      <c r="C2079" s="95" t="str">
        <f ca="1">IF(LEN(A2079)=0,"",INDEX('Smelter Look-up'!$C:$C,MATCH($A2079,'Smelter Look-up'!$E:$E,0)))</f>
        <v/>
      </c>
      <c r="D2079" s="95"/>
      <c r="E2079" s="95" t="str">
        <f ca="1">IF(ISERROR($Y2079),"",OFFSET('Smelter Look-up'!$D$4,$Y2079-4,0)&amp;"")</f>
        <v/>
      </c>
      <c r="F2079" s="95" t="str">
        <f ca="1">IF(ISERROR($Y2079),"",OFFSET('Smelter Look-up'!$E$4,$Y2079-4,0))</f>
        <v/>
      </c>
      <c r="G2079" s="95" t="str">
        <f ca="1">IF(C2079="Smelter not listed","Enter smelter details",IF(ISERROR($Y2079),"",OFFSET('Smelter Look-up'!$F$4,$Y2079-4,0)))</f>
        <v/>
      </c>
      <c r="H2079" s="154" t="str">
        <f ca="1">IF(ISERROR($Y2079),"",OFFSET('Smelter Look-up'!$G$4,$Y2079-4,0))</f>
        <v/>
      </c>
      <c r="I2079" s="96" t="str">
        <f ca="1">IF(ISERROR($Y2079),"",OFFSET('Smelter Look-up'!$H$4,$Y2079-4,0))</f>
        <v/>
      </c>
      <c r="J2079" s="96" t="str">
        <f ca="1">IF(ISERROR($Y2079),"",OFFSET('Smelter Look-up'!$I$4,$Y2079-4,0))</f>
        <v/>
      </c>
      <c r="K2079" s="97"/>
      <c r="L2079" s="97"/>
      <c r="M2079" s="97"/>
      <c r="N2079" s="97"/>
      <c r="O2079" s="97"/>
      <c r="P2079" s="97"/>
      <c r="Q2079" s="98"/>
      <c r="R2079" s="140" t="str">
        <f ca="1">IF(ISERROR($Y2079),"",OFFSET('Smelter Look-up'!$C$4,$Y2079-4,0)&amp;"")</f>
        <v/>
      </c>
      <c r="S2079" s="98" t="str">
        <f ca="1" t="shared" si="230"/>
        <v/>
      </c>
      <c r="T2079" s="98" t="str">
        <f ca="1">IF(B2079="","",IF(ISERROR(MATCH($J2079,SorP!B:B,0)),"",INDIRECT("'SorP'!$A$"&amp;MATCH($S2079&amp;$J2079,SorP!C:C,0))))</f>
        <v/>
      </c>
      <c r="U2079" s="99"/>
      <c r="V2079" s="74" t="str">
        <f ca="1" t="shared" si="231"/>
        <v/>
      </c>
      <c r="W2079" s="74" t="b">
        <f ca="1" t="shared" si="232"/>
        <v>0</v>
      </c>
      <c r="X2079" s="74" t="str">
        <f ca="1" t="shared" si="233"/>
        <v>+</v>
      </c>
      <c r="Y2079" s="74" t="e">
        <f ca="1">IF(C2079="",NA(),MATCH($B2079&amp;$C2079,'Smelter Look-up'!$J:$J,0))</f>
        <v>#N/A</v>
      </c>
      <c r="AB2079" s="74">
        <f ca="1" t="shared" si="234"/>
        <v>0</v>
      </c>
      <c r="AC2079" s="74" t="str">
        <f ca="1" t="shared" si="235"/>
        <v/>
      </c>
      <c r="AD2079" s="74" t="str">
        <f ca="1" t="shared" si="236"/>
        <v/>
      </c>
    </row>
    <row r="2080" s="74" customFormat="1" ht="20.15" customHeight="1" spans="1:30">
      <c r="A2080" s="97"/>
      <c r="B2080" s="95" t="str">
        <f ca="1">IF(LEN(A2080)=0,"",INDEX('Smelter Look-up'!$A:$A,MATCH($A2080,'Smelter Look-up'!$E:$E,0)))</f>
        <v/>
      </c>
      <c r="C2080" s="95" t="str">
        <f ca="1">IF(LEN(A2080)=0,"",INDEX('Smelter Look-up'!$C:$C,MATCH($A2080,'Smelter Look-up'!$E:$E,0)))</f>
        <v/>
      </c>
      <c r="D2080" s="95"/>
      <c r="E2080" s="95" t="str">
        <f ca="1">IF(ISERROR($Y2080),"",OFFSET('Smelter Look-up'!$D$4,$Y2080-4,0)&amp;"")</f>
        <v/>
      </c>
      <c r="F2080" s="95" t="str">
        <f ca="1">IF(ISERROR($Y2080),"",OFFSET('Smelter Look-up'!$E$4,$Y2080-4,0))</f>
        <v/>
      </c>
      <c r="G2080" s="95" t="str">
        <f ca="1">IF(C2080="Smelter not listed","Enter smelter details",IF(ISERROR($Y2080),"",OFFSET('Smelter Look-up'!$F$4,$Y2080-4,0)))</f>
        <v/>
      </c>
      <c r="H2080" s="154" t="str">
        <f ca="1">IF(ISERROR($Y2080),"",OFFSET('Smelter Look-up'!$G$4,$Y2080-4,0))</f>
        <v/>
      </c>
      <c r="I2080" s="96" t="str">
        <f ca="1">IF(ISERROR($Y2080),"",OFFSET('Smelter Look-up'!$H$4,$Y2080-4,0))</f>
        <v/>
      </c>
      <c r="J2080" s="96" t="str">
        <f ca="1">IF(ISERROR($Y2080),"",OFFSET('Smelter Look-up'!$I$4,$Y2080-4,0))</f>
        <v/>
      </c>
      <c r="K2080" s="97"/>
      <c r="L2080" s="97"/>
      <c r="M2080" s="97"/>
      <c r="N2080" s="97"/>
      <c r="O2080" s="97"/>
      <c r="P2080" s="97"/>
      <c r="Q2080" s="98"/>
      <c r="R2080" s="140" t="str">
        <f ca="1">IF(ISERROR($Y2080),"",OFFSET('Smelter Look-up'!$C$4,$Y2080-4,0)&amp;"")</f>
        <v/>
      </c>
      <c r="S2080" s="98" t="str">
        <f ca="1" t="shared" si="230"/>
        <v/>
      </c>
      <c r="T2080" s="98" t="str">
        <f ca="1">IF(B2080="","",IF(ISERROR(MATCH($J2080,SorP!B:B,0)),"",INDIRECT("'SorP'!$A$"&amp;MATCH($S2080&amp;$J2080,SorP!C:C,0))))</f>
        <v/>
      </c>
      <c r="U2080" s="99"/>
      <c r="V2080" s="74" t="str">
        <f ca="1" t="shared" si="231"/>
        <v/>
      </c>
      <c r="W2080" s="74" t="b">
        <f ca="1" t="shared" si="232"/>
        <v>0</v>
      </c>
      <c r="X2080" s="74" t="str">
        <f ca="1" t="shared" si="233"/>
        <v>+</v>
      </c>
      <c r="Y2080" s="74" t="e">
        <f ca="1">IF(C2080="",NA(),MATCH($B2080&amp;$C2080,'Smelter Look-up'!$J:$J,0))</f>
        <v>#N/A</v>
      </c>
      <c r="AB2080" s="74">
        <f ca="1" t="shared" si="234"/>
        <v>0</v>
      </c>
      <c r="AC2080" s="74" t="str">
        <f ca="1" t="shared" si="235"/>
        <v/>
      </c>
      <c r="AD2080" s="74" t="str">
        <f ca="1" t="shared" si="236"/>
        <v/>
      </c>
    </row>
    <row r="2081" s="74" customFormat="1" ht="20.15" customHeight="1" spans="1:30">
      <c r="A2081" s="97"/>
      <c r="B2081" s="95" t="str">
        <f ca="1">IF(LEN(A2081)=0,"",INDEX('Smelter Look-up'!$A:$A,MATCH($A2081,'Smelter Look-up'!$E:$E,0)))</f>
        <v/>
      </c>
      <c r="C2081" s="95" t="str">
        <f ca="1">IF(LEN(A2081)=0,"",INDEX('Smelter Look-up'!$C:$C,MATCH($A2081,'Smelter Look-up'!$E:$E,0)))</f>
        <v/>
      </c>
      <c r="D2081" s="95"/>
      <c r="E2081" s="95" t="str">
        <f ca="1">IF(ISERROR($Y2081),"",OFFSET('Smelter Look-up'!$D$4,$Y2081-4,0)&amp;"")</f>
        <v/>
      </c>
      <c r="F2081" s="95" t="str">
        <f ca="1">IF(ISERROR($Y2081),"",OFFSET('Smelter Look-up'!$E$4,$Y2081-4,0))</f>
        <v/>
      </c>
      <c r="G2081" s="95" t="str">
        <f ca="1">IF(C2081="Smelter not listed","Enter smelter details",IF(ISERROR($Y2081),"",OFFSET('Smelter Look-up'!$F$4,$Y2081-4,0)))</f>
        <v/>
      </c>
      <c r="H2081" s="154" t="str">
        <f ca="1">IF(ISERROR($Y2081),"",OFFSET('Smelter Look-up'!$G$4,$Y2081-4,0))</f>
        <v/>
      </c>
      <c r="I2081" s="96" t="str">
        <f ca="1">IF(ISERROR($Y2081),"",OFFSET('Smelter Look-up'!$H$4,$Y2081-4,0))</f>
        <v/>
      </c>
      <c r="J2081" s="96" t="str">
        <f ca="1">IF(ISERROR($Y2081),"",OFFSET('Smelter Look-up'!$I$4,$Y2081-4,0))</f>
        <v/>
      </c>
      <c r="K2081" s="97"/>
      <c r="L2081" s="97"/>
      <c r="M2081" s="97"/>
      <c r="N2081" s="97"/>
      <c r="O2081" s="97"/>
      <c r="P2081" s="97"/>
      <c r="Q2081" s="98"/>
      <c r="R2081" s="140" t="str">
        <f ca="1">IF(ISERROR($Y2081),"",OFFSET('Smelter Look-up'!$C$4,$Y2081-4,0)&amp;"")</f>
        <v/>
      </c>
      <c r="S2081" s="98" t="str">
        <f ca="1" t="shared" si="230"/>
        <v/>
      </c>
      <c r="T2081" s="98" t="str">
        <f ca="1">IF(B2081="","",IF(ISERROR(MATCH($J2081,SorP!B:B,0)),"",INDIRECT("'SorP'!$A$"&amp;MATCH($S2081&amp;$J2081,SorP!C:C,0))))</f>
        <v/>
      </c>
      <c r="U2081" s="99"/>
      <c r="V2081" s="74" t="str">
        <f ca="1" t="shared" si="231"/>
        <v/>
      </c>
      <c r="W2081" s="74" t="b">
        <f ca="1" t="shared" si="232"/>
        <v>0</v>
      </c>
      <c r="X2081" s="74" t="str">
        <f ca="1" t="shared" si="233"/>
        <v>+</v>
      </c>
      <c r="Y2081" s="74" t="e">
        <f ca="1">IF(C2081="",NA(),MATCH($B2081&amp;$C2081,'Smelter Look-up'!$J:$J,0))</f>
        <v>#N/A</v>
      </c>
      <c r="AB2081" s="74">
        <f ca="1" t="shared" si="234"/>
        <v>0</v>
      </c>
      <c r="AC2081" s="74" t="str">
        <f ca="1" t="shared" si="235"/>
        <v/>
      </c>
      <c r="AD2081" s="74" t="str">
        <f ca="1" t="shared" si="236"/>
        <v/>
      </c>
    </row>
    <row r="2082" s="74" customFormat="1" ht="20.15" customHeight="1" spans="1:30">
      <c r="A2082" s="97"/>
      <c r="B2082" s="95" t="str">
        <f ca="1">IF(LEN(A2082)=0,"",INDEX('Smelter Look-up'!$A:$A,MATCH($A2082,'Smelter Look-up'!$E:$E,0)))</f>
        <v/>
      </c>
      <c r="C2082" s="95" t="str">
        <f ca="1">IF(LEN(A2082)=0,"",INDEX('Smelter Look-up'!$C:$C,MATCH($A2082,'Smelter Look-up'!$E:$E,0)))</f>
        <v/>
      </c>
      <c r="D2082" s="95"/>
      <c r="E2082" s="95" t="str">
        <f ca="1">IF(ISERROR($Y2082),"",OFFSET('Smelter Look-up'!$D$4,$Y2082-4,0)&amp;"")</f>
        <v/>
      </c>
      <c r="F2082" s="95" t="str">
        <f ca="1">IF(ISERROR($Y2082),"",OFFSET('Smelter Look-up'!$E$4,$Y2082-4,0))</f>
        <v/>
      </c>
      <c r="G2082" s="95" t="str">
        <f ca="1">IF(C2082="Smelter not listed","Enter smelter details",IF(ISERROR($Y2082),"",OFFSET('Smelter Look-up'!$F$4,$Y2082-4,0)))</f>
        <v/>
      </c>
      <c r="H2082" s="154" t="str">
        <f ca="1">IF(ISERROR($Y2082),"",OFFSET('Smelter Look-up'!$G$4,$Y2082-4,0))</f>
        <v/>
      </c>
      <c r="I2082" s="96" t="str">
        <f ca="1">IF(ISERROR($Y2082),"",OFFSET('Smelter Look-up'!$H$4,$Y2082-4,0))</f>
        <v/>
      </c>
      <c r="J2082" s="96" t="str">
        <f ca="1">IF(ISERROR($Y2082),"",OFFSET('Smelter Look-up'!$I$4,$Y2082-4,0))</f>
        <v/>
      </c>
      <c r="K2082" s="97"/>
      <c r="L2082" s="97"/>
      <c r="M2082" s="97"/>
      <c r="N2082" s="97"/>
      <c r="O2082" s="97"/>
      <c r="P2082" s="97"/>
      <c r="Q2082" s="98"/>
      <c r="R2082" s="140" t="str">
        <f ca="1">IF(ISERROR($Y2082),"",OFFSET('Smelter Look-up'!$C$4,$Y2082-4,0)&amp;"")</f>
        <v/>
      </c>
      <c r="S2082" s="98" t="str">
        <f ca="1" t="shared" si="230"/>
        <v/>
      </c>
      <c r="T2082" s="98" t="str">
        <f ca="1">IF(B2082="","",IF(ISERROR(MATCH($J2082,SorP!B:B,0)),"",INDIRECT("'SorP'!$A$"&amp;MATCH($S2082&amp;$J2082,SorP!C:C,0))))</f>
        <v/>
      </c>
      <c r="U2082" s="99"/>
      <c r="V2082" s="74" t="str">
        <f ca="1" t="shared" si="231"/>
        <v/>
      </c>
      <c r="W2082" s="74" t="b">
        <f ca="1" t="shared" si="232"/>
        <v>0</v>
      </c>
      <c r="X2082" s="74" t="str">
        <f ca="1" t="shared" si="233"/>
        <v>+</v>
      </c>
      <c r="Y2082" s="74" t="e">
        <f ca="1">IF(C2082="",NA(),MATCH($B2082&amp;$C2082,'Smelter Look-up'!$J:$J,0))</f>
        <v>#N/A</v>
      </c>
      <c r="AB2082" s="74">
        <f ca="1" t="shared" si="234"/>
        <v>0</v>
      </c>
      <c r="AC2082" s="74" t="str">
        <f ca="1" t="shared" si="235"/>
        <v/>
      </c>
      <c r="AD2082" s="74" t="str">
        <f ca="1" t="shared" si="236"/>
        <v/>
      </c>
    </row>
    <row r="2083" s="74" customFormat="1" ht="20.15" customHeight="1" spans="1:30">
      <c r="A2083" s="97"/>
      <c r="B2083" s="95" t="str">
        <f ca="1">IF(LEN(A2083)=0,"",INDEX('Smelter Look-up'!$A:$A,MATCH($A2083,'Smelter Look-up'!$E:$E,0)))</f>
        <v/>
      </c>
      <c r="C2083" s="95" t="str">
        <f ca="1">IF(LEN(A2083)=0,"",INDEX('Smelter Look-up'!$C:$C,MATCH($A2083,'Smelter Look-up'!$E:$E,0)))</f>
        <v/>
      </c>
      <c r="D2083" s="95"/>
      <c r="E2083" s="95" t="str">
        <f ca="1">IF(ISERROR($Y2083),"",OFFSET('Smelter Look-up'!$D$4,$Y2083-4,0)&amp;"")</f>
        <v/>
      </c>
      <c r="F2083" s="95" t="str">
        <f ca="1">IF(ISERROR($Y2083),"",OFFSET('Smelter Look-up'!$E$4,$Y2083-4,0))</f>
        <v/>
      </c>
      <c r="G2083" s="95" t="str">
        <f ca="1">IF(C2083="Smelter not listed","Enter smelter details",IF(ISERROR($Y2083),"",OFFSET('Smelter Look-up'!$F$4,$Y2083-4,0)))</f>
        <v/>
      </c>
      <c r="H2083" s="154" t="str">
        <f ca="1">IF(ISERROR($Y2083),"",OFFSET('Smelter Look-up'!$G$4,$Y2083-4,0))</f>
        <v/>
      </c>
      <c r="I2083" s="96" t="str">
        <f ca="1">IF(ISERROR($Y2083),"",OFFSET('Smelter Look-up'!$H$4,$Y2083-4,0))</f>
        <v/>
      </c>
      <c r="J2083" s="96" t="str">
        <f ca="1">IF(ISERROR($Y2083),"",OFFSET('Smelter Look-up'!$I$4,$Y2083-4,0))</f>
        <v/>
      </c>
      <c r="K2083" s="97"/>
      <c r="L2083" s="97"/>
      <c r="M2083" s="97"/>
      <c r="N2083" s="97"/>
      <c r="O2083" s="97"/>
      <c r="P2083" s="97"/>
      <c r="Q2083" s="98"/>
      <c r="R2083" s="140" t="str">
        <f ca="1">IF(ISERROR($Y2083),"",OFFSET('Smelter Look-up'!$C$4,$Y2083-4,0)&amp;"")</f>
        <v/>
      </c>
      <c r="S2083" s="98" t="str">
        <f ca="1" t="shared" si="230"/>
        <v/>
      </c>
      <c r="T2083" s="98" t="str">
        <f ca="1">IF(B2083="","",IF(ISERROR(MATCH($J2083,SorP!B:B,0)),"",INDIRECT("'SorP'!$A$"&amp;MATCH($S2083&amp;$J2083,SorP!C:C,0))))</f>
        <v/>
      </c>
      <c r="U2083" s="99"/>
      <c r="V2083" s="74" t="str">
        <f ca="1" t="shared" si="231"/>
        <v/>
      </c>
      <c r="W2083" s="74" t="b">
        <f ca="1" t="shared" si="232"/>
        <v>0</v>
      </c>
      <c r="X2083" s="74" t="str">
        <f ca="1" t="shared" si="233"/>
        <v>+</v>
      </c>
      <c r="Y2083" s="74" t="e">
        <f ca="1">IF(C2083="",NA(),MATCH($B2083&amp;$C2083,'Smelter Look-up'!$J:$J,0))</f>
        <v>#N/A</v>
      </c>
      <c r="AB2083" s="74">
        <f ca="1" t="shared" si="234"/>
        <v>0</v>
      </c>
      <c r="AC2083" s="74" t="str">
        <f ca="1" t="shared" si="235"/>
        <v/>
      </c>
      <c r="AD2083" s="74" t="str">
        <f ca="1" t="shared" si="236"/>
        <v/>
      </c>
    </row>
    <row r="2084" s="74" customFormat="1" ht="20.15" customHeight="1" spans="1:30">
      <c r="A2084" s="97"/>
      <c r="B2084" s="95" t="str">
        <f ca="1">IF(LEN(A2084)=0,"",INDEX('Smelter Look-up'!$A:$A,MATCH($A2084,'Smelter Look-up'!$E:$E,0)))</f>
        <v/>
      </c>
      <c r="C2084" s="95" t="str">
        <f ca="1">IF(LEN(A2084)=0,"",INDEX('Smelter Look-up'!$C:$C,MATCH($A2084,'Smelter Look-up'!$E:$E,0)))</f>
        <v/>
      </c>
      <c r="D2084" s="95"/>
      <c r="E2084" s="95" t="str">
        <f ca="1">IF(ISERROR($Y2084),"",OFFSET('Smelter Look-up'!$D$4,$Y2084-4,0)&amp;"")</f>
        <v/>
      </c>
      <c r="F2084" s="95" t="str">
        <f ca="1">IF(ISERROR($Y2084),"",OFFSET('Smelter Look-up'!$E$4,$Y2084-4,0))</f>
        <v/>
      </c>
      <c r="G2084" s="95" t="str">
        <f ca="1">IF(C2084="Smelter not listed","Enter smelter details",IF(ISERROR($Y2084),"",OFFSET('Smelter Look-up'!$F$4,$Y2084-4,0)))</f>
        <v/>
      </c>
      <c r="H2084" s="154" t="str">
        <f ca="1">IF(ISERROR($Y2084),"",OFFSET('Smelter Look-up'!$G$4,$Y2084-4,0))</f>
        <v/>
      </c>
      <c r="I2084" s="96" t="str">
        <f ca="1">IF(ISERROR($Y2084),"",OFFSET('Smelter Look-up'!$H$4,$Y2084-4,0))</f>
        <v/>
      </c>
      <c r="J2084" s="96" t="str">
        <f ca="1">IF(ISERROR($Y2084),"",OFFSET('Smelter Look-up'!$I$4,$Y2084-4,0))</f>
        <v/>
      </c>
      <c r="K2084" s="97"/>
      <c r="L2084" s="97"/>
      <c r="M2084" s="97"/>
      <c r="N2084" s="97"/>
      <c r="O2084" s="97"/>
      <c r="P2084" s="97"/>
      <c r="Q2084" s="98"/>
      <c r="R2084" s="140" t="str">
        <f ca="1">IF(ISERROR($Y2084),"",OFFSET('Smelter Look-up'!$C$4,$Y2084-4,0)&amp;"")</f>
        <v/>
      </c>
      <c r="S2084" s="98" t="str">
        <f ca="1" t="shared" si="230"/>
        <v/>
      </c>
      <c r="T2084" s="98" t="str">
        <f ca="1">IF(B2084="","",IF(ISERROR(MATCH($J2084,SorP!B:B,0)),"",INDIRECT("'SorP'!$A$"&amp;MATCH($S2084&amp;$J2084,SorP!C:C,0))))</f>
        <v/>
      </c>
      <c r="U2084" s="99"/>
      <c r="V2084" s="74" t="str">
        <f ca="1" t="shared" si="231"/>
        <v/>
      </c>
      <c r="W2084" s="74" t="b">
        <f ca="1" t="shared" si="232"/>
        <v>0</v>
      </c>
      <c r="X2084" s="74" t="str">
        <f ca="1" t="shared" si="233"/>
        <v>+</v>
      </c>
      <c r="Y2084" s="74" t="e">
        <f ca="1">IF(C2084="",NA(),MATCH($B2084&amp;$C2084,'Smelter Look-up'!$J:$J,0))</f>
        <v>#N/A</v>
      </c>
      <c r="AB2084" s="74">
        <f ca="1" t="shared" si="234"/>
        <v>0</v>
      </c>
      <c r="AC2084" s="74" t="str">
        <f ca="1" t="shared" si="235"/>
        <v/>
      </c>
      <c r="AD2084" s="74" t="str">
        <f ca="1" t="shared" si="236"/>
        <v/>
      </c>
    </row>
    <row r="2085" s="74" customFormat="1" ht="20.15" customHeight="1" spans="1:30">
      <c r="A2085" s="97"/>
      <c r="B2085" s="95" t="str">
        <f ca="1">IF(LEN(A2085)=0,"",INDEX('Smelter Look-up'!$A:$A,MATCH($A2085,'Smelter Look-up'!$E:$E,0)))</f>
        <v/>
      </c>
      <c r="C2085" s="95" t="str">
        <f ca="1">IF(LEN(A2085)=0,"",INDEX('Smelter Look-up'!$C:$C,MATCH($A2085,'Smelter Look-up'!$E:$E,0)))</f>
        <v/>
      </c>
      <c r="D2085" s="95"/>
      <c r="E2085" s="95" t="str">
        <f ca="1">IF(ISERROR($Y2085),"",OFFSET('Smelter Look-up'!$D$4,$Y2085-4,0)&amp;"")</f>
        <v/>
      </c>
      <c r="F2085" s="95" t="str">
        <f ca="1">IF(ISERROR($Y2085),"",OFFSET('Smelter Look-up'!$E$4,$Y2085-4,0))</f>
        <v/>
      </c>
      <c r="G2085" s="95" t="str">
        <f ca="1">IF(C2085="Smelter not listed","Enter smelter details",IF(ISERROR($Y2085),"",OFFSET('Smelter Look-up'!$F$4,$Y2085-4,0)))</f>
        <v/>
      </c>
      <c r="H2085" s="154" t="str">
        <f ca="1">IF(ISERROR($Y2085),"",OFFSET('Smelter Look-up'!$G$4,$Y2085-4,0))</f>
        <v/>
      </c>
      <c r="I2085" s="96" t="str">
        <f ca="1">IF(ISERROR($Y2085),"",OFFSET('Smelter Look-up'!$H$4,$Y2085-4,0))</f>
        <v/>
      </c>
      <c r="J2085" s="96" t="str">
        <f ca="1">IF(ISERROR($Y2085),"",OFFSET('Smelter Look-up'!$I$4,$Y2085-4,0))</f>
        <v/>
      </c>
      <c r="K2085" s="97"/>
      <c r="L2085" s="97"/>
      <c r="M2085" s="97"/>
      <c r="N2085" s="97"/>
      <c r="O2085" s="97"/>
      <c r="P2085" s="97"/>
      <c r="Q2085" s="98"/>
      <c r="R2085" s="140" t="str">
        <f ca="1">IF(ISERROR($Y2085),"",OFFSET('Smelter Look-up'!$C$4,$Y2085-4,0)&amp;"")</f>
        <v/>
      </c>
      <c r="S2085" s="98" t="str">
        <f ca="1" t="shared" si="230"/>
        <v/>
      </c>
      <c r="T2085" s="98" t="str">
        <f ca="1">IF(B2085="","",IF(ISERROR(MATCH($J2085,SorP!B:B,0)),"",INDIRECT("'SorP'!$A$"&amp;MATCH($S2085&amp;$J2085,SorP!C:C,0))))</f>
        <v/>
      </c>
      <c r="U2085" s="99"/>
      <c r="V2085" s="74" t="str">
        <f ca="1" t="shared" si="231"/>
        <v/>
      </c>
      <c r="W2085" s="74" t="b">
        <f ca="1" t="shared" si="232"/>
        <v>0</v>
      </c>
      <c r="X2085" s="74" t="str">
        <f ca="1" t="shared" si="233"/>
        <v>+</v>
      </c>
      <c r="Y2085" s="74" t="e">
        <f ca="1">IF(C2085="",NA(),MATCH($B2085&amp;$C2085,'Smelter Look-up'!$J:$J,0))</f>
        <v>#N/A</v>
      </c>
      <c r="AB2085" s="74">
        <f ca="1" t="shared" si="234"/>
        <v>0</v>
      </c>
      <c r="AC2085" s="74" t="str">
        <f ca="1" t="shared" si="235"/>
        <v/>
      </c>
      <c r="AD2085" s="74" t="str">
        <f ca="1" t="shared" si="236"/>
        <v/>
      </c>
    </row>
    <row r="2086" s="74" customFormat="1" ht="20.15" customHeight="1" spans="1:30">
      <c r="A2086" s="97"/>
      <c r="B2086" s="95" t="str">
        <f ca="1">IF(LEN(A2086)=0,"",INDEX('Smelter Look-up'!$A:$A,MATCH($A2086,'Smelter Look-up'!$E:$E,0)))</f>
        <v/>
      </c>
      <c r="C2086" s="95" t="str">
        <f ca="1">IF(LEN(A2086)=0,"",INDEX('Smelter Look-up'!$C:$C,MATCH($A2086,'Smelter Look-up'!$E:$E,0)))</f>
        <v/>
      </c>
      <c r="D2086" s="95"/>
      <c r="E2086" s="95" t="str">
        <f ca="1">IF(ISERROR($Y2086),"",OFFSET('Smelter Look-up'!$D$4,$Y2086-4,0)&amp;"")</f>
        <v/>
      </c>
      <c r="F2086" s="95" t="str">
        <f ca="1">IF(ISERROR($Y2086),"",OFFSET('Smelter Look-up'!$E$4,$Y2086-4,0))</f>
        <v/>
      </c>
      <c r="G2086" s="95" t="str">
        <f ca="1">IF(C2086="Smelter not listed","Enter smelter details",IF(ISERROR($Y2086),"",OFFSET('Smelter Look-up'!$F$4,$Y2086-4,0)))</f>
        <v/>
      </c>
      <c r="H2086" s="154" t="str">
        <f ca="1">IF(ISERROR($Y2086),"",OFFSET('Smelter Look-up'!$G$4,$Y2086-4,0))</f>
        <v/>
      </c>
      <c r="I2086" s="96" t="str">
        <f ca="1">IF(ISERROR($Y2086),"",OFFSET('Smelter Look-up'!$H$4,$Y2086-4,0))</f>
        <v/>
      </c>
      <c r="J2086" s="96" t="str">
        <f ca="1">IF(ISERROR($Y2086),"",OFFSET('Smelter Look-up'!$I$4,$Y2086-4,0))</f>
        <v/>
      </c>
      <c r="K2086" s="97"/>
      <c r="L2086" s="97"/>
      <c r="M2086" s="97"/>
      <c r="N2086" s="97"/>
      <c r="O2086" s="97"/>
      <c r="P2086" s="97"/>
      <c r="Q2086" s="98"/>
      <c r="R2086" s="140" t="str">
        <f ca="1">IF(ISERROR($Y2086),"",OFFSET('Smelter Look-up'!$C$4,$Y2086-4,0)&amp;"")</f>
        <v/>
      </c>
      <c r="S2086" s="98" t="str">
        <f ca="1" t="shared" si="230"/>
        <v/>
      </c>
      <c r="T2086" s="98" t="str">
        <f ca="1">IF(B2086="","",IF(ISERROR(MATCH($J2086,SorP!B:B,0)),"",INDIRECT("'SorP'!$A$"&amp;MATCH($S2086&amp;$J2086,SorP!C:C,0))))</f>
        <v/>
      </c>
      <c r="U2086" s="99"/>
      <c r="V2086" s="74" t="str">
        <f ca="1" t="shared" si="231"/>
        <v/>
      </c>
      <c r="W2086" s="74" t="b">
        <f ca="1" t="shared" si="232"/>
        <v>0</v>
      </c>
      <c r="X2086" s="74" t="str">
        <f ca="1" t="shared" si="233"/>
        <v>+</v>
      </c>
      <c r="Y2086" s="74" t="e">
        <f ca="1">IF(C2086="",NA(),MATCH($B2086&amp;$C2086,'Smelter Look-up'!$J:$J,0))</f>
        <v>#N/A</v>
      </c>
      <c r="AB2086" s="74">
        <f ca="1" t="shared" si="234"/>
        <v>0</v>
      </c>
      <c r="AC2086" s="74" t="str">
        <f ca="1" t="shared" si="235"/>
        <v/>
      </c>
      <c r="AD2086" s="74" t="str">
        <f ca="1" t="shared" si="236"/>
        <v/>
      </c>
    </row>
    <row r="2087" s="74" customFormat="1" ht="20.15" customHeight="1" spans="1:30">
      <c r="A2087" s="97"/>
      <c r="B2087" s="95" t="str">
        <f ca="1">IF(LEN(A2087)=0,"",INDEX('Smelter Look-up'!$A:$A,MATCH($A2087,'Smelter Look-up'!$E:$E,0)))</f>
        <v/>
      </c>
      <c r="C2087" s="95" t="str">
        <f ca="1">IF(LEN(A2087)=0,"",INDEX('Smelter Look-up'!$C:$C,MATCH($A2087,'Smelter Look-up'!$E:$E,0)))</f>
        <v/>
      </c>
      <c r="D2087" s="95"/>
      <c r="E2087" s="95" t="str">
        <f ca="1">IF(ISERROR($Y2087),"",OFFSET('Smelter Look-up'!$D$4,$Y2087-4,0)&amp;"")</f>
        <v/>
      </c>
      <c r="F2087" s="95" t="str">
        <f ca="1">IF(ISERROR($Y2087),"",OFFSET('Smelter Look-up'!$E$4,$Y2087-4,0))</f>
        <v/>
      </c>
      <c r="G2087" s="95" t="str">
        <f ca="1">IF(C2087="Smelter not listed","Enter smelter details",IF(ISERROR($Y2087),"",OFFSET('Smelter Look-up'!$F$4,$Y2087-4,0)))</f>
        <v/>
      </c>
      <c r="H2087" s="154" t="str">
        <f ca="1">IF(ISERROR($Y2087),"",OFFSET('Smelter Look-up'!$G$4,$Y2087-4,0))</f>
        <v/>
      </c>
      <c r="I2087" s="96" t="str">
        <f ca="1">IF(ISERROR($Y2087),"",OFFSET('Smelter Look-up'!$H$4,$Y2087-4,0))</f>
        <v/>
      </c>
      <c r="J2087" s="96" t="str">
        <f ca="1">IF(ISERROR($Y2087),"",OFFSET('Smelter Look-up'!$I$4,$Y2087-4,0))</f>
        <v/>
      </c>
      <c r="K2087" s="97"/>
      <c r="L2087" s="97"/>
      <c r="M2087" s="97"/>
      <c r="N2087" s="97"/>
      <c r="O2087" s="97"/>
      <c r="P2087" s="97"/>
      <c r="Q2087" s="98"/>
      <c r="R2087" s="140" t="str">
        <f ca="1">IF(ISERROR($Y2087),"",OFFSET('Smelter Look-up'!$C$4,$Y2087-4,0)&amp;"")</f>
        <v/>
      </c>
      <c r="S2087" s="98" t="str">
        <f ca="1" t="shared" si="230"/>
        <v/>
      </c>
      <c r="T2087" s="98" t="str">
        <f ca="1">IF(B2087="","",IF(ISERROR(MATCH($J2087,SorP!B:B,0)),"",INDIRECT("'SorP'!$A$"&amp;MATCH($S2087&amp;$J2087,SorP!C:C,0))))</f>
        <v/>
      </c>
      <c r="U2087" s="99"/>
      <c r="V2087" s="74" t="str">
        <f ca="1" t="shared" si="231"/>
        <v/>
      </c>
      <c r="W2087" s="74" t="b">
        <f ca="1" t="shared" si="232"/>
        <v>0</v>
      </c>
      <c r="X2087" s="74" t="str">
        <f ca="1" t="shared" si="233"/>
        <v>+</v>
      </c>
      <c r="Y2087" s="74" t="e">
        <f ca="1">IF(C2087="",NA(),MATCH($B2087&amp;$C2087,'Smelter Look-up'!$J:$J,0))</f>
        <v>#N/A</v>
      </c>
      <c r="AB2087" s="74">
        <f ca="1" t="shared" si="234"/>
        <v>0</v>
      </c>
      <c r="AC2087" s="74" t="str">
        <f ca="1" t="shared" si="235"/>
        <v/>
      </c>
      <c r="AD2087" s="74" t="str">
        <f ca="1" t="shared" si="236"/>
        <v/>
      </c>
    </row>
    <row r="2088" s="74" customFormat="1" ht="20.15" customHeight="1" spans="1:30">
      <c r="A2088" s="97"/>
      <c r="B2088" s="95" t="str">
        <f ca="1">IF(LEN(A2088)=0,"",INDEX('Smelter Look-up'!$A:$A,MATCH($A2088,'Smelter Look-up'!$E:$E,0)))</f>
        <v/>
      </c>
      <c r="C2088" s="95" t="str">
        <f ca="1">IF(LEN(A2088)=0,"",INDEX('Smelter Look-up'!$C:$C,MATCH($A2088,'Smelter Look-up'!$E:$E,0)))</f>
        <v/>
      </c>
      <c r="D2088" s="95"/>
      <c r="E2088" s="95" t="str">
        <f ca="1">IF(ISERROR($Y2088),"",OFFSET('Smelter Look-up'!$D$4,$Y2088-4,0)&amp;"")</f>
        <v/>
      </c>
      <c r="F2088" s="95" t="str">
        <f ca="1">IF(ISERROR($Y2088),"",OFFSET('Smelter Look-up'!$E$4,$Y2088-4,0))</f>
        <v/>
      </c>
      <c r="G2088" s="95" t="str">
        <f ca="1">IF(C2088="Smelter not listed","Enter smelter details",IF(ISERROR($Y2088),"",OFFSET('Smelter Look-up'!$F$4,$Y2088-4,0)))</f>
        <v/>
      </c>
      <c r="H2088" s="154" t="str">
        <f ca="1">IF(ISERROR($Y2088),"",OFFSET('Smelter Look-up'!$G$4,$Y2088-4,0))</f>
        <v/>
      </c>
      <c r="I2088" s="96" t="str">
        <f ca="1">IF(ISERROR($Y2088),"",OFFSET('Smelter Look-up'!$H$4,$Y2088-4,0))</f>
        <v/>
      </c>
      <c r="J2088" s="96" t="str">
        <f ca="1">IF(ISERROR($Y2088),"",OFFSET('Smelter Look-up'!$I$4,$Y2088-4,0))</f>
        <v/>
      </c>
      <c r="K2088" s="97"/>
      <c r="L2088" s="97"/>
      <c r="M2088" s="97"/>
      <c r="N2088" s="97"/>
      <c r="O2088" s="97"/>
      <c r="P2088" s="97"/>
      <c r="Q2088" s="98"/>
      <c r="R2088" s="140" t="str">
        <f ca="1">IF(ISERROR($Y2088),"",OFFSET('Smelter Look-up'!$C$4,$Y2088-4,0)&amp;"")</f>
        <v/>
      </c>
      <c r="S2088" s="98" t="str">
        <f ca="1" t="shared" si="230"/>
        <v/>
      </c>
      <c r="T2088" s="98" t="str">
        <f ca="1">IF(B2088="","",IF(ISERROR(MATCH($J2088,SorP!B:B,0)),"",INDIRECT("'SorP'!$A$"&amp;MATCH($S2088&amp;$J2088,SorP!C:C,0))))</f>
        <v/>
      </c>
      <c r="U2088" s="99"/>
      <c r="V2088" s="74" t="str">
        <f ca="1" t="shared" si="231"/>
        <v/>
      </c>
      <c r="W2088" s="74" t="b">
        <f ca="1" t="shared" si="232"/>
        <v>0</v>
      </c>
      <c r="X2088" s="74" t="str">
        <f ca="1" t="shared" si="233"/>
        <v>+</v>
      </c>
      <c r="Y2088" s="74" t="e">
        <f ca="1">IF(C2088="",NA(),MATCH($B2088&amp;$C2088,'Smelter Look-up'!$J:$J,0))</f>
        <v>#N/A</v>
      </c>
      <c r="AB2088" s="74">
        <f ca="1" t="shared" si="234"/>
        <v>0</v>
      </c>
      <c r="AC2088" s="74" t="str">
        <f ca="1" t="shared" si="235"/>
        <v/>
      </c>
      <c r="AD2088" s="74" t="str">
        <f ca="1" t="shared" si="236"/>
        <v/>
      </c>
    </row>
    <row r="2089" s="74" customFormat="1" ht="20.15" customHeight="1" spans="1:30">
      <c r="A2089" s="97"/>
      <c r="B2089" s="95" t="str">
        <f ca="1">IF(LEN(A2089)=0,"",INDEX('Smelter Look-up'!$A:$A,MATCH($A2089,'Smelter Look-up'!$E:$E,0)))</f>
        <v/>
      </c>
      <c r="C2089" s="95" t="str">
        <f ca="1">IF(LEN(A2089)=0,"",INDEX('Smelter Look-up'!$C:$C,MATCH($A2089,'Smelter Look-up'!$E:$E,0)))</f>
        <v/>
      </c>
      <c r="D2089" s="95"/>
      <c r="E2089" s="95" t="str">
        <f ca="1">IF(ISERROR($Y2089),"",OFFSET('Smelter Look-up'!$D$4,$Y2089-4,0)&amp;"")</f>
        <v/>
      </c>
      <c r="F2089" s="95" t="str">
        <f ca="1">IF(ISERROR($Y2089),"",OFFSET('Smelter Look-up'!$E$4,$Y2089-4,0))</f>
        <v/>
      </c>
      <c r="G2089" s="95" t="str">
        <f ca="1">IF(C2089="Smelter not listed","Enter smelter details",IF(ISERROR($Y2089),"",OFFSET('Smelter Look-up'!$F$4,$Y2089-4,0)))</f>
        <v/>
      </c>
      <c r="H2089" s="154" t="str">
        <f ca="1">IF(ISERROR($Y2089),"",OFFSET('Smelter Look-up'!$G$4,$Y2089-4,0))</f>
        <v/>
      </c>
      <c r="I2089" s="96" t="str">
        <f ca="1">IF(ISERROR($Y2089),"",OFFSET('Smelter Look-up'!$H$4,$Y2089-4,0))</f>
        <v/>
      </c>
      <c r="J2089" s="96" t="str">
        <f ca="1">IF(ISERROR($Y2089),"",OFFSET('Smelter Look-up'!$I$4,$Y2089-4,0))</f>
        <v/>
      </c>
      <c r="K2089" s="97"/>
      <c r="L2089" s="97"/>
      <c r="M2089" s="97"/>
      <c r="N2089" s="97"/>
      <c r="O2089" s="97"/>
      <c r="P2089" s="97"/>
      <c r="Q2089" s="98"/>
      <c r="R2089" s="140" t="str">
        <f ca="1">IF(ISERROR($Y2089),"",OFFSET('Smelter Look-up'!$C$4,$Y2089-4,0)&amp;"")</f>
        <v/>
      </c>
      <c r="S2089" s="98" t="str">
        <f ca="1" t="shared" si="230"/>
        <v/>
      </c>
      <c r="T2089" s="98" t="str">
        <f ca="1">IF(B2089="","",IF(ISERROR(MATCH($J2089,SorP!B:B,0)),"",INDIRECT("'SorP'!$A$"&amp;MATCH($S2089&amp;$J2089,SorP!C:C,0))))</f>
        <v/>
      </c>
      <c r="U2089" s="99"/>
      <c r="V2089" s="74" t="str">
        <f ca="1" t="shared" si="231"/>
        <v/>
      </c>
      <c r="W2089" s="74" t="b">
        <f ca="1" t="shared" si="232"/>
        <v>0</v>
      </c>
      <c r="X2089" s="74" t="str">
        <f ca="1" t="shared" si="233"/>
        <v>+</v>
      </c>
      <c r="Y2089" s="74" t="e">
        <f ca="1">IF(C2089="",NA(),MATCH($B2089&amp;$C2089,'Smelter Look-up'!$J:$J,0))</f>
        <v>#N/A</v>
      </c>
      <c r="AB2089" s="74">
        <f ca="1" t="shared" si="234"/>
        <v>0</v>
      </c>
      <c r="AC2089" s="74" t="str">
        <f ca="1" t="shared" si="235"/>
        <v/>
      </c>
      <c r="AD2089" s="74" t="str">
        <f ca="1" t="shared" si="236"/>
        <v/>
      </c>
    </row>
    <row r="2090" s="74" customFormat="1" ht="20.15" customHeight="1" spans="1:30">
      <c r="A2090" s="97"/>
      <c r="B2090" s="95" t="str">
        <f ca="1">IF(LEN(A2090)=0,"",INDEX('Smelter Look-up'!$A:$A,MATCH($A2090,'Smelter Look-up'!$E:$E,0)))</f>
        <v/>
      </c>
      <c r="C2090" s="95" t="str">
        <f ca="1">IF(LEN(A2090)=0,"",INDEX('Smelter Look-up'!$C:$C,MATCH($A2090,'Smelter Look-up'!$E:$E,0)))</f>
        <v/>
      </c>
      <c r="D2090" s="95"/>
      <c r="E2090" s="95" t="str">
        <f ca="1">IF(ISERROR($Y2090),"",OFFSET('Smelter Look-up'!$D$4,$Y2090-4,0)&amp;"")</f>
        <v/>
      </c>
      <c r="F2090" s="95" t="str">
        <f ca="1">IF(ISERROR($Y2090),"",OFFSET('Smelter Look-up'!$E$4,$Y2090-4,0))</f>
        <v/>
      </c>
      <c r="G2090" s="95" t="str">
        <f ca="1">IF(C2090="Smelter not listed","Enter smelter details",IF(ISERROR($Y2090),"",OFFSET('Smelter Look-up'!$F$4,$Y2090-4,0)))</f>
        <v/>
      </c>
      <c r="H2090" s="154" t="str">
        <f ca="1">IF(ISERROR($Y2090),"",OFFSET('Smelter Look-up'!$G$4,$Y2090-4,0))</f>
        <v/>
      </c>
      <c r="I2090" s="96" t="str">
        <f ca="1">IF(ISERROR($Y2090),"",OFFSET('Smelter Look-up'!$H$4,$Y2090-4,0))</f>
        <v/>
      </c>
      <c r="J2090" s="96" t="str">
        <f ca="1">IF(ISERROR($Y2090),"",OFFSET('Smelter Look-up'!$I$4,$Y2090-4,0))</f>
        <v/>
      </c>
      <c r="K2090" s="97"/>
      <c r="L2090" s="97"/>
      <c r="M2090" s="97"/>
      <c r="N2090" s="97"/>
      <c r="O2090" s="97"/>
      <c r="P2090" s="97"/>
      <c r="Q2090" s="98"/>
      <c r="R2090" s="140" t="str">
        <f ca="1">IF(ISERROR($Y2090),"",OFFSET('Smelter Look-up'!$C$4,$Y2090-4,0)&amp;"")</f>
        <v/>
      </c>
      <c r="S2090" s="98" t="str">
        <f ca="1" t="shared" si="230"/>
        <v/>
      </c>
      <c r="T2090" s="98" t="str">
        <f ca="1">IF(B2090="","",IF(ISERROR(MATCH($J2090,SorP!B:B,0)),"",INDIRECT("'SorP'!$A$"&amp;MATCH($S2090&amp;$J2090,SorP!C:C,0))))</f>
        <v/>
      </c>
      <c r="U2090" s="99"/>
      <c r="V2090" s="74" t="str">
        <f ca="1" t="shared" si="231"/>
        <v/>
      </c>
      <c r="W2090" s="74" t="b">
        <f ca="1" t="shared" si="232"/>
        <v>0</v>
      </c>
      <c r="X2090" s="74" t="str">
        <f ca="1" t="shared" si="233"/>
        <v>+</v>
      </c>
      <c r="Y2090" s="74" t="e">
        <f ca="1">IF(C2090="",NA(),MATCH($B2090&amp;$C2090,'Smelter Look-up'!$J:$J,0))</f>
        <v>#N/A</v>
      </c>
      <c r="AB2090" s="74">
        <f ca="1" t="shared" si="234"/>
        <v>0</v>
      </c>
      <c r="AC2090" s="74" t="str">
        <f ca="1" t="shared" si="235"/>
        <v/>
      </c>
      <c r="AD2090" s="74" t="str">
        <f ca="1" t="shared" si="236"/>
        <v/>
      </c>
    </row>
    <row r="2091" s="74" customFormat="1" ht="20.15" customHeight="1" spans="1:30">
      <c r="A2091" s="97"/>
      <c r="B2091" s="95" t="str">
        <f ca="1">IF(LEN(A2091)=0,"",INDEX('Smelter Look-up'!$A:$A,MATCH($A2091,'Smelter Look-up'!$E:$E,0)))</f>
        <v/>
      </c>
      <c r="C2091" s="95" t="str">
        <f ca="1">IF(LEN(A2091)=0,"",INDEX('Smelter Look-up'!$C:$C,MATCH($A2091,'Smelter Look-up'!$E:$E,0)))</f>
        <v/>
      </c>
      <c r="D2091" s="95"/>
      <c r="E2091" s="95" t="str">
        <f ca="1">IF(ISERROR($Y2091),"",OFFSET('Smelter Look-up'!$D$4,$Y2091-4,0)&amp;"")</f>
        <v/>
      </c>
      <c r="F2091" s="95" t="str">
        <f ca="1">IF(ISERROR($Y2091),"",OFFSET('Smelter Look-up'!$E$4,$Y2091-4,0))</f>
        <v/>
      </c>
      <c r="G2091" s="95" t="str">
        <f ca="1">IF(C2091="Smelter not listed","Enter smelter details",IF(ISERROR($Y2091),"",OFFSET('Smelter Look-up'!$F$4,$Y2091-4,0)))</f>
        <v/>
      </c>
      <c r="H2091" s="154" t="str">
        <f ca="1">IF(ISERROR($Y2091),"",OFFSET('Smelter Look-up'!$G$4,$Y2091-4,0))</f>
        <v/>
      </c>
      <c r="I2091" s="96" t="str">
        <f ca="1">IF(ISERROR($Y2091),"",OFFSET('Smelter Look-up'!$H$4,$Y2091-4,0))</f>
        <v/>
      </c>
      <c r="J2091" s="96" t="str">
        <f ca="1">IF(ISERROR($Y2091),"",OFFSET('Smelter Look-up'!$I$4,$Y2091-4,0))</f>
        <v/>
      </c>
      <c r="K2091" s="97"/>
      <c r="L2091" s="97"/>
      <c r="M2091" s="97"/>
      <c r="N2091" s="97"/>
      <c r="O2091" s="97"/>
      <c r="P2091" s="97"/>
      <c r="Q2091" s="98"/>
      <c r="R2091" s="140" t="str">
        <f ca="1">IF(ISERROR($Y2091),"",OFFSET('Smelter Look-up'!$C$4,$Y2091-4,0)&amp;"")</f>
        <v/>
      </c>
      <c r="S2091" s="98" t="str">
        <f ca="1" t="shared" si="230"/>
        <v/>
      </c>
      <c r="T2091" s="98" t="str">
        <f ca="1">IF(B2091="","",IF(ISERROR(MATCH($J2091,SorP!B:B,0)),"",INDIRECT("'SorP'!$A$"&amp;MATCH($S2091&amp;$J2091,SorP!C:C,0))))</f>
        <v/>
      </c>
      <c r="U2091" s="99"/>
      <c r="V2091" s="74" t="str">
        <f ca="1" t="shared" si="231"/>
        <v/>
      </c>
      <c r="W2091" s="74" t="b">
        <f ca="1" t="shared" si="232"/>
        <v>0</v>
      </c>
      <c r="X2091" s="74" t="str">
        <f ca="1" t="shared" si="233"/>
        <v>+</v>
      </c>
      <c r="Y2091" s="74" t="e">
        <f ca="1">IF(C2091="",NA(),MATCH($B2091&amp;$C2091,'Smelter Look-up'!$J:$J,0))</f>
        <v>#N/A</v>
      </c>
      <c r="AB2091" s="74">
        <f ca="1" t="shared" si="234"/>
        <v>0</v>
      </c>
      <c r="AC2091" s="74" t="str">
        <f ca="1" t="shared" si="235"/>
        <v/>
      </c>
      <c r="AD2091" s="74" t="str">
        <f ca="1" t="shared" si="236"/>
        <v/>
      </c>
    </row>
    <row r="2092" s="74" customFormat="1" ht="20.15" customHeight="1" spans="1:30">
      <c r="A2092" s="97"/>
      <c r="B2092" s="95" t="str">
        <f ca="1">IF(LEN(A2092)=0,"",INDEX('Smelter Look-up'!$A:$A,MATCH($A2092,'Smelter Look-up'!$E:$E,0)))</f>
        <v/>
      </c>
      <c r="C2092" s="95" t="str">
        <f ca="1">IF(LEN(A2092)=0,"",INDEX('Smelter Look-up'!$C:$C,MATCH($A2092,'Smelter Look-up'!$E:$E,0)))</f>
        <v/>
      </c>
      <c r="D2092" s="95"/>
      <c r="E2092" s="95" t="str">
        <f ca="1">IF(ISERROR($Y2092),"",OFFSET('Smelter Look-up'!$D$4,$Y2092-4,0)&amp;"")</f>
        <v/>
      </c>
      <c r="F2092" s="95" t="str">
        <f ca="1">IF(ISERROR($Y2092),"",OFFSET('Smelter Look-up'!$E$4,$Y2092-4,0))</f>
        <v/>
      </c>
      <c r="G2092" s="95" t="str">
        <f ca="1">IF(C2092="Smelter not listed","Enter smelter details",IF(ISERROR($Y2092),"",OFFSET('Smelter Look-up'!$F$4,$Y2092-4,0)))</f>
        <v/>
      </c>
      <c r="H2092" s="154" t="str">
        <f ca="1">IF(ISERROR($Y2092),"",OFFSET('Smelter Look-up'!$G$4,$Y2092-4,0))</f>
        <v/>
      </c>
      <c r="I2092" s="96" t="str">
        <f ca="1">IF(ISERROR($Y2092),"",OFFSET('Smelter Look-up'!$H$4,$Y2092-4,0))</f>
        <v/>
      </c>
      <c r="J2092" s="96" t="str">
        <f ca="1">IF(ISERROR($Y2092),"",OFFSET('Smelter Look-up'!$I$4,$Y2092-4,0))</f>
        <v/>
      </c>
      <c r="K2092" s="97"/>
      <c r="L2092" s="97"/>
      <c r="M2092" s="97"/>
      <c r="N2092" s="97"/>
      <c r="O2092" s="97"/>
      <c r="P2092" s="97"/>
      <c r="Q2092" s="98"/>
      <c r="R2092" s="140" t="str">
        <f ca="1">IF(ISERROR($Y2092),"",OFFSET('Smelter Look-up'!$C$4,$Y2092-4,0)&amp;"")</f>
        <v/>
      </c>
      <c r="S2092" s="98" t="str">
        <f ca="1" t="shared" si="230"/>
        <v/>
      </c>
      <c r="T2092" s="98" t="str">
        <f ca="1">IF(B2092="","",IF(ISERROR(MATCH($J2092,SorP!B:B,0)),"",INDIRECT("'SorP'!$A$"&amp;MATCH($S2092&amp;$J2092,SorP!C:C,0))))</f>
        <v/>
      </c>
      <c r="U2092" s="99"/>
      <c r="V2092" s="74" t="str">
        <f ca="1" t="shared" si="231"/>
        <v/>
      </c>
      <c r="W2092" s="74" t="b">
        <f ca="1" t="shared" si="232"/>
        <v>0</v>
      </c>
      <c r="X2092" s="74" t="str">
        <f ca="1" t="shared" si="233"/>
        <v>+</v>
      </c>
      <c r="Y2092" s="74" t="e">
        <f ca="1">IF(C2092="",NA(),MATCH($B2092&amp;$C2092,'Smelter Look-up'!$J:$J,0))</f>
        <v>#N/A</v>
      </c>
      <c r="AB2092" s="74">
        <f ca="1" t="shared" si="234"/>
        <v>0</v>
      </c>
      <c r="AC2092" s="74" t="str">
        <f ca="1" t="shared" si="235"/>
        <v/>
      </c>
      <c r="AD2092" s="74" t="str">
        <f ca="1" t="shared" si="236"/>
        <v/>
      </c>
    </row>
    <row r="2093" s="74" customFormat="1" ht="20.15" customHeight="1" spans="1:30">
      <c r="A2093" s="97"/>
      <c r="B2093" s="95" t="str">
        <f ca="1">IF(LEN(A2093)=0,"",INDEX('Smelter Look-up'!$A:$A,MATCH($A2093,'Smelter Look-up'!$E:$E,0)))</f>
        <v/>
      </c>
      <c r="C2093" s="95" t="str">
        <f ca="1">IF(LEN(A2093)=0,"",INDEX('Smelter Look-up'!$C:$C,MATCH($A2093,'Smelter Look-up'!$E:$E,0)))</f>
        <v/>
      </c>
      <c r="D2093" s="95"/>
      <c r="E2093" s="95" t="str">
        <f ca="1">IF(ISERROR($Y2093),"",OFFSET('Smelter Look-up'!$D$4,$Y2093-4,0)&amp;"")</f>
        <v/>
      </c>
      <c r="F2093" s="95" t="str">
        <f ca="1">IF(ISERROR($Y2093),"",OFFSET('Smelter Look-up'!$E$4,$Y2093-4,0))</f>
        <v/>
      </c>
      <c r="G2093" s="95" t="str">
        <f ca="1">IF(C2093="Smelter not listed","Enter smelter details",IF(ISERROR($Y2093),"",OFFSET('Smelter Look-up'!$F$4,$Y2093-4,0)))</f>
        <v/>
      </c>
      <c r="H2093" s="154" t="str">
        <f ca="1">IF(ISERROR($Y2093),"",OFFSET('Smelter Look-up'!$G$4,$Y2093-4,0))</f>
        <v/>
      </c>
      <c r="I2093" s="96" t="str">
        <f ca="1">IF(ISERROR($Y2093),"",OFFSET('Smelter Look-up'!$H$4,$Y2093-4,0))</f>
        <v/>
      </c>
      <c r="J2093" s="96" t="str">
        <f ca="1">IF(ISERROR($Y2093),"",OFFSET('Smelter Look-up'!$I$4,$Y2093-4,0))</f>
        <v/>
      </c>
      <c r="K2093" s="97"/>
      <c r="L2093" s="97"/>
      <c r="M2093" s="97"/>
      <c r="N2093" s="97"/>
      <c r="O2093" s="97"/>
      <c r="P2093" s="97"/>
      <c r="Q2093" s="98"/>
      <c r="R2093" s="140" t="str">
        <f ca="1">IF(ISERROR($Y2093),"",OFFSET('Smelter Look-up'!$C$4,$Y2093-4,0)&amp;"")</f>
        <v/>
      </c>
      <c r="S2093" s="98" t="str">
        <f ca="1" t="shared" si="230"/>
        <v/>
      </c>
      <c r="T2093" s="98" t="str">
        <f ca="1">IF(B2093="","",IF(ISERROR(MATCH($J2093,SorP!B:B,0)),"",INDIRECT("'SorP'!$A$"&amp;MATCH($S2093&amp;$J2093,SorP!C:C,0))))</f>
        <v/>
      </c>
      <c r="U2093" s="99"/>
      <c r="V2093" s="74" t="str">
        <f ca="1" t="shared" si="231"/>
        <v/>
      </c>
      <c r="W2093" s="74" t="b">
        <f ca="1" t="shared" si="232"/>
        <v>0</v>
      </c>
      <c r="X2093" s="74" t="str">
        <f ca="1" t="shared" si="233"/>
        <v>+</v>
      </c>
      <c r="Y2093" s="74" t="e">
        <f ca="1">IF(C2093="",NA(),MATCH($B2093&amp;$C2093,'Smelter Look-up'!$J:$J,0))</f>
        <v>#N/A</v>
      </c>
      <c r="AB2093" s="74">
        <f ca="1" t="shared" si="234"/>
        <v>0</v>
      </c>
      <c r="AC2093" s="74" t="str">
        <f ca="1" t="shared" si="235"/>
        <v/>
      </c>
      <c r="AD2093" s="74" t="str">
        <f ca="1" t="shared" si="236"/>
        <v/>
      </c>
    </row>
    <row r="2094" s="74" customFormat="1" ht="20.15" customHeight="1" spans="1:30">
      <c r="A2094" s="97"/>
      <c r="B2094" s="95" t="str">
        <f ca="1">IF(LEN(A2094)=0,"",INDEX('Smelter Look-up'!$A:$A,MATCH($A2094,'Smelter Look-up'!$E:$E,0)))</f>
        <v/>
      </c>
      <c r="C2094" s="95" t="str">
        <f ca="1">IF(LEN(A2094)=0,"",INDEX('Smelter Look-up'!$C:$C,MATCH($A2094,'Smelter Look-up'!$E:$E,0)))</f>
        <v/>
      </c>
      <c r="D2094" s="95"/>
      <c r="E2094" s="95" t="str">
        <f ca="1">IF(ISERROR($Y2094),"",OFFSET('Smelter Look-up'!$D$4,$Y2094-4,0)&amp;"")</f>
        <v/>
      </c>
      <c r="F2094" s="95" t="str">
        <f ca="1">IF(ISERROR($Y2094),"",OFFSET('Smelter Look-up'!$E$4,$Y2094-4,0))</f>
        <v/>
      </c>
      <c r="G2094" s="95" t="str">
        <f ca="1">IF(C2094="Smelter not listed","Enter smelter details",IF(ISERROR($Y2094),"",OFFSET('Smelter Look-up'!$F$4,$Y2094-4,0)))</f>
        <v/>
      </c>
      <c r="H2094" s="154" t="str">
        <f ca="1">IF(ISERROR($Y2094),"",OFFSET('Smelter Look-up'!$G$4,$Y2094-4,0))</f>
        <v/>
      </c>
      <c r="I2094" s="96" t="str">
        <f ca="1">IF(ISERROR($Y2094),"",OFFSET('Smelter Look-up'!$H$4,$Y2094-4,0))</f>
        <v/>
      </c>
      <c r="J2094" s="96" t="str">
        <f ca="1">IF(ISERROR($Y2094),"",OFFSET('Smelter Look-up'!$I$4,$Y2094-4,0))</f>
        <v/>
      </c>
      <c r="K2094" s="97"/>
      <c r="L2094" s="97"/>
      <c r="M2094" s="97"/>
      <c r="N2094" s="97"/>
      <c r="O2094" s="97"/>
      <c r="P2094" s="97"/>
      <c r="Q2094" s="98"/>
      <c r="R2094" s="140" t="str">
        <f ca="1">IF(ISERROR($Y2094),"",OFFSET('Smelter Look-up'!$C$4,$Y2094-4,0)&amp;"")</f>
        <v/>
      </c>
      <c r="S2094" s="98" t="str">
        <f ca="1" t="shared" si="230"/>
        <v/>
      </c>
      <c r="T2094" s="98" t="str">
        <f ca="1">IF(B2094="","",IF(ISERROR(MATCH($J2094,SorP!B:B,0)),"",INDIRECT("'SorP'!$A$"&amp;MATCH($S2094&amp;$J2094,SorP!C:C,0))))</f>
        <v/>
      </c>
      <c r="U2094" s="99"/>
      <c r="V2094" s="74" t="str">
        <f ca="1" t="shared" si="231"/>
        <v/>
      </c>
      <c r="W2094" s="74" t="b">
        <f ca="1" t="shared" si="232"/>
        <v>0</v>
      </c>
      <c r="X2094" s="74" t="str">
        <f ca="1" t="shared" si="233"/>
        <v>+</v>
      </c>
      <c r="Y2094" s="74" t="e">
        <f ca="1">IF(C2094="",NA(),MATCH($B2094&amp;$C2094,'Smelter Look-up'!$J:$J,0))</f>
        <v>#N/A</v>
      </c>
      <c r="AB2094" s="74">
        <f ca="1" t="shared" si="234"/>
        <v>0</v>
      </c>
      <c r="AC2094" s="74" t="str">
        <f ca="1" t="shared" si="235"/>
        <v/>
      </c>
      <c r="AD2094" s="74" t="str">
        <f ca="1" t="shared" si="236"/>
        <v/>
      </c>
    </row>
    <row r="2095" s="74" customFormat="1" ht="20.15" customHeight="1" spans="1:30">
      <c r="A2095" s="97"/>
      <c r="B2095" s="95" t="str">
        <f ca="1">IF(LEN(A2095)=0,"",INDEX('Smelter Look-up'!$A:$A,MATCH($A2095,'Smelter Look-up'!$E:$E,0)))</f>
        <v/>
      </c>
      <c r="C2095" s="95" t="str">
        <f ca="1">IF(LEN(A2095)=0,"",INDEX('Smelter Look-up'!$C:$C,MATCH($A2095,'Smelter Look-up'!$E:$E,0)))</f>
        <v/>
      </c>
      <c r="D2095" s="95"/>
      <c r="E2095" s="95" t="str">
        <f ca="1">IF(ISERROR($Y2095),"",OFFSET('Smelter Look-up'!$D$4,$Y2095-4,0)&amp;"")</f>
        <v/>
      </c>
      <c r="F2095" s="95" t="str">
        <f ca="1">IF(ISERROR($Y2095),"",OFFSET('Smelter Look-up'!$E$4,$Y2095-4,0))</f>
        <v/>
      </c>
      <c r="G2095" s="95" t="str">
        <f ca="1">IF(C2095="Smelter not listed","Enter smelter details",IF(ISERROR($Y2095),"",OFFSET('Smelter Look-up'!$F$4,$Y2095-4,0)))</f>
        <v/>
      </c>
      <c r="H2095" s="154" t="str">
        <f ca="1">IF(ISERROR($Y2095),"",OFFSET('Smelter Look-up'!$G$4,$Y2095-4,0))</f>
        <v/>
      </c>
      <c r="I2095" s="96" t="str">
        <f ca="1">IF(ISERROR($Y2095),"",OFFSET('Smelter Look-up'!$H$4,$Y2095-4,0))</f>
        <v/>
      </c>
      <c r="J2095" s="96" t="str">
        <f ca="1">IF(ISERROR($Y2095),"",OFFSET('Smelter Look-up'!$I$4,$Y2095-4,0))</f>
        <v/>
      </c>
      <c r="K2095" s="97"/>
      <c r="L2095" s="97"/>
      <c r="M2095" s="97"/>
      <c r="N2095" s="97"/>
      <c r="O2095" s="97"/>
      <c r="P2095" s="97"/>
      <c r="Q2095" s="98"/>
      <c r="R2095" s="140" t="str">
        <f ca="1">IF(ISERROR($Y2095),"",OFFSET('Smelter Look-up'!$C$4,$Y2095-4,0)&amp;"")</f>
        <v/>
      </c>
      <c r="S2095" s="98" t="str">
        <f ca="1" t="shared" si="230"/>
        <v/>
      </c>
      <c r="T2095" s="98" t="str">
        <f ca="1">IF(B2095="","",IF(ISERROR(MATCH($J2095,SorP!B:B,0)),"",INDIRECT("'SorP'!$A$"&amp;MATCH($S2095&amp;$J2095,SorP!C:C,0))))</f>
        <v/>
      </c>
      <c r="U2095" s="99"/>
      <c r="V2095" s="74" t="str">
        <f ca="1" t="shared" si="231"/>
        <v/>
      </c>
      <c r="W2095" s="74" t="b">
        <f ca="1" t="shared" si="232"/>
        <v>0</v>
      </c>
      <c r="X2095" s="74" t="str">
        <f ca="1" t="shared" si="233"/>
        <v>+</v>
      </c>
      <c r="Y2095" s="74" t="e">
        <f ca="1">IF(C2095="",NA(),MATCH($B2095&amp;$C2095,'Smelter Look-up'!$J:$J,0))</f>
        <v>#N/A</v>
      </c>
      <c r="AB2095" s="74">
        <f ca="1" t="shared" si="234"/>
        <v>0</v>
      </c>
      <c r="AC2095" s="74" t="str">
        <f ca="1" t="shared" si="235"/>
        <v/>
      </c>
      <c r="AD2095" s="74" t="str">
        <f ca="1" t="shared" si="236"/>
        <v/>
      </c>
    </row>
    <row r="2096" s="74" customFormat="1" ht="20.15" customHeight="1" spans="1:30">
      <c r="A2096" s="97"/>
      <c r="B2096" s="95" t="str">
        <f ca="1">IF(LEN(A2096)=0,"",INDEX('Smelter Look-up'!$A:$A,MATCH($A2096,'Smelter Look-up'!$E:$E,0)))</f>
        <v/>
      </c>
      <c r="C2096" s="95" t="str">
        <f ca="1">IF(LEN(A2096)=0,"",INDEX('Smelter Look-up'!$C:$C,MATCH($A2096,'Smelter Look-up'!$E:$E,0)))</f>
        <v/>
      </c>
      <c r="D2096" s="95"/>
      <c r="E2096" s="95" t="str">
        <f ca="1">IF(ISERROR($Y2096),"",OFFSET('Smelter Look-up'!$D$4,$Y2096-4,0)&amp;"")</f>
        <v/>
      </c>
      <c r="F2096" s="95" t="str">
        <f ca="1">IF(ISERROR($Y2096),"",OFFSET('Smelter Look-up'!$E$4,$Y2096-4,0))</f>
        <v/>
      </c>
      <c r="G2096" s="95" t="str">
        <f ca="1">IF(C2096="Smelter not listed","Enter smelter details",IF(ISERROR($Y2096),"",OFFSET('Smelter Look-up'!$F$4,$Y2096-4,0)))</f>
        <v/>
      </c>
      <c r="H2096" s="154" t="str">
        <f ca="1">IF(ISERROR($Y2096),"",OFFSET('Smelter Look-up'!$G$4,$Y2096-4,0))</f>
        <v/>
      </c>
      <c r="I2096" s="96" t="str">
        <f ca="1">IF(ISERROR($Y2096),"",OFFSET('Smelter Look-up'!$H$4,$Y2096-4,0))</f>
        <v/>
      </c>
      <c r="J2096" s="96" t="str">
        <f ca="1">IF(ISERROR($Y2096),"",OFFSET('Smelter Look-up'!$I$4,$Y2096-4,0))</f>
        <v/>
      </c>
      <c r="K2096" s="97"/>
      <c r="L2096" s="97"/>
      <c r="M2096" s="97"/>
      <c r="N2096" s="97"/>
      <c r="O2096" s="97"/>
      <c r="P2096" s="97"/>
      <c r="Q2096" s="98"/>
      <c r="R2096" s="140" t="str">
        <f ca="1">IF(ISERROR($Y2096),"",OFFSET('Smelter Look-up'!$C$4,$Y2096-4,0)&amp;"")</f>
        <v/>
      </c>
      <c r="S2096" s="98" t="str">
        <f ca="1" t="shared" ref="S2096:S2159" si="237">IF(B2096="","",IF(ISERROR(MATCH($E2096,CL,0)),"Unknown",INDIRECT("'C'!$A$"&amp;MATCH($E2096,CL,0)+1)))</f>
        <v/>
      </c>
      <c r="T2096" s="98" t="str">
        <f ca="1">IF(B2096="","",IF(ISERROR(MATCH($J2096,SorP!B:B,0)),"",INDIRECT("'SorP'!$A$"&amp;MATCH($S2096&amp;$J2096,SorP!C:C,0))))</f>
        <v/>
      </c>
      <c r="U2096" s="99"/>
      <c r="V2096" s="74" t="str">
        <f ca="1" t="shared" ref="V2096:V2159" si="238">B2096&amp;C2096</f>
        <v/>
      </c>
      <c r="W2096" s="74" t="b">
        <f ca="1" t="shared" ref="W2096:W2159" si="239">OR(ISBLANK(C2096),ISBLANK(E2096))</f>
        <v>0</v>
      </c>
      <c r="X2096" s="74" t="str">
        <f ca="1" t="shared" ref="X2096:X2159" si="240">IF(W2096,"",B2096&amp;"+")</f>
        <v>+</v>
      </c>
      <c r="Y2096" s="74" t="e">
        <f ca="1">IF(C2096="",NA(),MATCH($B2096&amp;$C2096,'Smelter Look-up'!$J:$J,0))</f>
        <v>#N/A</v>
      </c>
      <c r="AB2096" s="74">
        <f ca="1" t="shared" si="234"/>
        <v>0</v>
      </c>
      <c r="AC2096" s="74" t="str">
        <f ca="1" t="shared" si="235"/>
        <v/>
      </c>
      <c r="AD2096" s="74" t="str">
        <f ca="1" t="shared" si="236"/>
        <v/>
      </c>
    </row>
    <row r="2097" s="74" customFormat="1" ht="20.15" customHeight="1" spans="1:30">
      <c r="A2097" s="97"/>
      <c r="B2097" s="95" t="str">
        <f ca="1">IF(LEN(A2097)=0,"",INDEX('Smelter Look-up'!$A:$A,MATCH($A2097,'Smelter Look-up'!$E:$E,0)))</f>
        <v/>
      </c>
      <c r="C2097" s="95" t="str">
        <f ca="1">IF(LEN(A2097)=0,"",INDEX('Smelter Look-up'!$C:$C,MATCH($A2097,'Smelter Look-up'!$E:$E,0)))</f>
        <v/>
      </c>
      <c r="D2097" s="95"/>
      <c r="E2097" s="95" t="str">
        <f ca="1">IF(ISERROR($Y2097),"",OFFSET('Smelter Look-up'!$D$4,$Y2097-4,0)&amp;"")</f>
        <v/>
      </c>
      <c r="F2097" s="95" t="str">
        <f ca="1">IF(ISERROR($Y2097),"",OFFSET('Smelter Look-up'!$E$4,$Y2097-4,0))</f>
        <v/>
      </c>
      <c r="G2097" s="95" t="str">
        <f ca="1">IF(C2097="Smelter not listed","Enter smelter details",IF(ISERROR($Y2097),"",OFFSET('Smelter Look-up'!$F$4,$Y2097-4,0)))</f>
        <v/>
      </c>
      <c r="H2097" s="154" t="str">
        <f ca="1">IF(ISERROR($Y2097),"",OFFSET('Smelter Look-up'!$G$4,$Y2097-4,0))</f>
        <v/>
      </c>
      <c r="I2097" s="96" t="str">
        <f ca="1">IF(ISERROR($Y2097),"",OFFSET('Smelter Look-up'!$H$4,$Y2097-4,0))</f>
        <v/>
      </c>
      <c r="J2097" s="96" t="str">
        <f ca="1">IF(ISERROR($Y2097),"",OFFSET('Smelter Look-up'!$I$4,$Y2097-4,0))</f>
        <v/>
      </c>
      <c r="K2097" s="97"/>
      <c r="L2097" s="97"/>
      <c r="M2097" s="97"/>
      <c r="N2097" s="97"/>
      <c r="O2097" s="97"/>
      <c r="P2097" s="97"/>
      <c r="Q2097" s="98"/>
      <c r="R2097" s="140" t="str">
        <f ca="1">IF(ISERROR($Y2097),"",OFFSET('Smelter Look-up'!$C$4,$Y2097-4,0)&amp;"")</f>
        <v/>
      </c>
      <c r="S2097" s="98" t="str">
        <f ca="1" t="shared" si="237"/>
        <v/>
      </c>
      <c r="T2097" s="98" t="str">
        <f ca="1">IF(B2097="","",IF(ISERROR(MATCH($J2097,SorP!B:B,0)),"",INDIRECT("'SorP'!$A$"&amp;MATCH($S2097&amp;$J2097,SorP!C:C,0))))</f>
        <v/>
      </c>
      <c r="U2097" s="99"/>
      <c r="V2097" s="74" t="str">
        <f ca="1" t="shared" si="238"/>
        <v/>
      </c>
      <c r="W2097" s="74" t="b">
        <f ca="1" t="shared" si="239"/>
        <v>0</v>
      </c>
      <c r="X2097" s="74" t="str">
        <f ca="1" t="shared" si="240"/>
        <v>+</v>
      </c>
      <c r="Y2097" s="74" t="e">
        <f ca="1">IF(C2097="",NA(),MATCH($B2097&amp;$C2097,'Smelter Look-up'!$J:$J,0))</f>
        <v>#N/A</v>
      </c>
      <c r="AB2097" s="74">
        <f ca="1" t="shared" ref="AB2097:AB2160" si="241">IF(AND(C2097="Smelter not listed",OR(LEN(D2097)=0,LEN(E2097)=0)),1,0)</f>
        <v>0</v>
      </c>
      <c r="AC2097" s="74" t="str">
        <f ca="1" t="shared" ref="AC2097:AC2160" si="242">B2097</f>
        <v/>
      </c>
      <c r="AD2097" s="74" t="str">
        <f ca="1" t="shared" si="236"/>
        <v/>
      </c>
    </row>
    <row r="2098" s="74" customFormat="1" ht="20.15" customHeight="1" spans="1:30">
      <c r="A2098" s="97"/>
      <c r="B2098" s="95" t="str">
        <f ca="1">IF(LEN(A2098)=0,"",INDEX('Smelter Look-up'!$A:$A,MATCH($A2098,'Smelter Look-up'!$E:$E,0)))</f>
        <v/>
      </c>
      <c r="C2098" s="95" t="str">
        <f ca="1">IF(LEN(A2098)=0,"",INDEX('Smelter Look-up'!$C:$C,MATCH($A2098,'Smelter Look-up'!$E:$E,0)))</f>
        <v/>
      </c>
      <c r="D2098" s="95"/>
      <c r="E2098" s="95" t="str">
        <f ca="1">IF(ISERROR($Y2098),"",OFFSET('Smelter Look-up'!$D$4,$Y2098-4,0)&amp;"")</f>
        <v/>
      </c>
      <c r="F2098" s="95" t="str">
        <f ca="1">IF(ISERROR($Y2098),"",OFFSET('Smelter Look-up'!$E$4,$Y2098-4,0))</f>
        <v/>
      </c>
      <c r="G2098" s="95" t="str">
        <f ca="1">IF(C2098="Smelter not listed","Enter smelter details",IF(ISERROR($Y2098),"",OFFSET('Smelter Look-up'!$F$4,$Y2098-4,0)))</f>
        <v/>
      </c>
      <c r="H2098" s="154" t="str">
        <f ca="1">IF(ISERROR($Y2098),"",OFFSET('Smelter Look-up'!$G$4,$Y2098-4,0))</f>
        <v/>
      </c>
      <c r="I2098" s="96" t="str">
        <f ca="1">IF(ISERROR($Y2098),"",OFFSET('Smelter Look-up'!$H$4,$Y2098-4,0))</f>
        <v/>
      </c>
      <c r="J2098" s="96" t="str">
        <f ca="1">IF(ISERROR($Y2098),"",OFFSET('Smelter Look-up'!$I$4,$Y2098-4,0))</f>
        <v/>
      </c>
      <c r="K2098" s="97"/>
      <c r="L2098" s="97"/>
      <c r="M2098" s="97"/>
      <c r="N2098" s="97"/>
      <c r="O2098" s="97"/>
      <c r="P2098" s="97"/>
      <c r="Q2098" s="98"/>
      <c r="R2098" s="140" t="str">
        <f ca="1">IF(ISERROR($Y2098),"",OFFSET('Smelter Look-up'!$C$4,$Y2098-4,0)&amp;"")</f>
        <v/>
      </c>
      <c r="S2098" s="98" t="str">
        <f ca="1" t="shared" si="237"/>
        <v/>
      </c>
      <c r="T2098" s="98" t="str">
        <f ca="1">IF(B2098="","",IF(ISERROR(MATCH($J2098,SorP!B:B,0)),"",INDIRECT("'SorP'!$A$"&amp;MATCH($S2098&amp;$J2098,SorP!C:C,0))))</f>
        <v/>
      </c>
      <c r="U2098" s="99"/>
      <c r="V2098" s="74" t="str">
        <f ca="1" t="shared" si="238"/>
        <v/>
      </c>
      <c r="W2098" s="74" t="b">
        <f ca="1" t="shared" si="239"/>
        <v>0</v>
      </c>
      <c r="X2098" s="74" t="str">
        <f ca="1" t="shared" si="240"/>
        <v>+</v>
      </c>
      <c r="Y2098" s="74" t="e">
        <f ca="1">IF(C2098="",NA(),MATCH($B2098&amp;$C2098,'Smelter Look-up'!$J:$J,0))</f>
        <v>#N/A</v>
      </c>
      <c r="AB2098" s="74">
        <f ca="1" t="shared" si="241"/>
        <v>0</v>
      </c>
      <c r="AC2098" s="74" t="str">
        <f ca="1" t="shared" si="242"/>
        <v/>
      </c>
      <c r="AD2098" s="74" t="str">
        <f ca="1" t="shared" si="236"/>
        <v/>
      </c>
    </row>
    <row r="2099" s="74" customFormat="1" ht="20.15" customHeight="1" spans="1:30">
      <c r="A2099" s="97"/>
      <c r="B2099" s="95" t="str">
        <f ca="1">IF(LEN(A2099)=0,"",INDEX('Smelter Look-up'!$A:$A,MATCH($A2099,'Smelter Look-up'!$E:$E,0)))</f>
        <v/>
      </c>
      <c r="C2099" s="95" t="str">
        <f ca="1">IF(LEN(A2099)=0,"",INDEX('Smelter Look-up'!$C:$C,MATCH($A2099,'Smelter Look-up'!$E:$E,0)))</f>
        <v/>
      </c>
      <c r="D2099" s="95"/>
      <c r="E2099" s="95" t="str">
        <f ca="1">IF(ISERROR($Y2099),"",OFFSET('Smelter Look-up'!$D$4,$Y2099-4,0)&amp;"")</f>
        <v/>
      </c>
      <c r="F2099" s="95" t="str">
        <f ca="1">IF(ISERROR($Y2099),"",OFFSET('Smelter Look-up'!$E$4,$Y2099-4,0))</f>
        <v/>
      </c>
      <c r="G2099" s="95" t="str">
        <f ca="1">IF(C2099="Smelter not listed","Enter smelter details",IF(ISERROR($Y2099),"",OFFSET('Smelter Look-up'!$F$4,$Y2099-4,0)))</f>
        <v/>
      </c>
      <c r="H2099" s="154" t="str">
        <f ca="1">IF(ISERROR($Y2099),"",OFFSET('Smelter Look-up'!$G$4,$Y2099-4,0))</f>
        <v/>
      </c>
      <c r="I2099" s="96" t="str">
        <f ca="1">IF(ISERROR($Y2099),"",OFFSET('Smelter Look-up'!$H$4,$Y2099-4,0))</f>
        <v/>
      </c>
      <c r="J2099" s="96" t="str">
        <f ca="1">IF(ISERROR($Y2099),"",OFFSET('Smelter Look-up'!$I$4,$Y2099-4,0))</f>
        <v/>
      </c>
      <c r="K2099" s="97"/>
      <c r="L2099" s="97"/>
      <c r="M2099" s="97"/>
      <c r="N2099" s="97"/>
      <c r="O2099" s="97"/>
      <c r="P2099" s="97"/>
      <c r="Q2099" s="98"/>
      <c r="R2099" s="140" t="str">
        <f ca="1">IF(ISERROR($Y2099),"",OFFSET('Smelter Look-up'!$C$4,$Y2099-4,0)&amp;"")</f>
        <v/>
      </c>
      <c r="S2099" s="98" t="str">
        <f ca="1" t="shared" si="237"/>
        <v/>
      </c>
      <c r="T2099" s="98" t="str">
        <f ca="1">IF(B2099="","",IF(ISERROR(MATCH($J2099,SorP!B:B,0)),"",INDIRECT("'SorP'!$A$"&amp;MATCH($S2099&amp;$J2099,SorP!C:C,0))))</f>
        <v/>
      </c>
      <c r="U2099" s="99"/>
      <c r="V2099" s="74" t="str">
        <f ca="1" t="shared" si="238"/>
        <v/>
      </c>
      <c r="W2099" s="74" t="b">
        <f ca="1" t="shared" si="239"/>
        <v>0</v>
      </c>
      <c r="X2099" s="74" t="str">
        <f ca="1" t="shared" si="240"/>
        <v>+</v>
      </c>
      <c r="Y2099" s="74" t="e">
        <f ca="1">IF(C2099="",NA(),MATCH($B2099&amp;$C2099,'Smelter Look-up'!$J:$J,0))</f>
        <v>#N/A</v>
      </c>
      <c r="AB2099" s="74">
        <f ca="1" t="shared" si="241"/>
        <v>0</v>
      </c>
      <c r="AC2099" s="74" t="str">
        <f ca="1" t="shared" si="242"/>
        <v/>
      </c>
      <c r="AD2099" s="74" t="str">
        <f ca="1" t="shared" si="236"/>
        <v/>
      </c>
    </row>
    <row r="2100" s="74" customFormat="1" ht="20.15" customHeight="1" spans="1:30">
      <c r="A2100" s="97"/>
      <c r="B2100" s="95" t="str">
        <f ca="1">IF(LEN(A2100)=0,"",INDEX('Smelter Look-up'!$A:$A,MATCH($A2100,'Smelter Look-up'!$E:$E,0)))</f>
        <v/>
      </c>
      <c r="C2100" s="95" t="str">
        <f ca="1">IF(LEN(A2100)=0,"",INDEX('Smelter Look-up'!$C:$C,MATCH($A2100,'Smelter Look-up'!$E:$E,0)))</f>
        <v/>
      </c>
      <c r="D2100" s="95"/>
      <c r="E2100" s="95" t="str">
        <f ca="1">IF(ISERROR($Y2100),"",OFFSET('Smelter Look-up'!$D$4,$Y2100-4,0)&amp;"")</f>
        <v/>
      </c>
      <c r="F2100" s="95" t="str">
        <f ca="1">IF(ISERROR($Y2100),"",OFFSET('Smelter Look-up'!$E$4,$Y2100-4,0))</f>
        <v/>
      </c>
      <c r="G2100" s="95" t="str">
        <f ca="1">IF(C2100="Smelter not listed","Enter smelter details",IF(ISERROR($Y2100),"",OFFSET('Smelter Look-up'!$F$4,$Y2100-4,0)))</f>
        <v/>
      </c>
      <c r="H2100" s="154" t="str">
        <f ca="1">IF(ISERROR($Y2100),"",OFFSET('Smelter Look-up'!$G$4,$Y2100-4,0))</f>
        <v/>
      </c>
      <c r="I2100" s="96" t="str">
        <f ca="1">IF(ISERROR($Y2100),"",OFFSET('Smelter Look-up'!$H$4,$Y2100-4,0))</f>
        <v/>
      </c>
      <c r="J2100" s="96" t="str">
        <f ca="1">IF(ISERROR($Y2100),"",OFFSET('Smelter Look-up'!$I$4,$Y2100-4,0))</f>
        <v/>
      </c>
      <c r="K2100" s="97"/>
      <c r="L2100" s="97"/>
      <c r="M2100" s="97"/>
      <c r="N2100" s="97"/>
      <c r="O2100" s="97"/>
      <c r="P2100" s="97"/>
      <c r="Q2100" s="98"/>
      <c r="R2100" s="140" t="str">
        <f ca="1">IF(ISERROR($Y2100),"",OFFSET('Smelter Look-up'!$C$4,$Y2100-4,0)&amp;"")</f>
        <v/>
      </c>
      <c r="S2100" s="98" t="str">
        <f ca="1" t="shared" si="237"/>
        <v/>
      </c>
      <c r="T2100" s="98" t="str">
        <f ca="1">IF(B2100="","",IF(ISERROR(MATCH($J2100,SorP!B:B,0)),"",INDIRECT("'SorP'!$A$"&amp;MATCH($S2100&amp;$J2100,SorP!C:C,0))))</f>
        <v/>
      </c>
      <c r="U2100" s="99"/>
      <c r="V2100" s="74" t="str">
        <f ca="1" t="shared" si="238"/>
        <v/>
      </c>
      <c r="W2100" s="74" t="b">
        <f ca="1" t="shared" si="239"/>
        <v>0</v>
      </c>
      <c r="X2100" s="74" t="str">
        <f ca="1" t="shared" si="240"/>
        <v>+</v>
      </c>
      <c r="Y2100" s="74" t="e">
        <f ca="1">IF(C2100="",NA(),MATCH($B2100&amp;$C2100,'Smelter Look-up'!$J:$J,0))</f>
        <v>#N/A</v>
      </c>
      <c r="AB2100" s="74">
        <f ca="1" t="shared" si="241"/>
        <v>0</v>
      </c>
      <c r="AC2100" s="74" t="str">
        <f ca="1" t="shared" si="242"/>
        <v/>
      </c>
      <c r="AD2100" s="74" t="str">
        <f ca="1" t="shared" si="236"/>
        <v/>
      </c>
    </row>
    <row r="2101" s="74" customFormat="1" ht="20.15" customHeight="1" spans="1:30">
      <c r="A2101" s="97"/>
      <c r="B2101" s="95" t="str">
        <f ca="1">IF(LEN(A2101)=0,"",INDEX('Smelter Look-up'!$A:$A,MATCH($A2101,'Smelter Look-up'!$E:$E,0)))</f>
        <v/>
      </c>
      <c r="C2101" s="95" t="str">
        <f ca="1">IF(LEN(A2101)=0,"",INDEX('Smelter Look-up'!$C:$C,MATCH($A2101,'Smelter Look-up'!$E:$E,0)))</f>
        <v/>
      </c>
      <c r="D2101" s="95"/>
      <c r="E2101" s="95" t="str">
        <f ca="1">IF(ISERROR($Y2101),"",OFFSET('Smelter Look-up'!$D$4,$Y2101-4,0)&amp;"")</f>
        <v/>
      </c>
      <c r="F2101" s="95" t="str">
        <f ca="1">IF(ISERROR($Y2101),"",OFFSET('Smelter Look-up'!$E$4,$Y2101-4,0))</f>
        <v/>
      </c>
      <c r="G2101" s="95" t="str">
        <f ca="1">IF(C2101="Smelter not listed","Enter smelter details",IF(ISERROR($Y2101),"",OFFSET('Smelter Look-up'!$F$4,$Y2101-4,0)))</f>
        <v/>
      </c>
      <c r="H2101" s="154" t="str">
        <f ca="1">IF(ISERROR($Y2101),"",OFFSET('Smelter Look-up'!$G$4,$Y2101-4,0))</f>
        <v/>
      </c>
      <c r="I2101" s="96" t="str">
        <f ca="1">IF(ISERROR($Y2101),"",OFFSET('Smelter Look-up'!$H$4,$Y2101-4,0))</f>
        <v/>
      </c>
      <c r="J2101" s="96" t="str">
        <f ca="1">IF(ISERROR($Y2101),"",OFFSET('Smelter Look-up'!$I$4,$Y2101-4,0))</f>
        <v/>
      </c>
      <c r="K2101" s="97"/>
      <c r="L2101" s="97"/>
      <c r="M2101" s="97"/>
      <c r="N2101" s="97"/>
      <c r="O2101" s="97"/>
      <c r="P2101" s="97"/>
      <c r="Q2101" s="98"/>
      <c r="R2101" s="140" t="str">
        <f ca="1">IF(ISERROR($Y2101),"",OFFSET('Smelter Look-up'!$C$4,$Y2101-4,0)&amp;"")</f>
        <v/>
      </c>
      <c r="S2101" s="98" t="str">
        <f ca="1" t="shared" si="237"/>
        <v/>
      </c>
      <c r="T2101" s="98" t="str">
        <f ca="1">IF(B2101="","",IF(ISERROR(MATCH($J2101,SorP!B:B,0)),"",INDIRECT("'SorP'!$A$"&amp;MATCH($S2101&amp;$J2101,SorP!C:C,0))))</f>
        <v/>
      </c>
      <c r="U2101" s="99"/>
      <c r="V2101" s="74" t="str">
        <f ca="1" t="shared" si="238"/>
        <v/>
      </c>
      <c r="W2101" s="74" t="b">
        <f ca="1" t="shared" si="239"/>
        <v>0</v>
      </c>
      <c r="X2101" s="74" t="str">
        <f ca="1" t="shared" si="240"/>
        <v>+</v>
      </c>
      <c r="Y2101" s="74" t="e">
        <f ca="1">IF(C2101="",NA(),MATCH($B2101&amp;$C2101,'Smelter Look-up'!$J:$J,0))</f>
        <v>#N/A</v>
      </c>
      <c r="AB2101" s="74">
        <f ca="1" t="shared" si="241"/>
        <v>0</v>
      </c>
      <c r="AC2101" s="74" t="str">
        <f ca="1" t="shared" si="242"/>
        <v/>
      </c>
      <c r="AD2101" s="74" t="str">
        <f ca="1" t="shared" si="236"/>
        <v/>
      </c>
    </row>
    <row r="2102" s="74" customFormat="1" ht="20.15" customHeight="1" spans="1:30">
      <c r="A2102" s="97"/>
      <c r="B2102" s="95" t="str">
        <f ca="1">IF(LEN(A2102)=0,"",INDEX('Smelter Look-up'!$A:$A,MATCH($A2102,'Smelter Look-up'!$E:$E,0)))</f>
        <v/>
      </c>
      <c r="C2102" s="95" t="str">
        <f ca="1">IF(LEN(A2102)=0,"",INDEX('Smelter Look-up'!$C:$C,MATCH($A2102,'Smelter Look-up'!$E:$E,0)))</f>
        <v/>
      </c>
      <c r="D2102" s="95"/>
      <c r="E2102" s="95" t="str">
        <f ca="1">IF(ISERROR($Y2102),"",OFFSET('Smelter Look-up'!$D$4,$Y2102-4,0)&amp;"")</f>
        <v/>
      </c>
      <c r="F2102" s="95" t="str">
        <f ca="1">IF(ISERROR($Y2102),"",OFFSET('Smelter Look-up'!$E$4,$Y2102-4,0))</f>
        <v/>
      </c>
      <c r="G2102" s="95" t="str">
        <f ca="1">IF(C2102="Smelter not listed","Enter smelter details",IF(ISERROR($Y2102),"",OFFSET('Smelter Look-up'!$F$4,$Y2102-4,0)))</f>
        <v/>
      </c>
      <c r="H2102" s="154" t="str">
        <f ca="1">IF(ISERROR($Y2102),"",OFFSET('Smelter Look-up'!$G$4,$Y2102-4,0))</f>
        <v/>
      </c>
      <c r="I2102" s="96" t="str">
        <f ca="1">IF(ISERROR($Y2102),"",OFFSET('Smelter Look-up'!$H$4,$Y2102-4,0))</f>
        <v/>
      </c>
      <c r="J2102" s="96" t="str">
        <f ca="1">IF(ISERROR($Y2102),"",OFFSET('Smelter Look-up'!$I$4,$Y2102-4,0))</f>
        <v/>
      </c>
      <c r="K2102" s="97"/>
      <c r="L2102" s="97"/>
      <c r="M2102" s="97"/>
      <c r="N2102" s="97"/>
      <c r="O2102" s="97"/>
      <c r="P2102" s="97"/>
      <c r="Q2102" s="98"/>
      <c r="R2102" s="140" t="str">
        <f ca="1">IF(ISERROR($Y2102),"",OFFSET('Smelter Look-up'!$C$4,$Y2102-4,0)&amp;"")</f>
        <v/>
      </c>
      <c r="S2102" s="98" t="str">
        <f ca="1" t="shared" si="237"/>
        <v/>
      </c>
      <c r="T2102" s="98" t="str">
        <f ca="1">IF(B2102="","",IF(ISERROR(MATCH($J2102,SorP!B:B,0)),"",INDIRECT("'SorP'!$A$"&amp;MATCH($S2102&amp;$J2102,SorP!C:C,0))))</f>
        <v/>
      </c>
      <c r="U2102" s="99"/>
      <c r="V2102" s="74" t="str">
        <f ca="1" t="shared" si="238"/>
        <v/>
      </c>
      <c r="W2102" s="74" t="b">
        <f ca="1" t="shared" si="239"/>
        <v>0</v>
      </c>
      <c r="X2102" s="74" t="str">
        <f ca="1" t="shared" si="240"/>
        <v>+</v>
      </c>
      <c r="Y2102" s="74" t="e">
        <f ca="1">IF(C2102="",NA(),MATCH($B2102&amp;$C2102,'Smelter Look-up'!$J:$J,0))</f>
        <v>#N/A</v>
      </c>
      <c r="AB2102" s="74">
        <f ca="1" t="shared" si="241"/>
        <v>0</v>
      </c>
      <c r="AC2102" s="74" t="str">
        <f ca="1" t="shared" si="242"/>
        <v/>
      </c>
      <c r="AD2102" s="74" t="str">
        <f ca="1" t="shared" si="236"/>
        <v/>
      </c>
    </row>
    <row r="2103" s="74" customFormat="1" ht="20.15" customHeight="1" spans="1:30">
      <c r="A2103" s="97"/>
      <c r="B2103" s="95" t="str">
        <f ca="1">IF(LEN(A2103)=0,"",INDEX('Smelter Look-up'!$A:$A,MATCH($A2103,'Smelter Look-up'!$E:$E,0)))</f>
        <v/>
      </c>
      <c r="C2103" s="95" t="str">
        <f ca="1">IF(LEN(A2103)=0,"",INDEX('Smelter Look-up'!$C:$C,MATCH($A2103,'Smelter Look-up'!$E:$E,0)))</f>
        <v/>
      </c>
      <c r="D2103" s="95"/>
      <c r="E2103" s="95" t="str">
        <f ca="1">IF(ISERROR($Y2103),"",OFFSET('Smelter Look-up'!$D$4,$Y2103-4,0)&amp;"")</f>
        <v/>
      </c>
      <c r="F2103" s="95" t="str">
        <f ca="1">IF(ISERROR($Y2103),"",OFFSET('Smelter Look-up'!$E$4,$Y2103-4,0))</f>
        <v/>
      </c>
      <c r="G2103" s="95" t="str">
        <f ca="1">IF(C2103="Smelter not listed","Enter smelter details",IF(ISERROR($Y2103),"",OFFSET('Smelter Look-up'!$F$4,$Y2103-4,0)))</f>
        <v/>
      </c>
      <c r="H2103" s="154" t="str">
        <f ca="1">IF(ISERROR($Y2103),"",OFFSET('Smelter Look-up'!$G$4,$Y2103-4,0))</f>
        <v/>
      </c>
      <c r="I2103" s="96" t="str">
        <f ca="1">IF(ISERROR($Y2103),"",OFFSET('Smelter Look-up'!$H$4,$Y2103-4,0))</f>
        <v/>
      </c>
      <c r="J2103" s="96" t="str">
        <f ca="1">IF(ISERROR($Y2103),"",OFFSET('Smelter Look-up'!$I$4,$Y2103-4,0))</f>
        <v/>
      </c>
      <c r="K2103" s="97"/>
      <c r="L2103" s="97"/>
      <c r="M2103" s="97"/>
      <c r="N2103" s="97"/>
      <c r="O2103" s="97"/>
      <c r="P2103" s="97"/>
      <c r="Q2103" s="98"/>
      <c r="R2103" s="140" t="str">
        <f ca="1">IF(ISERROR($Y2103),"",OFFSET('Smelter Look-up'!$C$4,$Y2103-4,0)&amp;"")</f>
        <v/>
      </c>
      <c r="S2103" s="98" t="str">
        <f ca="1" t="shared" si="237"/>
        <v/>
      </c>
      <c r="T2103" s="98" t="str">
        <f ca="1">IF(B2103="","",IF(ISERROR(MATCH($J2103,SorP!B:B,0)),"",INDIRECT("'SorP'!$A$"&amp;MATCH($S2103&amp;$J2103,SorP!C:C,0))))</f>
        <v/>
      </c>
      <c r="U2103" s="99"/>
      <c r="V2103" s="74" t="str">
        <f ca="1" t="shared" si="238"/>
        <v/>
      </c>
      <c r="W2103" s="74" t="b">
        <f ca="1" t="shared" si="239"/>
        <v>0</v>
      </c>
      <c r="X2103" s="74" t="str">
        <f ca="1" t="shared" si="240"/>
        <v>+</v>
      </c>
      <c r="Y2103" s="74" t="e">
        <f ca="1">IF(C2103="",NA(),MATCH($B2103&amp;$C2103,'Smelter Look-up'!$J:$J,0))</f>
        <v>#N/A</v>
      </c>
      <c r="AB2103" s="74">
        <f ca="1" t="shared" si="241"/>
        <v>0</v>
      </c>
      <c r="AC2103" s="74" t="str">
        <f ca="1" t="shared" si="242"/>
        <v/>
      </c>
      <c r="AD2103" s="74" t="str">
        <f ca="1" t="shared" ref="AD2103:AD2166" si="243">IF(C2103="Smelter not listed",D2103,IF(C2103="Smelter not yet identified","",C2103))</f>
        <v/>
      </c>
    </row>
    <row r="2104" s="74" customFormat="1" ht="20.15" customHeight="1" spans="1:30">
      <c r="A2104" s="97"/>
      <c r="B2104" s="95" t="str">
        <f ca="1">IF(LEN(A2104)=0,"",INDEX('Smelter Look-up'!$A:$A,MATCH($A2104,'Smelter Look-up'!$E:$E,0)))</f>
        <v/>
      </c>
      <c r="C2104" s="95" t="str">
        <f ca="1">IF(LEN(A2104)=0,"",INDEX('Smelter Look-up'!$C:$C,MATCH($A2104,'Smelter Look-up'!$E:$E,0)))</f>
        <v/>
      </c>
      <c r="D2104" s="95"/>
      <c r="E2104" s="95" t="str">
        <f ca="1">IF(ISERROR($Y2104),"",OFFSET('Smelter Look-up'!$D$4,$Y2104-4,0)&amp;"")</f>
        <v/>
      </c>
      <c r="F2104" s="95" t="str">
        <f ca="1">IF(ISERROR($Y2104),"",OFFSET('Smelter Look-up'!$E$4,$Y2104-4,0))</f>
        <v/>
      </c>
      <c r="G2104" s="95" t="str">
        <f ca="1">IF(C2104="Smelter not listed","Enter smelter details",IF(ISERROR($Y2104),"",OFFSET('Smelter Look-up'!$F$4,$Y2104-4,0)))</f>
        <v/>
      </c>
      <c r="H2104" s="154" t="str">
        <f ca="1">IF(ISERROR($Y2104),"",OFFSET('Smelter Look-up'!$G$4,$Y2104-4,0))</f>
        <v/>
      </c>
      <c r="I2104" s="96" t="str">
        <f ca="1">IF(ISERROR($Y2104),"",OFFSET('Smelter Look-up'!$H$4,$Y2104-4,0))</f>
        <v/>
      </c>
      <c r="J2104" s="96" t="str">
        <f ca="1">IF(ISERROR($Y2104),"",OFFSET('Smelter Look-up'!$I$4,$Y2104-4,0))</f>
        <v/>
      </c>
      <c r="K2104" s="97"/>
      <c r="L2104" s="97"/>
      <c r="M2104" s="97"/>
      <c r="N2104" s="97"/>
      <c r="O2104" s="97"/>
      <c r="P2104" s="97"/>
      <c r="Q2104" s="98"/>
      <c r="R2104" s="140" t="str">
        <f ca="1">IF(ISERROR($Y2104),"",OFFSET('Smelter Look-up'!$C$4,$Y2104-4,0)&amp;"")</f>
        <v/>
      </c>
      <c r="S2104" s="98" t="str">
        <f ca="1" t="shared" si="237"/>
        <v/>
      </c>
      <c r="T2104" s="98" t="str">
        <f ca="1">IF(B2104="","",IF(ISERROR(MATCH($J2104,SorP!B:B,0)),"",INDIRECT("'SorP'!$A$"&amp;MATCH($S2104&amp;$J2104,SorP!C:C,0))))</f>
        <v/>
      </c>
      <c r="U2104" s="99"/>
      <c r="V2104" s="74" t="str">
        <f ca="1" t="shared" si="238"/>
        <v/>
      </c>
      <c r="W2104" s="74" t="b">
        <f ca="1" t="shared" si="239"/>
        <v>0</v>
      </c>
      <c r="X2104" s="74" t="str">
        <f ca="1" t="shared" si="240"/>
        <v>+</v>
      </c>
      <c r="Y2104" s="74" t="e">
        <f ca="1">IF(C2104="",NA(),MATCH($B2104&amp;$C2104,'Smelter Look-up'!$J:$J,0))</f>
        <v>#N/A</v>
      </c>
      <c r="AB2104" s="74">
        <f ca="1" t="shared" si="241"/>
        <v>0</v>
      </c>
      <c r="AC2104" s="74" t="str">
        <f ca="1" t="shared" si="242"/>
        <v/>
      </c>
      <c r="AD2104" s="74" t="str">
        <f ca="1" t="shared" si="243"/>
        <v/>
      </c>
    </row>
    <row r="2105" s="74" customFormat="1" ht="20.15" customHeight="1" spans="1:30">
      <c r="A2105" s="97"/>
      <c r="B2105" s="95" t="str">
        <f ca="1">IF(LEN(A2105)=0,"",INDEX('Smelter Look-up'!$A:$A,MATCH($A2105,'Smelter Look-up'!$E:$E,0)))</f>
        <v/>
      </c>
      <c r="C2105" s="95" t="str">
        <f ca="1">IF(LEN(A2105)=0,"",INDEX('Smelter Look-up'!$C:$C,MATCH($A2105,'Smelter Look-up'!$E:$E,0)))</f>
        <v/>
      </c>
      <c r="D2105" s="95"/>
      <c r="E2105" s="95" t="str">
        <f ca="1">IF(ISERROR($Y2105),"",OFFSET('Smelter Look-up'!$D$4,$Y2105-4,0)&amp;"")</f>
        <v/>
      </c>
      <c r="F2105" s="95" t="str">
        <f ca="1">IF(ISERROR($Y2105),"",OFFSET('Smelter Look-up'!$E$4,$Y2105-4,0))</f>
        <v/>
      </c>
      <c r="G2105" s="95" t="str">
        <f ca="1">IF(C2105="Smelter not listed","Enter smelter details",IF(ISERROR($Y2105),"",OFFSET('Smelter Look-up'!$F$4,$Y2105-4,0)))</f>
        <v/>
      </c>
      <c r="H2105" s="154" t="str">
        <f ca="1">IF(ISERROR($Y2105),"",OFFSET('Smelter Look-up'!$G$4,$Y2105-4,0))</f>
        <v/>
      </c>
      <c r="I2105" s="96" t="str">
        <f ca="1">IF(ISERROR($Y2105),"",OFFSET('Smelter Look-up'!$H$4,$Y2105-4,0))</f>
        <v/>
      </c>
      <c r="J2105" s="96" t="str">
        <f ca="1">IF(ISERROR($Y2105),"",OFFSET('Smelter Look-up'!$I$4,$Y2105-4,0))</f>
        <v/>
      </c>
      <c r="K2105" s="97"/>
      <c r="L2105" s="97"/>
      <c r="M2105" s="97"/>
      <c r="N2105" s="97"/>
      <c r="O2105" s="97"/>
      <c r="P2105" s="97"/>
      <c r="Q2105" s="98"/>
      <c r="R2105" s="140" t="str">
        <f ca="1">IF(ISERROR($Y2105),"",OFFSET('Smelter Look-up'!$C$4,$Y2105-4,0)&amp;"")</f>
        <v/>
      </c>
      <c r="S2105" s="98" t="str">
        <f ca="1" t="shared" si="237"/>
        <v/>
      </c>
      <c r="T2105" s="98" t="str">
        <f ca="1">IF(B2105="","",IF(ISERROR(MATCH($J2105,SorP!B:B,0)),"",INDIRECT("'SorP'!$A$"&amp;MATCH($S2105&amp;$J2105,SorP!C:C,0))))</f>
        <v/>
      </c>
      <c r="U2105" s="99"/>
      <c r="V2105" s="74" t="str">
        <f ca="1" t="shared" si="238"/>
        <v/>
      </c>
      <c r="W2105" s="74" t="b">
        <f ca="1" t="shared" si="239"/>
        <v>0</v>
      </c>
      <c r="X2105" s="74" t="str">
        <f ca="1" t="shared" si="240"/>
        <v>+</v>
      </c>
      <c r="Y2105" s="74" t="e">
        <f ca="1">IF(C2105="",NA(),MATCH($B2105&amp;$C2105,'Smelter Look-up'!$J:$J,0))</f>
        <v>#N/A</v>
      </c>
      <c r="AB2105" s="74">
        <f ca="1" t="shared" si="241"/>
        <v>0</v>
      </c>
      <c r="AC2105" s="74" t="str">
        <f ca="1" t="shared" si="242"/>
        <v/>
      </c>
      <c r="AD2105" s="74" t="str">
        <f ca="1" t="shared" si="243"/>
        <v/>
      </c>
    </row>
    <row r="2106" s="74" customFormat="1" ht="20.15" customHeight="1" spans="1:30">
      <c r="A2106" s="97"/>
      <c r="B2106" s="95" t="str">
        <f ca="1">IF(LEN(A2106)=0,"",INDEX('Smelter Look-up'!$A:$A,MATCH($A2106,'Smelter Look-up'!$E:$E,0)))</f>
        <v/>
      </c>
      <c r="C2106" s="95" t="str">
        <f ca="1">IF(LEN(A2106)=0,"",INDEX('Smelter Look-up'!$C:$C,MATCH($A2106,'Smelter Look-up'!$E:$E,0)))</f>
        <v/>
      </c>
      <c r="D2106" s="95"/>
      <c r="E2106" s="95" t="str">
        <f ca="1">IF(ISERROR($Y2106),"",OFFSET('Smelter Look-up'!$D$4,$Y2106-4,0)&amp;"")</f>
        <v/>
      </c>
      <c r="F2106" s="95" t="str">
        <f ca="1">IF(ISERROR($Y2106),"",OFFSET('Smelter Look-up'!$E$4,$Y2106-4,0))</f>
        <v/>
      </c>
      <c r="G2106" s="95" t="str">
        <f ca="1">IF(C2106="Smelter not listed","Enter smelter details",IF(ISERROR($Y2106),"",OFFSET('Smelter Look-up'!$F$4,$Y2106-4,0)))</f>
        <v/>
      </c>
      <c r="H2106" s="154" t="str">
        <f ca="1">IF(ISERROR($Y2106),"",OFFSET('Smelter Look-up'!$G$4,$Y2106-4,0))</f>
        <v/>
      </c>
      <c r="I2106" s="96" t="str">
        <f ca="1">IF(ISERROR($Y2106),"",OFFSET('Smelter Look-up'!$H$4,$Y2106-4,0))</f>
        <v/>
      </c>
      <c r="J2106" s="96" t="str">
        <f ca="1">IF(ISERROR($Y2106),"",OFFSET('Smelter Look-up'!$I$4,$Y2106-4,0))</f>
        <v/>
      </c>
      <c r="K2106" s="97"/>
      <c r="L2106" s="97"/>
      <c r="M2106" s="97"/>
      <c r="N2106" s="97"/>
      <c r="O2106" s="97"/>
      <c r="P2106" s="97"/>
      <c r="Q2106" s="98"/>
      <c r="R2106" s="140" t="str">
        <f ca="1">IF(ISERROR($Y2106),"",OFFSET('Smelter Look-up'!$C$4,$Y2106-4,0)&amp;"")</f>
        <v/>
      </c>
      <c r="S2106" s="98" t="str">
        <f ca="1" t="shared" si="237"/>
        <v/>
      </c>
      <c r="T2106" s="98" t="str">
        <f ca="1">IF(B2106="","",IF(ISERROR(MATCH($J2106,SorP!B:B,0)),"",INDIRECT("'SorP'!$A$"&amp;MATCH($S2106&amp;$J2106,SorP!C:C,0))))</f>
        <v/>
      </c>
      <c r="U2106" s="99"/>
      <c r="V2106" s="74" t="str">
        <f ca="1" t="shared" si="238"/>
        <v/>
      </c>
      <c r="W2106" s="74" t="b">
        <f ca="1" t="shared" si="239"/>
        <v>0</v>
      </c>
      <c r="X2106" s="74" t="str">
        <f ca="1" t="shared" si="240"/>
        <v>+</v>
      </c>
      <c r="Y2106" s="74" t="e">
        <f ca="1">IF(C2106="",NA(),MATCH($B2106&amp;$C2106,'Smelter Look-up'!$J:$J,0))</f>
        <v>#N/A</v>
      </c>
      <c r="AB2106" s="74">
        <f ca="1" t="shared" si="241"/>
        <v>0</v>
      </c>
      <c r="AC2106" s="74" t="str">
        <f ca="1" t="shared" si="242"/>
        <v/>
      </c>
      <c r="AD2106" s="74" t="str">
        <f ca="1" t="shared" si="243"/>
        <v/>
      </c>
    </row>
    <row r="2107" s="74" customFormat="1" ht="20.15" customHeight="1" spans="1:30">
      <c r="A2107" s="97"/>
      <c r="B2107" s="95" t="str">
        <f ca="1">IF(LEN(A2107)=0,"",INDEX('Smelter Look-up'!$A:$A,MATCH($A2107,'Smelter Look-up'!$E:$E,0)))</f>
        <v/>
      </c>
      <c r="C2107" s="95" t="str">
        <f ca="1">IF(LEN(A2107)=0,"",INDEX('Smelter Look-up'!$C:$C,MATCH($A2107,'Smelter Look-up'!$E:$E,0)))</f>
        <v/>
      </c>
      <c r="D2107" s="95"/>
      <c r="E2107" s="95" t="str">
        <f ca="1">IF(ISERROR($Y2107),"",OFFSET('Smelter Look-up'!$D$4,$Y2107-4,0)&amp;"")</f>
        <v/>
      </c>
      <c r="F2107" s="95" t="str">
        <f ca="1">IF(ISERROR($Y2107),"",OFFSET('Smelter Look-up'!$E$4,$Y2107-4,0))</f>
        <v/>
      </c>
      <c r="G2107" s="95" t="str">
        <f ca="1">IF(C2107="Smelter not listed","Enter smelter details",IF(ISERROR($Y2107),"",OFFSET('Smelter Look-up'!$F$4,$Y2107-4,0)))</f>
        <v/>
      </c>
      <c r="H2107" s="154" t="str">
        <f ca="1">IF(ISERROR($Y2107),"",OFFSET('Smelter Look-up'!$G$4,$Y2107-4,0))</f>
        <v/>
      </c>
      <c r="I2107" s="96" t="str">
        <f ca="1">IF(ISERROR($Y2107),"",OFFSET('Smelter Look-up'!$H$4,$Y2107-4,0))</f>
        <v/>
      </c>
      <c r="J2107" s="96" t="str">
        <f ca="1">IF(ISERROR($Y2107),"",OFFSET('Smelter Look-up'!$I$4,$Y2107-4,0))</f>
        <v/>
      </c>
      <c r="K2107" s="97"/>
      <c r="L2107" s="97"/>
      <c r="M2107" s="97"/>
      <c r="N2107" s="97"/>
      <c r="O2107" s="97"/>
      <c r="P2107" s="97"/>
      <c r="Q2107" s="98"/>
      <c r="R2107" s="140" t="str">
        <f ca="1">IF(ISERROR($Y2107),"",OFFSET('Smelter Look-up'!$C$4,$Y2107-4,0)&amp;"")</f>
        <v/>
      </c>
      <c r="S2107" s="98" t="str">
        <f ca="1" t="shared" si="237"/>
        <v/>
      </c>
      <c r="T2107" s="98" t="str">
        <f ca="1">IF(B2107="","",IF(ISERROR(MATCH($J2107,SorP!B:B,0)),"",INDIRECT("'SorP'!$A$"&amp;MATCH($S2107&amp;$J2107,SorP!C:C,0))))</f>
        <v/>
      </c>
      <c r="U2107" s="99"/>
      <c r="V2107" s="74" t="str">
        <f ca="1" t="shared" si="238"/>
        <v/>
      </c>
      <c r="W2107" s="74" t="b">
        <f ca="1" t="shared" si="239"/>
        <v>0</v>
      </c>
      <c r="X2107" s="74" t="str">
        <f ca="1" t="shared" si="240"/>
        <v>+</v>
      </c>
      <c r="Y2107" s="74" t="e">
        <f ca="1">IF(C2107="",NA(),MATCH($B2107&amp;$C2107,'Smelter Look-up'!$J:$J,0))</f>
        <v>#N/A</v>
      </c>
      <c r="AB2107" s="74">
        <f ca="1" t="shared" si="241"/>
        <v>0</v>
      </c>
      <c r="AC2107" s="74" t="str">
        <f ca="1" t="shared" si="242"/>
        <v/>
      </c>
      <c r="AD2107" s="74" t="str">
        <f ca="1" t="shared" si="243"/>
        <v/>
      </c>
    </row>
    <row r="2108" s="74" customFormat="1" ht="20.15" customHeight="1" spans="1:30">
      <c r="A2108" s="97"/>
      <c r="B2108" s="95" t="str">
        <f ca="1">IF(LEN(A2108)=0,"",INDEX('Smelter Look-up'!$A:$A,MATCH($A2108,'Smelter Look-up'!$E:$E,0)))</f>
        <v/>
      </c>
      <c r="C2108" s="95" t="str">
        <f ca="1">IF(LEN(A2108)=0,"",INDEX('Smelter Look-up'!$C:$C,MATCH($A2108,'Smelter Look-up'!$E:$E,0)))</f>
        <v/>
      </c>
      <c r="D2108" s="95"/>
      <c r="E2108" s="95" t="str">
        <f ca="1">IF(ISERROR($Y2108),"",OFFSET('Smelter Look-up'!$D$4,$Y2108-4,0)&amp;"")</f>
        <v/>
      </c>
      <c r="F2108" s="95" t="str">
        <f ca="1">IF(ISERROR($Y2108),"",OFFSET('Smelter Look-up'!$E$4,$Y2108-4,0))</f>
        <v/>
      </c>
      <c r="G2108" s="95" t="str">
        <f ca="1">IF(C2108="Smelter not listed","Enter smelter details",IF(ISERROR($Y2108),"",OFFSET('Smelter Look-up'!$F$4,$Y2108-4,0)))</f>
        <v/>
      </c>
      <c r="H2108" s="154" t="str">
        <f ca="1">IF(ISERROR($Y2108),"",OFFSET('Smelter Look-up'!$G$4,$Y2108-4,0))</f>
        <v/>
      </c>
      <c r="I2108" s="96" t="str">
        <f ca="1">IF(ISERROR($Y2108),"",OFFSET('Smelter Look-up'!$H$4,$Y2108-4,0))</f>
        <v/>
      </c>
      <c r="J2108" s="96" t="str">
        <f ca="1">IF(ISERROR($Y2108),"",OFFSET('Smelter Look-up'!$I$4,$Y2108-4,0))</f>
        <v/>
      </c>
      <c r="K2108" s="97"/>
      <c r="L2108" s="97"/>
      <c r="M2108" s="97"/>
      <c r="N2108" s="97"/>
      <c r="O2108" s="97"/>
      <c r="P2108" s="97"/>
      <c r="Q2108" s="98"/>
      <c r="R2108" s="140" t="str">
        <f ca="1">IF(ISERROR($Y2108),"",OFFSET('Smelter Look-up'!$C$4,$Y2108-4,0)&amp;"")</f>
        <v/>
      </c>
      <c r="S2108" s="98" t="str">
        <f ca="1" t="shared" si="237"/>
        <v/>
      </c>
      <c r="T2108" s="98" t="str">
        <f ca="1">IF(B2108="","",IF(ISERROR(MATCH($J2108,SorP!B:B,0)),"",INDIRECT("'SorP'!$A$"&amp;MATCH($S2108&amp;$J2108,SorP!C:C,0))))</f>
        <v/>
      </c>
      <c r="U2108" s="99"/>
      <c r="V2108" s="74" t="str">
        <f ca="1" t="shared" si="238"/>
        <v/>
      </c>
      <c r="W2108" s="74" t="b">
        <f ca="1" t="shared" si="239"/>
        <v>0</v>
      </c>
      <c r="X2108" s="74" t="str">
        <f ca="1" t="shared" si="240"/>
        <v>+</v>
      </c>
      <c r="Y2108" s="74" t="e">
        <f ca="1">IF(C2108="",NA(),MATCH($B2108&amp;$C2108,'Smelter Look-up'!$J:$J,0))</f>
        <v>#N/A</v>
      </c>
      <c r="AB2108" s="74">
        <f ca="1" t="shared" si="241"/>
        <v>0</v>
      </c>
      <c r="AC2108" s="74" t="str">
        <f ca="1" t="shared" si="242"/>
        <v/>
      </c>
      <c r="AD2108" s="74" t="str">
        <f ca="1" t="shared" si="243"/>
        <v/>
      </c>
    </row>
    <row r="2109" s="74" customFormat="1" ht="20.15" customHeight="1" spans="1:30">
      <c r="A2109" s="97"/>
      <c r="B2109" s="95" t="str">
        <f ca="1">IF(LEN(A2109)=0,"",INDEX('Smelter Look-up'!$A:$A,MATCH($A2109,'Smelter Look-up'!$E:$E,0)))</f>
        <v/>
      </c>
      <c r="C2109" s="95" t="str">
        <f ca="1">IF(LEN(A2109)=0,"",INDEX('Smelter Look-up'!$C:$C,MATCH($A2109,'Smelter Look-up'!$E:$E,0)))</f>
        <v/>
      </c>
      <c r="D2109" s="95"/>
      <c r="E2109" s="95" t="str">
        <f ca="1">IF(ISERROR($Y2109),"",OFFSET('Smelter Look-up'!$D$4,$Y2109-4,0)&amp;"")</f>
        <v/>
      </c>
      <c r="F2109" s="95" t="str">
        <f ca="1">IF(ISERROR($Y2109),"",OFFSET('Smelter Look-up'!$E$4,$Y2109-4,0))</f>
        <v/>
      </c>
      <c r="G2109" s="95" t="str">
        <f ca="1">IF(C2109="Smelter not listed","Enter smelter details",IF(ISERROR($Y2109),"",OFFSET('Smelter Look-up'!$F$4,$Y2109-4,0)))</f>
        <v/>
      </c>
      <c r="H2109" s="154" t="str">
        <f ca="1">IF(ISERROR($Y2109),"",OFFSET('Smelter Look-up'!$G$4,$Y2109-4,0))</f>
        <v/>
      </c>
      <c r="I2109" s="96" t="str">
        <f ca="1">IF(ISERROR($Y2109),"",OFFSET('Smelter Look-up'!$H$4,$Y2109-4,0))</f>
        <v/>
      </c>
      <c r="J2109" s="96" t="str">
        <f ca="1">IF(ISERROR($Y2109),"",OFFSET('Smelter Look-up'!$I$4,$Y2109-4,0))</f>
        <v/>
      </c>
      <c r="K2109" s="97"/>
      <c r="L2109" s="97"/>
      <c r="M2109" s="97"/>
      <c r="N2109" s="97"/>
      <c r="O2109" s="97"/>
      <c r="P2109" s="97"/>
      <c r="Q2109" s="98"/>
      <c r="R2109" s="140" t="str">
        <f ca="1">IF(ISERROR($Y2109),"",OFFSET('Smelter Look-up'!$C$4,$Y2109-4,0)&amp;"")</f>
        <v/>
      </c>
      <c r="S2109" s="98" t="str">
        <f ca="1" t="shared" si="237"/>
        <v/>
      </c>
      <c r="T2109" s="98" t="str">
        <f ca="1">IF(B2109="","",IF(ISERROR(MATCH($J2109,SorP!B:B,0)),"",INDIRECT("'SorP'!$A$"&amp;MATCH($S2109&amp;$J2109,SorP!C:C,0))))</f>
        <v/>
      </c>
      <c r="U2109" s="99"/>
      <c r="V2109" s="74" t="str">
        <f ca="1" t="shared" si="238"/>
        <v/>
      </c>
      <c r="W2109" s="74" t="b">
        <f ca="1" t="shared" si="239"/>
        <v>0</v>
      </c>
      <c r="X2109" s="74" t="str">
        <f ca="1" t="shared" si="240"/>
        <v>+</v>
      </c>
      <c r="Y2109" s="74" t="e">
        <f ca="1">IF(C2109="",NA(),MATCH($B2109&amp;$C2109,'Smelter Look-up'!$J:$J,0))</f>
        <v>#N/A</v>
      </c>
      <c r="AB2109" s="74">
        <f ca="1" t="shared" si="241"/>
        <v>0</v>
      </c>
      <c r="AC2109" s="74" t="str">
        <f ca="1" t="shared" si="242"/>
        <v/>
      </c>
      <c r="AD2109" s="74" t="str">
        <f ca="1" t="shared" si="243"/>
        <v/>
      </c>
    </row>
    <row r="2110" s="74" customFormat="1" ht="20.15" customHeight="1" spans="1:30">
      <c r="A2110" s="97"/>
      <c r="B2110" s="95" t="str">
        <f ca="1">IF(LEN(A2110)=0,"",INDEX('Smelter Look-up'!$A:$A,MATCH($A2110,'Smelter Look-up'!$E:$E,0)))</f>
        <v/>
      </c>
      <c r="C2110" s="95" t="str">
        <f ca="1">IF(LEN(A2110)=0,"",INDEX('Smelter Look-up'!$C:$C,MATCH($A2110,'Smelter Look-up'!$E:$E,0)))</f>
        <v/>
      </c>
      <c r="D2110" s="95"/>
      <c r="E2110" s="95" t="str">
        <f ca="1">IF(ISERROR($Y2110),"",OFFSET('Smelter Look-up'!$D$4,$Y2110-4,0)&amp;"")</f>
        <v/>
      </c>
      <c r="F2110" s="95" t="str">
        <f ca="1">IF(ISERROR($Y2110),"",OFFSET('Smelter Look-up'!$E$4,$Y2110-4,0))</f>
        <v/>
      </c>
      <c r="G2110" s="95" t="str">
        <f ca="1">IF(C2110="Smelter not listed","Enter smelter details",IF(ISERROR($Y2110),"",OFFSET('Smelter Look-up'!$F$4,$Y2110-4,0)))</f>
        <v/>
      </c>
      <c r="H2110" s="154" t="str">
        <f ca="1">IF(ISERROR($Y2110),"",OFFSET('Smelter Look-up'!$G$4,$Y2110-4,0))</f>
        <v/>
      </c>
      <c r="I2110" s="96" t="str">
        <f ca="1">IF(ISERROR($Y2110),"",OFFSET('Smelter Look-up'!$H$4,$Y2110-4,0))</f>
        <v/>
      </c>
      <c r="J2110" s="96" t="str">
        <f ca="1">IF(ISERROR($Y2110),"",OFFSET('Smelter Look-up'!$I$4,$Y2110-4,0))</f>
        <v/>
      </c>
      <c r="K2110" s="97"/>
      <c r="L2110" s="97"/>
      <c r="M2110" s="97"/>
      <c r="N2110" s="97"/>
      <c r="O2110" s="97"/>
      <c r="P2110" s="97"/>
      <c r="Q2110" s="98"/>
      <c r="R2110" s="140" t="str">
        <f ca="1">IF(ISERROR($Y2110),"",OFFSET('Smelter Look-up'!$C$4,$Y2110-4,0)&amp;"")</f>
        <v/>
      </c>
      <c r="S2110" s="98" t="str">
        <f ca="1" t="shared" si="237"/>
        <v/>
      </c>
      <c r="T2110" s="98" t="str">
        <f ca="1">IF(B2110="","",IF(ISERROR(MATCH($J2110,SorP!B:B,0)),"",INDIRECT("'SorP'!$A$"&amp;MATCH($S2110&amp;$J2110,SorP!C:C,0))))</f>
        <v/>
      </c>
      <c r="U2110" s="99"/>
      <c r="V2110" s="74" t="str">
        <f ca="1" t="shared" si="238"/>
        <v/>
      </c>
      <c r="W2110" s="74" t="b">
        <f ca="1" t="shared" si="239"/>
        <v>0</v>
      </c>
      <c r="X2110" s="74" t="str">
        <f ca="1" t="shared" si="240"/>
        <v>+</v>
      </c>
      <c r="Y2110" s="74" t="e">
        <f ca="1">IF(C2110="",NA(),MATCH($B2110&amp;$C2110,'Smelter Look-up'!$J:$J,0))</f>
        <v>#N/A</v>
      </c>
      <c r="AB2110" s="74">
        <f ca="1" t="shared" si="241"/>
        <v>0</v>
      </c>
      <c r="AC2110" s="74" t="str">
        <f ca="1" t="shared" si="242"/>
        <v/>
      </c>
      <c r="AD2110" s="74" t="str">
        <f ca="1" t="shared" si="243"/>
        <v/>
      </c>
    </row>
    <row r="2111" s="74" customFormat="1" ht="20.15" customHeight="1" spans="1:30">
      <c r="A2111" s="97"/>
      <c r="B2111" s="95" t="str">
        <f ca="1">IF(LEN(A2111)=0,"",INDEX('Smelter Look-up'!$A:$A,MATCH($A2111,'Smelter Look-up'!$E:$E,0)))</f>
        <v/>
      </c>
      <c r="C2111" s="95" t="str">
        <f ca="1">IF(LEN(A2111)=0,"",INDEX('Smelter Look-up'!$C:$C,MATCH($A2111,'Smelter Look-up'!$E:$E,0)))</f>
        <v/>
      </c>
      <c r="D2111" s="95"/>
      <c r="E2111" s="95" t="str">
        <f ca="1">IF(ISERROR($Y2111),"",OFFSET('Smelter Look-up'!$D$4,$Y2111-4,0)&amp;"")</f>
        <v/>
      </c>
      <c r="F2111" s="95" t="str">
        <f ca="1">IF(ISERROR($Y2111),"",OFFSET('Smelter Look-up'!$E$4,$Y2111-4,0))</f>
        <v/>
      </c>
      <c r="G2111" s="95" t="str">
        <f ca="1">IF(C2111="Smelter not listed","Enter smelter details",IF(ISERROR($Y2111),"",OFFSET('Smelter Look-up'!$F$4,$Y2111-4,0)))</f>
        <v/>
      </c>
      <c r="H2111" s="154" t="str">
        <f ca="1">IF(ISERROR($Y2111),"",OFFSET('Smelter Look-up'!$G$4,$Y2111-4,0))</f>
        <v/>
      </c>
      <c r="I2111" s="96" t="str">
        <f ca="1">IF(ISERROR($Y2111),"",OFFSET('Smelter Look-up'!$H$4,$Y2111-4,0))</f>
        <v/>
      </c>
      <c r="J2111" s="96" t="str">
        <f ca="1">IF(ISERROR($Y2111),"",OFFSET('Smelter Look-up'!$I$4,$Y2111-4,0))</f>
        <v/>
      </c>
      <c r="K2111" s="97"/>
      <c r="L2111" s="97"/>
      <c r="M2111" s="97"/>
      <c r="N2111" s="97"/>
      <c r="O2111" s="97"/>
      <c r="P2111" s="97"/>
      <c r="Q2111" s="98"/>
      <c r="R2111" s="140" t="str">
        <f ca="1">IF(ISERROR($Y2111),"",OFFSET('Smelter Look-up'!$C$4,$Y2111-4,0)&amp;"")</f>
        <v/>
      </c>
      <c r="S2111" s="98" t="str">
        <f ca="1" t="shared" si="237"/>
        <v/>
      </c>
      <c r="T2111" s="98" t="str">
        <f ca="1">IF(B2111="","",IF(ISERROR(MATCH($J2111,SorP!B:B,0)),"",INDIRECT("'SorP'!$A$"&amp;MATCH($S2111&amp;$J2111,SorP!C:C,0))))</f>
        <v/>
      </c>
      <c r="U2111" s="99"/>
      <c r="V2111" s="74" t="str">
        <f ca="1" t="shared" si="238"/>
        <v/>
      </c>
      <c r="W2111" s="74" t="b">
        <f ca="1" t="shared" si="239"/>
        <v>0</v>
      </c>
      <c r="X2111" s="74" t="str">
        <f ca="1" t="shared" si="240"/>
        <v>+</v>
      </c>
      <c r="Y2111" s="74" t="e">
        <f ca="1">IF(C2111="",NA(),MATCH($B2111&amp;$C2111,'Smelter Look-up'!$J:$J,0))</f>
        <v>#N/A</v>
      </c>
      <c r="AB2111" s="74">
        <f ca="1" t="shared" si="241"/>
        <v>0</v>
      </c>
      <c r="AC2111" s="74" t="str">
        <f ca="1" t="shared" si="242"/>
        <v/>
      </c>
      <c r="AD2111" s="74" t="str">
        <f ca="1" t="shared" si="243"/>
        <v/>
      </c>
    </row>
    <row r="2112" s="74" customFormat="1" ht="20.15" customHeight="1" spans="1:30">
      <c r="A2112" s="97"/>
      <c r="B2112" s="95" t="str">
        <f ca="1">IF(LEN(A2112)=0,"",INDEX('Smelter Look-up'!$A:$A,MATCH($A2112,'Smelter Look-up'!$E:$E,0)))</f>
        <v/>
      </c>
      <c r="C2112" s="95" t="str">
        <f ca="1">IF(LEN(A2112)=0,"",INDEX('Smelter Look-up'!$C:$C,MATCH($A2112,'Smelter Look-up'!$E:$E,0)))</f>
        <v/>
      </c>
      <c r="D2112" s="95"/>
      <c r="E2112" s="95" t="str">
        <f ca="1">IF(ISERROR($Y2112),"",OFFSET('Smelter Look-up'!$D$4,$Y2112-4,0)&amp;"")</f>
        <v/>
      </c>
      <c r="F2112" s="95" t="str">
        <f ca="1">IF(ISERROR($Y2112),"",OFFSET('Smelter Look-up'!$E$4,$Y2112-4,0))</f>
        <v/>
      </c>
      <c r="G2112" s="95" t="str">
        <f ca="1">IF(C2112="Smelter not listed","Enter smelter details",IF(ISERROR($Y2112),"",OFFSET('Smelter Look-up'!$F$4,$Y2112-4,0)))</f>
        <v/>
      </c>
      <c r="H2112" s="154" t="str">
        <f ca="1">IF(ISERROR($Y2112),"",OFFSET('Smelter Look-up'!$G$4,$Y2112-4,0))</f>
        <v/>
      </c>
      <c r="I2112" s="96" t="str">
        <f ca="1">IF(ISERROR($Y2112),"",OFFSET('Smelter Look-up'!$H$4,$Y2112-4,0))</f>
        <v/>
      </c>
      <c r="J2112" s="96" t="str">
        <f ca="1">IF(ISERROR($Y2112),"",OFFSET('Smelter Look-up'!$I$4,$Y2112-4,0))</f>
        <v/>
      </c>
      <c r="K2112" s="97"/>
      <c r="L2112" s="97"/>
      <c r="M2112" s="97"/>
      <c r="N2112" s="97"/>
      <c r="O2112" s="97"/>
      <c r="P2112" s="97"/>
      <c r="Q2112" s="98"/>
      <c r="R2112" s="140" t="str">
        <f ca="1">IF(ISERROR($Y2112),"",OFFSET('Smelter Look-up'!$C$4,$Y2112-4,0)&amp;"")</f>
        <v/>
      </c>
      <c r="S2112" s="98" t="str">
        <f ca="1" t="shared" si="237"/>
        <v/>
      </c>
      <c r="T2112" s="98" t="str">
        <f ca="1">IF(B2112="","",IF(ISERROR(MATCH($J2112,SorP!B:B,0)),"",INDIRECT("'SorP'!$A$"&amp;MATCH($S2112&amp;$J2112,SorP!C:C,0))))</f>
        <v/>
      </c>
      <c r="U2112" s="99"/>
      <c r="V2112" s="74" t="str">
        <f ca="1" t="shared" si="238"/>
        <v/>
      </c>
      <c r="W2112" s="74" t="b">
        <f ca="1" t="shared" si="239"/>
        <v>0</v>
      </c>
      <c r="X2112" s="74" t="str">
        <f ca="1" t="shared" si="240"/>
        <v>+</v>
      </c>
      <c r="Y2112" s="74" t="e">
        <f ca="1">IF(C2112="",NA(),MATCH($B2112&amp;$C2112,'Smelter Look-up'!$J:$J,0))</f>
        <v>#N/A</v>
      </c>
      <c r="AB2112" s="74">
        <f ca="1" t="shared" si="241"/>
        <v>0</v>
      </c>
      <c r="AC2112" s="74" t="str">
        <f ca="1" t="shared" si="242"/>
        <v/>
      </c>
      <c r="AD2112" s="74" t="str">
        <f ca="1" t="shared" si="243"/>
        <v/>
      </c>
    </row>
    <row r="2113" s="74" customFormat="1" ht="20.15" customHeight="1" spans="1:30">
      <c r="A2113" s="97"/>
      <c r="B2113" s="95" t="str">
        <f ca="1">IF(LEN(A2113)=0,"",INDEX('Smelter Look-up'!$A:$A,MATCH($A2113,'Smelter Look-up'!$E:$E,0)))</f>
        <v/>
      </c>
      <c r="C2113" s="95" t="str">
        <f ca="1">IF(LEN(A2113)=0,"",INDEX('Smelter Look-up'!$C:$C,MATCH($A2113,'Smelter Look-up'!$E:$E,0)))</f>
        <v/>
      </c>
      <c r="D2113" s="95"/>
      <c r="E2113" s="95" t="str">
        <f ca="1">IF(ISERROR($Y2113),"",OFFSET('Smelter Look-up'!$D$4,$Y2113-4,0)&amp;"")</f>
        <v/>
      </c>
      <c r="F2113" s="95" t="str">
        <f ca="1">IF(ISERROR($Y2113),"",OFFSET('Smelter Look-up'!$E$4,$Y2113-4,0))</f>
        <v/>
      </c>
      <c r="G2113" s="95" t="str">
        <f ca="1">IF(C2113="Smelter not listed","Enter smelter details",IF(ISERROR($Y2113),"",OFFSET('Smelter Look-up'!$F$4,$Y2113-4,0)))</f>
        <v/>
      </c>
      <c r="H2113" s="154" t="str">
        <f ca="1">IF(ISERROR($Y2113),"",OFFSET('Smelter Look-up'!$G$4,$Y2113-4,0))</f>
        <v/>
      </c>
      <c r="I2113" s="96" t="str">
        <f ca="1">IF(ISERROR($Y2113),"",OFFSET('Smelter Look-up'!$H$4,$Y2113-4,0))</f>
        <v/>
      </c>
      <c r="J2113" s="96" t="str">
        <f ca="1">IF(ISERROR($Y2113),"",OFFSET('Smelter Look-up'!$I$4,$Y2113-4,0))</f>
        <v/>
      </c>
      <c r="K2113" s="97"/>
      <c r="L2113" s="97"/>
      <c r="M2113" s="97"/>
      <c r="N2113" s="97"/>
      <c r="O2113" s="97"/>
      <c r="P2113" s="97"/>
      <c r="Q2113" s="98"/>
      <c r="R2113" s="140" t="str">
        <f ca="1">IF(ISERROR($Y2113),"",OFFSET('Smelter Look-up'!$C$4,$Y2113-4,0)&amp;"")</f>
        <v/>
      </c>
      <c r="S2113" s="98" t="str">
        <f ca="1" t="shared" si="237"/>
        <v/>
      </c>
      <c r="T2113" s="98" t="str">
        <f ca="1">IF(B2113="","",IF(ISERROR(MATCH($J2113,SorP!B:B,0)),"",INDIRECT("'SorP'!$A$"&amp;MATCH($S2113&amp;$J2113,SorP!C:C,0))))</f>
        <v/>
      </c>
      <c r="U2113" s="99"/>
      <c r="V2113" s="74" t="str">
        <f ca="1" t="shared" si="238"/>
        <v/>
      </c>
      <c r="W2113" s="74" t="b">
        <f ca="1" t="shared" si="239"/>
        <v>0</v>
      </c>
      <c r="X2113" s="74" t="str">
        <f ca="1" t="shared" si="240"/>
        <v>+</v>
      </c>
      <c r="Y2113" s="74" t="e">
        <f ca="1">IF(C2113="",NA(),MATCH($B2113&amp;$C2113,'Smelter Look-up'!$J:$J,0))</f>
        <v>#N/A</v>
      </c>
      <c r="AB2113" s="74">
        <f ca="1" t="shared" si="241"/>
        <v>0</v>
      </c>
      <c r="AC2113" s="74" t="str">
        <f ca="1" t="shared" si="242"/>
        <v/>
      </c>
      <c r="AD2113" s="74" t="str">
        <f ca="1" t="shared" si="243"/>
        <v/>
      </c>
    </row>
    <row r="2114" s="74" customFormat="1" ht="20.15" customHeight="1" spans="1:30">
      <c r="A2114" s="97"/>
      <c r="B2114" s="95" t="str">
        <f ca="1">IF(LEN(A2114)=0,"",INDEX('Smelter Look-up'!$A:$A,MATCH($A2114,'Smelter Look-up'!$E:$E,0)))</f>
        <v/>
      </c>
      <c r="C2114" s="95" t="str">
        <f ca="1">IF(LEN(A2114)=0,"",INDEX('Smelter Look-up'!$C:$C,MATCH($A2114,'Smelter Look-up'!$E:$E,0)))</f>
        <v/>
      </c>
      <c r="D2114" s="95"/>
      <c r="E2114" s="95" t="str">
        <f ca="1">IF(ISERROR($Y2114),"",OFFSET('Smelter Look-up'!$D$4,$Y2114-4,0)&amp;"")</f>
        <v/>
      </c>
      <c r="F2114" s="95" t="str">
        <f ca="1">IF(ISERROR($Y2114),"",OFFSET('Smelter Look-up'!$E$4,$Y2114-4,0))</f>
        <v/>
      </c>
      <c r="G2114" s="95" t="str">
        <f ca="1">IF(C2114="Smelter not listed","Enter smelter details",IF(ISERROR($Y2114),"",OFFSET('Smelter Look-up'!$F$4,$Y2114-4,0)))</f>
        <v/>
      </c>
      <c r="H2114" s="154" t="str">
        <f ca="1">IF(ISERROR($Y2114),"",OFFSET('Smelter Look-up'!$G$4,$Y2114-4,0))</f>
        <v/>
      </c>
      <c r="I2114" s="96" t="str">
        <f ca="1">IF(ISERROR($Y2114),"",OFFSET('Smelter Look-up'!$H$4,$Y2114-4,0))</f>
        <v/>
      </c>
      <c r="J2114" s="96" t="str">
        <f ca="1">IF(ISERROR($Y2114),"",OFFSET('Smelter Look-up'!$I$4,$Y2114-4,0))</f>
        <v/>
      </c>
      <c r="K2114" s="97"/>
      <c r="L2114" s="97"/>
      <c r="M2114" s="97"/>
      <c r="N2114" s="97"/>
      <c r="O2114" s="97"/>
      <c r="P2114" s="97"/>
      <c r="Q2114" s="98"/>
      <c r="R2114" s="140" t="str">
        <f ca="1">IF(ISERROR($Y2114),"",OFFSET('Smelter Look-up'!$C$4,$Y2114-4,0)&amp;"")</f>
        <v/>
      </c>
      <c r="S2114" s="98" t="str">
        <f ca="1" t="shared" si="237"/>
        <v/>
      </c>
      <c r="T2114" s="98" t="str">
        <f ca="1">IF(B2114="","",IF(ISERROR(MATCH($J2114,SorP!B:B,0)),"",INDIRECT("'SorP'!$A$"&amp;MATCH($S2114&amp;$J2114,SorP!C:C,0))))</f>
        <v/>
      </c>
      <c r="U2114" s="99"/>
      <c r="V2114" s="74" t="str">
        <f ca="1" t="shared" si="238"/>
        <v/>
      </c>
      <c r="W2114" s="74" t="b">
        <f ca="1" t="shared" si="239"/>
        <v>0</v>
      </c>
      <c r="X2114" s="74" t="str">
        <f ca="1" t="shared" si="240"/>
        <v>+</v>
      </c>
      <c r="Y2114" s="74" t="e">
        <f ca="1">IF(C2114="",NA(),MATCH($B2114&amp;$C2114,'Smelter Look-up'!$J:$J,0))</f>
        <v>#N/A</v>
      </c>
      <c r="AB2114" s="74">
        <f ca="1" t="shared" si="241"/>
        <v>0</v>
      </c>
      <c r="AC2114" s="74" t="str">
        <f ca="1" t="shared" si="242"/>
        <v/>
      </c>
      <c r="AD2114" s="74" t="str">
        <f ca="1" t="shared" si="243"/>
        <v/>
      </c>
    </row>
    <row r="2115" s="74" customFormat="1" ht="20.15" customHeight="1" spans="1:30">
      <c r="A2115" s="97"/>
      <c r="B2115" s="95" t="str">
        <f ca="1">IF(LEN(A2115)=0,"",INDEX('Smelter Look-up'!$A:$A,MATCH($A2115,'Smelter Look-up'!$E:$E,0)))</f>
        <v/>
      </c>
      <c r="C2115" s="95" t="str">
        <f ca="1">IF(LEN(A2115)=0,"",INDEX('Smelter Look-up'!$C:$C,MATCH($A2115,'Smelter Look-up'!$E:$E,0)))</f>
        <v/>
      </c>
      <c r="D2115" s="95"/>
      <c r="E2115" s="95" t="str">
        <f ca="1">IF(ISERROR($Y2115),"",OFFSET('Smelter Look-up'!$D$4,$Y2115-4,0)&amp;"")</f>
        <v/>
      </c>
      <c r="F2115" s="95" t="str">
        <f ca="1">IF(ISERROR($Y2115),"",OFFSET('Smelter Look-up'!$E$4,$Y2115-4,0))</f>
        <v/>
      </c>
      <c r="G2115" s="95" t="str">
        <f ca="1">IF(C2115="Smelter not listed","Enter smelter details",IF(ISERROR($Y2115),"",OFFSET('Smelter Look-up'!$F$4,$Y2115-4,0)))</f>
        <v/>
      </c>
      <c r="H2115" s="154" t="str">
        <f ca="1">IF(ISERROR($Y2115),"",OFFSET('Smelter Look-up'!$G$4,$Y2115-4,0))</f>
        <v/>
      </c>
      <c r="I2115" s="96" t="str">
        <f ca="1">IF(ISERROR($Y2115),"",OFFSET('Smelter Look-up'!$H$4,$Y2115-4,0))</f>
        <v/>
      </c>
      <c r="J2115" s="96" t="str">
        <f ca="1">IF(ISERROR($Y2115),"",OFFSET('Smelter Look-up'!$I$4,$Y2115-4,0))</f>
        <v/>
      </c>
      <c r="K2115" s="97"/>
      <c r="L2115" s="97"/>
      <c r="M2115" s="97"/>
      <c r="N2115" s="97"/>
      <c r="O2115" s="97"/>
      <c r="P2115" s="97"/>
      <c r="Q2115" s="98"/>
      <c r="R2115" s="140" t="str">
        <f ca="1">IF(ISERROR($Y2115),"",OFFSET('Smelter Look-up'!$C$4,$Y2115-4,0)&amp;"")</f>
        <v/>
      </c>
      <c r="S2115" s="98" t="str">
        <f ca="1" t="shared" si="237"/>
        <v/>
      </c>
      <c r="T2115" s="98" t="str">
        <f ca="1">IF(B2115="","",IF(ISERROR(MATCH($J2115,SorP!B:B,0)),"",INDIRECT("'SorP'!$A$"&amp;MATCH($S2115&amp;$J2115,SorP!C:C,0))))</f>
        <v/>
      </c>
      <c r="U2115" s="99"/>
      <c r="V2115" s="74" t="str">
        <f ca="1" t="shared" si="238"/>
        <v/>
      </c>
      <c r="W2115" s="74" t="b">
        <f ca="1" t="shared" si="239"/>
        <v>0</v>
      </c>
      <c r="X2115" s="74" t="str">
        <f ca="1" t="shared" si="240"/>
        <v>+</v>
      </c>
      <c r="Y2115" s="74" t="e">
        <f ca="1">IF(C2115="",NA(),MATCH($B2115&amp;$C2115,'Smelter Look-up'!$J:$J,0))</f>
        <v>#N/A</v>
      </c>
      <c r="AB2115" s="74">
        <f ca="1" t="shared" si="241"/>
        <v>0</v>
      </c>
      <c r="AC2115" s="74" t="str">
        <f ca="1" t="shared" si="242"/>
        <v/>
      </c>
      <c r="AD2115" s="74" t="str">
        <f ca="1" t="shared" si="243"/>
        <v/>
      </c>
    </row>
    <row r="2116" s="74" customFormat="1" ht="20.15" customHeight="1" spans="1:30">
      <c r="A2116" s="97"/>
      <c r="B2116" s="95" t="str">
        <f ca="1">IF(LEN(A2116)=0,"",INDEX('Smelter Look-up'!$A:$A,MATCH($A2116,'Smelter Look-up'!$E:$E,0)))</f>
        <v/>
      </c>
      <c r="C2116" s="95" t="str">
        <f ca="1">IF(LEN(A2116)=0,"",INDEX('Smelter Look-up'!$C:$C,MATCH($A2116,'Smelter Look-up'!$E:$E,0)))</f>
        <v/>
      </c>
      <c r="D2116" s="95"/>
      <c r="E2116" s="95" t="str">
        <f ca="1">IF(ISERROR($Y2116),"",OFFSET('Smelter Look-up'!$D$4,$Y2116-4,0)&amp;"")</f>
        <v/>
      </c>
      <c r="F2116" s="95" t="str">
        <f ca="1">IF(ISERROR($Y2116),"",OFFSET('Smelter Look-up'!$E$4,$Y2116-4,0))</f>
        <v/>
      </c>
      <c r="G2116" s="95" t="str">
        <f ca="1">IF(C2116="Smelter not listed","Enter smelter details",IF(ISERROR($Y2116),"",OFFSET('Smelter Look-up'!$F$4,$Y2116-4,0)))</f>
        <v/>
      </c>
      <c r="H2116" s="154" t="str">
        <f ca="1">IF(ISERROR($Y2116),"",OFFSET('Smelter Look-up'!$G$4,$Y2116-4,0))</f>
        <v/>
      </c>
      <c r="I2116" s="96" t="str">
        <f ca="1">IF(ISERROR($Y2116),"",OFFSET('Smelter Look-up'!$H$4,$Y2116-4,0))</f>
        <v/>
      </c>
      <c r="J2116" s="96" t="str">
        <f ca="1">IF(ISERROR($Y2116),"",OFFSET('Smelter Look-up'!$I$4,$Y2116-4,0))</f>
        <v/>
      </c>
      <c r="K2116" s="97"/>
      <c r="L2116" s="97"/>
      <c r="M2116" s="97"/>
      <c r="N2116" s="97"/>
      <c r="O2116" s="97"/>
      <c r="P2116" s="97"/>
      <c r="Q2116" s="98"/>
      <c r="R2116" s="140" t="str">
        <f ca="1">IF(ISERROR($Y2116),"",OFFSET('Smelter Look-up'!$C$4,$Y2116-4,0)&amp;"")</f>
        <v/>
      </c>
      <c r="S2116" s="98" t="str">
        <f ca="1" t="shared" si="237"/>
        <v/>
      </c>
      <c r="T2116" s="98" t="str">
        <f ca="1">IF(B2116="","",IF(ISERROR(MATCH($J2116,SorP!B:B,0)),"",INDIRECT("'SorP'!$A$"&amp;MATCH($S2116&amp;$J2116,SorP!C:C,0))))</f>
        <v/>
      </c>
      <c r="U2116" s="99"/>
      <c r="V2116" s="74" t="str">
        <f ca="1" t="shared" si="238"/>
        <v/>
      </c>
      <c r="W2116" s="74" t="b">
        <f ca="1" t="shared" si="239"/>
        <v>0</v>
      </c>
      <c r="X2116" s="74" t="str">
        <f ca="1" t="shared" si="240"/>
        <v>+</v>
      </c>
      <c r="Y2116" s="74" t="e">
        <f ca="1">IF(C2116="",NA(),MATCH($B2116&amp;$C2116,'Smelter Look-up'!$J:$J,0))</f>
        <v>#N/A</v>
      </c>
      <c r="AB2116" s="74">
        <f ca="1" t="shared" si="241"/>
        <v>0</v>
      </c>
      <c r="AC2116" s="74" t="str">
        <f ca="1" t="shared" si="242"/>
        <v/>
      </c>
      <c r="AD2116" s="74" t="str">
        <f ca="1" t="shared" si="243"/>
        <v/>
      </c>
    </row>
    <row r="2117" s="74" customFormat="1" ht="20.15" customHeight="1" spans="1:30">
      <c r="A2117" s="97"/>
      <c r="B2117" s="95" t="str">
        <f ca="1">IF(LEN(A2117)=0,"",INDEX('Smelter Look-up'!$A:$A,MATCH($A2117,'Smelter Look-up'!$E:$E,0)))</f>
        <v/>
      </c>
      <c r="C2117" s="95" t="str">
        <f ca="1">IF(LEN(A2117)=0,"",INDEX('Smelter Look-up'!$C:$C,MATCH($A2117,'Smelter Look-up'!$E:$E,0)))</f>
        <v/>
      </c>
      <c r="D2117" s="95"/>
      <c r="E2117" s="95" t="str">
        <f ca="1">IF(ISERROR($Y2117),"",OFFSET('Smelter Look-up'!$D$4,$Y2117-4,0)&amp;"")</f>
        <v/>
      </c>
      <c r="F2117" s="95" t="str">
        <f ca="1">IF(ISERROR($Y2117),"",OFFSET('Smelter Look-up'!$E$4,$Y2117-4,0))</f>
        <v/>
      </c>
      <c r="G2117" s="95" t="str">
        <f ca="1">IF(C2117="Smelter not listed","Enter smelter details",IF(ISERROR($Y2117),"",OFFSET('Smelter Look-up'!$F$4,$Y2117-4,0)))</f>
        <v/>
      </c>
      <c r="H2117" s="154" t="str">
        <f ca="1">IF(ISERROR($Y2117),"",OFFSET('Smelter Look-up'!$G$4,$Y2117-4,0))</f>
        <v/>
      </c>
      <c r="I2117" s="96" t="str">
        <f ca="1">IF(ISERROR($Y2117),"",OFFSET('Smelter Look-up'!$H$4,$Y2117-4,0))</f>
        <v/>
      </c>
      <c r="J2117" s="96" t="str">
        <f ca="1">IF(ISERROR($Y2117),"",OFFSET('Smelter Look-up'!$I$4,$Y2117-4,0))</f>
        <v/>
      </c>
      <c r="K2117" s="97"/>
      <c r="L2117" s="97"/>
      <c r="M2117" s="97"/>
      <c r="N2117" s="97"/>
      <c r="O2117" s="97"/>
      <c r="P2117" s="97"/>
      <c r="Q2117" s="98"/>
      <c r="R2117" s="140" t="str">
        <f ca="1">IF(ISERROR($Y2117),"",OFFSET('Smelter Look-up'!$C$4,$Y2117-4,0)&amp;"")</f>
        <v/>
      </c>
      <c r="S2117" s="98" t="str">
        <f ca="1" t="shared" si="237"/>
        <v/>
      </c>
      <c r="T2117" s="98" t="str">
        <f ca="1">IF(B2117="","",IF(ISERROR(MATCH($J2117,SorP!B:B,0)),"",INDIRECT("'SorP'!$A$"&amp;MATCH($S2117&amp;$J2117,SorP!C:C,0))))</f>
        <v/>
      </c>
      <c r="U2117" s="99"/>
      <c r="V2117" s="74" t="str">
        <f ca="1" t="shared" si="238"/>
        <v/>
      </c>
      <c r="W2117" s="74" t="b">
        <f ca="1" t="shared" si="239"/>
        <v>0</v>
      </c>
      <c r="X2117" s="74" t="str">
        <f ca="1" t="shared" si="240"/>
        <v>+</v>
      </c>
      <c r="Y2117" s="74" t="e">
        <f ca="1">IF(C2117="",NA(),MATCH($B2117&amp;$C2117,'Smelter Look-up'!$J:$J,0))</f>
        <v>#N/A</v>
      </c>
      <c r="AB2117" s="74">
        <f ca="1" t="shared" si="241"/>
        <v>0</v>
      </c>
      <c r="AC2117" s="74" t="str">
        <f ca="1" t="shared" si="242"/>
        <v/>
      </c>
      <c r="AD2117" s="74" t="str">
        <f ca="1" t="shared" si="243"/>
        <v/>
      </c>
    </row>
    <row r="2118" s="74" customFormat="1" ht="20.15" customHeight="1" spans="1:30">
      <c r="A2118" s="97"/>
      <c r="B2118" s="95" t="str">
        <f ca="1">IF(LEN(A2118)=0,"",INDEX('Smelter Look-up'!$A:$A,MATCH($A2118,'Smelter Look-up'!$E:$E,0)))</f>
        <v/>
      </c>
      <c r="C2118" s="95" t="str">
        <f ca="1">IF(LEN(A2118)=0,"",INDEX('Smelter Look-up'!$C:$C,MATCH($A2118,'Smelter Look-up'!$E:$E,0)))</f>
        <v/>
      </c>
      <c r="D2118" s="95"/>
      <c r="E2118" s="95" t="str">
        <f ca="1">IF(ISERROR($Y2118),"",OFFSET('Smelter Look-up'!$D$4,$Y2118-4,0)&amp;"")</f>
        <v/>
      </c>
      <c r="F2118" s="95" t="str">
        <f ca="1">IF(ISERROR($Y2118),"",OFFSET('Smelter Look-up'!$E$4,$Y2118-4,0))</f>
        <v/>
      </c>
      <c r="G2118" s="95" t="str">
        <f ca="1">IF(C2118="Smelter not listed","Enter smelter details",IF(ISERROR($Y2118),"",OFFSET('Smelter Look-up'!$F$4,$Y2118-4,0)))</f>
        <v/>
      </c>
      <c r="H2118" s="154" t="str">
        <f ca="1">IF(ISERROR($Y2118),"",OFFSET('Smelter Look-up'!$G$4,$Y2118-4,0))</f>
        <v/>
      </c>
      <c r="I2118" s="96" t="str">
        <f ca="1">IF(ISERROR($Y2118),"",OFFSET('Smelter Look-up'!$H$4,$Y2118-4,0))</f>
        <v/>
      </c>
      <c r="J2118" s="96" t="str">
        <f ca="1">IF(ISERROR($Y2118),"",OFFSET('Smelter Look-up'!$I$4,$Y2118-4,0))</f>
        <v/>
      </c>
      <c r="K2118" s="97"/>
      <c r="L2118" s="97"/>
      <c r="M2118" s="97"/>
      <c r="N2118" s="97"/>
      <c r="O2118" s="97"/>
      <c r="P2118" s="97"/>
      <c r="Q2118" s="98"/>
      <c r="R2118" s="140" t="str">
        <f ca="1">IF(ISERROR($Y2118),"",OFFSET('Smelter Look-up'!$C$4,$Y2118-4,0)&amp;"")</f>
        <v/>
      </c>
      <c r="S2118" s="98" t="str">
        <f ca="1" t="shared" si="237"/>
        <v/>
      </c>
      <c r="T2118" s="98" t="str">
        <f ca="1">IF(B2118="","",IF(ISERROR(MATCH($J2118,SorP!B:B,0)),"",INDIRECT("'SorP'!$A$"&amp;MATCH($S2118&amp;$J2118,SorP!C:C,0))))</f>
        <v/>
      </c>
      <c r="U2118" s="99"/>
      <c r="V2118" s="74" t="str">
        <f ca="1" t="shared" si="238"/>
        <v/>
      </c>
      <c r="W2118" s="74" t="b">
        <f ca="1" t="shared" si="239"/>
        <v>0</v>
      </c>
      <c r="X2118" s="74" t="str">
        <f ca="1" t="shared" si="240"/>
        <v>+</v>
      </c>
      <c r="Y2118" s="74" t="e">
        <f ca="1">IF(C2118="",NA(),MATCH($B2118&amp;$C2118,'Smelter Look-up'!$J:$J,0))</f>
        <v>#N/A</v>
      </c>
      <c r="AB2118" s="74">
        <f ca="1" t="shared" si="241"/>
        <v>0</v>
      </c>
      <c r="AC2118" s="74" t="str">
        <f ca="1" t="shared" si="242"/>
        <v/>
      </c>
      <c r="AD2118" s="74" t="str">
        <f ca="1" t="shared" si="243"/>
        <v/>
      </c>
    </row>
    <row r="2119" s="74" customFormat="1" ht="20.15" customHeight="1" spans="1:30">
      <c r="A2119" s="97"/>
      <c r="B2119" s="95" t="str">
        <f ca="1">IF(LEN(A2119)=0,"",INDEX('Smelter Look-up'!$A:$A,MATCH($A2119,'Smelter Look-up'!$E:$E,0)))</f>
        <v/>
      </c>
      <c r="C2119" s="95" t="str">
        <f ca="1">IF(LEN(A2119)=0,"",INDEX('Smelter Look-up'!$C:$C,MATCH($A2119,'Smelter Look-up'!$E:$E,0)))</f>
        <v/>
      </c>
      <c r="D2119" s="95"/>
      <c r="E2119" s="95" t="str">
        <f ca="1">IF(ISERROR($Y2119),"",OFFSET('Smelter Look-up'!$D$4,$Y2119-4,0)&amp;"")</f>
        <v/>
      </c>
      <c r="F2119" s="95" t="str">
        <f ca="1">IF(ISERROR($Y2119),"",OFFSET('Smelter Look-up'!$E$4,$Y2119-4,0))</f>
        <v/>
      </c>
      <c r="G2119" s="95" t="str">
        <f ca="1">IF(C2119="Smelter not listed","Enter smelter details",IF(ISERROR($Y2119),"",OFFSET('Smelter Look-up'!$F$4,$Y2119-4,0)))</f>
        <v/>
      </c>
      <c r="H2119" s="154" t="str">
        <f ca="1">IF(ISERROR($Y2119),"",OFFSET('Smelter Look-up'!$G$4,$Y2119-4,0))</f>
        <v/>
      </c>
      <c r="I2119" s="96" t="str">
        <f ca="1">IF(ISERROR($Y2119),"",OFFSET('Smelter Look-up'!$H$4,$Y2119-4,0))</f>
        <v/>
      </c>
      <c r="J2119" s="96" t="str">
        <f ca="1">IF(ISERROR($Y2119),"",OFFSET('Smelter Look-up'!$I$4,$Y2119-4,0))</f>
        <v/>
      </c>
      <c r="K2119" s="97"/>
      <c r="L2119" s="97"/>
      <c r="M2119" s="97"/>
      <c r="N2119" s="97"/>
      <c r="O2119" s="97"/>
      <c r="P2119" s="97"/>
      <c r="Q2119" s="98"/>
      <c r="R2119" s="140" t="str">
        <f ca="1">IF(ISERROR($Y2119),"",OFFSET('Smelter Look-up'!$C$4,$Y2119-4,0)&amp;"")</f>
        <v/>
      </c>
      <c r="S2119" s="98" t="str">
        <f ca="1" t="shared" si="237"/>
        <v/>
      </c>
      <c r="T2119" s="98" t="str">
        <f ca="1">IF(B2119="","",IF(ISERROR(MATCH($J2119,SorP!B:B,0)),"",INDIRECT("'SorP'!$A$"&amp;MATCH($S2119&amp;$J2119,SorP!C:C,0))))</f>
        <v/>
      </c>
      <c r="U2119" s="99"/>
      <c r="V2119" s="74" t="str">
        <f ca="1" t="shared" si="238"/>
        <v/>
      </c>
      <c r="W2119" s="74" t="b">
        <f ca="1" t="shared" si="239"/>
        <v>0</v>
      </c>
      <c r="X2119" s="74" t="str">
        <f ca="1" t="shared" si="240"/>
        <v>+</v>
      </c>
      <c r="Y2119" s="74" t="e">
        <f ca="1">IF(C2119="",NA(),MATCH($B2119&amp;$C2119,'Smelter Look-up'!$J:$J,0))</f>
        <v>#N/A</v>
      </c>
      <c r="AB2119" s="74">
        <f ca="1" t="shared" si="241"/>
        <v>0</v>
      </c>
      <c r="AC2119" s="74" t="str">
        <f ca="1" t="shared" si="242"/>
        <v/>
      </c>
      <c r="AD2119" s="74" t="str">
        <f ca="1" t="shared" si="243"/>
        <v/>
      </c>
    </row>
    <row r="2120" s="74" customFormat="1" ht="20.15" customHeight="1" spans="1:30">
      <c r="A2120" s="97"/>
      <c r="B2120" s="95" t="str">
        <f ca="1">IF(LEN(A2120)=0,"",INDEX('Smelter Look-up'!$A:$A,MATCH($A2120,'Smelter Look-up'!$E:$E,0)))</f>
        <v/>
      </c>
      <c r="C2120" s="95" t="str">
        <f ca="1">IF(LEN(A2120)=0,"",INDEX('Smelter Look-up'!$C:$C,MATCH($A2120,'Smelter Look-up'!$E:$E,0)))</f>
        <v/>
      </c>
      <c r="D2120" s="95"/>
      <c r="E2120" s="95" t="str">
        <f ca="1">IF(ISERROR($Y2120),"",OFFSET('Smelter Look-up'!$D$4,$Y2120-4,0)&amp;"")</f>
        <v/>
      </c>
      <c r="F2120" s="95" t="str">
        <f ca="1">IF(ISERROR($Y2120),"",OFFSET('Smelter Look-up'!$E$4,$Y2120-4,0))</f>
        <v/>
      </c>
      <c r="G2120" s="95" t="str">
        <f ca="1">IF(C2120="Smelter not listed","Enter smelter details",IF(ISERROR($Y2120),"",OFFSET('Smelter Look-up'!$F$4,$Y2120-4,0)))</f>
        <v/>
      </c>
      <c r="H2120" s="154" t="str">
        <f ca="1">IF(ISERROR($Y2120),"",OFFSET('Smelter Look-up'!$G$4,$Y2120-4,0))</f>
        <v/>
      </c>
      <c r="I2120" s="96" t="str">
        <f ca="1">IF(ISERROR($Y2120),"",OFFSET('Smelter Look-up'!$H$4,$Y2120-4,0))</f>
        <v/>
      </c>
      <c r="J2120" s="96" t="str">
        <f ca="1">IF(ISERROR($Y2120),"",OFFSET('Smelter Look-up'!$I$4,$Y2120-4,0))</f>
        <v/>
      </c>
      <c r="K2120" s="97"/>
      <c r="L2120" s="97"/>
      <c r="M2120" s="97"/>
      <c r="N2120" s="97"/>
      <c r="O2120" s="97"/>
      <c r="P2120" s="97"/>
      <c r="Q2120" s="98"/>
      <c r="R2120" s="140" t="str">
        <f ca="1">IF(ISERROR($Y2120),"",OFFSET('Smelter Look-up'!$C$4,$Y2120-4,0)&amp;"")</f>
        <v/>
      </c>
      <c r="S2120" s="98" t="str">
        <f ca="1" t="shared" si="237"/>
        <v/>
      </c>
      <c r="T2120" s="98" t="str">
        <f ca="1">IF(B2120="","",IF(ISERROR(MATCH($J2120,SorP!B:B,0)),"",INDIRECT("'SorP'!$A$"&amp;MATCH($S2120&amp;$J2120,SorP!C:C,0))))</f>
        <v/>
      </c>
      <c r="U2120" s="99"/>
      <c r="V2120" s="74" t="str">
        <f ca="1" t="shared" si="238"/>
        <v/>
      </c>
      <c r="W2120" s="74" t="b">
        <f ca="1" t="shared" si="239"/>
        <v>0</v>
      </c>
      <c r="X2120" s="74" t="str">
        <f ca="1" t="shared" si="240"/>
        <v>+</v>
      </c>
      <c r="Y2120" s="74" t="e">
        <f ca="1">IF(C2120="",NA(),MATCH($B2120&amp;$C2120,'Smelter Look-up'!$J:$J,0))</f>
        <v>#N/A</v>
      </c>
      <c r="AB2120" s="74">
        <f ca="1" t="shared" si="241"/>
        <v>0</v>
      </c>
      <c r="AC2120" s="74" t="str">
        <f ca="1" t="shared" si="242"/>
        <v/>
      </c>
      <c r="AD2120" s="74" t="str">
        <f ca="1" t="shared" si="243"/>
        <v/>
      </c>
    </row>
    <row r="2121" s="74" customFormat="1" ht="20.15" customHeight="1" spans="1:30">
      <c r="A2121" s="97"/>
      <c r="B2121" s="95" t="str">
        <f ca="1">IF(LEN(A2121)=0,"",INDEX('Smelter Look-up'!$A:$A,MATCH($A2121,'Smelter Look-up'!$E:$E,0)))</f>
        <v/>
      </c>
      <c r="C2121" s="95" t="str">
        <f ca="1">IF(LEN(A2121)=0,"",INDEX('Smelter Look-up'!$C:$C,MATCH($A2121,'Smelter Look-up'!$E:$E,0)))</f>
        <v/>
      </c>
      <c r="D2121" s="95"/>
      <c r="E2121" s="95" t="str">
        <f ca="1">IF(ISERROR($Y2121),"",OFFSET('Smelter Look-up'!$D$4,$Y2121-4,0)&amp;"")</f>
        <v/>
      </c>
      <c r="F2121" s="95" t="str">
        <f ca="1">IF(ISERROR($Y2121),"",OFFSET('Smelter Look-up'!$E$4,$Y2121-4,0))</f>
        <v/>
      </c>
      <c r="G2121" s="95" t="str">
        <f ca="1">IF(C2121="Smelter not listed","Enter smelter details",IF(ISERROR($Y2121),"",OFFSET('Smelter Look-up'!$F$4,$Y2121-4,0)))</f>
        <v/>
      </c>
      <c r="H2121" s="154" t="str">
        <f ca="1">IF(ISERROR($Y2121),"",OFFSET('Smelter Look-up'!$G$4,$Y2121-4,0))</f>
        <v/>
      </c>
      <c r="I2121" s="96" t="str">
        <f ca="1">IF(ISERROR($Y2121),"",OFFSET('Smelter Look-up'!$H$4,$Y2121-4,0))</f>
        <v/>
      </c>
      <c r="J2121" s="96" t="str">
        <f ca="1">IF(ISERROR($Y2121),"",OFFSET('Smelter Look-up'!$I$4,$Y2121-4,0))</f>
        <v/>
      </c>
      <c r="K2121" s="97"/>
      <c r="L2121" s="97"/>
      <c r="M2121" s="97"/>
      <c r="N2121" s="97"/>
      <c r="O2121" s="97"/>
      <c r="P2121" s="97"/>
      <c r="Q2121" s="98"/>
      <c r="R2121" s="140" t="str">
        <f ca="1">IF(ISERROR($Y2121),"",OFFSET('Smelter Look-up'!$C$4,$Y2121-4,0)&amp;"")</f>
        <v/>
      </c>
      <c r="S2121" s="98" t="str">
        <f ca="1" t="shared" si="237"/>
        <v/>
      </c>
      <c r="T2121" s="98" t="str">
        <f ca="1">IF(B2121="","",IF(ISERROR(MATCH($J2121,SorP!B:B,0)),"",INDIRECT("'SorP'!$A$"&amp;MATCH($S2121&amp;$J2121,SorP!C:C,0))))</f>
        <v/>
      </c>
      <c r="U2121" s="99"/>
      <c r="V2121" s="74" t="str">
        <f ca="1" t="shared" si="238"/>
        <v/>
      </c>
      <c r="W2121" s="74" t="b">
        <f ca="1" t="shared" si="239"/>
        <v>0</v>
      </c>
      <c r="X2121" s="74" t="str">
        <f ca="1" t="shared" si="240"/>
        <v>+</v>
      </c>
      <c r="Y2121" s="74" t="e">
        <f ca="1">IF(C2121="",NA(),MATCH($B2121&amp;$C2121,'Smelter Look-up'!$J:$J,0))</f>
        <v>#N/A</v>
      </c>
      <c r="AB2121" s="74">
        <f ca="1" t="shared" si="241"/>
        <v>0</v>
      </c>
      <c r="AC2121" s="74" t="str">
        <f ca="1" t="shared" si="242"/>
        <v/>
      </c>
      <c r="AD2121" s="74" t="str">
        <f ca="1" t="shared" si="243"/>
        <v/>
      </c>
    </row>
    <row r="2122" s="74" customFormat="1" ht="20.15" customHeight="1" spans="1:30">
      <c r="A2122" s="97"/>
      <c r="B2122" s="95" t="str">
        <f ca="1">IF(LEN(A2122)=0,"",INDEX('Smelter Look-up'!$A:$A,MATCH($A2122,'Smelter Look-up'!$E:$E,0)))</f>
        <v/>
      </c>
      <c r="C2122" s="95" t="str">
        <f ca="1">IF(LEN(A2122)=0,"",INDEX('Smelter Look-up'!$C:$C,MATCH($A2122,'Smelter Look-up'!$E:$E,0)))</f>
        <v/>
      </c>
      <c r="D2122" s="95"/>
      <c r="E2122" s="95" t="str">
        <f ca="1">IF(ISERROR($Y2122),"",OFFSET('Smelter Look-up'!$D$4,$Y2122-4,0)&amp;"")</f>
        <v/>
      </c>
      <c r="F2122" s="95" t="str">
        <f ca="1">IF(ISERROR($Y2122),"",OFFSET('Smelter Look-up'!$E$4,$Y2122-4,0))</f>
        <v/>
      </c>
      <c r="G2122" s="95" t="str">
        <f ca="1">IF(C2122="Smelter not listed","Enter smelter details",IF(ISERROR($Y2122),"",OFFSET('Smelter Look-up'!$F$4,$Y2122-4,0)))</f>
        <v/>
      </c>
      <c r="H2122" s="154" t="str">
        <f ca="1">IF(ISERROR($Y2122),"",OFFSET('Smelter Look-up'!$G$4,$Y2122-4,0))</f>
        <v/>
      </c>
      <c r="I2122" s="96" t="str">
        <f ca="1">IF(ISERROR($Y2122),"",OFFSET('Smelter Look-up'!$H$4,$Y2122-4,0))</f>
        <v/>
      </c>
      <c r="J2122" s="96" t="str">
        <f ca="1">IF(ISERROR($Y2122),"",OFFSET('Smelter Look-up'!$I$4,$Y2122-4,0))</f>
        <v/>
      </c>
      <c r="K2122" s="97"/>
      <c r="L2122" s="97"/>
      <c r="M2122" s="97"/>
      <c r="N2122" s="97"/>
      <c r="O2122" s="97"/>
      <c r="P2122" s="97"/>
      <c r="Q2122" s="98"/>
      <c r="R2122" s="140" t="str">
        <f ca="1">IF(ISERROR($Y2122),"",OFFSET('Smelter Look-up'!$C$4,$Y2122-4,0)&amp;"")</f>
        <v/>
      </c>
      <c r="S2122" s="98" t="str">
        <f ca="1" t="shared" si="237"/>
        <v/>
      </c>
      <c r="T2122" s="98" t="str">
        <f ca="1">IF(B2122="","",IF(ISERROR(MATCH($J2122,SorP!B:B,0)),"",INDIRECT("'SorP'!$A$"&amp;MATCH($S2122&amp;$J2122,SorP!C:C,0))))</f>
        <v/>
      </c>
      <c r="U2122" s="99"/>
      <c r="V2122" s="74" t="str">
        <f ca="1" t="shared" si="238"/>
        <v/>
      </c>
      <c r="W2122" s="74" t="b">
        <f ca="1" t="shared" si="239"/>
        <v>0</v>
      </c>
      <c r="X2122" s="74" t="str">
        <f ca="1" t="shared" si="240"/>
        <v>+</v>
      </c>
      <c r="Y2122" s="74" t="e">
        <f ca="1">IF(C2122="",NA(),MATCH($B2122&amp;$C2122,'Smelter Look-up'!$J:$J,0))</f>
        <v>#N/A</v>
      </c>
      <c r="AB2122" s="74">
        <f ca="1" t="shared" si="241"/>
        <v>0</v>
      </c>
      <c r="AC2122" s="74" t="str">
        <f ca="1" t="shared" si="242"/>
        <v/>
      </c>
      <c r="AD2122" s="74" t="str">
        <f ca="1" t="shared" si="243"/>
        <v/>
      </c>
    </row>
    <row r="2123" s="74" customFormat="1" ht="20.15" customHeight="1" spans="1:30">
      <c r="A2123" s="97"/>
      <c r="B2123" s="95" t="str">
        <f ca="1">IF(LEN(A2123)=0,"",INDEX('Smelter Look-up'!$A:$A,MATCH($A2123,'Smelter Look-up'!$E:$E,0)))</f>
        <v/>
      </c>
      <c r="C2123" s="95" t="str">
        <f ca="1">IF(LEN(A2123)=0,"",INDEX('Smelter Look-up'!$C:$C,MATCH($A2123,'Smelter Look-up'!$E:$E,0)))</f>
        <v/>
      </c>
      <c r="D2123" s="95"/>
      <c r="E2123" s="95" t="str">
        <f ca="1">IF(ISERROR($Y2123),"",OFFSET('Smelter Look-up'!$D$4,$Y2123-4,0)&amp;"")</f>
        <v/>
      </c>
      <c r="F2123" s="95" t="str">
        <f ca="1">IF(ISERROR($Y2123),"",OFFSET('Smelter Look-up'!$E$4,$Y2123-4,0))</f>
        <v/>
      </c>
      <c r="G2123" s="95" t="str">
        <f ca="1">IF(C2123="Smelter not listed","Enter smelter details",IF(ISERROR($Y2123),"",OFFSET('Smelter Look-up'!$F$4,$Y2123-4,0)))</f>
        <v/>
      </c>
      <c r="H2123" s="154" t="str">
        <f ca="1">IF(ISERROR($Y2123),"",OFFSET('Smelter Look-up'!$G$4,$Y2123-4,0))</f>
        <v/>
      </c>
      <c r="I2123" s="96" t="str">
        <f ca="1">IF(ISERROR($Y2123),"",OFFSET('Smelter Look-up'!$H$4,$Y2123-4,0))</f>
        <v/>
      </c>
      <c r="J2123" s="96" t="str">
        <f ca="1">IF(ISERROR($Y2123),"",OFFSET('Smelter Look-up'!$I$4,$Y2123-4,0))</f>
        <v/>
      </c>
      <c r="K2123" s="97"/>
      <c r="L2123" s="97"/>
      <c r="M2123" s="97"/>
      <c r="N2123" s="97"/>
      <c r="O2123" s="97"/>
      <c r="P2123" s="97"/>
      <c r="Q2123" s="98"/>
      <c r="R2123" s="140" t="str">
        <f ca="1">IF(ISERROR($Y2123),"",OFFSET('Smelter Look-up'!$C$4,$Y2123-4,0)&amp;"")</f>
        <v/>
      </c>
      <c r="S2123" s="98" t="str">
        <f ca="1" t="shared" si="237"/>
        <v/>
      </c>
      <c r="T2123" s="98" t="str">
        <f ca="1">IF(B2123="","",IF(ISERROR(MATCH($J2123,SorP!B:B,0)),"",INDIRECT("'SorP'!$A$"&amp;MATCH($S2123&amp;$J2123,SorP!C:C,0))))</f>
        <v/>
      </c>
      <c r="U2123" s="99"/>
      <c r="V2123" s="74" t="str">
        <f ca="1" t="shared" si="238"/>
        <v/>
      </c>
      <c r="W2123" s="74" t="b">
        <f ca="1" t="shared" si="239"/>
        <v>0</v>
      </c>
      <c r="X2123" s="74" t="str">
        <f ca="1" t="shared" si="240"/>
        <v>+</v>
      </c>
      <c r="Y2123" s="74" t="e">
        <f ca="1">IF(C2123="",NA(),MATCH($B2123&amp;$C2123,'Smelter Look-up'!$J:$J,0))</f>
        <v>#N/A</v>
      </c>
      <c r="AB2123" s="74">
        <f ca="1" t="shared" si="241"/>
        <v>0</v>
      </c>
      <c r="AC2123" s="74" t="str">
        <f ca="1" t="shared" si="242"/>
        <v/>
      </c>
      <c r="AD2123" s="74" t="str">
        <f ca="1" t="shared" si="243"/>
        <v/>
      </c>
    </row>
    <row r="2124" s="74" customFormat="1" ht="20.15" customHeight="1" spans="1:30">
      <c r="A2124" s="97"/>
      <c r="B2124" s="95" t="str">
        <f ca="1">IF(LEN(A2124)=0,"",INDEX('Smelter Look-up'!$A:$A,MATCH($A2124,'Smelter Look-up'!$E:$E,0)))</f>
        <v/>
      </c>
      <c r="C2124" s="95" t="str">
        <f ca="1">IF(LEN(A2124)=0,"",INDEX('Smelter Look-up'!$C:$C,MATCH($A2124,'Smelter Look-up'!$E:$E,0)))</f>
        <v/>
      </c>
      <c r="D2124" s="95"/>
      <c r="E2124" s="95" t="str">
        <f ca="1">IF(ISERROR($Y2124),"",OFFSET('Smelter Look-up'!$D$4,$Y2124-4,0)&amp;"")</f>
        <v/>
      </c>
      <c r="F2124" s="95" t="str">
        <f ca="1">IF(ISERROR($Y2124),"",OFFSET('Smelter Look-up'!$E$4,$Y2124-4,0))</f>
        <v/>
      </c>
      <c r="G2124" s="95" t="str">
        <f ca="1">IF(C2124="Smelter not listed","Enter smelter details",IF(ISERROR($Y2124),"",OFFSET('Smelter Look-up'!$F$4,$Y2124-4,0)))</f>
        <v/>
      </c>
      <c r="H2124" s="154" t="str">
        <f ca="1">IF(ISERROR($Y2124),"",OFFSET('Smelter Look-up'!$G$4,$Y2124-4,0))</f>
        <v/>
      </c>
      <c r="I2124" s="96" t="str">
        <f ca="1">IF(ISERROR($Y2124),"",OFFSET('Smelter Look-up'!$H$4,$Y2124-4,0))</f>
        <v/>
      </c>
      <c r="J2124" s="96" t="str">
        <f ca="1">IF(ISERROR($Y2124),"",OFFSET('Smelter Look-up'!$I$4,$Y2124-4,0))</f>
        <v/>
      </c>
      <c r="K2124" s="97"/>
      <c r="L2124" s="97"/>
      <c r="M2124" s="97"/>
      <c r="N2124" s="97"/>
      <c r="O2124" s="97"/>
      <c r="P2124" s="97"/>
      <c r="Q2124" s="98"/>
      <c r="R2124" s="140" t="str">
        <f ca="1">IF(ISERROR($Y2124),"",OFFSET('Smelter Look-up'!$C$4,$Y2124-4,0)&amp;"")</f>
        <v/>
      </c>
      <c r="S2124" s="98" t="str">
        <f ca="1" t="shared" si="237"/>
        <v/>
      </c>
      <c r="T2124" s="98" t="str">
        <f ca="1">IF(B2124="","",IF(ISERROR(MATCH($J2124,SorP!B:B,0)),"",INDIRECT("'SorP'!$A$"&amp;MATCH($S2124&amp;$J2124,SorP!C:C,0))))</f>
        <v/>
      </c>
      <c r="U2124" s="99"/>
      <c r="V2124" s="74" t="str">
        <f ca="1" t="shared" si="238"/>
        <v/>
      </c>
      <c r="W2124" s="74" t="b">
        <f ca="1" t="shared" si="239"/>
        <v>0</v>
      </c>
      <c r="X2124" s="74" t="str">
        <f ca="1" t="shared" si="240"/>
        <v>+</v>
      </c>
      <c r="Y2124" s="74" t="e">
        <f ca="1">IF(C2124="",NA(),MATCH($B2124&amp;$C2124,'Smelter Look-up'!$J:$J,0))</f>
        <v>#N/A</v>
      </c>
      <c r="AB2124" s="74">
        <f ca="1" t="shared" si="241"/>
        <v>0</v>
      </c>
      <c r="AC2124" s="74" t="str">
        <f ca="1" t="shared" si="242"/>
        <v/>
      </c>
      <c r="AD2124" s="74" t="str">
        <f ca="1" t="shared" si="243"/>
        <v/>
      </c>
    </row>
    <row r="2125" s="74" customFormat="1" ht="20.15" customHeight="1" spans="1:30">
      <c r="A2125" s="97"/>
      <c r="B2125" s="95" t="str">
        <f ca="1">IF(LEN(A2125)=0,"",INDEX('Smelter Look-up'!$A:$A,MATCH($A2125,'Smelter Look-up'!$E:$E,0)))</f>
        <v/>
      </c>
      <c r="C2125" s="95" t="str">
        <f ca="1">IF(LEN(A2125)=0,"",INDEX('Smelter Look-up'!$C:$C,MATCH($A2125,'Smelter Look-up'!$E:$E,0)))</f>
        <v/>
      </c>
      <c r="D2125" s="95"/>
      <c r="E2125" s="95" t="str">
        <f ca="1">IF(ISERROR($Y2125),"",OFFSET('Smelter Look-up'!$D$4,$Y2125-4,0)&amp;"")</f>
        <v/>
      </c>
      <c r="F2125" s="95" t="str">
        <f ca="1">IF(ISERROR($Y2125),"",OFFSET('Smelter Look-up'!$E$4,$Y2125-4,0))</f>
        <v/>
      </c>
      <c r="G2125" s="95" t="str">
        <f ca="1">IF(C2125="Smelter not listed","Enter smelter details",IF(ISERROR($Y2125),"",OFFSET('Smelter Look-up'!$F$4,$Y2125-4,0)))</f>
        <v/>
      </c>
      <c r="H2125" s="154" t="str">
        <f ca="1">IF(ISERROR($Y2125),"",OFFSET('Smelter Look-up'!$G$4,$Y2125-4,0))</f>
        <v/>
      </c>
      <c r="I2125" s="96" t="str">
        <f ca="1">IF(ISERROR($Y2125),"",OFFSET('Smelter Look-up'!$H$4,$Y2125-4,0))</f>
        <v/>
      </c>
      <c r="J2125" s="96" t="str">
        <f ca="1">IF(ISERROR($Y2125),"",OFFSET('Smelter Look-up'!$I$4,$Y2125-4,0))</f>
        <v/>
      </c>
      <c r="K2125" s="97"/>
      <c r="L2125" s="97"/>
      <c r="M2125" s="97"/>
      <c r="N2125" s="97"/>
      <c r="O2125" s="97"/>
      <c r="P2125" s="97"/>
      <c r="Q2125" s="98"/>
      <c r="R2125" s="140" t="str">
        <f ca="1">IF(ISERROR($Y2125),"",OFFSET('Smelter Look-up'!$C$4,$Y2125-4,0)&amp;"")</f>
        <v/>
      </c>
      <c r="S2125" s="98" t="str">
        <f ca="1" t="shared" si="237"/>
        <v/>
      </c>
      <c r="T2125" s="98" t="str">
        <f ca="1">IF(B2125="","",IF(ISERROR(MATCH($J2125,SorP!B:B,0)),"",INDIRECT("'SorP'!$A$"&amp;MATCH($S2125&amp;$J2125,SorP!C:C,0))))</f>
        <v/>
      </c>
      <c r="U2125" s="99"/>
      <c r="V2125" s="74" t="str">
        <f ca="1" t="shared" si="238"/>
        <v/>
      </c>
      <c r="W2125" s="74" t="b">
        <f ca="1" t="shared" si="239"/>
        <v>0</v>
      </c>
      <c r="X2125" s="74" t="str">
        <f ca="1" t="shared" si="240"/>
        <v>+</v>
      </c>
      <c r="Y2125" s="74" t="e">
        <f ca="1">IF(C2125="",NA(),MATCH($B2125&amp;$C2125,'Smelter Look-up'!$J:$J,0))</f>
        <v>#N/A</v>
      </c>
      <c r="AB2125" s="74">
        <f ca="1" t="shared" si="241"/>
        <v>0</v>
      </c>
      <c r="AC2125" s="74" t="str">
        <f ca="1" t="shared" si="242"/>
        <v/>
      </c>
      <c r="AD2125" s="74" t="str">
        <f ca="1" t="shared" si="243"/>
        <v/>
      </c>
    </row>
    <row r="2126" s="74" customFormat="1" ht="20.15" customHeight="1" spans="1:30">
      <c r="A2126" s="97"/>
      <c r="B2126" s="95" t="str">
        <f ca="1">IF(LEN(A2126)=0,"",INDEX('Smelter Look-up'!$A:$A,MATCH($A2126,'Smelter Look-up'!$E:$E,0)))</f>
        <v/>
      </c>
      <c r="C2126" s="95" t="str">
        <f ca="1">IF(LEN(A2126)=0,"",INDEX('Smelter Look-up'!$C:$C,MATCH($A2126,'Smelter Look-up'!$E:$E,0)))</f>
        <v/>
      </c>
      <c r="D2126" s="95"/>
      <c r="E2126" s="95" t="str">
        <f ca="1">IF(ISERROR($Y2126),"",OFFSET('Smelter Look-up'!$D$4,$Y2126-4,0)&amp;"")</f>
        <v/>
      </c>
      <c r="F2126" s="95" t="str">
        <f ca="1">IF(ISERROR($Y2126),"",OFFSET('Smelter Look-up'!$E$4,$Y2126-4,0))</f>
        <v/>
      </c>
      <c r="G2126" s="95" t="str">
        <f ca="1">IF(C2126="Smelter not listed","Enter smelter details",IF(ISERROR($Y2126),"",OFFSET('Smelter Look-up'!$F$4,$Y2126-4,0)))</f>
        <v/>
      </c>
      <c r="H2126" s="154" t="str">
        <f ca="1">IF(ISERROR($Y2126),"",OFFSET('Smelter Look-up'!$G$4,$Y2126-4,0))</f>
        <v/>
      </c>
      <c r="I2126" s="96" t="str">
        <f ca="1">IF(ISERROR($Y2126),"",OFFSET('Smelter Look-up'!$H$4,$Y2126-4,0))</f>
        <v/>
      </c>
      <c r="J2126" s="96" t="str">
        <f ca="1">IF(ISERROR($Y2126),"",OFFSET('Smelter Look-up'!$I$4,$Y2126-4,0))</f>
        <v/>
      </c>
      <c r="K2126" s="97"/>
      <c r="L2126" s="97"/>
      <c r="M2126" s="97"/>
      <c r="N2126" s="97"/>
      <c r="O2126" s="97"/>
      <c r="P2126" s="97"/>
      <c r="Q2126" s="98"/>
      <c r="R2126" s="140" t="str">
        <f ca="1">IF(ISERROR($Y2126),"",OFFSET('Smelter Look-up'!$C$4,$Y2126-4,0)&amp;"")</f>
        <v/>
      </c>
      <c r="S2126" s="98" t="str">
        <f ca="1" t="shared" si="237"/>
        <v/>
      </c>
      <c r="T2126" s="98" t="str">
        <f ca="1">IF(B2126="","",IF(ISERROR(MATCH($J2126,SorP!B:B,0)),"",INDIRECT("'SorP'!$A$"&amp;MATCH($S2126&amp;$J2126,SorP!C:C,0))))</f>
        <v/>
      </c>
      <c r="U2126" s="99"/>
      <c r="V2126" s="74" t="str">
        <f ca="1" t="shared" si="238"/>
        <v/>
      </c>
      <c r="W2126" s="74" t="b">
        <f ca="1" t="shared" si="239"/>
        <v>0</v>
      </c>
      <c r="X2126" s="74" t="str">
        <f ca="1" t="shared" si="240"/>
        <v>+</v>
      </c>
      <c r="Y2126" s="74" t="e">
        <f ca="1">IF(C2126="",NA(),MATCH($B2126&amp;$C2126,'Smelter Look-up'!$J:$J,0))</f>
        <v>#N/A</v>
      </c>
      <c r="AB2126" s="74">
        <f ca="1" t="shared" si="241"/>
        <v>0</v>
      </c>
      <c r="AC2126" s="74" t="str">
        <f ca="1" t="shared" si="242"/>
        <v/>
      </c>
      <c r="AD2126" s="74" t="str">
        <f ca="1" t="shared" si="243"/>
        <v/>
      </c>
    </row>
    <row r="2127" s="74" customFormat="1" ht="20.15" customHeight="1" spans="1:30">
      <c r="A2127" s="97"/>
      <c r="B2127" s="95" t="str">
        <f ca="1">IF(LEN(A2127)=0,"",INDEX('Smelter Look-up'!$A:$A,MATCH($A2127,'Smelter Look-up'!$E:$E,0)))</f>
        <v/>
      </c>
      <c r="C2127" s="95" t="str">
        <f ca="1">IF(LEN(A2127)=0,"",INDEX('Smelter Look-up'!$C:$C,MATCH($A2127,'Smelter Look-up'!$E:$E,0)))</f>
        <v/>
      </c>
      <c r="D2127" s="95"/>
      <c r="E2127" s="95" t="str">
        <f ca="1">IF(ISERROR($Y2127),"",OFFSET('Smelter Look-up'!$D$4,$Y2127-4,0)&amp;"")</f>
        <v/>
      </c>
      <c r="F2127" s="95" t="str">
        <f ca="1">IF(ISERROR($Y2127),"",OFFSET('Smelter Look-up'!$E$4,$Y2127-4,0))</f>
        <v/>
      </c>
      <c r="G2127" s="95" t="str">
        <f ca="1">IF(C2127="Smelter not listed","Enter smelter details",IF(ISERROR($Y2127),"",OFFSET('Smelter Look-up'!$F$4,$Y2127-4,0)))</f>
        <v/>
      </c>
      <c r="H2127" s="154" t="str">
        <f ca="1">IF(ISERROR($Y2127),"",OFFSET('Smelter Look-up'!$G$4,$Y2127-4,0))</f>
        <v/>
      </c>
      <c r="I2127" s="96" t="str">
        <f ca="1">IF(ISERROR($Y2127),"",OFFSET('Smelter Look-up'!$H$4,$Y2127-4,0))</f>
        <v/>
      </c>
      <c r="J2127" s="96" t="str">
        <f ca="1">IF(ISERROR($Y2127),"",OFFSET('Smelter Look-up'!$I$4,$Y2127-4,0))</f>
        <v/>
      </c>
      <c r="K2127" s="97"/>
      <c r="L2127" s="97"/>
      <c r="M2127" s="97"/>
      <c r="N2127" s="97"/>
      <c r="O2127" s="97"/>
      <c r="P2127" s="97"/>
      <c r="Q2127" s="98"/>
      <c r="R2127" s="140" t="str">
        <f ca="1">IF(ISERROR($Y2127),"",OFFSET('Smelter Look-up'!$C$4,$Y2127-4,0)&amp;"")</f>
        <v/>
      </c>
      <c r="S2127" s="98" t="str">
        <f ca="1" t="shared" si="237"/>
        <v/>
      </c>
      <c r="T2127" s="98" t="str">
        <f ca="1">IF(B2127="","",IF(ISERROR(MATCH($J2127,SorP!B:B,0)),"",INDIRECT("'SorP'!$A$"&amp;MATCH($S2127&amp;$J2127,SorP!C:C,0))))</f>
        <v/>
      </c>
      <c r="U2127" s="99"/>
      <c r="V2127" s="74" t="str">
        <f ca="1" t="shared" si="238"/>
        <v/>
      </c>
      <c r="W2127" s="74" t="b">
        <f ca="1" t="shared" si="239"/>
        <v>0</v>
      </c>
      <c r="X2127" s="74" t="str">
        <f ca="1" t="shared" si="240"/>
        <v>+</v>
      </c>
      <c r="Y2127" s="74" t="e">
        <f ca="1">IF(C2127="",NA(),MATCH($B2127&amp;$C2127,'Smelter Look-up'!$J:$J,0))</f>
        <v>#N/A</v>
      </c>
      <c r="AB2127" s="74">
        <f ca="1" t="shared" si="241"/>
        <v>0</v>
      </c>
      <c r="AC2127" s="74" t="str">
        <f ca="1" t="shared" si="242"/>
        <v/>
      </c>
      <c r="AD2127" s="74" t="str">
        <f ca="1" t="shared" si="243"/>
        <v/>
      </c>
    </row>
    <row r="2128" s="74" customFormat="1" ht="20.15" customHeight="1" spans="1:30">
      <c r="A2128" s="97"/>
      <c r="B2128" s="95" t="str">
        <f ca="1">IF(LEN(A2128)=0,"",INDEX('Smelter Look-up'!$A:$A,MATCH($A2128,'Smelter Look-up'!$E:$E,0)))</f>
        <v/>
      </c>
      <c r="C2128" s="95" t="str">
        <f ca="1">IF(LEN(A2128)=0,"",INDEX('Smelter Look-up'!$C:$C,MATCH($A2128,'Smelter Look-up'!$E:$E,0)))</f>
        <v/>
      </c>
      <c r="D2128" s="95"/>
      <c r="E2128" s="95" t="str">
        <f ca="1">IF(ISERROR($Y2128),"",OFFSET('Smelter Look-up'!$D$4,$Y2128-4,0)&amp;"")</f>
        <v/>
      </c>
      <c r="F2128" s="95" t="str">
        <f ca="1">IF(ISERROR($Y2128),"",OFFSET('Smelter Look-up'!$E$4,$Y2128-4,0))</f>
        <v/>
      </c>
      <c r="G2128" s="95" t="str">
        <f ca="1">IF(C2128="Smelter not listed","Enter smelter details",IF(ISERROR($Y2128),"",OFFSET('Smelter Look-up'!$F$4,$Y2128-4,0)))</f>
        <v/>
      </c>
      <c r="H2128" s="154" t="str">
        <f ca="1">IF(ISERROR($Y2128),"",OFFSET('Smelter Look-up'!$G$4,$Y2128-4,0))</f>
        <v/>
      </c>
      <c r="I2128" s="96" t="str">
        <f ca="1">IF(ISERROR($Y2128),"",OFFSET('Smelter Look-up'!$H$4,$Y2128-4,0))</f>
        <v/>
      </c>
      <c r="J2128" s="96" t="str">
        <f ca="1">IF(ISERROR($Y2128),"",OFFSET('Smelter Look-up'!$I$4,$Y2128-4,0))</f>
        <v/>
      </c>
      <c r="K2128" s="97"/>
      <c r="L2128" s="97"/>
      <c r="M2128" s="97"/>
      <c r="N2128" s="97"/>
      <c r="O2128" s="97"/>
      <c r="P2128" s="97"/>
      <c r="Q2128" s="98"/>
      <c r="R2128" s="140" t="str">
        <f ca="1">IF(ISERROR($Y2128),"",OFFSET('Smelter Look-up'!$C$4,$Y2128-4,0)&amp;"")</f>
        <v/>
      </c>
      <c r="S2128" s="98" t="str">
        <f ca="1" t="shared" si="237"/>
        <v/>
      </c>
      <c r="T2128" s="98" t="str">
        <f ca="1">IF(B2128="","",IF(ISERROR(MATCH($J2128,SorP!B:B,0)),"",INDIRECT("'SorP'!$A$"&amp;MATCH($S2128&amp;$J2128,SorP!C:C,0))))</f>
        <v/>
      </c>
      <c r="U2128" s="99"/>
      <c r="V2128" s="74" t="str">
        <f ca="1" t="shared" si="238"/>
        <v/>
      </c>
      <c r="W2128" s="74" t="b">
        <f ca="1" t="shared" si="239"/>
        <v>0</v>
      </c>
      <c r="X2128" s="74" t="str">
        <f ca="1" t="shared" si="240"/>
        <v>+</v>
      </c>
      <c r="Y2128" s="74" t="e">
        <f ca="1">IF(C2128="",NA(),MATCH($B2128&amp;$C2128,'Smelter Look-up'!$J:$J,0))</f>
        <v>#N/A</v>
      </c>
      <c r="AB2128" s="74">
        <f ca="1" t="shared" si="241"/>
        <v>0</v>
      </c>
      <c r="AC2128" s="74" t="str">
        <f ca="1" t="shared" si="242"/>
        <v/>
      </c>
      <c r="AD2128" s="74" t="str">
        <f ca="1" t="shared" si="243"/>
        <v/>
      </c>
    </row>
    <row r="2129" s="74" customFormat="1" ht="20.15" customHeight="1" spans="1:30">
      <c r="A2129" s="97"/>
      <c r="B2129" s="95" t="str">
        <f ca="1">IF(LEN(A2129)=0,"",INDEX('Smelter Look-up'!$A:$A,MATCH($A2129,'Smelter Look-up'!$E:$E,0)))</f>
        <v/>
      </c>
      <c r="C2129" s="95" t="str">
        <f ca="1">IF(LEN(A2129)=0,"",INDEX('Smelter Look-up'!$C:$C,MATCH($A2129,'Smelter Look-up'!$E:$E,0)))</f>
        <v/>
      </c>
      <c r="D2129" s="95"/>
      <c r="E2129" s="95" t="str">
        <f ca="1">IF(ISERROR($Y2129),"",OFFSET('Smelter Look-up'!$D$4,$Y2129-4,0)&amp;"")</f>
        <v/>
      </c>
      <c r="F2129" s="95" t="str">
        <f ca="1">IF(ISERROR($Y2129),"",OFFSET('Smelter Look-up'!$E$4,$Y2129-4,0))</f>
        <v/>
      </c>
      <c r="G2129" s="95" t="str">
        <f ca="1">IF(C2129="Smelter not listed","Enter smelter details",IF(ISERROR($Y2129),"",OFFSET('Smelter Look-up'!$F$4,$Y2129-4,0)))</f>
        <v/>
      </c>
      <c r="H2129" s="154" t="str">
        <f ca="1">IF(ISERROR($Y2129),"",OFFSET('Smelter Look-up'!$G$4,$Y2129-4,0))</f>
        <v/>
      </c>
      <c r="I2129" s="96" t="str">
        <f ca="1">IF(ISERROR($Y2129),"",OFFSET('Smelter Look-up'!$H$4,$Y2129-4,0))</f>
        <v/>
      </c>
      <c r="J2129" s="96" t="str">
        <f ca="1">IF(ISERROR($Y2129),"",OFFSET('Smelter Look-up'!$I$4,$Y2129-4,0))</f>
        <v/>
      </c>
      <c r="K2129" s="97"/>
      <c r="L2129" s="97"/>
      <c r="M2129" s="97"/>
      <c r="N2129" s="97"/>
      <c r="O2129" s="97"/>
      <c r="P2129" s="97"/>
      <c r="Q2129" s="98"/>
      <c r="R2129" s="140" t="str">
        <f ca="1">IF(ISERROR($Y2129),"",OFFSET('Smelter Look-up'!$C$4,$Y2129-4,0)&amp;"")</f>
        <v/>
      </c>
      <c r="S2129" s="98" t="str">
        <f ca="1" t="shared" si="237"/>
        <v/>
      </c>
      <c r="T2129" s="98" t="str">
        <f ca="1">IF(B2129="","",IF(ISERROR(MATCH($J2129,SorP!B:B,0)),"",INDIRECT("'SorP'!$A$"&amp;MATCH($S2129&amp;$J2129,SorP!C:C,0))))</f>
        <v/>
      </c>
      <c r="U2129" s="99"/>
      <c r="V2129" s="74" t="str">
        <f ca="1" t="shared" si="238"/>
        <v/>
      </c>
      <c r="W2129" s="74" t="b">
        <f ca="1" t="shared" si="239"/>
        <v>0</v>
      </c>
      <c r="X2129" s="74" t="str">
        <f ca="1" t="shared" si="240"/>
        <v>+</v>
      </c>
      <c r="Y2129" s="74" t="e">
        <f ca="1">IF(C2129="",NA(),MATCH($B2129&amp;$C2129,'Smelter Look-up'!$J:$J,0))</f>
        <v>#N/A</v>
      </c>
      <c r="AB2129" s="74">
        <f ca="1" t="shared" si="241"/>
        <v>0</v>
      </c>
      <c r="AC2129" s="74" t="str">
        <f ca="1" t="shared" si="242"/>
        <v/>
      </c>
      <c r="AD2129" s="74" t="str">
        <f ca="1" t="shared" si="243"/>
        <v/>
      </c>
    </row>
    <row r="2130" s="74" customFormat="1" ht="20.15" customHeight="1" spans="1:30">
      <c r="A2130" s="97"/>
      <c r="B2130" s="95" t="str">
        <f ca="1">IF(LEN(A2130)=0,"",INDEX('Smelter Look-up'!$A:$A,MATCH($A2130,'Smelter Look-up'!$E:$E,0)))</f>
        <v/>
      </c>
      <c r="C2130" s="95" t="str">
        <f ca="1">IF(LEN(A2130)=0,"",INDEX('Smelter Look-up'!$C:$C,MATCH($A2130,'Smelter Look-up'!$E:$E,0)))</f>
        <v/>
      </c>
      <c r="D2130" s="95"/>
      <c r="E2130" s="95" t="str">
        <f ca="1">IF(ISERROR($Y2130),"",OFFSET('Smelter Look-up'!$D$4,$Y2130-4,0)&amp;"")</f>
        <v/>
      </c>
      <c r="F2130" s="95" t="str">
        <f ca="1">IF(ISERROR($Y2130),"",OFFSET('Smelter Look-up'!$E$4,$Y2130-4,0))</f>
        <v/>
      </c>
      <c r="G2130" s="95" t="str">
        <f ca="1">IF(C2130="Smelter not listed","Enter smelter details",IF(ISERROR($Y2130),"",OFFSET('Smelter Look-up'!$F$4,$Y2130-4,0)))</f>
        <v/>
      </c>
      <c r="H2130" s="154" t="str">
        <f ca="1">IF(ISERROR($Y2130),"",OFFSET('Smelter Look-up'!$G$4,$Y2130-4,0))</f>
        <v/>
      </c>
      <c r="I2130" s="96" t="str">
        <f ca="1">IF(ISERROR($Y2130),"",OFFSET('Smelter Look-up'!$H$4,$Y2130-4,0))</f>
        <v/>
      </c>
      <c r="J2130" s="96" t="str">
        <f ca="1">IF(ISERROR($Y2130),"",OFFSET('Smelter Look-up'!$I$4,$Y2130-4,0))</f>
        <v/>
      </c>
      <c r="K2130" s="97"/>
      <c r="L2130" s="97"/>
      <c r="M2130" s="97"/>
      <c r="N2130" s="97"/>
      <c r="O2130" s="97"/>
      <c r="P2130" s="97"/>
      <c r="Q2130" s="98"/>
      <c r="R2130" s="140" t="str">
        <f ca="1">IF(ISERROR($Y2130),"",OFFSET('Smelter Look-up'!$C$4,$Y2130-4,0)&amp;"")</f>
        <v/>
      </c>
      <c r="S2130" s="98" t="str">
        <f ca="1" t="shared" si="237"/>
        <v/>
      </c>
      <c r="T2130" s="98" t="str">
        <f ca="1">IF(B2130="","",IF(ISERROR(MATCH($J2130,SorP!B:B,0)),"",INDIRECT("'SorP'!$A$"&amp;MATCH($S2130&amp;$J2130,SorP!C:C,0))))</f>
        <v/>
      </c>
      <c r="U2130" s="99"/>
      <c r="V2130" s="74" t="str">
        <f ca="1" t="shared" si="238"/>
        <v/>
      </c>
      <c r="W2130" s="74" t="b">
        <f ca="1" t="shared" si="239"/>
        <v>0</v>
      </c>
      <c r="X2130" s="74" t="str">
        <f ca="1" t="shared" si="240"/>
        <v>+</v>
      </c>
      <c r="Y2130" s="74" t="e">
        <f ca="1">IF(C2130="",NA(),MATCH($B2130&amp;$C2130,'Smelter Look-up'!$J:$J,0))</f>
        <v>#N/A</v>
      </c>
      <c r="AB2130" s="74">
        <f ca="1" t="shared" si="241"/>
        <v>0</v>
      </c>
      <c r="AC2130" s="74" t="str">
        <f ca="1" t="shared" si="242"/>
        <v/>
      </c>
      <c r="AD2130" s="74" t="str">
        <f ca="1" t="shared" si="243"/>
        <v/>
      </c>
    </row>
    <row r="2131" s="74" customFormat="1" ht="20.15" customHeight="1" spans="1:30">
      <c r="A2131" s="97"/>
      <c r="B2131" s="95" t="str">
        <f ca="1">IF(LEN(A2131)=0,"",INDEX('Smelter Look-up'!$A:$A,MATCH($A2131,'Smelter Look-up'!$E:$E,0)))</f>
        <v/>
      </c>
      <c r="C2131" s="95" t="str">
        <f ca="1">IF(LEN(A2131)=0,"",INDEX('Smelter Look-up'!$C:$C,MATCH($A2131,'Smelter Look-up'!$E:$E,0)))</f>
        <v/>
      </c>
      <c r="D2131" s="95"/>
      <c r="E2131" s="95" t="str">
        <f ca="1">IF(ISERROR($Y2131),"",OFFSET('Smelter Look-up'!$D$4,$Y2131-4,0)&amp;"")</f>
        <v/>
      </c>
      <c r="F2131" s="95" t="str">
        <f ca="1">IF(ISERROR($Y2131),"",OFFSET('Smelter Look-up'!$E$4,$Y2131-4,0))</f>
        <v/>
      </c>
      <c r="G2131" s="95" t="str">
        <f ca="1">IF(C2131="Smelter not listed","Enter smelter details",IF(ISERROR($Y2131),"",OFFSET('Smelter Look-up'!$F$4,$Y2131-4,0)))</f>
        <v/>
      </c>
      <c r="H2131" s="154" t="str">
        <f ca="1">IF(ISERROR($Y2131),"",OFFSET('Smelter Look-up'!$G$4,$Y2131-4,0))</f>
        <v/>
      </c>
      <c r="I2131" s="96" t="str">
        <f ca="1">IF(ISERROR($Y2131),"",OFFSET('Smelter Look-up'!$H$4,$Y2131-4,0))</f>
        <v/>
      </c>
      <c r="J2131" s="96" t="str">
        <f ca="1">IF(ISERROR($Y2131),"",OFFSET('Smelter Look-up'!$I$4,$Y2131-4,0))</f>
        <v/>
      </c>
      <c r="K2131" s="97"/>
      <c r="L2131" s="97"/>
      <c r="M2131" s="97"/>
      <c r="N2131" s="97"/>
      <c r="O2131" s="97"/>
      <c r="P2131" s="97"/>
      <c r="Q2131" s="98"/>
      <c r="R2131" s="140" t="str">
        <f ca="1">IF(ISERROR($Y2131),"",OFFSET('Smelter Look-up'!$C$4,$Y2131-4,0)&amp;"")</f>
        <v/>
      </c>
      <c r="S2131" s="98" t="str">
        <f ca="1" t="shared" si="237"/>
        <v/>
      </c>
      <c r="T2131" s="98" t="str">
        <f ca="1">IF(B2131="","",IF(ISERROR(MATCH($J2131,SorP!B:B,0)),"",INDIRECT("'SorP'!$A$"&amp;MATCH($S2131&amp;$J2131,SorP!C:C,0))))</f>
        <v/>
      </c>
      <c r="U2131" s="99"/>
      <c r="V2131" s="74" t="str">
        <f ca="1" t="shared" si="238"/>
        <v/>
      </c>
      <c r="W2131" s="74" t="b">
        <f ca="1" t="shared" si="239"/>
        <v>0</v>
      </c>
      <c r="X2131" s="74" t="str">
        <f ca="1" t="shared" si="240"/>
        <v>+</v>
      </c>
      <c r="Y2131" s="74" t="e">
        <f ca="1">IF(C2131="",NA(),MATCH($B2131&amp;$C2131,'Smelter Look-up'!$J:$J,0))</f>
        <v>#N/A</v>
      </c>
      <c r="AB2131" s="74">
        <f ca="1" t="shared" si="241"/>
        <v>0</v>
      </c>
      <c r="AC2131" s="74" t="str">
        <f ca="1" t="shared" si="242"/>
        <v/>
      </c>
      <c r="AD2131" s="74" t="str">
        <f ca="1" t="shared" si="243"/>
        <v/>
      </c>
    </row>
    <row r="2132" s="74" customFormat="1" ht="20.15" customHeight="1" spans="1:30">
      <c r="A2132" s="97"/>
      <c r="B2132" s="95" t="str">
        <f ca="1">IF(LEN(A2132)=0,"",INDEX('Smelter Look-up'!$A:$A,MATCH($A2132,'Smelter Look-up'!$E:$E,0)))</f>
        <v/>
      </c>
      <c r="C2132" s="95" t="str">
        <f ca="1">IF(LEN(A2132)=0,"",INDEX('Smelter Look-up'!$C:$C,MATCH($A2132,'Smelter Look-up'!$E:$E,0)))</f>
        <v/>
      </c>
      <c r="D2132" s="95"/>
      <c r="E2132" s="95" t="str">
        <f ca="1">IF(ISERROR($Y2132),"",OFFSET('Smelter Look-up'!$D$4,$Y2132-4,0)&amp;"")</f>
        <v/>
      </c>
      <c r="F2132" s="95" t="str">
        <f ca="1">IF(ISERROR($Y2132),"",OFFSET('Smelter Look-up'!$E$4,$Y2132-4,0))</f>
        <v/>
      </c>
      <c r="G2132" s="95" t="str">
        <f ca="1">IF(C2132="Smelter not listed","Enter smelter details",IF(ISERROR($Y2132),"",OFFSET('Smelter Look-up'!$F$4,$Y2132-4,0)))</f>
        <v/>
      </c>
      <c r="H2132" s="154" t="str">
        <f ca="1">IF(ISERROR($Y2132),"",OFFSET('Smelter Look-up'!$G$4,$Y2132-4,0))</f>
        <v/>
      </c>
      <c r="I2132" s="96" t="str">
        <f ca="1">IF(ISERROR($Y2132),"",OFFSET('Smelter Look-up'!$H$4,$Y2132-4,0))</f>
        <v/>
      </c>
      <c r="J2132" s="96" t="str">
        <f ca="1">IF(ISERROR($Y2132),"",OFFSET('Smelter Look-up'!$I$4,$Y2132-4,0))</f>
        <v/>
      </c>
      <c r="K2132" s="97"/>
      <c r="L2132" s="97"/>
      <c r="M2132" s="97"/>
      <c r="N2132" s="97"/>
      <c r="O2132" s="97"/>
      <c r="P2132" s="97"/>
      <c r="Q2132" s="98"/>
      <c r="R2132" s="140" t="str">
        <f ca="1">IF(ISERROR($Y2132),"",OFFSET('Smelter Look-up'!$C$4,$Y2132-4,0)&amp;"")</f>
        <v/>
      </c>
      <c r="S2132" s="98" t="str">
        <f ca="1" t="shared" si="237"/>
        <v/>
      </c>
      <c r="T2132" s="98" t="str">
        <f ca="1">IF(B2132="","",IF(ISERROR(MATCH($J2132,SorP!B:B,0)),"",INDIRECT("'SorP'!$A$"&amp;MATCH($S2132&amp;$J2132,SorP!C:C,0))))</f>
        <v/>
      </c>
      <c r="U2132" s="99"/>
      <c r="V2132" s="74" t="str">
        <f ca="1" t="shared" si="238"/>
        <v/>
      </c>
      <c r="W2132" s="74" t="b">
        <f ca="1" t="shared" si="239"/>
        <v>0</v>
      </c>
      <c r="X2132" s="74" t="str">
        <f ca="1" t="shared" si="240"/>
        <v>+</v>
      </c>
      <c r="Y2132" s="74" t="e">
        <f ca="1">IF(C2132="",NA(),MATCH($B2132&amp;$C2132,'Smelter Look-up'!$J:$J,0))</f>
        <v>#N/A</v>
      </c>
      <c r="AB2132" s="74">
        <f ca="1" t="shared" si="241"/>
        <v>0</v>
      </c>
      <c r="AC2132" s="74" t="str">
        <f ca="1" t="shared" si="242"/>
        <v/>
      </c>
      <c r="AD2132" s="74" t="str">
        <f ca="1" t="shared" si="243"/>
        <v/>
      </c>
    </row>
    <row r="2133" s="74" customFormat="1" ht="20.15" customHeight="1" spans="1:30">
      <c r="A2133" s="97"/>
      <c r="B2133" s="95" t="str">
        <f ca="1">IF(LEN(A2133)=0,"",INDEX('Smelter Look-up'!$A:$A,MATCH($A2133,'Smelter Look-up'!$E:$E,0)))</f>
        <v/>
      </c>
      <c r="C2133" s="95" t="str">
        <f ca="1">IF(LEN(A2133)=0,"",INDEX('Smelter Look-up'!$C:$C,MATCH($A2133,'Smelter Look-up'!$E:$E,0)))</f>
        <v/>
      </c>
      <c r="D2133" s="95"/>
      <c r="E2133" s="95" t="str">
        <f ca="1">IF(ISERROR($Y2133),"",OFFSET('Smelter Look-up'!$D$4,$Y2133-4,0)&amp;"")</f>
        <v/>
      </c>
      <c r="F2133" s="95" t="str">
        <f ca="1">IF(ISERROR($Y2133),"",OFFSET('Smelter Look-up'!$E$4,$Y2133-4,0))</f>
        <v/>
      </c>
      <c r="G2133" s="95" t="str">
        <f ca="1">IF(C2133="Smelter not listed","Enter smelter details",IF(ISERROR($Y2133),"",OFFSET('Smelter Look-up'!$F$4,$Y2133-4,0)))</f>
        <v/>
      </c>
      <c r="H2133" s="154" t="str">
        <f ca="1">IF(ISERROR($Y2133),"",OFFSET('Smelter Look-up'!$G$4,$Y2133-4,0))</f>
        <v/>
      </c>
      <c r="I2133" s="96" t="str">
        <f ca="1">IF(ISERROR($Y2133),"",OFFSET('Smelter Look-up'!$H$4,$Y2133-4,0))</f>
        <v/>
      </c>
      <c r="J2133" s="96" t="str">
        <f ca="1">IF(ISERROR($Y2133),"",OFFSET('Smelter Look-up'!$I$4,$Y2133-4,0))</f>
        <v/>
      </c>
      <c r="K2133" s="97"/>
      <c r="L2133" s="97"/>
      <c r="M2133" s="97"/>
      <c r="N2133" s="97"/>
      <c r="O2133" s="97"/>
      <c r="P2133" s="97"/>
      <c r="Q2133" s="98"/>
      <c r="R2133" s="140" t="str">
        <f ca="1">IF(ISERROR($Y2133),"",OFFSET('Smelter Look-up'!$C$4,$Y2133-4,0)&amp;"")</f>
        <v/>
      </c>
      <c r="S2133" s="98" t="str">
        <f ca="1" t="shared" si="237"/>
        <v/>
      </c>
      <c r="T2133" s="98" t="str">
        <f ca="1">IF(B2133="","",IF(ISERROR(MATCH($J2133,SorP!B:B,0)),"",INDIRECT("'SorP'!$A$"&amp;MATCH($S2133&amp;$J2133,SorP!C:C,0))))</f>
        <v/>
      </c>
      <c r="U2133" s="99"/>
      <c r="V2133" s="74" t="str">
        <f ca="1" t="shared" si="238"/>
        <v/>
      </c>
      <c r="W2133" s="74" t="b">
        <f ca="1" t="shared" si="239"/>
        <v>0</v>
      </c>
      <c r="X2133" s="74" t="str">
        <f ca="1" t="shared" si="240"/>
        <v>+</v>
      </c>
      <c r="Y2133" s="74" t="e">
        <f ca="1">IF(C2133="",NA(),MATCH($B2133&amp;$C2133,'Smelter Look-up'!$J:$J,0))</f>
        <v>#N/A</v>
      </c>
      <c r="AB2133" s="74">
        <f ca="1" t="shared" si="241"/>
        <v>0</v>
      </c>
      <c r="AC2133" s="74" t="str">
        <f ca="1" t="shared" si="242"/>
        <v/>
      </c>
      <c r="AD2133" s="74" t="str">
        <f ca="1" t="shared" si="243"/>
        <v/>
      </c>
    </row>
    <row r="2134" s="74" customFormat="1" ht="20.15" customHeight="1" spans="1:30">
      <c r="A2134" s="97"/>
      <c r="B2134" s="95" t="str">
        <f ca="1">IF(LEN(A2134)=0,"",INDEX('Smelter Look-up'!$A:$A,MATCH($A2134,'Smelter Look-up'!$E:$E,0)))</f>
        <v/>
      </c>
      <c r="C2134" s="95" t="str">
        <f ca="1">IF(LEN(A2134)=0,"",INDEX('Smelter Look-up'!$C:$C,MATCH($A2134,'Smelter Look-up'!$E:$E,0)))</f>
        <v/>
      </c>
      <c r="D2134" s="95"/>
      <c r="E2134" s="95" t="str">
        <f ca="1">IF(ISERROR($Y2134),"",OFFSET('Smelter Look-up'!$D$4,$Y2134-4,0)&amp;"")</f>
        <v/>
      </c>
      <c r="F2134" s="95" t="str">
        <f ca="1">IF(ISERROR($Y2134),"",OFFSET('Smelter Look-up'!$E$4,$Y2134-4,0))</f>
        <v/>
      </c>
      <c r="G2134" s="95" t="str">
        <f ca="1">IF(C2134="Smelter not listed","Enter smelter details",IF(ISERROR($Y2134),"",OFFSET('Smelter Look-up'!$F$4,$Y2134-4,0)))</f>
        <v/>
      </c>
      <c r="H2134" s="154" t="str">
        <f ca="1">IF(ISERROR($Y2134),"",OFFSET('Smelter Look-up'!$G$4,$Y2134-4,0))</f>
        <v/>
      </c>
      <c r="I2134" s="96" t="str">
        <f ca="1">IF(ISERROR($Y2134),"",OFFSET('Smelter Look-up'!$H$4,$Y2134-4,0))</f>
        <v/>
      </c>
      <c r="J2134" s="96" t="str">
        <f ca="1">IF(ISERROR($Y2134),"",OFFSET('Smelter Look-up'!$I$4,$Y2134-4,0))</f>
        <v/>
      </c>
      <c r="K2134" s="97"/>
      <c r="L2134" s="97"/>
      <c r="M2134" s="97"/>
      <c r="N2134" s="97"/>
      <c r="O2134" s="97"/>
      <c r="P2134" s="97"/>
      <c r="Q2134" s="98"/>
      <c r="R2134" s="140" t="str">
        <f ca="1">IF(ISERROR($Y2134),"",OFFSET('Smelter Look-up'!$C$4,$Y2134-4,0)&amp;"")</f>
        <v/>
      </c>
      <c r="S2134" s="98" t="str">
        <f ca="1" t="shared" si="237"/>
        <v/>
      </c>
      <c r="T2134" s="98" t="str">
        <f ca="1">IF(B2134="","",IF(ISERROR(MATCH($J2134,SorP!B:B,0)),"",INDIRECT("'SorP'!$A$"&amp;MATCH($S2134&amp;$J2134,SorP!C:C,0))))</f>
        <v/>
      </c>
      <c r="U2134" s="99"/>
      <c r="V2134" s="74" t="str">
        <f ca="1" t="shared" si="238"/>
        <v/>
      </c>
      <c r="W2134" s="74" t="b">
        <f ca="1" t="shared" si="239"/>
        <v>0</v>
      </c>
      <c r="X2134" s="74" t="str">
        <f ca="1" t="shared" si="240"/>
        <v>+</v>
      </c>
      <c r="Y2134" s="74" t="e">
        <f ca="1">IF(C2134="",NA(),MATCH($B2134&amp;$C2134,'Smelter Look-up'!$J:$J,0))</f>
        <v>#N/A</v>
      </c>
      <c r="AB2134" s="74">
        <f ca="1" t="shared" si="241"/>
        <v>0</v>
      </c>
      <c r="AC2134" s="74" t="str">
        <f ca="1" t="shared" si="242"/>
        <v/>
      </c>
      <c r="AD2134" s="74" t="str">
        <f ca="1" t="shared" si="243"/>
        <v/>
      </c>
    </row>
    <row r="2135" s="74" customFormat="1" ht="20.15" customHeight="1" spans="1:30">
      <c r="A2135" s="97"/>
      <c r="B2135" s="95" t="str">
        <f ca="1">IF(LEN(A2135)=0,"",INDEX('Smelter Look-up'!$A:$A,MATCH($A2135,'Smelter Look-up'!$E:$E,0)))</f>
        <v/>
      </c>
      <c r="C2135" s="95" t="str">
        <f ca="1">IF(LEN(A2135)=0,"",INDEX('Smelter Look-up'!$C:$C,MATCH($A2135,'Smelter Look-up'!$E:$E,0)))</f>
        <v/>
      </c>
      <c r="D2135" s="95"/>
      <c r="E2135" s="95" t="str">
        <f ca="1">IF(ISERROR($Y2135),"",OFFSET('Smelter Look-up'!$D$4,$Y2135-4,0)&amp;"")</f>
        <v/>
      </c>
      <c r="F2135" s="95" t="str">
        <f ca="1">IF(ISERROR($Y2135),"",OFFSET('Smelter Look-up'!$E$4,$Y2135-4,0))</f>
        <v/>
      </c>
      <c r="G2135" s="95" t="str">
        <f ca="1">IF(C2135="Smelter not listed","Enter smelter details",IF(ISERROR($Y2135),"",OFFSET('Smelter Look-up'!$F$4,$Y2135-4,0)))</f>
        <v/>
      </c>
      <c r="H2135" s="154" t="str">
        <f ca="1">IF(ISERROR($Y2135),"",OFFSET('Smelter Look-up'!$G$4,$Y2135-4,0))</f>
        <v/>
      </c>
      <c r="I2135" s="96" t="str">
        <f ca="1">IF(ISERROR($Y2135),"",OFFSET('Smelter Look-up'!$H$4,$Y2135-4,0))</f>
        <v/>
      </c>
      <c r="J2135" s="96" t="str">
        <f ca="1">IF(ISERROR($Y2135),"",OFFSET('Smelter Look-up'!$I$4,$Y2135-4,0))</f>
        <v/>
      </c>
      <c r="K2135" s="97"/>
      <c r="L2135" s="97"/>
      <c r="M2135" s="97"/>
      <c r="N2135" s="97"/>
      <c r="O2135" s="97"/>
      <c r="P2135" s="97"/>
      <c r="Q2135" s="98"/>
      <c r="R2135" s="140" t="str">
        <f ca="1">IF(ISERROR($Y2135),"",OFFSET('Smelter Look-up'!$C$4,$Y2135-4,0)&amp;"")</f>
        <v/>
      </c>
      <c r="S2135" s="98" t="str">
        <f ca="1" t="shared" si="237"/>
        <v/>
      </c>
      <c r="T2135" s="98" t="str">
        <f ca="1">IF(B2135="","",IF(ISERROR(MATCH($J2135,SorP!B:B,0)),"",INDIRECT("'SorP'!$A$"&amp;MATCH($S2135&amp;$J2135,SorP!C:C,0))))</f>
        <v/>
      </c>
      <c r="U2135" s="99"/>
      <c r="V2135" s="74" t="str">
        <f ca="1" t="shared" si="238"/>
        <v/>
      </c>
      <c r="W2135" s="74" t="b">
        <f ca="1" t="shared" si="239"/>
        <v>0</v>
      </c>
      <c r="X2135" s="74" t="str">
        <f ca="1" t="shared" si="240"/>
        <v>+</v>
      </c>
      <c r="Y2135" s="74" t="e">
        <f ca="1">IF(C2135="",NA(),MATCH($B2135&amp;$C2135,'Smelter Look-up'!$J:$J,0))</f>
        <v>#N/A</v>
      </c>
      <c r="AB2135" s="74">
        <f ca="1" t="shared" si="241"/>
        <v>0</v>
      </c>
      <c r="AC2135" s="74" t="str">
        <f ca="1" t="shared" si="242"/>
        <v/>
      </c>
      <c r="AD2135" s="74" t="str">
        <f ca="1" t="shared" si="243"/>
        <v/>
      </c>
    </row>
    <row r="2136" s="74" customFormat="1" ht="20.15" customHeight="1" spans="1:30">
      <c r="A2136" s="97"/>
      <c r="B2136" s="95" t="str">
        <f ca="1">IF(LEN(A2136)=0,"",INDEX('Smelter Look-up'!$A:$A,MATCH($A2136,'Smelter Look-up'!$E:$E,0)))</f>
        <v/>
      </c>
      <c r="C2136" s="95" t="str">
        <f ca="1">IF(LEN(A2136)=0,"",INDEX('Smelter Look-up'!$C:$C,MATCH($A2136,'Smelter Look-up'!$E:$E,0)))</f>
        <v/>
      </c>
      <c r="D2136" s="95"/>
      <c r="E2136" s="95" t="str">
        <f ca="1">IF(ISERROR($Y2136),"",OFFSET('Smelter Look-up'!$D$4,$Y2136-4,0)&amp;"")</f>
        <v/>
      </c>
      <c r="F2136" s="95" t="str">
        <f ca="1">IF(ISERROR($Y2136),"",OFFSET('Smelter Look-up'!$E$4,$Y2136-4,0))</f>
        <v/>
      </c>
      <c r="G2136" s="95" t="str">
        <f ca="1">IF(C2136="Smelter not listed","Enter smelter details",IF(ISERROR($Y2136),"",OFFSET('Smelter Look-up'!$F$4,$Y2136-4,0)))</f>
        <v/>
      </c>
      <c r="H2136" s="154" t="str">
        <f ca="1">IF(ISERROR($Y2136),"",OFFSET('Smelter Look-up'!$G$4,$Y2136-4,0))</f>
        <v/>
      </c>
      <c r="I2136" s="96" t="str">
        <f ca="1">IF(ISERROR($Y2136),"",OFFSET('Smelter Look-up'!$H$4,$Y2136-4,0))</f>
        <v/>
      </c>
      <c r="J2136" s="96" t="str">
        <f ca="1">IF(ISERROR($Y2136),"",OFFSET('Smelter Look-up'!$I$4,$Y2136-4,0))</f>
        <v/>
      </c>
      <c r="K2136" s="97"/>
      <c r="L2136" s="97"/>
      <c r="M2136" s="97"/>
      <c r="N2136" s="97"/>
      <c r="O2136" s="97"/>
      <c r="P2136" s="97"/>
      <c r="Q2136" s="98"/>
      <c r="R2136" s="140" t="str">
        <f ca="1">IF(ISERROR($Y2136),"",OFFSET('Smelter Look-up'!$C$4,$Y2136-4,0)&amp;"")</f>
        <v/>
      </c>
      <c r="S2136" s="98" t="str">
        <f ca="1" t="shared" si="237"/>
        <v/>
      </c>
      <c r="T2136" s="98" t="str">
        <f ca="1">IF(B2136="","",IF(ISERROR(MATCH($J2136,SorP!B:B,0)),"",INDIRECT("'SorP'!$A$"&amp;MATCH($S2136&amp;$J2136,SorP!C:C,0))))</f>
        <v/>
      </c>
      <c r="U2136" s="99"/>
      <c r="V2136" s="74" t="str">
        <f ca="1" t="shared" si="238"/>
        <v/>
      </c>
      <c r="W2136" s="74" t="b">
        <f ca="1" t="shared" si="239"/>
        <v>0</v>
      </c>
      <c r="X2136" s="74" t="str">
        <f ca="1" t="shared" si="240"/>
        <v>+</v>
      </c>
      <c r="Y2136" s="74" t="e">
        <f ca="1">IF(C2136="",NA(),MATCH($B2136&amp;$C2136,'Smelter Look-up'!$J:$J,0))</f>
        <v>#N/A</v>
      </c>
      <c r="AB2136" s="74">
        <f ca="1" t="shared" si="241"/>
        <v>0</v>
      </c>
      <c r="AC2136" s="74" t="str">
        <f ca="1" t="shared" si="242"/>
        <v/>
      </c>
      <c r="AD2136" s="74" t="str">
        <f ca="1" t="shared" si="243"/>
        <v/>
      </c>
    </row>
    <row r="2137" s="74" customFormat="1" ht="20.15" customHeight="1" spans="1:30">
      <c r="A2137" s="97"/>
      <c r="B2137" s="95" t="str">
        <f ca="1">IF(LEN(A2137)=0,"",INDEX('Smelter Look-up'!$A:$A,MATCH($A2137,'Smelter Look-up'!$E:$E,0)))</f>
        <v/>
      </c>
      <c r="C2137" s="95" t="str">
        <f ca="1">IF(LEN(A2137)=0,"",INDEX('Smelter Look-up'!$C:$C,MATCH($A2137,'Smelter Look-up'!$E:$E,0)))</f>
        <v/>
      </c>
      <c r="D2137" s="95"/>
      <c r="E2137" s="95" t="str">
        <f ca="1">IF(ISERROR($Y2137),"",OFFSET('Smelter Look-up'!$D$4,$Y2137-4,0)&amp;"")</f>
        <v/>
      </c>
      <c r="F2137" s="95" t="str">
        <f ca="1">IF(ISERROR($Y2137),"",OFFSET('Smelter Look-up'!$E$4,$Y2137-4,0))</f>
        <v/>
      </c>
      <c r="G2137" s="95" t="str">
        <f ca="1">IF(C2137="Smelter not listed","Enter smelter details",IF(ISERROR($Y2137),"",OFFSET('Smelter Look-up'!$F$4,$Y2137-4,0)))</f>
        <v/>
      </c>
      <c r="H2137" s="154" t="str">
        <f ca="1">IF(ISERROR($Y2137),"",OFFSET('Smelter Look-up'!$G$4,$Y2137-4,0))</f>
        <v/>
      </c>
      <c r="I2137" s="96" t="str">
        <f ca="1">IF(ISERROR($Y2137),"",OFFSET('Smelter Look-up'!$H$4,$Y2137-4,0))</f>
        <v/>
      </c>
      <c r="J2137" s="96" t="str">
        <f ca="1">IF(ISERROR($Y2137),"",OFFSET('Smelter Look-up'!$I$4,$Y2137-4,0))</f>
        <v/>
      </c>
      <c r="K2137" s="97"/>
      <c r="L2137" s="97"/>
      <c r="M2137" s="97"/>
      <c r="N2137" s="97"/>
      <c r="O2137" s="97"/>
      <c r="P2137" s="97"/>
      <c r="Q2137" s="98"/>
      <c r="R2137" s="140" t="str">
        <f ca="1">IF(ISERROR($Y2137),"",OFFSET('Smelter Look-up'!$C$4,$Y2137-4,0)&amp;"")</f>
        <v/>
      </c>
      <c r="S2137" s="98" t="str">
        <f ca="1" t="shared" si="237"/>
        <v/>
      </c>
      <c r="T2137" s="98" t="str">
        <f ca="1">IF(B2137="","",IF(ISERROR(MATCH($J2137,SorP!B:B,0)),"",INDIRECT("'SorP'!$A$"&amp;MATCH($S2137&amp;$J2137,SorP!C:C,0))))</f>
        <v/>
      </c>
      <c r="U2137" s="99"/>
      <c r="V2137" s="74" t="str">
        <f ca="1" t="shared" si="238"/>
        <v/>
      </c>
      <c r="W2137" s="74" t="b">
        <f ca="1" t="shared" si="239"/>
        <v>0</v>
      </c>
      <c r="X2137" s="74" t="str">
        <f ca="1" t="shared" si="240"/>
        <v>+</v>
      </c>
      <c r="Y2137" s="74" t="e">
        <f ca="1">IF(C2137="",NA(),MATCH($B2137&amp;$C2137,'Smelter Look-up'!$J:$J,0))</f>
        <v>#N/A</v>
      </c>
      <c r="AB2137" s="74">
        <f ca="1" t="shared" si="241"/>
        <v>0</v>
      </c>
      <c r="AC2137" s="74" t="str">
        <f ca="1" t="shared" si="242"/>
        <v/>
      </c>
      <c r="AD2137" s="74" t="str">
        <f ca="1" t="shared" si="243"/>
        <v/>
      </c>
    </row>
    <row r="2138" s="74" customFormat="1" ht="20.15" customHeight="1" spans="1:30">
      <c r="A2138" s="97"/>
      <c r="B2138" s="95" t="str">
        <f ca="1">IF(LEN(A2138)=0,"",INDEX('Smelter Look-up'!$A:$A,MATCH($A2138,'Smelter Look-up'!$E:$E,0)))</f>
        <v/>
      </c>
      <c r="C2138" s="95" t="str">
        <f ca="1">IF(LEN(A2138)=0,"",INDEX('Smelter Look-up'!$C:$C,MATCH($A2138,'Smelter Look-up'!$E:$E,0)))</f>
        <v/>
      </c>
      <c r="D2138" s="95"/>
      <c r="E2138" s="95" t="str">
        <f ca="1">IF(ISERROR($Y2138),"",OFFSET('Smelter Look-up'!$D$4,$Y2138-4,0)&amp;"")</f>
        <v/>
      </c>
      <c r="F2138" s="95" t="str">
        <f ca="1">IF(ISERROR($Y2138),"",OFFSET('Smelter Look-up'!$E$4,$Y2138-4,0))</f>
        <v/>
      </c>
      <c r="G2138" s="95" t="str">
        <f ca="1">IF(C2138="Smelter not listed","Enter smelter details",IF(ISERROR($Y2138),"",OFFSET('Smelter Look-up'!$F$4,$Y2138-4,0)))</f>
        <v/>
      </c>
      <c r="H2138" s="154" t="str">
        <f ca="1">IF(ISERROR($Y2138),"",OFFSET('Smelter Look-up'!$G$4,$Y2138-4,0))</f>
        <v/>
      </c>
      <c r="I2138" s="96" t="str">
        <f ca="1">IF(ISERROR($Y2138),"",OFFSET('Smelter Look-up'!$H$4,$Y2138-4,0))</f>
        <v/>
      </c>
      <c r="J2138" s="96" t="str">
        <f ca="1">IF(ISERROR($Y2138),"",OFFSET('Smelter Look-up'!$I$4,$Y2138-4,0))</f>
        <v/>
      </c>
      <c r="K2138" s="97"/>
      <c r="L2138" s="97"/>
      <c r="M2138" s="97"/>
      <c r="N2138" s="97"/>
      <c r="O2138" s="97"/>
      <c r="P2138" s="97"/>
      <c r="Q2138" s="98"/>
      <c r="R2138" s="140" t="str">
        <f ca="1">IF(ISERROR($Y2138),"",OFFSET('Smelter Look-up'!$C$4,$Y2138-4,0)&amp;"")</f>
        <v/>
      </c>
      <c r="S2138" s="98" t="str">
        <f ca="1" t="shared" si="237"/>
        <v/>
      </c>
      <c r="T2138" s="98" t="str">
        <f ca="1">IF(B2138="","",IF(ISERROR(MATCH($J2138,SorP!B:B,0)),"",INDIRECT("'SorP'!$A$"&amp;MATCH($S2138&amp;$J2138,SorP!C:C,0))))</f>
        <v/>
      </c>
      <c r="U2138" s="99"/>
      <c r="V2138" s="74" t="str">
        <f ca="1" t="shared" si="238"/>
        <v/>
      </c>
      <c r="W2138" s="74" t="b">
        <f ca="1" t="shared" si="239"/>
        <v>0</v>
      </c>
      <c r="X2138" s="74" t="str">
        <f ca="1" t="shared" si="240"/>
        <v>+</v>
      </c>
      <c r="Y2138" s="74" t="e">
        <f ca="1">IF(C2138="",NA(),MATCH($B2138&amp;$C2138,'Smelter Look-up'!$J:$J,0))</f>
        <v>#N/A</v>
      </c>
      <c r="AB2138" s="74">
        <f ca="1" t="shared" si="241"/>
        <v>0</v>
      </c>
      <c r="AC2138" s="74" t="str">
        <f ca="1" t="shared" si="242"/>
        <v/>
      </c>
      <c r="AD2138" s="74" t="str">
        <f ca="1" t="shared" si="243"/>
        <v/>
      </c>
    </row>
    <row r="2139" s="74" customFormat="1" ht="20.15" customHeight="1" spans="1:30">
      <c r="A2139" s="97"/>
      <c r="B2139" s="95" t="str">
        <f ca="1">IF(LEN(A2139)=0,"",INDEX('Smelter Look-up'!$A:$A,MATCH($A2139,'Smelter Look-up'!$E:$E,0)))</f>
        <v/>
      </c>
      <c r="C2139" s="95" t="str">
        <f ca="1">IF(LEN(A2139)=0,"",INDEX('Smelter Look-up'!$C:$C,MATCH($A2139,'Smelter Look-up'!$E:$E,0)))</f>
        <v/>
      </c>
      <c r="D2139" s="95"/>
      <c r="E2139" s="95" t="str">
        <f ca="1">IF(ISERROR($Y2139),"",OFFSET('Smelter Look-up'!$D$4,$Y2139-4,0)&amp;"")</f>
        <v/>
      </c>
      <c r="F2139" s="95" t="str">
        <f ca="1">IF(ISERROR($Y2139),"",OFFSET('Smelter Look-up'!$E$4,$Y2139-4,0))</f>
        <v/>
      </c>
      <c r="G2139" s="95" t="str">
        <f ca="1">IF(C2139="Smelter not listed","Enter smelter details",IF(ISERROR($Y2139),"",OFFSET('Smelter Look-up'!$F$4,$Y2139-4,0)))</f>
        <v/>
      </c>
      <c r="H2139" s="154" t="str">
        <f ca="1">IF(ISERROR($Y2139),"",OFFSET('Smelter Look-up'!$G$4,$Y2139-4,0))</f>
        <v/>
      </c>
      <c r="I2139" s="96" t="str">
        <f ca="1">IF(ISERROR($Y2139),"",OFFSET('Smelter Look-up'!$H$4,$Y2139-4,0))</f>
        <v/>
      </c>
      <c r="J2139" s="96" t="str">
        <f ca="1">IF(ISERROR($Y2139),"",OFFSET('Smelter Look-up'!$I$4,$Y2139-4,0))</f>
        <v/>
      </c>
      <c r="K2139" s="97"/>
      <c r="L2139" s="97"/>
      <c r="M2139" s="97"/>
      <c r="N2139" s="97"/>
      <c r="O2139" s="97"/>
      <c r="P2139" s="97"/>
      <c r="Q2139" s="98"/>
      <c r="R2139" s="140" t="str">
        <f ca="1">IF(ISERROR($Y2139),"",OFFSET('Smelter Look-up'!$C$4,$Y2139-4,0)&amp;"")</f>
        <v/>
      </c>
      <c r="S2139" s="98" t="str">
        <f ca="1" t="shared" si="237"/>
        <v/>
      </c>
      <c r="T2139" s="98" t="str">
        <f ca="1">IF(B2139="","",IF(ISERROR(MATCH($J2139,SorP!B:B,0)),"",INDIRECT("'SorP'!$A$"&amp;MATCH($S2139&amp;$J2139,SorP!C:C,0))))</f>
        <v/>
      </c>
      <c r="U2139" s="99"/>
      <c r="V2139" s="74" t="str">
        <f ca="1" t="shared" si="238"/>
        <v/>
      </c>
      <c r="W2139" s="74" t="b">
        <f ca="1" t="shared" si="239"/>
        <v>0</v>
      </c>
      <c r="X2139" s="74" t="str">
        <f ca="1" t="shared" si="240"/>
        <v>+</v>
      </c>
      <c r="Y2139" s="74" t="e">
        <f ca="1">IF(C2139="",NA(),MATCH($B2139&amp;$C2139,'Smelter Look-up'!$J:$J,0))</f>
        <v>#N/A</v>
      </c>
      <c r="AB2139" s="74">
        <f ca="1" t="shared" si="241"/>
        <v>0</v>
      </c>
      <c r="AC2139" s="74" t="str">
        <f ca="1" t="shared" si="242"/>
        <v/>
      </c>
      <c r="AD2139" s="74" t="str">
        <f ca="1" t="shared" si="243"/>
        <v/>
      </c>
    </row>
    <row r="2140" s="74" customFormat="1" ht="20.15" customHeight="1" spans="1:30">
      <c r="A2140" s="97"/>
      <c r="B2140" s="95" t="str">
        <f ca="1">IF(LEN(A2140)=0,"",INDEX('Smelter Look-up'!$A:$A,MATCH($A2140,'Smelter Look-up'!$E:$E,0)))</f>
        <v/>
      </c>
      <c r="C2140" s="95" t="str">
        <f ca="1">IF(LEN(A2140)=0,"",INDEX('Smelter Look-up'!$C:$C,MATCH($A2140,'Smelter Look-up'!$E:$E,0)))</f>
        <v/>
      </c>
      <c r="D2140" s="95"/>
      <c r="E2140" s="95" t="str">
        <f ca="1">IF(ISERROR($Y2140),"",OFFSET('Smelter Look-up'!$D$4,$Y2140-4,0)&amp;"")</f>
        <v/>
      </c>
      <c r="F2140" s="95" t="str">
        <f ca="1">IF(ISERROR($Y2140),"",OFFSET('Smelter Look-up'!$E$4,$Y2140-4,0))</f>
        <v/>
      </c>
      <c r="G2140" s="95" t="str">
        <f ca="1">IF(C2140="Smelter not listed","Enter smelter details",IF(ISERROR($Y2140),"",OFFSET('Smelter Look-up'!$F$4,$Y2140-4,0)))</f>
        <v/>
      </c>
      <c r="H2140" s="154" t="str">
        <f ca="1">IF(ISERROR($Y2140),"",OFFSET('Smelter Look-up'!$G$4,$Y2140-4,0))</f>
        <v/>
      </c>
      <c r="I2140" s="96" t="str">
        <f ca="1">IF(ISERROR($Y2140),"",OFFSET('Smelter Look-up'!$H$4,$Y2140-4,0))</f>
        <v/>
      </c>
      <c r="J2140" s="96" t="str">
        <f ca="1">IF(ISERROR($Y2140),"",OFFSET('Smelter Look-up'!$I$4,$Y2140-4,0))</f>
        <v/>
      </c>
      <c r="K2140" s="97"/>
      <c r="L2140" s="97"/>
      <c r="M2140" s="97"/>
      <c r="N2140" s="97"/>
      <c r="O2140" s="97"/>
      <c r="P2140" s="97"/>
      <c r="Q2140" s="98"/>
      <c r="R2140" s="140" t="str">
        <f ca="1">IF(ISERROR($Y2140),"",OFFSET('Smelter Look-up'!$C$4,$Y2140-4,0)&amp;"")</f>
        <v/>
      </c>
      <c r="S2140" s="98" t="str">
        <f ca="1" t="shared" si="237"/>
        <v/>
      </c>
      <c r="T2140" s="98" t="str">
        <f ca="1">IF(B2140="","",IF(ISERROR(MATCH($J2140,SorP!B:B,0)),"",INDIRECT("'SorP'!$A$"&amp;MATCH($S2140&amp;$J2140,SorP!C:C,0))))</f>
        <v/>
      </c>
      <c r="U2140" s="99"/>
      <c r="V2140" s="74" t="str">
        <f ca="1" t="shared" si="238"/>
        <v/>
      </c>
      <c r="W2140" s="74" t="b">
        <f ca="1" t="shared" si="239"/>
        <v>0</v>
      </c>
      <c r="X2140" s="74" t="str">
        <f ca="1" t="shared" si="240"/>
        <v>+</v>
      </c>
      <c r="Y2140" s="74" t="e">
        <f ca="1">IF(C2140="",NA(),MATCH($B2140&amp;$C2140,'Smelter Look-up'!$J:$J,0))</f>
        <v>#N/A</v>
      </c>
      <c r="AB2140" s="74">
        <f ca="1" t="shared" si="241"/>
        <v>0</v>
      </c>
      <c r="AC2140" s="74" t="str">
        <f ca="1" t="shared" si="242"/>
        <v/>
      </c>
      <c r="AD2140" s="74" t="str">
        <f ca="1" t="shared" si="243"/>
        <v/>
      </c>
    </row>
    <row r="2141" s="74" customFormat="1" ht="20.15" customHeight="1" spans="1:30">
      <c r="A2141" s="97"/>
      <c r="B2141" s="95" t="str">
        <f ca="1">IF(LEN(A2141)=0,"",INDEX('Smelter Look-up'!$A:$A,MATCH($A2141,'Smelter Look-up'!$E:$E,0)))</f>
        <v/>
      </c>
      <c r="C2141" s="95" t="str">
        <f ca="1">IF(LEN(A2141)=0,"",INDEX('Smelter Look-up'!$C:$C,MATCH($A2141,'Smelter Look-up'!$E:$E,0)))</f>
        <v/>
      </c>
      <c r="D2141" s="95"/>
      <c r="E2141" s="95" t="str">
        <f ca="1">IF(ISERROR($Y2141),"",OFFSET('Smelter Look-up'!$D$4,$Y2141-4,0)&amp;"")</f>
        <v/>
      </c>
      <c r="F2141" s="95" t="str">
        <f ca="1">IF(ISERROR($Y2141),"",OFFSET('Smelter Look-up'!$E$4,$Y2141-4,0))</f>
        <v/>
      </c>
      <c r="G2141" s="95" t="str">
        <f ca="1">IF(C2141="Smelter not listed","Enter smelter details",IF(ISERROR($Y2141),"",OFFSET('Smelter Look-up'!$F$4,$Y2141-4,0)))</f>
        <v/>
      </c>
      <c r="H2141" s="154" t="str">
        <f ca="1">IF(ISERROR($Y2141),"",OFFSET('Smelter Look-up'!$G$4,$Y2141-4,0))</f>
        <v/>
      </c>
      <c r="I2141" s="96" t="str">
        <f ca="1">IF(ISERROR($Y2141),"",OFFSET('Smelter Look-up'!$H$4,$Y2141-4,0))</f>
        <v/>
      </c>
      <c r="J2141" s="96" t="str">
        <f ca="1">IF(ISERROR($Y2141),"",OFFSET('Smelter Look-up'!$I$4,$Y2141-4,0))</f>
        <v/>
      </c>
      <c r="K2141" s="97"/>
      <c r="L2141" s="97"/>
      <c r="M2141" s="97"/>
      <c r="N2141" s="97"/>
      <c r="O2141" s="97"/>
      <c r="P2141" s="97"/>
      <c r="Q2141" s="98"/>
      <c r="R2141" s="140" t="str">
        <f ca="1">IF(ISERROR($Y2141),"",OFFSET('Smelter Look-up'!$C$4,$Y2141-4,0)&amp;"")</f>
        <v/>
      </c>
      <c r="S2141" s="98" t="str">
        <f ca="1" t="shared" si="237"/>
        <v/>
      </c>
      <c r="T2141" s="98" t="str">
        <f ca="1">IF(B2141="","",IF(ISERROR(MATCH($J2141,SorP!B:B,0)),"",INDIRECT("'SorP'!$A$"&amp;MATCH($S2141&amp;$J2141,SorP!C:C,0))))</f>
        <v/>
      </c>
      <c r="U2141" s="99"/>
      <c r="V2141" s="74" t="str">
        <f ca="1" t="shared" si="238"/>
        <v/>
      </c>
      <c r="W2141" s="74" t="b">
        <f ca="1" t="shared" si="239"/>
        <v>0</v>
      </c>
      <c r="X2141" s="74" t="str">
        <f ca="1" t="shared" si="240"/>
        <v>+</v>
      </c>
      <c r="Y2141" s="74" t="e">
        <f ca="1">IF(C2141="",NA(),MATCH($B2141&amp;$C2141,'Smelter Look-up'!$J:$J,0))</f>
        <v>#N/A</v>
      </c>
      <c r="AB2141" s="74">
        <f ca="1" t="shared" si="241"/>
        <v>0</v>
      </c>
      <c r="AC2141" s="74" t="str">
        <f ca="1" t="shared" si="242"/>
        <v/>
      </c>
      <c r="AD2141" s="74" t="str">
        <f ca="1" t="shared" si="243"/>
        <v/>
      </c>
    </row>
    <row r="2142" s="74" customFormat="1" ht="20.15" customHeight="1" spans="1:30">
      <c r="A2142" s="97"/>
      <c r="B2142" s="95" t="str">
        <f ca="1">IF(LEN(A2142)=0,"",INDEX('Smelter Look-up'!$A:$A,MATCH($A2142,'Smelter Look-up'!$E:$E,0)))</f>
        <v/>
      </c>
      <c r="C2142" s="95" t="str">
        <f ca="1">IF(LEN(A2142)=0,"",INDEX('Smelter Look-up'!$C:$C,MATCH($A2142,'Smelter Look-up'!$E:$E,0)))</f>
        <v/>
      </c>
      <c r="D2142" s="95"/>
      <c r="E2142" s="95" t="str">
        <f ca="1">IF(ISERROR($Y2142),"",OFFSET('Smelter Look-up'!$D$4,$Y2142-4,0)&amp;"")</f>
        <v/>
      </c>
      <c r="F2142" s="95" t="str">
        <f ca="1">IF(ISERROR($Y2142),"",OFFSET('Smelter Look-up'!$E$4,$Y2142-4,0))</f>
        <v/>
      </c>
      <c r="G2142" s="95" t="str">
        <f ca="1">IF(C2142="Smelter not listed","Enter smelter details",IF(ISERROR($Y2142),"",OFFSET('Smelter Look-up'!$F$4,$Y2142-4,0)))</f>
        <v/>
      </c>
      <c r="H2142" s="154" t="str">
        <f ca="1">IF(ISERROR($Y2142),"",OFFSET('Smelter Look-up'!$G$4,$Y2142-4,0))</f>
        <v/>
      </c>
      <c r="I2142" s="96" t="str">
        <f ca="1">IF(ISERROR($Y2142),"",OFFSET('Smelter Look-up'!$H$4,$Y2142-4,0))</f>
        <v/>
      </c>
      <c r="J2142" s="96" t="str">
        <f ca="1">IF(ISERROR($Y2142),"",OFFSET('Smelter Look-up'!$I$4,$Y2142-4,0))</f>
        <v/>
      </c>
      <c r="K2142" s="97"/>
      <c r="L2142" s="97"/>
      <c r="M2142" s="97"/>
      <c r="N2142" s="97"/>
      <c r="O2142" s="97"/>
      <c r="P2142" s="97"/>
      <c r="Q2142" s="98"/>
      <c r="R2142" s="140" t="str">
        <f ca="1">IF(ISERROR($Y2142),"",OFFSET('Smelter Look-up'!$C$4,$Y2142-4,0)&amp;"")</f>
        <v/>
      </c>
      <c r="S2142" s="98" t="str">
        <f ca="1" t="shared" si="237"/>
        <v/>
      </c>
      <c r="T2142" s="98" t="str">
        <f ca="1">IF(B2142="","",IF(ISERROR(MATCH($J2142,SorP!B:B,0)),"",INDIRECT("'SorP'!$A$"&amp;MATCH($S2142&amp;$J2142,SorP!C:C,0))))</f>
        <v/>
      </c>
      <c r="U2142" s="99"/>
      <c r="V2142" s="74" t="str">
        <f ca="1" t="shared" si="238"/>
        <v/>
      </c>
      <c r="W2142" s="74" t="b">
        <f ca="1" t="shared" si="239"/>
        <v>0</v>
      </c>
      <c r="X2142" s="74" t="str">
        <f ca="1" t="shared" si="240"/>
        <v>+</v>
      </c>
      <c r="Y2142" s="74" t="e">
        <f ca="1">IF(C2142="",NA(),MATCH($B2142&amp;$C2142,'Smelter Look-up'!$J:$J,0))</f>
        <v>#N/A</v>
      </c>
      <c r="AB2142" s="74">
        <f ca="1" t="shared" si="241"/>
        <v>0</v>
      </c>
      <c r="AC2142" s="74" t="str">
        <f ca="1" t="shared" si="242"/>
        <v/>
      </c>
      <c r="AD2142" s="74" t="str">
        <f ca="1" t="shared" si="243"/>
        <v/>
      </c>
    </row>
    <row r="2143" s="74" customFormat="1" ht="20.15" customHeight="1" spans="1:30">
      <c r="A2143" s="97"/>
      <c r="B2143" s="95" t="str">
        <f ca="1">IF(LEN(A2143)=0,"",INDEX('Smelter Look-up'!$A:$A,MATCH($A2143,'Smelter Look-up'!$E:$E,0)))</f>
        <v/>
      </c>
      <c r="C2143" s="95" t="str">
        <f ca="1">IF(LEN(A2143)=0,"",INDEX('Smelter Look-up'!$C:$C,MATCH($A2143,'Smelter Look-up'!$E:$E,0)))</f>
        <v/>
      </c>
      <c r="D2143" s="95"/>
      <c r="E2143" s="95" t="str">
        <f ca="1">IF(ISERROR($Y2143),"",OFFSET('Smelter Look-up'!$D$4,$Y2143-4,0)&amp;"")</f>
        <v/>
      </c>
      <c r="F2143" s="95" t="str">
        <f ca="1">IF(ISERROR($Y2143),"",OFFSET('Smelter Look-up'!$E$4,$Y2143-4,0))</f>
        <v/>
      </c>
      <c r="G2143" s="95" t="str">
        <f ca="1">IF(C2143="Smelter not listed","Enter smelter details",IF(ISERROR($Y2143),"",OFFSET('Smelter Look-up'!$F$4,$Y2143-4,0)))</f>
        <v/>
      </c>
      <c r="H2143" s="154" t="str">
        <f ca="1">IF(ISERROR($Y2143),"",OFFSET('Smelter Look-up'!$G$4,$Y2143-4,0))</f>
        <v/>
      </c>
      <c r="I2143" s="96" t="str">
        <f ca="1">IF(ISERROR($Y2143),"",OFFSET('Smelter Look-up'!$H$4,$Y2143-4,0))</f>
        <v/>
      </c>
      <c r="J2143" s="96" t="str">
        <f ca="1">IF(ISERROR($Y2143),"",OFFSET('Smelter Look-up'!$I$4,$Y2143-4,0))</f>
        <v/>
      </c>
      <c r="K2143" s="97"/>
      <c r="L2143" s="97"/>
      <c r="M2143" s="97"/>
      <c r="N2143" s="97"/>
      <c r="O2143" s="97"/>
      <c r="P2143" s="97"/>
      <c r="Q2143" s="98"/>
      <c r="R2143" s="140" t="str">
        <f ca="1">IF(ISERROR($Y2143),"",OFFSET('Smelter Look-up'!$C$4,$Y2143-4,0)&amp;"")</f>
        <v/>
      </c>
      <c r="S2143" s="98" t="str">
        <f ca="1" t="shared" si="237"/>
        <v/>
      </c>
      <c r="T2143" s="98" t="str">
        <f ca="1">IF(B2143="","",IF(ISERROR(MATCH($J2143,SorP!B:B,0)),"",INDIRECT("'SorP'!$A$"&amp;MATCH($S2143&amp;$J2143,SorP!C:C,0))))</f>
        <v/>
      </c>
      <c r="U2143" s="99"/>
      <c r="V2143" s="74" t="str">
        <f ca="1" t="shared" si="238"/>
        <v/>
      </c>
      <c r="W2143" s="74" t="b">
        <f ca="1" t="shared" si="239"/>
        <v>0</v>
      </c>
      <c r="X2143" s="74" t="str">
        <f ca="1" t="shared" si="240"/>
        <v>+</v>
      </c>
      <c r="Y2143" s="74" t="e">
        <f ca="1">IF(C2143="",NA(),MATCH($B2143&amp;$C2143,'Smelter Look-up'!$J:$J,0))</f>
        <v>#N/A</v>
      </c>
      <c r="AB2143" s="74">
        <f ca="1" t="shared" si="241"/>
        <v>0</v>
      </c>
      <c r="AC2143" s="74" t="str">
        <f ca="1" t="shared" si="242"/>
        <v/>
      </c>
      <c r="AD2143" s="74" t="str">
        <f ca="1" t="shared" si="243"/>
        <v/>
      </c>
    </row>
    <row r="2144" s="74" customFormat="1" ht="20.15" customHeight="1" spans="1:30">
      <c r="A2144" s="97"/>
      <c r="B2144" s="95" t="str">
        <f ca="1">IF(LEN(A2144)=0,"",INDEX('Smelter Look-up'!$A:$A,MATCH($A2144,'Smelter Look-up'!$E:$E,0)))</f>
        <v/>
      </c>
      <c r="C2144" s="95" t="str">
        <f ca="1">IF(LEN(A2144)=0,"",INDEX('Smelter Look-up'!$C:$C,MATCH($A2144,'Smelter Look-up'!$E:$E,0)))</f>
        <v/>
      </c>
      <c r="D2144" s="95"/>
      <c r="E2144" s="95" t="str">
        <f ca="1">IF(ISERROR($Y2144),"",OFFSET('Smelter Look-up'!$D$4,$Y2144-4,0)&amp;"")</f>
        <v/>
      </c>
      <c r="F2144" s="95" t="str">
        <f ca="1">IF(ISERROR($Y2144),"",OFFSET('Smelter Look-up'!$E$4,$Y2144-4,0))</f>
        <v/>
      </c>
      <c r="G2144" s="95" t="str">
        <f ca="1">IF(C2144="Smelter not listed","Enter smelter details",IF(ISERROR($Y2144),"",OFFSET('Smelter Look-up'!$F$4,$Y2144-4,0)))</f>
        <v/>
      </c>
      <c r="H2144" s="154" t="str">
        <f ca="1">IF(ISERROR($Y2144),"",OFFSET('Smelter Look-up'!$G$4,$Y2144-4,0))</f>
        <v/>
      </c>
      <c r="I2144" s="96" t="str">
        <f ca="1">IF(ISERROR($Y2144),"",OFFSET('Smelter Look-up'!$H$4,$Y2144-4,0))</f>
        <v/>
      </c>
      <c r="J2144" s="96" t="str">
        <f ca="1">IF(ISERROR($Y2144),"",OFFSET('Smelter Look-up'!$I$4,$Y2144-4,0))</f>
        <v/>
      </c>
      <c r="K2144" s="97"/>
      <c r="L2144" s="97"/>
      <c r="M2144" s="97"/>
      <c r="N2144" s="97"/>
      <c r="O2144" s="97"/>
      <c r="P2144" s="97"/>
      <c r="Q2144" s="98"/>
      <c r="R2144" s="140" t="str">
        <f ca="1">IF(ISERROR($Y2144),"",OFFSET('Smelter Look-up'!$C$4,$Y2144-4,0)&amp;"")</f>
        <v/>
      </c>
      <c r="S2144" s="98" t="str">
        <f ca="1" t="shared" si="237"/>
        <v/>
      </c>
      <c r="T2144" s="98" t="str">
        <f ca="1">IF(B2144="","",IF(ISERROR(MATCH($J2144,SorP!B:B,0)),"",INDIRECT("'SorP'!$A$"&amp;MATCH($S2144&amp;$J2144,SorP!C:C,0))))</f>
        <v/>
      </c>
      <c r="U2144" s="99"/>
      <c r="V2144" s="74" t="str">
        <f ca="1" t="shared" si="238"/>
        <v/>
      </c>
      <c r="W2144" s="74" t="b">
        <f ca="1" t="shared" si="239"/>
        <v>0</v>
      </c>
      <c r="X2144" s="74" t="str">
        <f ca="1" t="shared" si="240"/>
        <v>+</v>
      </c>
      <c r="Y2144" s="74" t="e">
        <f ca="1">IF(C2144="",NA(),MATCH($B2144&amp;$C2144,'Smelter Look-up'!$J:$J,0))</f>
        <v>#N/A</v>
      </c>
      <c r="AB2144" s="74">
        <f ca="1" t="shared" si="241"/>
        <v>0</v>
      </c>
      <c r="AC2144" s="74" t="str">
        <f ca="1" t="shared" si="242"/>
        <v/>
      </c>
      <c r="AD2144" s="74" t="str">
        <f ca="1" t="shared" si="243"/>
        <v/>
      </c>
    </row>
    <row r="2145" s="74" customFormat="1" ht="20.15" customHeight="1" spans="1:30">
      <c r="A2145" s="97"/>
      <c r="B2145" s="95" t="str">
        <f ca="1">IF(LEN(A2145)=0,"",INDEX('Smelter Look-up'!$A:$A,MATCH($A2145,'Smelter Look-up'!$E:$E,0)))</f>
        <v/>
      </c>
      <c r="C2145" s="95" t="str">
        <f ca="1">IF(LEN(A2145)=0,"",INDEX('Smelter Look-up'!$C:$C,MATCH($A2145,'Smelter Look-up'!$E:$E,0)))</f>
        <v/>
      </c>
      <c r="D2145" s="95"/>
      <c r="E2145" s="95" t="str">
        <f ca="1">IF(ISERROR($Y2145),"",OFFSET('Smelter Look-up'!$D$4,$Y2145-4,0)&amp;"")</f>
        <v/>
      </c>
      <c r="F2145" s="95" t="str">
        <f ca="1">IF(ISERROR($Y2145),"",OFFSET('Smelter Look-up'!$E$4,$Y2145-4,0))</f>
        <v/>
      </c>
      <c r="G2145" s="95" t="str">
        <f ca="1">IF(C2145="Smelter not listed","Enter smelter details",IF(ISERROR($Y2145),"",OFFSET('Smelter Look-up'!$F$4,$Y2145-4,0)))</f>
        <v/>
      </c>
      <c r="H2145" s="154" t="str">
        <f ca="1">IF(ISERROR($Y2145),"",OFFSET('Smelter Look-up'!$G$4,$Y2145-4,0))</f>
        <v/>
      </c>
      <c r="I2145" s="96" t="str">
        <f ca="1">IF(ISERROR($Y2145),"",OFFSET('Smelter Look-up'!$H$4,$Y2145-4,0))</f>
        <v/>
      </c>
      <c r="J2145" s="96" t="str">
        <f ca="1">IF(ISERROR($Y2145),"",OFFSET('Smelter Look-up'!$I$4,$Y2145-4,0))</f>
        <v/>
      </c>
      <c r="K2145" s="97"/>
      <c r="L2145" s="97"/>
      <c r="M2145" s="97"/>
      <c r="N2145" s="97"/>
      <c r="O2145" s="97"/>
      <c r="P2145" s="97"/>
      <c r="Q2145" s="98"/>
      <c r="R2145" s="140" t="str">
        <f ca="1">IF(ISERROR($Y2145),"",OFFSET('Smelter Look-up'!$C$4,$Y2145-4,0)&amp;"")</f>
        <v/>
      </c>
      <c r="S2145" s="98" t="str">
        <f ca="1" t="shared" si="237"/>
        <v/>
      </c>
      <c r="T2145" s="98" t="str">
        <f ca="1">IF(B2145="","",IF(ISERROR(MATCH($J2145,SorP!B:B,0)),"",INDIRECT("'SorP'!$A$"&amp;MATCH($S2145&amp;$J2145,SorP!C:C,0))))</f>
        <v/>
      </c>
      <c r="U2145" s="99"/>
      <c r="V2145" s="74" t="str">
        <f ca="1" t="shared" si="238"/>
        <v/>
      </c>
      <c r="W2145" s="74" t="b">
        <f ca="1" t="shared" si="239"/>
        <v>0</v>
      </c>
      <c r="X2145" s="74" t="str">
        <f ca="1" t="shared" si="240"/>
        <v>+</v>
      </c>
      <c r="Y2145" s="74" t="e">
        <f ca="1">IF(C2145="",NA(),MATCH($B2145&amp;$C2145,'Smelter Look-up'!$J:$J,0))</f>
        <v>#N/A</v>
      </c>
      <c r="AB2145" s="74">
        <f ca="1" t="shared" si="241"/>
        <v>0</v>
      </c>
      <c r="AC2145" s="74" t="str">
        <f ca="1" t="shared" si="242"/>
        <v/>
      </c>
      <c r="AD2145" s="74" t="str">
        <f ca="1" t="shared" si="243"/>
        <v/>
      </c>
    </row>
    <row r="2146" s="74" customFormat="1" ht="20.15" customHeight="1" spans="1:30">
      <c r="A2146" s="97"/>
      <c r="B2146" s="95" t="str">
        <f ca="1">IF(LEN(A2146)=0,"",INDEX('Smelter Look-up'!$A:$A,MATCH($A2146,'Smelter Look-up'!$E:$E,0)))</f>
        <v/>
      </c>
      <c r="C2146" s="95" t="str">
        <f ca="1">IF(LEN(A2146)=0,"",INDEX('Smelter Look-up'!$C:$C,MATCH($A2146,'Smelter Look-up'!$E:$E,0)))</f>
        <v/>
      </c>
      <c r="D2146" s="95"/>
      <c r="E2146" s="95" t="str">
        <f ca="1">IF(ISERROR($Y2146),"",OFFSET('Smelter Look-up'!$D$4,$Y2146-4,0)&amp;"")</f>
        <v/>
      </c>
      <c r="F2146" s="95" t="str">
        <f ca="1">IF(ISERROR($Y2146),"",OFFSET('Smelter Look-up'!$E$4,$Y2146-4,0))</f>
        <v/>
      </c>
      <c r="G2146" s="95" t="str">
        <f ca="1">IF(C2146="Smelter not listed","Enter smelter details",IF(ISERROR($Y2146),"",OFFSET('Smelter Look-up'!$F$4,$Y2146-4,0)))</f>
        <v/>
      </c>
      <c r="H2146" s="154" t="str">
        <f ca="1">IF(ISERROR($Y2146),"",OFFSET('Smelter Look-up'!$G$4,$Y2146-4,0))</f>
        <v/>
      </c>
      <c r="I2146" s="96" t="str">
        <f ca="1">IF(ISERROR($Y2146),"",OFFSET('Smelter Look-up'!$H$4,$Y2146-4,0))</f>
        <v/>
      </c>
      <c r="J2146" s="96" t="str">
        <f ca="1">IF(ISERROR($Y2146),"",OFFSET('Smelter Look-up'!$I$4,$Y2146-4,0))</f>
        <v/>
      </c>
      <c r="K2146" s="97"/>
      <c r="L2146" s="97"/>
      <c r="M2146" s="97"/>
      <c r="N2146" s="97"/>
      <c r="O2146" s="97"/>
      <c r="P2146" s="97"/>
      <c r="Q2146" s="98"/>
      <c r="R2146" s="140" t="str">
        <f ca="1">IF(ISERROR($Y2146),"",OFFSET('Smelter Look-up'!$C$4,$Y2146-4,0)&amp;"")</f>
        <v/>
      </c>
      <c r="S2146" s="98" t="str">
        <f ca="1" t="shared" si="237"/>
        <v/>
      </c>
      <c r="T2146" s="98" t="str">
        <f ca="1">IF(B2146="","",IF(ISERROR(MATCH($J2146,SorP!B:B,0)),"",INDIRECT("'SorP'!$A$"&amp;MATCH($S2146&amp;$J2146,SorP!C:C,0))))</f>
        <v/>
      </c>
      <c r="U2146" s="99"/>
      <c r="V2146" s="74" t="str">
        <f ca="1" t="shared" si="238"/>
        <v/>
      </c>
      <c r="W2146" s="74" t="b">
        <f ca="1" t="shared" si="239"/>
        <v>0</v>
      </c>
      <c r="X2146" s="74" t="str">
        <f ca="1" t="shared" si="240"/>
        <v>+</v>
      </c>
      <c r="Y2146" s="74" t="e">
        <f ca="1">IF(C2146="",NA(),MATCH($B2146&amp;$C2146,'Smelter Look-up'!$J:$J,0))</f>
        <v>#N/A</v>
      </c>
      <c r="AB2146" s="74">
        <f ca="1" t="shared" si="241"/>
        <v>0</v>
      </c>
      <c r="AC2146" s="74" t="str">
        <f ca="1" t="shared" si="242"/>
        <v/>
      </c>
      <c r="AD2146" s="74" t="str">
        <f ca="1" t="shared" si="243"/>
        <v/>
      </c>
    </row>
    <row r="2147" s="74" customFormat="1" ht="20.15" customHeight="1" spans="1:30">
      <c r="A2147" s="97"/>
      <c r="B2147" s="95" t="str">
        <f ca="1">IF(LEN(A2147)=0,"",INDEX('Smelter Look-up'!$A:$A,MATCH($A2147,'Smelter Look-up'!$E:$E,0)))</f>
        <v/>
      </c>
      <c r="C2147" s="95" t="str">
        <f ca="1">IF(LEN(A2147)=0,"",INDEX('Smelter Look-up'!$C:$C,MATCH($A2147,'Smelter Look-up'!$E:$E,0)))</f>
        <v/>
      </c>
      <c r="D2147" s="95"/>
      <c r="E2147" s="95" t="str">
        <f ca="1">IF(ISERROR($Y2147),"",OFFSET('Smelter Look-up'!$D$4,$Y2147-4,0)&amp;"")</f>
        <v/>
      </c>
      <c r="F2147" s="95" t="str">
        <f ca="1">IF(ISERROR($Y2147),"",OFFSET('Smelter Look-up'!$E$4,$Y2147-4,0))</f>
        <v/>
      </c>
      <c r="G2147" s="95" t="str">
        <f ca="1">IF(C2147="Smelter not listed","Enter smelter details",IF(ISERROR($Y2147),"",OFFSET('Smelter Look-up'!$F$4,$Y2147-4,0)))</f>
        <v/>
      </c>
      <c r="H2147" s="154" t="str">
        <f ca="1">IF(ISERROR($Y2147),"",OFFSET('Smelter Look-up'!$G$4,$Y2147-4,0))</f>
        <v/>
      </c>
      <c r="I2147" s="96" t="str">
        <f ca="1">IF(ISERROR($Y2147),"",OFFSET('Smelter Look-up'!$H$4,$Y2147-4,0))</f>
        <v/>
      </c>
      <c r="J2147" s="96" t="str">
        <f ca="1">IF(ISERROR($Y2147),"",OFFSET('Smelter Look-up'!$I$4,$Y2147-4,0))</f>
        <v/>
      </c>
      <c r="K2147" s="97"/>
      <c r="L2147" s="97"/>
      <c r="M2147" s="97"/>
      <c r="N2147" s="97"/>
      <c r="O2147" s="97"/>
      <c r="P2147" s="97"/>
      <c r="Q2147" s="98"/>
      <c r="R2147" s="140" t="str">
        <f ca="1">IF(ISERROR($Y2147),"",OFFSET('Smelter Look-up'!$C$4,$Y2147-4,0)&amp;"")</f>
        <v/>
      </c>
      <c r="S2147" s="98" t="str">
        <f ca="1" t="shared" si="237"/>
        <v/>
      </c>
      <c r="T2147" s="98" t="str">
        <f ca="1">IF(B2147="","",IF(ISERROR(MATCH($J2147,SorP!B:B,0)),"",INDIRECT("'SorP'!$A$"&amp;MATCH($S2147&amp;$J2147,SorP!C:C,0))))</f>
        <v/>
      </c>
      <c r="U2147" s="99"/>
      <c r="V2147" s="74" t="str">
        <f ca="1" t="shared" si="238"/>
        <v/>
      </c>
      <c r="W2147" s="74" t="b">
        <f ca="1" t="shared" si="239"/>
        <v>0</v>
      </c>
      <c r="X2147" s="74" t="str">
        <f ca="1" t="shared" si="240"/>
        <v>+</v>
      </c>
      <c r="Y2147" s="74" t="e">
        <f ca="1">IF(C2147="",NA(),MATCH($B2147&amp;$C2147,'Smelter Look-up'!$J:$J,0))</f>
        <v>#N/A</v>
      </c>
      <c r="AB2147" s="74">
        <f ca="1" t="shared" si="241"/>
        <v>0</v>
      </c>
      <c r="AC2147" s="74" t="str">
        <f ca="1" t="shared" si="242"/>
        <v/>
      </c>
      <c r="AD2147" s="74" t="str">
        <f ca="1" t="shared" si="243"/>
        <v/>
      </c>
    </row>
    <row r="2148" s="74" customFormat="1" ht="20.15" customHeight="1" spans="1:30">
      <c r="A2148" s="97"/>
      <c r="B2148" s="95" t="str">
        <f ca="1">IF(LEN(A2148)=0,"",INDEX('Smelter Look-up'!$A:$A,MATCH($A2148,'Smelter Look-up'!$E:$E,0)))</f>
        <v/>
      </c>
      <c r="C2148" s="95" t="str">
        <f ca="1">IF(LEN(A2148)=0,"",INDEX('Smelter Look-up'!$C:$C,MATCH($A2148,'Smelter Look-up'!$E:$E,0)))</f>
        <v/>
      </c>
      <c r="D2148" s="95"/>
      <c r="E2148" s="95" t="str">
        <f ca="1">IF(ISERROR($Y2148),"",OFFSET('Smelter Look-up'!$D$4,$Y2148-4,0)&amp;"")</f>
        <v/>
      </c>
      <c r="F2148" s="95" t="str">
        <f ca="1">IF(ISERROR($Y2148),"",OFFSET('Smelter Look-up'!$E$4,$Y2148-4,0))</f>
        <v/>
      </c>
      <c r="G2148" s="95" t="str">
        <f ca="1">IF(C2148="Smelter not listed","Enter smelter details",IF(ISERROR($Y2148),"",OFFSET('Smelter Look-up'!$F$4,$Y2148-4,0)))</f>
        <v/>
      </c>
      <c r="H2148" s="154" t="str">
        <f ca="1">IF(ISERROR($Y2148),"",OFFSET('Smelter Look-up'!$G$4,$Y2148-4,0))</f>
        <v/>
      </c>
      <c r="I2148" s="96" t="str">
        <f ca="1">IF(ISERROR($Y2148),"",OFFSET('Smelter Look-up'!$H$4,$Y2148-4,0))</f>
        <v/>
      </c>
      <c r="J2148" s="96" t="str">
        <f ca="1">IF(ISERROR($Y2148),"",OFFSET('Smelter Look-up'!$I$4,$Y2148-4,0))</f>
        <v/>
      </c>
      <c r="K2148" s="97"/>
      <c r="L2148" s="97"/>
      <c r="M2148" s="97"/>
      <c r="N2148" s="97"/>
      <c r="O2148" s="97"/>
      <c r="P2148" s="97"/>
      <c r="Q2148" s="98"/>
      <c r="R2148" s="140" t="str">
        <f ca="1">IF(ISERROR($Y2148),"",OFFSET('Smelter Look-up'!$C$4,$Y2148-4,0)&amp;"")</f>
        <v/>
      </c>
      <c r="S2148" s="98" t="str">
        <f ca="1" t="shared" si="237"/>
        <v/>
      </c>
      <c r="T2148" s="98" t="str">
        <f ca="1">IF(B2148="","",IF(ISERROR(MATCH($J2148,SorP!B:B,0)),"",INDIRECT("'SorP'!$A$"&amp;MATCH($S2148&amp;$J2148,SorP!C:C,0))))</f>
        <v/>
      </c>
      <c r="U2148" s="99"/>
      <c r="V2148" s="74" t="str">
        <f ca="1" t="shared" si="238"/>
        <v/>
      </c>
      <c r="W2148" s="74" t="b">
        <f ca="1" t="shared" si="239"/>
        <v>0</v>
      </c>
      <c r="X2148" s="74" t="str">
        <f ca="1" t="shared" si="240"/>
        <v>+</v>
      </c>
      <c r="Y2148" s="74" t="e">
        <f ca="1">IF(C2148="",NA(),MATCH($B2148&amp;$C2148,'Smelter Look-up'!$J:$J,0))</f>
        <v>#N/A</v>
      </c>
      <c r="AB2148" s="74">
        <f ca="1" t="shared" si="241"/>
        <v>0</v>
      </c>
      <c r="AC2148" s="74" t="str">
        <f ca="1" t="shared" si="242"/>
        <v/>
      </c>
      <c r="AD2148" s="74" t="str">
        <f ca="1" t="shared" si="243"/>
        <v/>
      </c>
    </row>
    <row r="2149" s="74" customFormat="1" ht="20.15" customHeight="1" spans="1:30">
      <c r="A2149" s="97"/>
      <c r="B2149" s="95" t="str">
        <f ca="1">IF(LEN(A2149)=0,"",INDEX('Smelter Look-up'!$A:$A,MATCH($A2149,'Smelter Look-up'!$E:$E,0)))</f>
        <v/>
      </c>
      <c r="C2149" s="95" t="str">
        <f ca="1">IF(LEN(A2149)=0,"",INDEX('Smelter Look-up'!$C:$C,MATCH($A2149,'Smelter Look-up'!$E:$E,0)))</f>
        <v/>
      </c>
      <c r="D2149" s="95"/>
      <c r="E2149" s="95" t="str">
        <f ca="1">IF(ISERROR($Y2149),"",OFFSET('Smelter Look-up'!$D$4,$Y2149-4,0)&amp;"")</f>
        <v/>
      </c>
      <c r="F2149" s="95" t="str">
        <f ca="1">IF(ISERROR($Y2149),"",OFFSET('Smelter Look-up'!$E$4,$Y2149-4,0))</f>
        <v/>
      </c>
      <c r="G2149" s="95" t="str">
        <f ca="1">IF(C2149="Smelter not listed","Enter smelter details",IF(ISERROR($Y2149),"",OFFSET('Smelter Look-up'!$F$4,$Y2149-4,0)))</f>
        <v/>
      </c>
      <c r="H2149" s="154" t="str">
        <f ca="1">IF(ISERROR($Y2149),"",OFFSET('Smelter Look-up'!$G$4,$Y2149-4,0))</f>
        <v/>
      </c>
      <c r="I2149" s="96" t="str">
        <f ca="1">IF(ISERROR($Y2149),"",OFFSET('Smelter Look-up'!$H$4,$Y2149-4,0))</f>
        <v/>
      </c>
      <c r="J2149" s="96" t="str">
        <f ca="1">IF(ISERROR($Y2149),"",OFFSET('Smelter Look-up'!$I$4,$Y2149-4,0))</f>
        <v/>
      </c>
      <c r="K2149" s="97"/>
      <c r="L2149" s="97"/>
      <c r="M2149" s="97"/>
      <c r="N2149" s="97"/>
      <c r="O2149" s="97"/>
      <c r="P2149" s="97"/>
      <c r="Q2149" s="98"/>
      <c r="R2149" s="140" t="str">
        <f ca="1">IF(ISERROR($Y2149),"",OFFSET('Smelter Look-up'!$C$4,$Y2149-4,0)&amp;"")</f>
        <v/>
      </c>
      <c r="S2149" s="98" t="str">
        <f ca="1" t="shared" si="237"/>
        <v/>
      </c>
      <c r="T2149" s="98" t="str">
        <f ca="1">IF(B2149="","",IF(ISERROR(MATCH($J2149,SorP!B:B,0)),"",INDIRECT("'SorP'!$A$"&amp;MATCH($S2149&amp;$J2149,SorP!C:C,0))))</f>
        <v/>
      </c>
      <c r="U2149" s="99"/>
      <c r="V2149" s="74" t="str">
        <f ca="1" t="shared" si="238"/>
        <v/>
      </c>
      <c r="W2149" s="74" t="b">
        <f ca="1" t="shared" si="239"/>
        <v>0</v>
      </c>
      <c r="X2149" s="74" t="str">
        <f ca="1" t="shared" si="240"/>
        <v>+</v>
      </c>
      <c r="Y2149" s="74" t="e">
        <f ca="1">IF(C2149="",NA(),MATCH($B2149&amp;$C2149,'Smelter Look-up'!$J:$J,0))</f>
        <v>#N/A</v>
      </c>
      <c r="AB2149" s="74">
        <f ca="1" t="shared" si="241"/>
        <v>0</v>
      </c>
      <c r="AC2149" s="74" t="str">
        <f ca="1" t="shared" si="242"/>
        <v/>
      </c>
      <c r="AD2149" s="74" t="str">
        <f ca="1" t="shared" si="243"/>
        <v/>
      </c>
    </row>
    <row r="2150" s="74" customFormat="1" ht="20.15" customHeight="1" spans="1:30">
      <c r="A2150" s="97"/>
      <c r="B2150" s="95" t="str">
        <f ca="1">IF(LEN(A2150)=0,"",INDEX('Smelter Look-up'!$A:$A,MATCH($A2150,'Smelter Look-up'!$E:$E,0)))</f>
        <v/>
      </c>
      <c r="C2150" s="95" t="str">
        <f ca="1">IF(LEN(A2150)=0,"",INDEX('Smelter Look-up'!$C:$C,MATCH($A2150,'Smelter Look-up'!$E:$E,0)))</f>
        <v/>
      </c>
      <c r="D2150" s="95"/>
      <c r="E2150" s="95" t="str">
        <f ca="1">IF(ISERROR($Y2150),"",OFFSET('Smelter Look-up'!$D$4,$Y2150-4,0)&amp;"")</f>
        <v/>
      </c>
      <c r="F2150" s="95" t="str">
        <f ca="1">IF(ISERROR($Y2150),"",OFFSET('Smelter Look-up'!$E$4,$Y2150-4,0))</f>
        <v/>
      </c>
      <c r="G2150" s="95" t="str">
        <f ca="1">IF(C2150="Smelter not listed","Enter smelter details",IF(ISERROR($Y2150),"",OFFSET('Smelter Look-up'!$F$4,$Y2150-4,0)))</f>
        <v/>
      </c>
      <c r="H2150" s="154" t="str">
        <f ca="1">IF(ISERROR($Y2150),"",OFFSET('Smelter Look-up'!$G$4,$Y2150-4,0))</f>
        <v/>
      </c>
      <c r="I2150" s="96" t="str">
        <f ca="1">IF(ISERROR($Y2150),"",OFFSET('Smelter Look-up'!$H$4,$Y2150-4,0))</f>
        <v/>
      </c>
      <c r="J2150" s="96" t="str">
        <f ca="1">IF(ISERROR($Y2150),"",OFFSET('Smelter Look-up'!$I$4,$Y2150-4,0))</f>
        <v/>
      </c>
      <c r="K2150" s="97"/>
      <c r="L2150" s="97"/>
      <c r="M2150" s="97"/>
      <c r="N2150" s="97"/>
      <c r="O2150" s="97"/>
      <c r="P2150" s="97"/>
      <c r="Q2150" s="98"/>
      <c r="R2150" s="140" t="str">
        <f ca="1">IF(ISERROR($Y2150),"",OFFSET('Smelter Look-up'!$C$4,$Y2150-4,0)&amp;"")</f>
        <v/>
      </c>
      <c r="S2150" s="98" t="str">
        <f ca="1" t="shared" si="237"/>
        <v/>
      </c>
      <c r="T2150" s="98" t="str">
        <f ca="1">IF(B2150="","",IF(ISERROR(MATCH($J2150,SorP!B:B,0)),"",INDIRECT("'SorP'!$A$"&amp;MATCH($S2150&amp;$J2150,SorP!C:C,0))))</f>
        <v/>
      </c>
      <c r="U2150" s="99"/>
      <c r="V2150" s="74" t="str">
        <f ca="1" t="shared" si="238"/>
        <v/>
      </c>
      <c r="W2150" s="74" t="b">
        <f ca="1" t="shared" si="239"/>
        <v>0</v>
      </c>
      <c r="X2150" s="74" t="str">
        <f ca="1" t="shared" si="240"/>
        <v>+</v>
      </c>
      <c r="Y2150" s="74" t="e">
        <f ca="1">IF(C2150="",NA(),MATCH($B2150&amp;$C2150,'Smelter Look-up'!$J:$J,0))</f>
        <v>#N/A</v>
      </c>
      <c r="AB2150" s="74">
        <f ca="1" t="shared" si="241"/>
        <v>0</v>
      </c>
      <c r="AC2150" s="74" t="str">
        <f ca="1" t="shared" si="242"/>
        <v/>
      </c>
      <c r="AD2150" s="74" t="str">
        <f ca="1" t="shared" si="243"/>
        <v/>
      </c>
    </row>
    <row r="2151" s="74" customFormat="1" ht="20.15" customHeight="1" spans="1:30">
      <c r="A2151" s="97"/>
      <c r="B2151" s="95" t="str">
        <f ca="1">IF(LEN(A2151)=0,"",INDEX('Smelter Look-up'!$A:$A,MATCH($A2151,'Smelter Look-up'!$E:$E,0)))</f>
        <v/>
      </c>
      <c r="C2151" s="95" t="str">
        <f ca="1">IF(LEN(A2151)=0,"",INDEX('Smelter Look-up'!$C:$C,MATCH($A2151,'Smelter Look-up'!$E:$E,0)))</f>
        <v/>
      </c>
      <c r="D2151" s="95"/>
      <c r="E2151" s="95" t="str">
        <f ca="1">IF(ISERROR($Y2151),"",OFFSET('Smelter Look-up'!$D$4,$Y2151-4,0)&amp;"")</f>
        <v/>
      </c>
      <c r="F2151" s="95" t="str">
        <f ca="1">IF(ISERROR($Y2151),"",OFFSET('Smelter Look-up'!$E$4,$Y2151-4,0))</f>
        <v/>
      </c>
      <c r="G2151" s="95" t="str">
        <f ca="1">IF(C2151="Smelter not listed","Enter smelter details",IF(ISERROR($Y2151),"",OFFSET('Smelter Look-up'!$F$4,$Y2151-4,0)))</f>
        <v/>
      </c>
      <c r="H2151" s="154" t="str">
        <f ca="1">IF(ISERROR($Y2151),"",OFFSET('Smelter Look-up'!$G$4,$Y2151-4,0))</f>
        <v/>
      </c>
      <c r="I2151" s="96" t="str">
        <f ca="1">IF(ISERROR($Y2151),"",OFFSET('Smelter Look-up'!$H$4,$Y2151-4,0))</f>
        <v/>
      </c>
      <c r="J2151" s="96" t="str">
        <f ca="1">IF(ISERROR($Y2151),"",OFFSET('Smelter Look-up'!$I$4,$Y2151-4,0))</f>
        <v/>
      </c>
      <c r="K2151" s="97"/>
      <c r="L2151" s="97"/>
      <c r="M2151" s="97"/>
      <c r="N2151" s="97"/>
      <c r="O2151" s="97"/>
      <c r="P2151" s="97"/>
      <c r="Q2151" s="98"/>
      <c r="R2151" s="140" t="str">
        <f ca="1">IF(ISERROR($Y2151),"",OFFSET('Smelter Look-up'!$C$4,$Y2151-4,0)&amp;"")</f>
        <v/>
      </c>
      <c r="S2151" s="98" t="str">
        <f ca="1" t="shared" si="237"/>
        <v/>
      </c>
      <c r="T2151" s="98" t="str">
        <f ca="1">IF(B2151="","",IF(ISERROR(MATCH($J2151,SorP!B:B,0)),"",INDIRECT("'SorP'!$A$"&amp;MATCH($S2151&amp;$J2151,SorP!C:C,0))))</f>
        <v/>
      </c>
      <c r="U2151" s="99"/>
      <c r="V2151" s="74" t="str">
        <f ca="1" t="shared" si="238"/>
        <v/>
      </c>
      <c r="W2151" s="74" t="b">
        <f ca="1" t="shared" si="239"/>
        <v>0</v>
      </c>
      <c r="X2151" s="74" t="str">
        <f ca="1" t="shared" si="240"/>
        <v>+</v>
      </c>
      <c r="Y2151" s="74" t="e">
        <f ca="1">IF(C2151="",NA(),MATCH($B2151&amp;$C2151,'Smelter Look-up'!$J:$J,0))</f>
        <v>#N/A</v>
      </c>
      <c r="AB2151" s="74">
        <f ca="1" t="shared" si="241"/>
        <v>0</v>
      </c>
      <c r="AC2151" s="74" t="str">
        <f ca="1" t="shared" si="242"/>
        <v/>
      </c>
      <c r="AD2151" s="74" t="str">
        <f ca="1" t="shared" si="243"/>
        <v/>
      </c>
    </row>
    <row r="2152" s="74" customFormat="1" ht="20.15" customHeight="1" spans="1:30">
      <c r="A2152" s="97"/>
      <c r="B2152" s="95" t="str">
        <f ca="1">IF(LEN(A2152)=0,"",INDEX('Smelter Look-up'!$A:$A,MATCH($A2152,'Smelter Look-up'!$E:$E,0)))</f>
        <v/>
      </c>
      <c r="C2152" s="95" t="str">
        <f ca="1">IF(LEN(A2152)=0,"",INDEX('Smelter Look-up'!$C:$C,MATCH($A2152,'Smelter Look-up'!$E:$E,0)))</f>
        <v/>
      </c>
      <c r="D2152" s="95"/>
      <c r="E2152" s="95" t="str">
        <f ca="1">IF(ISERROR($Y2152),"",OFFSET('Smelter Look-up'!$D$4,$Y2152-4,0)&amp;"")</f>
        <v/>
      </c>
      <c r="F2152" s="95" t="str">
        <f ca="1">IF(ISERROR($Y2152),"",OFFSET('Smelter Look-up'!$E$4,$Y2152-4,0))</f>
        <v/>
      </c>
      <c r="G2152" s="95" t="str">
        <f ca="1">IF(C2152="Smelter not listed","Enter smelter details",IF(ISERROR($Y2152),"",OFFSET('Smelter Look-up'!$F$4,$Y2152-4,0)))</f>
        <v/>
      </c>
      <c r="H2152" s="154" t="str">
        <f ca="1">IF(ISERROR($Y2152),"",OFFSET('Smelter Look-up'!$G$4,$Y2152-4,0))</f>
        <v/>
      </c>
      <c r="I2152" s="96" t="str">
        <f ca="1">IF(ISERROR($Y2152),"",OFFSET('Smelter Look-up'!$H$4,$Y2152-4,0))</f>
        <v/>
      </c>
      <c r="J2152" s="96" t="str">
        <f ca="1">IF(ISERROR($Y2152),"",OFFSET('Smelter Look-up'!$I$4,$Y2152-4,0))</f>
        <v/>
      </c>
      <c r="K2152" s="97"/>
      <c r="L2152" s="97"/>
      <c r="M2152" s="97"/>
      <c r="N2152" s="97"/>
      <c r="O2152" s="97"/>
      <c r="P2152" s="97"/>
      <c r="Q2152" s="98"/>
      <c r="R2152" s="140" t="str">
        <f ca="1">IF(ISERROR($Y2152),"",OFFSET('Smelter Look-up'!$C$4,$Y2152-4,0)&amp;"")</f>
        <v/>
      </c>
      <c r="S2152" s="98" t="str">
        <f ca="1" t="shared" si="237"/>
        <v/>
      </c>
      <c r="T2152" s="98" t="str">
        <f ca="1">IF(B2152="","",IF(ISERROR(MATCH($J2152,SorP!B:B,0)),"",INDIRECT("'SorP'!$A$"&amp;MATCH($S2152&amp;$J2152,SorP!C:C,0))))</f>
        <v/>
      </c>
      <c r="U2152" s="99"/>
      <c r="V2152" s="74" t="str">
        <f ca="1" t="shared" si="238"/>
        <v/>
      </c>
      <c r="W2152" s="74" t="b">
        <f ca="1" t="shared" si="239"/>
        <v>0</v>
      </c>
      <c r="X2152" s="74" t="str">
        <f ca="1" t="shared" si="240"/>
        <v>+</v>
      </c>
      <c r="Y2152" s="74" t="e">
        <f ca="1">IF(C2152="",NA(),MATCH($B2152&amp;$C2152,'Smelter Look-up'!$J:$J,0))</f>
        <v>#N/A</v>
      </c>
      <c r="AB2152" s="74">
        <f ca="1" t="shared" si="241"/>
        <v>0</v>
      </c>
      <c r="AC2152" s="74" t="str">
        <f ca="1" t="shared" si="242"/>
        <v/>
      </c>
      <c r="AD2152" s="74" t="str">
        <f ca="1" t="shared" si="243"/>
        <v/>
      </c>
    </row>
    <row r="2153" s="74" customFormat="1" ht="20.15" customHeight="1" spans="1:30">
      <c r="A2153" s="97"/>
      <c r="B2153" s="95" t="str">
        <f ca="1">IF(LEN(A2153)=0,"",INDEX('Smelter Look-up'!$A:$A,MATCH($A2153,'Smelter Look-up'!$E:$E,0)))</f>
        <v/>
      </c>
      <c r="C2153" s="95" t="str">
        <f ca="1">IF(LEN(A2153)=0,"",INDEX('Smelter Look-up'!$C:$C,MATCH($A2153,'Smelter Look-up'!$E:$E,0)))</f>
        <v/>
      </c>
      <c r="D2153" s="95"/>
      <c r="E2153" s="95" t="str">
        <f ca="1">IF(ISERROR($Y2153),"",OFFSET('Smelter Look-up'!$D$4,$Y2153-4,0)&amp;"")</f>
        <v/>
      </c>
      <c r="F2153" s="95" t="str">
        <f ca="1">IF(ISERROR($Y2153),"",OFFSET('Smelter Look-up'!$E$4,$Y2153-4,0))</f>
        <v/>
      </c>
      <c r="G2153" s="95" t="str">
        <f ca="1">IF(C2153="Smelter not listed","Enter smelter details",IF(ISERROR($Y2153),"",OFFSET('Smelter Look-up'!$F$4,$Y2153-4,0)))</f>
        <v/>
      </c>
      <c r="H2153" s="154" t="str">
        <f ca="1">IF(ISERROR($Y2153),"",OFFSET('Smelter Look-up'!$G$4,$Y2153-4,0))</f>
        <v/>
      </c>
      <c r="I2153" s="96" t="str">
        <f ca="1">IF(ISERROR($Y2153),"",OFFSET('Smelter Look-up'!$H$4,$Y2153-4,0))</f>
        <v/>
      </c>
      <c r="J2153" s="96" t="str">
        <f ca="1">IF(ISERROR($Y2153),"",OFFSET('Smelter Look-up'!$I$4,$Y2153-4,0))</f>
        <v/>
      </c>
      <c r="K2153" s="97"/>
      <c r="L2153" s="97"/>
      <c r="M2153" s="97"/>
      <c r="N2153" s="97"/>
      <c r="O2153" s="97"/>
      <c r="P2153" s="97"/>
      <c r="Q2153" s="98"/>
      <c r="R2153" s="140" t="str">
        <f ca="1">IF(ISERROR($Y2153),"",OFFSET('Smelter Look-up'!$C$4,$Y2153-4,0)&amp;"")</f>
        <v/>
      </c>
      <c r="S2153" s="98" t="str">
        <f ca="1" t="shared" si="237"/>
        <v/>
      </c>
      <c r="T2153" s="98" t="str">
        <f ca="1">IF(B2153="","",IF(ISERROR(MATCH($J2153,SorP!B:B,0)),"",INDIRECT("'SorP'!$A$"&amp;MATCH($S2153&amp;$J2153,SorP!C:C,0))))</f>
        <v/>
      </c>
      <c r="U2153" s="99"/>
      <c r="V2153" s="74" t="str">
        <f ca="1" t="shared" si="238"/>
        <v/>
      </c>
      <c r="W2153" s="74" t="b">
        <f ca="1" t="shared" si="239"/>
        <v>0</v>
      </c>
      <c r="X2153" s="74" t="str">
        <f ca="1" t="shared" si="240"/>
        <v>+</v>
      </c>
      <c r="Y2153" s="74" t="e">
        <f ca="1">IF(C2153="",NA(),MATCH($B2153&amp;$C2153,'Smelter Look-up'!$J:$J,0))</f>
        <v>#N/A</v>
      </c>
      <c r="AB2153" s="74">
        <f ca="1" t="shared" si="241"/>
        <v>0</v>
      </c>
      <c r="AC2153" s="74" t="str">
        <f ca="1" t="shared" si="242"/>
        <v/>
      </c>
      <c r="AD2153" s="74" t="str">
        <f ca="1" t="shared" si="243"/>
        <v/>
      </c>
    </row>
    <row r="2154" s="74" customFormat="1" ht="20.15" customHeight="1" spans="1:30">
      <c r="A2154" s="97"/>
      <c r="B2154" s="95" t="str">
        <f ca="1">IF(LEN(A2154)=0,"",INDEX('Smelter Look-up'!$A:$A,MATCH($A2154,'Smelter Look-up'!$E:$E,0)))</f>
        <v/>
      </c>
      <c r="C2154" s="95" t="str">
        <f ca="1">IF(LEN(A2154)=0,"",INDEX('Smelter Look-up'!$C:$C,MATCH($A2154,'Smelter Look-up'!$E:$E,0)))</f>
        <v/>
      </c>
      <c r="D2154" s="95"/>
      <c r="E2154" s="95" t="str">
        <f ca="1">IF(ISERROR($Y2154),"",OFFSET('Smelter Look-up'!$D$4,$Y2154-4,0)&amp;"")</f>
        <v/>
      </c>
      <c r="F2154" s="95" t="str">
        <f ca="1">IF(ISERROR($Y2154),"",OFFSET('Smelter Look-up'!$E$4,$Y2154-4,0))</f>
        <v/>
      </c>
      <c r="G2154" s="95" t="str">
        <f ca="1">IF(C2154="Smelter not listed","Enter smelter details",IF(ISERROR($Y2154),"",OFFSET('Smelter Look-up'!$F$4,$Y2154-4,0)))</f>
        <v/>
      </c>
      <c r="H2154" s="154" t="str">
        <f ca="1">IF(ISERROR($Y2154),"",OFFSET('Smelter Look-up'!$G$4,$Y2154-4,0))</f>
        <v/>
      </c>
      <c r="I2154" s="96" t="str">
        <f ca="1">IF(ISERROR($Y2154),"",OFFSET('Smelter Look-up'!$H$4,$Y2154-4,0))</f>
        <v/>
      </c>
      <c r="J2154" s="96" t="str">
        <f ca="1">IF(ISERROR($Y2154),"",OFFSET('Smelter Look-up'!$I$4,$Y2154-4,0))</f>
        <v/>
      </c>
      <c r="K2154" s="97"/>
      <c r="L2154" s="97"/>
      <c r="M2154" s="97"/>
      <c r="N2154" s="97"/>
      <c r="O2154" s="97"/>
      <c r="P2154" s="97"/>
      <c r="Q2154" s="98"/>
      <c r="R2154" s="140" t="str">
        <f ca="1">IF(ISERROR($Y2154),"",OFFSET('Smelter Look-up'!$C$4,$Y2154-4,0)&amp;"")</f>
        <v/>
      </c>
      <c r="S2154" s="98" t="str">
        <f ca="1" t="shared" si="237"/>
        <v/>
      </c>
      <c r="T2154" s="98" t="str">
        <f ca="1">IF(B2154="","",IF(ISERROR(MATCH($J2154,SorP!B:B,0)),"",INDIRECT("'SorP'!$A$"&amp;MATCH($S2154&amp;$J2154,SorP!C:C,0))))</f>
        <v/>
      </c>
      <c r="U2154" s="99"/>
      <c r="V2154" s="74" t="str">
        <f ca="1" t="shared" si="238"/>
        <v/>
      </c>
      <c r="W2154" s="74" t="b">
        <f ca="1" t="shared" si="239"/>
        <v>0</v>
      </c>
      <c r="X2154" s="74" t="str">
        <f ca="1" t="shared" si="240"/>
        <v>+</v>
      </c>
      <c r="Y2154" s="74" t="e">
        <f ca="1">IF(C2154="",NA(),MATCH($B2154&amp;$C2154,'Smelter Look-up'!$J:$J,0))</f>
        <v>#N/A</v>
      </c>
      <c r="AB2154" s="74">
        <f ca="1" t="shared" si="241"/>
        <v>0</v>
      </c>
      <c r="AC2154" s="74" t="str">
        <f ca="1" t="shared" si="242"/>
        <v/>
      </c>
      <c r="AD2154" s="74" t="str">
        <f ca="1" t="shared" si="243"/>
        <v/>
      </c>
    </row>
    <row r="2155" s="74" customFormat="1" ht="20.15" customHeight="1" spans="1:30">
      <c r="A2155" s="97"/>
      <c r="B2155" s="95" t="str">
        <f ca="1">IF(LEN(A2155)=0,"",INDEX('Smelter Look-up'!$A:$A,MATCH($A2155,'Smelter Look-up'!$E:$E,0)))</f>
        <v/>
      </c>
      <c r="C2155" s="95" t="str">
        <f ca="1">IF(LEN(A2155)=0,"",INDEX('Smelter Look-up'!$C:$C,MATCH($A2155,'Smelter Look-up'!$E:$E,0)))</f>
        <v/>
      </c>
      <c r="D2155" s="95"/>
      <c r="E2155" s="95" t="str">
        <f ca="1">IF(ISERROR($Y2155),"",OFFSET('Smelter Look-up'!$D$4,$Y2155-4,0)&amp;"")</f>
        <v/>
      </c>
      <c r="F2155" s="95" t="str">
        <f ca="1">IF(ISERROR($Y2155),"",OFFSET('Smelter Look-up'!$E$4,$Y2155-4,0))</f>
        <v/>
      </c>
      <c r="G2155" s="95" t="str">
        <f ca="1">IF(C2155="Smelter not listed","Enter smelter details",IF(ISERROR($Y2155),"",OFFSET('Smelter Look-up'!$F$4,$Y2155-4,0)))</f>
        <v/>
      </c>
      <c r="H2155" s="154" t="str">
        <f ca="1">IF(ISERROR($Y2155),"",OFFSET('Smelter Look-up'!$G$4,$Y2155-4,0))</f>
        <v/>
      </c>
      <c r="I2155" s="96" t="str">
        <f ca="1">IF(ISERROR($Y2155),"",OFFSET('Smelter Look-up'!$H$4,$Y2155-4,0))</f>
        <v/>
      </c>
      <c r="J2155" s="96" t="str">
        <f ca="1">IF(ISERROR($Y2155),"",OFFSET('Smelter Look-up'!$I$4,$Y2155-4,0))</f>
        <v/>
      </c>
      <c r="K2155" s="97"/>
      <c r="L2155" s="97"/>
      <c r="M2155" s="97"/>
      <c r="N2155" s="97"/>
      <c r="O2155" s="97"/>
      <c r="P2155" s="97"/>
      <c r="Q2155" s="98"/>
      <c r="R2155" s="140" t="str">
        <f ca="1">IF(ISERROR($Y2155),"",OFFSET('Smelter Look-up'!$C$4,$Y2155-4,0)&amp;"")</f>
        <v/>
      </c>
      <c r="S2155" s="98" t="str">
        <f ca="1" t="shared" si="237"/>
        <v/>
      </c>
      <c r="T2155" s="98" t="str">
        <f ca="1">IF(B2155="","",IF(ISERROR(MATCH($J2155,SorP!B:B,0)),"",INDIRECT("'SorP'!$A$"&amp;MATCH($S2155&amp;$J2155,SorP!C:C,0))))</f>
        <v/>
      </c>
      <c r="U2155" s="99"/>
      <c r="V2155" s="74" t="str">
        <f ca="1" t="shared" si="238"/>
        <v/>
      </c>
      <c r="W2155" s="74" t="b">
        <f ca="1" t="shared" si="239"/>
        <v>0</v>
      </c>
      <c r="X2155" s="74" t="str">
        <f ca="1" t="shared" si="240"/>
        <v>+</v>
      </c>
      <c r="Y2155" s="74" t="e">
        <f ca="1">IF(C2155="",NA(),MATCH($B2155&amp;$C2155,'Smelter Look-up'!$J:$J,0))</f>
        <v>#N/A</v>
      </c>
      <c r="AB2155" s="74">
        <f ca="1" t="shared" si="241"/>
        <v>0</v>
      </c>
      <c r="AC2155" s="74" t="str">
        <f ca="1" t="shared" si="242"/>
        <v/>
      </c>
      <c r="AD2155" s="74" t="str">
        <f ca="1" t="shared" si="243"/>
        <v/>
      </c>
    </row>
    <row r="2156" s="74" customFormat="1" ht="20.15" customHeight="1" spans="1:30">
      <c r="A2156" s="97"/>
      <c r="B2156" s="95" t="str">
        <f ca="1">IF(LEN(A2156)=0,"",INDEX('Smelter Look-up'!$A:$A,MATCH($A2156,'Smelter Look-up'!$E:$E,0)))</f>
        <v/>
      </c>
      <c r="C2156" s="95" t="str">
        <f ca="1">IF(LEN(A2156)=0,"",INDEX('Smelter Look-up'!$C:$C,MATCH($A2156,'Smelter Look-up'!$E:$E,0)))</f>
        <v/>
      </c>
      <c r="D2156" s="95"/>
      <c r="E2156" s="95" t="str">
        <f ca="1">IF(ISERROR($Y2156),"",OFFSET('Smelter Look-up'!$D$4,$Y2156-4,0)&amp;"")</f>
        <v/>
      </c>
      <c r="F2156" s="95" t="str">
        <f ca="1">IF(ISERROR($Y2156),"",OFFSET('Smelter Look-up'!$E$4,$Y2156-4,0))</f>
        <v/>
      </c>
      <c r="G2156" s="95" t="str">
        <f ca="1">IF(C2156="Smelter not listed","Enter smelter details",IF(ISERROR($Y2156),"",OFFSET('Smelter Look-up'!$F$4,$Y2156-4,0)))</f>
        <v/>
      </c>
      <c r="H2156" s="154" t="str">
        <f ca="1">IF(ISERROR($Y2156),"",OFFSET('Smelter Look-up'!$G$4,$Y2156-4,0))</f>
        <v/>
      </c>
      <c r="I2156" s="96" t="str">
        <f ca="1">IF(ISERROR($Y2156),"",OFFSET('Smelter Look-up'!$H$4,$Y2156-4,0))</f>
        <v/>
      </c>
      <c r="J2156" s="96" t="str">
        <f ca="1">IF(ISERROR($Y2156),"",OFFSET('Smelter Look-up'!$I$4,$Y2156-4,0))</f>
        <v/>
      </c>
      <c r="K2156" s="97"/>
      <c r="L2156" s="97"/>
      <c r="M2156" s="97"/>
      <c r="N2156" s="97"/>
      <c r="O2156" s="97"/>
      <c r="P2156" s="97"/>
      <c r="Q2156" s="98"/>
      <c r="R2156" s="140" t="str">
        <f ca="1">IF(ISERROR($Y2156),"",OFFSET('Smelter Look-up'!$C$4,$Y2156-4,0)&amp;"")</f>
        <v/>
      </c>
      <c r="S2156" s="98" t="str">
        <f ca="1" t="shared" si="237"/>
        <v/>
      </c>
      <c r="T2156" s="98" t="str">
        <f ca="1">IF(B2156="","",IF(ISERROR(MATCH($J2156,SorP!B:B,0)),"",INDIRECT("'SorP'!$A$"&amp;MATCH($S2156&amp;$J2156,SorP!C:C,0))))</f>
        <v/>
      </c>
      <c r="U2156" s="99"/>
      <c r="V2156" s="74" t="str">
        <f ca="1" t="shared" si="238"/>
        <v/>
      </c>
      <c r="W2156" s="74" t="b">
        <f ca="1" t="shared" si="239"/>
        <v>0</v>
      </c>
      <c r="X2156" s="74" t="str">
        <f ca="1" t="shared" si="240"/>
        <v>+</v>
      </c>
      <c r="Y2156" s="74" t="e">
        <f ca="1">IF(C2156="",NA(),MATCH($B2156&amp;$C2156,'Smelter Look-up'!$J:$J,0))</f>
        <v>#N/A</v>
      </c>
      <c r="AB2156" s="74">
        <f ca="1" t="shared" si="241"/>
        <v>0</v>
      </c>
      <c r="AC2156" s="74" t="str">
        <f ca="1" t="shared" si="242"/>
        <v/>
      </c>
      <c r="AD2156" s="74" t="str">
        <f ca="1" t="shared" si="243"/>
        <v/>
      </c>
    </row>
    <row r="2157" s="74" customFormat="1" ht="20.15" customHeight="1" spans="1:30">
      <c r="A2157" s="97"/>
      <c r="B2157" s="95" t="str">
        <f ca="1">IF(LEN(A2157)=0,"",INDEX('Smelter Look-up'!$A:$A,MATCH($A2157,'Smelter Look-up'!$E:$E,0)))</f>
        <v/>
      </c>
      <c r="C2157" s="95" t="str">
        <f ca="1">IF(LEN(A2157)=0,"",INDEX('Smelter Look-up'!$C:$C,MATCH($A2157,'Smelter Look-up'!$E:$E,0)))</f>
        <v/>
      </c>
      <c r="D2157" s="95"/>
      <c r="E2157" s="95" t="str">
        <f ca="1">IF(ISERROR($Y2157),"",OFFSET('Smelter Look-up'!$D$4,$Y2157-4,0)&amp;"")</f>
        <v/>
      </c>
      <c r="F2157" s="95" t="str">
        <f ca="1">IF(ISERROR($Y2157),"",OFFSET('Smelter Look-up'!$E$4,$Y2157-4,0))</f>
        <v/>
      </c>
      <c r="G2157" s="95" t="str">
        <f ca="1">IF(C2157="Smelter not listed","Enter smelter details",IF(ISERROR($Y2157),"",OFFSET('Smelter Look-up'!$F$4,$Y2157-4,0)))</f>
        <v/>
      </c>
      <c r="H2157" s="154" t="str">
        <f ca="1">IF(ISERROR($Y2157),"",OFFSET('Smelter Look-up'!$G$4,$Y2157-4,0))</f>
        <v/>
      </c>
      <c r="I2157" s="96" t="str">
        <f ca="1">IF(ISERROR($Y2157),"",OFFSET('Smelter Look-up'!$H$4,$Y2157-4,0))</f>
        <v/>
      </c>
      <c r="J2157" s="96" t="str">
        <f ca="1">IF(ISERROR($Y2157),"",OFFSET('Smelter Look-up'!$I$4,$Y2157-4,0))</f>
        <v/>
      </c>
      <c r="K2157" s="97"/>
      <c r="L2157" s="97"/>
      <c r="M2157" s="97"/>
      <c r="N2157" s="97"/>
      <c r="O2157" s="97"/>
      <c r="P2157" s="97"/>
      <c r="Q2157" s="98"/>
      <c r="R2157" s="140" t="str">
        <f ca="1">IF(ISERROR($Y2157),"",OFFSET('Smelter Look-up'!$C$4,$Y2157-4,0)&amp;"")</f>
        <v/>
      </c>
      <c r="S2157" s="98" t="str">
        <f ca="1" t="shared" si="237"/>
        <v/>
      </c>
      <c r="T2157" s="98" t="str">
        <f ca="1">IF(B2157="","",IF(ISERROR(MATCH($J2157,SorP!B:B,0)),"",INDIRECT("'SorP'!$A$"&amp;MATCH($S2157&amp;$J2157,SorP!C:C,0))))</f>
        <v/>
      </c>
      <c r="U2157" s="99"/>
      <c r="V2157" s="74" t="str">
        <f ca="1" t="shared" si="238"/>
        <v/>
      </c>
      <c r="W2157" s="74" t="b">
        <f ca="1" t="shared" si="239"/>
        <v>0</v>
      </c>
      <c r="X2157" s="74" t="str">
        <f ca="1" t="shared" si="240"/>
        <v>+</v>
      </c>
      <c r="Y2157" s="74" t="e">
        <f ca="1">IF(C2157="",NA(),MATCH($B2157&amp;$C2157,'Smelter Look-up'!$J:$J,0))</f>
        <v>#N/A</v>
      </c>
      <c r="AB2157" s="74">
        <f ca="1" t="shared" si="241"/>
        <v>0</v>
      </c>
      <c r="AC2157" s="74" t="str">
        <f ca="1" t="shared" si="242"/>
        <v/>
      </c>
      <c r="AD2157" s="74" t="str">
        <f ca="1" t="shared" si="243"/>
        <v/>
      </c>
    </row>
    <row r="2158" s="74" customFormat="1" ht="20.15" customHeight="1" spans="1:30">
      <c r="A2158" s="97"/>
      <c r="B2158" s="95" t="str">
        <f ca="1">IF(LEN(A2158)=0,"",INDEX('Smelter Look-up'!$A:$A,MATCH($A2158,'Smelter Look-up'!$E:$E,0)))</f>
        <v/>
      </c>
      <c r="C2158" s="95" t="str">
        <f ca="1">IF(LEN(A2158)=0,"",INDEX('Smelter Look-up'!$C:$C,MATCH($A2158,'Smelter Look-up'!$E:$E,0)))</f>
        <v/>
      </c>
      <c r="D2158" s="95"/>
      <c r="E2158" s="95" t="str">
        <f ca="1">IF(ISERROR($Y2158),"",OFFSET('Smelter Look-up'!$D$4,$Y2158-4,0)&amp;"")</f>
        <v/>
      </c>
      <c r="F2158" s="95" t="str">
        <f ca="1">IF(ISERROR($Y2158),"",OFFSET('Smelter Look-up'!$E$4,$Y2158-4,0))</f>
        <v/>
      </c>
      <c r="G2158" s="95" t="str">
        <f ca="1">IF(C2158="Smelter not listed","Enter smelter details",IF(ISERROR($Y2158),"",OFFSET('Smelter Look-up'!$F$4,$Y2158-4,0)))</f>
        <v/>
      </c>
      <c r="H2158" s="154" t="str">
        <f ca="1">IF(ISERROR($Y2158),"",OFFSET('Smelter Look-up'!$G$4,$Y2158-4,0))</f>
        <v/>
      </c>
      <c r="I2158" s="96" t="str">
        <f ca="1">IF(ISERROR($Y2158),"",OFFSET('Smelter Look-up'!$H$4,$Y2158-4,0))</f>
        <v/>
      </c>
      <c r="J2158" s="96" t="str">
        <f ca="1">IF(ISERROR($Y2158),"",OFFSET('Smelter Look-up'!$I$4,$Y2158-4,0))</f>
        <v/>
      </c>
      <c r="K2158" s="97"/>
      <c r="L2158" s="97"/>
      <c r="M2158" s="97"/>
      <c r="N2158" s="97"/>
      <c r="O2158" s="97"/>
      <c r="P2158" s="97"/>
      <c r="Q2158" s="98"/>
      <c r="R2158" s="140" t="str">
        <f ca="1">IF(ISERROR($Y2158),"",OFFSET('Smelter Look-up'!$C$4,$Y2158-4,0)&amp;"")</f>
        <v/>
      </c>
      <c r="S2158" s="98" t="str">
        <f ca="1" t="shared" si="237"/>
        <v/>
      </c>
      <c r="T2158" s="98" t="str">
        <f ca="1">IF(B2158="","",IF(ISERROR(MATCH($J2158,SorP!B:B,0)),"",INDIRECT("'SorP'!$A$"&amp;MATCH($S2158&amp;$J2158,SorP!C:C,0))))</f>
        <v/>
      </c>
      <c r="U2158" s="99"/>
      <c r="V2158" s="74" t="str">
        <f ca="1" t="shared" si="238"/>
        <v/>
      </c>
      <c r="W2158" s="74" t="b">
        <f ca="1" t="shared" si="239"/>
        <v>0</v>
      </c>
      <c r="X2158" s="74" t="str">
        <f ca="1" t="shared" si="240"/>
        <v>+</v>
      </c>
      <c r="Y2158" s="74" t="e">
        <f ca="1">IF(C2158="",NA(),MATCH($B2158&amp;$C2158,'Smelter Look-up'!$J:$J,0))</f>
        <v>#N/A</v>
      </c>
      <c r="AB2158" s="74">
        <f ca="1" t="shared" si="241"/>
        <v>0</v>
      </c>
      <c r="AC2158" s="74" t="str">
        <f ca="1" t="shared" si="242"/>
        <v/>
      </c>
      <c r="AD2158" s="74" t="str">
        <f ca="1" t="shared" si="243"/>
        <v/>
      </c>
    </row>
    <row r="2159" s="74" customFormat="1" ht="20.15" customHeight="1" spans="1:30">
      <c r="A2159" s="97"/>
      <c r="B2159" s="95" t="str">
        <f ca="1">IF(LEN(A2159)=0,"",INDEX('Smelter Look-up'!$A:$A,MATCH($A2159,'Smelter Look-up'!$E:$E,0)))</f>
        <v/>
      </c>
      <c r="C2159" s="95" t="str">
        <f ca="1">IF(LEN(A2159)=0,"",INDEX('Smelter Look-up'!$C:$C,MATCH($A2159,'Smelter Look-up'!$E:$E,0)))</f>
        <v/>
      </c>
      <c r="D2159" s="95"/>
      <c r="E2159" s="95" t="str">
        <f ca="1">IF(ISERROR($Y2159),"",OFFSET('Smelter Look-up'!$D$4,$Y2159-4,0)&amp;"")</f>
        <v/>
      </c>
      <c r="F2159" s="95" t="str">
        <f ca="1">IF(ISERROR($Y2159),"",OFFSET('Smelter Look-up'!$E$4,$Y2159-4,0))</f>
        <v/>
      </c>
      <c r="G2159" s="95" t="str">
        <f ca="1">IF(C2159="Smelter not listed","Enter smelter details",IF(ISERROR($Y2159),"",OFFSET('Smelter Look-up'!$F$4,$Y2159-4,0)))</f>
        <v/>
      </c>
      <c r="H2159" s="154" t="str">
        <f ca="1">IF(ISERROR($Y2159),"",OFFSET('Smelter Look-up'!$G$4,$Y2159-4,0))</f>
        <v/>
      </c>
      <c r="I2159" s="96" t="str">
        <f ca="1">IF(ISERROR($Y2159),"",OFFSET('Smelter Look-up'!$H$4,$Y2159-4,0))</f>
        <v/>
      </c>
      <c r="J2159" s="96" t="str">
        <f ca="1">IF(ISERROR($Y2159),"",OFFSET('Smelter Look-up'!$I$4,$Y2159-4,0))</f>
        <v/>
      </c>
      <c r="K2159" s="97"/>
      <c r="L2159" s="97"/>
      <c r="M2159" s="97"/>
      <c r="N2159" s="97"/>
      <c r="O2159" s="97"/>
      <c r="P2159" s="97"/>
      <c r="Q2159" s="98"/>
      <c r="R2159" s="140" t="str">
        <f ca="1">IF(ISERROR($Y2159),"",OFFSET('Smelter Look-up'!$C$4,$Y2159-4,0)&amp;"")</f>
        <v/>
      </c>
      <c r="S2159" s="98" t="str">
        <f ca="1" t="shared" si="237"/>
        <v/>
      </c>
      <c r="T2159" s="98" t="str">
        <f ca="1">IF(B2159="","",IF(ISERROR(MATCH($J2159,SorP!B:B,0)),"",INDIRECT("'SorP'!$A$"&amp;MATCH($S2159&amp;$J2159,SorP!C:C,0))))</f>
        <v/>
      </c>
      <c r="U2159" s="99"/>
      <c r="V2159" s="74" t="str">
        <f ca="1" t="shared" si="238"/>
        <v/>
      </c>
      <c r="W2159" s="74" t="b">
        <f ca="1" t="shared" si="239"/>
        <v>0</v>
      </c>
      <c r="X2159" s="74" t="str">
        <f ca="1" t="shared" si="240"/>
        <v>+</v>
      </c>
      <c r="Y2159" s="74" t="e">
        <f ca="1">IF(C2159="",NA(),MATCH($B2159&amp;$C2159,'Smelter Look-up'!$J:$J,0))</f>
        <v>#N/A</v>
      </c>
      <c r="AB2159" s="74">
        <f ca="1" t="shared" si="241"/>
        <v>0</v>
      </c>
      <c r="AC2159" s="74" t="str">
        <f ca="1" t="shared" si="242"/>
        <v/>
      </c>
      <c r="AD2159" s="74" t="str">
        <f ca="1" t="shared" si="243"/>
        <v/>
      </c>
    </row>
    <row r="2160" s="74" customFormat="1" ht="20.15" customHeight="1" spans="1:30">
      <c r="A2160" s="97"/>
      <c r="B2160" s="95" t="str">
        <f ca="1">IF(LEN(A2160)=0,"",INDEX('Smelter Look-up'!$A:$A,MATCH($A2160,'Smelter Look-up'!$E:$E,0)))</f>
        <v/>
      </c>
      <c r="C2160" s="95" t="str">
        <f ca="1">IF(LEN(A2160)=0,"",INDEX('Smelter Look-up'!$C:$C,MATCH($A2160,'Smelter Look-up'!$E:$E,0)))</f>
        <v/>
      </c>
      <c r="D2160" s="95"/>
      <c r="E2160" s="95" t="str">
        <f ca="1">IF(ISERROR($Y2160),"",OFFSET('Smelter Look-up'!$D$4,$Y2160-4,0)&amp;"")</f>
        <v/>
      </c>
      <c r="F2160" s="95" t="str">
        <f ca="1">IF(ISERROR($Y2160),"",OFFSET('Smelter Look-up'!$E$4,$Y2160-4,0))</f>
        <v/>
      </c>
      <c r="G2160" s="95" t="str">
        <f ca="1">IF(C2160="Smelter not listed","Enter smelter details",IF(ISERROR($Y2160),"",OFFSET('Smelter Look-up'!$F$4,$Y2160-4,0)))</f>
        <v/>
      </c>
      <c r="H2160" s="154" t="str">
        <f ca="1">IF(ISERROR($Y2160),"",OFFSET('Smelter Look-up'!$G$4,$Y2160-4,0))</f>
        <v/>
      </c>
      <c r="I2160" s="96" t="str">
        <f ca="1">IF(ISERROR($Y2160),"",OFFSET('Smelter Look-up'!$H$4,$Y2160-4,0))</f>
        <v/>
      </c>
      <c r="J2160" s="96" t="str">
        <f ca="1">IF(ISERROR($Y2160),"",OFFSET('Smelter Look-up'!$I$4,$Y2160-4,0))</f>
        <v/>
      </c>
      <c r="K2160" s="97"/>
      <c r="L2160" s="97"/>
      <c r="M2160" s="97"/>
      <c r="N2160" s="97"/>
      <c r="O2160" s="97"/>
      <c r="P2160" s="97"/>
      <c r="Q2160" s="98"/>
      <c r="R2160" s="140" t="str">
        <f ca="1">IF(ISERROR($Y2160),"",OFFSET('Smelter Look-up'!$C$4,$Y2160-4,0)&amp;"")</f>
        <v/>
      </c>
      <c r="S2160" s="98" t="str">
        <f ca="1" t="shared" ref="S2160:S2223" si="244">IF(B2160="","",IF(ISERROR(MATCH($E2160,CL,0)),"Unknown",INDIRECT("'C'!$A$"&amp;MATCH($E2160,CL,0)+1)))</f>
        <v/>
      </c>
      <c r="T2160" s="98" t="str">
        <f ca="1">IF(B2160="","",IF(ISERROR(MATCH($J2160,SorP!B:B,0)),"",INDIRECT("'SorP'!$A$"&amp;MATCH($S2160&amp;$J2160,SorP!C:C,0))))</f>
        <v/>
      </c>
      <c r="U2160" s="99"/>
      <c r="V2160" s="74" t="str">
        <f ca="1" t="shared" ref="V2160:V2223" si="245">B2160&amp;C2160</f>
        <v/>
      </c>
      <c r="W2160" s="74" t="b">
        <f ca="1" t="shared" ref="W2160:W2223" si="246">OR(ISBLANK(C2160),ISBLANK(E2160))</f>
        <v>0</v>
      </c>
      <c r="X2160" s="74" t="str">
        <f ca="1" t="shared" ref="X2160:X2223" si="247">IF(W2160,"",B2160&amp;"+")</f>
        <v>+</v>
      </c>
      <c r="Y2160" s="74" t="e">
        <f ca="1">IF(C2160="",NA(),MATCH($B2160&amp;$C2160,'Smelter Look-up'!$J:$J,0))</f>
        <v>#N/A</v>
      </c>
      <c r="AB2160" s="74">
        <f ca="1" t="shared" si="241"/>
        <v>0</v>
      </c>
      <c r="AC2160" s="74" t="str">
        <f ca="1" t="shared" si="242"/>
        <v/>
      </c>
      <c r="AD2160" s="74" t="str">
        <f ca="1" t="shared" si="243"/>
        <v/>
      </c>
    </row>
    <row r="2161" s="74" customFormat="1" ht="20.15" customHeight="1" spans="1:30">
      <c r="A2161" s="97"/>
      <c r="B2161" s="95" t="str">
        <f ca="1">IF(LEN(A2161)=0,"",INDEX('Smelter Look-up'!$A:$A,MATCH($A2161,'Smelter Look-up'!$E:$E,0)))</f>
        <v/>
      </c>
      <c r="C2161" s="95" t="str">
        <f ca="1">IF(LEN(A2161)=0,"",INDEX('Smelter Look-up'!$C:$C,MATCH($A2161,'Smelter Look-up'!$E:$E,0)))</f>
        <v/>
      </c>
      <c r="D2161" s="95"/>
      <c r="E2161" s="95" t="str">
        <f ca="1">IF(ISERROR($Y2161),"",OFFSET('Smelter Look-up'!$D$4,$Y2161-4,0)&amp;"")</f>
        <v/>
      </c>
      <c r="F2161" s="95" t="str">
        <f ca="1">IF(ISERROR($Y2161),"",OFFSET('Smelter Look-up'!$E$4,$Y2161-4,0))</f>
        <v/>
      </c>
      <c r="G2161" s="95" t="str">
        <f ca="1">IF(C2161="Smelter not listed","Enter smelter details",IF(ISERROR($Y2161),"",OFFSET('Smelter Look-up'!$F$4,$Y2161-4,0)))</f>
        <v/>
      </c>
      <c r="H2161" s="154" t="str">
        <f ca="1">IF(ISERROR($Y2161),"",OFFSET('Smelter Look-up'!$G$4,$Y2161-4,0))</f>
        <v/>
      </c>
      <c r="I2161" s="96" t="str">
        <f ca="1">IF(ISERROR($Y2161),"",OFFSET('Smelter Look-up'!$H$4,$Y2161-4,0))</f>
        <v/>
      </c>
      <c r="J2161" s="96" t="str">
        <f ca="1">IF(ISERROR($Y2161),"",OFFSET('Smelter Look-up'!$I$4,$Y2161-4,0))</f>
        <v/>
      </c>
      <c r="K2161" s="97"/>
      <c r="L2161" s="97"/>
      <c r="M2161" s="97"/>
      <c r="N2161" s="97"/>
      <c r="O2161" s="97"/>
      <c r="P2161" s="97"/>
      <c r="Q2161" s="98"/>
      <c r="R2161" s="140" t="str">
        <f ca="1">IF(ISERROR($Y2161),"",OFFSET('Smelter Look-up'!$C$4,$Y2161-4,0)&amp;"")</f>
        <v/>
      </c>
      <c r="S2161" s="98" t="str">
        <f ca="1" t="shared" si="244"/>
        <v/>
      </c>
      <c r="T2161" s="98" t="str">
        <f ca="1">IF(B2161="","",IF(ISERROR(MATCH($J2161,SorP!B:B,0)),"",INDIRECT("'SorP'!$A$"&amp;MATCH($S2161&amp;$J2161,SorP!C:C,0))))</f>
        <v/>
      </c>
      <c r="U2161" s="99"/>
      <c r="V2161" s="74" t="str">
        <f ca="1" t="shared" si="245"/>
        <v/>
      </c>
      <c r="W2161" s="74" t="b">
        <f ca="1" t="shared" si="246"/>
        <v>0</v>
      </c>
      <c r="X2161" s="74" t="str">
        <f ca="1" t="shared" si="247"/>
        <v>+</v>
      </c>
      <c r="Y2161" s="74" t="e">
        <f ca="1">IF(C2161="",NA(),MATCH($B2161&amp;$C2161,'Smelter Look-up'!$J:$J,0))</f>
        <v>#N/A</v>
      </c>
      <c r="AB2161" s="74">
        <f ca="1" t="shared" ref="AB2161:AB2224" si="248">IF(AND(C2161="Smelter not listed",OR(LEN(D2161)=0,LEN(E2161)=0)),1,0)</f>
        <v>0</v>
      </c>
      <c r="AC2161" s="74" t="str">
        <f ca="1" t="shared" ref="AC2161:AC2224" si="249">B2161</f>
        <v/>
      </c>
      <c r="AD2161" s="74" t="str">
        <f ca="1" t="shared" si="243"/>
        <v/>
      </c>
    </row>
    <row r="2162" s="74" customFormat="1" ht="20.15" customHeight="1" spans="1:30">
      <c r="A2162" s="97"/>
      <c r="B2162" s="95" t="str">
        <f ca="1">IF(LEN(A2162)=0,"",INDEX('Smelter Look-up'!$A:$A,MATCH($A2162,'Smelter Look-up'!$E:$E,0)))</f>
        <v/>
      </c>
      <c r="C2162" s="95" t="str">
        <f ca="1">IF(LEN(A2162)=0,"",INDEX('Smelter Look-up'!$C:$C,MATCH($A2162,'Smelter Look-up'!$E:$E,0)))</f>
        <v/>
      </c>
      <c r="D2162" s="95"/>
      <c r="E2162" s="95" t="str">
        <f ca="1">IF(ISERROR($Y2162),"",OFFSET('Smelter Look-up'!$D$4,$Y2162-4,0)&amp;"")</f>
        <v/>
      </c>
      <c r="F2162" s="95" t="str">
        <f ca="1">IF(ISERROR($Y2162),"",OFFSET('Smelter Look-up'!$E$4,$Y2162-4,0))</f>
        <v/>
      </c>
      <c r="G2162" s="95" t="str">
        <f ca="1">IF(C2162="Smelter not listed","Enter smelter details",IF(ISERROR($Y2162),"",OFFSET('Smelter Look-up'!$F$4,$Y2162-4,0)))</f>
        <v/>
      </c>
      <c r="H2162" s="154" t="str">
        <f ca="1">IF(ISERROR($Y2162),"",OFFSET('Smelter Look-up'!$G$4,$Y2162-4,0))</f>
        <v/>
      </c>
      <c r="I2162" s="96" t="str">
        <f ca="1">IF(ISERROR($Y2162),"",OFFSET('Smelter Look-up'!$H$4,$Y2162-4,0))</f>
        <v/>
      </c>
      <c r="J2162" s="96" t="str">
        <f ca="1">IF(ISERROR($Y2162),"",OFFSET('Smelter Look-up'!$I$4,$Y2162-4,0))</f>
        <v/>
      </c>
      <c r="K2162" s="97"/>
      <c r="L2162" s="97"/>
      <c r="M2162" s="97"/>
      <c r="N2162" s="97"/>
      <c r="O2162" s="97"/>
      <c r="P2162" s="97"/>
      <c r="Q2162" s="98"/>
      <c r="R2162" s="140" t="str">
        <f ca="1">IF(ISERROR($Y2162),"",OFFSET('Smelter Look-up'!$C$4,$Y2162-4,0)&amp;"")</f>
        <v/>
      </c>
      <c r="S2162" s="98" t="str">
        <f ca="1" t="shared" si="244"/>
        <v/>
      </c>
      <c r="T2162" s="98" t="str">
        <f ca="1">IF(B2162="","",IF(ISERROR(MATCH($J2162,SorP!B:B,0)),"",INDIRECT("'SorP'!$A$"&amp;MATCH($S2162&amp;$J2162,SorP!C:C,0))))</f>
        <v/>
      </c>
      <c r="U2162" s="99"/>
      <c r="V2162" s="74" t="str">
        <f ca="1" t="shared" si="245"/>
        <v/>
      </c>
      <c r="W2162" s="74" t="b">
        <f ca="1" t="shared" si="246"/>
        <v>0</v>
      </c>
      <c r="X2162" s="74" t="str">
        <f ca="1" t="shared" si="247"/>
        <v>+</v>
      </c>
      <c r="Y2162" s="74" t="e">
        <f ca="1">IF(C2162="",NA(),MATCH($B2162&amp;$C2162,'Smelter Look-up'!$J:$J,0))</f>
        <v>#N/A</v>
      </c>
      <c r="AB2162" s="74">
        <f ca="1" t="shared" si="248"/>
        <v>0</v>
      </c>
      <c r="AC2162" s="74" t="str">
        <f ca="1" t="shared" si="249"/>
        <v/>
      </c>
      <c r="AD2162" s="74" t="str">
        <f ca="1" t="shared" si="243"/>
        <v/>
      </c>
    </row>
    <row r="2163" s="74" customFormat="1" ht="20.15" customHeight="1" spans="1:30">
      <c r="A2163" s="97"/>
      <c r="B2163" s="95" t="str">
        <f ca="1">IF(LEN(A2163)=0,"",INDEX('Smelter Look-up'!$A:$A,MATCH($A2163,'Smelter Look-up'!$E:$E,0)))</f>
        <v/>
      </c>
      <c r="C2163" s="95" t="str">
        <f ca="1">IF(LEN(A2163)=0,"",INDEX('Smelter Look-up'!$C:$C,MATCH($A2163,'Smelter Look-up'!$E:$E,0)))</f>
        <v/>
      </c>
      <c r="D2163" s="95"/>
      <c r="E2163" s="95" t="str">
        <f ca="1">IF(ISERROR($Y2163),"",OFFSET('Smelter Look-up'!$D$4,$Y2163-4,0)&amp;"")</f>
        <v/>
      </c>
      <c r="F2163" s="95" t="str">
        <f ca="1">IF(ISERROR($Y2163),"",OFFSET('Smelter Look-up'!$E$4,$Y2163-4,0))</f>
        <v/>
      </c>
      <c r="G2163" s="95" t="str">
        <f ca="1">IF(C2163="Smelter not listed","Enter smelter details",IF(ISERROR($Y2163),"",OFFSET('Smelter Look-up'!$F$4,$Y2163-4,0)))</f>
        <v/>
      </c>
      <c r="H2163" s="154" t="str">
        <f ca="1">IF(ISERROR($Y2163),"",OFFSET('Smelter Look-up'!$G$4,$Y2163-4,0))</f>
        <v/>
      </c>
      <c r="I2163" s="96" t="str">
        <f ca="1">IF(ISERROR($Y2163),"",OFFSET('Smelter Look-up'!$H$4,$Y2163-4,0))</f>
        <v/>
      </c>
      <c r="J2163" s="96" t="str">
        <f ca="1">IF(ISERROR($Y2163),"",OFFSET('Smelter Look-up'!$I$4,$Y2163-4,0))</f>
        <v/>
      </c>
      <c r="K2163" s="97"/>
      <c r="L2163" s="97"/>
      <c r="M2163" s="97"/>
      <c r="N2163" s="97"/>
      <c r="O2163" s="97"/>
      <c r="P2163" s="97"/>
      <c r="Q2163" s="98"/>
      <c r="R2163" s="140" t="str">
        <f ca="1">IF(ISERROR($Y2163),"",OFFSET('Smelter Look-up'!$C$4,$Y2163-4,0)&amp;"")</f>
        <v/>
      </c>
      <c r="S2163" s="98" t="str">
        <f ca="1" t="shared" si="244"/>
        <v/>
      </c>
      <c r="T2163" s="98" t="str">
        <f ca="1">IF(B2163="","",IF(ISERROR(MATCH($J2163,SorP!B:B,0)),"",INDIRECT("'SorP'!$A$"&amp;MATCH($S2163&amp;$J2163,SorP!C:C,0))))</f>
        <v/>
      </c>
      <c r="U2163" s="99"/>
      <c r="V2163" s="74" t="str">
        <f ca="1" t="shared" si="245"/>
        <v/>
      </c>
      <c r="W2163" s="74" t="b">
        <f ca="1" t="shared" si="246"/>
        <v>0</v>
      </c>
      <c r="X2163" s="74" t="str">
        <f ca="1" t="shared" si="247"/>
        <v>+</v>
      </c>
      <c r="Y2163" s="74" t="e">
        <f ca="1">IF(C2163="",NA(),MATCH($B2163&amp;$C2163,'Smelter Look-up'!$J:$J,0))</f>
        <v>#N/A</v>
      </c>
      <c r="AB2163" s="74">
        <f ca="1" t="shared" si="248"/>
        <v>0</v>
      </c>
      <c r="AC2163" s="74" t="str">
        <f ca="1" t="shared" si="249"/>
        <v/>
      </c>
      <c r="AD2163" s="74" t="str">
        <f ca="1" t="shared" si="243"/>
        <v/>
      </c>
    </row>
    <row r="2164" s="74" customFormat="1" ht="20.15" customHeight="1" spans="1:30">
      <c r="A2164" s="97"/>
      <c r="B2164" s="95" t="str">
        <f ca="1">IF(LEN(A2164)=0,"",INDEX('Smelter Look-up'!$A:$A,MATCH($A2164,'Smelter Look-up'!$E:$E,0)))</f>
        <v/>
      </c>
      <c r="C2164" s="95" t="str">
        <f ca="1">IF(LEN(A2164)=0,"",INDEX('Smelter Look-up'!$C:$C,MATCH($A2164,'Smelter Look-up'!$E:$E,0)))</f>
        <v/>
      </c>
      <c r="D2164" s="95"/>
      <c r="E2164" s="95" t="str">
        <f ca="1">IF(ISERROR($Y2164),"",OFFSET('Smelter Look-up'!$D$4,$Y2164-4,0)&amp;"")</f>
        <v/>
      </c>
      <c r="F2164" s="95" t="str">
        <f ca="1">IF(ISERROR($Y2164),"",OFFSET('Smelter Look-up'!$E$4,$Y2164-4,0))</f>
        <v/>
      </c>
      <c r="G2164" s="95" t="str">
        <f ca="1">IF(C2164="Smelter not listed","Enter smelter details",IF(ISERROR($Y2164),"",OFFSET('Smelter Look-up'!$F$4,$Y2164-4,0)))</f>
        <v/>
      </c>
      <c r="H2164" s="154" t="str">
        <f ca="1">IF(ISERROR($Y2164),"",OFFSET('Smelter Look-up'!$G$4,$Y2164-4,0))</f>
        <v/>
      </c>
      <c r="I2164" s="96" t="str">
        <f ca="1">IF(ISERROR($Y2164),"",OFFSET('Smelter Look-up'!$H$4,$Y2164-4,0))</f>
        <v/>
      </c>
      <c r="J2164" s="96" t="str">
        <f ca="1">IF(ISERROR($Y2164),"",OFFSET('Smelter Look-up'!$I$4,$Y2164-4,0))</f>
        <v/>
      </c>
      <c r="K2164" s="97"/>
      <c r="L2164" s="97"/>
      <c r="M2164" s="97"/>
      <c r="N2164" s="97"/>
      <c r="O2164" s="97"/>
      <c r="P2164" s="97"/>
      <c r="Q2164" s="98"/>
      <c r="R2164" s="140" t="str">
        <f ca="1">IF(ISERROR($Y2164),"",OFFSET('Smelter Look-up'!$C$4,$Y2164-4,0)&amp;"")</f>
        <v/>
      </c>
      <c r="S2164" s="98" t="str">
        <f ca="1" t="shared" si="244"/>
        <v/>
      </c>
      <c r="T2164" s="98" t="str">
        <f ca="1">IF(B2164="","",IF(ISERROR(MATCH($J2164,SorP!B:B,0)),"",INDIRECT("'SorP'!$A$"&amp;MATCH($S2164&amp;$J2164,SorP!C:C,0))))</f>
        <v/>
      </c>
      <c r="U2164" s="99"/>
      <c r="V2164" s="74" t="str">
        <f ca="1" t="shared" si="245"/>
        <v/>
      </c>
      <c r="W2164" s="74" t="b">
        <f ca="1" t="shared" si="246"/>
        <v>0</v>
      </c>
      <c r="X2164" s="74" t="str">
        <f ca="1" t="shared" si="247"/>
        <v>+</v>
      </c>
      <c r="Y2164" s="74" t="e">
        <f ca="1">IF(C2164="",NA(),MATCH($B2164&amp;$C2164,'Smelter Look-up'!$J:$J,0))</f>
        <v>#N/A</v>
      </c>
      <c r="AB2164" s="74">
        <f ca="1" t="shared" si="248"/>
        <v>0</v>
      </c>
      <c r="AC2164" s="74" t="str">
        <f ca="1" t="shared" si="249"/>
        <v/>
      </c>
      <c r="AD2164" s="74" t="str">
        <f ca="1" t="shared" si="243"/>
        <v/>
      </c>
    </row>
    <row r="2165" s="74" customFormat="1" ht="20.15" customHeight="1" spans="1:30">
      <c r="A2165" s="97"/>
      <c r="B2165" s="95" t="str">
        <f ca="1">IF(LEN(A2165)=0,"",INDEX('Smelter Look-up'!$A:$A,MATCH($A2165,'Smelter Look-up'!$E:$E,0)))</f>
        <v/>
      </c>
      <c r="C2165" s="95" t="str">
        <f ca="1">IF(LEN(A2165)=0,"",INDEX('Smelter Look-up'!$C:$C,MATCH($A2165,'Smelter Look-up'!$E:$E,0)))</f>
        <v/>
      </c>
      <c r="D2165" s="95"/>
      <c r="E2165" s="95" t="str">
        <f ca="1">IF(ISERROR($Y2165),"",OFFSET('Smelter Look-up'!$D$4,$Y2165-4,0)&amp;"")</f>
        <v/>
      </c>
      <c r="F2165" s="95" t="str">
        <f ca="1">IF(ISERROR($Y2165),"",OFFSET('Smelter Look-up'!$E$4,$Y2165-4,0))</f>
        <v/>
      </c>
      <c r="G2165" s="95" t="str">
        <f ca="1">IF(C2165="Smelter not listed","Enter smelter details",IF(ISERROR($Y2165),"",OFFSET('Smelter Look-up'!$F$4,$Y2165-4,0)))</f>
        <v/>
      </c>
      <c r="H2165" s="154" t="str">
        <f ca="1">IF(ISERROR($Y2165),"",OFFSET('Smelter Look-up'!$G$4,$Y2165-4,0))</f>
        <v/>
      </c>
      <c r="I2165" s="96" t="str">
        <f ca="1">IF(ISERROR($Y2165),"",OFFSET('Smelter Look-up'!$H$4,$Y2165-4,0))</f>
        <v/>
      </c>
      <c r="J2165" s="96" t="str">
        <f ca="1">IF(ISERROR($Y2165),"",OFFSET('Smelter Look-up'!$I$4,$Y2165-4,0))</f>
        <v/>
      </c>
      <c r="K2165" s="97"/>
      <c r="L2165" s="97"/>
      <c r="M2165" s="97"/>
      <c r="N2165" s="97"/>
      <c r="O2165" s="97"/>
      <c r="P2165" s="97"/>
      <c r="Q2165" s="98"/>
      <c r="R2165" s="140" t="str">
        <f ca="1">IF(ISERROR($Y2165),"",OFFSET('Smelter Look-up'!$C$4,$Y2165-4,0)&amp;"")</f>
        <v/>
      </c>
      <c r="S2165" s="98" t="str">
        <f ca="1" t="shared" si="244"/>
        <v/>
      </c>
      <c r="T2165" s="98" t="str">
        <f ca="1">IF(B2165="","",IF(ISERROR(MATCH($J2165,SorP!B:B,0)),"",INDIRECT("'SorP'!$A$"&amp;MATCH($S2165&amp;$J2165,SorP!C:C,0))))</f>
        <v/>
      </c>
      <c r="U2165" s="99"/>
      <c r="V2165" s="74" t="str">
        <f ca="1" t="shared" si="245"/>
        <v/>
      </c>
      <c r="W2165" s="74" t="b">
        <f ca="1" t="shared" si="246"/>
        <v>0</v>
      </c>
      <c r="X2165" s="74" t="str">
        <f ca="1" t="shared" si="247"/>
        <v>+</v>
      </c>
      <c r="Y2165" s="74" t="e">
        <f ca="1">IF(C2165="",NA(),MATCH($B2165&amp;$C2165,'Smelter Look-up'!$J:$J,0))</f>
        <v>#N/A</v>
      </c>
      <c r="AB2165" s="74">
        <f ca="1" t="shared" si="248"/>
        <v>0</v>
      </c>
      <c r="AC2165" s="74" t="str">
        <f ca="1" t="shared" si="249"/>
        <v/>
      </c>
      <c r="AD2165" s="74" t="str">
        <f ca="1" t="shared" si="243"/>
        <v/>
      </c>
    </row>
    <row r="2166" s="74" customFormat="1" ht="20.15" customHeight="1" spans="1:30">
      <c r="A2166" s="97"/>
      <c r="B2166" s="95" t="str">
        <f ca="1">IF(LEN(A2166)=0,"",INDEX('Smelter Look-up'!$A:$A,MATCH($A2166,'Smelter Look-up'!$E:$E,0)))</f>
        <v/>
      </c>
      <c r="C2166" s="95" t="str">
        <f ca="1">IF(LEN(A2166)=0,"",INDEX('Smelter Look-up'!$C:$C,MATCH($A2166,'Smelter Look-up'!$E:$E,0)))</f>
        <v/>
      </c>
      <c r="D2166" s="95"/>
      <c r="E2166" s="95" t="str">
        <f ca="1">IF(ISERROR($Y2166),"",OFFSET('Smelter Look-up'!$D$4,$Y2166-4,0)&amp;"")</f>
        <v/>
      </c>
      <c r="F2166" s="95" t="str">
        <f ca="1">IF(ISERROR($Y2166),"",OFFSET('Smelter Look-up'!$E$4,$Y2166-4,0))</f>
        <v/>
      </c>
      <c r="G2166" s="95" t="str">
        <f ca="1">IF(C2166="Smelter not listed","Enter smelter details",IF(ISERROR($Y2166),"",OFFSET('Smelter Look-up'!$F$4,$Y2166-4,0)))</f>
        <v/>
      </c>
      <c r="H2166" s="154" t="str">
        <f ca="1">IF(ISERROR($Y2166),"",OFFSET('Smelter Look-up'!$G$4,$Y2166-4,0))</f>
        <v/>
      </c>
      <c r="I2166" s="96" t="str">
        <f ca="1">IF(ISERROR($Y2166),"",OFFSET('Smelter Look-up'!$H$4,$Y2166-4,0))</f>
        <v/>
      </c>
      <c r="J2166" s="96" t="str">
        <f ca="1">IF(ISERROR($Y2166),"",OFFSET('Smelter Look-up'!$I$4,$Y2166-4,0))</f>
        <v/>
      </c>
      <c r="K2166" s="97"/>
      <c r="L2166" s="97"/>
      <c r="M2166" s="97"/>
      <c r="N2166" s="97"/>
      <c r="O2166" s="97"/>
      <c r="P2166" s="97"/>
      <c r="Q2166" s="98"/>
      <c r="R2166" s="140" t="str">
        <f ca="1">IF(ISERROR($Y2166),"",OFFSET('Smelter Look-up'!$C$4,$Y2166-4,0)&amp;"")</f>
        <v/>
      </c>
      <c r="S2166" s="98" t="str">
        <f ca="1" t="shared" si="244"/>
        <v/>
      </c>
      <c r="T2166" s="98" t="str">
        <f ca="1">IF(B2166="","",IF(ISERROR(MATCH($J2166,SorP!B:B,0)),"",INDIRECT("'SorP'!$A$"&amp;MATCH($S2166&amp;$J2166,SorP!C:C,0))))</f>
        <v/>
      </c>
      <c r="U2166" s="99"/>
      <c r="V2166" s="74" t="str">
        <f ca="1" t="shared" si="245"/>
        <v/>
      </c>
      <c r="W2166" s="74" t="b">
        <f ca="1" t="shared" si="246"/>
        <v>0</v>
      </c>
      <c r="X2166" s="74" t="str">
        <f ca="1" t="shared" si="247"/>
        <v>+</v>
      </c>
      <c r="Y2166" s="74" t="e">
        <f ca="1">IF(C2166="",NA(),MATCH($B2166&amp;$C2166,'Smelter Look-up'!$J:$J,0))</f>
        <v>#N/A</v>
      </c>
      <c r="AB2166" s="74">
        <f ca="1" t="shared" si="248"/>
        <v>0</v>
      </c>
      <c r="AC2166" s="74" t="str">
        <f ca="1" t="shared" si="249"/>
        <v/>
      </c>
      <c r="AD2166" s="74" t="str">
        <f ca="1" t="shared" si="243"/>
        <v/>
      </c>
    </row>
    <row r="2167" s="74" customFormat="1" ht="20.15" customHeight="1" spans="1:30">
      <c r="A2167" s="97"/>
      <c r="B2167" s="95" t="str">
        <f ca="1">IF(LEN(A2167)=0,"",INDEX('Smelter Look-up'!$A:$A,MATCH($A2167,'Smelter Look-up'!$E:$E,0)))</f>
        <v/>
      </c>
      <c r="C2167" s="95" t="str">
        <f ca="1">IF(LEN(A2167)=0,"",INDEX('Smelter Look-up'!$C:$C,MATCH($A2167,'Smelter Look-up'!$E:$E,0)))</f>
        <v/>
      </c>
      <c r="D2167" s="95"/>
      <c r="E2167" s="95" t="str">
        <f ca="1">IF(ISERROR($Y2167),"",OFFSET('Smelter Look-up'!$D$4,$Y2167-4,0)&amp;"")</f>
        <v/>
      </c>
      <c r="F2167" s="95" t="str">
        <f ca="1">IF(ISERROR($Y2167),"",OFFSET('Smelter Look-up'!$E$4,$Y2167-4,0))</f>
        <v/>
      </c>
      <c r="G2167" s="95" t="str">
        <f ca="1">IF(C2167="Smelter not listed","Enter smelter details",IF(ISERROR($Y2167),"",OFFSET('Smelter Look-up'!$F$4,$Y2167-4,0)))</f>
        <v/>
      </c>
      <c r="H2167" s="154" t="str">
        <f ca="1">IF(ISERROR($Y2167),"",OFFSET('Smelter Look-up'!$G$4,$Y2167-4,0))</f>
        <v/>
      </c>
      <c r="I2167" s="96" t="str">
        <f ca="1">IF(ISERROR($Y2167),"",OFFSET('Smelter Look-up'!$H$4,$Y2167-4,0))</f>
        <v/>
      </c>
      <c r="J2167" s="96" t="str">
        <f ca="1">IF(ISERROR($Y2167),"",OFFSET('Smelter Look-up'!$I$4,$Y2167-4,0))</f>
        <v/>
      </c>
      <c r="K2167" s="97"/>
      <c r="L2167" s="97"/>
      <c r="M2167" s="97"/>
      <c r="N2167" s="97"/>
      <c r="O2167" s="97"/>
      <c r="P2167" s="97"/>
      <c r="Q2167" s="98"/>
      <c r="R2167" s="140" t="str">
        <f ca="1">IF(ISERROR($Y2167),"",OFFSET('Smelter Look-up'!$C$4,$Y2167-4,0)&amp;"")</f>
        <v/>
      </c>
      <c r="S2167" s="98" t="str">
        <f ca="1" t="shared" si="244"/>
        <v/>
      </c>
      <c r="T2167" s="98" t="str">
        <f ca="1">IF(B2167="","",IF(ISERROR(MATCH($J2167,SorP!B:B,0)),"",INDIRECT("'SorP'!$A$"&amp;MATCH($S2167&amp;$J2167,SorP!C:C,0))))</f>
        <v/>
      </c>
      <c r="U2167" s="99"/>
      <c r="V2167" s="74" t="str">
        <f ca="1" t="shared" si="245"/>
        <v/>
      </c>
      <c r="W2167" s="74" t="b">
        <f ca="1" t="shared" si="246"/>
        <v>0</v>
      </c>
      <c r="X2167" s="74" t="str">
        <f ca="1" t="shared" si="247"/>
        <v>+</v>
      </c>
      <c r="Y2167" s="74" t="e">
        <f ca="1">IF(C2167="",NA(),MATCH($B2167&amp;$C2167,'Smelter Look-up'!$J:$J,0))</f>
        <v>#N/A</v>
      </c>
      <c r="AB2167" s="74">
        <f ca="1" t="shared" si="248"/>
        <v>0</v>
      </c>
      <c r="AC2167" s="74" t="str">
        <f ca="1" t="shared" si="249"/>
        <v/>
      </c>
      <c r="AD2167" s="74" t="str">
        <f ca="1" t="shared" ref="AD2167:AD2230" si="250">IF(C2167="Smelter not listed",D2167,IF(C2167="Smelter not yet identified","",C2167))</f>
        <v/>
      </c>
    </row>
    <row r="2168" s="74" customFormat="1" ht="20.15" customHeight="1" spans="1:30">
      <c r="A2168" s="97"/>
      <c r="B2168" s="95" t="str">
        <f ca="1">IF(LEN(A2168)=0,"",INDEX('Smelter Look-up'!$A:$A,MATCH($A2168,'Smelter Look-up'!$E:$E,0)))</f>
        <v/>
      </c>
      <c r="C2168" s="95" t="str">
        <f ca="1">IF(LEN(A2168)=0,"",INDEX('Smelter Look-up'!$C:$C,MATCH($A2168,'Smelter Look-up'!$E:$E,0)))</f>
        <v/>
      </c>
      <c r="D2168" s="95"/>
      <c r="E2168" s="95" t="str">
        <f ca="1">IF(ISERROR($Y2168),"",OFFSET('Smelter Look-up'!$D$4,$Y2168-4,0)&amp;"")</f>
        <v/>
      </c>
      <c r="F2168" s="95" t="str">
        <f ca="1">IF(ISERROR($Y2168),"",OFFSET('Smelter Look-up'!$E$4,$Y2168-4,0))</f>
        <v/>
      </c>
      <c r="G2168" s="95" t="str">
        <f ca="1">IF(C2168="Smelter not listed","Enter smelter details",IF(ISERROR($Y2168),"",OFFSET('Smelter Look-up'!$F$4,$Y2168-4,0)))</f>
        <v/>
      </c>
      <c r="H2168" s="154" t="str">
        <f ca="1">IF(ISERROR($Y2168),"",OFFSET('Smelter Look-up'!$G$4,$Y2168-4,0))</f>
        <v/>
      </c>
      <c r="I2168" s="96" t="str">
        <f ca="1">IF(ISERROR($Y2168),"",OFFSET('Smelter Look-up'!$H$4,$Y2168-4,0))</f>
        <v/>
      </c>
      <c r="J2168" s="96" t="str">
        <f ca="1">IF(ISERROR($Y2168),"",OFFSET('Smelter Look-up'!$I$4,$Y2168-4,0))</f>
        <v/>
      </c>
      <c r="K2168" s="97"/>
      <c r="L2168" s="97"/>
      <c r="M2168" s="97"/>
      <c r="N2168" s="97"/>
      <c r="O2168" s="97"/>
      <c r="P2168" s="97"/>
      <c r="Q2168" s="98"/>
      <c r="R2168" s="140" t="str">
        <f ca="1">IF(ISERROR($Y2168),"",OFFSET('Smelter Look-up'!$C$4,$Y2168-4,0)&amp;"")</f>
        <v/>
      </c>
      <c r="S2168" s="98" t="str">
        <f ca="1" t="shared" si="244"/>
        <v/>
      </c>
      <c r="T2168" s="98" t="str">
        <f ca="1">IF(B2168="","",IF(ISERROR(MATCH($J2168,SorP!B:B,0)),"",INDIRECT("'SorP'!$A$"&amp;MATCH($S2168&amp;$J2168,SorP!C:C,0))))</f>
        <v/>
      </c>
      <c r="U2168" s="99"/>
      <c r="V2168" s="74" t="str">
        <f ca="1" t="shared" si="245"/>
        <v/>
      </c>
      <c r="W2168" s="74" t="b">
        <f ca="1" t="shared" si="246"/>
        <v>0</v>
      </c>
      <c r="X2168" s="74" t="str">
        <f ca="1" t="shared" si="247"/>
        <v>+</v>
      </c>
      <c r="Y2168" s="74" t="e">
        <f ca="1">IF(C2168="",NA(),MATCH($B2168&amp;$C2168,'Smelter Look-up'!$J:$J,0))</f>
        <v>#N/A</v>
      </c>
      <c r="AB2168" s="74">
        <f ca="1" t="shared" si="248"/>
        <v>0</v>
      </c>
      <c r="AC2168" s="74" t="str">
        <f ca="1" t="shared" si="249"/>
        <v/>
      </c>
      <c r="AD2168" s="74" t="str">
        <f ca="1" t="shared" si="250"/>
        <v/>
      </c>
    </row>
    <row r="2169" s="74" customFormat="1" ht="20.15" customHeight="1" spans="1:30">
      <c r="A2169" s="97"/>
      <c r="B2169" s="95" t="str">
        <f ca="1">IF(LEN(A2169)=0,"",INDEX('Smelter Look-up'!$A:$A,MATCH($A2169,'Smelter Look-up'!$E:$E,0)))</f>
        <v/>
      </c>
      <c r="C2169" s="95" t="str">
        <f ca="1">IF(LEN(A2169)=0,"",INDEX('Smelter Look-up'!$C:$C,MATCH($A2169,'Smelter Look-up'!$E:$E,0)))</f>
        <v/>
      </c>
      <c r="D2169" s="95"/>
      <c r="E2169" s="95" t="str">
        <f ca="1">IF(ISERROR($Y2169),"",OFFSET('Smelter Look-up'!$D$4,$Y2169-4,0)&amp;"")</f>
        <v/>
      </c>
      <c r="F2169" s="95" t="str">
        <f ca="1">IF(ISERROR($Y2169),"",OFFSET('Smelter Look-up'!$E$4,$Y2169-4,0))</f>
        <v/>
      </c>
      <c r="G2169" s="95" t="str">
        <f ca="1">IF(C2169="Smelter not listed","Enter smelter details",IF(ISERROR($Y2169),"",OFFSET('Smelter Look-up'!$F$4,$Y2169-4,0)))</f>
        <v/>
      </c>
      <c r="H2169" s="154" t="str">
        <f ca="1">IF(ISERROR($Y2169),"",OFFSET('Smelter Look-up'!$G$4,$Y2169-4,0))</f>
        <v/>
      </c>
      <c r="I2169" s="96" t="str">
        <f ca="1">IF(ISERROR($Y2169),"",OFFSET('Smelter Look-up'!$H$4,$Y2169-4,0))</f>
        <v/>
      </c>
      <c r="J2169" s="96" t="str">
        <f ca="1">IF(ISERROR($Y2169),"",OFFSET('Smelter Look-up'!$I$4,$Y2169-4,0))</f>
        <v/>
      </c>
      <c r="K2169" s="97"/>
      <c r="L2169" s="97"/>
      <c r="M2169" s="97"/>
      <c r="N2169" s="97"/>
      <c r="O2169" s="97"/>
      <c r="P2169" s="97"/>
      <c r="Q2169" s="98"/>
      <c r="R2169" s="140" t="str">
        <f ca="1">IF(ISERROR($Y2169),"",OFFSET('Smelter Look-up'!$C$4,$Y2169-4,0)&amp;"")</f>
        <v/>
      </c>
      <c r="S2169" s="98" t="str">
        <f ca="1" t="shared" si="244"/>
        <v/>
      </c>
      <c r="T2169" s="98" t="str">
        <f ca="1">IF(B2169="","",IF(ISERROR(MATCH($J2169,SorP!B:B,0)),"",INDIRECT("'SorP'!$A$"&amp;MATCH($S2169&amp;$J2169,SorP!C:C,0))))</f>
        <v/>
      </c>
      <c r="U2169" s="99"/>
      <c r="V2169" s="74" t="str">
        <f ca="1" t="shared" si="245"/>
        <v/>
      </c>
      <c r="W2169" s="74" t="b">
        <f ca="1" t="shared" si="246"/>
        <v>0</v>
      </c>
      <c r="X2169" s="74" t="str">
        <f ca="1" t="shared" si="247"/>
        <v>+</v>
      </c>
      <c r="Y2169" s="74" t="e">
        <f ca="1">IF(C2169="",NA(),MATCH($B2169&amp;$C2169,'Smelter Look-up'!$J:$J,0))</f>
        <v>#N/A</v>
      </c>
      <c r="AB2169" s="74">
        <f ca="1" t="shared" si="248"/>
        <v>0</v>
      </c>
      <c r="AC2169" s="74" t="str">
        <f ca="1" t="shared" si="249"/>
        <v/>
      </c>
      <c r="AD2169" s="74" t="str">
        <f ca="1" t="shared" si="250"/>
        <v/>
      </c>
    </row>
    <row r="2170" s="74" customFormat="1" ht="20.15" customHeight="1" spans="1:30">
      <c r="A2170" s="97"/>
      <c r="B2170" s="95" t="str">
        <f ca="1">IF(LEN(A2170)=0,"",INDEX('Smelter Look-up'!$A:$A,MATCH($A2170,'Smelter Look-up'!$E:$E,0)))</f>
        <v/>
      </c>
      <c r="C2170" s="95" t="str">
        <f ca="1">IF(LEN(A2170)=0,"",INDEX('Smelter Look-up'!$C:$C,MATCH($A2170,'Smelter Look-up'!$E:$E,0)))</f>
        <v/>
      </c>
      <c r="D2170" s="95"/>
      <c r="E2170" s="95" t="str">
        <f ca="1">IF(ISERROR($Y2170),"",OFFSET('Smelter Look-up'!$D$4,$Y2170-4,0)&amp;"")</f>
        <v/>
      </c>
      <c r="F2170" s="95" t="str">
        <f ca="1">IF(ISERROR($Y2170),"",OFFSET('Smelter Look-up'!$E$4,$Y2170-4,0))</f>
        <v/>
      </c>
      <c r="G2170" s="95" t="str">
        <f ca="1">IF(C2170="Smelter not listed","Enter smelter details",IF(ISERROR($Y2170),"",OFFSET('Smelter Look-up'!$F$4,$Y2170-4,0)))</f>
        <v/>
      </c>
      <c r="H2170" s="154" t="str">
        <f ca="1">IF(ISERROR($Y2170),"",OFFSET('Smelter Look-up'!$G$4,$Y2170-4,0))</f>
        <v/>
      </c>
      <c r="I2170" s="96" t="str">
        <f ca="1">IF(ISERROR($Y2170),"",OFFSET('Smelter Look-up'!$H$4,$Y2170-4,0))</f>
        <v/>
      </c>
      <c r="J2170" s="96" t="str">
        <f ca="1">IF(ISERROR($Y2170),"",OFFSET('Smelter Look-up'!$I$4,$Y2170-4,0))</f>
        <v/>
      </c>
      <c r="K2170" s="97"/>
      <c r="L2170" s="97"/>
      <c r="M2170" s="97"/>
      <c r="N2170" s="97"/>
      <c r="O2170" s="97"/>
      <c r="P2170" s="97"/>
      <c r="Q2170" s="98"/>
      <c r="R2170" s="140" t="str">
        <f ca="1">IF(ISERROR($Y2170),"",OFFSET('Smelter Look-up'!$C$4,$Y2170-4,0)&amp;"")</f>
        <v/>
      </c>
      <c r="S2170" s="98" t="str">
        <f ca="1" t="shared" si="244"/>
        <v/>
      </c>
      <c r="T2170" s="98" t="str">
        <f ca="1">IF(B2170="","",IF(ISERROR(MATCH($J2170,SorP!B:B,0)),"",INDIRECT("'SorP'!$A$"&amp;MATCH($S2170&amp;$J2170,SorP!C:C,0))))</f>
        <v/>
      </c>
      <c r="U2170" s="99"/>
      <c r="V2170" s="74" t="str">
        <f ca="1" t="shared" si="245"/>
        <v/>
      </c>
      <c r="W2170" s="74" t="b">
        <f ca="1" t="shared" si="246"/>
        <v>0</v>
      </c>
      <c r="X2170" s="74" t="str">
        <f ca="1" t="shared" si="247"/>
        <v>+</v>
      </c>
      <c r="Y2170" s="74" t="e">
        <f ca="1">IF(C2170="",NA(),MATCH($B2170&amp;$C2170,'Smelter Look-up'!$J:$J,0))</f>
        <v>#N/A</v>
      </c>
      <c r="AB2170" s="74">
        <f ca="1" t="shared" si="248"/>
        <v>0</v>
      </c>
      <c r="AC2170" s="74" t="str">
        <f ca="1" t="shared" si="249"/>
        <v/>
      </c>
      <c r="AD2170" s="74" t="str">
        <f ca="1" t="shared" si="250"/>
        <v/>
      </c>
    </row>
    <row r="2171" s="74" customFormat="1" ht="20.15" customHeight="1" spans="1:30">
      <c r="A2171" s="97"/>
      <c r="B2171" s="95" t="str">
        <f ca="1">IF(LEN(A2171)=0,"",INDEX('Smelter Look-up'!$A:$A,MATCH($A2171,'Smelter Look-up'!$E:$E,0)))</f>
        <v/>
      </c>
      <c r="C2171" s="95" t="str">
        <f ca="1">IF(LEN(A2171)=0,"",INDEX('Smelter Look-up'!$C:$C,MATCH($A2171,'Smelter Look-up'!$E:$E,0)))</f>
        <v/>
      </c>
      <c r="D2171" s="95"/>
      <c r="E2171" s="95" t="str">
        <f ca="1">IF(ISERROR($Y2171),"",OFFSET('Smelter Look-up'!$D$4,$Y2171-4,0)&amp;"")</f>
        <v/>
      </c>
      <c r="F2171" s="95" t="str">
        <f ca="1">IF(ISERROR($Y2171),"",OFFSET('Smelter Look-up'!$E$4,$Y2171-4,0))</f>
        <v/>
      </c>
      <c r="G2171" s="95" t="str">
        <f ca="1">IF(C2171="Smelter not listed","Enter smelter details",IF(ISERROR($Y2171),"",OFFSET('Smelter Look-up'!$F$4,$Y2171-4,0)))</f>
        <v/>
      </c>
      <c r="H2171" s="154" t="str">
        <f ca="1">IF(ISERROR($Y2171),"",OFFSET('Smelter Look-up'!$G$4,$Y2171-4,0))</f>
        <v/>
      </c>
      <c r="I2171" s="96" t="str">
        <f ca="1">IF(ISERROR($Y2171),"",OFFSET('Smelter Look-up'!$H$4,$Y2171-4,0))</f>
        <v/>
      </c>
      <c r="J2171" s="96" t="str">
        <f ca="1">IF(ISERROR($Y2171),"",OFFSET('Smelter Look-up'!$I$4,$Y2171-4,0))</f>
        <v/>
      </c>
      <c r="K2171" s="97"/>
      <c r="L2171" s="97"/>
      <c r="M2171" s="97"/>
      <c r="N2171" s="97"/>
      <c r="O2171" s="97"/>
      <c r="P2171" s="97"/>
      <c r="Q2171" s="98"/>
      <c r="R2171" s="140" t="str">
        <f ca="1">IF(ISERROR($Y2171),"",OFFSET('Smelter Look-up'!$C$4,$Y2171-4,0)&amp;"")</f>
        <v/>
      </c>
      <c r="S2171" s="98" t="str">
        <f ca="1" t="shared" si="244"/>
        <v/>
      </c>
      <c r="T2171" s="98" t="str">
        <f ca="1">IF(B2171="","",IF(ISERROR(MATCH($J2171,SorP!B:B,0)),"",INDIRECT("'SorP'!$A$"&amp;MATCH($S2171&amp;$J2171,SorP!C:C,0))))</f>
        <v/>
      </c>
      <c r="U2171" s="99"/>
      <c r="V2171" s="74" t="str">
        <f ca="1" t="shared" si="245"/>
        <v/>
      </c>
      <c r="W2171" s="74" t="b">
        <f ca="1" t="shared" si="246"/>
        <v>0</v>
      </c>
      <c r="X2171" s="74" t="str">
        <f ca="1" t="shared" si="247"/>
        <v>+</v>
      </c>
      <c r="Y2171" s="74" t="e">
        <f ca="1">IF(C2171="",NA(),MATCH($B2171&amp;$C2171,'Smelter Look-up'!$J:$J,0))</f>
        <v>#N/A</v>
      </c>
      <c r="AB2171" s="74">
        <f ca="1" t="shared" si="248"/>
        <v>0</v>
      </c>
      <c r="AC2171" s="74" t="str">
        <f ca="1" t="shared" si="249"/>
        <v/>
      </c>
      <c r="AD2171" s="74" t="str">
        <f ca="1" t="shared" si="250"/>
        <v/>
      </c>
    </row>
    <row r="2172" s="74" customFormat="1" ht="20.15" customHeight="1" spans="1:30">
      <c r="A2172" s="97"/>
      <c r="B2172" s="95" t="str">
        <f ca="1">IF(LEN(A2172)=0,"",INDEX('Smelter Look-up'!$A:$A,MATCH($A2172,'Smelter Look-up'!$E:$E,0)))</f>
        <v/>
      </c>
      <c r="C2172" s="95" t="str">
        <f ca="1">IF(LEN(A2172)=0,"",INDEX('Smelter Look-up'!$C:$C,MATCH($A2172,'Smelter Look-up'!$E:$E,0)))</f>
        <v/>
      </c>
      <c r="D2172" s="95"/>
      <c r="E2172" s="95" t="str">
        <f ca="1">IF(ISERROR($Y2172),"",OFFSET('Smelter Look-up'!$D$4,$Y2172-4,0)&amp;"")</f>
        <v/>
      </c>
      <c r="F2172" s="95" t="str">
        <f ca="1">IF(ISERROR($Y2172),"",OFFSET('Smelter Look-up'!$E$4,$Y2172-4,0))</f>
        <v/>
      </c>
      <c r="G2172" s="95" t="str">
        <f ca="1">IF(C2172="Smelter not listed","Enter smelter details",IF(ISERROR($Y2172),"",OFFSET('Smelter Look-up'!$F$4,$Y2172-4,0)))</f>
        <v/>
      </c>
      <c r="H2172" s="154" t="str">
        <f ca="1">IF(ISERROR($Y2172),"",OFFSET('Smelter Look-up'!$G$4,$Y2172-4,0))</f>
        <v/>
      </c>
      <c r="I2172" s="96" t="str">
        <f ca="1">IF(ISERROR($Y2172),"",OFFSET('Smelter Look-up'!$H$4,$Y2172-4,0))</f>
        <v/>
      </c>
      <c r="J2172" s="96" t="str">
        <f ca="1">IF(ISERROR($Y2172),"",OFFSET('Smelter Look-up'!$I$4,$Y2172-4,0))</f>
        <v/>
      </c>
      <c r="K2172" s="97"/>
      <c r="L2172" s="97"/>
      <c r="M2172" s="97"/>
      <c r="N2172" s="97"/>
      <c r="O2172" s="97"/>
      <c r="P2172" s="97"/>
      <c r="Q2172" s="98"/>
      <c r="R2172" s="140" t="str">
        <f ca="1">IF(ISERROR($Y2172),"",OFFSET('Smelter Look-up'!$C$4,$Y2172-4,0)&amp;"")</f>
        <v/>
      </c>
      <c r="S2172" s="98" t="str">
        <f ca="1" t="shared" si="244"/>
        <v/>
      </c>
      <c r="T2172" s="98" t="str">
        <f ca="1">IF(B2172="","",IF(ISERROR(MATCH($J2172,SorP!B:B,0)),"",INDIRECT("'SorP'!$A$"&amp;MATCH($S2172&amp;$J2172,SorP!C:C,0))))</f>
        <v/>
      </c>
      <c r="U2172" s="99"/>
      <c r="V2172" s="74" t="str">
        <f ca="1" t="shared" si="245"/>
        <v/>
      </c>
      <c r="W2172" s="74" t="b">
        <f ca="1" t="shared" si="246"/>
        <v>0</v>
      </c>
      <c r="X2172" s="74" t="str">
        <f ca="1" t="shared" si="247"/>
        <v>+</v>
      </c>
      <c r="Y2172" s="74" t="e">
        <f ca="1">IF(C2172="",NA(),MATCH($B2172&amp;$C2172,'Smelter Look-up'!$J:$J,0))</f>
        <v>#N/A</v>
      </c>
      <c r="AB2172" s="74">
        <f ca="1" t="shared" si="248"/>
        <v>0</v>
      </c>
      <c r="AC2172" s="74" t="str">
        <f ca="1" t="shared" si="249"/>
        <v/>
      </c>
      <c r="AD2172" s="74" t="str">
        <f ca="1" t="shared" si="250"/>
        <v/>
      </c>
    </row>
    <row r="2173" s="74" customFormat="1" ht="20.15" customHeight="1" spans="1:30">
      <c r="A2173" s="97"/>
      <c r="B2173" s="95" t="str">
        <f ca="1">IF(LEN(A2173)=0,"",INDEX('Smelter Look-up'!$A:$A,MATCH($A2173,'Smelter Look-up'!$E:$E,0)))</f>
        <v/>
      </c>
      <c r="C2173" s="95" t="str">
        <f ca="1">IF(LEN(A2173)=0,"",INDEX('Smelter Look-up'!$C:$C,MATCH($A2173,'Smelter Look-up'!$E:$E,0)))</f>
        <v/>
      </c>
      <c r="D2173" s="95"/>
      <c r="E2173" s="95" t="str">
        <f ca="1">IF(ISERROR($Y2173),"",OFFSET('Smelter Look-up'!$D$4,$Y2173-4,0)&amp;"")</f>
        <v/>
      </c>
      <c r="F2173" s="95" t="str">
        <f ca="1">IF(ISERROR($Y2173),"",OFFSET('Smelter Look-up'!$E$4,$Y2173-4,0))</f>
        <v/>
      </c>
      <c r="G2173" s="95" t="str">
        <f ca="1">IF(C2173="Smelter not listed","Enter smelter details",IF(ISERROR($Y2173),"",OFFSET('Smelter Look-up'!$F$4,$Y2173-4,0)))</f>
        <v/>
      </c>
      <c r="H2173" s="154" t="str">
        <f ca="1">IF(ISERROR($Y2173),"",OFFSET('Smelter Look-up'!$G$4,$Y2173-4,0))</f>
        <v/>
      </c>
      <c r="I2173" s="96" t="str">
        <f ca="1">IF(ISERROR($Y2173),"",OFFSET('Smelter Look-up'!$H$4,$Y2173-4,0))</f>
        <v/>
      </c>
      <c r="J2173" s="96" t="str">
        <f ca="1">IF(ISERROR($Y2173),"",OFFSET('Smelter Look-up'!$I$4,$Y2173-4,0))</f>
        <v/>
      </c>
      <c r="K2173" s="97"/>
      <c r="L2173" s="97"/>
      <c r="M2173" s="97"/>
      <c r="N2173" s="97"/>
      <c r="O2173" s="97"/>
      <c r="P2173" s="97"/>
      <c r="Q2173" s="98"/>
      <c r="R2173" s="140" t="str">
        <f ca="1">IF(ISERROR($Y2173),"",OFFSET('Smelter Look-up'!$C$4,$Y2173-4,0)&amp;"")</f>
        <v/>
      </c>
      <c r="S2173" s="98" t="str">
        <f ca="1" t="shared" si="244"/>
        <v/>
      </c>
      <c r="T2173" s="98" t="str">
        <f ca="1">IF(B2173="","",IF(ISERROR(MATCH($J2173,SorP!B:B,0)),"",INDIRECT("'SorP'!$A$"&amp;MATCH($S2173&amp;$J2173,SorP!C:C,0))))</f>
        <v/>
      </c>
      <c r="U2173" s="99"/>
      <c r="V2173" s="74" t="str">
        <f ca="1" t="shared" si="245"/>
        <v/>
      </c>
      <c r="W2173" s="74" t="b">
        <f ca="1" t="shared" si="246"/>
        <v>0</v>
      </c>
      <c r="X2173" s="74" t="str">
        <f ca="1" t="shared" si="247"/>
        <v>+</v>
      </c>
      <c r="Y2173" s="74" t="e">
        <f ca="1">IF(C2173="",NA(),MATCH($B2173&amp;$C2173,'Smelter Look-up'!$J:$J,0))</f>
        <v>#N/A</v>
      </c>
      <c r="AB2173" s="74">
        <f ca="1" t="shared" si="248"/>
        <v>0</v>
      </c>
      <c r="AC2173" s="74" t="str">
        <f ca="1" t="shared" si="249"/>
        <v/>
      </c>
      <c r="AD2173" s="74" t="str">
        <f ca="1" t="shared" si="250"/>
        <v/>
      </c>
    </row>
    <row r="2174" s="74" customFormat="1" ht="20.15" customHeight="1" spans="1:30">
      <c r="A2174" s="97"/>
      <c r="B2174" s="95" t="str">
        <f ca="1">IF(LEN(A2174)=0,"",INDEX('Smelter Look-up'!$A:$A,MATCH($A2174,'Smelter Look-up'!$E:$E,0)))</f>
        <v/>
      </c>
      <c r="C2174" s="95" t="str">
        <f ca="1">IF(LEN(A2174)=0,"",INDEX('Smelter Look-up'!$C:$C,MATCH($A2174,'Smelter Look-up'!$E:$E,0)))</f>
        <v/>
      </c>
      <c r="D2174" s="95"/>
      <c r="E2174" s="95" t="str">
        <f ca="1">IF(ISERROR($Y2174),"",OFFSET('Smelter Look-up'!$D$4,$Y2174-4,0)&amp;"")</f>
        <v/>
      </c>
      <c r="F2174" s="95" t="str">
        <f ca="1">IF(ISERROR($Y2174),"",OFFSET('Smelter Look-up'!$E$4,$Y2174-4,0))</f>
        <v/>
      </c>
      <c r="G2174" s="95" t="str">
        <f ca="1">IF(C2174="Smelter not listed","Enter smelter details",IF(ISERROR($Y2174),"",OFFSET('Smelter Look-up'!$F$4,$Y2174-4,0)))</f>
        <v/>
      </c>
      <c r="H2174" s="154" t="str">
        <f ca="1">IF(ISERROR($Y2174),"",OFFSET('Smelter Look-up'!$G$4,$Y2174-4,0))</f>
        <v/>
      </c>
      <c r="I2174" s="96" t="str">
        <f ca="1">IF(ISERROR($Y2174),"",OFFSET('Smelter Look-up'!$H$4,$Y2174-4,0))</f>
        <v/>
      </c>
      <c r="J2174" s="96" t="str">
        <f ca="1">IF(ISERROR($Y2174),"",OFFSET('Smelter Look-up'!$I$4,$Y2174-4,0))</f>
        <v/>
      </c>
      <c r="K2174" s="97"/>
      <c r="L2174" s="97"/>
      <c r="M2174" s="97"/>
      <c r="N2174" s="97"/>
      <c r="O2174" s="97"/>
      <c r="P2174" s="97"/>
      <c r="Q2174" s="98"/>
      <c r="R2174" s="140" t="str">
        <f ca="1">IF(ISERROR($Y2174),"",OFFSET('Smelter Look-up'!$C$4,$Y2174-4,0)&amp;"")</f>
        <v/>
      </c>
      <c r="S2174" s="98" t="str">
        <f ca="1" t="shared" si="244"/>
        <v/>
      </c>
      <c r="T2174" s="98" t="str">
        <f ca="1">IF(B2174="","",IF(ISERROR(MATCH($J2174,SorP!B:B,0)),"",INDIRECT("'SorP'!$A$"&amp;MATCH($S2174&amp;$J2174,SorP!C:C,0))))</f>
        <v/>
      </c>
      <c r="U2174" s="99"/>
      <c r="V2174" s="74" t="str">
        <f ca="1" t="shared" si="245"/>
        <v/>
      </c>
      <c r="W2174" s="74" t="b">
        <f ca="1" t="shared" si="246"/>
        <v>0</v>
      </c>
      <c r="X2174" s="74" t="str">
        <f ca="1" t="shared" si="247"/>
        <v>+</v>
      </c>
      <c r="Y2174" s="74" t="e">
        <f ca="1">IF(C2174="",NA(),MATCH($B2174&amp;$C2174,'Smelter Look-up'!$J:$J,0))</f>
        <v>#N/A</v>
      </c>
      <c r="AB2174" s="74">
        <f ca="1" t="shared" si="248"/>
        <v>0</v>
      </c>
      <c r="AC2174" s="74" t="str">
        <f ca="1" t="shared" si="249"/>
        <v/>
      </c>
      <c r="AD2174" s="74" t="str">
        <f ca="1" t="shared" si="250"/>
        <v/>
      </c>
    </row>
    <row r="2175" s="74" customFormat="1" ht="20.15" customHeight="1" spans="1:30">
      <c r="A2175" s="97"/>
      <c r="B2175" s="95" t="str">
        <f ca="1">IF(LEN(A2175)=0,"",INDEX('Smelter Look-up'!$A:$A,MATCH($A2175,'Smelter Look-up'!$E:$E,0)))</f>
        <v/>
      </c>
      <c r="C2175" s="95" t="str">
        <f ca="1">IF(LEN(A2175)=0,"",INDEX('Smelter Look-up'!$C:$C,MATCH($A2175,'Smelter Look-up'!$E:$E,0)))</f>
        <v/>
      </c>
      <c r="D2175" s="95"/>
      <c r="E2175" s="95" t="str">
        <f ca="1">IF(ISERROR($Y2175),"",OFFSET('Smelter Look-up'!$D$4,$Y2175-4,0)&amp;"")</f>
        <v/>
      </c>
      <c r="F2175" s="95" t="str">
        <f ca="1">IF(ISERROR($Y2175),"",OFFSET('Smelter Look-up'!$E$4,$Y2175-4,0))</f>
        <v/>
      </c>
      <c r="G2175" s="95" t="str">
        <f ca="1">IF(C2175="Smelter not listed","Enter smelter details",IF(ISERROR($Y2175),"",OFFSET('Smelter Look-up'!$F$4,$Y2175-4,0)))</f>
        <v/>
      </c>
      <c r="H2175" s="154" t="str">
        <f ca="1">IF(ISERROR($Y2175),"",OFFSET('Smelter Look-up'!$G$4,$Y2175-4,0))</f>
        <v/>
      </c>
      <c r="I2175" s="96" t="str">
        <f ca="1">IF(ISERROR($Y2175),"",OFFSET('Smelter Look-up'!$H$4,$Y2175-4,0))</f>
        <v/>
      </c>
      <c r="J2175" s="96" t="str">
        <f ca="1">IF(ISERROR($Y2175),"",OFFSET('Smelter Look-up'!$I$4,$Y2175-4,0))</f>
        <v/>
      </c>
      <c r="K2175" s="97"/>
      <c r="L2175" s="97"/>
      <c r="M2175" s="97"/>
      <c r="N2175" s="97"/>
      <c r="O2175" s="97"/>
      <c r="P2175" s="97"/>
      <c r="Q2175" s="98"/>
      <c r="R2175" s="140" t="str">
        <f ca="1">IF(ISERROR($Y2175),"",OFFSET('Smelter Look-up'!$C$4,$Y2175-4,0)&amp;"")</f>
        <v/>
      </c>
      <c r="S2175" s="98" t="str">
        <f ca="1" t="shared" si="244"/>
        <v/>
      </c>
      <c r="T2175" s="98" t="str">
        <f ca="1">IF(B2175="","",IF(ISERROR(MATCH($J2175,SorP!B:B,0)),"",INDIRECT("'SorP'!$A$"&amp;MATCH($S2175&amp;$J2175,SorP!C:C,0))))</f>
        <v/>
      </c>
      <c r="U2175" s="99"/>
      <c r="V2175" s="74" t="str">
        <f ca="1" t="shared" si="245"/>
        <v/>
      </c>
      <c r="W2175" s="74" t="b">
        <f ca="1" t="shared" si="246"/>
        <v>0</v>
      </c>
      <c r="X2175" s="74" t="str">
        <f ca="1" t="shared" si="247"/>
        <v>+</v>
      </c>
      <c r="Y2175" s="74" t="e">
        <f ca="1">IF(C2175="",NA(),MATCH($B2175&amp;$C2175,'Smelter Look-up'!$J:$J,0))</f>
        <v>#N/A</v>
      </c>
      <c r="AB2175" s="74">
        <f ca="1" t="shared" si="248"/>
        <v>0</v>
      </c>
      <c r="AC2175" s="74" t="str">
        <f ca="1" t="shared" si="249"/>
        <v/>
      </c>
      <c r="AD2175" s="74" t="str">
        <f ca="1" t="shared" si="250"/>
        <v/>
      </c>
    </row>
    <row r="2176" s="74" customFormat="1" ht="20.15" customHeight="1" spans="1:30">
      <c r="A2176" s="97"/>
      <c r="B2176" s="95" t="str">
        <f ca="1">IF(LEN(A2176)=0,"",INDEX('Smelter Look-up'!$A:$A,MATCH($A2176,'Smelter Look-up'!$E:$E,0)))</f>
        <v/>
      </c>
      <c r="C2176" s="95" t="str">
        <f ca="1">IF(LEN(A2176)=0,"",INDEX('Smelter Look-up'!$C:$C,MATCH($A2176,'Smelter Look-up'!$E:$E,0)))</f>
        <v/>
      </c>
      <c r="D2176" s="95"/>
      <c r="E2176" s="95" t="str">
        <f ca="1">IF(ISERROR($Y2176),"",OFFSET('Smelter Look-up'!$D$4,$Y2176-4,0)&amp;"")</f>
        <v/>
      </c>
      <c r="F2176" s="95" t="str">
        <f ca="1">IF(ISERROR($Y2176),"",OFFSET('Smelter Look-up'!$E$4,$Y2176-4,0))</f>
        <v/>
      </c>
      <c r="G2176" s="95" t="str">
        <f ca="1">IF(C2176="Smelter not listed","Enter smelter details",IF(ISERROR($Y2176),"",OFFSET('Smelter Look-up'!$F$4,$Y2176-4,0)))</f>
        <v/>
      </c>
      <c r="H2176" s="154" t="str">
        <f ca="1">IF(ISERROR($Y2176),"",OFFSET('Smelter Look-up'!$G$4,$Y2176-4,0))</f>
        <v/>
      </c>
      <c r="I2176" s="96" t="str">
        <f ca="1">IF(ISERROR($Y2176),"",OFFSET('Smelter Look-up'!$H$4,$Y2176-4,0))</f>
        <v/>
      </c>
      <c r="J2176" s="96" t="str">
        <f ca="1">IF(ISERROR($Y2176),"",OFFSET('Smelter Look-up'!$I$4,$Y2176-4,0))</f>
        <v/>
      </c>
      <c r="K2176" s="97"/>
      <c r="L2176" s="97"/>
      <c r="M2176" s="97"/>
      <c r="N2176" s="97"/>
      <c r="O2176" s="97"/>
      <c r="P2176" s="97"/>
      <c r="Q2176" s="98"/>
      <c r="R2176" s="140" t="str">
        <f ca="1">IF(ISERROR($Y2176),"",OFFSET('Smelter Look-up'!$C$4,$Y2176-4,0)&amp;"")</f>
        <v/>
      </c>
      <c r="S2176" s="98" t="str">
        <f ca="1" t="shared" si="244"/>
        <v/>
      </c>
      <c r="T2176" s="98" t="str">
        <f ca="1">IF(B2176="","",IF(ISERROR(MATCH($J2176,SorP!B:B,0)),"",INDIRECT("'SorP'!$A$"&amp;MATCH($S2176&amp;$J2176,SorP!C:C,0))))</f>
        <v/>
      </c>
      <c r="U2176" s="99"/>
      <c r="V2176" s="74" t="str">
        <f ca="1" t="shared" si="245"/>
        <v/>
      </c>
      <c r="W2176" s="74" t="b">
        <f ca="1" t="shared" si="246"/>
        <v>0</v>
      </c>
      <c r="X2176" s="74" t="str">
        <f ca="1" t="shared" si="247"/>
        <v>+</v>
      </c>
      <c r="Y2176" s="74" t="e">
        <f ca="1">IF(C2176="",NA(),MATCH($B2176&amp;$C2176,'Smelter Look-up'!$J:$J,0))</f>
        <v>#N/A</v>
      </c>
      <c r="AB2176" s="74">
        <f ca="1" t="shared" si="248"/>
        <v>0</v>
      </c>
      <c r="AC2176" s="74" t="str">
        <f ca="1" t="shared" si="249"/>
        <v/>
      </c>
      <c r="AD2176" s="74" t="str">
        <f ca="1" t="shared" si="250"/>
        <v/>
      </c>
    </row>
    <row r="2177" s="74" customFormat="1" ht="20.15" customHeight="1" spans="1:30">
      <c r="A2177" s="97"/>
      <c r="B2177" s="95" t="str">
        <f ca="1">IF(LEN(A2177)=0,"",INDEX('Smelter Look-up'!$A:$A,MATCH($A2177,'Smelter Look-up'!$E:$E,0)))</f>
        <v/>
      </c>
      <c r="C2177" s="95" t="str">
        <f ca="1">IF(LEN(A2177)=0,"",INDEX('Smelter Look-up'!$C:$C,MATCH($A2177,'Smelter Look-up'!$E:$E,0)))</f>
        <v/>
      </c>
      <c r="D2177" s="95"/>
      <c r="E2177" s="95" t="str">
        <f ca="1">IF(ISERROR($Y2177),"",OFFSET('Smelter Look-up'!$D$4,$Y2177-4,0)&amp;"")</f>
        <v/>
      </c>
      <c r="F2177" s="95" t="str">
        <f ca="1">IF(ISERROR($Y2177),"",OFFSET('Smelter Look-up'!$E$4,$Y2177-4,0))</f>
        <v/>
      </c>
      <c r="G2177" s="95" t="str">
        <f ca="1">IF(C2177="Smelter not listed","Enter smelter details",IF(ISERROR($Y2177),"",OFFSET('Smelter Look-up'!$F$4,$Y2177-4,0)))</f>
        <v/>
      </c>
      <c r="H2177" s="154" t="str">
        <f ca="1">IF(ISERROR($Y2177),"",OFFSET('Smelter Look-up'!$G$4,$Y2177-4,0))</f>
        <v/>
      </c>
      <c r="I2177" s="96" t="str">
        <f ca="1">IF(ISERROR($Y2177),"",OFFSET('Smelter Look-up'!$H$4,$Y2177-4,0))</f>
        <v/>
      </c>
      <c r="J2177" s="96" t="str">
        <f ca="1">IF(ISERROR($Y2177),"",OFFSET('Smelter Look-up'!$I$4,$Y2177-4,0))</f>
        <v/>
      </c>
      <c r="K2177" s="97"/>
      <c r="L2177" s="97"/>
      <c r="M2177" s="97"/>
      <c r="N2177" s="97"/>
      <c r="O2177" s="97"/>
      <c r="P2177" s="97"/>
      <c r="Q2177" s="98"/>
      <c r="R2177" s="140" t="str">
        <f ca="1">IF(ISERROR($Y2177),"",OFFSET('Smelter Look-up'!$C$4,$Y2177-4,0)&amp;"")</f>
        <v/>
      </c>
      <c r="S2177" s="98" t="str">
        <f ca="1" t="shared" si="244"/>
        <v/>
      </c>
      <c r="T2177" s="98" t="str">
        <f ca="1">IF(B2177="","",IF(ISERROR(MATCH($J2177,SorP!B:B,0)),"",INDIRECT("'SorP'!$A$"&amp;MATCH($S2177&amp;$J2177,SorP!C:C,0))))</f>
        <v/>
      </c>
      <c r="U2177" s="99"/>
      <c r="V2177" s="74" t="str">
        <f ca="1" t="shared" si="245"/>
        <v/>
      </c>
      <c r="W2177" s="74" t="b">
        <f ca="1" t="shared" si="246"/>
        <v>0</v>
      </c>
      <c r="X2177" s="74" t="str">
        <f ca="1" t="shared" si="247"/>
        <v>+</v>
      </c>
      <c r="Y2177" s="74" t="e">
        <f ca="1">IF(C2177="",NA(),MATCH($B2177&amp;$C2177,'Smelter Look-up'!$J:$J,0))</f>
        <v>#N/A</v>
      </c>
      <c r="AB2177" s="74">
        <f ca="1" t="shared" si="248"/>
        <v>0</v>
      </c>
      <c r="AC2177" s="74" t="str">
        <f ca="1" t="shared" si="249"/>
        <v/>
      </c>
      <c r="AD2177" s="74" t="str">
        <f ca="1" t="shared" si="250"/>
        <v/>
      </c>
    </row>
    <row r="2178" s="74" customFormat="1" ht="20.15" customHeight="1" spans="1:30">
      <c r="A2178" s="97"/>
      <c r="B2178" s="95" t="str">
        <f ca="1">IF(LEN(A2178)=0,"",INDEX('Smelter Look-up'!$A:$A,MATCH($A2178,'Smelter Look-up'!$E:$E,0)))</f>
        <v/>
      </c>
      <c r="C2178" s="95" t="str">
        <f ca="1">IF(LEN(A2178)=0,"",INDEX('Smelter Look-up'!$C:$C,MATCH($A2178,'Smelter Look-up'!$E:$E,0)))</f>
        <v/>
      </c>
      <c r="D2178" s="95"/>
      <c r="E2178" s="95" t="str">
        <f ca="1">IF(ISERROR($Y2178),"",OFFSET('Smelter Look-up'!$D$4,$Y2178-4,0)&amp;"")</f>
        <v/>
      </c>
      <c r="F2178" s="95" t="str">
        <f ca="1">IF(ISERROR($Y2178),"",OFFSET('Smelter Look-up'!$E$4,$Y2178-4,0))</f>
        <v/>
      </c>
      <c r="G2178" s="95" t="str">
        <f ca="1">IF(C2178="Smelter not listed","Enter smelter details",IF(ISERROR($Y2178),"",OFFSET('Smelter Look-up'!$F$4,$Y2178-4,0)))</f>
        <v/>
      </c>
      <c r="H2178" s="154" t="str">
        <f ca="1">IF(ISERROR($Y2178),"",OFFSET('Smelter Look-up'!$G$4,$Y2178-4,0))</f>
        <v/>
      </c>
      <c r="I2178" s="96" t="str">
        <f ca="1">IF(ISERROR($Y2178),"",OFFSET('Smelter Look-up'!$H$4,$Y2178-4,0))</f>
        <v/>
      </c>
      <c r="J2178" s="96" t="str">
        <f ca="1">IF(ISERROR($Y2178),"",OFFSET('Smelter Look-up'!$I$4,$Y2178-4,0))</f>
        <v/>
      </c>
      <c r="K2178" s="97"/>
      <c r="L2178" s="97"/>
      <c r="M2178" s="97"/>
      <c r="N2178" s="97"/>
      <c r="O2178" s="97"/>
      <c r="P2178" s="97"/>
      <c r="Q2178" s="98"/>
      <c r="R2178" s="140" t="str">
        <f ca="1">IF(ISERROR($Y2178),"",OFFSET('Smelter Look-up'!$C$4,$Y2178-4,0)&amp;"")</f>
        <v/>
      </c>
      <c r="S2178" s="98" t="str">
        <f ca="1" t="shared" si="244"/>
        <v/>
      </c>
      <c r="T2178" s="98" t="str">
        <f ca="1">IF(B2178="","",IF(ISERROR(MATCH($J2178,SorP!B:B,0)),"",INDIRECT("'SorP'!$A$"&amp;MATCH($S2178&amp;$J2178,SorP!C:C,0))))</f>
        <v/>
      </c>
      <c r="U2178" s="99"/>
      <c r="V2178" s="74" t="str">
        <f ca="1" t="shared" si="245"/>
        <v/>
      </c>
      <c r="W2178" s="74" t="b">
        <f ca="1" t="shared" si="246"/>
        <v>0</v>
      </c>
      <c r="X2178" s="74" t="str">
        <f ca="1" t="shared" si="247"/>
        <v>+</v>
      </c>
      <c r="Y2178" s="74" t="e">
        <f ca="1">IF(C2178="",NA(),MATCH($B2178&amp;$C2178,'Smelter Look-up'!$J:$J,0))</f>
        <v>#N/A</v>
      </c>
      <c r="AB2178" s="74">
        <f ca="1" t="shared" si="248"/>
        <v>0</v>
      </c>
      <c r="AC2178" s="74" t="str">
        <f ca="1" t="shared" si="249"/>
        <v/>
      </c>
      <c r="AD2178" s="74" t="str">
        <f ca="1" t="shared" si="250"/>
        <v/>
      </c>
    </row>
    <row r="2179" s="74" customFormat="1" ht="20.15" customHeight="1" spans="1:30">
      <c r="A2179" s="97"/>
      <c r="B2179" s="95" t="str">
        <f ca="1">IF(LEN(A2179)=0,"",INDEX('Smelter Look-up'!$A:$A,MATCH($A2179,'Smelter Look-up'!$E:$E,0)))</f>
        <v/>
      </c>
      <c r="C2179" s="95" t="str">
        <f ca="1">IF(LEN(A2179)=0,"",INDEX('Smelter Look-up'!$C:$C,MATCH($A2179,'Smelter Look-up'!$E:$E,0)))</f>
        <v/>
      </c>
      <c r="D2179" s="95"/>
      <c r="E2179" s="95" t="str">
        <f ca="1">IF(ISERROR($Y2179),"",OFFSET('Smelter Look-up'!$D$4,$Y2179-4,0)&amp;"")</f>
        <v/>
      </c>
      <c r="F2179" s="95" t="str">
        <f ca="1">IF(ISERROR($Y2179),"",OFFSET('Smelter Look-up'!$E$4,$Y2179-4,0))</f>
        <v/>
      </c>
      <c r="G2179" s="95" t="str">
        <f ca="1">IF(C2179="Smelter not listed","Enter smelter details",IF(ISERROR($Y2179),"",OFFSET('Smelter Look-up'!$F$4,$Y2179-4,0)))</f>
        <v/>
      </c>
      <c r="H2179" s="154" t="str">
        <f ca="1">IF(ISERROR($Y2179),"",OFFSET('Smelter Look-up'!$G$4,$Y2179-4,0))</f>
        <v/>
      </c>
      <c r="I2179" s="96" t="str">
        <f ca="1">IF(ISERROR($Y2179),"",OFFSET('Smelter Look-up'!$H$4,$Y2179-4,0))</f>
        <v/>
      </c>
      <c r="J2179" s="96" t="str">
        <f ca="1">IF(ISERROR($Y2179),"",OFFSET('Smelter Look-up'!$I$4,$Y2179-4,0))</f>
        <v/>
      </c>
      <c r="K2179" s="97"/>
      <c r="L2179" s="97"/>
      <c r="M2179" s="97"/>
      <c r="N2179" s="97"/>
      <c r="O2179" s="97"/>
      <c r="P2179" s="97"/>
      <c r="Q2179" s="98"/>
      <c r="R2179" s="140" t="str">
        <f ca="1">IF(ISERROR($Y2179),"",OFFSET('Smelter Look-up'!$C$4,$Y2179-4,0)&amp;"")</f>
        <v/>
      </c>
      <c r="S2179" s="98" t="str">
        <f ca="1" t="shared" si="244"/>
        <v/>
      </c>
      <c r="T2179" s="98" t="str">
        <f ca="1">IF(B2179="","",IF(ISERROR(MATCH($J2179,SorP!B:B,0)),"",INDIRECT("'SorP'!$A$"&amp;MATCH($S2179&amp;$J2179,SorP!C:C,0))))</f>
        <v/>
      </c>
      <c r="U2179" s="99"/>
      <c r="V2179" s="74" t="str">
        <f ca="1" t="shared" si="245"/>
        <v/>
      </c>
      <c r="W2179" s="74" t="b">
        <f ca="1" t="shared" si="246"/>
        <v>0</v>
      </c>
      <c r="X2179" s="74" t="str">
        <f ca="1" t="shared" si="247"/>
        <v>+</v>
      </c>
      <c r="Y2179" s="74" t="e">
        <f ca="1">IF(C2179="",NA(),MATCH($B2179&amp;$C2179,'Smelter Look-up'!$J:$J,0))</f>
        <v>#N/A</v>
      </c>
      <c r="AB2179" s="74">
        <f ca="1" t="shared" si="248"/>
        <v>0</v>
      </c>
      <c r="AC2179" s="74" t="str">
        <f ca="1" t="shared" si="249"/>
        <v/>
      </c>
      <c r="AD2179" s="74" t="str">
        <f ca="1" t="shared" si="250"/>
        <v/>
      </c>
    </row>
    <row r="2180" s="74" customFormat="1" ht="20.15" customHeight="1" spans="1:30">
      <c r="A2180" s="97"/>
      <c r="B2180" s="95" t="str">
        <f ca="1">IF(LEN(A2180)=0,"",INDEX('Smelter Look-up'!$A:$A,MATCH($A2180,'Smelter Look-up'!$E:$E,0)))</f>
        <v/>
      </c>
      <c r="C2180" s="95" t="str">
        <f ca="1">IF(LEN(A2180)=0,"",INDEX('Smelter Look-up'!$C:$C,MATCH($A2180,'Smelter Look-up'!$E:$E,0)))</f>
        <v/>
      </c>
      <c r="D2180" s="95"/>
      <c r="E2180" s="95" t="str">
        <f ca="1">IF(ISERROR($Y2180),"",OFFSET('Smelter Look-up'!$D$4,$Y2180-4,0)&amp;"")</f>
        <v/>
      </c>
      <c r="F2180" s="95" t="str">
        <f ca="1">IF(ISERROR($Y2180),"",OFFSET('Smelter Look-up'!$E$4,$Y2180-4,0))</f>
        <v/>
      </c>
      <c r="G2180" s="95" t="str">
        <f ca="1">IF(C2180="Smelter not listed","Enter smelter details",IF(ISERROR($Y2180),"",OFFSET('Smelter Look-up'!$F$4,$Y2180-4,0)))</f>
        <v/>
      </c>
      <c r="H2180" s="154" t="str">
        <f ca="1">IF(ISERROR($Y2180),"",OFFSET('Smelter Look-up'!$G$4,$Y2180-4,0))</f>
        <v/>
      </c>
      <c r="I2180" s="96" t="str">
        <f ca="1">IF(ISERROR($Y2180),"",OFFSET('Smelter Look-up'!$H$4,$Y2180-4,0))</f>
        <v/>
      </c>
      <c r="J2180" s="96" t="str">
        <f ca="1">IF(ISERROR($Y2180),"",OFFSET('Smelter Look-up'!$I$4,$Y2180-4,0))</f>
        <v/>
      </c>
      <c r="K2180" s="97"/>
      <c r="L2180" s="97"/>
      <c r="M2180" s="97"/>
      <c r="N2180" s="97"/>
      <c r="O2180" s="97"/>
      <c r="P2180" s="97"/>
      <c r="Q2180" s="98"/>
      <c r="R2180" s="140" t="str">
        <f ca="1">IF(ISERROR($Y2180),"",OFFSET('Smelter Look-up'!$C$4,$Y2180-4,0)&amp;"")</f>
        <v/>
      </c>
      <c r="S2180" s="98" t="str">
        <f ca="1" t="shared" si="244"/>
        <v/>
      </c>
      <c r="T2180" s="98" t="str">
        <f ca="1">IF(B2180="","",IF(ISERROR(MATCH($J2180,SorP!B:B,0)),"",INDIRECT("'SorP'!$A$"&amp;MATCH($S2180&amp;$J2180,SorP!C:C,0))))</f>
        <v/>
      </c>
      <c r="U2180" s="99"/>
      <c r="V2180" s="74" t="str">
        <f ca="1" t="shared" si="245"/>
        <v/>
      </c>
      <c r="W2180" s="74" t="b">
        <f ca="1" t="shared" si="246"/>
        <v>0</v>
      </c>
      <c r="X2180" s="74" t="str">
        <f ca="1" t="shared" si="247"/>
        <v>+</v>
      </c>
      <c r="Y2180" s="74" t="e">
        <f ca="1">IF(C2180="",NA(),MATCH($B2180&amp;$C2180,'Smelter Look-up'!$J:$J,0))</f>
        <v>#N/A</v>
      </c>
      <c r="AB2180" s="74">
        <f ca="1" t="shared" si="248"/>
        <v>0</v>
      </c>
      <c r="AC2180" s="74" t="str">
        <f ca="1" t="shared" si="249"/>
        <v/>
      </c>
      <c r="AD2180" s="74" t="str">
        <f ca="1" t="shared" si="250"/>
        <v/>
      </c>
    </row>
    <row r="2181" s="74" customFormat="1" ht="20.15" customHeight="1" spans="1:30">
      <c r="A2181" s="97"/>
      <c r="B2181" s="95" t="str">
        <f ca="1">IF(LEN(A2181)=0,"",INDEX('Smelter Look-up'!$A:$A,MATCH($A2181,'Smelter Look-up'!$E:$E,0)))</f>
        <v/>
      </c>
      <c r="C2181" s="95" t="str">
        <f ca="1">IF(LEN(A2181)=0,"",INDEX('Smelter Look-up'!$C:$C,MATCH($A2181,'Smelter Look-up'!$E:$E,0)))</f>
        <v/>
      </c>
      <c r="D2181" s="95"/>
      <c r="E2181" s="95" t="str">
        <f ca="1">IF(ISERROR($Y2181),"",OFFSET('Smelter Look-up'!$D$4,$Y2181-4,0)&amp;"")</f>
        <v/>
      </c>
      <c r="F2181" s="95" t="str">
        <f ca="1">IF(ISERROR($Y2181),"",OFFSET('Smelter Look-up'!$E$4,$Y2181-4,0))</f>
        <v/>
      </c>
      <c r="G2181" s="95" t="str">
        <f ca="1">IF(C2181="Smelter not listed","Enter smelter details",IF(ISERROR($Y2181),"",OFFSET('Smelter Look-up'!$F$4,$Y2181-4,0)))</f>
        <v/>
      </c>
      <c r="H2181" s="154" t="str">
        <f ca="1">IF(ISERROR($Y2181),"",OFFSET('Smelter Look-up'!$G$4,$Y2181-4,0))</f>
        <v/>
      </c>
      <c r="I2181" s="96" t="str">
        <f ca="1">IF(ISERROR($Y2181),"",OFFSET('Smelter Look-up'!$H$4,$Y2181-4,0))</f>
        <v/>
      </c>
      <c r="J2181" s="96" t="str">
        <f ca="1">IF(ISERROR($Y2181),"",OFFSET('Smelter Look-up'!$I$4,$Y2181-4,0))</f>
        <v/>
      </c>
      <c r="K2181" s="97"/>
      <c r="L2181" s="97"/>
      <c r="M2181" s="97"/>
      <c r="N2181" s="97"/>
      <c r="O2181" s="97"/>
      <c r="P2181" s="97"/>
      <c r="Q2181" s="98"/>
      <c r="R2181" s="140" t="str">
        <f ca="1">IF(ISERROR($Y2181),"",OFFSET('Smelter Look-up'!$C$4,$Y2181-4,0)&amp;"")</f>
        <v/>
      </c>
      <c r="S2181" s="98" t="str">
        <f ca="1" t="shared" si="244"/>
        <v/>
      </c>
      <c r="T2181" s="98" t="str">
        <f ca="1">IF(B2181="","",IF(ISERROR(MATCH($J2181,SorP!B:B,0)),"",INDIRECT("'SorP'!$A$"&amp;MATCH($S2181&amp;$J2181,SorP!C:C,0))))</f>
        <v/>
      </c>
      <c r="U2181" s="99"/>
      <c r="V2181" s="74" t="str">
        <f ca="1" t="shared" si="245"/>
        <v/>
      </c>
      <c r="W2181" s="74" t="b">
        <f ca="1" t="shared" si="246"/>
        <v>0</v>
      </c>
      <c r="X2181" s="74" t="str">
        <f ca="1" t="shared" si="247"/>
        <v>+</v>
      </c>
      <c r="Y2181" s="74" t="e">
        <f ca="1">IF(C2181="",NA(),MATCH($B2181&amp;$C2181,'Smelter Look-up'!$J:$J,0))</f>
        <v>#N/A</v>
      </c>
      <c r="AB2181" s="74">
        <f ca="1" t="shared" si="248"/>
        <v>0</v>
      </c>
      <c r="AC2181" s="74" t="str">
        <f ca="1" t="shared" si="249"/>
        <v/>
      </c>
      <c r="AD2181" s="74" t="str">
        <f ca="1" t="shared" si="250"/>
        <v/>
      </c>
    </row>
    <row r="2182" s="74" customFormat="1" ht="20.15" customHeight="1" spans="1:30">
      <c r="A2182" s="97"/>
      <c r="B2182" s="95" t="str">
        <f ca="1">IF(LEN(A2182)=0,"",INDEX('Smelter Look-up'!$A:$A,MATCH($A2182,'Smelter Look-up'!$E:$E,0)))</f>
        <v/>
      </c>
      <c r="C2182" s="95" t="str">
        <f ca="1">IF(LEN(A2182)=0,"",INDEX('Smelter Look-up'!$C:$C,MATCH($A2182,'Smelter Look-up'!$E:$E,0)))</f>
        <v/>
      </c>
      <c r="D2182" s="95"/>
      <c r="E2182" s="95" t="str">
        <f ca="1">IF(ISERROR($Y2182),"",OFFSET('Smelter Look-up'!$D$4,$Y2182-4,0)&amp;"")</f>
        <v/>
      </c>
      <c r="F2182" s="95" t="str">
        <f ca="1">IF(ISERROR($Y2182),"",OFFSET('Smelter Look-up'!$E$4,$Y2182-4,0))</f>
        <v/>
      </c>
      <c r="G2182" s="95" t="str">
        <f ca="1">IF(C2182="Smelter not listed","Enter smelter details",IF(ISERROR($Y2182),"",OFFSET('Smelter Look-up'!$F$4,$Y2182-4,0)))</f>
        <v/>
      </c>
      <c r="H2182" s="154" t="str">
        <f ca="1">IF(ISERROR($Y2182),"",OFFSET('Smelter Look-up'!$G$4,$Y2182-4,0))</f>
        <v/>
      </c>
      <c r="I2182" s="96" t="str">
        <f ca="1">IF(ISERROR($Y2182),"",OFFSET('Smelter Look-up'!$H$4,$Y2182-4,0))</f>
        <v/>
      </c>
      <c r="J2182" s="96" t="str">
        <f ca="1">IF(ISERROR($Y2182),"",OFFSET('Smelter Look-up'!$I$4,$Y2182-4,0))</f>
        <v/>
      </c>
      <c r="K2182" s="97"/>
      <c r="L2182" s="97"/>
      <c r="M2182" s="97"/>
      <c r="N2182" s="97"/>
      <c r="O2182" s="97"/>
      <c r="P2182" s="97"/>
      <c r="Q2182" s="98"/>
      <c r="R2182" s="140" t="str">
        <f ca="1">IF(ISERROR($Y2182),"",OFFSET('Smelter Look-up'!$C$4,$Y2182-4,0)&amp;"")</f>
        <v/>
      </c>
      <c r="S2182" s="98" t="str">
        <f ca="1" t="shared" si="244"/>
        <v/>
      </c>
      <c r="T2182" s="98" t="str">
        <f ca="1">IF(B2182="","",IF(ISERROR(MATCH($J2182,SorP!B:B,0)),"",INDIRECT("'SorP'!$A$"&amp;MATCH($S2182&amp;$J2182,SorP!C:C,0))))</f>
        <v/>
      </c>
      <c r="U2182" s="99"/>
      <c r="V2182" s="74" t="str">
        <f ca="1" t="shared" si="245"/>
        <v/>
      </c>
      <c r="W2182" s="74" t="b">
        <f ca="1" t="shared" si="246"/>
        <v>0</v>
      </c>
      <c r="X2182" s="74" t="str">
        <f ca="1" t="shared" si="247"/>
        <v>+</v>
      </c>
      <c r="Y2182" s="74" t="e">
        <f ca="1">IF(C2182="",NA(),MATCH($B2182&amp;$C2182,'Smelter Look-up'!$J:$J,0))</f>
        <v>#N/A</v>
      </c>
      <c r="AB2182" s="74">
        <f ca="1" t="shared" si="248"/>
        <v>0</v>
      </c>
      <c r="AC2182" s="74" t="str">
        <f ca="1" t="shared" si="249"/>
        <v/>
      </c>
      <c r="AD2182" s="74" t="str">
        <f ca="1" t="shared" si="250"/>
        <v/>
      </c>
    </row>
    <row r="2183" s="74" customFormat="1" ht="20.15" customHeight="1" spans="1:30">
      <c r="A2183" s="97"/>
      <c r="B2183" s="95" t="str">
        <f ca="1">IF(LEN(A2183)=0,"",INDEX('Smelter Look-up'!$A:$A,MATCH($A2183,'Smelter Look-up'!$E:$E,0)))</f>
        <v/>
      </c>
      <c r="C2183" s="95" t="str">
        <f ca="1">IF(LEN(A2183)=0,"",INDEX('Smelter Look-up'!$C:$C,MATCH($A2183,'Smelter Look-up'!$E:$E,0)))</f>
        <v/>
      </c>
      <c r="D2183" s="95"/>
      <c r="E2183" s="95" t="str">
        <f ca="1">IF(ISERROR($Y2183),"",OFFSET('Smelter Look-up'!$D$4,$Y2183-4,0)&amp;"")</f>
        <v/>
      </c>
      <c r="F2183" s="95" t="str">
        <f ca="1">IF(ISERROR($Y2183),"",OFFSET('Smelter Look-up'!$E$4,$Y2183-4,0))</f>
        <v/>
      </c>
      <c r="G2183" s="95" t="str">
        <f ca="1">IF(C2183="Smelter not listed","Enter smelter details",IF(ISERROR($Y2183),"",OFFSET('Smelter Look-up'!$F$4,$Y2183-4,0)))</f>
        <v/>
      </c>
      <c r="H2183" s="154" t="str">
        <f ca="1">IF(ISERROR($Y2183),"",OFFSET('Smelter Look-up'!$G$4,$Y2183-4,0))</f>
        <v/>
      </c>
      <c r="I2183" s="96" t="str">
        <f ca="1">IF(ISERROR($Y2183),"",OFFSET('Smelter Look-up'!$H$4,$Y2183-4,0))</f>
        <v/>
      </c>
      <c r="J2183" s="96" t="str">
        <f ca="1">IF(ISERROR($Y2183),"",OFFSET('Smelter Look-up'!$I$4,$Y2183-4,0))</f>
        <v/>
      </c>
      <c r="K2183" s="97"/>
      <c r="L2183" s="97"/>
      <c r="M2183" s="97"/>
      <c r="N2183" s="97"/>
      <c r="O2183" s="97"/>
      <c r="P2183" s="97"/>
      <c r="Q2183" s="98"/>
      <c r="R2183" s="140" t="str">
        <f ca="1">IF(ISERROR($Y2183),"",OFFSET('Smelter Look-up'!$C$4,$Y2183-4,0)&amp;"")</f>
        <v/>
      </c>
      <c r="S2183" s="98" t="str">
        <f ca="1" t="shared" si="244"/>
        <v/>
      </c>
      <c r="T2183" s="98" t="str">
        <f ca="1">IF(B2183="","",IF(ISERROR(MATCH($J2183,SorP!B:B,0)),"",INDIRECT("'SorP'!$A$"&amp;MATCH($S2183&amp;$J2183,SorP!C:C,0))))</f>
        <v/>
      </c>
      <c r="U2183" s="99"/>
      <c r="V2183" s="74" t="str">
        <f ca="1" t="shared" si="245"/>
        <v/>
      </c>
      <c r="W2183" s="74" t="b">
        <f ca="1" t="shared" si="246"/>
        <v>0</v>
      </c>
      <c r="X2183" s="74" t="str">
        <f ca="1" t="shared" si="247"/>
        <v>+</v>
      </c>
      <c r="Y2183" s="74" t="e">
        <f ca="1">IF(C2183="",NA(),MATCH($B2183&amp;$C2183,'Smelter Look-up'!$J:$J,0))</f>
        <v>#N/A</v>
      </c>
      <c r="AB2183" s="74">
        <f ca="1" t="shared" si="248"/>
        <v>0</v>
      </c>
      <c r="AC2183" s="74" t="str">
        <f ca="1" t="shared" si="249"/>
        <v/>
      </c>
      <c r="AD2183" s="74" t="str">
        <f ca="1" t="shared" si="250"/>
        <v/>
      </c>
    </row>
    <row r="2184" s="74" customFormat="1" ht="20.15" customHeight="1" spans="1:30">
      <c r="A2184" s="97"/>
      <c r="B2184" s="95" t="str">
        <f ca="1">IF(LEN(A2184)=0,"",INDEX('Smelter Look-up'!$A:$A,MATCH($A2184,'Smelter Look-up'!$E:$E,0)))</f>
        <v/>
      </c>
      <c r="C2184" s="95" t="str">
        <f ca="1">IF(LEN(A2184)=0,"",INDEX('Smelter Look-up'!$C:$C,MATCH($A2184,'Smelter Look-up'!$E:$E,0)))</f>
        <v/>
      </c>
      <c r="D2184" s="95"/>
      <c r="E2184" s="95" t="str">
        <f ca="1">IF(ISERROR($Y2184),"",OFFSET('Smelter Look-up'!$D$4,$Y2184-4,0)&amp;"")</f>
        <v/>
      </c>
      <c r="F2184" s="95" t="str">
        <f ca="1">IF(ISERROR($Y2184),"",OFFSET('Smelter Look-up'!$E$4,$Y2184-4,0))</f>
        <v/>
      </c>
      <c r="G2184" s="95" t="str">
        <f ca="1">IF(C2184="Smelter not listed","Enter smelter details",IF(ISERROR($Y2184),"",OFFSET('Smelter Look-up'!$F$4,$Y2184-4,0)))</f>
        <v/>
      </c>
      <c r="H2184" s="154" t="str">
        <f ca="1">IF(ISERROR($Y2184),"",OFFSET('Smelter Look-up'!$G$4,$Y2184-4,0))</f>
        <v/>
      </c>
      <c r="I2184" s="96" t="str">
        <f ca="1">IF(ISERROR($Y2184),"",OFFSET('Smelter Look-up'!$H$4,$Y2184-4,0))</f>
        <v/>
      </c>
      <c r="J2184" s="96" t="str">
        <f ca="1">IF(ISERROR($Y2184),"",OFFSET('Smelter Look-up'!$I$4,$Y2184-4,0))</f>
        <v/>
      </c>
      <c r="K2184" s="97"/>
      <c r="L2184" s="97"/>
      <c r="M2184" s="97"/>
      <c r="N2184" s="97"/>
      <c r="O2184" s="97"/>
      <c r="P2184" s="97"/>
      <c r="Q2184" s="98"/>
      <c r="R2184" s="140" t="str">
        <f ca="1">IF(ISERROR($Y2184),"",OFFSET('Smelter Look-up'!$C$4,$Y2184-4,0)&amp;"")</f>
        <v/>
      </c>
      <c r="S2184" s="98" t="str">
        <f ca="1" t="shared" si="244"/>
        <v/>
      </c>
      <c r="T2184" s="98" t="str">
        <f ca="1">IF(B2184="","",IF(ISERROR(MATCH($J2184,SorP!B:B,0)),"",INDIRECT("'SorP'!$A$"&amp;MATCH($S2184&amp;$J2184,SorP!C:C,0))))</f>
        <v/>
      </c>
      <c r="U2184" s="99"/>
      <c r="V2184" s="74" t="str">
        <f ca="1" t="shared" si="245"/>
        <v/>
      </c>
      <c r="W2184" s="74" t="b">
        <f ca="1" t="shared" si="246"/>
        <v>0</v>
      </c>
      <c r="X2184" s="74" t="str">
        <f ca="1" t="shared" si="247"/>
        <v>+</v>
      </c>
      <c r="Y2184" s="74" t="e">
        <f ca="1">IF(C2184="",NA(),MATCH($B2184&amp;$C2184,'Smelter Look-up'!$J:$J,0))</f>
        <v>#N/A</v>
      </c>
      <c r="AB2184" s="74">
        <f ca="1" t="shared" si="248"/>
        <v>0</v>
      </c>
      <c r="AC2184" s="74" t="str">
        <f ca="1" t="shared" si="249"/>
        <v/>
      </c>
      <c r="AD2184" s="74" t="str">
        <f ca="1" t="shared" si="250"/>
        <v/>
      </c>
    </row>
    <row r="2185" s="74" customFormat="1" ht="20.15" customHeight="1" spans="1:30">
      <c r="A2185" s="97"/>
      <c r="B2185" s="95" t="str">
        <f ca="1">IF(LEN(A2185)=0,"",INDEX('Smelter Look-up'!$A:$A,MATCH($A2185,'Smelter Look-up'!$E:$E,0)))</f>
        <v/>
      </c>
      <c r="C2185" s="95" t="str">
        <f ca="1">IF(LEN(A2185)=0,"",INDEX('Smelter Look-up'!$C:$C,MATCH($A2185,'Smelter Look-up'!$E:$E,0)))</f>
        <v/>
      </c>
      <c r="D2185" s="95"/>
      <c r="E2185" s="95" t="str">
        <f ca="1">IF(ISERROR($Y2185),"",OFFSET('Smelter Look-up'!$D$4,$Y2185-4,0)&amp;"")</f>
        <v/>
      </c>
      <c r="F2185" s="95" t="str">
        <f ca="1">IF(ISERROR($Y2185),"",OFFSET('Smelter Look-up'!$E$4,$Y2185-4,0))</f>
        <v/>
      </c>
      <c r="G2185" s="95" t="str">
        <f ca="1">IF(C2185="Smelter not listed","Enter smelter details",IF(ISERROR($Y2185),"",OFFSET('Smelter Look-up'!$F$4,$Y2185-4,0)))</f>
        <v/>
      </c>
      <c r="H2185" s="154" t="str">
        <f ca="1">IF(ISERROR($Y2185),"",OFFSET('Smelter Look-up'!$G$4,$Y2185-4,0))</f>
        <v/>
      </c>
      <c r="I2185" s="96" t="str">
        <f ca="1">IF(ISERROR($Y2185),"",OFFSET('Smelter Look-up'!$H$4,$Y2185-4,0))</f>
        <v/>
      </c>
      <c r="J2185" s="96" t="str">
        <f ca="1">IF(ISERROR($Y2185),"",OFFSET('Smelter Look-up'!$I$4,$Y2185-4,0))</f>
        <v/>
      </c>
      <c r="K2185" s="97"/>
      <c r="L2185" s="97"/>
      <c r="M2185" s="97"/>
      <c r="N2185" s="97"/>
      <c r="O2185" s="97"/>
      <c r="P2185" s="97"/>
      <c r="Q2185" s="98"/>
      <c r="R2185" s="140" t="str">
        <f ca="1">IF(ISERROR($Y2185),"",OFFSET('Smelter Look-up'!$C$4,$Y2185-4,0)&amp;"")</f>
        <v/>
      </c>
      <c r="S2185" s="98" t="str">
        <f ca="1" t="shared" si="244"/>
        <v/>
      </c>
      <c r="T2185" s="98" t="str">
        <f ca="1">IF(B2185="","",IF(ISERROR(MATCH($J2185,SorP!B:B,0)),"",INDIRECT("'SorP'!$A$"&amp;MATCH($S2185&amp;$J2185,SorP!C:C,0))))</f>
        <v/>
      </c>
      <c r="U2185" s="99"/>
      <c r="V2185" s="74" t="str">
        <f ca="1" t="shared" si="245"/>
        <v/>
      </c>
      <c r="W2185" s="74" t="b">
        <f ca="1" t="shared" si="246"/>
        <v>0</v>
      </c>
      <c r="X2185" s="74" t="str">
        <f ca="1" t="shared" si="247"/>
        <v>+</v>
      </c>
      <c r="Y2185" s="74" t="e">
        <f ca="1">IF(C2185="",NA(),MATCH($B2185&amp;$C2185,'Smelter Look-up'!$J:$J,0))</f>
        <v>#N/A</v>
      </c>
      <c r="AB2185" s="74">
        <f ca="1" t="shared" si="248"/>
        <v>0</v>
      </c>
      <c r="AC2185" s="74" t="str">
        <f ca="1" t="shared" si="249"/>
        <v/>
      </c>
      <c r="AD2185" s="74" t="str">
        <f ca="1" t="shared" si="250"/>
        <v/>
      </c>
    </row>
    <row r="2186" s="74" customFormat="1" ht="20.15" customHeight="1" spans="1:30">
      <c r="A2186" s="97"/>
      <c r="B2186" s="95" t="str">
        <f ca="1">IF(LEN(A2186)=0,"",INDEX('Smelter Look-up'!$A:$A,MATCH($A2186,'Smelter Look-up'!$E:$E,0)))</f>
        <v/>
      </c>
      <c r="C2186" s="95" t="str">
        <f ca="1">IF(LEN(A2186)=0,"",INDEX('Smelter Look-up'!$C:$C,MATCH($A2186,'Smelter Look-up'!$E:$E,0)))</f>
        <v/>
      </c>
      <c r="D2186" s="95"/>
      <c r="E2186" s="95" t="str">
        <f ca="1">IF(ISERROR($Y2186),"",OFFSET('Smelter Look-up'!$D$4,$Y2186-4,0)&amp;"")</f>
        <v/>
      </c>
      <c r="F2186" s="95" t="str">
        <f ca="1">IF(ISERROR($Y2186),"",OFFSET('Smelter Look-up'!$E$4,$Y2186-4,0))</f>
        <v/>
      </c>
      <c r="G2186" s="95" t="str">
        <f ca="1">IF(C2186="Smelter not listed","Enter smelter details",IF(ISERROR($Y2186),"",OFFSET('Smelter Look-up'!$F$4,$Y2186-4,0)))</f>
        <v/>
      </c>
      <c r="H2186" s="154" t="str">
        <f ca="1">IF(ISERROR($Y2186),"",OFFSET('Smelter Look-up'!$G$4,$Y2186-4,0))</f>
        <v/>
      </c>
      <c r="I2186" s="96" t="str">
        <f ca="1">IF(ISERROR($Y2186),"",OFFSET('Smelter Look-up'!$H$4,$Y2186-4,0))</f>
        <v/>
      </c>
      <c r="J2186" s="96" t="str">
        <f ca="1">IF(ISERROR($Y2186),"",OFFSET('Smelter Look-up'!$I$4,$Y2186-4,0))</f>
        <v/>
      </c>
      <c r="K2186" s="97"/>
      <c r="L2186" s="97"/>
      <c r="M2186" s="97"/>
      <c r="N2186" s="97"/>
      <c r="O2186" s="97"/>
      <c r="P2186" s="97"/>
      <c r="Q2186" s="98"/>
      <c r="R2186" s="140" t="str">
        <f ca="1">IF(ISERROR($Y2186),"",OFFSET('Smelter Look-up'!$C$4,$Y2186-4,0)&amp;"")</f>
        <v/>
      </c>
      <c r="S2186" s="98" t="str">
        <f ca="1" t="shared" si="244"/>
        <v/>
      </c>
      <c r="T2186" s="98" t="str">
        <f ca="1">IF(B2186="","",IF(ISERROR(MATCH($J2186,SorP!B:B,0)),"",INDIRECT("'SorP'!$A$"&amp;MATCH($S2186&amp;$J2186,SorP!C:C,0))))</f>
        <v/>
      </c>
      <c r="U2186" s="99"/>
      <c r="V2186" s="74" t="str">
        <f ca="1" t="shared" si="245"/>
        <v/>
      </c>
      <c r="W2186" s="74" t="b">
        <f ca="1" t="shared" si="246"/>
        <v>0</v>
      </c>
      <c r="X2186" s="74" t="str">
        <f ca="1" t="shared" si="247"/>
        <v>+</v>
      </c>
      <c r="Y2186" s="74" t="e">
        <f ca="1">IF(C2186="",NA(),MATCH($B2186&amp;$C2186,'Smelter Look-up'!$J:$J,0))</f>
        <v>#N/A</v>
      </c>
      <c r="AB2186" s="74">
        <f ca="1" t="shared" si="248"/>
        <v>0</v>
      </c>
      <c r="AC2186" s="74" t="str">
        <f ca="1" t="shared" si="249"/>
        <v/>
      </c>
      <c r="AD2186" s="74" t="str">
        <f ca="1" t="shared" si="250"/>
        <v/>
      </c>
    </row>
    <row r="2187" s="74" customFormat="1" ht="20.15" customHeight="1" spans="1:30">
      <c r="A2187" s="97"/>
      <c r="B2187" s="95" t="str">
        <f ca="1">IF(LEN(A2187)=0,"",INDEX('Smelter Look-up'!$A:$A,MATCH($A2187,'Smelter Look-up'!$E:$E,0)))</f>
        <v/>
      </c>
      <c r="C2187" s="95" t="str">
        <f ca="1">IF(LEN(A2187)=0,"",INDEX('Smelter Look-up'!$C:$C,MATCH($A2187,'Smelter Look-up'!$E:$E,0)))</f>
        <v/>
      </c>
      <c r="D2187" s="95"/>
      <c r="E2187" s="95" t="str">
        <f ca="1">IF(ISERROR($Y2187),"",OFFSET('Smelter Look-up'!$D$4,$Y2187-4,0)&amp;"")</f>
        <v/>
      </c>
      <c r="F2187" s="95" t="str">
        <f ca="1">IF(ISERROR($Y2187),"",OFFSET('Smelter Look-up'!$E$4,$Y2187-4,0))</f>
        <v/>
      </c>
      <c r="G2187" s="95" t="str">
        <f ca="1">IF(C2187="Smelter not listed","Enter smelter details",IF(ISERROR($Y2187),"",OFFSET('Smelter Look-up'!$F$4,$Y2187-4,0)))</f>
        <v/>
      </c>
      <c r="H2187" s="154" t="str">
        <f ca="1">IF(ISERROR($Y2187),"",OFFSET('Smelter Look-up'!$G$4,$Y2187-4,0))</f>
        <v/>
      </c>
      <c r="I2187" s="96" t="str">
        <f ca="1">IF(ISERROR($Y2187),"",OFFSET('Smelter Look-up'!$H$4,$Y2187-4,0))</f>
        <v/>
      </c>
      <c r="J2187" s="96" t="str">
        <f ca="1">IF(ISERROR($Y2187),"",OFFSET('Smelter Look-up'!$I$4,$Y2187-4,0))</f>
        <v/>
      </c>
      <c r="K2187" s="97"/>
      <c r="L2187" s="97"/>
      <c r="M2187" s="97"/>
      <c r="N2187" s="97"/>
      <c r="O2187" s="97"/>
      <c r="P2187" s="97"/>
      <c r="Q2187" s="98"/>
      <c r="R2187" s="140" t="str">
        <f ca="1">IF(ISERROR($Y2187),"",OFFSET('Smelter Look-up'!$C$4,$Y2187-4,0)&amp;"")</f>
        <v/>
      </c>
      <c r="S2187" s="98" t="str">
        <f ca="1" t="shared" si="244"/>
        <v/>
      </c>
      <c r="T2187" s="98" t="str">
        <f ca="1">IF(B2187="","",IF(ISERROR(MATCH($J2187,SorP!B:B,0)),"",INDIRECT("'SorP'!$A$"&amp;MATCH($S2187&amp;$J2187,SorP!C:C,0))))</f>
        <v/>
      </c>
      <c r="U2187" s="99"/>
      <c r="V2187" s="74" t="str">
        <f ca="1" t="shared" si="245"/>
        <v/>
      </c>
      <c r="W2187" s="74" t="b">
        <f ca="1" t="shared" si="246"/>
        <v>0</v>
      </c>
      <c r="X2187" s="74" t="str">
        <f ca="1" t="shared" si="247"/>
        <v>+</v>
      </c>
      <c r="Y2187" s="74" t="e">
        <f ca="1">IF(C2187="",NA(),MATCH($B2187&amp;$C2187,'Smelter Look-up'!$J:$J,0))</f>
        <v>#N/A</v>
      </c>
      <c r="AB2187" s="74">
        <f ca="1" t="shared" si="248"/>
        <v>0</v>
      </c>
      <c r="AC2187" s="74" t="str">
        <f ca="1" t="shared" si="249"/>
        <v/>
      </c>
      <c r="AD2187" s="74" t="str">
        <f ca="1" t="shared" si="250"/>
        <v/>
      </c>
    </row>
    <row r="2188" s="74" customFormat="1" ht="20.15" customHeight="1" spans="1:30">
      <c r="A2188" s="97"/>
      <c r="B2188" s="95" t="str">
        <f ca="1">IF(LEN(A2188)=0,"",INDEX('Smelter Look-up'!$A:$A,MATCH($A2188,'Smelter Look-up'!$E:$E,0)))</f>
        <v/>
      </c>
      <c r="C2188" s="95" t="str">
        <f ca="1">IF(LEN(A2188)=0,"",INDEX('Smelter Look-up'!$C:$C,MATCH($A2188,'Smelter Look-up'!$E:$E,0)))</f>
        <v/>
      </c>
      <c r="D2188" s="95"/>
      <c r="E2188" s="95" t="str">
        <f ca="1">IF(ISERROR($Y2188),"",OFFSET('Smelter Look-up'!$D$4,$Y2188-4,0)&amp;"")</f>
        <v/>
      </c>
      <c r="F2188" s="95" t="str">
        <f ca="1">IF(ISERROR($Y2188),"",OFFSET('Smelter Look-up'!$E$4,$Y2188-4,0))</f>
        <v/>
      </c>
      <c r="G2188" s="95" t="str">
        <f ca="1">IF(C2188="Smelter not listed","Enter smelter details",IF(ISERROR($Y2188),"",OFFSET('Smelter Look-up'!$F$4,$Y2188-4,0)))</f>
        <v/>
      </c>
      <c r="H2188" s="154" t="str">
        <f ca="1">IF(ISERROR($Y2188),"",OFFSET('Smelter Look-up'!$G$4,$Y2188-4,0))</f>
        <v/>
      </c>
      <c r="I2188" s="96" t="str">
        <f ca="1">IF(ISERROR($Y2188),"",OFFSET('Smelter Look-up'!$H$4,$Y2188-4,0))</f>
        <v/>
      </c>
      <c r="J2188" s="96" t="str">
        <f ca="1">IF(ISERROR($Y2188),"",OFFSET('Smelter Look-up'!$I$4,$Y2188-4,0))</f>
        <v/>
      </c>
      <c r="K2188" s="97"/>
      <c r="L2188" s="97"/>
      <c r="M2188" s="97"/>
      <c r="N2188" s="97"/>
      <c r="O2188" s="97"/>
      <c r="P2188" s="97"/>
      <c r="Q2188" s="98"/>
      <c r="R2188" s="140" t="str">
        <f ca="1">IF(ISERROR($Y2188),"",OFFSET('Smelter Look-up'!$C$4,$Y2188-4,0)&amp;"")</f>
        <v/>
      </c>
      <c r="S2188" s="98" t="str">
        <f ca="1" t="shared" si="244"/>
        <v/>
      </c>
      <c r="T2188" s="98" t="str">
        <f ca="1">IF(B2188="","",IF(ISERROR(MATCH($J2188,SorP!B:B,0)),"",INDIRECT("'SorP'!$A$"&amp;MATCH($S2188&amp;$J2188,SorP!C:C,0))))</f>
        <v/>
      </c>
      <c r="U2188" s="99"/>
      <c r="V2188" s="74" t="str">
        <f ca="1" t="shared" si="245"/>
        <v/>
      </c>
      <c r="W2188" s="74" t="b">
        <f ca="1" t="shared" si="246"/>
        <v>0</v>
      </c>
      <c r="X2188" s="74" t="str">
        <f ca="1" t="shared" si="247"/>
        <v>+</v>
      </c>
      <c r="Y2188" s="74" t="e">
        <f ca="1">IF(C2188="",NA(),MATCH($B2188&amp;$C2188,'Smelter Look-up'!$J:$J,0))</f>
        <v>#N/A</v>
      </c>
      <c r="AB2188" s="74">
        <f ca="1" t="shared" si="248"/>
        <v>0</v>
      </c>
      <c r="AC2188" s="74" t="str">
        <f ca="1" t="shared" si="249"/>
        <v/>
      </c>
      <c r="AD2188" s="74" t="str">
        <f ca="1" t="shared" si="250"/>
        <v/>
      </c>
    </row>
    <row r="2189" s="74" customFormat="1" ht="20.15" customHeight="1" spans="1:30">
      <c r="A2189" s="97"/>
      <c r="B2189" s="95" t="str">
        <f ca="1">IF(LEN(A2189)=0,"",INDEX('Smelter Look-up'!$A:$A,MATCH($A2189,'Smelter Look-up'!$E:$E,0)))</f>
        <v/>
      </c>
      <c r="C2189" s="95" t="str">
        <f ca="1">IF(LEN(A2189)=0,"",INDEX('Smelter Look-up'!$C:$C,MATCH($A2189,'Smelter Look-up'!$E:$E,0)))</f>
        <v/>
      </c>
      <c r="D2189" s="95"/>
      <c r="E2189" s="95" t="str">
        <f ca="1">IF(ISERROR($Y2189),"",OFFSET('Smelter Look-up'!$D$4,$Y2189-4,0)&amp;"")</f>
        <v/>
      </c>
      <c r="F2189" s="95" t="str">
        <f ca="1">IF(ISERROR($Y2189),"",OFFSET('Smelter Look-up'!$E$4,$Y2189-4,0))</f>
        <v/>
      </c>
      <c r="G2189" s="95" t="str">
        <f ca="1">IF(C2189="Smelter not listed","Enter smelter details",IF(ISERROR($Y2189),"",OFFSET('Smelter Look-up'!$F$4,$Y2189-4,0)))</f>
        <v/>
      </c>
      <c r="H2189" s="154" t="str">
        <f ca="1">IF(ISERROR($Y2189),"",OFFSET('Smelter Look-up'!$G$4,$Y2189-4,0))</f>
        <v/>
      </c>
      <c r="I2189" s="96" t="str">
        <f ca="1">IF(ISERROR($Y2189),"",OFFSET('Smelter Look-up'!$H$4,$Y2189-4,0))</f>
        <v/>
      </c>
      <c r="J2189" s="96" t="str">
        <f ca="1">IF(ISERROR($Y2189),"",OFFSET('Smelter Look-up'!$I$4,$Y2189-4,0))</f>
        <v/>
      </c>
      <c r="K2189" s="97"/>
      <c r="L2189" s="97"/>
      <c r="M2189" s="97"/>
      <c r="N2189" s="97"/>
      <c r="O2189" s="97"/>
      <c r="P2189" s="97"/>
      <c r="Q2189" s="98"/>
      <c r="R2189" s="140" t="str">
        <f ca="1">IF(ISERROR($Y2189),"",OFFSET('Smelter Look-up'!$C$4,$Y2189-4,0)&amp;"")</f>
        <v/>
      </c>
      <c r="S2189" s="98" t="str">
        <f ca="1" t="shared" si="244"/>
        <v/>
      </c>
      <c r="T2189" s="98" t="str">
        <f ca="1">IF(B2189="","",IF(ISERROR(MATCH($J2189,SorP!B:B,0)),"",INDIRECT("'SorP'!$A$"&amp;MATCH($S2189&amp;$J2189,SorP!C:C,0))))</f>
        <v/>
      </c>
      <c r="U2189" s="99"/>
      <c r="V2189" s="74" t="str">
        <f ca="1" t="shared" si="245"/>
        <v/>
      </c>
      <c r="W2189" s="74" t="b">
        <f ca="1" t="shared" si="246"/>
        <v>0</v>
      </c>
      <c r="X2189" s="74" t="str">
        <f ca="1" t="shared" si="247"/>
        <v>+</v>
      </c>
      <c r="Y2189" s="74" t="e">
        <f ca="1">IF(C2189="",NA(),MATCH($B2189&amp;$C2189,'Smelter Look-up'!$J:$J,0))</f>
        <v>#N/A</v>
      </c>
      <c r="AB2189" s="74">
        <f ca="1" t="shared" si="248"/>
        <v>0</v>
      </c>
      <c r="AC2189" s="74" t="str">
        <f ca="1" t="shared" si="249"/>
        <v/>
      </c>
      <c r="AD2189" s="74" t="str">
        <f ca="1" t="shared" si="250"/>
        <v/>
      </c>
    </row>
    <row r="2190" s="74" customFormat="1" ht="20.15" customHeight="1" spans="1:30">
      <c r="A2190" s="97"/>
      <c r="B2190" s="95" t="str">
        <f ca="1">IF(LEN(A2190)=0,"",INDEX('Smelter Look-up'!$A:$A,MATCH($A2190,'Smelter Look-up'!$E:$E,0)))</f>
        <v/>
      </c>
      <c r="C2190" s="95" t="str">
        <f ca="1">IF(LEN(A2190)=0,"",INDEX('Smelter Look-up'!$C:$C,MATCH($A2190,'Smelter Look-up'!$E:$E,0)))</f>
        <v/>
      </c>
      <c r="D2190" s="95"/>
      <c r="E2190" s="95" t="str">
        <f ca="1">IF(ISERROR($Y2190),"",OFFSET('Smelter Look-up'!$D$4,$Y2190-4,0)&amp;"")</f>
        <v/>
      </c>
      <c r="F2190" s="95" t="str">
        <f ca="1">IF(ISERROR($Y2190),"",OFFSET('Smelter Look-up'!$E$4,$Y2190-4,0))</f>
        <v/>
      </c>
      <c r="G2190" s="95" t="str">
        <f ca="1">IF(C2190="Smelter not listed","Enter smelter details",IF(ISERROR($Y2190),"",OFFSET('Smelter Look-up'!$F$4,$Y2190-4,0)))</f>
        <v/>
      </c>
      <c r="H2190" s="154" t="str">
        <f ca="1">IF(ISERROR($Y2190),"",OFFSET('Smelter Look-up'!$G$4,$Y2190-4,0))</f>
        <v/>
      </c>
      <c r="I2190" s="96" t="str">
        <f ca="1">IF(ISERROR($Y2190),"",OFFSET('Smelter Look-up'!$H$4,$Y2190-4,0))</f>
        <v/>
      </c>
      <c r="J2190" s="96" t="str">
        <f ca="1">IF(ISERROR($Y2190),"",OFFSET('Smelter Look-up'!$I$4,$Y2190-4,0))</f>
        <v/>
      </c>
      <c r="K2190" s="97"/>
      <c r="L2190" s="97"/>
      <c r="M2190" s="97"/>
      <c r="N2190" s="97"/>
      <c r="O2190" s="97"/>
      <c r="P2190" s="97"/>
      <c r="Q2190" s="98"/>
      <c r="R2190" s="140" t="str">
        <f ca="1">IF(ISERROR($Y2190),"",OFFSET('Smelter Look-up'!$C$4,$Y2190-4,0)&amp;"")</f>
        <v/>
      </c>
      <c r="S2190" s="98" t="str">
        <f ca="1" t="shared" si="244"/>
        <v/>
      </c>
      <c r="T2190" s="98" t="str">
        <f ca="1">IF(B2190="","",IF(ISERROR(MATCH($J2190,SorP!B:B,0)),"",INDIRECT("'SorP'!$A$"&amp;MATCH($S2190&amp;$J2190,SorP!C:C,0))))</f>
        <v/>
      </c>
      <c r="U2190" s="99"/>
      <c r="V2190" s="74" t="str">
        <f ca="1" t="shared" si="245"/>
        <v/>
      </c>
      <c r="W2190" s="74" t="b">
        <f ca="1" t="shared" si="246"/>
        <v>0</v>
      </c>
      <c r="X2190" s="74" t="str">
        <f ca="1" t="shared" si="247"/>
        <v>+</v>
      </c>
      <c r="Y2190" s="74" t="e">
        <f ca="1">IF(C2190="",NA(),MATCH($B2190&amp;$C2190,'Smelter Look-up'!$J:$J,0))</f>
        <v>#N/A</v>
      </c>
      <c r="AB2190" s="74">
        <f ca="1" t="shared" si="248"/>
        <v>0</v>
      </c>
      <c r="AC2190" s="74" t="str">
        <f ca="1" t="shared" si="249"/>
        <v/>
      </c>
      <c r="AD2190" s="74" t="str">
        <f ca="1" t="shared" si="250"/>
        <v/>
      </c>
    </row>
    <row r="2191" s="74" customFormat="1" ht="20.15" customHeight="1" spans="1:30">
      <c r="A2191" s="97"/>
      <c r="B2191" s="95" t="str">
        <f ca="1">IF(LEN(A2191)=0,"",INDEX('Smelter Look-up'!$A:$A,MATCH($A2191,'Smelter Look-up'!$E:$E,0)))</f>
        <v/>
      </c>
      <c r="C2191" s="95" t="str">
        <f ca="1">IF(LEN(A2191)=0,"",INDEX('Smelter Look-up'!$C:$C,MATCH($A2191,'Smelter Look-up'!$E:$E,0)))</f>
        <v/>
      </c>
      <c r="D2191" s="95"/>
      <c r="E2191" s="95" t="str">
        <f ca="1">IF(ISERROR($Y2191),"",OFFSET('Smelter Look-up'!$D$4,$Y2191-4,0)&amp;"")</f>
        <v/>
      </c>
      <c r="F2191" s="95" t="str">
        <f ca="1">IF(ISERROR($Y2191),"",OFFSET('Smelter Look-up'!$E$4,$Y2191-4,0))</f>
        <v/>
      </c>
      <c r="G2191" s="95" t="str">
        <f ca="1">IF(C2191="Smelter not listed","Enter smelter details",IF(ISERROR($Y2191),"",OFFSET('Smelter Look-up'!$F$4,$Y2191-4,0)))</f>
        <v/>
      </c>
      <c r="H2191" s="154" t="str">
        <f ca="1">IF(ISERROR($Y2191),"",OFFSET('Smelter Look-up'!$G$4,$Y2191-4,0))</f>
        <v/>
      </c>
      <c r="I2191" s="96" t="str">
        <f ca="1">IF(ISERROR($Y2191),"",OFFSET('Smelter Look-up'!$H$4,$Y2191-4,0))</f>
        <v/>
      </c>
      <c r="J2191" s="96" t="str">
        <f ca="1">IF(ISERROR($Y2191),"",OFFSET('Smelter Look-up'!$I$4,$Y2191-4,0))</f>
        <v/>
      </c>
      <c r="K2191" s="97"/>
      <c r="L2191" s="97"/>
      <c r="M2191" s="97"/>
      <c r="N2191" s="97"/>
      <c r="O2191" s="97"/>
      <c r="P2191" s="97"/>
      <c r="Q2191" s="98"/>
      <c r="R2191" s="140" t="str">
        <f ca="1">IF(ISERROR($Y2191),"",OFFSET('Smelter Look-up'!$C$4,$Y2191-4,0)&amp;"")</f>
        <v/>
      </c>
      <c r="S2191" s="98" t="str">
        <f ca="1" t="shared" si="244"/>
        <v/>
      </c>
      <c r="T2191" s="98" t="str">
        <f ca="1">IF(B2191="","",IF(ISERROR(MATCH($J2191,SorP!B:B,0)),"",INDIRECT("'SorP'!$A$"&amp;MATCH($S2191&amp;$J2191,SorP!C:C,0))))</f>
        <v/>
      </c>
      <c r="U2191" s="99"/>
      <c r="V2191" s="74" t="str">
        <f ca="1" t="shared" si="245"/>
        <v/>
      </c>
      <c r="W2191" s="74" t="b">
        <f ca="1" t="shared" si="246"/>
        <v>0</v>
      </c>
      <c r="X2191" s="74" t="str">
        <f ca="1" t="shared" si="247"/>
        <v>+</v>
      </c>
      <c r="Y2191" s="74" t="e">
        <f ca="1">IF(C2191="",NA(),MATCH($B2191&amp;$C2191,'Smelter Look-up'!$J:$J,0))</f>
        <v>#N/A</v>
      </c>
      <c r="AB2191" s="74">
        <f ca="1" t="shared" si="248"/>
        <v>0</v>
      </c>
      <c r="AC2191" s="74" t="str">
        <f ca="1" t="shared" si="249"/>
        <v/>
      </c>
      <c r="AD2191" s="74" t="str">
        <f ca="1" t="shared" si="250"/>
        <v/>
      </c>
    </row>
    <row r="2192" s="74" customFormat="1" ht="20.15" customHeight="1" spans="1:30">
      <c r="A2192" s="97"/>
      <c r="B2192" s="95" t="str">
        <f ca="1">IF(LEN(A2192)=0,"",INDEX('Smelter Look-up'!$A:$A,MATCH($A2192,'Smelter Look-up'!$E:$E,0)))</f>
        <v/>
      </c>
      <c r="C2192" s="95" t="str">
        <f ca="1">IF(LEN(A2192)=0,"",INDEX('Smelter Look-up'!$C:$C,MATCH($A2192,'Smelter Look-up'!$E:$E,0)))</f>
        <v/>
      </c>
      <c r="D2192" s="95"/>
      <c r="E2192" s="95" t="str">
        <f ca="1">IF(ISERROR($Y2192),"",OFFSET('Smelter Look-up'!$D$4,$Y2192-4,0)&amp;"")</f>
        <v/>
      </c>
      <c r="F2192" s="95" t="str">
        <f ca="1">IF(ISERROR($Y2192),"",OFFSET('Smelter Look-up'!$E$4,$Y2192-4,0))</f>
        <v/>
      </c>
      <c r="G2192" s="95" t="str">
        <f ca="1">IF(C2192="Smelter not listed","Enter smelter details",IF(ISERROR($Y2192),"",OFFSET('Smelter Look-up'!$F$4,$Y2192-4,0)))</f>
        <v/>
      </c>
      <c r="H2192" s="154" t="str">
        <f ca="1">IF(ISERROR($Y2192),"",OFFSET('Smelter Look-up'!$G$4,$Y2192-4,0))</f>
        <v/>
      </c>
      <c r="I2192" s="96" t="str">
        <f ca="1">IF(ISERROR($Y2192),"",OFFSET('Smelter Look-up'!$H$4,$Y2192-4,0))</f>
        <v/>
      </c>
      <c r="J2192" s="96" t="str">
        <f ca="1">IF(ISERROR($Y2192),"",OFFSET('Smelter Look-up'!$I$4,$Y2192-4,0))</f>
        <v/>
      </c>
      <c r="K2192" s="97"/>
      <c r="L2192" s="97"/>
      <c r="M2192" s="97"/>
      <c r="N2192" s="97"/>
      <c r="O2192" s="97"/>
      <c r="P2192" s="97"/>
      <c r="Q2192" s="98"/>
      <c r="R2192" s="140" t="str">
        <f ca="1">IF(ISERROR($Y2192),"",OFFSET('Smelter Look-up'!$C$4,$Y2192-4,0)&amp;"")</f>
        <v/>
      </c>
      <c r="S2192" s="98" t="str">
        <f ca="1" t="shared" si="244"/>
        <v/>
      </c>
      <c r="T2192" s="98" t="str">
        <f ca="1">IF(B2192="","",IF(ISERROR(MATCH($J2192,SorP!B:B,0)),"",INDIRECT("'SorP'!$A$"&amp;MATCH($S2192&amp;$J2192,SorP!C:C,0))))</f>
        <v/>
      </c>
      <c r="U2192" s="99"/>
      <c r="V2192" s="74" t="str">
        <f ca="1" t="shared" si="245"/>
        <v/>
      </c>
      <c r="W2192" s="74" t="b">
        <f ca="1" t="shared" si="246"/>
        <v>0</v>
      </c>
      <c r="X2192" s="74" t="str">
        <f ca="1" t="shared" si="247"/>
        <v>+</v>
      </c>
      <c r="Y2192" s="74" t="e">
        <f ca="1">IF(C2192="",NA(),MATCH($B2192&amp;$C2192,'Smelter Look-up'!$J:$J,0))</f>
        <v>#N/A</v>
      </c>
      <c r="AB2192" s="74">
        <f ca="1" t="shared" si="248"/>
        <v>0</v>
      </c>
      <c r="AC2192" s="74" t="str">
        <f ca="1" t="shared" si="249"/>
        <v/>
      </c>
      <c r="AD2192" s="74" t="str">
        <f ca="1" t="shared" si="250"/>
        <v/>
      </c>
    </row>
    <row r="2193" s="74" customFormat="1" ht="20.15" customHeight="1" spans="1:30">
      <c r="A2193" s="97"/>
      <c r="B2193" s="95" t="str">
        <f ca="1">IF(LEN(A2193)=0,"",INDEX('Smelter Look-up'!$A:$A,MATCH($A2193,'Smelter Look-up'!$E:$E,0)))</f>
        <v/>
      </c>
      <c r="C2193" s="95" t="str">
        <f ca="1">IF(LEN(A2193)=0,"",INDEX('Smelter Look-up'!$C:$C,MATCH($A2193,'Smelter Look-up'!$E:$E,0)))</f>
        <v/>
      </c>
      <c r="D2193" s="95"/>
      <c r="E2193" s="95" t="str">
        <f ca="1">IF(ISERROR($Y2193),"",OFFSET('Smelter Look-up'!$D$4,$Y2193-4,0)&amp;"")</f>
        <v/>
      </c>
      <c r="F2193" s="95" t="str">
        <f ca="1">IF(ISERROR($Y2193),"",OFFSET('Smelter Look-up'!$E$4,$Y2193-4,0))</f>
        <v/>
      </c>
      <c r="G2193" s="95" t="str">
        <f ca="1">IF(C2193="Smelter not listed","Enter smelter details",IF(ISERROR($Y2193),"",OFFSET('Smelter Look-up'!$F$4,$Y2193-4,0)))</f>
        <v/>
      </c>
      <c r="H2193" s="154" t="str">
        <f ca="1">IF(ISERROR($Y2193),"",OFFSET('Smelter Look-up'!$G$4,$Y2193-4,0))</f>
        <v/>
      </c>
      <c r="I2193" s="96" t="str">
        <f ca="1">IF(ISERROR($Y2193),"",OFFSET('Smelter Look-up'!$H$4,$Y2193-4,0))</f>
        <v/>
      </c>
      <c r="J2193" s="96" t="str">
        <f ca="1">IF(ISERROR($Y2193),"",OFFSET('Smelter Look-up'!$I$4,$Y2193-4,0))</f>
        <v/>
      </c>
      <c r="K2193" s="97"/>
      <c r="L2193" s="97"/>
      <c r="M2193" s="97"/>
      <c r="N2193" s="97"/>
      <c r="O2193" s="97"/>
      <c r="P2193" s="97"/>
      <c r="Q2193" s="98"/>
      <c r="R2193" s="140" t="str">
        <f ca="1">IF(ISERROR($Y2193),"",OFFSET('Smelter Look-up'!$C$4,$Y2193-4,0)&amp;"")</f>
        <v/>
      </c>
      <c r="S2193" s="98" t="str">
        <f ca="1" t="shared" si="244"/>
        <v/>
      </c>
      <c r="T2193" s="98" t="str">
        <f ca="1">IF(B2193="","",IF(ISERROR(MATCH($J2193,SorP!B:B,0)),"",INDIRECT("'SorP'!$A$"&amp;MATCH($S2193&amp;$J2193,SorP!C:C,0))))</f>
        <v/>
      </c>
      <c r="U2193" s="99"/>
      <c r="V2193" s="74" t="str">
        <f ca="1" t="shared" si="245"/>
        <v/>
      </c>
      <c r="W2193" s="74" t="b">
        <f ca="1" t="shared" si="246"/>
        <v>0</v>
      </c>
      <c r="X2193" s="74" t="str">
        <f ca="1" t="shared" si="247"/>
        <v>+</v>
      </c>
      <c r="Y2193" s="74" t="e">
        <f ca="1">IF(C2193="",NA(),MATCH($B2193&amp;$C2193,'Smelter Look-up'!$J:$J,0))</f>
        <v>#N/A</v>
      </c>
      <c r="AB2193" s="74">
        <f ca="1" t="shared" si="248"/>
        <v>0</v>
      </c>
      <c r="AC2193" s="74" t="str">
        <f ca="1" t="shared" si="249"/>
        <v/>
      </c>
      <c r="AD2193" s="74" t="str">
        <f ca="1" t="shared" si="250"/>
        <v/>
      </c>
    </row>
    <row r="2194" s="74" customFormat="1" ht="20.15" customHeight="1" spans="1:30">
      <c r="A2194" s="97"/>
      <c r="B2194" s="95" t="str">
        <f ca="1">IF(LEN(A2194)=0,"",INDEX('Smelter Look-up'!$A:$A,MATCH($A2194,'Smelter Look-up'!$E:$E,0)))</f>
        <v/>
      </c>
      <c r="C2194" s="95" t="str">
        <f ca="1">IF(LEN(A2194)=0,"",INDEX('Smelter Look-up'!$C:$C,MATCH($A2194,'Smelter Look-up'!$E:$E,0)))</f>
        <v/>
      </c>
      <c r="D2194" s="95"/>
      <c r="E2194" s="95" t="str">
        <f ca="1">IF(ISERROR($Y2194),"",OFFSET('Smelter Look-up'!$D$4,$Y2194-4,0)&amp;"")</f>
        <v/>
      </c>
      <c r="F2194" s="95" t="str">
        <f ca="1">IF(ISERROR($Y2194),"",OFFSET('Smelter Look-up'!$E$4,$Y2194-4,0))</f>
        <v/>
      </c>
      <c r="G2194" s="95" t="str">
        <f ca="1">IF(C2194="Smelter not listed","Enter smelter details",IF(ISERROR($Y2194),"",OFFSET('Smelter Look-up'!$F$4,$Y2194-4,0)))</f>
        <v/>
      </c>
      <c r="H2194" s="154" t="str">
        <f ca="1">IF(ISERROR($Y2194),"",OFFSET('Smelter Look-up'!$G$4,$Y2194-4,0))</f>
        <v/>
      </c>
      <c r="I2194" s="96" t="str">
        <f ca="1">IF(ISERROR($Y2194),"",OFFSET('Smelter Look-up'!$H$4,$Y2194-4,0))</f>
        <v/>
      </c>
      <c r="J2194" s="96" t="str">
        <f ca="1">IF(ISERROR($Y2194),"",OFFSET('Smelter Look-up'!$I$4,$Y2194-4,0))</f>
        <v/>
      </c>
      <c r="K2194" s="97"/>
      <c r="L2194" s="97"/>
      <c r="M2194" s="97"/>
      <c r="N2194" s="97"/>
      <c r="O2194" s="97"/>
      <c r="P2194" s="97"/>
      <c r="Q2194" s="98"/>
      <c r="R2194" s="140" t="str">
        <f ca="1">IF(ISERROR($Y2194),"",OFFSET('Smelter Look-up'!$C$4,$Y2194-4,0)&amp;"")</f>
        <v/>
      </c>
      <c r="S2194" s="98" t="str">
        <f ca="1" t="shared" si="244"/>
        <v/>
      </c>
      <c r="T2194" s="98" t="str">
        <f ca="1">IF(B2194="","",IF(ISERROR(MATCH($J2194,SorP!B:B,0)),"",INDIRECT("'SorP'!$A$"&amp;MATCH($S2194&amp;$J2194,SorP!C:C,0))))</f>
        <v/>
      </c>
      <c r="U2194" s="99"/>
      <c r="V2194" s="74" t="str">
        <f ca="1" t="shared" si="245"/>
        <v/>
      </c>
      <c r="W2194" s="74" t="b">
        <f ca="1" t="shared" si="246"/>
        <v>0</v>
      </c>
      <c r="X2194" s="74" t="str">
        <f ca="1" t="shared" si="247"/>
        <v>+</v>
      </c>
      <c r="Y2194" s="74" t="e">
        <f ca="1">IF(C2194="",NA(),MATCH($B2194&amp;$C2194,'Smelter Look-up'!$J:$J,0))</f>
        <v>#N/A</v>
      </c>
      <c r="AB2194" s="74">
        <f ca="1" t="shared" si="248"/>
        <v>0</v>
      </c>
      <c r="AC2194" s="74" t="str">
        <f ca="1" t="shared" si="249"/>
        <v/>
      </c>
      <c r="AD2194" s="74" t="str">
        <f ca="1" t="shared" si="250"/>
        <v/>
      </c>
    </row>
    <row r="2195" s="74" customFormat="1" ht="20.15" customHeight="1" spans="1:30">
      <c r="A2195" s="97"/>
      <c r="B2195" s="95" t="str">
        <f ca="1">IF(LEN(A2195)=0,"",INDEX('Smelter Look-up'!$A:$A,MATCH($A2195,'Smelter Look-up'!$E:$E,0)))</f>
        <v/>
      </c>
      <c r="C2195" s="95" t="str">
        <f ca="1">IF(LEN(A2195)=0,"",INDEX('Smelter Look-up'!$C:$C,MATCH($A2195,'Smelter Look-up'!$E:$E,0)))</f>
        <v/>
      </c>
      <c r="D2195" s="95"/>
      <c r="E2195" s="95" t="str">
        <f ca="1">IF(ISERROR($Y2195),"",OFFSET('Smelter Look-up'!$D$4,$Y2195-4,0)&amp;"")</f>
        <v/>
      </c>
      <c r="F2195" s="95" t="str">
        <f ca="1">IF(ISERROR($Y2195),"",OFFSET('Smelter Look-up'!$E$4,$Y2195-4,0))</f>
        <v/>
      </c>
      <c r="G2195" s="95" t="str">
        <f ca="1">IF(C2195="Smelter not listed","Enter smelter details",IF(ISERROR($Y2195),"",OFFSET('Smelter Look-up'!$F$4,$Y2195-4,0)))</f>
        <v/>
      </c>
      <c r="H2195" s="154" t="str">
        <f ca="1">IF(ISERROR($Y2195),"",OFFSET('Smelter Look-up'!$G$4,$Y2195-4,0))</f>
        <v/>
      </c>
      <c r="I2195" s="96" t="str">
        <f ca="1">IF(ISERROR($Y2195),"",OFFSET('Smelter Look-up'!$H$4,$Y2195-4,0))</f>
        <v/>
      </c>
      <c r="J2195" s="96" t="str">
        <f ca="1">IF(ISERROR($Y2195),"",OFFSET('Smelter Look-up'!$I$4,$Y2195-4,0))</f>
        <v/>
      </c>
      <c r="K2195" s="97"/>
      <c r="L2195" s="97"/>
      <c r="M2195" s="97"/>
      <c r="N2195" s="97"/>
      <c r="O2195" s="97"/>
      <c r="P2195" s="97"/>
      <c r="Q2195" s="98"/>
      <c r="R2195" s="140" t="str">
        <f ca="1">IF(ISERROR($Y2195),"",OFFSET('Smelter Look-up'!$C$4,$Y2195-4,0)&amp;"")</f>
        <v/>
      </c>
      <c r="S2195" s="98" t="str">
        <f ca="1" t="shared" si="244"/>
        <v/>
      </c>
      <c r="T2195" s="98" t="str">
        <f ca="1">IF(B2195="","",IF(ISERROR(MATCH($J2195,SorP!B:B,0)),"",INDIRECT("'SorP'!$A$"&amp;MATCH($S2195&amp;$J2195,SorP!C:C,0))))</f>
        <v/>
      </c>
      <c r="U2195" s="99"/>
      <c r="V2195" s="74" t="str">
        <f ca="1" t="shared" si="245"/>
        <v/>
      </c>
      <c r="W2195" s="74" t="b">
        <f ca="1" t="shared" si="246"/>
        <v>0</v>
      </c>
      <c r="X2195" s="74" t="str">
        <f ca="1" t="shared" si="247"/>
        <v>+</v>
      </c>
      <c r="Y2195" s="74" t="e">
        <f ca="1">IF(C2195="",NA(),MATCH($B2195&amp;$C2195,'Smelter Look-up'!$J:$J,0))</f>
        <v>#N/A</v>
      </c>
      <c r="AB2195" s="74">
        <f ca="1" t="shared" si="248"/>
        <v>0</v>
      </c>
      <c r="AC2195" s="74" t="str">
        <f ca="1" t="shared" si="249"/>
        <v/>
      </c>
      <c r="AD2195" s="74" t="str">
        <f ca="1" t="shared" si="250"/>
        <v/>
      </c>
    </row>
    <row r="2196" s="74" customFormat="1" ht="20.15" customHeight="1" spans="1:30">
      <c r="A2196" s="97"/>
      <c r="B2196" s="95" t="str">
        <f ca="1">IF(LEN(A2196)=0,"",INDEX('Smelter Look-up'!$A:$A,MATCH($A2196,'Smelter Look-up'!$E:$E,0)))</f>
        <v/>
      </c>
      <c r="C2196" s="95" t="str">
        <f ca="1">IF(LEN(A2196)=0,"",INDEX('Smelter Look-up'!$C:$C,MATCH($A2196,'Smelter Look-up'!$E:$E,0)))</f>
        <v/>
      </c>
      <c r="D2196" s="95"/>
      <c r="E2196" s="95" t="str">
        <f ca="1">IF(ISERROR($Y2196),"",OFFSET('Smelter Look-up'!$D$4,$Y2196-4,0)&amp;"")</f>
        <v/>
      </c>
      <c r="F2196" s="95" t="str">
        <f ca="1">IF(ISERROR($Y2196),"",OFFSET('Smelter Look-up'!$E$4,$Y2196-4,0))</f>
        <v/>
      </c>
      <c r="G2196" s="95" t="str">
        <f ca="1">IF(C2196="Smelter not listed","Enter smelter details",IF(ISERROR($Y2196),"",OFFSET('Smelter Look-up'!$F$4,$Y2196-4,0)))</f>
        <v/>
      </c>
      <c r="H2196" s="154" t="str">
        <f ca="1">IF(ISERROR($Y2196),"",OFFSET('Smelter Look-up'!$G$4,$Y2196-4,0))</f>
        <v/>
      </c>
      <c r="I2196" s="96" t="str">
        <f ca="1">IF(ISERROR($Y2196),"",OFFSET('Smelter Look-up'!$H$4,$Y2196-4,0))</f>
        <v/>
      </c>
      <c r="J2196" s="96" t="str">
        <f ca="1">IF(ISERROR($Y2196),"",OFFSET('Smelter Look-up'!$I$4,$Y2196-4,0))</f>
        <v/>
      </c>
      <c r="K2196" s="97"/>
      <c r="L2196" s="97"/>
      <c r="M2196" s="97"/>
      <c r="N2196" s="97"/>
      <c r="O2196" s="97"/>
      <c r="P2196" s="97"/>
      <c r="Q2196" s="98"/>
      <c r="R2196" s="140" t="str">
        <f ca="1">IF(ISERROR($Y2196),"",OFFSET('Smelter Look-up'!$C$4,$Y2196-4,0)&amp;"")</f>
        <v/>
      </c>
      <c r="S2196" s="98" t="str">
        <f ca="1" t="shared" si="244"/>
        <v/>
      </c>
      <c r="T2196" s="98" t="str">
        <f ca="1">IF(B2196="","",IF(ISERROR(MATCH($J2196,SorP!B:B,0)),"",INDIRECT("'SorP'!$A$"&amp;MATCH($S2196&amp;$J2196,SorP!C:C,0))))</f>
        <v/>
      </c>
      <c r="U2196" s="99"/>
      <c r="V2196" s="74" t="str">
        <f ca="1" t="shared" si="245"/>
        <v/>
      </c>
      <c r="W2196" s="74" t="b">
        <f ca="1" t="shared" si="246"/>
        <v>0</v>
      </c>
      <c r="X2196" s="74" t="str">
        <f ca="1" t="shared" si="247"/>
        <v>+</v>
      </c>
      <c r="Y2196" s="74" t="e">
        <f ca="1">IF(C2196="",NA(),MATCH($B2196&amp;$C2196,'Smelter Look-up'!$J:$J,0))</f>
        <v>#N/A</v>
      </c>
      <c r="AB2196" s="74">
        <f ca="1" t="shared" si="248"/>
        <v>0</v>
      </c>
      <c r="AC2196" s="74" t="str">
        <f ca="1" t="shared" si="249"/>
        <v/>
      </c>
      <c r="AD2196" s="74" t="str">
        <f ca="1" t="shared" si="250"/>
        <v/>
      </c>
    </row>
    <row r="2197" s="74" customFormat="1" ht="20.15" customHeight="1" spans="1:30">
      <c r="A2197" s="97"/>
      <c r="B2197" s="95" t="str">
        <f ca="1">IF(LEN(A2197)=0,"",INDEX('Smelter Look-up'!$A:$A,MATCH($A2197,'Smelter Look-up'!$E:$E,0)))</f>
        <v/>
      </c>
      <c r="C2197" s="95" t="str">
        <f ca="1">IF(LEN(A2197)=0,"",INDEX('Smelter Look-up'!$C:$C,MATCH($A2197,'Smelter Look-up'!$E:$E,0)))</f>
        <v/>
      </c>
      <c r="D2197" s="95"/>
      <c r="E2197" s="95" t="str">
        <f ca="1">IF(ISERROR($Y2197),"",OFFSET('Smelter Look-up'!$D$4,$Y2197-4,0)&amp;"")</f>
        <v/>
      </c>
      <c r="F2197" s="95" t="str">
        <f ca="1">IF(ISERROR($Y2197),"",OFFSET('Smelter Look-up'!$E$4,$Y2197-4,0))</f>
        <v/>
      </c>
      <c r="G2197" s="95" t="str">
        <f ca="1">IF(C2197="Smelter not listed","Enter smelter details",IF(ISERROR($Y2197),"",OFFSET('Smelter Look-up'!$F$4,$Y2197-4,0)))</f>
        <v/>
      </c>
      <c r="H2197" s="154" t="str">
        <f ca="1">IF(ISERROR($Y2197),"",OFFSET('Smelter Look-up'!$G$4,$Y2197-4,0))</f>
        <v/>
      </c>
      <c r="I2197" s="96" t="str">
        <f ca="1">IF(ISERROR($Y2197),"",OFFSET('Smelter Look-up'!$H$4,$Y2197-4,0))</f>
        <v/>
      </c>
      <c r="J2197" s="96" t="str">
        <f ca="1">IF(ISERROR($Y2197),"",OFFSET('Smelter Look-up'!$I$4,$Y2197-4,0))</f>
        <v/>
      </c>
      <c r="K2197" s="97"/>
      <c r="L2197" s="97"/>
      <c r="M2197" s="97"/>
      <c r="N2197" s="97"/>
      <c r="O2197" s="97"/>
      <c r="P2197" s="97"/>
      <c r="Q2197" s="98"/>
      <c r="R2197" s="140" t="str">
        <f ca="1">IF(ISERROR($Y2197),"",OFFSET('Smelter Look-up'!$C$4,$Y2197-4,0)&amp;"")</f>
        <v/>
      </c>
      <c r="S2197" s="98" t="str">
        <f ca="1" t="shared" si="244"/>
        <v/>
      </c>
      <c r="T2197" s="98" t="str">
        <f ca="1">IF(B2197="","",IF(ISERROR(MATCH($J2197,SorP!B:B,0)),"",INDIRECT("'SorP'!$A$"&amp;MATCH($S2197&amp;$J2197,SorP!C:C,0))))</f>
        <v/>
      </c>
      <c r="U2197" s="99"/>
      <c r="V2197" s="74" t="str">
        <f ca="1" t="shared" si="245"/>
        <v/>
      </c>
      <c r="W2197" s="74" t="b">
        <f ca="1" t="shared" si="246"/>
        <v>0</v>
      </c>
      <c r="X2197" s="74" t="str">
        <f ca="1" t="shared" si="247"/>
        <v>+</v>
      </c>
      <c r="Y2197" s="74" t="e">
        <f ca="1">IF(C2197="",NA(),MATCH($B2197&amp;$C2197,'Smelter Look-up'!$J:$J,0))</f>
        <v>#N/A</v>
      </c>
      <c r="AB2197" s="74">
        <f ca="1" t="shared" si="248"/>
        <v>0</v>
      </c>
      <c r="AC2197" s="74" t="str">
        <f ca="1" t="shared" si="249"/>
        <v/>
      </c>
      <c r="AD2197" s="74" t="str">
        <f ca="1" t="shared" si="250"/>
        <v/>
      </c>
    </row>
    <row r="2198" s="74" customFormat="1" ht="20.15" customHeight="1" spans="1:30">
      <c r="A2198" s="97"/>
      <c r="B2198" s="95" t="str">
        <f ca="1">IF(LEN(A2198)=0,"",INDEX('Smelter Look-up'!$A:$A,MATCH($A2198,'Smelter Look-up'!$E:$E,0)))</f>
        <v/>
      </c>
      <c r="C2198" s="95" t="str">
        <f ca="1">IF(LEN(A2198)=0,"",INDEX('Smelter Look-up'!$C:$C,MATCH($A2198,'Smelter Look-up'!$E:$E,0)))</f>
        <v/>
      </c>
      <c r="D2198" s="95"/>
      <c r="E2198" s="95" t="str">
        <f ca="1">IF(ISERROR($Y2198),"",OFFSET('Smelter Look-up'!$D$4,$Y2198-4,0)&amp;"")</f>
        <v/>
      </c>
      <c r="F2198" s="95" t="str">
        <f ca="1">IF(ISERROR($Y2198),"",OFFSET('Smelter Look-up'!$E$4,$Y2198-4,0))</f>
        <v/>
      </c>
      <c r="G2198" s="95" t="str">
        <f ca="1">IF(C2198="Smelter not listed","Enter smelter details",IF(ISERROR($Y2198),"",OFFSET('Smelter Look-up'!$F$4,$Y2198-4,0)))</f>
        <v/>
      </c>
      <c r="H2198" s="154" t="str">
        <f ca="1">IF(ISERROR($Y2198),"",OFFSET('Smelter Look-up'!$G$4,$Y2198-4,0))</f>
        <v/>
      </c>
      <c r="I2198" s="96" t="str">
        <f ca="1">IF(ISERROR($Y2198),"",OFFSET('Smelter Look-up'!$H$4,$Y2198-4,0))</f>
        <v/>
      </c>
      <c r="J2198" s="96" t="str">
        <f ca="1">IF(ISERROR($Y2198),"",OFFSET('Smelter Look-up'!$I$4,$Y2198-4,0))</f>
        <v/>
      </c>
      <c r="K2198" s="97"/>
      <c r="L2198" s="97"/>
      <c r="M2198" s="97"/>
      <c r="N2198" s="97"/>
      <c r="O2198" s="97"/>
      <c r="P2198" s="97"/>
      <c r="Q2198" s="98"/>
      <c r="R2198" s="140" t="str">
        <f ca="1">IF(ISERROR($Y2198),"",OFFSET('Smelter Look-up'!$C$4,$Y2198-4,0)&amp;"")</f>
        <v/>
      </c>
      <c r="S2198" s="98" t="str">
        <f ca="1" t="shared" si="244"/>
        <v/>
      </c>
      <c r="T2198" s="98" t="str">
        <f ca="1">IF(B2198="","",IF(ISERROR(MATCH($J2198,SorP!B:B,0)),"",INDIRECT("'SorP'!$A$"&amp;MATCH($S2198&amp;$J2198,SorP!C:C,0))))</f>
        <v/>
      </c>
      <c r="U2198" s="99"/>
      <c r="V2198" s="74" t="str">
        <f ca="1" t="shared" si="245"/>
        <v/>
      </c>
      <c r="W2198" s="74" t="b">
        <f ca="1" t="shared" si="246"/>
        <v>0</v>
      </c>
      <c r="X2198" s="74" t="str">
        <f ca="1" t="shared" si="247"/>
        <v>+</v>
      </c>
      <c r="Y2198" s="74" t="e">
        <f ca="1">IF(C2198="",NA(),MATCH($B2198&amp;$C2198,'Smelter Look-up'!$J:$J,0))</f>
        <v>#N/A</v>
      </c>
      <c r="AB2198" s="74">
        <f ca="1" t="shared" si="248"/>
        <v>0</v>
      </c>
      <c r="AC2198" s="74" t="str">
        <f ca="1" t="shared" si="249"/>
        <v/>
      </c>
      <c r="AD2198" s="74" t="str">
        <f ca="1" t="shared" si="250"/>
        <v/>
      </c>
    </row>
    <row r="2199" s="74" customFormat="1" ht="20.15" customHeight="1" spans="1:30">
      <c r="A2199" s="97"/>
      <c r="B2199" s="95" t="str">
        <f ca="1">IF(LEN(A2199)=0,"",INDEX('Smelter Look-up'!$A:$A,MATCH($A2199,'Smelter Look-up'!$E:$E,0)))</f>
        <v/>
      </c>
      <c r="C2199" s="95" t="str">
        <f ca="1">IF(LEN(A2199)=0,"",INDEX('Smelter Look-up'!$C:$C,MATCH($A2199,'Smelter Look-up'!$E:$E,0)))</f>
        <v/>
      </c>
      <c r="D2199" s="95"/>
      <c r="E2199" s="95" t="str">
        <f ca="1">IF(ISERROR($Y2199),"",OFFSET('Smelter Look-up'!$D$4,$Y2199-4,0)&amp;"")</f>
        <v/>
      </c>
      <c r="F2199" s="95" t="str">
        <f ca="1">IF(ISERROR($Y2199),"",OFFSET('Smelter Look-up'!$E$4,$Y2199-4,0))</f>
        <v/>
      </c>
      <c r="G2199" s="95" t="str">
        <f ca="1">IF(C2199="Smelter not listed","Enter smelter details",IF(ISERROR($Y2199),"",OFFSET('Smelter Look-up'!$F$4,$Y2199-4,0)))</f>
        <v/>
      </c>
      <c r="H2199" s="154" t="str">
        <f ca="1">IF(ISERROR($Y2199),"",OFFSET('Smelter Look-up'!$G$4,$Y2199-4,0))</f>
        <v/>
      </c>
      <c r="I2199" s="96" t="str">
        <f ca="1">IF(ISERROR($Y2199),"",OFFSET('Smelter Look-up'!$H$4,$Y2199-4,0))</f>
        <v/>
      </c>
      <c r="J2199" s="96" t="str">
        <f ca="1">IF(ISERROR($Y2199),"",OFFSET('Smelter Look-up'!$I$4,$Y2199-4,0))</f>
        <v/>
      </c>
      <c r="K2199" s="97"/>
      <c r="L2199" s="97"/>
      <c r="M2199" s="97"/>
      <c r="N2199" s="97"/>
      <c r="O2199" s="97"/>
      <c r="P2199" s="97"/>
      <c r="Q2199" s="98"/>
      <c r="R2199" s="140" t="str">
        <f ca="1">IF(ISERROR($Y2199),"",OFFSET('Smelter Look-up'!$C$4,$Y2199-4,0)&amp;"")</f>
        <v/>
      </c>
      <c r="S2199" s="98" t="str">
        <f ca="1" t="shared" si="244"/>
        <v/>
      </c>
      <c r="T2199" s="98" t="str">
        <f ca="1">IF(B2199="","",IF(ISERROR(MATCH($J2199,SorP!B:B,0)),"",INDIRECT("'SorP'!$A$"&amp;MATCH($S2199&amp;$J2199,SorP!C:C,0))))</f>
        <v/>
      </c>
      <c r="U2199" s="99"/>
      <c r="V2199" s="74" t="str">
        <f ca="1" t="shared" si="245"/>
        <v/>
      </c>
      <c r="W2199" s="74" t="b">
        <f ca="1" t="shared" si="246"/>
        <v>0</v>
      </c>
      <c r="X2199" s="74" t="str">
        <f ca="1" t="shared" si="247"/>
        <v>+</v>
      </c>
      <c r="Y2199" s="74" t="e">
        <f ca="1">IF(C2199="",NA(),MATCH($B2199&amp;$C2199,'Smelter Look-up'!$J:$J,0))</f>
        <v>#N/A</v>
      </c>
      <c r="AB2199" s="74">
        <f ca="1" t="shared" si="248"/>
        <v>0</v>
      </c>
      <c r="AC2199" s="74" t="str">
        <f ca="1" t="shared" si="249"/>
        <v/>
      </c>
      <c r="AD2199" s="74" t="str">
        <f ca="1" t="shared" si="250"/>
        <v/>
      </c>
    </row>
    <row r="2200" s="74" customFormat="1" ht="20.15" customHeight="1" spans="1:30">
      <c r="A2200" s="97"/>
      <c r="B2200" s="95" t="str">
        <f ca="1">IF(LEN(A2200)=0,"",INDEX('Smelter Look-up'!$A:$A,MATCH($A2200,'Smelter Look-up'!$E:$E,0)))</f>
        <v/>
      </c>
      <c r="C2200" s="95" t="str">
        <f ca="1">IF(LEN(A2200)=0,"",INDEX('Smelter Look-up'!$C:$C,MATCH($A2200,'Smelter Look-up'!$E:$E,0)))</f>
        <v/>
      </c>
      <c r="D2200" s="95"/>
      <c r="E2200" s="95" t="str">
        <f ca="1">IF(ISERROR($Y2200),"",OFFSET('Smelter Look-up'!$D$4,$Y2200-4,0)&amp;"")</f>
        <v/>
      </c>
      <c r="F2200" s="95" t="str">
        <f ca="1">IF(ISERROR($Y2200),"",OFFSET('Smelter Look-up'!$E$4,$Y2200-4,0))</f>
        <v/>
      </c>
      <c r="G2200" s="95" t="str">
        <f ca="1">IF(C2200="Smelter not listed","Enter smelter details",IF(ISERROR($Y2200),"",OFFSET('Smelter Look-up'!$F$4,$Y2200-4,0)))</f>
        <v/>
      </c>
      <c r="H2200" s="154" t="str">
        <f ca="1">IF(ISERROR($Y2200),"",OFFSET('Smelter Look-up'!$G$4,$Y2200-4,0))</f>
        <v/>
      </c>
      <c r="I2200" s="96" t="str">
        <f ca="1">IF(ISERROR($Y2200),"",OFFSET('Smelter Look-up'!$H$4,$Y2200-4,0))</f>
        <v/>
      </c>
      <c r="J2200" s="96" t="str">
        <f ca="1">IF(ISERROR($Y2200),"",OFFSET('Smelter Look-up'!$I$4,$Y2200-4,0))</f>
        <v/>
      </c>
      <c r="K2200" s="97"/>
      <c r="L2200" s="97"/>
      <c r="M2200" s="97"/>
      <c r="N2200" s="97"/>
      <c r="O2200" s="97"/>
      <c r="P2200" s="97"/>
      <c r="Q2200" s="98"/>
      <c r="R2200" s="140" t="str">
        <f ca="1">IF(ISERROR($Y2200),"",OFFSET('Smelter Look-up'!$C$4,$Y2200-4,0)&amp;"")</f>
        <v/>
      </c>
      <c r="S2200" s="98" t="str">
        <f ca="1" t="shared" si="244"/>
        <v/>
      </c>
      <c r="T2200" s="98" t="str">
        <f ca="1">IF(B2200="","",IF(ISERROR(MATCH($J2200,SorP!B:B,0)),"",INDIRECT("'SorP'!$A$"&amp;MATCH($S2200&amp;$J2200,SorP!C:C,0))))</f>
        <v/>
      </c>
      <c r="U2200" s="99"/>
      <c r="V2200" s="74" t="str">
        <f ca="1" t="shared" si="245"/>
        <v/>
      </c>
      <c r="W2200" s="74" t="b">
        <f ca="1" t="shared" si="246"/>
        <v>0</v>
      </c>
      <c r="X2200" s="74" t="str">
        <f ca="1" t="shared" si="247"/>
        <v>+</v>
      </c>
      <c r="Y2200" s="74" t="e">
        <f ca="1">IF(C2200="",NA(),MATCH($B2200&amp;$C2200,'Smelter Look-up'!$J:$J,0))</f>
        <v>#N/A</v>
      </c>
      <c r="AB2200" s="74">
        <f ca="1" t="shared" si="248"/>
        <v>0</v>
      </c>
      <c r="AC2200" s="74" t="str">
        <f ca="1" t="shared" si="249"/>
        <v/>
      </c>
      <c r="AD2200" s="74" t="str">
        <f ca="1" t="shared" si="250"/>
        <v/>
      </c>
    </row>
    <row r="2201" s="74" customFormat="1" ht="20.15" customHeight="1" spans="1:30">
      <c r="A2201" s="97"/>
      <c r="B2201" s="95" t="str">
        <f ca="1">IF(LEN(A2201)=0,"",INDEX('Smelter Look-up'!$A:$A,MATCH($A2201,'Smelter Look-up'!$E:$E,0)))</f>
        <v/>
      </c>
      <c r="C2201" s="95" t="str">
        <f ca="1">IF(LEN(A2201)=0,"",INDEX('Smelter Look-up'!$C:$C,MATCH($A2201,'Smelter Look-up'!$E:$E,0)))</f>
        <v/>
      </c>
      <c r="D2201" s="95"/>
      <c r="E2201" s="95" t="str">
        <f ca="1">IF(ISERROR($Y2201),"",OFFSET('Smelter Look-up'!$D$4,$Y2201-4,0)&amp;"")</f>
        <v/>
      </c>
      <c r="F2201" s="95" t="str">
        <f ca="1">IF(ISERROR($Y2201),"",OFFSET('Smelter Look-up'!$E$4,$Y2201-4,0))</f>
        <v/>
      </c>
      <c r="G2201" s="95" t="str">
        <f ca="1">IF(C2201="Smelter not listed","Enter smelter details",IF(ISERROR($Y2201),"",OFFSET('Smelter Look-up'!$F$4,$Y2201-4,0)))</f>
        <v/>
      </c>
      <c r="H2201" s="154" t="str">
        <f ca="1">IF(ISERROR($Y2201),"",OFFSET('Smelter Look-up'!$G$4,$Y2201-4,0))</f>
        <v/>
      </c>
      <c r="I2201" s="96" t="str">
        <f ca="1">IF(ISERROR($Y2201),"",OFFSET('Smelter Look-up'!$H$4,$Y2201-4,0))</f>
        <v/>
      </c>
      <c r="J2201" s="96" t="str">
        <f ca="1">IF(ISERROR($Y2201),"",OFFSET('Smelter Look-up'!$I$4,$Y2201-4,0))</f>
        <v/>
      </c>
      <c r="K2201" s="97"/>
      <c r="L2201" s="97"/>
      <c r="M2201" s="97"/>
      <c r="N2201" s="97"/>
      <c r="O2201" s="97"/>
      <c r="P2201" s="97"/>
      <c r="Q2201" s="98"/>
      <c r="R2201" s="140" t="str">
        <f ca="1">IF(ISERROR($Y2201),"",OFFSET('Smelter Look-up'!$C$4,$Y2201-4,0)&amp;"")</f>
        <v/>
      </c>
      <c r="S2201" s="98" t="str">
        <f ca="1" t="shared" si="244"/>
        <v/>
      </c>
      <c r="T2201" s="98" t="str">
        <f ca="1">IF(B2201="","",IF(ISERROR(MATCH($J2201,SorP!B:B,0)),"",INDIRECT("'SorP'!$A$"&amp;MATCH($S2201&amp;$J2201,SorP!C:C,0))))</f>
        <v/>
      </c>
      <c r="U2201" s="99"/>
      <c r="V2201" s="74" t="str">
        <f ca="1" t="shared" si="245"/>
        <v/>
      </c>
      <c r="W2201" s="74" t="b">
        <f ca="1" t="shared" si="246"/>
        <v>0</v>
      </c>
      <c r="X2201" s="74" t="str">
        <f ca="1" t="shared" si="247"/>
        <v>+</v>
      </c>
      <c r="Y2201" s="74" t="e">
        <f ca="1">IF(C2201="",NA(),MATCH($B2201&amp;$C2201,'Smelter Look-up'!$J:$J,0))</f>
        <v>#N/A</v>
      </c>
      <c r="AB2201" s="74">
        <f ca="1" t="shared" si="248"/>
        <v>0</v>
      </c>
      <c r="AC2201" s="74" t="str">
        <f ca="1" t="shared" si="249"/>
        <v/>
      </c>
      <c r="AD2201" s="74" t="str">
        <f ca="1" t="shared" si="250"/>
        <v/>
      </c>
    </row>
    <row r="2202" s="74" customFormat="1" ht="20.15" customHeight="1" spans="1:30">
      <c r="A2202" s="97"/>
      <c r="B2202" s="95" t="str">
        <f ca="1">IF(LEN(A2202)=0,"",INDEX('Smelter Look-up'!$A:$A,MATCH($A2202,'Smelter Look-up'!$E:$E,0)))</f>
        <v/>
      </c>
      <c r="C2202" s="95" t="str">
        <f ca="1">IF(LEN(A2202)=0,"",INDEX('Smelter Look-up'!$C:$C,MATCH($A2202,'Smelter Look-up'!$E:$E,0)))</f>
        <v/>
      </c>
      <c r="D2202" s="95"/>
      <c r="E2202" s="95" t="str">
        <f ca="1">IF(ISERROR($Y2202),"",OFFSET('Smelter Look-up'!$D$4,$Y2202-4,0)&amp;"")</f>
        <v/>
      </c>
      <c r="F2202" s="95" t="str">
        <f ca="1">IF(ISERROR($Y2202),"",OFFSET('Smelter Look-up'!$E$4,$Y2202-4,0))</f>
        <v/>
      </c>
      <c r="G2202" s="95" t="str">
        <f ca="1">IF(C2202="Smelter not listed","Enter smelter details",IF(ISERROR($Y2202),"",OFFSET('Smelter Look-up'!$F$4,$Y2202-4,0)))</f>
        <v/>
      </c>
      <c r="H2202" s="154" t="str">
        <f ca="1">IF(ISERROR($Y2202),"",OFFSET('Smelter Look-up'!$G$4,$Y2202-4,0))</f>
        <v/>
      </c>
      <c r="I2202" s="96" t="str">
        <f ca="1">IF(ISERROR($Y2202),"",OFFSET('Smelter Look-up'!$H$4,$Y2202-4,0))</f>
        <v/>
      </c>
      <c r="J2202" s="96" t="str">
        <f ca="1">IF(ISERROR($Y2202),"",OFFSET('Smelter Look-up'!$I$4,$Y2202-4,0))</f>
        <v/>
      </c>
      <c r="K2202" s="97"/>
      <c r="L2202" s="97"/>
      <c r="M2202" s="97"/>
      <c r="N2202" s="97"/>
      <c r="O2202" s="97"/>
      <c r="P2202" s="97"/>
      <c r="Q2202" s="98"/>
      <c r="R2202" s="140" t="str">
        <f ca="1">IF(ISERROR($Y2202),"",OFFSET('Smelter Look-up'!$C$4,$Y2202-4,0)&amp;"")</f>
        <v/>
      </c>
      <c r="S2202" s="98" t="str">
        <f ca="1" t="shared" si="244"/>
        <v/>
      </c>
      <c r="T2202" s="98" t="str">
        <f ca="1">IF(B2202="","",IF(ISERROR(MATCH($J2202,SorP!B:B,0)),"",INDIRECT("'SorP'!$A$"&amp;MATCH($S2202&amp;$J2202,SorP!C:C,0))))</f>
        <v/>
      </c>
      <c r="U2202" s="99"/>
      <c r="V2202" s="74" t="str">
        <f ca="1" t="shared" si="245"/>
        <v/>
      </c>
      <c r="W2202" s="74" t="b">
        <f ca="1" t="shared" si="246"/>
        <v>0</v>
      </c>
      <c r="X2202" s="74" t="str">
        <f ca="1" t="shared" si="247"/>
        <v>+</v>
      </c>
      <c r="Y2202" s="74" t="e">
        <f ca="1">IF(C2202="",NA(),MATCH($B2202&amp;$C2202,'Smelter Look-up'!$J:$J,0))</f>
        <v>#N/A</v>
      </c>
      <c r="AB2202" s="74">
        <f ca="1" t="shared" si="248"/>
        <v>0</v>
      </c>
      <c r="AC2202" s="74" t="str">
        <f ca="1" t="shared" si="249"/>
        <v/>
      </c>
      <c r="AD2202" s="74" t="str">
        <f ca="1" t="shared" si="250"/>
        <v/>
      </c>
    </row>
    <row r="2203" s="74" customFormat="1" ht="20.15" customHeight="1" spans="1:30">
      <c r="A2203" s="97"/>
      <c r="B2203" s="95" t="str">
        <f ca="1">IF(LEN(A2203)=0,"",INDEX('Smelter Look-up'!$A:$A,MATCH($A2203,'Smelter Look-up'!$E:$E,0)))</f>
        <v/>
      </c>
      <c r="C2203" s="95" t="str">
        <f ca="1">IF(LEN(A2203)=0,"",INDEX('Smelter Look-up'!$C:$C,MATCH($A2203,'Smelter Look-up'!$E:$E,0)))</f>
        <v/>
      </c>
      <c r="D2203" s="95"/>
      <c r="E2203" s="95" t="str">
        <f ca="1">IF(ISERROR($Y2203),"",OFFSET('Smelter Look-up'!$D$4,$Y2203-4,0)&amp;"")</f>
        <v/>
      </c>
      <c r="F2203" s="95" t="str">
        <f ca="1">IF(ISERROR($Y2203),"",OFFSET('Smelter Look-up'!$E$4,$Y2203-4,0))</f>
        <v/>
      </c>
      <c r="G2203" s="95" t="str">
        <f ca="1">IF(C2203="Smelter not listed","Enter smelter details",IF(ISERROR($Y2203),"",OFFSET('Smelter Look-up'!$F$4,$Y2203-4,0)))</f>
        <v/>
      </c>
      <c r="H2203" s="154" t="str">
        <f ca="1">IF(ISERROR($Y2203),"",OFFSET('Smelter Look-up'!$G$4,$Y2203-4,0))</f>
        <v/>
      </c>
      <c r="I2203" s="96" t="str">
        <f ca="1">IF(ISERROR($Y2203),"",OFFSET('Smelter Look-up'!$H$4,$Y2203-4,0))</f>
        <v/>
      </c>
      <c r="J2203" s="96" t="str">
        <f ca="1">IF(ISERROR($Y2203),"",OFFSET('Smelter Look-up'!$I$4,$Y2203-4,0))</f>
        <v/>
      </c>
      <c r="K2203" s="97"/>
      <c r="L2203" s="97"/>
      <c r="M2203" s="97"/>
      <c r="N2203" s="97"/>
      <c r="O2203" s="97"/>
      <c r="P2203" s="97"/>
      <c r="Q2203" s="98"/>
      <c r="R2203" s="140" t="str">
        <f ca="1">IF(ISERROR($Y2203),"",OFFSET('Smelter Look-up'!$C$4,$Y2203-4,0)&amp;"")</f>
        <v/>
      </c>
      <c r="S2203" s="98" t="str">
        <f ca="1" t="shared" si="244"/>
        <v/>
      </c>
      <c r="T2203" s="98" t="str">
        <f ca="1">IF(B2203="","",IF(ISERROR(MATCH($J2203,SorP!B:B,0)),"",INDIRECT("'SorP'!$A$"&amp;MATCH($S2203&amp;$J2203,SorP!C:C,0))))</f>
        <v/>
      </c>
      <c r="U2203" s="99"/>
      <c r="V2203" s="74" t="str">
        <f ca="1" t="shared" si="245"/>
        <v/>
      </c>
      <c r="W2203" s="74" t="b">
        <f ca="1" t="shared" si="246"/>
        <v>0</v>
      </c>
      <c r="X2203" s="74" t="str">
        <f ca="1" t="shared" si="247"/>
        <v>+</v>
      </c>
      <c r="Y2203" s="74" t="e">
        <f ca="1">IF(C2203="",NA(),MATCH($B2203&amp;$C2203,'Smelter Look-up'!$J:$J,0))</f>
        <v>#N/A</v>
      </c>
      <c r="AB2203" s="74">
        <f ca="1" t="shared" si="248"/>
        <v>0</v>
      </c>
      <c r="AC2203" s="74" t="str">
        <f ca="1" t="shared" si="249"/>
        <v/>
      </c>
      <c r="AD2203" s="74" t="str">
        <f ca="1" t="shared" si="250"/>
        <v/>
      </c>
    </row>
    <row r="2204" s="74" customFormat="1" ht="20.15" customHeight="1" spans="1:30">
      <c r="A2204" s="97"/>
      <c r="B2204" s="95" t="str">
        <f ca="1">IF(LEN(A2204)=0,"",INDEX('Smelter Look-up'!$A:$A,MATCH($A2204,'Smelter Look-up'!$E:$E,0)))</f>
        <v/>
      </c>
      <c r="C2204" s="95" t="str">
        <f ca="1">IF(LEN(A2204)=0,"",INDEX('Smelter Look-up'!$C:$C,MATCH($A2204,'Smelter Look-up'!$E:$E,0)))</f>
        <v/>
      </c>
      <c r="D2204" s="95"/>
      <c r="E2204" s="95" t="str">
        <f ca="1">IF(ISERROR($Y2204),"",OFFSET('Smelter Look-up'!$D$4,$Y2204-4,0)&amp;"")</f>
        <v/>
      </c>
      <c r="F2204" s="95" t="str">
        <f ca="1">IF(ISERROR($Y2204),"",OFFSET('Smelter Look-up'!$E$4,$Y2204-4,0))</f>
        <v/>
      </c>
      <c r="G2204" s="95" t="str">
        <f ca="1">IF(C2204="Smelter not listed","Enter smelter details",IF(ISERROR($Y2204),"",OFFSET('Smelter Look-up'!$F$4,$Y2204-4,0)))</f>
        <v/>
      </c>
      <c r="H2204" s="154" t="str">
        <f ca="1">IF(ISERROR($Y2204),"",OFFSET('Smelter Look-up'!$G$4,$Y2204-4,0))</f>
        <v/>
      </c>
      <c r="I2204" s="96" t="str">
        <f ca="1">IF(ISERROR($Y2204),"",OFFSET('Smelter Look-up'!$H$4,$Y2204-4,0))</f>
        <v/>
      </c>
      <c r="J2204" s="96" t="str">
        <f ca="1">IF(ISERROR($Y2204),"",OFFSET('Smelter Look-up'!$I$4,$Y2204-4,0))</f>
        <v/>
      </c>
      <c r="K2204" s="97"/>
      <c r="L2204" s="97"/>
      <c r="M2204" s="97"/>
      <c r="N2204" s="97"/>
      <c r="O2204" s="97"/>
      <c r="P2204" s="97"/>
      <c r="Q2204" s="98"/>
      <c r="R2204" s="140" t="str">
        <f ca="1">IF(ISERROR($Y2204),"",OFFSET('Smelter Look-up'!$C$4,$Y2204-4,0)&amp;"")</f>
        <v/>
      </c>
      <c r="S2204" s="98" t="str">
        <f ca="1" t="shared" si="244"/>
        <v/>
      </c>
      <c r="T2204" s="98" t="str">
        <f ca="1">IF(B2204="","",IF(ISERROR(MATCH($J2204,SorP!B:B,0)),"",INDIRECT("'SorP'!$A$"&amp;MATCH($S2204&amp;$J2204,SorP!C:C,0))))</f>
        <v/>
      </c>
      <c r="U2204" s="99"/>
      <c r="V2204" s="74" t="str">
        <f ca="1" t="shared" si="245"/>
        <v/>
      </c>
      <c r="W2204" s="74" t="b">
        <f ca="1" t="shared" si="246"/>
        <v>0</v>
      </c>
      <c r="X2204" s="74" t="str">
        <f ca="1" t="shared" si="247"/>
        <v>+</v>
      </c>
      <c r="Y2204" s="74" t="e">
        <f ca="1">IF(C2204="",NA(),MATCH($B2204&amp;$C2204,'Smelter Look-up'!$J:$J,0))</f>
        <v>#N/A</v>
      </c>
      <c r="AB2204" s="74">
        <f ca="1" t="shared" si="248"/>
        <v>0</v>
      </c>
      <c r="AC2204" s="74" t="str">
        <f ca="1" t="shared" si="249"/>
        <v/>
      </c>
      <c r="AD2204" s="74" t="str">
        <f ca="1" t="shared" si="250"/>
        <v/>
      </c>
    </row>
    <row r="2205" s="74" customFormat="1" ht="20.15" customHeight="1" spans="1:30">
      <c r="A2205" s="97"/>
      <c r="B2205" s="95" t="str">
        <f ca="1">IF(LEN(A2205)=0,"",INDEX('Smelter Look-up'!$A:$A,MATCH($A2205,'Smelter Look-up'!$E:$E,0)))</f>
        <v/>
      </c>
      <c r="C2205" s="95" t="str">
        <f ca="1">IF(LEN(A2205)=0,"",INDEX('Smelter Look-up'!$C:$C,MATCH($A2205,'Smelter Look-up'!$E:$E,0)))</f>
        <v/>
      </c>
      <c r="D2205" s="95"/>
      <c r="E2205" s="95" t="str">
        <f ca="1">IF(ISERROR($Y2205),"",OFFSET('Smelter Look-up'!$D$4,$Y2205-4,0)&amp;"")</f>
        <v/>
      </c>
      <c r="F2205" s="95" t="str">
        <f ca="1">IF(ISERROR($Y2205),"",OFFSET('Smelter Look-up'!$E$4,$Y2205-4,0))</f>
        <v/>
      </c>
      <c r="G2205" s="95" t="str">
        <f ca="1">IF(C2205="Smelter not listed","Enter smelter details",IF(ISERROR($Y2205),"",OFFSET('Smelter Look-up'!$F$4,$Y2205-4,0)))</f>
        <v/>
      </c>
      <c r="H2205" s="154" t="str">
        <f ca="1">IF(ISERROR($Y2205),"",OFFSET('Smelter Look-up'!$G$4,$Y2205-4,0))</f>
        <v/>
      </c>
      <c r="I2205" s="96" t="str">
        <f ca="1">IF(ISERROR($Y2205),"",OFFSET('Smelter Look-up'!$H$4,$Y2205-4,0))</f>
        <v/>
      </c>
      <c r="J2205" s="96" t="str">
        <f ca="1">IF(ISERROR($Y2205),"",OFFSET('Smelter Look-up'!$I$4,$Y2205-4,0))</f>
        <v/>
      </c>
      <c r="K2205" s="97"/>
      <c r="L2205" s="97"/>
      <c r="M2205" s="97"/>
      <c r="N2205" s="97"/>
      <c r="O2205" s="97"/>
      <c r="P2205" s="97"/>
      <c r="Q2205" s="98"/>
      <c r="R2205" s="140" t="str">
        <f ca="1">IF(ISERROR($Y2205),"",OFFSET('Smelter Look-up'!$C$4,$Y2205-4,0)&amp;"")</f>
        <v/>
      </c>
      <c r="S2205" s="98" t="str">
        <f ca="1" t="shared" si="244"/>
        <v/>
      </c>
      <c r="T2205" s="98" t="str">
        <f ca="1">IF(B2205="","",IF(ISERROR(MATCH($J2205,SorP!B:B,0)),"",INDIRECT("'SorP'!$A$"&amp;MATCH($S2205&amp;$J2205,SorP!C:C,0))))</f>
        <v/>
      </c>
      <c r="U2205" s="99"/>
      <c r="V2205" s="74" t="str">
        <f ca="1" t="shared" si="245"/>
        <v/>
      </c>
      <c r="W2205" s="74" t="b">
        <f ca="1" t="shared" si="246"/>
        <v>0</v>
      </c>
      <c r="X2205" s="74" t="str">
        <f ca="1" t="shared" si="247"/>
        <v>+</v>
      </c>
      <c r="Y2205" s="74" t="e">
        <f ca="1">IF(C2205="",NA(),MATCH($B2205&amp;$C2205,'Smelter Look-up'!$J:$J,0))</f>
        <v>#N/A</v>
      </c>
      <c r="AB2205" s="74">
        <f ca="1" t="shared" si="248"/>
        <v>0</v>
      </c>
      <c r="AC2205" s="74" t="str">
        <f ca="1" t="shared" si="249"/>
        <v/>
      </c>
      <c r="AD2205" s="74" t="str">
        <f ca="1" t="shared" si="250"/>
        <v/>
      </c>
    </row>
    <row r="2206" s="74" customFormat="1" ht="20.15" customHeight="1" spans="1:30">
      <c r="A2206" s="97"/>
      <c r="B2206" s="95" t="str">
        <f ca="1">IF(LEN(A2206)=0,"",INDEX('Smelter Look-up'!$A:$A,MATCH($A2206,'Smelter Look-up'!$E:$E,0)))</f>
        <v/>
      </c>
      <c r="C2206" s="95" t="str">
        <f ca="1">IF(LEN(A2206)=0,"",INDEX('Smelter Look-up'!$C:$C,MATCH($A2206,'Smelter Look-up'!$E:$E,0)))</f>
        <v/>
      </c>
      <c r="D2206" s="95"/>
      <c r="E2206" s="95" t="str">
        <f ca="1">IF(ISERROR($Y2206),"",OFFSET('Smelter Look-up'!$D$4,$Y2206-4,0)&amp;"")</f>
        <v/>
      </c>
      <c r="F2206" s="95" t="str">
        <f ca="1">IF(ISERROR($Y2206),"",OFFSET('Smelter Look-up'!$E$4,$Y2206-4,0))</f>
        <v/>
      </c>
      <c r="G2206" s="95" t="str">
        <f ca="1">IF(C2206="Smelter not listed","Enter smelter details",IF(ISERROR($Y2206),"",OFFSET('Smelter Look-up'!$F$4,$Y2206-4,0)))</f>
        <v/>
      </c>
      <c r="H2206" s="154" t="str">
        <f ca="1">IF(ISERROR($Y2206),"",OFFSET('Smelter Look-up'!$G$4,$Y2206-4,0))</f>
        <v/>
      </c>
      <c r="I2206" s="96" t="str">
        <f ca="1">IF(ISERROR($Y2206),"",OFFSET('Smelter Look-up'!$H$4,$Y2206-4,0))</f>
        <v/>
      </c>
      <c r="J2206" s="96" t="str">
        <f ca="1">IF(ISERROR($Y2206),"",OFFSET('Smelter Look-up'!$I$4,$Y2206-4,0))</f>
        <v/>
      </c>
      <c r="K2206" s="97"/>
      <c r="L2206" s="97"/>
      <c r="M2206" s="97"/>
      <c r="N2206" s="97"/>
      <c r="O2206" s="97"/>
      <c r="P2206" s="97"/>
      <c r="Q2206" s="98"/>
      <c r="R2206" s="140" t="str">
        <f ca="1">IF(ISERROR($Y2206),"",OFFSET('Smelter Look-up'!$C$4,$Y2206-4,0)&amp;"")</f>
        <v/>
      </c>
      <c r="S2206" s="98" t="str">
        <f ca="1" t="shared" si="244"/>
        <v/>
      </c>
      <c r="T2206" s="98" t="str">
        <f ca="1">IF(B2206="","",IF(ISERROR(MATCH($J2206,SorP!B:B,0)),"",INDIRECT("'SorP'!$A$"&amp;MATCH($S2206&amp;$J2206,SorP!C:C,0))))</f>
        <v/>
      </c>
      <c r="U2206" s="99"/>
      <c r="V2206" s="74" t="str">
        <f ca="1" t="shared" si="245"/>
        <v/>
      </c>
      <c r="W2206" s="74" t="b">
        <f ca="1" t="shared" si="246"/>
        <v>0</v>
      </c>
      <c r="X2206" s="74" t="str">
        <f ca="1" t="shared" si="247"/>
        <v>+</v>
      </c>
      <c r="Y2206" s="74" t="e">
        <f ca="1">IF(C2206="",NA(),MATCH($B2206&amp;$C2206,'Smelter Look-up'!$J:$J,0))</f>
        <v>#N/A</v>
      </c>
      <c r="AB2206" s="74">
        <f ca="1" t="shared" si="248"/>
        <v>0</v>
      </c>
      <c r="AC2206" s="74" t="str">
        <f ca="1" t="shared" si="249"/>
        <v/>
      </c>
      <c r="AD2206" s="74" t="str">
        <f ca="1" t="shared" si="250"/>
        <v/>
      </c>
    </row>
    <row r="2207" s="74" customFormat="1" ht="20.15" customHeight="1" spans="1:30">
      <c r="A2207" s="97"/>
      <c r="B2207" s="95" t="str">
        <f ca="1">IF(LEN(A2207)=0,"",INDEX('Smelter Look-up'!$A:$A,MATCH($A2207,'Smelter Look-up'!$E:$E,0)))</f>
        <v/>
      </c>
      <c r="C2207" s="95" t="str">
        <f ca="1">IF(LEN(A2207)=0,"",INDEX('Smelter Look-up'!$C:$C,MATCH($A2207,'Smelter Look-up'!$E:$E,0)))</f>
        <v/>
      </c>
      <c r="D2207" s="95"/>
      <c r="E2207" s="95" t="str">
        <f ca="1">IF(ISERROR($Y2207),"",OFFSET('Smelter Look-up'!$D$4,$Y2207-4,0)&amp;"")</f>
        <v/>
      </c>
      <c r="F2207" s="95" t="str">
        <f ca="1">IF(ISERROR($Y2207),"",OFFSET('Smelter Look-up'!$E$4,$Y2207-4,0))</f>
        <v/>
      </c>
      <c r="G2207" s="95" t="str">
        <f ca="1">IF(C2207="Smelter not listed","Enter smelter details",IF(ISERROR($Y2207),"",OFFSET('Smelter Look-up'!$F$4,$Y2207-4,0)))</f>
        <v/>
      </c>
      <c r="H2207" s="154" t="str">
        <f ca="1">IF(ISERROR($Y2207),"",OFFSET('Smelter Look-up'!$G$4,$Y2207-4,0))</f>
        <v/>
      </c>
      <c r="I2207" s="96" t="str">
        <f ca="1">IF(ISERROR($Y2207),"",OFFSET('Smelter Look-up'!$H$4,$Y2207-4,0))</f>
        <v/>
      </c>
      <c r="J2207" s="96" t="str">
        <f ca="1">IF(ISERROR($Y2207),"",OFFSET('Smelter Look-up'!$I$4,$Y2207-4,0))</f>
        <v/>
      </c>
      <c r="K2207" s="97"/>
      <c r="L2207" s="97"/>
      <c r="M2207" s="97"/>
      <c r="N2207" s="97"/>
      <c r="O2207" s="97"/>
      <c r="P2207" s="97"/>
      <c r="Q2207" s="98"/>
      <c r="R2207" s="140" t="str">
        <f ca="1">IF(ISERROR($Y2207),"",OFFSET('Smelter Look-up'!$C$4,$Y2207-4,0)&amp;"")</f>
        <v/>
      </c>
      <c r="S2207" s="98" t="str">
        <f ca="1" t="shared" si="244"/>
        <v/>
      </c>
      <c r="T2207" s="98" t="str">
        <f ca="1">IF(B2207="","",IF(ISERROR(MATCH($J2207,SorP!B:B,0)),"",INDIRECT("'SorP'!$A$"&amp;MATCH($S2207&amp;$J2207,SorP!C:C,0))))</f>
        <v/>
      </c>
      <c r="U2207" s="99"/>
      <c r="V2207" s="74" t="str">
        <f ca="1" t="shared" si="245"/>
        <v/>
      </c>
      <c r="W2207" s="74" t="b">
        <f ca="1" t="shared" si="246"/>
        <v>0</v>
      </c>
      <c r="X2207" s="74" t="str">
        <f ca="1" t="shared" si="247"/>
        <v>+</v>
      </c>
      <c r="Y2207" s="74" t="e">
        <f ca="1">IF(C2207="",NA(),MATCH($B2207&amp;$C2207,'Smelter Look-up'!$J:$J,0))</f>
        <v>#N/A</v>
      </c>
      <c r="AB2207" s="74">
        <f ca="1" t="shared" si="248"/>
        <v>0</v>
      </c>
      <c r="AC2207" s="74" t="str">
        <f ca="1" t="shared" si="249"/>
        <v/>
      </c>
      <c r="AD2207" s="74" t="str">
        <f ca="1" t="shared" si="250"/>
        <v/>
      </c>
    </row>
    <row r="2208" s="74" customFormat="1" ht="20.15" customHeight="1" spans="1:30">
      <c r="A2208" s="97"/>
      <c r="B2208" s="95" t="str">
        <f ca="1">IF(LEN(A2208)=0,"",INDEX('Smelter Look-up'!$A:$A,MATCH($A2208,'Smelter Look-up'!$E:$E,0)))</f>
        <v/>
      </c>
      <c r="C2208" s="95" t="str">
        <f ca="1">IF(LEN(A2208)=0,"",INDEX('Smelter Look-up'!$C:$C,MATCH($A2208,'Smelter Look-up'!$E:$E,0)))</f>
        <v/>
      </c>
      <c r="D2208" s="95"/>
      <c r="E2208" s="95" t="str">
        <f ca="1">IF(ISERROR($Y2208),"",OFFSET('Smelter Look-up'!$D$4,$Y2208-4,0)&amp;"")</f>
        <v/>
      </c>
      <c r="F2208" s="95" t="str">
        <f ca="1">IF(ISERROR($Y2208),"",OFFSET('Smelter Look-up'!$E$4,$Y2208-4,0))</f>
        <v/>
      </c>
      <c r="G2208" s="95" t="str">
        <f ca="1">IF(C2208="Smelter not listed","Enter smelter details",IF(ISERROR($Y2208),"",OFFSET('Smelter Look-up'!$F$4,$Y2208-4,0)))</f>
        <v/>
      </c>
      <c r="H2208" s="154" t="str">
        <f ca="1">IF(ISERROR($Y2208),"",OFFSET('Smelter Look-up'!$G$4,$Y2208-4,0))</f>
        <v/>
      </c>
      <c r="I2208" s="96" t="str">
        <f ca="1">IF(ISERROR($Y2208),"",OFFSET('Smelter Look-up'!$H$4,$Y2208-4,0))</f>
        <v/>
      </c>
      <c r="J2208" s="96" t="str">
        <f ca="1">IF(ISERROR($Y2208),"",OFFSET('Smelter Look-up'!$I$4,$Y2208-4,0))</f>
        <v/>
      </c>
      <c r="K2208" s="97"/>
      <c r="L2208" s="97"/>
      <c r="M2208" s="97"/>
      <c r="N2208" s="97"/>
      <c r="O2208" s="97"/>
      <c r="P2208" s="97"/>
      <c r="Q2208" s="98"/>
      <c r="R2208" s="140" t="str">
        <f ca="1">IF(ISERROR($Y2208),"",OFFSET('Smelter Look-up'!$C$4,$Y2208-4,0)&amp;"")</f>
        <v/>
      </c>
      <c r="S2208" s="98" t="str">
        <f ca="1" t="shared" si="244"/>
        <v/>
      </c>
      <c r="T2208" s="98" t="str">
        <f ca="1">IF(B2208="","",IF(ISERROR(MATCH($J2208,SorP!B:B,0)),"",INDIRECT("'SorP'!$A$"&amp;MATCH($S2208&amp;$J2208,SorP!C:C,0))))</f>
        <v/>
      </c>
      <c r="U2208" s="99"/>
      <c r="V2208" s="74" t="str">
        <f ca="1" t="shared" si="245"/>
        <v/>
      </c>
      <c r="W2208" s="74" t="b">
        <f ca="1" t="shared" si="246"/>
        <v>0</v>
      </c>
      <c r="X2208" s="74" t="str">
        <f ca="1" t="shared" si="247"/>
        <v>+</v>
      </c>
      <c r="Y2208" s="74" t="e">
        <f ca="1">IF(C2208="",NA(),MATCH($B2208&amp;$C2208,'Smelter Look-up'!$J:$J,0))</f>
        <v>#N/A</v>
      </c>
      <c r="AB2208" s="74">
        <f ca="1" t="shared" si="248"/>
        <v>0</v>
      </c>
      <c r="AC2208" s="74" t="str">
        <f ca="1" t="shared" si="249"/>
        <v/>
      </c>
      <c r="AD2208" s="74" t="str">
        <f ca="1" t="shared" si="250"/>
        <v/>
      </c>
    </row>
    <row r="2209" s="74" customFormat="1" ht="20.15" customHeight="1" spans="1:30">
      <c r="A2209" s="97"/>
      <c r="B2209" s="95" t="str">
        <f ca="1">IF(LEN(A2209)=0,"",INDEX('Smelter Look-up'!$A:$A,MATCH($A2209,'Smelter Look-up'!$E:$E,0)))</f>
        <v/>
      </c>
      <c r="C2209" s="95" t="str">
        <f ca="1">IF(LEN(A2209)=0,"",INDEX('Smelter Look-up'!$C:$C,MATCH($A2209,'Smelter Look-up'!$E:$E,0)))</f>
        <v/>
      </c>
      <c r="D2209" s="95"/>
      <c r="E2209" s="95" t="str">
        <f ca="1">IF(ISERROR($Y2209),"",OFFSET('Smelter Look-up'!$D$4,$Y2209-4,0)&amp;"")</f>
        <v/>
      </c>
      <c r="F2209" s="95" t="str">
        <f ca="1">IF(ISERROR($Y2209),"",OFFSET('Smelter Look-up'!$E$4,$Y2209-4,0))</f>
        <v/>
      </c>
      <c r="G2209" s="95" t="str">
        <f ca="1">IF(C2209="Smelter not listed","Enter smelter details",IF(ISERROR($Y2209),"",OFFSET('Smelter Look-up'!$F$4,$Y2209-4,0)))</f>
        <v/>
      </c>
      <c r="H2209" s="154" t="str">
        <f ca="1">IF(ISERROR($Y2209),"",OFFSET('Smelter Look-up'!$G$4,$Y2209-4,0))</f>
        <v/>
      </c>
      <c r="I2209" s="96" t="str">
        <f ca="1">IF(ISERROR($Y2209),"",OFFSET('Smelter Look-up'!$H$4,$Y2209-4,0))</f>
        <v/>
      </c>
      <c r="J2209" s="96" t="str">
        <f ca="1">IF(ISERROR($Y2209),"",OFFSET('Smelter Look-up'!$I$4,$Y2209-4,0))</f>
        <v/>
      </c>
      <c r="K2209" s="97"/>
      <c r="L2209" s="97"/>
      <c r="M2209" s="97"/>
      <c r="N2209" s="97"/>
      <c r="O2209" s="97"/>
      <c r="P2209" s="97"/>
      <c r="Q2209" s="98"/>
      <c r="R2209" s="140" t="str">
        <f ca="1">IF(ISERROR($Y2209),"",OFFSET('Smelter Look-up'!$C$4,$Y2209-4,0)&amp;"")</f>
        <v/>
      </c>
      <c r="S2209" s="98" t="str">
        <f ca="1" t="shared" si="244"/>
        <v/>
      </c>
      <c r="T2209" s="98" t="str">
        <f ca="1">IF(B2209="","",IF(ISERROR(MATCH($J2209,SorP!B:B,0)),"",INDIRECT("'SorP'!$A$"&amp;MATCH($S2209&amp;$J2209,SorP!C:C,0))))</f>
        <v/>
      </c>
      <c r="U2209" s="99"/>
      <c r="V2209" s="74" t="str">
        <f ca="1" t="shared" si="245"/>
        <v/>
      </c>
      <c r="W2209" s="74" t="b">
        <f ca="1" t="shared" si="246"/>
        <v>0</v>
      </c>
      <c r="X2209" s="74" t="str">
        <f ca="1" t="shared" si="247"/>
        <v>+</v>
      </c>
      <c r="Y2209" s="74" t="e">
        <f ca="1">IF(C2209="",NA(),MATCH($B2209&amp;$C2209,'Smelter Look-up'!$J:$J,0))</f>
        <v>#N/A</v>
      </c>
      <c r="AB2209" s="74">
        <f ca="1" t="shared" si="248"/>
        <v>0</v>
      </c>
      <c r="AC2209" s="74" t="str">
        <f ca="1" t="shared" si="249"/>
        <v/>
      </c>
      <c r="AD2209" s="74" t="str">
        <f ca="1" t="shared" si="250"/>
        <v/>
      </c>
    </row>
    <row r="2210" s="74" customFormat="1" ht="20.15" customHeight="1" spans="1:30">
      <c r="A2210" s="97"/>
      <c r="B2210" s="95" t="str">
        <f ca="1">IF(LEN(A2210)=0,"",INDEX('Smelter Look-up'!$A:$A,MATCH($A2210,'Smelter Look-up'!$E:$E,0)))</f>
        <v/>
      </c>
      <c r="C2210" s="95" t="str">
        <f ca="1">IF(LEN(A2210)=0,"",INDEX('Smelter Look-up'!$C:$C,MATCH($A2210,'Smelter Look-up'!$E:$E,0)))</f>
        <v/>
      </c>
      <c r="D2210" s="95"/>
      <c r="E2210" s="95" t="str">
        <f ca="1">IF(ISERROR($Y2210),"",OFFSET('Smelter Look-up'!$D$4,$Y2210-4,0)&amp;"")</f>
        <v/>
      </c>
      <c r="F2210" s="95" t="str">
        <f ca="1">IF(ISERROR($Y2210),"",OFFSET('Smelter Look-up'!$E$4,$Y2210-4,0))</f>
        <v/>
      </c>
      <c r="G2210" s="95" t="str">
        <f ca="1">IF(C2210="Smelter not listed","Enter smelter details",IF(ISERROR($Y2210),"",OFFSET('Smelter Look-up'!$F$4,$Y2210-4,0)))</f>
        <v/>
      </c>
      <c r="H2210" s="154" t="str">
        <f ca="1">IF(ISERROR($Y2210),"",OFFSET('Smelter Look-up'!$G$4,$Y2210-4,0))</f>
        <v/>
      </c>
      <c r="I2210" s="96" t="str">
        <f ca="1">IF(ISERROR($Y2210),"",OFFSET('Smelter Look-up'!$H$4,$Y2210-4,0))</f>
        <v/>
      </c>
      <c r="J2210" s="96" t="str">
        <f ca="1">IF(ISERROR($Y2210),"",OFFSET('Smelter Look-up'!$I$4,$Y2210-4,0))</f>
        <v/>
      </c>
      <c r="K2210" s="97"/>
      <c r="L2210" s="97"/>
      <c r="M2210" s="97"/>
      <c r="N2210" s="97"/>
      <c r="O2210" s="97"/>
      <c r="P2210" s="97"/>
      <c r="Q2210" s="98"/>
      <c r="R2210" s="140" t="str">
        <f ca="1">IF(ISERROR($Y2210),"",OFFSET('Smelter Look-up'!$C$4,$Y2210-4,0)&amp;"")</f>
        <v/>
      </c>
      <c r="S2210" s="98" t="str">
        <f ca="1" t="shared" si="244"/>
        <v/>
      </c>
      <c r="T2210" s="98" t="str">
        <f ca="1">IF(B2210="","",IF(ISERROR(MATCH($J2210,SorP!B:B,0)),"",INDIRECT("'SorP'!$A$"&amp;MATCH($S2210&amp;$J2210,SorP!C:C,0))))</f>
        <v/>
      </c>
      <c r="U2210" s="99"/>
      <c r="V2210" s="74" t="str">
        <f ca="1" t="shared" si="245"/>
        <v/>
      </c>
      <c r="W2210" s="74" t="b">
        <f ca="1" t="shared" si="246"/>
        <v>0</v>
      </c>
      <c r="X2210" s="74" t="str">
        <f ca="1" t="shared" si="247"/>
        <v>+</v>
      </c>
      <c r="Y2210" s="74" t="e">
        <f ca="1">IF(C2210="",NA(),MATCH($B2210&amp;$C2210,'Smelter Look-up'!$J:$J,0))</f>
        <v>#N/A</v>
      </c>
      <c r="AB2210" s="74">
        <f ca="1" t="shared" si="248"/>
        <v>0</v>
      </c>
      <c r="AC2210" s="74" t="str">
        <f ca="1" t="shared" si="249"/>
        <v/>
      </c>
      <c r="AD2210" s="74" t="str">
        <f ca="1" t="shared" si="250"/>
        <v/>
      </c>
    </row>
    <row r="2211" s="74" customFormat="1" ht="20.15" customHeight="1" spans="1:30">
      <c r="A2211" s="97"/>
      <c r="B2211" s="95" t="str">
        <f ca="1">IF(LEN(A2211)=0,"",INDEX('Smelter Look-up'!$A:$A,MATCH($A2211,'Smelter Look-up'!$E:$E,0)))</f>
        <v/>
      </c>
      <c r="C2211" s="95" t="str">
        <f ca="1">IF(LEN(A2211)=0,"",INDEX('Smelter Look-up'!$C:$C,MATCH($A2211,'Smelter Look-up'!$E:$E,0)))</f>
        <v/>
      </c>
      <c r="D2211" s="95"/>
      <c r="E2211" s="95" t="str">
        <f ca="1">IF(ISERROR($Y2211),"",OFFSET('Smelter Look-up'!$D$4,$Y2211-4,0)&amp;"")</f>
        <v/>
      </c>
      <c r="F2211" s="95" t="str">
        <f ca="1">IF(ISERROR($Y2211),"",OFFSET('Smelter Look-up'!$E$4,$Y2211-4,0))</f>
        <v/>
      </c>
      <c r="G2211" s="95" t="str">
        <f ca="1">IF(C2211="Smelter not listed","Enter smelter details",IF(ISERROR($Y2211),"",OFFSET('Smelter Look-up'!$F$4,$Y2211-4,0)))</f>
        <v/>
      </c>
      <c r="H2211" s="154" t="str">
        <f ca="1">IF(ISERROR($Y2211),"",OFFSET('Smelter Look-up'!$G$4,$Y2211-4,0))</f>
        <v/>
      </c>
      <c r="I2211" s="96" t="str">
        <f ca="1">IF(ISERROR($Y2211),"",OFFSET('Smelter Look-up'!$H$4,$Y2211-4,0))</f>
        <v/>
      </c>
      <c r="J2211" s="96" t="str">
        <f ca="1">IF(ISERROR($Y2211),"",OFFSET('Smelter Look-up'!$I$4,$Y2211-4,0))</f>
        <v/>
      </c>
      <c r="K2211" s="97"/>
      <c r="L2211" s="97"/>
      <c r="M2211" s="97"/>
      <c r="N2211" s="97"/>
      <c r="O2211" s="97"/>
      <c r="P2211" s="97"/>
      <c r="Q2211" s="98"/>
      <c r="R2211" s="140" t="str">
        <f ca="1">IF(ISERROR($Y2211),"",OFFSET('Smelter Look-up'!$C$4,$Y2211-4,0)&amp;"")</f>
        <v/>
      </c>
      <c r="S2211" s="98" t="str">
        <f ca="1" t="shared" si="244"/>
        <v/>
      </c>
      <c r="T2211" s="98" t="str">
        <f ca="1">IF(B2211="","",IF(ISERROR(MATCH($J2211,SorP!B:B,0)),"",INDIRECT("'SorP'!$A$"&amp;MATCH($S2211&amp;$J2211,SorP!C:C,0))))</f>
        <v/>
      </c>
      <c r="U2211" s="99"/>
      <c r="V2211" s="74" t="str">
        <f ca="1" t="shared" si="245"/>
        <v/>
      </c>
      <c r="W2211" s="74" t="b">
        <f ca="1" t="shared" si="246"/>
        <v>0</v>
      </c>
      <c r="X2211" s="74" t="str">
        <f ca="1" t="shared" si="247"/>
        <v>+</v>
      </c>
      <c r="Y2211" s="74" t="e">
        <f ca="1">IF(C2211="",NA(),MATCH($B2211&amp;$C2211,'Smelter Look-up'!$J:$J,0))</f>
        <v>#N/A</v>
      </c>
      <c r="AB2211" s="74">
        <f ca="1" t="shared" si="248"/>
        <v>0</v>
      </c>
      <c r="AC2211" s="74" t="str">
        <f ca="1" t="shared" si="249"/>
        <v/>
      </c>
      <c r="AD2211" s="74" t="str">
        <f ca="1" t="shared" si="250"/>
        <v/>
      </c>
    </row>
    <row r="2212" s="74" customFormat="1" ht="20.15" customHeight="1" spans="1:30">
      <c r="A2212" s="97"/>
      <c r="B2212" s="95" t="str">
        <f ca="1">IF(LEN(A2212)=0,"",INDEX('Smelter Look-up'!$A:$A,MATCH($A2212,'Smelter Look-up'!$E:$E,0)))</f>
        <v/>
      </c>
      <c r="C2212" s="95" t="str">
        <f ca="1">IF(LEN(A2212)=0,"",INDEX('Smelter Look-up'!$C:$C,MATCH($A2212,'Smelter Look-up'!$E:$E,0)))</f>
        <v/>
      </c>
      <c r="D2212" s="95"/>
      <c r="E2212" s="95" t="str">
        <f ca="1">IF(ISERROR($Y2212),"",OFFSET('Smelter Look-up'!$D$4,$Y2212-4,0)&amp;"")</f>
        <v/>
      </c>
      <c r="F2212" s="95" t="str">
        <f ca="1">IF(ISERROR($Y2212),"",OFFSET('Smelter Look-up'!$E$4,$Y2212-4,0))</f>
        <v/>
      </c>
      <c r="G2212" s="95" t="str">
        <f ca="1">IF(C2212="Smelter not listed","Enter smelter details",IF(ISERROR($Y2212),"",OFFSET('Smelter Look-up'!$F$4,$Y2212-4,0)))</f>
        <v/>
      </c>
      <c r="H2212" s="154" t="str">
        <f ca="1">IF(ISERROR($Y2212),"",OFFSET('Smelter Look-up'!$G$4,$Y2212-4,0))</f>
        <v/>
      </c>
      <c r="I2212" s="96" t="str">
        <f ca="1">IF(ISERROR($Y2212),"",OFFSET('Smelter Look-up'!$H$4,$Y2212-4,0))</f>
        <v/>
      </c>
      <c r="J2212" s="96" t="str">
        <f ca="1">IF(ISERROR($Y2212),"",OFFSET('Smelter Look-up'!$I$4,$Y2212-4,0))</f>
        <v/>
      </c>
      <c r="K2212" s="97"/>
      <c r="L2212" s="97"/>
      <c r="M2212" s="97"/>
      <c r="N2212" s="97"/>
      <c r="O2212" s="97"/>
      <c r="P2212" s="97"/>
      <c r="Q2212" s="98"/>
      <c r="R2212" s="140" t="str">
        <f ca="1">IF(ISERROR($Y2212),"",OFFSET('Smelter Look-up'!$C$4,$Y2212-4,0)&amp;"")</f>
        <v/>
      </c>
      <c r="S2212" s="98" t="str">
        <f ca="1" t="shared" si="244"/>
        <v/>
      </c>
      <c r="T2212" s="98" t="str">
        <f ca="1">IF(B2212="","",IF(ISERROR(MATCH($J2212,SorP!B:B,0)),"",INDIRECT("'SorP'!$A$"&amp;MATCH($S2212&amp;$J2212,SorP!C:C,0))))</f>
        <v/>
      </c>
      <c r="U2212" s="99"/>
      <c r="V2212" s="74" t="str">
        <f ca="1" t="shared" si="245"/>
        <v/>
      </c>
      <c r="W2212" s="74" t="b">
        <f ca="1" t="shared" si="246"/>
        <v>0</v>
      </c>
      <c r="X2212" s="74" t="str">
        <f ca="1" t="shared" si="247"/>
        <v>+</v>
      </c>
      <c r="Y2212" s="74" t="e">
        <f ca="1">IF(C2212="",NA(),MATCH($B2212&amp;$C2212,'Smelter Look-up'!$J:$J,0))</f>
        <v>#N/A</v>
      </c>
      <c r="AB2212" s="74">
        <f ca="1" t="shared" si="248"/>
        <v>0</v>
      </c>
      <c r="AC2212" s="74" t="str">
        <f ca="1" t="shared" si="249"/>
        <v/>
      </c>
      <c r="AD2212" s="74" t="str">
        <f ca="1" t="shared" si="250"/>
        <v/>
      </c>
    </row>
    <row r="2213" s="74" customFormat="1" ht="20.15" customHeight="1" spans="1:30">
      <c r="A2213" s="97"/>
      <c r="B2213" s="95" t="str">
        <f ca="1">IF(LEN(A2213)=0,"",INDEX('Smelter Look-up'!$A:$A,MATCH($A2213,'Smelter Look-up'!$E:$E,0)))</f>
        <v/>
      </c>
      <c r="C2213" s="95" t="str">
        <f ca="1">IF(LEN(A2213)=0,"",INDEX('Smelter Look-up'!$C:$C,MATCH($A2213,'Smelter Look-up'!$E:$E,0)))</f>
        <v/>
      </c>
      <c r="D2213" s="95"/>
      <c r="E2213" s="95" t="str">
        <f ca="1">IF(ISERROR($Y2213),"",OFFSET('Smelter Look-up'!$D$4,$Y2213-4,0)&amp;"")</f>
        <v/>
      </c>
      <c r="F2213" s="95" t="str">
        <f ca="1">IF(ISERROR($Y2213),"",OFFSET('Smelter Look-up'!$E$4,$Y2213-4,0))</f>
        <v/>
      </c>
      <c r="G2213" s="95" t="str">
        <f ca="1">IF(C2213="Smelter not listed","Enter smelter details",IF(ISERROR($Y2213),"",OFFSET('Smelter Look-up'!$F$4,$Y2213-4,0)))</f>
        <v/>
      </c>
      <c r="H2213" s="154" t="str">
        <f ca="1">IF(ISERROR($Y2213),"",OFFSET('Smelter Look-up'!$G$4,$Y2213-4,0))</f>
        <v/>
      </c>
      <c r="I2213" s="96" t="str">
        <f ca="1">IF(ISERROR($Y2213),"",OFFSET('Smelter Look-up'!$H$4,$Y2213-4,0))</f>
        <v/>
      </c>
      <c r="J2213" s="96" t="str">
        <f ca="1">IF(ISERROR($Y2213),"",OFFSET('Smelter Look-up'!$I$4,$Y2213-4,0))</f>
        <v/>
      </c>
      <c r="K2213" s="97"/>
      <c r="L2213" s="97"/>
      <c r="M2213" s="97"/>
      <c r="N2213" s="97"/>
      <c r="O2213" s="97"/>
      <c r="P2213" s="97"/>
      <c r="Q2213" s="98"/>
      <c r="R2213" s="140" t="str">
        <f ca="1">IF(ISERROR($Y2213),"",OFFSET('Smelter Look-up'!$C$4,$Y2213-4,0)&amp;"")</f>
        <v/>
      </c>
      <c r="S2213" s="98" t="str">
        <f ca="1" t="shared" si="244"/>
        <v/>
      </c>
      <c r="T2213" s="98" t="str">
        <f ca="1">IF(B2213="","",IF(ISERROR(MATCH($J2213,SorP!B:B,0)),"",INDIRECT("'SorP'!$A$"&amp;MATCH($S2213&amp;$J2213,SorP!C:C,0))))</f>
        <v/>
      </c>
      <c r="U2213" s="99"/>
      <c r="V2213" s="74" t="str">
        <f ca="1" t="shared" si="245"/>
        <v/>
      </c>
      <c r="W2213" s="74" t="b">
        <f ca="1" t="shared" si="246"/>
        <v>0</v>
      </c>
      <c r="X2213" s="74" t="str">
        <f ca="1" t="shared" si="247"/>
        <v>+</v>
      </c>
      <c r="Y2213" s="74" t="e">
        <f ca="1">IF(C2213="",NA(),MATCH($B2213&amp;$C2213,'Smelter Look-up'!$J:$J,0))</f>
        <v>#N/A</v>
      </c>
      <c r="AB2213" s="74">
        <f ca="1" t="shared" si="248"/>
        <v>0</v>
      </c>
      <c r="AC2213" s="74" t="str">
        <f ca="1" t="shared" si="249"/>
        <v/>
      </c>
      <c r="AD2213" s="74" t="str">
        <f ca="1" t="shared" si="250"/>
        <v/>
      </c>
    </row>
    <row r="2214" s="74" customFormat="1" ht="20.15" customHeight="1" spans="1:30">
      <c r="A2214" s="97"/>
      <c r="B2214" s="95" t="str">
        <f ca="1">IF(LEN(A2214)=0,"",INDEX('Smelter Look-up'!$A:$A,MATCH($A2214,'Smelter Look-up'!$E:$E,0)))</f>
        <v/>
      </c>
      <c r="C2214" s="95" t="str">
        <f ca="1">IF(LEN(A2214)=0,"",INDEX('Smelter Look-up'!$C:$C,MATCH($A2214,'Smelter Look-up'!$E:$E,0)))</f>
        <v/>
      </c>
      <c r="D2214" s="95"/>
      <c r="E2214" s="95" t="str">
        <f ca="1">IF(ISERROR($Y2214),"",OFFSET('Smelter Look-up'!$D$4,$Y2214-4,0)&amp;"")</f>
        <v/>
      </c>
      <c r="F2214" s="95" t="str">
        <f ca="1">IF(ISERROR($Y2214),"",OFFSET('Smelter Look-up'!$E$4,$Y2214-4,0))</f>
        <v/>
      </c>
      <c r="G2214" s="95" t="str">
        <f ca="1">IF(C2214="Smelter not listed","Enter smelter details",IF(ISERROR($Y2214),"",OFFSET('Smelter Look-up'!$F$4,$Y2214-4,0)))</f>
        <v/>
      </c>
      <c r="H2214" s="154" t="str">
        <f ca="1">IF(ISERROR($Y2214),"",OFFSET('Smelter Look-up'!$G$4,$Y2214-4,0))</f>
        <v/>
      </c>
      <c r="I2214" s="96" t="str">
        <f ca="1">IF(ISERROR($Y2214),"",OFFSET('Smelter Look-up'!$H$4,$Y2214-4,0))</f>
        <v/>
      </c>
      <c r="J2214" s="96" t="str">
        <f ca="1">IF(ISERROR($Y2214),"",OFFSET('Smelter Look-up'!$I$4,$Y2214-4,0))</f>
        <v/>
      </c>
      <c r="K2214" s="97"/>
      <c r="L2214" s="97"/>
      <c r="M2214" s="97"/>
      <c r="N2214" s="97"/>
      <c r="O2214" s="97"/>
      <c r="P2214" s="97"/>
      <c r="Q2214" s="98"/>
      <c r="R2214" s="140" t="str">
        <f ca="1">IF(ISERROR($Y2214),"",OFFSET('Smelter Look-up'!$C$4,$Y2214-4,0)&amp;"")</f>
        <v/>
      </c>
      <c r="S2214" s="98" t="str">
        <f ca="1" t="shared" si="244"/>
        <v/>
      </c>
      <c r="T2214" s="98" t="str">
        <f ca="1">IF(B2214="","",IF(ISERROR(MATCH($J2214,SorP!B:B,0)),"",INDIRECT("'SorP'!$A$"&amp;MATCH($S2214&amp;$J2214,SorP!C:C,0))))</f>
        <v/>
      </c>
      <c r="U2214" s="99"/>
      <c r="V2214" s="74" t="str">
        <f ca="1" t="shared" si="245"/>
        <v/>
      </c>
      <c r="W2214" s="74" t="b">
        <f ca="1" t="shared" si="246"/>
        <v>0</v>
      </c>
      <c r="X2214" s="74" t="str">
        <f ca="1" t="shared" si="247"/>
        <v>+</v>
      </c>
      <c r="Y2214" s="74" t="e">
        <f ca="1">IF(C2214="",NA(),MATCH($B2214&amp;$C2214,'Smelter Look-up'!$J:$J,0))</f>
        <v>#N/A</v>
      </c>
      <c r="AB2214" s="74">
        <f ca="1" t="shared" si="248"/>
        <v>0</v>
      </c>
      <c r="AC2214" s="74" t="str">
        <f ca="1" t="shared" si="249"/>
        <v/>
      </c>
      <c r="AD2214" s="74" t="str">
        <f ca="1" t="shared" si="250"/>
        <v/>
      </c>
    </row>
    <row r="2215" s="74" customFormat="1" ht="20.15" customHeight="1" spans="1:30">
      <c r="A2215" s="97"/>
      <c r="B2215" s="95" t="str">
        <f ca="1">IF(LEN(A2215)=0,"",INDEX('Smelter Look-up'!$A:$A,MATCH($A2215,'Smelter Look-up'!$E:$E,0)))</f>
        <v/>
      </c>
      <c r="C2215" s="95" t="str">
        <f ca="1">IF(LEN(A2215)=0,"",INDEX('Smelter Look-up'!$C:$C,MATCH($A2215,'Smelter Look-up'!$E:$E,0)))</f>
        <v/>
      </c>
      <c r="D2215" s="95"/>
      <c r="E2215" s="95" t="str">
        <f ca="1">IF(ISERROR($Y2215),"",OFFSET('Smelter Look-up'!$D$4,$Y2215-4,0)&amp;"")</f>
        <v/>
      </c>
      <c r="F2215" s="95" t="str">
        <f ca="1">IF(ISERROR($Y2215),"",OFFSET('Smelter Look-up'!$E$4,$Y2215-4,0))</f>
        <v/>
      </c>
      <c r="G2215" s="95" t="str">
        <f ca="1">IF(C2215="Smelter not listed","Enter smelter details",IF(ISERROR($Y2215),"",OFFSET('Smelter Look-up'!$F$4,$Y2215-4,0)))</f>
        <v/>
      </c>
      <c r="H2215" s="154" t="str">
        <f ca="1">IF(ISERROR($Y2215),"",OFFSET('Smelter Look-up'!$G$4,$Y2215-4,0))</f>
        <v/>
      </c>
      <c r="I2215" s="96" t="str">
        <f ca="1">IF(ISERROR($Y2215),"",OFFSET('Smelter Look-up'!$H$4,$Y2215-4,0))</f>
        <v/>
      </c>
      <c r="J2215" s="96" t="str">
        <f ca="1">IF(ISERROR($Y2215),"",OFFSET('Smelter Look-up'!$I$4,$Y2215-4,0))</f>
        <v/>
      </c>
      <c r="K2215" s="97"/>
      <c r="L2215" s="97"/>
      <c r="M2215" s="97"/>
      <c r="N2215" s="97"/>
      <c r="O2215" s="97"/>
      <c r="P2215" s="97"/>
      <c r="Q2215" s="98"/>
      <c r="R2215" s="140" t="str">
        <f ca="1">IF(ISERROR($Y2215),"",OFFSET('Smelter Look-up'!$C$4,$Y2215-4,0)&amp;"")</f>
        <v/>
      </c>
      <c r="S2215" s="98" t="str">
        <f ca="1" t="shared" si="244"/>
        <v/>
      </c>
      <c r="T2215" s="98" t="str">
        <f ca="1">IF(B2215="","",IF(ISERROR(MATCH($J2215,SorP!B:B,0)),"",INDIRECT("'SorP'!$A$"&amp;MATCH($S2215&amp;$J2215,SorP!C:C,0))))</f>
        <v/>
      </c>
      <c r="U2215" s="99"/>
      <c r="V2215" s="74" t="str">
        <f ca="1" t="shared" si="245"/>
        <v/>
      </c>
      <c r="W2215" s="74" t="b">
        <f ca="1" t="shared" si="246"/>
        <v>0</v>
      </c>
      <c r="X2215" s="74" t="str">
        <f ca="1" t="shared" si="247"/>
        <v>+</v>
      </c>
      <c r="Y2215" s="74" t="e">
        <f ca="1">IF(C2215="",NA(),MATCH($B2215&amp;$C2215,'Smelter Look-up'!$J:$J,0))</f>
        <v>#N/A</v>
      </c>
      <c r="AB2215" s="74">
        <f ca="1" t="shared" si="248"/>
        <v>0</v>
      </c>
      <c r="AC2215" s="74" t="str">
        <f ca="1" t="shared" si="249"/>
        <v/>
      </c>
      <c r="AD2215" s="74" t="str">
        <f ca="1" t="shared" si="250"/>
        <v/>
      </c>
    </row>
    <row r="2216" s="74" customFormat="1" ht="20.15" customHeight="1" spans="1:30">
      <c r="A2216" s="97"/>
      <c r="B2216" s="95" t="str">
        <f ca="1">IF(LEN(A2216)=0,"",INDEX('Smelter Look-up'!$A:$A,MATCH($A2216,'Smelter Look-up'!$E:$E,0)))</f>
        <v/>
      </c>
      <c r="C2216" s="95" t="str">
        <f ca="1">IF(LEN(A2216)=0,"",INDEX('Smelter Look-up'!$C:$C,MATCH($A2216,'Smelter Look-up'!$E:$E,0)))</f>
        <v/>
      </c>
      <c r="D2216" s="95"/>
      <c r="E2216" s="95" t="str">
        <f ca="1">IF(ISERROR($Y2216),"",OFFSET('Smelter Look-up'!$D$4,$Y2216-4,0)&amp;"")</f>
        <v/>
      </c>
      <c r="F2216" s="95" t="str">
        <f ca="1">IF(ISERROR($Y2216),"",OFFSET('Smelter Look-up'!$E$4,$Y2216-4,0))</f>
        <v/>
      </c>
      <c r="G2216" s="95" t="str">
        <f ca="1">IF(C2216="Smelter not listed","Enter smelter details",IF(ISERROR($Y2216),"",OFFSET('Smelter Look-up'!$F$4,$Y2216-4,0)))</f>
        <v/>
      </c>
      <c r="H2216" s="154" t="str">
        <f ca="1">IF(ISERROR($Y2216),"",OFFSET('Smelter Look-up'!$G$4,$Y2216-4,0))</f>
        <v/>
      </c>
      <c r="I2216" s="96" t="str">
        <f ca="1">IF(ISERROR($Y2216),"",OFFSET('Smelter Look-up'!$H$4,$Y2216-4,0))</f>
        <v/>
      </c>
      <c r="J2216" s="96" t="str">
        <f ca="1">IF(ISERROR($Y2216),"",OFFSET('Smelter Look-up'!$I$4,$Y2216-4,0))</f>
        <v/>
      </c>
      <c r="K2216" s="97"/>
      <c r="L2216" s="97"/>
      <c r="M2216" s="97"/>
      <c r="N2216" s="97"/>
      <c r="O2216" s="97"/>
      <c r="P2216" s="97"/>
      <c r="Q2216" s="98"/>
      <c r="R2216" s="140" t="str">
        <f ca="1">IF(ISERROR($Y2216),"",OFFSET('Smelter Look-up'!$C$4,$Y2216-4,0)&amp;"")</f>
        <v/>
      </c>
      <c r="S2216" s="98" t="str">
        <f ca="1" t="shared" si="244"/>
        <v/>
      </c>
      <c r="T2216" s="98" t="str">
        <f ca="1">IF(B2216="","",IF(ISERROR(MATCH($J2216,SorP!B:B,0)),"",INDIRECT("'SorP'!$A$"&amp;MATCH($S2216&amp;$J2216,SorP!C:C,0))))</f>
        <v/>
      </c>
      <c r="U2216" s="99"/>
      <c r="V2216" s="74" t="str">
        <f ca="1" t="shared" si="245"/>
        <v/>
      </c>
      <c r="W2216" s="74" t="b">
        <f ca="1" t="shared" si="246"/>
        <v>0</v>
      </c>
      <c r="X2216" s="74" t="str">
        <f ca="1" t="shared" si="247"/>
        <v>+</v>
      </c>
      <c r="Y2216" s="74" t="e">
        <f ca="1">IF(C2216="",NA(),MATCH($B2216&amp;$C2216,'Smelter Look-up'!$J:$J,0))</f>
        <v>#N/A</v>
      </c>
      <c r="AB2216" s="74">
        <f ca="1" t="shared" si="248"/>
        <v>0</v>
      </c>
      <c r="AC2216" s="74" t="str">
        <f ca="1" t="shared" si="249"/>
        <v/>
      </c>
      <c r="AD2216" s="74" t="str">
        <f ca="1" t="shared" si="250"/>
        <v/>
      </c>
    </row>
    <row r="2217" s="74" customFormat="1" ht="20.15" customHeight="1" spans="1:30">
      <c r="A2217" s="97"/>
      <c r="B2217" s="95" t="str">
        <f ca="1">IF(LEN(A2217)=0,"",INDEX('Smelter Look-up'!$A:$A,MATCH($A2217,'Smelter Look-up'!$E:$E,0)))</f>
        <v/>
      </c>
      <c r="C2217" s="95" t="str">
        <f ca="1">IF(LEN(A2217)=0,"",INDEX('Smelter Look-up'!$C:$C,MATCH($A2217,'Smelter Look-up'!$E:$E,0)))</f>
        <v/>
      </c>
      <c r="D2217" s="95"/>
      <c r="E2217" s="95" t="str">
        <f ca="1">IF(ISERROR($Y2217),"",OFFSET('Smelter Look-up'!$D$4,$Y2217-4,0)&amp;"")</f>
        <v/>
      </c>
      <c r="F2217" s="95" t="str">
        <f ca="1">IF(ISERROR($Y2217),"",OFFSET('Smelter Look-up'!$E$4,$Y2217-4,0))</f>
        <v/>
      </c>
      <c r="G2217" s="95" t="str">
        <f ca="1">IF(C2217="Smelter not listed","Enter smelter details",IF(ISERROR($Y2217),"",OFFSET('Smelter Look-up'!$F$4,$Y2217-4,0)))</f>
        <v/>
      </c>
      <c r="H2217" s="154" t="str">
        <f ca="1">IF(ISERROR($Y2217),"",OFFSET('Smelter Look-up'!$G$4,$Y2217-4,0))</f>
        <v/>
      </c>
      <c r="I2217" s="96" t="str">
        <f ca="1">IF(ISERROR($Y2217),"",OFFSET('Smelter Look-up'!$H$4,$Y2217-4,0))</f>
        <v/>
      </c>
      <c r="J2217" s="96" t="str">
        <f ca="1">IF(ISERROR($Y2217),"",OFFSET('Smelter Look-up'!$I$4,$Y2217-4,0))</f>
        <v/>
      </c>
      <c r="K2217" s="97"/>
      <c r="L2217" s="97"/>
      <c r="M2217" s="97"/>
      <c r="N2217" s="97"/>
      <c r="O2217" s="97"/>
      <c r="P2217" s="97"/>
      <c r="Q2217" s="98"/>
      <c r="R2217" s="140" t="str">
        <f ca="1">IF(ISERROR($Y2217),"",OFFSET('Smelter Look-up'!$C$4,$Y2217-4,0)&amp;"")</f>
        <v/>
      </c>
      <c r="S2217" s="98" t="str">
        <f ca="1" t="shared" si="244"/>
        <v/>
      </c>
      <c r="T2217" s="98" t="str">
        <f ca="1">IF(B2217="","",IF(ISERROR(MATCH($J2217,SorP!B:B,0)),"",INDIRECT("'SorP'!$A$"&amp;MATCH($S2217&amp;$J2217,SorP!C:C,0))))</f>
        <v/>
      </c>
      <c r="U2217" s="99"/>
      <c r="V2217" s="74" t="str">
        <f ca="1" t="shared" si="245"/>
        <v/>
      </c>
      <c r="W2217" s="74" t="b">
        <f ca="1" t="shared" si="246"/>
        <v>0</v>
      </c>
      <c r="X2217" s="74" t="str">
        <f ca="1" t="shared" si="247"/>
        <v>+</v>
      </c>
      <c r="Y2217" s="74" t="e">
        <f ca="1">IF(C2217="",NA(),MATCH($B2217&amp;$C2217,'Smelter Look-up'!$J:$J,0))</f>
        <v>#N/A</v>
      </c>
      <c r="AB2217" s="74">
        <f ca="1" t="shared" si="248"/>
        <v>0</v>
      </c>
      <c r="AC2217" s="74" t="str">
        <f ca="1" t="shared" si="249"/>
        <v/>
      </c>
      <c r="AD2217" s="74" t="str">
        <f ca="1" t="shared" si="250"/>
        <v/>
      </c>
    </row>
    <row r="2218" s="74" customFormat="1" ht="20.15" customHeight="1" spans="1:30">
      <c r="A2218" s="97"/>
      <c r="B2218" s="95" t="str">
        <f ca="1">IF(LEN(A2218)=0,"",INDEX('Smelter Look-up'!$A:$A,MATCH($A2218,'Smelter Look-up'!$E:$E,0)))</f>
        <v/>
      </c>
      <c r="C2218" s="95" t="str">
        <f ca="1">IF(LEN(A2218)=0,"",INDEX('Smelter Look-up'!$C:$C,MATCH($A2218,'Smelter Look-up'!$E:$E,0)))</f>
        <v/>
      </c>
      <c r="D2218" s="95"/>
      <c r="E2218" s="95" t="str">
        <f ca="1">IF(ISERROR($Y2218),"",OFFSET('Smelter Look-up'!$D$4,$Y2218-4,0)&amp;"")</f>
        <v/>
      </c>
      <c r="F2218" s="95" t="str">
        <f ca="1">IF(ISERROR($Y2218),"",OFFSET('Smelter Look-up'!$E$4,$Y2218-4,0))</f>
        <v/>
      </c>
      <c r="G2218" s="95" t="str">
        <f ca="1">IF(C2218="Smelter not listed","Enter smelter details",IF(ISERROR($Y2218),"",OFFSET('Smelter Look-up'!$F$4,$Y2218-4,0)))</f>
        <v/>
      </c>
      <c r="H2218" s="154" t="str">
        <f ca="1">IF(ISERROR($Y2218),"",OFFSET('Smelter Look-up'!$G$4,$Y2218-4,0))</f>
        <v/>
      </c>
      <c r="I2218" s="96" t="str">
        <f ca="1">IF(ISERROR($Y2218),"",OFFSET('Smelter Look-up'!$H$4,$Y2218-4,0))</f>
        <v/>
      </c>
      <c r="J2218" s="96" t="str">
        <f ca="1">IF(ISERROR($Y2218),"",OFFSET('Smelter Look-up'!$I$4,$Y2218-4,0))</f>
        <v/>
      </c>
      <c r="K2218" s="97"/>
      <c r="L2218" s="97"/>
      <c r="M2218" s="97"/>
      <c r="N2218" s="97"/>
      <c r="O2218" s="97"/>
      <c r="P2218" s="97"/>
      <c r="Q2218" s="98"/>
      <c r="R2218" s="140" t="str">
        <f ca="1">IF(ISERROR($Y2218),"",OFFSET('Smelter Look-up'!$C$4,$Y2218-4,0)&amp;"")</f>
        <v/>
      </c>
      <c r="S2218" s="98" t="str">
        <f ca="1" t="shared" si="244"/>
        <v/>
      </c>
      <c r="T2218" s="98" t="str">
        <f ca="1">IF(B2218="","",IF(ISERROR(MATCH($J2218,SorP!B:B,0)),"",INDIRECT("'SorP'!$A$"&amp;MATCH($S2218&amp;$J2218,SorP!C:C,0))))</f>
        <v/>
      </c>
      <c r="U2218" s="99"/>
      <c r="V2218" s="74" t="str">
        <f ca="1" t="shared" si="245"/>
        <v/>
      </c>
      <c r="W2218" s="74" t="b">
        <f ca="1" t="shared" si="246"/>
        <v>0</v>
      </c>
      <c r="X2218" s="74" t="str">
        <f ca="1" t="shared" si="247"/>
        <v>+</v>
      </c>
      <c r="Y2218" s="74" t="e">
        <f ca="1">IF(C2218="",NA(),MATCH($B2218&amp;$C2218,'Smelter Look-up'!$J:$J,0))</f>
        <v>#N/A</v>
      </c>
      <c r="AB2218" s="74">
        <f ca="1" t="shared" si="248"/>
        <v>0</v>
      </c>
      <c r="AC2218" s="74" t="str">
        <f ca="1" t="shared" si="249"/>
        <v/>
      </c>
      <c r="AD2218" s="74" t="str">
        <f ca="1" t="shared" si="250"/>
        <v/>
      </c>
    </row>
    <row r="2219" s="74" customFormat="1" ht="20.15" customHeight="1" spans="1:30">
      <c r="A2219" s="97"/>
      <c r="B2219" s="95" t="str">
        <f ca="1">IF(LEN(A2219)=0,"",INDEX('Smelter Look-up'!$A:$A,MATCH($A2219,'Smelter Look-up'!$E:$E,0)))</f>
        <v/>
      </c>
      <c r="C2219" s="95" t="str">
        <f ca="1">IF(LEN(A2219)=0,"",INDEX('Smelter Look-up'!$C:$C,MATCH($A2219,'Smelter Look-up'!$E:$E,0)))</f>
        <v/>
      </c>
      <c r="D2219" s="95"/>
      <c r="E2219" s="95" t="str">
        <f ca="1">IF(ISERROR($Y2219),"",OFFSET('Smelter Look-up'!$D$4,$Y2219-4,0)&amp;"")</f>
        <v/>
      </c>
      <c r="F2219" s="95" t="str">
        <f ca="1">IF(ISERROR($Y2219),"",OFFSET('Smelter Look-up'!$E$4,$Y2219-4,0))</f>
        <v/>
      </c>
      <c r="G2219" s="95" t="str">
        <f ca="1">IF(C2219="Smelter not listed","Enter smelter details",IF(ISERROR($Y2219),"",OFFSET('Smelter Look-up'!$F$4,$Y2219-4,0)))</f>
        <v/>
      </c>
      <c r="H2219" s="154" t="str">
        <f ca="1">IF(ISERROR($Y2219),"",OFFSET('Smelter Look-up'!$G$4,$Y2219-4,0))</f>
        <v/>
      </c>
      <c r="I2219" s="96" t="str">
        <f ca="1">IF(ISERROR($Y2219),"",OFFSET('Smelter Look-up'!$H$4,$Y2219-4,0))</f>
        <v/>
      </c>
      <c r="J2219" s="96" t="str">
        <f ca="1">IF(ISERROR($Y2219),"",OFFSET('Smelter Look-up'!$I$4,$Y2219-4,0))</f>
        <v/>
      </c>
      <c r="K2219" s="97"/>
      <c r="L2219" s="97"/>
      <c r="M2219" s="97"/>
      <c r="N2219" s="97"/>
      <c r="O2219" s="97"/>
      <c r="P2219" s="97"/>
      <c r="Q2219" s="98"/>
      <c r="R2219" s="140" t="str">
        <f ca="1">IF(ISERROR($Y2219),"",OFFSET('Smelter Look-up'!$C$4,$Y2219-4,0)&amp;"")</f>
        <v/>
      </c>
      <c r="S2219" s="98" t="str">
        <f ca="1" t="shared" si="244"/>
        <v/>
      </c>
      <c r="T2219" s="98" t="str">
        <f ca="1">IF(B2219="","",IF(ISERROR(MATCH($J2219,SorP!B:B,0)),"",INDIRECT("'SorP'!$A$"&amp;MATCH($S2219&amp;$J2219,SorP!C:C,0))))</f>
        <v/>
      </c>
      <c r="U2219" s="99"/>
      <c r="V2219" s="74" t="str">
        <f ca="1" t="shared" si="245"/>
        <v/>
      </c>
      <c r="W2219" s="74" t="b">
        <f ca="1" t="shared" si="246"/>
        <v>0</v>
      </c>
      <c r="X2219" s="74" t="str">
        <f ca="1" t="shared" si="247"/>
        <v>+</v>
      </c>
      <c r="Y2219" s="74" t="e">
        <f ca="1">IF(C2219="",NA(),MATCH($B2219&amp;$C2219,'Smelter Look-up'!$J:$J,0))</f>
        <v>#N/A</v>
      </c>
      <c r="AB2219" s="74">
        <f ca="1" t="shared" si="248"/>
        <v>0</v>
      </c>
      <c r="AC2219" s="74" t="str">
        <f ca="1" t="shared" si="249"/>
        <v/>
      </c>
      <c r="AD2219" s="74" t="str">
        <f ca="1" t="shared" si="250"/>
        <v/>
      </c>
    </row>
    <row r="2220" s="74" customFormat="1" ht="20.15" customHeight="1" spans="1:30">
      <c r="A2220" s="97"/>
      <c r="B2220" s="95" t="str">
        <f ca="1">IF(LEN(A2220)=0,"",INDEX('Smelter Look-up'!$A:$A,MATCH($A2220,'Smelter Look-up'!$E:$E,0)))</f>
        <v/>
      </c>
      <c r="C2220" s="95" t="str">
        <f ca="1">IF(LEN(A2220)=0,"",INDEX('Smelter Look-up'!$C:$C,MATCH($A2220,'Smelter Look-up'!$E:$E,0)))</f>
        <v/>
      </c>
      <c r="D2220" s="95"/>
      <c r="E2220" s="95" t="str">
        <f ca="1">IF(ISERROR($Y2220),"",OFFSET('Smelter Look-up'!$D$4,$Y2220-4,0)&amp;"")</f>
        <v/>
      </c>
      <c r="F2220" s="95" t="str">
        <f ca="1">IF(ISERROR($Y2220),"",OFFSET('Smelter Look-up'!$E$4,$Y2220-4,0))</f>
        <v/>
      </c>
      <c r="G2220" s="95" t="str">
        <f ca="1">IF(C2220="Smelter not listed","Enter smelter details",IF(ISERROR($Y2220),"",OFFSET('Smelter Look-up'!$F$4,$Y2220-4,0)))</f>
        <v/>
      </c>
      <c r="H2220" s="154" t="str">
        <f ca="1">IF(ISERROR($Y2220),"",OFFSET('Smelter Look-up'!$G$4,$Y2220-4,0))</f>
        <v/>
      </c>
      <c r="I2220" s="96" t="str">
        <f ca="1">IF(ISERROR($Y2220),"",OFFSET('Smelter Look-up'!$H$4,$Y2220-4,0))</f>
        <v/>
      </c>
      <c r="J2220" s="96" t="str">
        <f ca="1">IF(ISERROR($Y2220),"",OFFSET('Smelter Look-up'!$I$4,$Y2220-4,0))</f>
        <v/>
      </c>
      <c r="K2220" s="97"/>
      <c r="L2220" s="97"/>
      <c r="M2220" s="97"/>
      <c r="N2220" s="97"/>
      <c r="O2220" s="97"/>
      <c r="P2220" s="97"/>
      <c r="Q2220" s="98"/>
      <c r="R2220" s="140" t="str">
        <f ca="1">IF(ISERROR($Y2220),"",OFFSET('Smelter Look-up'!$C$4,$Y2220-4,0)&amp;"")</f>
        <v/>
      </c>
      <c r="S2220" s="98" t="str">
        <f ca="1" t="shared" si="244"/>
        <v/>
      </c>
      <c r="T2220" s="98" t="str">
        <f ca="1">IF(B2220="","",IF(ISERROR(MATCH($J2220,SorP!B:B,0)),"",INDIRECT("'SorP'!$A$"&amp;MATCH($S2220&amp;$J2220,SorP!C:C,0))))</f>
        <v/>
      </c>
      <c r="U2220" s="99"/>
      <c r="V2220" s="74" t="str">
        <f ca="1" t="shared" si="245"/>
        <v/>
      </c>
      <c r="W2220" s="74" t="b">
        <f ca="1" t="shared" si="246"/>
        <v>0</v>
      </c>
      <c r="X2220" s="74" t="str">
        <f ca="1" t="shared" si="247"/>
        <v>+</v>
      </c>
      <c r="Y2220" s="74" t="e">
        <f ca="1">IF(C2220="",NA(),MATCH($B2220&amp;$C2220,'Smelter Look-up'!$J:$J,0))</f>
        <v>#N/A</v>
      </c>
      <c r="AB2220" s="74">
        <f ca="1" t="shared" si="248"/>
        <v>0</v>
      </c>
      <c r="AC2220" s="74" t="str">
        <f ca="1" t="shared" si="249"/>
        <v/>
      </c>
      <c r="AD2220" s="74" t="str">
        <f ca="1" t="shared" si="250"/>
        <v/>
      </c>
    </row>
    <row r="2221" s="74" customFormat="1" ht="20.15" customHeight="1" spans="1:30">
      <c r="A2221" s="97"/>
      <c r="B2221" s="95" t="str">
        <f ca="1">IF(LEN(A2221)=0,"",INDEX('Smelter Look-up'!$A:$A,MATCH($A2221,'Smelter Look-up'!$E:$E,0)))</f>
        <v/>
      </c>
      <c r="C2221" s="95" t="str">
        <f ca="1">IF(LEN(A2221)=0,"",INDEX('Smelter Look-up'!$C:$C,MATCH($A2221,'Smelter Look-up'!$E:$E,0)))</f>
        <v/>
      </c>
      <c r="D2221" s="95"/>
      <c r="E2221" s="95" t="str">
        <f ca="1">IF(ISERROR($Y2221),"",OFFSET('Smelter Look-up'!$D$4,$Y2221-4,0)&amp;"")</f>
        <v/>
      </c>
      <c r="F2221" s="95" t="str">
        <f ca="1">IF(ISERROR($Y2221),"",OFFSET('Smelter Look-up'!$E$4,$Y2221-4,0))</f>
        <v/>
      </c>
      <c r="G2221" s="95" t="str">
        <f ca="1">IF(C2221="Smelter not listed","Enter smelter details",IF(ISERROR($Y2221),"",OFFSET('Smelter Look-up'!$F$4,$Y2221-4,0)))</f>
        <v/>
      </c>
      <c r="H2221" s="154" t="str">
        <f ca="1">IF(ISERROR($Y2221),"",OFFSET('Smelter Look-up'!$G$4,$Y2221-4,0))</f>
        <v/>
      </c>
      <c r="I2221" s="96" t="str">
        <f ca="1">IF(ISERROR($Y2221),"",OFFSET('Smelter Look-up'!$H$4,$Y2221-4,0))</f>
        <v/>
      </c>
      <c r="J2221" s="96" t="str">
        <f ca="1">IF(ISERROR($Y2221),"",OFFSET('Smelter Look-up'!$I$4,$Y2221-4,0))</f>
        <v/>
      </c>
      <c r="K2221" s="97"/>
      <c r="L2221" s="97"/>
      <c r="M2221" s="97"/>
      <c r="N2221" s="97"/>
      <c r="O2221" s="97"/>
      <c r="P2221" s="97"/>
      <c r="Q2221" s="98"/>
      <c r="R2221" s="140" t="str">
        <f ca="1">IF(ISERROR($Y2221),"",OFFSET('Smelter Look-up'!$C$4,$Y2221-4,0)&amp;"")</f>
        <v/>
      </c>
      <c r="S2221" s="98" t="str">
        <f ca="1" t="shared" si="244"/>
        <v/>
      </c>
      <c r="T2221" s="98" t="str">
        <f ca="1">IF(B2221="","",IF(ISERROR(MATCH($J2221,SorP!B:B,0)),"",INDIRECT("'SorP'!$A$"&amp;MATCH($S2221&amp;$J2221,SorP!C:C,0))))</f>
        <v/>
      </c>
      <c r="U2221" s="99"/>
      <c r="V2221" s="74" t="str">
        <f ca="1" t="shared" si="245"/>
        <v/>
      </c>
      <c r="W2221" s="74" t="b">
        <f ca="1" t="shared" si="246"/>
        <v>0</v>
      </c>
      <c r="X2221" s="74" t="str">
        <f ca="1" t="shared" si="247"/>
        <v>+</v>
      </c>
      <c r="Y2221" s="74" t="e">
        <f ca="1">IF(C2221="",NA(),MATCH($B2221&amp;$C2221,'Smelter Look-up'!$J:$J,0))</f>
        <v>#N/A</v>
      </c>
      <c r="AB2221" s="74">
        <f ca="1" t="shared" si="248"/>
        <v>0</v>
      </c>
      <c r="AC2221" s="74" t="str">
        <f ca="1" t="shared" si="249"/>
        <v/>
      </c>
      <c r="AD2221" s="74" t="str">
        <f ca="1" t="shared" si="250"/>
        <v/>
      </c>
    </row>
    <row r="2222" s="74" customFormat="1" ht="20.15" customHeight="1" spans="1:30">
      <c r="A2222" s="97"/>
      <c r="B2222" s="95" t="str">
        <f ca="1">IF(LEN(A2222)=0,"",INDEX('Smelter Look-up'!$A:$A,MATCH($A2222,'Smelter Look-up'!$E:$E,0)))</f>
        <v/>
      </c>
      <c r="C2222" s="95" t="str">
        <f ca="1">IF(LEN(A2222)=0,"",INDEX('Smelter Look-up'!$C:$C,MATCH($A2222,'Smelter Look-up'!$E:$E,0)))</f>
        <v/>
      </c>
      <c r="D2222" s="95"/>
      <c r="E2222" s="95" t="str">
        <f ca="1">IF(ISERROR($Y2222),"",OFFSET('Smelter Look-up'!$D$4,$Y2222-4,0)&amp;"")</f>
        <v/>
      </c>
      <c r="F2222" s="95" t="str">
        <f ca="1">IF(ISERROR($Y2222),"",OFFSET('Smelter Look-up'!$E$4,$Y2222-4,0))</f>
        <v/>
      </c>
      <c r="G2222" s="95" t="str">
        <f ca="1">IF(C2222="Smelter not listed","Enter smelter details",IF(ISERROR($Y2222),"",OFFSET('Smelter Look-up'!$F$4,$Y2222-4,0)))</f>
        <v/>
      </c>
      <c r="H2222" s="154" t="str">
        <f ca="1">IF(ISERROR($Y2222),"",OFFSET('Smelter Look-up'!$G$4,$Y2222-4,0))</f>
        <v/>
      </c>
      <c r="I2222" s="96" t="str">
        <f ca="1">IF(ISERROR($Y2222),"",OFFSET('Smelter Look-up'!$H$4,$Y2222-4,0))</f>
        <v/>
      </c>
      <c r="J2222" s="96" t="str">
        <f ca="1">IF(ISERROR($Y2222),"",OFFSET('Smelter Look-up'!$I$4,$Y2222-4,0))</f>
        <v/>
      </c>
      <c r="K2222" s="97"/>
      <c r="L2222" s="97"/>
      <c r="M2222" s="97"/>
      <c r="N2222" s="97"/>
      <c r="O2222" s="97"/>
      <c r="P2222" s="97"/>
      <c r="Q2222" s="98"/>
      <c r="R2222" s="140" t="str">
        <f ca="1">IF(ISERROR($Y2222),"",OFFSET('Smelter Look-up'!$C$4,$Y2222-4,0)&amp;"")</f>
        <v/>
      </c>
      <c r="S2222" s="98" t="str">
        <f ca="1" t="shared" si="244"/>
        <v/>
      </c>
      <c r="T2222" s="98" t="str">
        <f ca="1">IF(B2222="","",IF(ISERROR(MATCH($J2222,SorP!B:B,0)),"",INDIRECT("'SorP'!$A$"&amp;MATCH($S2222&amp;$J2222,SorP!C:C,0))))</f>
        <v/>
      </c>
      <c r="U2222" s="99"/>
      <c r="V2222" s="74" t="str">
        <f ca="1" t="shared" si="245"/>
        <v/>
      </c>
      <c r="W2222" s="74" t="b">
        <f ca="1" t="shared" si="246"/>
        <v>0</v>
      </c>
      <c r="X2222" s="74" t="str">
        <f ca="1" t="shared" si="247"/>
        <v>+</v>
      </c>
      <c r="Y2222" s="74" t="e">
        <f ca="1">IF(C2222="",NA(),MATCH($B2222&amp;$C2222,'Smelter Look-up'!$J:$J,0))</f>
        <v>#N/A</v>
      </c>
      <c r="AB2222" s="74">
        <f ca="1" t="shared" si="248"/>
        <v>0</v>
      </c>
      <c r="AC2222" s="74" t="str">
        <f ca="1" t="shared" si="249"/>
        <v/>
      </c>
      <c r="AD2222" s="74" t="str">
        <f ca="1" t="shared" si="250"/>
        <v/>
      </c>
    </row>
    <row r="2223" s="74" customFormat="1" ht="20.15" customHeight="1" spans="1:30">
      <c r="A2223" s="97"/>
      <c r="B2223" s="95" t="str">
        <f ca="1">IF(LEN(A2223)=0,"",INDEX('Smelter Look-up'!$A:$A,MATCH($A2223,'Smelter Look-up'!$E:$E,0)))</f>
        <v/>
      </c>
      <c r="C2223" s="95" t="str">
        <f ca="1">IF(LEN(A2223)=0,"",INDEX('Smelter Look-up'!$C:$C,MATCH($A2223,'Smelter Look-up'!$E:$E,0)))</f>
        <v/>
      </c>
      <c r="D2223" s="95"/>
      <c r="E2223" s="95" t="str">
        <f ca="1">IF(ISERROR($Y2223),"",OFFSET('Smelter Look-up'!$D$4,$Y2223-4,0)&amp;"")</f>
        <v/>
      </c>
      <c r="F2223" s="95" t="str">
        <f ca="1">IF(ISERROR($Y2223),"",OFFSET('Smelter Look-up'!$E$4,$Y2223-4,0))</f>
        <v/>
      </c>
      <c r="G2223" s="95" t="str">
        <f ca="1">IF(C2223="Smelter not listed","Enter smelter details",IF(ISERROR($Y2223),"",OFFSET('Smelter Look-up'!$F$4,$Y2223-4,0)))</f>
        <v/>
      </c>
      <c r="H2223" s="154" t="str">
        <f ca="1">IF(ISERROR($Y2223),"",OFFSET('Smelter Look-up'!$G$4,$Y2223-4,0))</f>
        <v/>
      </c>
      <c r="I2223" s="96" t="str">
        <f ca="1">IF(ISERROR($Y2223),"",OFFSET('Smelter Look-up'!$H$4,$Y2223-4,0))</f>
        <v/>
      </c>
      <c r="J2223" s="96" t="str">
        <f ca="1">IF(ISERROR($Y2223),"",OFFSET('Smelter Look-up'!$I$4,$Y2223-4,0))</f>
        <v/>
      </c>
      <c r="K2223" s="97"/>
      <c r="L2223" s="97"/>
      <c r="M2223" s="97"/>
      <c r="N2223" s="97"/>
      <c r="O2223" s="97"/>
      <c r="P2223" s="97"/>
      <c r="Q2223" s="98"/>
      <c r="R2223" s="140" t="str">
        <f ca="1">IF(ISERROR($Y2223),"",OFFSET('Smelter Look-up'!$C$4,$Y2223-4,0)&amp;"")</f>
        <v/>
      </c>
      <c r="S2223" s="98" t="str">
        <f ca="1" t="shared" si="244"/>
        <v/>
      </c>
      <c r="T2223" s="98" t="str">
        <f ca="1">IF(B2223="","",IF(ISERROR(MATCH($J2223,SorP!B:B,0)),"",INDIRECT("'SorP'!$A$"&amp;MATCH($S2223&amp;$J2223,SorP!C:C,0))))</f>
        <v/>
      </c>
      <c r="U2223" s="99"/>
      <c r="V2223" s="74" t="str">
        <f ca="1" t="shared" si="245"/>
        <v/>
      </c>
      <c r="W2223" s="74" t="b">
        <f ca="1" t="shared" si="246"/>
        <v>0</v>
      </c>
      <c r="X2223" s="74" t="str">
        <f ca="1" t="shared" si="247"/>
        <v>+</v>
      </c>
      <c r="Y2223" s="74" t="e">
        <f ca="1">IF(C2223="",NA(),MATCH($B2223&amp;$C2223,'Smelter Look-up'!$J:$J,0))</f>
        <v>#N/A</v>
      </c>
      <c r="AB2223" s="74">
        <f ca="1" t="shared" si="248"/>
        <v>0</v>
      </c>
      <c r="AC2223" s="74" t="str">
        <f ca="1" t="shared" si="249"/>
        <v/>
      </c>
      <c r="AD2223" s="74" t="str">
        <f ca="1" t="shared" si="250"/>
        <v/>
      </c>
    </row>
    <row r="2224" s="74" customFormat="1" ht="20.15" customHeight="1" spans="1:30">
      <c r="A2224" s="97"/>
      <c r="B2224" s="95" t="str">
        <f ca="1">IF(LEN(A2224)=0,"",INDEX('Smelter Look-up'!$A:$A,MATCH($A2224,'Smelter Look-up'!$E:$E,0)))</f>
        <v/>
      </c>
      <c r="C2224" s="95" t="str">
        <f ca="1">IF(LEN(A2224)=0,"",INDEX('Smelter Look-up'!$C:$C,MATCH($A2224,'Smelter Look-up'!$E:$E,0)))</f>
        <v/>
      </c>
      <c r="D2224" s="95"/>
      <c r="E2224" s="95" t="str">
        <f ca="1">IF(ISERROR($Y2224),"",OFFSET('Smelter Look-up'!$D$4,$Y2224-4,0)&amp;"")</f>
        <v/>
      </c>
      <c r="F2224" s="95" t="str">
        <f ca="1">IF(ISERROR($Y2224),"",OFFSET('Smelter Look-up'!$E$4,$Y2224-4,0))</f>
        <v/>
      </c>
      <c r="G2224" s="95" t="str">
        <f ca="1">IF(C2224="Smelter not listed","Enter smelter details",IF(ISERROR($Y2224),"",OFFSET('Smelter Look-up'!$F$4,$Y2224-4,0)))</f>
        <v/>
      </c>
      <c r="H2224" s="154" t="str">
        <f ca="1">IF(ISERROR($Y2224),"",OFFSET('Smelter Look-up'!$G$4,$Y2224-4,0))</f>
        <v/>
      </c>
      <c r="I2224" s="96" t="str">
        <f ca="1">IF(ISERROR($Y2224),"",OFFSET('Smelter Look-up'!$H$4,$Y2224-4,0))</f>
        <v/>
      </c>
      <c r="J2224" s="96" t="str">
        <f ca="1">IF(ISERROR($Y2224),"",OFFSET('Smelter Look-up'!$I$4,$Y2224-4,0))</f>
        <v/>
      </c>
      <c r="K2224" s="97"/>
      <c r="L2224" s="97"/>
      <c r="M2224" s="97"/>
      <c r="N2224" s="97"/>
      <c r="O2224" s="97"/>
      <c r="P2224" s="97"/>
      <c r="Q2224" s="98"/>
      <c r="R2224" s="140" t="str">
        <f ca="1">IF(ISERROR($Y2224),"",OFFSET('Smelter Look-up'!$C$4,$Y2224-4,0)&amp;"")</f>
        <v/>
      </c>
      <c r="S2224" s="98" t="str">
        <f ca="1" t="shared" ref="S2224:S2287" si="251">IF(B2224="","",IF(ISERROR(MATCH($E2224,CL,0)),"Unknown",INDIRECT("'C'!$A$"&amp;MATCH($E2224,CL,0)+1)))</f>
        <v/>
      </c>
      <c r="T2224" s="98" t="str">
        <f ca="1">IF(B2224="","",IF(ISERROR(MATCH($J2224,SorP!B:B,0)),"",INDIRECT("'SorP'!$A$"&amp;MATCH($S2224&amp;$J2224,SorP!C:C,0))))</f>
        <v/>
      </c>
      <c r="U2224" s="99"/>
      <c r="V2224" s="74" t="str">
        <f ca="1" t="shared" ref="V2224:V2287" si="252">B2224&amp;C2224</f>
        <v/>
      </c>
      <c r="W2224" s="74" t="b">
        <f ca="1" t="shared" ref="W2224:W2287" si="253">OR(ISBLANK(C2224),ISBLANK(E2224))</f>
        <v>0</v>
      </c>
      <c r="X2224" s="74" t="str">
        <f ca="1" t="shared" ref="X2224:X2287" si="254">IF(W2224,"",B2224&amp;"+")</f>
        <v>+</v>
      </c>
      <c r="Y2224" s="74" t="e">
        <f ca="1">IF(C2224="",NA(),MATCH($B2224&amp;$C2224,'Smelter Look-up'!$J:$J,0))</f>
        <v>#N/A</v>
      </c>
      <c r="AB2224" s="74">
        <f ca="1" t="shared" si="248"/>
        <v>0</v>
      </c>
      <c r="AC2224" s="74" t="str">
        <f ca="1" t="shared" si="249"/>
        <v/>
      </c>
      <c r="AD2224" s="74" t="str">
        <f ca="1" t="shared" si="250"/>
        <v/>
      </c>
    </row>
    <row r="2225" s="74" customFormat="1" ht="20.15" customHeight="1" spans="1:30">
      <c r="A2225" s="97"/>
      <c r="B2225" s="95" t="str">
        <f ca="1">IF(LEN(A2225)=0,"",INDEX('Smelter Look-up'!$A:$A,MATCH($A2225,'Smelter Look-up'!$E:$E,0)))</f>
        <v/>
      </c>
      <c r="C2225" s="95" t="str">
        <f ca="1">IF(LEN(A2225)=0,"",INDEX('Smelter Look-up'!$C:$C,MATCH($A2225,'Smelter Look-up'!$E:$E,0)))</f>
        <v/>
      </c>
      <c r="D2225" s="95"/>
      <c r="E2225" s="95" t="str">
        <f ca="1">IF(ISERROR($Y2225),"",OFFSET('Smelter Look-up'!$D$4,$Y2225-4,0)&amp;"")</f>
        <v/>
      </c>
      <c r="F2225" s="95" t="str">
        <f ca="1">IF(ISERROR($Y2225),"",OFFSET('Smelter Look-up'!$E$4,$Y2225-4,0))</f>
        <v/>
      </c>
      <c r="G2225" s="95" t="str">
        <f ca="1">IF(C2225="Smelter not listed","Enter smelter details",IF(ISERROR($Y2225),"",OFFSET('Smelter Look-up'!$F$4,$Y2225-4,0)))</f>
        <v/>
      </c>
      <c r="H2225" s="154" t="str">
        <f ca="1">IF(ISERROR($Y2225),"",OFFSET('Smelter Look-up'!$G$4,$Y2225-4,0))</f>
        <v/>
      </c>
      <c r="I2225" s="96" t="str">
        <f ca="1">IF(ISERROR($Y2225),"",OFFSET('Smelter Look-up'!$H$4,$Y2225-4,0))</f>
        <v/>
      </c>
      <c r="J2225" s="96" t="str">
        <f ca="1">IF(ISERROR($Y2225),"",OFFSET('Smelter Look-up'!$I$4,$Y2225-4,0))</f>
        <v/>
      </c>
      <c r="K2225" s="97"/>
      <c r="L2225" s="97"/>
      <c r="M2225" s="97"/>
      <c r="N2225" s="97"/>
      <c r="O2225" s="97"/>
      <c r="P2225" s="97"/>
      <c r="Q2225" s="98"/>
      <c r="R2225" s="140" t="str">
        <f ca="1">IF(ISERROR($Y2225),"",OFFSET('Smelter Look-up'!$C$4,$Y2225-4,0)&amp;"")</f>
        <v/>
      </c>
      <c r="S2225" s="98" t="str">
        <f ca="1" t="shared" si="251"/>
        <v/>
      </c>
      <c r="T2225" s="98" t="str">
        <f ca="1">IF(B2225="","",IF(ISERROR(MATCH($J2225,SorP!B:B,0)),"",INDIRECT("'SorP'!$A$"&amp;MATCH($S2225&amp;$J2225,SorP!C:C,0))))</f>
        <v/>
      </c>
      <c r="U2225" s="99"/>
      <c r="V2225" s="74" t="str">
        <f ca="1" t="shared" si="252"/>
        <v/>
      </c>
      <c r="W2225" s="74" t="b">
        <f ca="1" t="shared" si="253"/>
        <v>0</v>
      </c>
      <c r="X2225" s="74" t="str">
        <f ca="1" t="shared" si="254"/>
        <v>+</v>
      </c>
      <c r="Y2225" s="74" t="e">
        <f ca="1">IF(C2225="",NA(),MATCH($B2225&amp;$C2225,'Smelter Look-up'!$J:$J,0))</f>
        <v>#N/A</v>
      </c>
      <c r="AB2225" s="74">
        <f ca="1" t="shared" ref="AB2225:AB2288" si="255">IF(AND(C2225="Smelter not listed",OR(LEN(D2225)=0,LEN(E2225)=0)),1,0)</f>
        <v>0</v>
      </c>
      <c r="AC2225" s="74" t="str">
        <f ca="1" t="shared" ref="AC2225:AC2288" si="256">B2225</f>
        <v/>
      </c>
      <c r="AD2225" s="74" t="str">
        <f ca="1" t="shared" si="250"/>
        <v/>
      </c>
    </row>
    <row r="2226" s="74" customFormat="1" ht="20.15" customHeight="1" spans="1:30">
      <c r="A2226" s="97"/>
      <c r="B2226" s="95" t="str">
        <f ca="1">IF(LEN(A2226)=0,"",INDEX('Smelter Look-up'!$A:$A,MATCH($A2226,'Smelter Look-up'!$E:$E,0)))</f>
        <v/>
      </c>
      <c r="C2226" s="95" t="str">
        <f ca="1">IF(LEN(A2226)=0,"",INDEX('Smelter Look-up'!$C:$C,MATCH($A2226,'Smelter Look-up'!$E:$E,0)))</f>
        <v/>
      </c>
      <c r="D2226" s="95"/>
      <c r="E2226" s="95" t="str">
        <f ca="1">IF(ISERROR($Y2226),"",OFFSET('Smelter Look-up'!$D$4,$Y2226-4,0)&amp;"")</f>
        <v/>
      </c>
      <c r="F2226" s="95" t="str">
        <f ca="1">IF(ISERROR($Y2226),"",OFFSET('Smelter Look-up'!$E$4,$Y2226-4,0))</f>
        <v/>
      </c>
      <c r="G2226" s="95" t="str">
        <f ca="1">IF(C2226="Smelter not listed","Enter smelter details",IF(ISERROR($Y2226),"",OFFSET('Smelter Look-up'!$F$4,$Y2226-4,0)))</f>
        <v/>
      </c>
      <c r="H2226" s="154" t="str">
        <f ca="1">IF(ISERROR($Y2226),"",OFFSET('Smelter Look-up'!$G$4,$Y2226-4,0))</f>
        <v/>
      </c>
      <c r="I2226" s="96" t="str">
        <f ca="1">IF(ISERROR($Y2226),"",OFFSET('Smelter Look-up'!$H$4,$Y2226-4,0))</f>
        <v/>
      </c>
      <c r="J2226" s="96" t="str">
        <f ca="1">IF(ISERROR($Y2226),"",OFFSET('Smelter Look-up'!$I$4,$Y2226-4,0))</f>
        <v/>
      </c>
      <c r="K2226" s="97"/>
      <c r="L2226" s="97"/>
      <c r="M2226" s="97"/>
      <c r="N2226" s="97"/>
      <c r="O2226" s="97"/>
      <c r="P2226" s="97"/>
      <c r="Q2226" s="98"/>
      <c r="R2226" s="140" t="str">
        <f ca="1">IF(ISERROR($Y2226),"",OFFSET('Smelter Look-up'!$C$4,$Y2226-4,0)&amp;"")</f>
        <v/>
      </c>
      <c r="S2226" s="98" t="str">
        <f ca="1" t="shared" si="251"/>
        <v/>
      </c>
      <c r="T2226" s="98" t="str">
        <f ca="1">IF(B2226="","",IF(ISERROR(MATCH($J2226,SorP!B:B,0)),"",INDIRECT("'SorP'!$A$"&amp;MATCH($S2226&amp;$J2226,SorP!C:C,0))))</f>
        <v/>
      </c>
      <c r="U2226" s="99"/>
      <c r="V2226" s="74" t="str">
        <f ca="1" t="shared" si="252"/>
        <v/>
      </c>
      <c r="W2226" s="74" t="b">
        <f ca="1" t="shared" si="253"/>
        <v>0</v>
      </c>
      <c r="X2226" s="74" t="str">
        <f ca="1" t="shared" si="254"/>
        <v>+</v>
      </c>
      <c r="Y2226" s="74" t="e">
        <f ca="1">IF(C2226="",NA(),MATCH($B2226&amp;$C2226,'Smelter Look-up'!$J:$J,0))</f>
        <v>#N/A</v>
      </c>
      <c r="AB2226" s="74">
        <f ca="1" t="shared" si="255"/>
        <v>0</v>
      </c>
      <c r="AC2226" s="74" t="str">
        <f ca="1" t="shared" si="256"/>
        <v/>
      </c>
      <c r="AD2226" s="74" t="str">
        <f ca="1" t="shared" si="250"/>
        <v/>
      </c>
    </row>
    <row r="2227" s="74" customFormat="1" ht="20.15" customHeight="1" spans="1:30">
      <c r="A2227" s="97"/>
      <c r="B2227" s="95" t="str">
        <f ca="1">IF(LEN(A2227)=0,"",INDEX('Smelter Look-up'!$A:$A,MATCH($A2227,'Smelter Look-up'!$E:$E,0)))</f>
        <v/>
      </c>
      <c r="C2227" s="95" t="str">
        <f ca="1">IF(LEN(A2227)=0,"",INDEX('Smelter Look-up'!$C:$C,MATCH($A2227,'Smelter Look-up'!$E:$E,0)))</f>
        <v/>
      </c>
      <c r="D2227" s="95"/>
      <c r="E2227" s="95" t="str">
        <f ca="1">IF(ISERROR($Y2227),"",OFFSET('Smelter Look-up'!$D$4,$Y2227-4,0)&amp;"")</f>
        <v/>
      </c>
      <c r="F2227" s="95" t="str">
        <f ca="1">IF(ISERROR($Y2227),"",OFFSET('Smelter Look-up'!$E$4,$Y2227-4,0))</f>
        <v/>
      </c>
      <c r="G2227" s="95" t="str">
        <f ca="1">IF(C2227="Smelter not listed","Enter smelter details",IF(ISERROR($Y2227),"",OFFSET('Smelter Look-up'!$F$4,$Y2227-4,0)))</f>
        <v/>
      </c>
      <c r="H2227" s="154" t="str">
        <f ca="1">IF(ISERROR($Y2227),"",OFFSET('Smelter Look-up'!$G$4,$Y2227-4,0))</f>
        <v/>
      </c>
      <c r="I2227" s="96" t="str">
        <f ca="1">IF(ISERROR($Y2227),"",OFFSET('Smelter Look-up'!$H$4,$Y2227-4,0))</f>
        <v/>
      </c>
      <c r="J2227" s="96" t="str">
        <f ca="1">IF(ISERROR($Y2227),"",OFFSET('Smelter Look-up'!$I$4,$Y2227-4,0))</f>
        <v/>
      </c>
      <c r="K2227" s="97"/>
      <c r="L2227" s="97"/>
      <c r="M2227" s="97"/>
      <c r="N2227" s="97"/>
      <c r="O2227" s="97"/>
      <c r="P2227" s="97"/>
      <c r="Q2227" s="98"/>
      <c r="R2227" s="140" t="str">
        <f ca="1">IF(ISERROR($Y2227),"",OFFSET('Smelter Look-up'!$C$4,$Y2227-4,0)&amp;"")</f>
        <v/>
      </c>
      <c r="S2227" s="98" t="str">
        <f ca="1" t="shared" si="251"/>
        <v/>
      </c>
      <c r="T2227" s="98" t="str">
        <f ca="1">IF(B2227="","",IF(ISERROR(MATCH($J2227,SorP!B:B,0)),"",INDIRECT("'SorP'!$A$"&amp;MATCH($S2227&amp;$J2227,SorP!C:C,0))))</f>
        <v/>
      </c>
      <c r="U2227" s="99"/>
      <c r="V2227" s="74" t="str">
        <f ca="1" t="shared" si="252"/>
        <v/>
      </c>
      <c r="W2227" s="74" t="b">
        <f ca="1" t="shared" si="253"/>
        <v>0</v>
      </c>
      <c r="X2227" s="74" t="str">
        <f ca="1" t="shared" si="254"/>
        <v>+</v>
      </c>
      <c r="Y2227" s="74" t="e">
        <f ca="1">IF(C2227="",NA(),MATCH($B2227&amp;$C2227,'Smelter Look-up'!$J:$J,0))</f>
        <v>#N/A</v>
      </c>
      <c r="AB2227" s="74">
        <f ca="1" t="shared" si="255"/>
        <v>0</v>
      </c>
      <c r="AC2227" s="74" t="str">
        <f ca="1" t="shared" si="256"/>
        <v/>
      </c>
      <c r="AD2227" s="74" t="str">
        <f ca="1" t="shared" si="250"/>
        <v/>
      </c>
    </row>
    <row r="2228" s="74" customFormat="1" ht="20.15" customHeight="1" spans="1:30">
      <c r="A2228" s="97"/>
      <c r="B2228" s="95" t="str">
        <f ca="1">IF(LEN(A2228)=0,"",INDEX('Smelter Look-up'!$A:$A,MATCH($A2228,'Smelter Look-up'!$E:$E,0)))</f>
        <v/>
      </c>
      <c r="C2228" s="95" t="str">
        <f ca="1">IF(LEN(A2228)=0,"",INDEX('Smelter Look-up'!$C:$C,MATCH($A2228,'Smelter Look-up'!$E:$E,0)))</f>
        <v/>
      </c>
      <c r="D2228" s="95"/>
      <c r="E2228" s="95" t="str">
        <f ca="1">IF(ISERROR($Y2228),"",OFFSET('Smelter Look-up'!$D$4,$Y2228-4,0)&amp;"")</f>
        <v/>
      </c>
      <c r="F2228" s="95" t="str">
        <f ca="1">IF(ISERROR($Y2228),"",OFFSET('Smelter Look-up'!$E$4,$Y2228-4,0))</f>
        <v/>
      </c>
      <c r="G2228" s="95" t="str">
        <f ca="1">IF(C2228="Smelter not listed","Enter smelter details",IF(ISERROR($Y2228),"",OFFSET('Smelter Look-up'!$F$4,$Y2228-4,0)))</f>
        <v/>
      </c>
      <c r="H2228" s="154" t="str">
        <f ca="1">IF(ISERROR($Y2228),"",OFFSET('Smelter Look-up'!$G$4,$Y2228-4,0))</f>
        <v/>
      </c>
      <c r="I2228" s="96" t="str">
        <f ca="1">IF(ISERROR($Y2228),"",OFFSET('Smelter Look-up'!$H$4,$Y2228-4,0))</f>
        <v/>
      </c>
      <c r="J2228" s="96" t="str">
        <f ca="1">IF(ISERROR($Y2228),"",OFFSET('Smelter Look-up'!$I$4,$Y2228-4,0))</f>
        <v/>
      </c>
      <c r="K2228" s="97"/>
      <c r="L2228" s="97"/>
      <c r="M2228" s="97"/>
      <c r="N2228" s="97"/>
      <c r="O2228" s="97"/>
      <c r="P2228" s="97"/>
      <c r="Q2228" s="98"/>
      <c r="R2228" s="140" t="str">
        <f ca="1">IF(ISERROR($Y2228),"",OFFSET('Smelter Look-up'!$C$4,$Y2228-4,0)&amp;"")</f>
        <v/>
      </c>
      <c r="S2228" s="98" t="str">
        <f ca="1" t="shared" si="251"/>
        <v/>
      </c>
      <c r="T2228" s="98" t="str">
        <f ca="1">IF(B2228="","",IF(ISERROR(MATCH($J2228,SorP!B:B,0)),"",INDIRECT("'SorP'!$A$"&amp;MATCH($S2228&amp;$J2228,SorP!C:C,0))))</f>
        <v/>
      </c>
      <c r="U2228" s="99"/>
      <c r="V2228" s="74" t="str">
        <f ca="1" t="shared" si="252"/>
        <v/>
      </c>
      <c r="W2228" s="74" t="b">
        <f ca="1" t="shared" si="253"/>
        <v>0</v>
      </c>
      <c r="X2228" s="74" t="str">
        <f ca="1" t="shared" si="254"/>
        <v>+</v>
      </c>
      <c r="Y2228" s="74" t="e">
        <f ca="1">IF(C2228="",NA(),MATCH($B2228&amp;$C2228,'Smelter Look-up'!$J:$J,0))</f>
        <v>#N/A</v>
      </c>
      <c r="AB2228" s="74">
        <f ca="1" t="shared" si="255"/>
        <v>0</v>
      </c>
      <c r="AC2228" s="74" t="str">
        <f ca="1" t="shared" si="256"/>
        <v/>
      </c>
      <c r="AD2228" s="74" t="str">
        <f ca="1" t="shared" si="250"/>
        <v/>
      </c>
    </row>
    <row r="2229" s="74" customFormat="1" ht="20.15" customHeight="1" spans="1:30">
      <c r="A2229" s="97"/>
      <c r="B2229" s="95" t="str">
        <f ca="1">IF(LEN(A2229)=0,"",INDEX('Smelter Look-up'!$A:$A,MATCH($A2229,'Smelter Look-up'!$E:$E,0)))</f>
        <v/>
      </c>
      <c r="C2229" s="95" t="str">
        <f ca="1">IF(LEN(A2229)=0,"",INDEX('Smelter Look-up'!$C:$C,MATCH($A2229,'Smelter Look-up'!$E:$E,0)))</f>
        <v/>
      </c>
      <c r="D2229" s="95"/>
      <c r="E2229" s="95" t="str">
        <f ca="1">IF(ISERROR($Y2229),"",OFFSET('Smelter Look-up'!$D$4,$Y2229-4,0)&amp;"")</f>
        <v/>
      </c>
      <c r="F2229" s="95" t="str">
        <f ca="1">IF(ISERROR($Y2229),"",OFFSET('Smelter Look-up'!$E$4,$Y2229-4,0))</f>
        <v/>
      </c>
      <c r="G2229" s="95" t="str">
        <f ca="1">IF(C2229="Smelter not listed","Enter smelter details",IF(ISERROR($Y2229),"",OFFSET('Smelter Look-up'!$F$4,$Y2229-4,0)))</f>
        <v/>
      </c>
      <c r="H2229" s="154" t="str">
        <f ca="1">IF(ISERROR($Y2229),"",OFFSET('Smelter Look-up'!$G$4,$Y2229-4,0))</f>
        <v/>
      </c>
      <c r="I2229" s="96" t="str">
        <f ca="1">IF(ISERROR($Y2229),"",OFFSET('Smelter Look-up'!$H$4,$Y2229-4,0))</f>
        <v/>
      </c>
      <c r="J2229" s="96" t="str">
        <f ca="1">IF(ISERROR($Y2229),"",OFFSET('Smelter Look-up'!$I$4,$Y2229-4,0))</f>
        <v/>
      </c>
      <c r="K2229" s="97"/>
      <c r="L2229" s="97"/>
      <c r="M2229" s="97"/>
      <c r="N2229" s="97"/>
      <c r="O2229" s="97"/>
      <c r="P2229" s="97"/>
      <c r="Q2229" s="98"/>
      <c r="R2229" s="140" t="str">
        <f ca="1">IF(ISERROR($Y2229),"",OFFSET('Smelter Look-up'!$C$4,$Y2229-4,0)&amp;"")</f>
        <v/>
      </c>
      <c r="S2229" s="98" t="str">
        <f ca="1" t="shared" si="251"/>
        <v/>
      </c>
      <c r="T2229" s="98" t="str">
        <f ca="1">IF(B2229="","",IF(ISERROR(MATCH($J2229,SorP!B:B,0)),"",INDIRECT("'SorP'!$A$"&amp;MATCH($S2229&amp;$J2229,SorP!C:C,0))))</f>
        <v/>
      </c>
      <c r="U2229" s="99"/>
      <c r="V2229" s="74" t="str">
        <f ca="1" t="shared" si="252"/>
        <v/>
      </c>
      <c r="W2229" s="74" t="b">
        <f ca="1" t="shared" si="253"/>
        <v>0</v>
      </c>
      <c r="X2229" s="74" t="str">
        <f ca="1" t="shared" si="254"/>
        <v>+</v>
      </c>
      <c r="Y2229" s="74" t="e">
        <f ca="1">IF(C2229="",NA(),MATCH($B2229&amp;$C2229,'Smelter Look-up'!$J:$J,0))</f>
        <v>#N/A</v>
      </c>
      <c r="AB2229" s="74">
        <f ca="1" t="shared" si="255"/>
        <v>0</v>
      </c>
      <c r="AC2229" s="74" t="str">
        <f ca="1" t="shared" si="256"/>
        <v/>
      </c>
      <c r="AD2229" s="74" t="str">
        <f ca="1" t="shared" si="250"/>
        <v/>
      </c>
    </row>
    <row r="2230" s="74" customFormat="1" ht="20.15" customHeight="1" spans="1:30">
      <c r="A2230" s="97"/>
      <c r="B2230" s="95" t="str">
        <f ca="1">IF(LEN(A2230)=0,"",INDEX('Smelter Look-up'!$A:$A,MATCH($A2230,'Smelter Look-up'!$E:$E,0)))</f>
        <v/>
      </c>
      <c r="C2230" s="95" t="str">
        <f ca="1">IF(LEN(A2230)=0,"",INDEX('Smelter Look-up'!$C:$C,MATCH($A2230,'Smelter Look-up'!$E:$E,0)))</f>
        <v/>
      </c>
      <c r="D2230" s="95"/>
      <c r="E2230" s="95" t="str">
        <f ca="1">IF(ISERROR($Y2230),"",OFFSET('Smelter Look-up'!$D$4,$Y2230-4,0)&amp;"")</f>
        <v/>
      </c>
      <c r="F2230" s="95" t="str">
        <f ca="1">IF(ISERROR($Y2230),"",OFFSET('Smelter Look-up'!$E$4,$Y2230-4,0))</f>
        <v/>
      </c>
      <c r="G2230" s="95" t="str">
        <f ca="1">IF(C2230="Smelter not listed","Enter smelter details",IF(ISERROR($Y2230),"",OFFSET('Smelter Look-up'!$F$4,$Y2230-4,0)))</f>
        <v/>
      </c>
      <c r="H2230" s="154" t="str">
        <f ca="1">IF(ISERROR($Y2230),"",OFFSET('Smelter Look-up'!$G$4,$Y2230-4,0))</f>
        <v/>
      </c>
      <c r="I2230" s="96" t="str">
        <f ca="1">IF(ISERROR($Y2230),"",OFFSET('Smelter Look-up'!$H$4,$Y2230-4,0))</f>
        <v/>
      </c>
      <c r="J2230" s="96" t="str">
        <f ca="1">IF(ISERROR($Y2230),"",OFFSET('Smelter Look-up'!$I$4,$Y2230-4,0))</f>
        <v/>
      </c>
      <c r="K2230" s="97"/>
      <c r="L2230" s="97"/>
      <c r="M2230" s="97"/>
      <c r="N2230" s="97"/>
      <c r="O2230" s="97"/>
      <c r="P2230" s="97"/>
      <c r="Q2230" s="98"/>
      <c r="R2230" s="140" t="str">
        <f ca="1">IF(ISERROR($Y2230),"",OFFSET('Smelter Look-up'!$C$4,$Y2230-4,0)&amp;"")</f>
        <v/>
      </c>
      <c r="S2230" s="98" t="str">
        <f ca="1" t="shared" si="251"/>
        <v/>
      </c>
      <c r="T2230" s="98" t="str">
        <f ca="1">IF(B2230="","",IF(ISERROR(MATCH($J2230,SorP!B:B,0)),"",INDIRECT("'SorP'!$A$"&amp;MATCH($S2230&amp;$J2230,SorP!C:C,0))))</f>
        <v/>
      </c>
      <c r="U2230" s="99"/>
      <c r="V2230" s="74" t="str">
        <f ca="1" t="shared" si="252"/>
        <v/>
      </c>
      <c r="W2230" s="74" t="b">
        <f ca="1" t="shared" si="253"/>
        <v>0</v>
      </c>
      <c r="X2230" s="74" t="str">
        <f ca="1" t="shared" si="254"/>
        <v>+</v>
      </c>
      <c r="Y2230" s="74" t="e">
        <f ca="1">IF(C2230="",NA(),MATCH($B2230&amp;$C2230,'Smelter Look-up'!$J:$J,0))</f>
        <v>#N/A</v>
      </c>
      <c r="AB2230" s="74">
        <f ca="1" t="shared" si="255"/>
        <v>0</v>
      </c>
      <c r="AC2230" s="74" t="str">
        <f ca="1" t="shared" si="256"/>
        <v/>
      </c>
      <c r="AD2230" s="74" t="str">
        <f ca="1" t="shared" si="250"/>
        <v/>
      </c>
    </row>
    <row r="2231" s="74" customFormat="1" ht="20.15" customHeight="1" spans="1:30">
      <c r="A2231" s="97"/>
      <c r="B2231" s="95" t="str">
        <f ca="1">IF(LEN(A2231)=0,"",INDEX('Smelter Look-up'!$A:$A,MATCH($A2231,'Smelter Look-up'!$E:$E,0)))</f>
        <v/>
      </c>
      <c r="C2231" s="95" t="str">
        <f ca="1">IF(LEN(A2231)=0,"",INDEX('Smelter Look-up'!$C:$C,MATCH($A2231,'Smelter Look-up'!$E:$E,0)))</f>
        <v/>
      </c>
      <c r="D2231" s="95"/>
      <c r="E2231" s="95" t="str">
        <f ca="1">IF(ISERROR($Y2231),"",OFFSET('Smelter Look-up'!$D$4,$Y2231-4,0)&amp;"")</f>
        <v/>
      </c>
      <c r="F2231" s="95" t="str">
        <f ca="1">IF(ISERROR($Y2231),"",OFFSET('Smelter Look-up'!$E$4,$Y2231-4,0))</f>
        <v/>
      </c>
      <c r="G2231" s="95" t="str">
        <f ca="1">IF(C2231="Smelter not listed","Enter smelter details",IF(ISERROR($Y2231),"",OFFSET('Smelter Look-up'!$F$4,$Y2231-4,0)))</f>
        <v/>
      </c>
      <c r="H2231" s="154" t="str">
        <f ca="1">IF(ISERROR($Y2231),"",OFFSET('Smelter Look-up'!$G$4,$Y2231-4,0))</f>
        <v/>
      </c>
      <c r="I2231" s="96" t="str">
        <f ca="1">IF(ISERROR($Y2231),"",OFFSET('Smelter Look-up'!$H$4,$Y2231-4,0))</f>
        <v/>
      </c>
      <c r="J2231" s="96" t="str">
        <f ca="1">IF(ISERROR($Y2231),"",OFFSET('Smelter Look-up'!$I$4,$Y2231-4,0))</f>
        <v/>
      </c>
      <c r="K2231" s="97"/>
      <c r="L2231" s="97"/>
      <c r="M2231" s="97"/>
      <c r="N2231" s="97"/>
      <c r="O2231" s="97"/>
      <c r="P2231" s="97"/>
      <c r="Q2231" s="98"/>
      <c r="R2231" s="140" t="str">
        <f ca="1">IF(ISERROR($Y2231),"",OFFSET('Smelter Look-up'!$C$4,$Y2231-4,0)&amp;"")</f>
        <v/>
      </c>
      <c r="S2231" s="98" t="str">
        <f ca="1" t="shared" si="251"/>
        <v/>
      </c>
      <c r="T2231" s="98" t="str">
        <f ca="1">IF(B2231="","",IF(ISERROR(MATCH($J2231,SorP!B:B,0)),"",INDIRECT("'SorP'!$A$"&amp;MATCH($S2231&amp;$J2231,SorP!C:C,0))))</f>
        <v/>
      </c>
      <c r="U2231" s="99"/>
      <c r="V2231" s="74" t="str">
        <f ca="1" t="shared" si="252"/>
        <v/>
      </c>
      <c r="W2231" s="74" t="b">
        <f ca="1" t="shared" si="253"/>
        <v>0</v>
      </c>
      <c r="X2231" s="74" t="str">
        <f ca="1" t="shared" si="254"/>
        <v>+</v>
      </c>
      <c r="Y2231" s="74" t="e">
        <f ca="1">IF(C2231="",NA(),MATCH($B2231&amp;$C2231,'Smelter Look-up'!$J:$J,0))</f>
        <v>#N/A</v>
      </c>
      <c r="AB2231" s="74">
        <f ca="1" t="shared" si="255"/>
        <v>0</v>
      </c>
      <c r="AC2231" s="74" t="str">
        <f ca="1" t="shared" si="256"/>
        <v/>
      </c>
      <c r="AD2231" s="74" t="str">
        <f ca="1" t="shared" ref="AD2231:AD2294" si="257">IF(C2231="Smelter not listed",D2231,IF(C2231="Smelter not yet identified","",C2231))</f>
        <v/>
      </c>
    </row>
    <row r="2232" s="74" customFormat="1" ht="20.15" customHeight="1" spans="1:30">
      <c r="A2232" s="97"/>
      <c r="B2232" s="95" t="str">
        <f ca="1">IF(LEN(A2232)=0,"",INDEX('Smelter Look-up'!$A:$A,MATCH($A2232,'Smelter Look-up'!$E:$E,0)))</f>
        <v/>
      </c>
      <c r="C2232" s="95" t="str">
        <f ca="1">IF(LEN(A2232)=0,"",INDEX('Smelter Look-up'!$C:$C,MATCH($A2232,'Smelter Look-up'!$E:$E,0)))</f>
        <v/>
      </c>
      <c r="D2232" s="95"/>
      <c r="E2232" s="95" t="str">
        <f ca="1">IF(ISERROR($Y2232),"",OFFSET('Smelter Look-up'!$D$4,$Y2232-4,0)&amp;"")</f>
        <v/>
      </c>
      <c r="F2232" s="95" t="str">
        <f ca="1">IF(ISERROR($Y2232),"",OFFSET('Smelter Look-up'!$E$4,$Y2232-4,0))</f>
        <v/>
      </c>
      <c r="G2232" s="95" t="str">
        <f ca="1">IF(C2232="Smelter not listed","Enter smelter details",IF(ISERROR($Y2232),"",OFFSET('Smelter Look-up'!$F$4,$Y2232-4,0)))</f>
        <v/>
      </c>
      <c r="H2232" s="154" t="str">
        <f ca="1">IF(ISERROR($Y2232),"",OFFSET('Smelter Look-up'!$G$4,$Y2232-4,0))</f>
        <v/>
      </c>
      <c r="I2232" s="96" t="str">
        <f ca="1">IF(ISERROR($Y2232),"",OFFSET('Smelter Look-up'!$H$4,$Y2232-4,0))</f>
        <v/>
      </c>
      <c r="J2232" s="96" t="str">
        <f ca="1">IF(ISERROR($Y2232),"",OFFSET('Smelter Look-up'!$I$4,$Y2232-4,0))</f>
        <v/>
      </c>
      <c r="K2232" s="97"/>
      <c r="L2232" s="97"/>
      <c r="M2232" s="97"/>
      <c r="N2232" s="97"/>
      <c r="O2232" s="97"/>
      <c r="P2232" s="97"/>
      <c r="Q2232" s="98"/>
      <c r="R2232" s="140" t="str">
        <f ca="1">IF(ISERROR($Y2232),"",OFFSET('Smelter Look-up'!$C$4,$Y2232-4,0)&amp;"")</f>
        <v/>
      </c>
      <c r="S2232" s="98" t="str">
        <f ca="1" t="shared" si="251"/>
        <v/>
      </c>
      <c r="T2232" s="98" t="str">
        <f ca="1">IF(B2232="","",IF(ISERROR(MATCH($J2232,SorP!B:B,0)),"",INDIRECT("'SorP'!$A$"&amp;MATCH($S2232&amp;$J2232,SorP!C:C,0))))</f>
        <v/>
      </c>
      <c r="U2232" s="99"/>
      <c r="V2232" s="74" t="str">
        <f ca="1" t="shared" si="252"/>
        <v/>
      </c>
      <c r="W2232" s="74" t="b">
        <f ca="1" t="shared" si="253"/>
        <v>0</v>
      </c>
      <c r="X2232" s="74" t="str">
        <f ca="1" t="shared" si="254"/>
        <v>+</v>
      </c>
      <c r="Y2232" s="74" t="e">
        <f ca="1">IF(C2232="",NA(),MATCH($B2232&amp;$C2232,'Smelter Look-up'!$J:$J,0))</f>
        <v>#N/A</v>
      </c>
      <c r="AB2232" s="74">
        <f ca="1" t="shared" si="255"/>
        <v>0</v>
      </c>
      <c r="AC2232" s="74" t="str">
        <f ca="1" t="shared" si="256"/>
        <v/>
      </c>
      <c r="AD2232" s="74" t="str">
        <f ca="1" t="shared" si="257"/>
        <v/>
      </c>
    </row>
    <row r="2233" s="74" customFormat="1" ht="20.15" customHeight="1" spans="1:30">
      <c r="A2233" s="97"/>
      <c r="B2233" s="95" t="str">
        <f ca="1">IF(LEN(A2233)=0,"",INDEX('Smelter Look-up'!$A:$A,MATCH($A2233,'Smelter Look-up'!$E:$E,0)))</f>
        <v/>
      </c>
      <c r="C2233" s="95" t="str">
        <f ca="1">IF(LEN(A2233)=0,"",INDEX('Smelter Look-up'!$C:$C,MATCH($A2233,'Smelter Look-up'!$E:$E,0)))</f>
        <v/>
      </c>
      <c r="D2233" s="95"/>
      <c r="E2233" s="95" t="str">
        <f ca="1">IF(ISERROR($Y2233),"",OFFSET('Smelter Look-up'!$D$4,$Y2233-4,0)&amp;"")</f>
        <v/>
      </c>
      <c r="F2233" s="95" t="str">
        <f ca="1">IF(ISERROR($Y2233),"",OFFSET('Smelter Look-up'!$E$4,$Y2233-4,0))</f>
        <v/>
      </c>
      <c r="G2233" s="95" t="str">
        <f ca="1">IF(C2233="Smelter not listed","Enter smelter details",IF(ISERROR($Y2233),"",OFFSET('Smelter Look-up'!$F$4,$Y2233-4,0)))</f>
        <v/>
      </c>
      <c r="H2233" s="154" t="str">
        <f ca="1">IF(ISERROR($Y2233),"",OFFSET('Smelter Look-up'!$G$4,$Y2233-4,0))</f>
        <v/>
      </c>
      <c r="I2233" s="96" t="str">
        <f ca="1">IF(ISERROR($Y2233),"",OFFSET('Smelter Look-up'!$H$4,$Y2233-4,0))</f>
        <v/>
      </c>
      <c r="J2233" s="96" t="str">
        <f ca="1">IF(ISERROR($Y2233),"",OFFSET('Smelter Look-up'!$I$4,$Y2233-4,0))</f>
        <v/>
      </c>
      <c r="K2233" s="97"/>
      <c r="L2233" s="97"/>
      <c r="M2233" s="97"/>
      <c r="N2233" s="97"/>
      <c r="O2233" s="97"/>
      <c r="P2233" s="97"/>
      <c r="Q2233" s="98"/>
      <c r="R2233" s="140" t="str">
        <f ca="1">IF(ISERROR($Y2233),"",OFFSET('Smelter Look-up'!$C$4,$Y2233-4,0)&amp;"")</f>
        <v/>
      </c>
      <c r="S2233" s="98" t="str">
        <f ca="1" t="shared" si="251"/>
        <v/>
      </c>
      <c r="T2233" s="98" t="str">
        <f ca="1">IF(B2233="","",IF(ISERROR(MATCH($J2233,SorP!B:B,0)),"",INDIRECT("'SorP'!$A$"&amp;MATCH($S2233&amp;$J2233,SorP!C:C,0))))</f>
        <v/>
      </c>
      <c r="U2233" s="99"/>
      <c r="V2233" s="74" t="str">
        <f ca="1" t="shared" si="252"/>
        <v/>
      </c>
      <c r="W2233" s="74" t="b">
        <f ca="1" t="shared" si="253"/>
        <v>0</v>
      </c>
      <c r="X2233" s="74" t="str">
        <f ca="1" t="shared" si="254"/>
        <v>+</v>
      </c>
      <c r="Y2233" s="74" t="e">
        <f ca="1">IF(C2233="",NA(),MATCH($B2233&amp;$C2233,'Smelter Look-up'!$J:$J,0))</f>
        <v>#N/A</v>
      </c>
      <c r="AB2233" s="74">
        <f ca="1" t="shared" si="255"/>
        <v>0</v>
      </c>
      <c r="AC2233" s="74" t="str">
        <f ca="1" t="shared" si="256"/>
        <v/>
      </c>
      <c r="AD2233" s="74" t="str">
        <f ca="1" t="shared" si="257"/>
        <v/>
      </c>
    </row>
    <row r="2234" s="74" customFormat="1" ht="20.15" customHeight="1" spans="1:30">
      <c r="A2234" s="97"/>
      <c r="B2234" s="95" t="str">
        <f ca="1">IF(LEN(A2234)=0,"",INDEX('Smelter Look-up'!$A:$A,MATCH($A2234,'Smelter Look-up'!$E:$E,0)))</f>
        <v/>
      </c>
      <c r="C2234" s="95" t="str">
        <f ca="1">IF(LEN(A2234)=0,"",INDEX('Smelter Look-up'!$C:$C,MATCH($A2234,'Smelter Look-up'!$E:$E,0)))</f>
        <v/>
      </c>
      <c r="D2234" s="95"/>
      <c r="E2234" s="95" t="str">
        <f ca="1">IF(ISERROR($Y2234),"",OFFSET('Smelter Look-up'!$D$4,$Y2234-4,0)&amp;"")</f>
        <v/>
      </c>
      <c r="F2234" s="95" t="str">
        <f ca="1">IF(ISERROR($Y2234),"",OFFSET('Smelter Look-up'!$E$4,$Y2234-4,0))</f>
        <v/>
      </c>
      <c r="G2234" s="95" t="str">
        <f ca="1">IF(C2234="Smelter not listed","Enter smelter details",IF(ISERROR($Y2234),"",OFFSET('Smelter Look-up'!$F$4,$Y2234-4,0)))</f>
        <v/>
      </c>
      <c r="H2234" s="154" t="str">
        <f ca="1">IF(ISERROR($Y2234),"",OFFSET('Smelter Look-up'!$G$4,$Y2234-4,0))</f>
        <v/>
      </c>
      <c r="I2234" s="96" t="str">
        <f ca="1">IF(ISERROR($Y2234),"",OFFSET('Smelter Look-up'!$H$4,$Y2234-4,0))</f>
        <v/>
      </c>
      <c r="J2234" s="96" t="str">
        <f ca="1">IF(ISERROR($Y2234),"",OFFSET('Smelter Look-up'!$I$4,$Y2234-4,0))</f>
        <v/>
      </c>
      <c r="K2234" s="97"/>
      <c r="L2234" s="97"/>
      <c r="M2234" s="97"/>
      <c r="N2234" s="97"/>
      <c r="O2234" s="97"/>
      <c r="P2234" s="97"/>
      <c r="Q2234" s="98"/>
      <c r="R2234" s="140" t="str">
        <f ca="1">IF(ISERROR($Y2234),"",OFFSET('Smelter Look-up'!$C$4,$Y2234-4,0)&amp;"")</f>
        <v/>
      </c>
      <c r="S2234" s="98" t="str">
        <f ca="1" t="shared" si="251"/>
        <v/>
      </c>
      <c r="T2234" s="98" t="str">
        <f ca="1">IF(B2234="","",IF(ISERROR(MATCH($J2234,SorP!B:B,0)),"",INDIRECT("'SorP'!$A$"&amp;MATCH($S2234&amp;$J2234,SorP!C:C,0))))</f>
        <v/>
      </c>
      <c r="U2234" s="99"/>
      <c r="V2234" s="74" t="str">
        <f ca="1" t="shared" si="252"/>
        <v/>
      </c>
      <c r="W2234" s="74" t="b">
        <f ca="1" t="shared" si="253"/>
        <v>0</v>
      </c>
      <c r="X2234" s="74" t="str">
        <f ca="1" t="shared" si="254"/>
        <v>+</v>
      </c>
      <c r="Y2234" s="74" t="e">
        <f ca="1">IF(C2234="",NA(),MATCH($B2234&amp;$C2234,'Smelter Look-up'!$J:$J,0))</f>
        <v>#N/A</v>
      </c>
      <c r="AB2234" s="74">
        <f ca="1" t="shared" si="255"/>
        <v>0</v>
      </c>
      <c r="AC2234" s="74" t="str">
        <f ca="1" t="shared" si="256"/>
        <v/>
      </c>
      <c r="AD2234" s="74" t="str">
        <f ca="1" t="shared" si="257"/>
        <v/>
      </c>
    </row>
    <row r="2235" s="74" customFormat="1" ht="20.15" customHeight="1" spans="1:30">
      <c r="A2235" s="97"/>
      <c r="B2235" s="95" t="str">
        <f ca="1">IF(LEN(A2235)=0,"",INDEX('Smelter Look-up'!$A:$A,MATCH($A2235,'Smelter Look-up'!$E:$E,0)))</f>
        <v/>
      </c>
      <c r="C2235" s="95" t="str">
        <f ca="1">IF(LEN(A2235)=0,"",INDEX('Smelter Look-up'!$C:$C,MATCH($A2235,'Smelter Look-up'!$E:$E,0)))</f>
        <v/>
      </c>
      <c r="D2235" s="95"/>
      <c r="E2235" s="95" t="str">
        <f ca="1">IF(ISERROR($Y2235),"",OFFSET('Smelter Look-up'!$D$4,$Y2235-4,0)&amp;"")</f>
        <v/>
      </c>
      <c r="F2235" s="95" t="str">
        <f ca="1">IF(ISERROR($Y2235),"",OFFSET('Smelter Look-up'!$E$4,$Y2235-4,0))</f>
        <v/>
      </c>
      <c r="G2235" s="95" t="str">
        <f ca="1">IF(C2235="Smelter not listed","Enter smelter details",IF(ISERROR($Y2235),"",OFFSET('Smelter Look-up'!$F$4,$Y2235-4,0)))</f>
        <v/>
      </c>
      <c r="H2235" s="154" t="str">
        <f ca="1">IF(ISERROR($Y2235),"",OFFSET('Smelter Look-up'!$G$4,$Y2235-4,0))</f>
        <v/>
      </c>
      <c r="I2235" s="96" t="str">
        <f ca="1">IF(ISERROR($Y2235),"",OFFSET('Smelter Look-up'!$H$4,$Y2235-4,0))</f>
        <v/>
      </c>
      <c r="J2235" s="96" t="str">
        <f ca="1">IF(ISERROR($Y2235),"",OFFSET('Smelter Look-up'!$I$4,$Y2235-4,0))</f>
        <v/>
      </c>
      <c r="K2235" s="97"/>
      <c r="L2235" s="97"/>
      <c r="M2235" s="97"/>
      <c r="N2235" s="97"/>
      <c r="O2235" s="97"/>
      <c r="P2235" s="97"/>
      <c r="Q2235" s="98"/>
      <c r="R2235" s="140" t="str">
        <f ca="1">IF(ISERROR($Y2235),"",OFFSET('Smelter Look-up'!$C$4,$Y2235-4,0)&amp;"")</f>
        <v/>
      </c>
      <c r="S2235" s="98" t="str">
        <f ca="1" t="shared" si="251"/>
        <v/>
      </c>
      <c r="T2235" s="98" t="str">
        <f ca="1">IF(B2235="","",IF(ISERROR(MATCH($J2235,SorP!B:B,0)),"",INDIRECT("'SorP'!$A$"&amp;MATCH($S2235&amp;$J2235,SorP!C:C,0))))</f>
        <v/>
      </c>
      <c r="U2235" s="99"/>
      <c r="V2235" s="74" t="str">
        <f ca="1" t="shared" si="252"/>
        <v/>
      </c>
      <c r="W2235" s="74" t="b">
        <f ca="1" t="shared" si="253"/>
        <v>0</v>
      </c>
      <c r="X2235" s="74" t="str">
        <f ca="1" t="shared" si="254"/>
        <v>+</v>
      </c>
      <c r="Y2235" s="74" t="e">
        <f ca="1">IF(C2235="",NA(),MATCH($B2235&amp;$C2235,'Smelter Look-up'!$J:$J,0))</f>
        <v>#N/A</v>
      </c>
      <c r="AB2235" s="74">
        <f ca="1" t="shared" si="255"/>
        <v>0</v>
      </c>
      <c r="AC2235" s="74" t="str">
        <f ca="1" t="shared" si="256"/>
        <v/>
      </c>
      <c r="AD2235" s="74" t="str">
        <f ca="1" t="shared" si="257"/>
        <v/>
      </c>
    </row>
    <row r="2236" s="74" customFormat="1" ht="20.15" customHeight="1" spans="1:30">
      <c r="A2236" s="97"/>
      <c r="B2236" s="95" t="str">
        <f ca="1">IF(LEN(A2236)=0,"",INDEX('Smelter Look-up'!$A:$A,MATCH($A2236,'Smelter Look-up'!$E:$E,0)))</f>
        <v/>
      </c>
      <c r="C2236" s="95" t="str">
        <f ca="1">IF(LEN(A2236)=0,"",INDEX('Smelter Look-up'!$C:$C,MATCH($A2236,'Smelter Look-up'!$E:$E,0)))</f>
        <v/>
      </c>
      <c r="D2236" s="95"/>
      <c r="E2236" s="95" t="str">
        <f ca="1">IF(ISERROR($Y2236),"",OFFSET('Smelter Look-up'!$D$4,$Y2236-4,0)&amp;"")</f>
        <v/>
      </c>
      <c r="F2236" s="95" t="str">
        <f ca="1">IF(ISERROR($Y2236),"",OFFSET('Smelter Look-up'!$E$4,$Y2236-4,0))</f>
        <v/>
      </c>
      <c r="G2236" s="95" t="str">
        <f ca="1">IF(C2236="Smelter not listed","Enter smelter details",IF(ISERROR($Y2236),"",OFFSET('Smelter Look-up'!$F$4,$Y2236-4,0)))</f>
        <v/>
      </c>
      <c r="H2236" s="154" t="str">
        <f ca="1">IF(ISERROR($Y2236),"",OFFSET('Smelter Look-up'!$G$4,$Y2236-4,0))</f>
        <v/>
      </c>
      <c r="I2236" s="96" t="str">
        <f ca="1">IF(ISERROR($Y2236),"",OFFSET('Smelter Look-up'!$H$4,$Y2236-4,0))</f>
        <v/>
      </c>
      <c r="J2236" s="96" t="str">
        <f ca="1">IF(ISERROR($Y2236),"",OFFSET('Smelter Look-up'!$I$4,$Y2236-4,0))</f>
        <v/>
      </c>
      <c r="K2236" s="97"/>
      <c r="L2236" s="97"/>
      <c r="M2236" s="97"/>
      <c r="N2236" s="97"/>
      <c r="O2236" s="97"/>
      <c r="P2236" s="97"/>
      <c r="Q2236" s="98"/>
      <c r="R2236" s="140" t="str">
        <f ca="1">IF(ISERROR($Y2236),"",OFFSET('Smelter Look-up'!$C$4,$Y2236-4,0)&amp;"")</f>
        <v/>
      </c>
      <c r="S2236" s="98" t="str">
        <f ca="1" t="shared" si="251"/>
        <v/>
      </c>
      <c r="T2236" s="98" t="str">
        <f ca="1">IF(B2236="","",IF(ISERROR(MATCH($J2236,SorP!B:B,0)),"",INDIRECT("'SorP'!$A$"&amp;MATCH($S2236&amp;$J2236,SorP!C:C,0))))</f>
        <v/>
      </c>
      <c r="U2236" s="99"/>
      <c r="V2236" s="74" t="str">
        <f ca="1" t="shared" si="252"/>
        <v/>
      </c>
      <c r="W2236" s="74" t="b">
        <f ca="1" t="shared" si="253"/>
        <v>0</v>
      </c>
      <c r="X2236" s="74" t="str">
        <f ca="1" t="shared" si="254"/>
        <v>+</v>
      </c>
      <c r="Y2236" s="74" t="e">
        <f ca="1">IF(C2236="",NA(),MATCH($B2236&amp;$C2236,'Smelter Look-up'!$J:$J,0))</f>
        <v>#N/A</v>
      </c>
      <c r="AB2236" s="74">
        <f ca="1" t="shared" si="255"/>
        <v>0</v>
      </c>
      <c r="AC2236" s="74" t="str">
        <f ca="1" t="shared" si="256"/>
        <v/>
      </c>
      <c r="AD2236" s="74" t="str">
        <f ca="1" t="shared" si="257"/>
        <v/>
      </c>
    </row>
    <row r="2237" s="74" customFormat="1" ht="20.15" customHeight="1" spans="1:30">
      <c r="A2237" s="97"/>
      <c r="B2237" s="95" t="str">
        <f ca="1">IF(LEN(A2237)=0,"",INDEX('Smelter Look-up'!$A:$A,MATCH($A2237,'Smelter Look-up'!$E:$E,0)))</f>
        <v/>
      </c>
      <c r="C2237" s="95" t="str">
        <f ca="1">IF(LEN(A2237)=0,"",INDEX('Smelter Look-up'!$C:$C,MATCH($A2237,'Smelter Look-up'!$E:$E,0)))</f>
        <v/>
      </c>
      <c r="D2237" s="95"/>
      <c r="E2237" s="95" t="str">
        <f ca="1">IF(ISERROR($Y2237),"",OFFSET('Smelter Look-up'!$D$4,$Y2237-4,0)&amp;"")</f>
        <v/>
      </c>
      <c r="F2237" s="95" t="str">
        <f ca="1">IF(ISERROR($Y2237),"",OFFSET('Smelter Look-up'!$E$4,$Y2237-4,0))</f>
        <v/>
      </c>
      <c r="G2237" s="95" t="str">
        <f ca="1">IF(C2237="Smelter not listed","Enter smelter details",IF(ISERROR($Y2237),"",OFFSET('Smelter Look-up'!$F$4,$Y2237-4,0)))</f>
        <v/>
      </c>
      <c r="H2237" s="154" t="str">
        <f ca="1">IF(ISERROR($Y2237),"",OFFSET('Smelter Look-up'!$G$4,$Y2237-4,0))</f>
        <v/>
      </c>
      <c r="I2237" s="96" t="str">
        <f ca="1">IF(ISERROR($Y2237),"",OFFSET('Smelter Look-up'!$H$4,$Y2237-4,0))</f>
        <v/>
      </c>
      <c r="J2237" s="96" t="str">
        <f ca="1">IF(ISERROR($Y2237),"",OFFSET('Smelter Look-up'!$I$4,$Y2237-4,0))</f>
        <v/>
      </c>
      <c r="K2237" s="97"/>
      <c r="L2237" s="97"/>
      <c r="M2237" s="97"/>
      <c r="N2237" s="97"/>
      <c r="O2237" s="97"/>
      <c r="P2237" s="97"/>
      <c r="Q2237" s="98"/>
      <c r="R2237" s="140" t="str">
        <f ca="1">IF(ISERROR($Y2237),"",OFFSET('Smelter Look-up'!$C$4,$Y2237-4,0)&amp;"")</f>
        <v/>
      </c>
      <c r="S2237" s="98" t="str">
        <f ca="1" t="shared" si="251"/>
        <v/>
      </c>
      <c r="T2237" s="98" t="str">
        <f ca="1">IF(B2237="","",IF(ISERROR(MATCH($J2237,SorP!B:B,0)),"",INDIRECT("'SorP'!$A$"&amp;MATCH($S2237&amp;$J2237,SorP!C:C,0))))</f>
        <v/>
      </c>
      <c r="U2237" s="99"/>
      <c r="V2237" s="74" t="str">
        <f ca="1" t="shared" si="252"/>
        <v/>
      </c>
      <c r="W2237" s="74" t="b">
        <f ca="1" t="shared" si="253"/>
        <v>0</v>
      </c>
      <c r="X2237" s="74" t="str">
        <f ca="1" t="shared" si="254"/>
        <v>+</v>
      </c>
      <c r="Y2237" s="74" t="e">
        <f ca="1">IF(C2237="",NA(),MATCH($B2237&amp;$C2237,'Smelter Look-up'!$J:$J,0))</f>
        <v>#N/A</v>
      </c>
      <c r="AB2237" s="74">
        <f ca="1" t="shared" si="255"/>
        <v>0</v>
      </c>
      <c r="AC2237" s="74" t="str">
        <f ca="1" t="shared" si="256"/>
        <v/>
      </c>
      <c r="AD2237" s="74" t="str">
        <f ca="1" t="shared" si="257"/>
        <v/>
      </c>
    </row>
    <row r="2238" s="74" customFormat="1" ht="20.15" customHeight="1" spans="1:30">
      <c r="A2238" s="97"/>
      <c r="B2238" s="95" t="str">
        <f ca="1">IF(LEN(A2238)=0,"",INDEX('Smelter Look-up'!$A:$A,MATCH($A2238,'Smelter Look-up'!$E:$E,0)))</f>
        <v/>
      </c>
      <c r="C2238" s="95" t="str">
        <f ca="1">IF(LEN(A2238)=0,"",INDEX('Smelter Look-up'!$C:$C,MATCH($A2238,'Smelter Look-up'!$E:$E,0)))</f>
        <v/>
      </c>
      <c r="D2238" s="95"/>
      <c r="E2238" s="95" t="str">
        <f ca="1">IF(ISERROR($Y2238),"",OFFSET('Smelter Look-up'!$D$4,$Y2238-4,0)&amp;"")</f>
        <v/>
      </c>
      <c r="F2238" s="95" t="str">
        <f ca="1">IF(ISERROR($Y2238),"",OFFSET('Smelter Look-up'!$E$4,$Y2238-4,0))</f>
        <v/>
      </c>
      <c r="G2238" s="95" t="str">
        <f ca="1">IF(C2238="Smelter not listed","Enter smelter details",IF(ISERROR($Y2238),"",OFFSET('Smelter Look-up'!$F$4,$Y2238-4,0)))</f>
        <v/>
      </c>
      <c r="H2238" s="154" t="str">
        <f ca="1">IF(ISERROR($Y2238),"",OFFSET('Smelter Look-up'!$G$4,$Y2238-4,0))</f>
        <v/>
      </c>
      <c r="I2238" s="96" t="str">
        <f ca="1">IF(ISERROR($Y2238),"",OFFSET('Smelter Look-up'!$H$4,$Y2238-4,0))</f>
        <v/>
      </c>
      <c r="J2238" s="96" t="str">
        <f ca="1">IF(ISERROR($Y2238),"",OFFSET('Smelter Look-up'!$I$4,$Y2238-4,0))</f>
        <v/>
      </c>
      <c r="K2238" s="97"/>
      <c r="L2238" s="97"/>
      <c r="M2238" s="97"/>
      <c r="N2238" s="97"/>
      <c r="O2238" s="97"/>
      <c r="P2238" s="97"/>
      <c r="Q2238" s="98"/>
      <c r="R2238" s="140" t="str">
        <f ca="1">IF(ISERROR($Y2238),"",OFFSET('Smelter Look-up'!$C$4,$Y2238-4,0)&amp;"")</f>
        <v/>
      </c>
      <c r="S2238" s="98" t="str">
        <f ca="1" t="shared" si="251"/>
        <v/>
      </c>
      <c r="T2238" s="98" t="str">
        <f ca="1">IF(B2238="","",IF(ISERROR(MATCH($J2238,SorP!B:B,0)),"",INDIRECT("'SorP'!$A$"&amp;MATCH($S2238&amp;$J2238,SorP!C:C,0))))</f>
        <v/>
      </c>
      <c r="U2238" s="99"/>
      <c r="V2238" s="74" t="str">
        <f ca="1" t="shared" si="252"/>
        <v/>
      </c>
      <c r="W2238" s="74" t="b">
        <f ca="1" t="shared" si="253"/>
        <v>0</v>
      </c>
      <c r="X2238" s="74" t="str">
        <f ca="1" t="shared" si="254"/>
        <v>+</v>
      </c>
      <c r="Y2238" s="74" t="e">
        <f ca="1">IF(C2238="",NA(),MATCH($B2238&amp;$C2238,'Smelter Look-up'!$J:$J,0))</f>
        <v>#N/A</v>
      </c>
      <c r="AB2238" s="74">
        <f ca="1" t="shared" si="255"/>
        <v>0</v>
      </c>
      <c r="AC2238" s="74" t="str">
        <f ca="1" t="shared" si="256"/>
        <v/>
      </c>
      <c r="AD2238" s="74" t="str">
        <f ca="1" t="shared" si="257"/>
        <v/>
      </c>
    </row>
    <row r="2239" s="74" customFormat="1" ht="20.15" customHeight="1" spans="1:30">
      <c r="A2239" s="97"/>
      <c r="B2239" s="95" t="str">
        <f ca="1">IF(LEN(A2239)=0,"",INDEX('Smelter Look-up'!$A:$A,MATCH($A2239,'Smelter Look-up'!$E:$E,0)))</f>
        <v/>
      </c>
      <c r="C2239" s="95" t="str">
        <f ca="1">IF(LEN(A2239)=0,"",INDEX('Smelter Look-up'!$C:$C,MATCH($A2239,'Smelter Look-up'!$E:$E,0)))</f>
        <v/>
      </c>
      <c r="D2239" s="95"/>
      <c r="E2239" s="95" t="str">
        <f ca="1">IF(ISERROR($Y2239),"",OFFSET('Smelter Look-up'!$D$4,$Y2239-4,0)&amp;"")</f>
        <v/>
      </c>
      <c r="F2239" s="95" t="str">
        <f ca="1">IF(ISERROR($Y2239),"",OFFSET('Smelter Look-up'!$E$4,$Y2239-4,0))</f>
        <v/>
      </c>
      <c r="G2239" s="95" t="str">
        <f ca="1">IF(C2239="Smelter not listed","Enter smelter details",IF(ISERROR($Y2239),"",OFFSET('Smelter Look-up'!$F$4,$Y2239-4,0)))</f>
        <v/>
      </c>
      <c r="H2239" s="154" t="str">
        <f ca="1">IF(ISERROR($Y2239),"",OFFSET('Smelter Look-up'!$G$4,$Y2239-4,0))</f>
        <v/>
      </c>
      <c r="I2239" s="96" t="str">
        <f ca="1">IF(ISERROR($Y2239),"",OFFSET('Smelter Look-up'!$H$4,$Y2239-4,0))</f>
        <v/>
      </c>
      <c r="J2239" s="96" t="str">
        <f ca="1">IF(ISERROR($Y2239),"",OFFSET('Smelter Look-up'!$I$4,$Y2239-4,0))</f>
        <v/>
      </c>
      <c r="K2239" s="97"/>
      <c r="L2239" s="97"/>
      <c r="M2239" s="97"/>
      <c r="N2239" s="97"/>
      <c r="O2239" s="97"/>
      <c r="P2239" s="97"/>
      <c r="Q2239" s="98"/>
      <c r="R2239" s="140" t="str">
        <f ca="1">IF(ISERROR($Y2239),"",OFFSET('Smelter Look-up'!$C$4,$Y2239-4,0)&amp;"")</f>
        <v/>
      </c>
      <c r="S2239" s="98" t="str">
        <f ca="1" t="shared" si="251"/>
        <v/>
      </c>
      <c r="T2239" s="98" t="str">
        <f ca="1">IF(B2239="","",IF(ISERROR(MATCH($J2239,SorP!B:B,0)),"",INDIRECT("'SorP'!$A$"&amp;MATCH($S2239&amp;$J2239,SorP!C:C,0))))</f>
        <v/>
      </c>
      <c r="U2239" s="99"/>
      <c r="V2239" s="74" t="str">
        <f ca="1" t="shared" si="252"/>
        <v/>
      </c>
      <c r="W2239" s="74" t="b">
        <f ca="1" t="shared" si="253"/>
        <v>0</v>
      </c>
      <c r="X2239" s="74" t="str">
        <f ca="1" t="shared" si="254"/>
        <v>+</v>
      </c>
      <c r="Y2239" s="74" t="e">
        <f ca="1">IF(C2239="",NA(),MATCH($B2239&amp;$C2239,'Smelter Look-up'!$J:$J,0))</f>
        <v>#N/A</v>
      </c>
      <c r="AB2239" s="74">
        <f ca="1" t="shared" si="255"/>
        <v>0</v>
      </c>
      <c r="AC2239" s="74" t="str">
        <f ca="1" t="shared" si="256"/>
        <v/>
      </c>
      <c r="AD2239" s="74" t="str">
        <f ca="1" t="shared" si="257"/>
        <v/>
      </c>
    </row>
    <row r="2240" s="74" customFormat="1" ht="20.15" customHeight="1" spans="1:30">
      <c r="A2240" s="97"/>
      <c r="B2240" s="95" t="str">
        <f ca="1">IF(LEN(A2240)=0,"",INDEX('Smelter Look-up'!$A:$A,MATCH($A2240,'Smelter Look-up'!$E:$E,0)))</f>
        <v/>
      </c>
      <c r="C2240" s="95" t="str">
        <f ca="1">IF(LEN(A2240)=0,"",INDEX('Smelter Look-up'!$C:$C,MATCH($A2240,'Smelter Look-up'!$E:$E,0)))</f>
        <v/>
      </c>
      <c r="D2240" s="95"/>
      <c r="E2240" s="95" t="str">
        <f ca="1">IF(ISERROR($Y2240),"",OFFSET('Smelter Look-up'!$D$4,$Y2240-4,0)&amp;"")</f>
        <v/>
      </c>
      <c r="F2240" s="95" t="str">
        <f ca="1">IF(ISERROR($Y2240),"",OFFSET('Smelter Look-up'!$E$4,$Y2240-4,0))</f>
        <v/>
      </c>
      <c r="G2240" s="95" t="str">
        <f ca="1">IF(C2240="Smelter not listed","Enter smelter details",IF(ISERROR($Y2240),"",OFFSET('Smelter Look-up'!$F$4,$Y2240-4,0)))</f>
        <v/>
      </c>
      <c r="H2240" s="154" t="str">
        <f ca="1">IF(ISERROR($Y2240),"",OFFSET('Smelter Look-up'!$G$4,$Y2240-4,0))</f>
        <v/>
      </c>
      <c r="I2240" s="96" t="str">
        <f ca="1">IF(ISERROR($Y2240),"",OFFSET('Smelter Look-up'!$H$4,$Y2240-4,0))</f>
        <v/>
      </c>
      <c r="J2240" s="96" t="str">
        <f ca="1">IF(ISERROR($Y2240),"",OFFSET('Smelter Look-up'!$I$4,$Y2240-4,0))</f>
        <v/>
      </c>
      <c r="K2240" s="97"/>
      <c r="L2240" s="97"/>
      <c r="M2240" s="97"/>
      <c r="N2240" s="97"/>
      <c r="O2240" s="97"/>
      <c r="P2240" s="97"/>
      <c r="Q2240" s="98"/>
      <c r="R2240" s="140" t="str">
        <f ca="1">IF(ISERROR($Y2240),"",OFFSET('Smelter Look-up'!$C$4,$Y2240-4,0)&amp;"")</f>
        <v/>
      </c>
      <c r="S2240" s="98" t="str">
        <f ca="1" t="shared" si="251"/>
        <v/>
      </c>
      <c r="T2240" s="98" t="str">
        <f ca="1">IF(B2240="","",IF(ISERROR(MATCH($J2240,SorP!B:B,0)),"",INDIRECT("'SorP'!$A$"&amp;MATCH($S2240&amp;$J2240,SorP!C:C,0))))</f>
        <v/>
      </c>
      <c r="U2240" s="99"/>
      <c r="V2240" s="74" t="str">
        <f ca="1" t="shared" si="252"/>
        <v/>
      </c>
      <c r="W2240" s="74" t="b">
        <f ca="1" t="shared" si="253"/>
        <v>0</v>
      </c>
      <c r="X2240" s="74" t="str">
        <f ca="1" t="shared" si="254"/>
        <v>+</v>
      </c>
      <c r="Y2240" s="74" t="e">
        <f ca="1">IF(C2240="",NA(),MATCH($B2240&amp;$C2240,'Smelter Look-up'!$J:$J,0))</f>
        <v>#N/A</v>
      </c>
      <c r="AB2240" s="74">
        <f ca="1" t="shared" si="255"/>
        <v>0</v>
      </c>
      <c r="AC2240" s="74" t="str">
        <f ca="1" t="shared" si="256"/>
        <v/>
      </c>
      <c r="AD2240" s="74" t="str">
        <f ca="1" t="shared" si="257"/>
        <v/>
      </c>
    </row>
    <row r="2241" s="74" customFormat="1" ht="20.15" customHeight="1" spans="1:30">
      <c r="A2241" s="97"/>
      <c r="B2241" s="95" t="str">
        <f ca="1">IF(LEN(A2241)=0,"",INDEX('Smelter Look-up'!$A:$A,MATCH($A2241,'Smelter Look-up'!$E:$E,0)))</f>
        <v/>
      </c>
      <c r="C2241" s="95" t="str">
        <f ca="1">IF(LEN(A2241)=0,"",INDEX('Smelter Look-up'!$C:$C,MATCH($A2241,'Smelter Look-up'!$E:$E,0)))</f>
        <v/>
      </c>
      <c r="D2241" s="95"/>
      <c r="E2241" s="95" t="str">
        <f ca="1">IF(ISERROR($Y2241),"",OFFSET('Smelter Look-up'!$D$4,$Y2241-4,0)&amp;"")</f>
        <v/>
      </c>
      <c r="F2241" s="95" t="str">
        <f ca="1">IF(ISERROR($Y2241),"",OFFSET('Smelter Look-up'!$E$4,$Y2241-4,0))</f>
        <v/>
      </c>
      <c r="G2241" s="95" t="str">
        <f ca="1">IF(C2241="Smelter not listed","Enter smelter details",IF(ISERROR($Y2241),"",OFFSET('Smelter Look-up'!$F$4,$Y2241-4,0)))</f>
        <v/>
      </c>
      <c r="H2241" s="154" t="str">
        <f ca="1">IF(ISERROR($Y2241),"",OFFSET('Smelter Look-up'!$G$4,$Y2241-4,0))</f>
        <v/>
      </c>
      <c r="I2241" s="96" t="str">
        <f ca="1">IF(ISERROR($Y2241),"",OFFSET('Smelter Look-up'!$H$4,$Y2241-4,0))</f>
        <v/>
      </c>
      <c r="J2241" s="96" t="str">
        <f ca="1">IF(ISERROR($Y2241),"",OFFSET('Smelter Look-up'!$I$4,$Y2241-4,0))</f>
        <v/>
      </c>
      <c r="K2241" s="97"/>
      <c r="L2241" s="97"/>
      <c r="M2241" s="97"/>
      <c r="N2241" s="97"/>
      <c r="O2241" s="97"/>
      <c r="P2241" s="97"/>
      <c r="Q2241" s="98"/>
      <c r="R2241" s="140" t="str">
        <f ca="1">IF(ISERROR($Y2241),"",OFFSET('Smelter Look-up'!$C$4,$Y2241-4,0)&amp;"")</f>
        <v/>
      </c>
      <c r="S2241" s="98" t="str">
        <f ca="1" t="shared" si="251"/>
        <v/>
      </c>
      <c r="T2241" s="98" t="str">
        <f ca="1">IF(B2241="","",IF(ISERROR(MATCH($J2241,SorP!B:B,0)),"",INDIRECT("'SorP'!$A$"&amp;MATCH($S2241&amp;$J2241,SorP!C:C,0))))</f>
        <v/>
      </c>
      <c r="U2241" s="99"/>
      <c r="V2241" s="74" t="str">
        <f ca="1" t="shared" si="252"/>
        <v/>
      </c>
      <c r="W2241" s="74" t="b">
        <f ca="1" t="shared" si="253"/>
        <v>0</v>
      </c>
      <c r="X2241" s="74" t="str">
        <f ca="1" t="shared" si="254"/>
        <v>+</v>
      </c>
      <c r="Y2241" s="74" t="e">
        <f ca="1">IF(C2241="",NA(),MATCH($B2241&amp;$C2241,'Smelter Look-up'!$J:$J,0))</f>
        <v>#N/A</v>
      </c>
      <c r="AB2241" s="74">
        <f ca="1" t="shared" si="255"/>
        <v>0</v>
      </c>
      <c r="AC2241" s="74" t="str">
        <f ca="1" t="shared" si="256"/>
        <v/>
      </c>
      <c r="AD2241" s="74" t="str">
        <f ca="1" t="shared" si="257"/>
        <v/>
      </c>
    </row>
    <row r="2242" s="74" customFormat="1" ht="20.15" customHeight="1" spans="1:30">
      <c r="A2242" s="97"/>
      <c r="B2242" s="95" t="str">
        <f ca="1">IF(LEN(A2242)=0,"",INDEX('Smelter Look-up'!$A:$A,MATCH($A2242,'Smelter Look-up'!$E:$E,0)))</f>
        <v/>
      </c>
      <c r="C2242" s="95" t="str">
        <f ca="1">IF(LEN(A2242)=0,"",INDEX('Smelter Look-up'!$C:$C,MATCH($A2242,'Smelter Look-up'!$E:$E,0)))</f>
        <v/>
      </c>
      <c r="D2242" s="95"/>
      <c r="E2242" s="95" t="str">
        <f ca="1">IF(ISERROR($Y2242),"",OFFSET('Smelter Look-up'!$D$4,$Y2242-4,0)&amp;"")</f>
        <v/>
      </c>
      <c r="F2242" s="95" t="str">
        <f ca="1">IF(ISERROR($Y2242),"",OFFSET('Smelter Look-up'!$E$4,$Y2242-4,0))</f>
        <v/>
      </c>
      <c r="G2242" s="95" t="str">
        <f ca="1">IF(C2242="Smelter not listed","Enter smelter details",IF(ISERROR($Y2242),"",OFFSET('Smelter Look-up'!$F$4,$Y2242-4,0)))</f>
        <v/>
      </c>
      <c r="H2242" s="154" t="str">
        <f ca="1">IF(ISERROR($Y2242),"",OFFSET('Smelter Look-up'!$G$4,$Y2242-4,0))</f>
        <v/>
      </c>
      <c r="I2242" s="96" t="str">
        <f ca="1">IF(ISERROR($Y2242),"",OFFSET('Smelter Look-up'!$H$4,$Y2242-4,0))</f>
        <v/>
      </c>
      <c r="J2242" s="96" t="str">
        <f ca="1">IF(ISERROR($Y2242),"",OFFSET('Smelter Look-up'!$I$4,$Y2242-4,0))</f>
        <v/>
      </c>
      <c r="K2242" s="97"/>
      <c r="L2242" s="97"/>
      <c r="M2242" s="97"/>
      <c r="N2242" s="97"/>
      <c r="O2242" s="97"/>
      <c r="P2242" s="97"/>
      <c r="Q2242" s="98"/>
      <c r="R2242" s="140" t="str">
        <f ca="1">IF(ISERROR($Y2242),"",OFFSET('Smelter Look-up'!$C$4,$Y2242-4,0)&amp;"")</f>
        <v/>
      </c>
      <c r="S2242" s="98" t="str">
        <f ca="1" t="shared" si="251"/>
        <v/>
      </c>
      <c r="T2242" s="98" t="str">
        <f ca="1">IF(B2242="","",IF(ISERROR(MATCH($J2242,SorP!B:B,0)),"",INDIRECT("'SorP'!$A$"&amp;MATCH($S2242&amp;$J2242,SorP!C:C,0))))</f>
        <v/>
      </c>
      <c r="U2242" s="99"/>
      <c r="V2242" s="74" t="str">
        <f ca="1" t="shared" si="252"/>
        <v/>
      </c>
      <c r="W2242" s="74" t="b">
        <f ca="1" t="shared" si="253"/>
        <v>0</v>
      </c>
      <c r="X2242" s="74" t="str">
        <f ca="1" t="shared" si="254"/>
        <v>+</v>
      </c>
      <c r="Y2242" s="74" t="e">
        <f ca="1">IF(C2242="",NA(),MATCH($B2242&amp;$C2242,'Smelter Look-up'!$J:$J,0))</f>
        <v>#N/A</v>
      </c>
      <c r="AB2242" s="74">
        <f ca="1" t="shared" si="255"/>
        <v>0</v>
      </c>
      <c r="AC2242" s="74" t="str">
        <f ca="1" t="shared" si="256"/>
        <v/>
      </c>
      <c r="AD2242" s="74" t="str">
        <f ca="1" t="shared" si="257"/>
        <v/>
      </c>
    </row>
    <row r="2243" s="74" customFormat="1" ht="20.15" customHeight="1" spans="1:30">
      <c r="A2243" s="97"/>
      <c r="B2243" s="95" t="str">
        <f ca="1">IF(LEN(A2243)=0,"",INDEX('Smelter Look-up'!$A:$A,MATCH($A2243,'Smelter Look-up'!$E:$E,0)))</f>
        <v/>
      </c>
      <c r="C2243" s="95" t="str">
        <f ca="1">IF(LEN(A2243)=0,"",INDEX('Smelter Look-up'!$C:$C,MATCH($A2243,'Smelter Look-up'!$E:$E,0)))</f>
        <v/>
      </c>
      <c r="D2243" s="95"/>
      <c r="E2243" s="95" t="str">
        <f ca="1">IF(ISERROR($Y2243),"",OFFSET('Smelter Look-up'!$D$4,$Y2243-4,0)&amp;"")</f>
        <v/>
      </c>
      <c r="F2243" s="95" t="str">
        <f ca="1">IF(ISERROR($Y2243),"",OFFSET('Smelter Look-up'!$E$4,$Y2243-4,0))</f>
        <v/>
      </c>
      <c r="G2243" s="95" t="str">
        <f ca="1">IF(C2243="Smelter not listed","Enter smelter details",IF(ISERROR($Y2243),"",OFFSET('Smelter Look-up'!$F$4,$Y2243-4,0)))</f>
        <v/>
      </c>
      <c r="H2243" s="154" t="str">
        <f ca="1">IF(ISERROR($Y2243),"",OFFSET('Smelter Look-up'!$G$4,$Y2243-4,0))</f>
        <v/>
      </c>
      <c r="I2243" s="96" t="str">
        <f ca="1">IF(ISERROR($Y2243),"",OFFSET('Smelter Look-up'!$H$4,$Y2243-4,0))</f>
        <v/>
      </c>
      <c r="J2243" s="96" t="str">
        <f ca="1">IF(ISERROR($Y2243),"",OFFSET('Smelter Look-up'!$I$4,$Y2243-4,0))</f>
        <v/>
      </c>
      <c r="K2243" s="97"/>
      <c r="L2243" s="97"/>
      <c r="M2243" s="97"/>
      <c r="N2243" s="97"/>
      <c r="O2243" s="97"/>
      <c r="P2243" s="97"/>
      <c r="Q2243" s="98"/>
      <c r="R2243" s="140" t="str">
        <f ca="1">IF(ISERROR($Y2243),"",OFFSET('Smelter Look-up'!$C$4,$Y2243-4,0)&amp;"")</f>
        <v/>
      </c>
      <c r="S2243" s="98" t="str">
        <f ca="1" t="shared" si="251"/>
        <v/>
      </c>
      <c r="T2243" s="98" t="str">
        <f ca="1">IF(B2243="","",IF(ISERROR(MATCH($J2243,SorP!B:B,0)),"",INDIRECT("'SorP'!$A$"&amp;MATCH($S2243&amp;$J2243,SorP!C:C,0))))</f>
        <v/>
      </c>
      <c r="U2243" s="99"/>
      <c r="V2243" s="74" t="str">
        <f ca="1" t="shared" si="252"/>
        <v/>
      </c>
      <c r="W2243" s="74" t="b">
        <f ca="1" t="shared" si="253"/>
        <v>0</v>
      </c>
      <c r="X2243" s="74" t="str">
        <f ca="1" t="shared" si="254"/>
        <v>+</v>
      </c>
      <c r="Y2243" s="74" t="e">
        <f ca="1">IF(C2243="",NA(),MATCH($B2243&amp;$C2243,'Smelter Look-up'!$J:$J,0))</f>
        <v>#N/A</v>
      </c>
      <c r="AB2243" s="74">
        <f ca="1" t="shared" si="255"/>
        <v>0</v>
      </c>
      <c r="AC2243" s="74" t="str">
        <f ca="1" t="shared" si="256"/>
        <v/>
      </c>
      <c r="AD2243" s="74" t="str">
        <f ca="1" t="shared" si="257"/>
        <v/>
      </c>
    </row>
    <row r="2244" s="74" customFormat="1" ht="20.15" customHeight="1" spans="1:30">
      <c r="A2244" s="97"/>
      <c r="B2244" s="95" t="str">
        <f ca="1">IF(LEN(A2244)=0,"",INDEX('Smelter Look-up'!$A:$A,MATCH($A2244,'Smelter Look-up'!$E:$E,0)))</f>
        <v/>
      </c>
      <c r="C2244" s="95" t="str">
        <f ca="1">IF(LEN(A2244)=0,"",INDEX('Smelter Look-up'!$C:$C,MATCH($A2244,'Smelter Look-up'!$E:$E,0)))</f>
        <v/>
      </c>
      <c r="D2244" s="95"/>
      <c r="E2244" s="95" t="str">
        <f ca="1">IF(ISERROR($Y2244),"",OFFSET('Smelter Look-up'!$D$4,$Y2244-4,0)&amp;"")</f>
        <v/>
      </c>
      <c r="F2244" s="95" t="str">
        <f ca="1">IF(ISERROR($Y2244),"",OFFSET('Smelter Look-up'!$E$4,$Y2244-4,0))</f>
        <v/>
      </c>
      <c r="G2244" s="95" t="str">
        <f ca="1">IF(C2244="Smelter not listed","Enter smelter details",IF(ISERROR($Y2244),"",OFFSET('Smelter Look-up'!$F$4,$Y2244-4,0)))</f>
        <v/>
      </c>
      <c r="H2244" s="154" t="str">
        <f ca="1">IF(ISERROR($Y2244),"",OFFSET('Smelter Look-up'!$G$4,$Y2244-4,0))</f>
        <v/>
      </c>
      <c r="I2244" s="96" t="str">
        <f ca="1">IF(ISERROR($Y2244),"",OFFSET('Smelter Look-up'!$H$4,$Y2244-4,0))</f>
        <v/>
      </c>
      <c r="J2244" s="96" t="str">
        <f ca="1">IF(ISERROR($Y2244),"",OFFSET('Smelter Look-up'!$I$4,$Y2244-4,0))</f>
        <v/>
      </c>
      <c r="K2244" s="97"/>
      <c r="L2244" s="97"/>
      <c r="M2244" s="97"/>
      <c r="N2244" s="97"/>
      <c r="O2244" s="97"/>
      <c r="P2244" s="97"/>
      <c r="Q2244" s="98"/>
      <c r="R2244" s="140" t="str">
        <f ca="1">IF(ISERROR($Y2244),"",OFFSET('Smelter Look-up'!$C$4,$Y2244-4,0)&amp;"")</f>
        <v/>
      </c>
      <c r="S2244" s="98" t="str">
        <f ca="1" t="shared" si="251"/>
        <v/>
      </c>
      <c r="T2244" s="98" t="str">
        <f ca="1">IF(B2244="","",IF(ISERROR(MATCH($J2244,SorP!B:B,0)),"",INDIRECT("'SorP'!$A$"&amp;MATCH($S2244&amp;$J2244,SorP!C:C,0))))</f>
        <v/>
      </c>
      <c r="U2244" s="99"/>
      <c r="V2244" s="74" t="str">
        <f ca="1" t="shared" si="252"/>
        <v/>
      </c>
      <c r="W2244" s="74" t="b">
        <f ca="1" t="shared" si="253"/>
        <v>0</v>
      </c>
      <c r="X2244" s="74" t="str">
        <f ca="1" t="shared" si="254"/>
        <v>+</v>
      </c>
      <c r="Y2244" s="74" t="e">
        <f ca="1">IF(C2244="",NA(),MATCH($B2244&amp;$C2244,'Smelter Look-up'!$J:$J,0))</f>
        <v>#N/A</v>
      </c>
      <c r="AB2244" s="74">
        <f ca="1" t="shared" si="255"/>
        <v>0</v>
      </c>
      <c r="AC2244" s="74" t="str">
        <f ca="1" t="shared" si="256"/>
        <v/>
      </c>
      <c r="AD2244" s="74" t="str">
        <f ca="1" t="shared" si="257"/>
        <v/>
      </c>
    </row>
    <row r="2245" s="74" customFormat="1" ht="20.15" customHeight="1" spans="1:30">
      <c r="A2245" s="97"/>
      <c r="B2245" s="95" t="str">
        <f ca="1">IF(LEN(A2245)=0,"",INDEX('Smelter Look-up'!$A:$A,MATCH($A2245,'Smelter Look-up'!$E:$E,0)))</f>
        <v/>
      </c>
      <c r="C2245" s="95" t="str">
        <f ca="1">IF(LEN(A2245)=0,"",INDEX('Smelter Look-up'!$C:$C,MATCH($A2245,'Smelter Look-up'!$E:$E,0)))</f>
        <v/>
      </c>
      <c r="D2245" s="95"/>
      <c r="E2245" s="95" t="str">
        <f ca="1">IF(ISERROR($Y2245),"",OFFSET('Smelter Look-up'!$D$4,$Y2245-4,0)&amp;"")</f>
        <v/>
      </c>
      <c r="F2245" s="95" t="str">
        <f ca="1">IF(ISERROR($Y2245),"",OFFSET('Smelter Look-up'!$E$4,$Y2245-4,0))</f>
        <v/>
      </c>
      <c r="G2245" s="95" t="str">
        <f ca="1">IF(C2245="Smelter not listed","Enter smelter details",IF(ISERROR($Y2245),"",OFFSET('Smelter Look-up'!$F$4,$Y2245-4,0)))</f>
        <v/>
      </c>
      <c r="H2245" s="154" t="str">
        <f ca="1">IF(ISERROR($Y2245),"",OFFSET('Smelter Look-up'!$G$4,$Y2245-4,0))</f>
        <v/>
      </c>
      <c r="I2245" s="96" t="str">
        <f ca="1">IF(ISERROR($Y2245),"",OFFSET('Smelter Look-up'!$H$4,$Y2245-4,0))</f>
        <v/>
      </c>
      <c r="J2245" s="96" t="str">
        <f ca="1">IF(ISERROR($Y2245),"",OFFSET('Smelter Look-up'!$I$4,$Y2245-4,0))</f>
        <v/>
      </c>
      <c r="K2245" s="97"/>
      <c r="L2245" s="97"/>
      <c r="M2245" s="97"/>
      <c r="N2245" s="97"/>
      <c r="O2245" s="97"/>
      <c r="P2245" s="97"/>
      <c r="Q2245" s="98"/>
      <c r="R2245" s="140" t="str">
        <f ca="1">IF(ISERROR($Y2245),"",OFFSET('Smelter Look-up'!$C$4,$Y2245-4,0)&amp;"")</f>
        <v/>
      </c>
      <c r="S2245" s="98" t="str">
        <f ca="1" t="shared" si="251"/>
        <v/>
      </c>
      <c r="T2245" s="98" t="str">
        <f ca="1">IF(B2245="","",IF(ISERROR(MATCH($J2245,SorP!B:B,0)),"",INDIRECT("'SorP'!$A$"&amp;MATCH($S2245&amp;$J2245,SorP!C:C,0))))</f>
        <v/>
      </c>
      <c r="U2245" s="99"/>
      <c r="V2245" s="74" t="str">
        <f ca="1" t="shared" si="252"/>
        <v/>
      </c>
      <c r="W2245" s="74" t="b">
        <f ca="1" t="shared" si="253"/>
        <v>0</v>
      </c>
      <c r="X2245" s="74" t="str">
        <f ca="1" t="shared" si="254"/>
        <v>+</v>
      </c>
      <c r="Y2245" s="74" t="e">
        <f ca="1">IF(C2245="",NA(),MATCH($B2245&amp;$C2245,'Smelter Look-up'!$J:$J,0))</f>
        <v>#N/A</v>
      </c>
      <c r="AB2245" s="74">
        <f ca="1" t="shared" si="255"/>
        <v>0</v>
      </c>
      <c r="AC2245" s="74" t="str">
        <f ca="1" t="shared" si="256"/>
        <v/>
      </c>
      <c r="AD2245" s="74" t="str">
        <f ca="1" t="shared" si="257"/>
        <v/>
      </c>
    </row>
    <row r="2246" s="74" customFormat="1" ht="20.15" customHeight="1" spans="1:30">
      <c r="A2246" s="97"/>
      <c r="B2246" s="95" t="str">
        <f ca="1">IF(LEN(A2246)=0,"",INDEX('Smelter Look-up'!$A:$A,MATCH($A2246,'Smelter Look-up'!$E:$E,0)))</f>
        <v/>
      </c>
      <c r="C2246" s="95" t="str">
        <f ca="1">IF(LEN(A2246)=0,"",INDEX('Smelter Look-up'!$C:$C,MATCH($A2246,'Smelter Look-up'!$E:$E,0)))</f>
        <v/>
      </c>
      <c r="D2246" s="95"/>
      <c r="E2246" s="95" t="str">
        <f ca="1">IF(ISERROR($Y2246),"",OFFSET('Smelter Look-up'!$D$4,$Y2246-4,0)&amp;"")</f>
        <v/>
      </c>
      <c r="F2246" s="95" t="str">
        <f ca="1">IF(ISERROR($Y2246),"",OFFSET('Smelter Look-up'!$E$4,$Y2246-4,0))</f>
        <v/>
      </c>
      <c r="G2246" s="95" t="str">
        <f ca="1">IF(C2246="Smelter not listed","Enter smelter details",IF(ISERROR($Y2246),"",OFFSET('Smelter Look-up'!$F$4,$Y2246-4,0)))</f>
        <v/>
      </c>
      <c r="H2246" s="154" t="str">
        <f ca="1">IF(ISERROR($Y2246),"",OFFSET('Smelter Look-up'!$G$4,$Y2246-4,0))</f>
        <v/>
      </c>
      <c r="I2246" s="96" t="str">
        <f ca="1">IF(ISERROR($Y2246),"",OFFSET('Smelter Look-up'!$H$4,$Y2246-4,0))</f>
        <v/>
      </c>
      <c r="J2246" s="96" t="str">
        <f ca="1">IF(ISERROR($Y2246),"",OFFSET('Smelter Look-up'!$I$4,$Y2246-4,0))</f>
        <v/>
      </c>
      <c r="K2246" s="97"/>
      <c r="L2246" s="97"/>
      <c r="M2246" s="97"/>
      <c r="N2246" s="97"/>
      <c r="O2246" s="97"/>
      <c r="P2246" s="97"/>
      <c r="Q2246" s="98"/>
      <c r="R2246" s="140" t="str">
        <f ca="1">IF(ISERROR($Y2246),"",OFFSET('Smelter Look-up'!$C$4,$Y2246-4,0)&amp;"")</f>
        <v/>
      </c>
      <c r="S2246" s="98" t="str">
        <f ca="1" t="shared" si="251"/>
        <v/>
      </c>
      <c r="T2246" s="98" t="str">
        <f ca="1">IF(B2246="","",IF(ISERROR(MATCH($J2246,SorP!B:B,0)),"",INDIRECT("'SorP'!$A$"&amp;MATCH($S2246&amp;$J2246,SorP!C:C,0))))</f>
        <v/>
      </c>
      <c r="U2246" s="99"/>
      <c r="V2246" s="74" t="str">
        <f ca="1" t="shared" si="252"/>
        <v/>
      </c>
      <c r="W2246" s="74" t="b">
        <f ca="1" t="shared" si="253"/>
        <v>0</v>
      </c>
      <c r="X2246" s="74" t="str">
        <f ca="1" t="shared" si="254"/>
        <v>+</v>
      </c>
      <c r="Y2246" s="74" t="e">
        <f ca="1">IF(C2246="",NA(),MATCH($B2246&amp;$C2246,'Smelter Look-up'!$J:$J,0))</f>
        <v>#N/A</v>
      </c>
      <c r="AB2246" s="74">
        <f ca="1" t="shared" si="255"/>
        <v>0</v>
      </c>
      <c r="AC2246" s="74" t="str">
        <f ca="1" t="shared" si="256"/>
        <v/>
      </c>
      <c r="AD2246" s="74" t="str">
        <f ca="1" t="shared" si="257"/>
        <v/>
      </c>
    </row>
    <row r="2247" s="74" customFormat="1" ht="20.15" customHeight="1" spans="1:30">
      <c r="A2247" s="97"/>
      <c r="B2247" s="95" t="str">
        <f ca="1">IF(LEN(A2247)=0,"",INDEX('Smelter Look-up'!$A:$A,MATCH($A2247,'Smelter Look-up'!$E:$E,0)))</f>
        <v/>
      </c>
      <c r="C2247" s="95" t="str">
        <f ca="1">IF(LEN(A2247)=0,"",INDEX('Smelter Look-up'!$C:$C,MATCH($A2247,'Smelter Look-up'!$E:$E,0)))</f>
        <v/>
      </c>
      <c r="D2247" s="95"/>
      <c r="E2247" s="95" t="str">
        <f ca="1">IF(ISERROR($Y2247),"",OFFSET('Smelter Look-up'!$D$4,$Y2247-4,0)&amp;"")</f>
        <v/>
      </c>
      <c r="F2247" s="95" t="str">
        <f ca="1">IF(ISERROR($Y2247),"",OFFSET('Smelter Look-up'!$E$4,$Y2247-4,0))</f>
        <v/>
      </c>
      <c r="G2247" s="95" t="str">
        <f ca="1">IF(C2247="Smelter not listed","Enter smelter details",IF(ISERROR($Y2247),"",OFFSET('Smelter Look-up'!$F$4,$Y2247-4,0)))</f>
        <v/>
      </c>
      <c r="H2247" s="154" t="str">
        <f ca="1">IF(ISERROR($Y2247),"",OFFSET('Smelter Look-up'!$G$4,$Y2247-4,0))</f>
        <v/>
      </c>
      <c r="I2247" s="96" t="str">
        <f ca="1">IF(ISERROR($Y2247),"",OFFSET('Smelter Look-up'!$H$4,$Y2247-4,0))</f>
        <v/>
      </c>
      <c r="J2247" s="96" t="str">
        <f ca="1">IF(ISERROR($Y2247),"",OFFSET('Smelter Look-up'!$I$4,$Y2247-4,0))</f>
        <v/>
      </c>
      <c r="K2247" s="97"/>
      <c r="L2247" s="97"/>
      <c r="M2247" s="97"/>
      <c r="N2247" s="97"/>
      <c r="O2247" s="97"/>
      <c r="P2247" s="97"/>
      <c r="Q2247" s="98"/>
      <c r="R2247" s="140" t="str">
        <f ca="1">IF(ISERROR($Y2247),"",OFFSET('Smelter Look-up'!$C$4,$Y2247-4,0)&amp;"")</f>
        <v/>
      </c>
      <c r="S2247" s="98" t="str">
        <f ca="1" t="shared" si="251"/>
        <v/>
      </c>
      <c r="T2247" s="98" t="str">
        <f ca="1">IF(B2247="","",IF(ISERROR(MATCH($J2247,SorP!B:B,0)),"",INDIRECT("'SorP'!$A$"&amp;MATCH($S2247&amp;$J2247,SorP!C:C,0))))</f>
        <v/>
      </c>
      <c r="U2247" s="99"/>
      <c r="V2247" s="74" t="str">
        <f ca="1" t="shared" si="252"/>
        <v/>
      </c>
      <c r="W2247" s="74" t="b">
        <f ca="1" t="shared" si="253"/>
        <v>0</v>
      </c>
      <c r="X2247" s="74" t="str">
        <f ca="1" t="shared" si="254"/>
        <v>+</v>
      </c>
      <c r="Y2247" s="74" t="e">
        <f ca="1">IF(C2247="",NA(),MATCH($B2247&amp;$C2247,'Smelter Look-up'!$J:$J,0))</f>
        <v>#N/A</v>
      </c>
      <c r="AB2247" s="74">
        <f ca="1" t="shared" si="255"/>
        <v>0</v>
      </c>
      <c r="AC2247" s="74" t="str">
        <f ca="1" t="shared" si="256"/>
        <v/>
      </c>
      <c r="AD2247" s="74" t="str">
        <f ca="1" t="shared" si="257"/>
        <v/>
      </c>
    </row>
    <row r="2248" s="74" customFormat="1" ht="20.15" customHeight="1" spans="1:30">
      <c r="A2248" s="97"/>
      <c r="B2248" s="95" t="str">
        <f ca="1">IF(LEN(A2248)=0,"",INDEX('Smelter Look-up'!$A:$A,MATCH($A2248,'Smelter Look-up'!$E:$E,0)))</f>
        <v/>
      </c>
      <c r="C2248" s="95" t="str">
        <f ca="1">IF(LEN(A2248)=0,"",INDEX('Smelter Look-up'!$C:$C,MATCH($A2248,'Smelter Look-up'!$E:$E,0)))</f>
        <v/>
      </c>
      <c r="D2248" s="95"/>
      <c r="E2248" s="95" t="str">
        <f ca="1">IF(ISERROR($Y2248),"",OFFSET('Smelter Look-up'!$D$4,$Y2248-4,0)&amp;"")</f>
        <v/>
      </c>
      <c r="F2248" s="95" t="str">
        <f ca="1">IF(ISERROR($Y2248),"",OFFSET('Smelter Look-up'!$E$4,$Y2248-4,0))</f>
        <v/>
      </c>
      <c r="G2248" s="95" t="str">
        <f ca="1">IF(C2248="Smelter not listed","Enter smelter details",IF(ISERROR($Y2248),"",OFFSET('Smelter Look-up'!$F$4,$Y2248-4,0)))</f>
        <v/>
      </c>
      <c r="H2248" s="154" t="str">
        <f ca="1">IF(ISERROR($Y2248),"",OFFSET('Smelter Look-up'!$G$4,$Y2248-4,0))</f>
        <v/>
      </c>
      <c r="I2248" s="96" t="str">
        <f ca="1">IF(ISERROR($Y2248),"",OFFSET('Smelter Look-up'!$H$4,$Y2248-4,0))</f>
        <v/>
      </c>
      <c r="J2248" s="96" t="str">
        <f ca="1">IF(ISERROR($Y2248),"",OFFSET('Smelter Look-up'!$I$4,$Y2248-4,0))</f>
        <v/>
      </c>
      <c r="K2248" s="97"/>
      <c r="L2248" s="97"/>
      <c r="M2248" s="97"/>
      <c r="N2248" s="97"/>
      <c r="O2248" s="97"/>
      <c r="P2248" s="97"/>
      <c r="Q2248" s="98"/>
      <c r="R2248" s="140" t="str">
        <f ca="1">IF(ISERROR($Y2248),"",OFFSET('Smelter Look-up'!$C$4,$Y2248-4,0)&amp;"")</f>
        <v/>
      </c>
      <c r="S2248" s="98" t="str">
        <f ca="1" t="shared" si="251"/>
        <v/>
      </c>
      <c r="T2248" s="98" t="str">
        <f ca="1">IF(B2248="","",IF(ISERROR(MATCH($J2248,SorP!B:B,0)),"",INDIRECT("'SorP'!$A$"&amp;MATCH($S2248&amp;$J2248,SorP!C:C,0))))</f>
        <v/>
      </c>
      <c r="U2248" s="99"/>
      <c r="V2248" s="74" t="str">
        <f ca="1" t="shared" si="252"/>
        <v/>
      </c>
      <c r="W2248" s="74" t="b">
        <f ca="1" t="shared" si="253"/>
        <v>0</v>
      </c>
      <c r="X2248" s="74" t="str">
        <f ca="1" t="shared" si="254"/>
        <v>+</v>
      </c>
      <c r="Y2248" s="74" t="e">
        <f ca="1">IF(C2248="",NA(),MATCH($B2248&amp;$C2248,'Smelter Look-up'!$J:$J,0))</f>
        <v>#N/A</v>
      </c>
      <c r="AB2248" s="74">
        <f ca="1" t="shared" si="255"/>
        <v>0</v>
      </c>
      <c r="AC2248" s="74" t="str">
        <f ca="1" t="shared" si="256"/>
        <v/>
      </c>
      <c r="AD2248" s="74" t="str">
        <f ca="1" t="shared" si="257"/>
        <v/>
      </c>
    </row>
    <row r="2249" s="74" customFormat="1" ht="20.15" customHeight="1" spans="1:30">
      <c r="A2249" s="97"/>
      <c r="B2249" s="95" t="str">
        <f ca="1">IF(LEN(A2249)=0,"",INDEX('Smelter Look-up'!$A:$A,MATCH($A2249,'Smelter Look-up'!$E:$E,0)))</f>
        <v/>
      </c>
      <c r="C2249" s="95" t="str">
        <f ca="1">IF(LEN(A2249)=0,"",INDEX('Smelter Look-up'!$C:$C,MATCH($A2249,'Smelter Look-up'!$E:$E,0)))</f>
        <v/>
      </c>
      <c r="D2249" s="95"/>
      <c r="E2249" s="95" t="str">
        <f ca="1">IF(ISERROR($Y2249),"",OFFSET('Smelter Look-up'!$D$4,$Y2249-4,0)&amp;"")</f>
        <v/>
      </c>
      <c r="F2249" s="95" t="str">
        <f ca="1">IF(ISERROR($Y2249),"",OFFSET('Smelter Look-up'!$E$4,$Y2249-4,0))</f>
        <v/>
      </c>
      <c r="G2249" s="95" t="str">
        <f ca="1">IF(C2249="Smelter not listed","Enter smelter details",IF(ISERROR($Y2249),"",OFFSET('Smelter Look-up'!$F$4,$Y2249-4,0)))</f>
        <v/>
      </c>
      <c r="H2249" s="154" t="str">
        <f ca="1">IF(ISERROR($Y2249),"",OFFSET('Smelter Look-up'!$G$4,$Y2249-4,0))</f>
        <v/>
      </c>
      <c r="I2249" s="96" t="str">
        <f ca="1">IF(ISERROR($Y2249),"",OFFSET('Smelter Look-up'!$H$4,$Y2249-4,0))</f>
        <v/>
      </c>
      <c r="J2249" s="96" t="str">
        <f ca="1">IF(ISERROR($Y2249),"",OFFSET('Smelter Look-up'!$I$4,$Y2249-4,0))</f>
        <v/>
      </c>
      <c r="K2249" s="97"/>
      <c r="L2249" s="97"/>
      <c r="M2249" s="97"/>
      <c r="N2249" s="97"/>
      <c r="O2249" s="97"/>
      <c r="P2249" s="97"/>
      <c r="Q2249" s="98"/>
      <c r="R2249" s="140" t="str">
        <f ca="1">IF(ISERROR($Y2249),"",OFFSET('Smelter Look-up'!$C$4,$Y2249-4,0)&amp;"")</f>
        <v/>
      </c>
      <c r="S2249" s="98" t="str">
        <f ca="1" t="shared" si="251"/>
        <v/>
      </c>
      <c r="T2249" s="98" t="str">
        <f ca="1">IF(B2249="","",IF(ISERROR(MATCH($J2249,SorP!B:B,0)),"",INDIRECT("'SorP'!$A$"&amp;MATCH($S2249&amp;$J2249,SorP!C:C,0))))</f>
        <v/>
      </c>
      <c r="U2249" s="99"/>
      <c r="V2249" s="74" t="str">
        <f ca="1" t="shared" si="252"/>
        <v/>
      </c>
      <c r="W2249" s="74" t="b">
        <f ca="1" t="shared" si="253"/>
        <v>0</v>
      </c>
      <c r="X2249" s="74" t="str">
        <f ca="1" t="shared" si="254"/>
        <v>+</v>
      </c>
      <c r="Y2249" s="74" t="e">
        <f ca="1">IF(C2249="",NA(),MATCH($B2249&amp;$C2249,'Smelter Look-up'!$J:$J,0))</f>
        <v>#N/A</v>
      </c>
      <c r="AB2249" s="74">
        <f ca="1" t="shared" si="255"/>
        <v>0</v>
      </c>
      <c r="AC2249" s="74" t="str">
        <f ca="1" t="shared" si="256"/>
        <v/>
      </c>
      <c r="AD2249" s="74" t="str">
        <f ca="1" t="shared" si="257"/>
        <v/>
      </c>
    </row>
    <row r="2250" s="74" customFormat="1" ht="20.15" customHeight="1" spans="1:30">
      <c r="A2250" s="97"/>
      <c r="B2250" s="95" t="str">
        <f ca="1">IF(LEN(A2250)=0,"",INDEX('Smelter Look-up'!$A:$A,MATCH($A2250,'Smelter Look-up'!$E:$E,0)))</f>
        <v/>
      </c>
      <c r="C2250" s="95" t="str">
        <f ca="1">IF(LEN(A2250)=0,"",INDEX('Smelter Look-up'!$C:$C,MATCH($A2250,'Smelter Look-up'!$E:$E,0)))</f>
        <v/>
      </c>
      <c r="D2250" s="95"/>
      <c r="E2250" s="95" t="str">
        <f ca="1">IF(ISERROR($Y2250),"",OFFSET('Smelter Look-up'!$D$4,$Y2250-4,0)&amp;"")</f>
        <v/>
      </c>
      <c r="F2250" s="95" t="str">
        <f ca="1">IF(ISERROR($Y2250),"",OFFSET('Smelter Look-up'!$E$4,$Y2250-4,0))</f>
        <v/>
      </c>
      <c r="G2250" s="95" t="str">
        <f ca="1">IF(C2250="Smelter not listed","Enter smelter details",IF(ISERROR($Y2250),"",OFFSET('Smelter Look-up'!$F$4,$Y2250-4,0)))</f>
        <v/>
      </c>
      <c r="H2250" s="154" t="str">
        <f ca="1">IF(ISERROR($Y2250),"",OFFSET('Smelter Look-up'!$G$4,$Y2250-4,0))</f>
        <v/>
      </c>
      <c r="I2250" s="96" t="str">
        <f ca="1">IF(ISERROR($Y2250),"",OFFSET('Smelter Look-up'!$H$4,$Y2250-4,0))</f>
        <v/>
      </c>
      <c r="J2250" s="96" t="str">
        <f ca="1">IF(ISERROR($Y2250),"",OFFSET('Smelter Look-up'!$I$4,$Y2250-4,0))</f>
        <v/>
      </c>
      <c r="K2250" s="97"/>
      <c r="L2250" s="97"/>
      <c r="M2250" s="97"/>
      <c r="N2250" s="97"/>
      <c r="O2250" s="97"/>
      <c r="P2250" s="97"/>
      <c r="Q2250" s="98"/>
      <c r="R2250" s="140" t="str">
        <f ca="1">IF(ISERROR($Y2250),"",OFFSET('Smelter Look-up'!$C$4,$Y2250-4,0)&amp;"")</f>
        <v/>
      </c>
      <c r="S2250" s="98" t="str">
        <f ca="1" t="shared" si="251"/>
        <v/>
      </c>
      <c r="T2250" s="98" t="str">
        <f ca="1">IF(B2250="","",IF(ISERROR(MATCH($J2250,SorP!B:B,0)),"",INDIRECT("'SorP'!$A$"&amp;MATCH($S2250&amp;$J2250,SorP!C:C,0))))</f>
        <v/>
      </c>
      <c r="U2250" s="99"/>
      <c r="V2250" s="74" t="str">
        <f ca="1" t="shared" si="252"/>
        <v/>
      </c>
      <c r="W2250" s="74" t="b">
        <f ca="1" t="shared" si="253"/>
        <v>0</v>
      </c>
      <c r="X2250" s="74" t="str">
        <f ca="1" t="shared" si="254"/>
        <v>+</v>
      </c>
      <c r="Y2250" s="74" t="e">
        <f ca="1">IF(C2250="",NA(),MATCH($B2250&amp;$C2250,'Smelter Look-up'!$J:$J,0))</f>
        <v>#N/A</v>
      </c>
      <c r="AB2250" s="74">
        <f ca="1" t="shared" si="255"/>
        <v>0</v>
      </c>
      <c r="AC2250" s="74" t="str">
        <f ca="1" t="shared" si="256"/>
        <v/>
      </c>
      <c r="AD2250" s="74" t="str">
        <f ca="1" t="shared" si="257"/>
        <v/>
      </c>
    </row>
    <row r="2251" s="74" customFormat="1" ht="20.15" customHeight="1" spans="1:30">
      <c r="A2251" s="97"/>
      <c r="B2251" s="95" t="str">
        <f ca="1">IF(LEN(A2251)=0,"",INDEX('Smelter Look-up'!$A:$A,MATCH($A2251,'Smelter Look-up'!$E:$E,0)))</f>
        <v/>
      </c>
      <c r="C2251" s="95" t="str">
        <f ca="1">IF(LEN(A2251)=0,"",INDEX('Smelter Look-up'!$C:$C,MATCH($A2251,'Smelter Look-up'!$E:$E,0)))</f>
        <v/>
      </c>
      <c r="D2251" s="95"/>
      <c r="E2251" s="95" t="str">
        <f ca="1">IF(ISERROR($Y2251),"",OFFSET('Smelter Look-up'!$D$4,$Y2251-4,0)&amp;"")</f>
        <v/>
      </c>
      <c r="F2251" s="95" t="str">
        <f ca="1">IF(ISERROR($Y2251),"",OFFSET('Smelter Look-up'!$E$4,$Y2251-4,0))</f>
        <v/>
      </c>
      <c r="G2251" s="95" t="str">
        <f ca="1">IF(C2251="Smelter not listed","Enter smelter details",IF(ISERROR($Y2251),"",OFFSET('Smelter Look-up'!$F$4,$Y2251-4,0)))</f>
        <v/>
      </c>
      <c r="H2251" s="154" t="str">
        <f ca="1">IF(ISERROR($Y2251),"",OFFSET('Smelter Look-up'!$G$4,$Y2251-4,0))</f>
        <v/>
      </c>
      <c r="I2251" s="96" t="str">
        <f ca="1">IF(ISERROR($Y2251),"",OFFSET('Smelter Look-up'!$H$4,$Y2251-4,0))</f>
        <v/>
      </c>
      <c r="J2251" s="96" t="str">
        <f ca="1">IF(ISERROR($Y2251),"",OFFSET('Smelter Look-up'!$I$4,$Y2251-4,0))</f>
        <v/>
      </c>
      <c r="K2251" s="97"/>
      <c r="L2251" s="97"/>
      <c r="M2251" s="97"/>
      <c r="N2251" s="97"/>
      <c r="O2251" s="97"/>
      <c r="P2251" s="97"/>
      <c r="Q2251" s="98"/>
      <c r="R2251" s="140" t="str">
        <f ca="1">IF(ISERROR($Y2251),"",OFFSET('Smelter Look-up'!$C$4,$Y2251-4,0)&amp;"")</f>
        <v/>
      </c>
      <c r="S2251" s="98" t="str">
        <f ca="1" t="shared" si="251"/>
        <v/>
      </c>
      <c r="T2251" s="98" t="str">
        <f ca="1">IF(B2251="","",IF(ISERROR(MATCH($J2251,SorP!B:B,0)),"",INDIRECT("'SorP'!$A$"&amp;MATCH($S2251&amp;$J2251,SorP!C:C,0))))</f>
        <v/>
      </c>
      <c r="U2251" s="99"/>
      <c r="V2251" s="74" t="str">
        <f ca="1" t="shared" si="252"/>
        <v/>
      </c>
      <c r="W2251" s="74" t="b">
        <f ca="1" t="shared" si="253"/>
        <v>0</v>
      </c>
      <c r="X2251" s="74" t="str">
        <f ca="1" t="shared" si="254"/>
        <v>+</v>
      </c>
      <c r="Y2251" s="74" t="e">
        <f ca="1">IF(C2251="",NA(),MATCH($B2251&amp;$C2251,'Smelter Look-up'!$J:$J,0))</f>
        <v>#N/A</v>
      </c>
      <c r="AB2251" s="74">
        <f ca="1" t="shared" si="255"/>
        <v>0</v>
      </c>
      <c r="AC2251" s="74" t="str">
        <f ca="1" t="shared" si="256"/>
        <v/>
      </c>
      <c r="AD2251" s="74" t="str">
        <f ca="1" t="shared" si="257"/>
        <v/>
      </c>
    </row>
    <row r="2252" s="74" customFormat="1" ht="20.15" customHeight="1" spans="1:30">
      <c r="A2252" s="97"/>
      <c r="B2252" s="95" t="str">
        <f ca="1">IF(LEN(A2252)=0,"",INDEX('Smelter Look-up'!$A:$A,MATCH($A2252,'Smelter Look-up'!$E:$E,0)))</f>
        <v/>
      </c>
      <c r="C2252" s="95" t="str">
        <f ca="1">IF(LEN(A2252)=0,"",INDEX('Smelter Look-up'!$C:$C,MATCH($A2252,'Smelter Look-up'!$E:$E,0)))</f>
        <v/>
      </c>
      <c r="D2252" s="95"/>
      <c r="E2252" s="95" t="str">
        <f ca="1">IF(ISERROR($Y2252),"",OFFSET('Smelter Look-up'!$D$4,$Y2252-4,0)&amp;"")</f>
        <v/>
      </c>
      <c r="F2252" s="95" t="str">
        <f ca="1">IF(ISERROR($Y2252),"",OFFSET('Smelter Look-up'!$E$4,$Y2252-4,0))</f>
        <v/>
      </c>
      <c r="G2252" s="95" t="str">
        <f ca="1">IF(C2252="Smelter not listed","Enter smelter details",IF(ISERROR($Y2252),"",OFFSET('Smelter Look-up'!$F$4,$Y2252-4,0)))</f>
        <v/>
      </c>
      <c r="H2252" s="154" t="str">
        <f ca="1">IF(ISERROR($Y2252),"",OFFSET('Smelter Look-up'!$G$4,$Y2252-4,0))</f>
        <v/>
      </c>
      <c r="I2252" s="96" t="str">
        <f ca="1">IF(ISERROR($Y2252),"",OFFSET('Smelter Look-up'!$H$4,$Y2252-4,0))</f>
        <v/>
      </c>
      <c r="J2252" s="96" t="str">
        <f ca="1">IF(ISERROR($Y2252),"",OFFSET('Smelter Look-up'!$I$4,$Y2252-4,0))</f>
        <v/>
      </c>
      <c r="K2252" s="97"/>
      <c r="L2252" s="97"/>
      <c r="M2252" s="97"/>
      <c r="N2252" s="97"/>
      <c r="O2252" s="97"/>
      <c r="P2252" s="97"/>
      <c r="Q2252" s="98"/>
      <c r="R2252" s="140" t="str">
        <f ca="1">IF(ISERROR($Y2252),"",OFFSET('Smelter Look-up'!$C$4,$Y2252-4,0)&amp;"")</f>
        <v/>
      </c>
      <c r="S2252" s="98" t="str">
        <f ca="1" t="shared" si="251"/>
        <v/>
      </c>
      <c r="T2252" s="98" t="str">
        <f ca="1">IF(B2252="","",IF(ISERROR(MATCH($J2252,SorP!B:B,0)),"",INDIRECT("'SorP'!$A$"&amp;MATCH($S2252&amp;$J2252,SorP!C:C,0))))</f>
        <v/>
      </c>
      <c r="U2252" s="99"/>
      <c r="V2252" s="74" t="str">
        <f ca="1" t="shared" si="252"/>
        <v/>
      </c>
      <c r="W2252" s="74" t="b">
        <f ca="1" t="shared" si="253"/>
        <v>0</v>
      </c>
      <c r="X2252" s="74" t="str">
        <f ca="1" t="shared" si="254"/>
        <v>+</v>
      </c>
      <c r="Y2252" s="74" t="e">
        <f ca="1">IF(C2252="",NA(),MATCH($B2252&amp;$C2252,'Smelter Look-up'!$J:$J,0))</f>
        <v>#N/A</v>
      </c>
      <c r="AB2252" s="74">
        <f ca="1" t="shared" si="255"/>
        <v>0</v>
      </c>
      <c r="AC2252" s="74" t="str">
        <f ca="1" t="shared" si="256"/>
        <v/>
      </c>
      <c r="AD2252" s="74" t="str">
        <f ca="1" t="shared" si="257"/>
        <v/>
      </c>
    </row>
    <row r="2253" s="74" customFormat="1" ht="20.15" customHeight="1" spans="1:30">
      <c r="A2253" s="97"/>
      <c r="B2253" s="95" t="str">
        <f ca="1">IF(LEN(A2253)=0,"",INDEX('Smelter Look-up'!$A:$A,MATCH($A2253,'Smelter Look-up'!$E:$E,0)))</f>
        <v/>
      </c>
      <c r="C2253" s="95" t="str">
        <f ca="1">IF(LEN(A2253)=0,"",INDEX('Smelter Look-up'!$C:$C,MATCH($A2253,'Smelter Look-up'!$E:$E,0)))</f>
        <v/>
      </c>
      <c r="D2253" s="95"/>
      <c r="E2253" s="95" t="str">
        <f ca="1">IF(ISERROR($Y2253),"",OFFSET('Smelter Look-up'!$D$4,$Y2253-4,0)&amp;"")</f>
        <v/>
      </c>
      <c r="F2253" s="95" t="str">
        <f ca="1">IF(ISERROR($Y2253),"",OFFSET('Smelter Look-up'!$E$4,$Y2253-4,0))</f>
        <v/>
      </c>
      <c r="G2253" s="95" t="str">
        <f ca="1">IF(C2253="Smelter not listed","Enter smelter details",IF(ISERROR($Y2253),"",OFFSET('Smelter Look-up'!$F$4,$Y2253-4,0)))</f>
        <v/>
      </c>
      <c r="H2253" s="154" t="str">
        <f ca="1">IF(ISERROR($Y2253),"",OFFSET('Smelter Look-up'!$G$4,$Y2253-4,0))</f>
        <v/>
      </c>
      <c r="I2253" s="96" t="str">
        <f ca="1">IF(ISERROR($Y2253),"",OFFSET('Smelter Look-up'!$H$4,$Y2253-4,0))</f>
        <v/>
      </c>
      <c r="J2253" s="96" t="str">
        <f ca="1">IF(ISERROR($Y2253),"",OFFSET('Smelter Look-up'!$I$4,$Y2253-4,0))</f>
        <v/>
      </c>
      <c r="K2253" s="97"/>
      <c r="L2253" s="97"/>
      <c r="M2253" s="97"/>
      <c r="N2253" s="97"/>
      <c r="O2253" s="97"/>
      <c r="P2253" s="97"/>
      <c r="Q2253" s="98"/>
      <c r="R2253" s="140" t="str">
        <f ca="1">IF(ISERROR($Y2253),"",OFFSET('Smelter Look-up'!$C$4,$Y2253-4,0)&amp;"")</f>
        <v/>
      </c>
      <c r="S2253" s="98" t="str">
        <f ca="1" t="shared" si="251"/>
        <v/>
      </c>
      <c r="T2253" s="98" t="str">
        <f ca="1">IF(B2253="","",IF(ISERROR(MATCH($J2253,SorP!B:B,0)),"",INDIRECT("'SorP'!$A$"&amp;MATCH($S2253&amp;$J2253,SorP!C:C,0))))</f>
        <v/>
      </c>
      <c r="U2253" s="99"/>
      <c r="V2253" s="74" t="str">
        <f ca="1" t="shared" si="252"/>
        <v/>
      </c>
      <c r="W2253" s="74" t="b">
        <f ca="1" t="shared" si="253"/>
        <v>0</v>
      </c>
      <c r="X2253" s="74" t="str">
        <f ca="1" t="shared" si="254"/>
        <v>+</v>
      </c>
      <c r="Y2253" s="74" t="e">
        <f ca="1">IF(C2253="",NA(),MATCH($B2253&amp;$C2253,'Smelter Look-up'!$J:$J,0))</f>
        <v>#N/A</v>
      </c>
      <c r="AB2253" s="74">
        <f ca="1" t="shared" si="255"/>
        <v>0</v>
      </c>
      <c r="AC2253" s="74" t="str">
        <f ca="1" t="shared" si="256"/>
        <v/>
      </c>
      <c r="AD2253" s="74" t="str">
        <f ca="1" t="shared" si="257"/>
        <v/>
      </c>
    </row>
    <row r="2254" s="74" customFormat="1" ht="20.15" customHeight="1" spans="1:30">
      <c r="A2254" s="97"/>
      <c r="B2254" s="95" t="str">
        <f ca="1">IF(LEN(A2254)=0,"",INDEX('Smelter Look-up'!$A:$A,MATCH($A2254,'Smelter Look-up'!$E:$E,0)))</f>
        <v/>
      </c>
      <c r="C2254" s="95" t="str">
        <f ca="1">IF(LEN(A2254)=0,"",INDEX('Smelter Look-up'!$C:$C,MATCH($A2254,'Smelter Look-up'!$E:$E,0)))</f>
        <v/>
      </c>
      <c r="D2254" s="95"/>
      <c r="E2254" s="95" t="str">
        <f ca="1">IF(ISERROR($Y2254),"",OFFSET('Smelter Look-up'!$D$4,$Y2254-4,0)&amp;"")</f>
        <v/>
      </c>
      <c r="F2254" s="95" t="str">
        <f ca="1">IF(ISERROR($Y2254),"",OFFSET('Smelter Look-up'!$E$4,$Y2254-4,0))</f>
        <v/>
      </c>
      <c r="G2254" s="95" t="str">
        <f ca="1">IF(C2254="Smelter not listed","Enter smelter details",IF(ISERROR($Y2254),"",OFFSET('Smelter Look-up'!$F$4,$Y2254-4,0)))</f>
        <v/>
      </c>
      <c r="H2254" s="154" t="str">
        <f ca="1">IF(ISERROR($Y2254),"",OFFSET('Smelter Look-up'!$G$4,$Y2254-4,0))</f>
        <v/>
      </c>
      <c r="I2254" s="96" t="str">
        <f ca="1">IF(ISERROR($Y2254),"",OFFSET('Smelter Look-up'!$H$4,$Y2254-4,0))</f>
        <v/>
      </c>
      <c r="J2254" s="96" t="str">
        <f ca="1">IF(ISERROR($Y2254),"",OFFSET('Smelter Look-up'!$I$4,$Y2254-4,0))</f>
        <v/>
      </c>
      <c r="K2254" s="97"/>
      <c r="L2254" s="97"/>
      <c r="M2254" s="97"/>
      <c r="N2254" s="97"/>
      <c r="O2254" s="97"/>
      <c r="P2254" s="97"/>
      <c r="Q2254" s="98"/>
      <c r="R2254" s="140" t="str">
        <f ca="1">IF(ISERROR($Y2254),"",OFFSET('Smelter Look-up'!$C$4,$Y2254-4,0)&amp;"")</f>
        <v/>
      </c>
      <c r="S2254" s="98" t="str">
        <f ca="1" t="shared" si="251"/>
        <v/>
      </c>
      <c r="T2254" s="98" t="str">
        <f ca="1">IF(B2254="","",IF(ISERROR(MATCH($J2254,SorP!B:B,0)),"",INDIRECT("'SorP'!$A$"&amp;MATCH($S2254&amp;$J2254,SorP!C:C,0))))</f>
        <v/>
      </c>
      <c r="U2254" s="99"/>
      <c r="V2254" s="74" t="str">
        <f ca="1" t="shared" si="252"/>
        <v/>
      </c>
      <c r="W2254" s="74" t="b">
        <f ca="1" t="shared" si="253"/>
        <v>0</v>
      </c>
      <c r="X2254" s="74" t="str">
        <f ca="1" t="shared" si="254"/>
        <v>+</v>
      </c>
      <c r="Y2254" s="74" t="e">
        <f ca="1">IF(C2254="",NA(),MATCH($B2254&amp;$C2254,'Smelter Look-up'!$J:$J,0))</f>
        <v>#N/A</v>
      </c>
      <c r="AB2254" s="74">
        <f ca="1" t="shared" si="255"/>
        <v>0</v>
      </c>
      <c r="AC2254" s="74" t="str">
        <f ca="1" t="shared" si="256"/>
        <v/>
      </c>
      <c r="AD2254" s="74" t="str">
        <f ca="1" t="shared" si="257"/>
        <v/>
      </c>
    </row>
    <row r="2255" s="74" customFormat="1" ht="20.15" customHeight="1" spans="1:30">
      <c r="A2255" s="97"/>
      <c r="B2255" s="95" t="str">
        <f ca="1">IF(LEN(A2255)=0,"",INDEX('Smelter Look-up'!$A:$A,MATCH($A2255,'Smelter Look-up'!$E:$E,0)))</f>
        <v/>
      </c>
      <c r="C2255" s="95" t="str">
        <f ca="1">IF(LEN(A2255)=0,"",INDEX('Smelter Look-up'!$C:$C,MATCH($A2255,'Smelter Look-up'!$E:$E,0)))</f>
        <v/>
      </c>
      <c r="D2255" s="95"/>
      <c r="E2255" s="95" t="str">
        <f ca="1">IF(ISERROR($Y2255),"",OFFSET('Smelter Look-up'!$D$4,$Y2255-4,0)&amp;"")</f>
        <v/>
      </c>
      <c r="F2255" s="95" t="str">
        <f ca="1">IF(ISERROR($Y2255),"",OFFSET('Smelter Look-up'!$E$4,$Y2255-4,0))</f>
        <v/>
      </c>
      <c r="G2255" s="95" t="str">
        <f ca="1">IF(C2255="Smelter not listed","Enter smelter details",IF(ISERROR($Y2255),"",OFFSET('Smelter Look-up'!$F$4,$Y2255-4,0)))</f>
        <v/>
      </c>
      <c r="H2255" s="154" t="str">
        <f ca="1">IF(ISERROR($Y2255),"",OFFSET('Smelter Look-up'!$G$4,$Y2255-4,0))</f>
        <v/>
      </c>
      <c r="I2255" s="96" t="str">
        <f ca="1">IF(ISERROR($Y2255),"",OFFSET('Smelter Look-up'!$H$4,$Y2255-4,0))</f>
        <v/>
      </c>
      <c r="J2255" s="96" t="str">
        <f ca="1">IF(ISERROR($Y2255),"",OFFSET('Smelter Look-up'!$I$4,$Y2255-4,0))</f>
        <v/>
      </c>
      <c r="K2255" s="97"/>
      <c r="L2255" s="97"/>
      <c r="M2255" s="97"/>
      <c r="N2255" s="97"/>
      <c r="O2255" s="97"/>
      <c r="P2255" s="97"/>
      <c r="Q2255" s="98"/>
      <c r="R2255" s="140" t="str">
        <f ca="1">IF(ISERROR($Y2255),"",OFFSET('Smelter Look-up'!$C$4,$Y2255-4,0)&amp;"")</f>
        <v/>
      </c>
      <c r="S2255" s="98" t="str">
        <f ca="1" t="shared" si="251"/>
        <v/>
      </c>
      <c r="T2255" s="98" t="str">
        <f ca="1">IF(B2255="","",IF(ISERROR(MATCH($J2255,SorP!B:B,0)),"",INDIRECT("'SorP'!$A$"&amp;MATCH($S2255&amp;$J2255,SorP!C:C,0))))</f>
        <v/>
      </c>
      <c r="U2255" s="99"/>
      <c r="V2255" s="74" t="str">
        <f ca="1" t="shared" si="252"/>
        <v/>
      </c>
      <c r="W2255" s="74" t="b">
        <f ca="1" t="shared" si="253"/>
        <v>0</v>
      </c>
      <c r="X2255" s="74" t="str">
        <f ca="1" t="shared" si="254"/>
        <v>+</v>
      </c>
      <c r="Y2255" s="74" t="e">
        <f ca="1">IF(C2255="",NA(),MATCH($B2255&amp;$C2255,'Smelter Look-up'!$J:$J,0))</f>
        <v>#N/A</v>
      </c>
      <c r="AB2255" s="74">
        <f ca="1" t="shared" si="255"/>
        <v>0</v>
      </c>
      <c r="AC2255" s="74" t="str">
        <f ca="1" t="shared" si="256"/>
        <v/>
      </c>
      <c r="AD2255" s="74" t="str">
        <f ca="1" t="shared" si="257"/>
        <v/>
      </c>
    </row>
    <row r="2256" s="74" customFormat="1" ht="20.15" customHeight="1" spans="1:30">
      <c r="A2256" s="97"/>
      <c r="B2256" s="95" t="str">
        <f ca="1">IF(LEN(A2256)=0,"",INDEX('Smelter Look-up'!$A:$A,MATCH($A2256,'Smelter Look-up'!$E:$E,0)))</f>
        <v/>
      </c>
      <c r="C2256" s="95" t="str">
        <f ca="1">IF(LEN(A2256)=0,"",INDEX('Smelter Look-up'!$C:$C,MATCH($A2256,'Smelter Look-up'!$E:$E,0)))</f>
        <v/>
      </c>
      <c r="D2256" s="95"/>
      <c r="E2256" s="95" t="str">
        <f ca="1">IF(ISERROR($Y2256),"",OFFSET('Smelter Look-up'!$D$4,$Y2256-4,0)&amp;"")</f>
        <v/>
      </c>
      <c r="F2256" s="95" t="str">
        <f ca="1">IF(ISERROR($Y2256),"",OFFSET('Smelter Look-up'!$E$4,$Y2256-4,0))</f>
        <v/>
      </c>
      <c r="G2256" s="95" t="str">
        <f ca="1">IF(C2256="Smelter not listed","Enter smelter details",IF(ISERROR($Y2256),"",OFFSET('Smelter Look-up'!$F$4,$Y2256-4,0)))</f>
        <v/>
      </c>
      <c r="H2256" s="154" t="str">
        <f ca="1">IF(ISERROR($Y2256),"",OFFSET('Smelter Look-up'!$G$4,$Y2256-4,0))</f>
        <v/>
      </c>
      <c r="I2256" s="96" t="str">
        <f ca="1">IF(ISERROR($Y2256),"",OFFSET('Smelter Look-up'!$H$4,$Y2256-4,0))</f>
        <v/>
      </c>
      <c r="J2256" s="96" t="str">
        <f ca="1">IF(ISERROR($Y2256),"",OFFSET('Smelter Look-up'!$I$4,$Y2256-4,0))</f>
        <v/>
      </c>
      <c r="K2256" s="97"/>
      <c r="L2256" s="97"/>
      <c r="M2256" s="97"/>
      <c r="N2256" s="97"/>
      <c r="O2256" s="97"/>
      <c r="P2256" s="97"/>
      <c r="Q2256" s="98"/>
      <c r="R2256" s="140" t="str">
        <f ca="1">IF(ISERROR($Y2256),"",OFFSET('Smelter Look-up'!$C$4,$Y2256-4,0)&amp;"")</f>
        <v/>
      </c>
      <c r="S2256" s="98" t="str">
        <f ca="1" t="shared" si="251"/>
        <v/>
      </c>
      <c r="T2256" s="98" t="str">
        <f ca="1">IF(B2256="","",IF(ISERROR(MATCH($J2256,SorP!B:B,0)),"",INDIRECT("'SorP'!$A$"&amp;MATCH($S2256&amp;$J2256,SorP!C:C,0))))</f>
        <v/>
      </c>
      <c r="U2256" s="99"/>
      <c r="V2256" s="74" t="str">
        <f ca="1" t="shared" si="252"/>
        <v/>
      </c>
      <c r="W2256" s="74" t="b">
        <f ca="1" t="shared" si="253"/>
        <v>0</v>
      </c>
      <c r="X2256" s="74" t="str">
        <f ca="1" t="shared" si="254"/>
        <v>+</v>
      </c>
      <c r="Y2256" s="74" t="e">
        <f ca="1">IF(C2256="",NA(),MATCH($B2256&amp;$C2256,'Smelter Look-up'!$J:$J,0))</f>
        <v>#N/A</v>
      </c>
      <c r="AB2256" s="74">
        <f ca="1" t="shared" si="255"/>
        <v>0</v>
      </c>
      <c r="AC2256" s="74" t="str">
        <f ca="1" t="shared" si="256"/>
        <v/>
      </c>
      <c r="AD2256" s="74" t="str">
        <f ca="1" t="shared" si="257"/>
        <v/>
      </c>
    </row>
    <row r="2257" s="74" customFormat="1" ht="20.15" customHeight="1" spans="1:30">
      <c r="A2257" s="97"/>
      <c r="B2257" s="95" t="str">
        <f ca="1">IF(LEN(A2257)=0,"",INDEX('Smelter Look-up'!$A:$A,MATCH($A2257,'Smelter Look-up'!$E:$E,0)))</f>
        <v/>
      </c>
      <c r="C2257" s="95" t="str">
        <f ca="1">IF(LEN(A2257)=0,"",INDEX('Smelter Look-up'!$C:$C,MATCH($A2257,'Smelter Look-up'!$E:$E,0)))</f>
        <v/>
      </c>
      <c r="D2257" s="95"/>
      <c r="E2257" s="95" t="str">
        <f ca="1">IF(ISERROR($Y2257),"",OFFSET('Smelter Look-up'!$D$4,$Y2257-4,0)&amp;"")</f>
        <v/>
      </c>
      <c r="F2257" s="95" t="str">
        <f ca="1">IF(ISERROR($Y2257),"",OFFSET('Smelter Look-up'!$E$4,$Y2257-4,0))</f>
        <v/>
      </c>
      <c r="G2257" s="95" t="str">
        <f ca="1">IF(C2257="Smelter not listed","Enter smelter details",IF(ISERROR($Y2257),"",OFFSET('Smelter Look-up'!$F$4,$Y2257-4,0)))</f>
        <v/>
      </c>
      <c r="H2257" s="154" t="str">
        <f ca="1">IF(ISERROR($Y2257),"",OFFSET('Smelter Look-up'!$G$4,$Y2257-4,0))</f>
        <v/>
      </c>
      <c r="I2257" s="96" t="str">
        <f ca="1">IF(ISERROR($Y2257),"",OFFSET('Smelter Look-up'!$H$4,$Y2257-4,0))</f>
        <v/>
      </c>
      <c r="J2257" s="96" t="str">
        <f ca="1">IF(ISERROR($Y2257),"",OFFSET('Smelter Look-up'!$I$4,$Y2257-4,0))</f>
        <v/>
      </c>
      <c r="K2257" s="97"/>
      <c r="L2257" s="97"/>
      <c r="M2257" s="97"/>
      <c r="N2257" s="97"/>
      <c r="O2257" s="97"/>
      <c r="P2257" s="97"/>
      <c r="Q2257" s="98"/>
      <c r="R2257" s="140" t="str">
        <f ca="1">IF(ISERROR($Y2257),"",OFFSET('Smelter Look-up'!$C$4,$Y2257-4,0)&amp;"")</f>
        <v/>
      </c>
      <c r="S2257" s="98" t="str">
        <f ca="1" t="shared" si="251"/>
        <v/>
      </c>
      <c r="T2257" s="98" t="str">
        <f ca="1">IF(B2257="","",IF(ISERROR(MATCH($J2257,SorP!B:B,0)),"",INDIRECT("'SorP'!$A$"&amp;MATCH($S2257&amp;$J2257,SorP!C:C,0))))</f>
        <v/>
      </c>
      <c r="U2257" s="99"/>
      <c r="V2257" s="74" t="str">
        <f ca="1" t="shared" si="252"/>
        <v/>
      </c>
      <c r="W2257" s="74" t="b">
        <f ca="1" t="shared" si="253"/>
        <v>0</v>
      </c>
      <c r="X2257" s="74" t="str">
        <f ca="1" t="shared" si="254"/>
        <v>+</v>
      </c>
      <c r="Y2257" s="74" t="e">
        <f ca="1">IF(C2257="",NA(),MATCH($B2257&amp;$C2257,'Smelter Look-up'!$J:$J,0))</f>
        <v>#N/A</v>
      </c>
      <c r="AB2257" s="74">
        <f ca="1" t="shared" si="255"/>
        <v>0</v>
      </c>
      <c r="AC2257" s="74" t="str">
        <f ca="1" t="shared" si="256"/>
        <v/>
      </c>
      <c r="AD2257" s="74" t="str">
        <f ca="1" t="shared" si="257"/>
        <v/>
      </c>
    </row>
    <row r="2258" s="74" customFormat="1" ht="20.15" customHeight="1" spans="1:30">
      <c r="A2258" s="97"/>
      <c r="B2258" s="95" t="str">
        <f ca="1">IF(LEN(A2258)=0,"",INDEX('Smelter Look-up'!$A:$A,MATCH($A2258,'Smelter Look-up'!$E:$E,0)))</f>
        <v/>
      </c>
      <c r="C2258" s="95" t="str">
        <f ca="1">IF(LEN(A2258)=0,"",INDEX('Smelter Look-up'!$C:$C,MATCH($A2258,'Smelter Look-up'!$E:$E,0)))</f>
        <v/>
      </c>
      <c r="D2258" s="95"/>
      <c r="E2258" s="95" t="str">
        <f ca="1">IF(ISERROR($Y2258),"",OFFSET('Smelter Look-up'!$D$4,$Y2258-4,0)&amp;"")</f>
        <v/>
      </c>
      <c r="F2258" s="95" t="str">
        <f ca="1">IF(ISERROR($Y2258),"",OFFSET('Smelter Look-up'!$E$4,$Y2258-4,0))</f>
        <v/>
      </c>
      <c r="G2258" s="95" t="str">
        <f ca="1">IF(C2258="Smelter not listed","Enter smelter details",IF(ISERROR($Y2258),"",OFFSET('Smelter Look-up'!$F$4,$Y2258-4,0)))</f>
        <v/>
      </c>
      <c r="H2258" s="154" t="str">
        <f ca="1">IF(ISERROR($Y2258),"",OFFSET('Smelter Look-up'!$G$4,$Y2258-4,0))</f>
        <v/>
      </c>
      <c r="I2258" s="96" t="str">
        <f ca="1">IF(ISERROR($Y2258),"",OFFSET('Smelter Look-up'!$H$4,$Y2258-4,0))</f>
        <v/>
      </c>
      <c r="J2258" s="96" t="str">
        <f ca="1">IF(ISERROR($Y2258),"",OFFSET('Smelter Look-up'!$I$4,$Y2258-4,0))</f>
        <v/>
      </c>
      <c r="K2258" s="97"/>
      <c r="L2258" s="97"/>
      <c r="M2258" s="97"/>
      <c r="N2258" s="97"/>
      <c r="O2258" s="97"/>
      <c r="P2258" s="97"/>
      <c r="Q2258" s="98"/>
      <c r="R2258" s="140" t="str">
        <f ca="1">IF(ISERROR($Y2258),"",OFFSET('Smelter Look-up'!$C$4,$Y2258-4,0)&amp;"")</f>
        <v/>
      </c>
      <c r="S2258" s="98" t="str">
        <f ca="1" t="shared" si="251"/>
        <v/>
      </c>
      <c r="T2258" s="98" t="str">
        <f ca="1">IF(B2258="","",IF(ISERROR(MATCH($J2258,SorP!B:B,0)),"",INDIRECT("'SorP'!$A$"&amp;MATCH($S2258&amp;$J2258,SorP!C:C,0))))</f>
        <v/>
      </c>
      <c r="U2258" s="99"/>
      <c r="V2258" s="74" t="str">
        <f ca="1" t="shared" si="252"/>
        <v/>
      </c>
      <c r="W2258" s="74" t="b">
        <f ca="1" t="shared" si="253"/>
        <v>0</v>
      </c>
      <c r="X2258" s="74" t="str">
        <f ca="1" t="shared" si="254"/>
        <v>+</v>
      </c>
      <c r="Y2258" s="74" t="e">
        <f ca="1">IF(C2258="",NA(),MATCH($B2258&amp;$C2258,'Smelter Look-up'!$J:$J,0))</f>
        <v>#N/A</v>
      </c>
      <c r="AB2258" s="74">
        <f ca="1" t="shared" si="255"/>
        <v>0</v>
      </c>
      <c r="AC2258" s="74" t="str">
        <f ca="1" t="shared" si="256"/>
        <v/>
      </c>
      <c r="AD2258" s="74" t="str">
        <f ca="1" t="shared" si="257"/>
        <v/>
      </c>
    </row>
    <row r="2259" s="74" customFormat="1" ht="20.15" customHeight="1" spans="1:30">
      <c r="A2259" s="97"/>
      <c r="B2259" s="95" t="str">
        <f ca="1">IF(LEN(A2259)=0,"",INDEX('Smelter Look-up'!$A:$A,MATCH($A2259,'Smelter Look-up'!$E:$E,0)))</f>
        <v/>
      </c>
      <c r="C2259" s="95" t="str">
        <f ca="1">IF(LEN(A2259)=0,"",INDEX('Smelter Look-up'!$C:$C,MATCH($A2259,'Smelter Look-up'!$E:$E,0)))</f>
        <v/>
      </c>
      <c r="D2259" s="95"/>
      <c r="E2259" s="95" t="str">
        <f ca="1">IF(ISERROR($Y2259),"",OFFSET('Smelter Look-up'!$D$4,$Y2259-4,0)&amp;"")</f>
        <v/>
      </c>
      <c r="F2259" s="95" t="str">
        <f ca="1">IF(ISERROR($Y2259),"",OFFSET('Smelter Look-up'!$E$4,$Y2259-4,0))</f>
        <v/>
      </c>
      <c r="G2259" s="95" t="str">
        <f ca="1">IF(C2259="Smelter not listed","Enter smelter details",IF(ISERROR($Y2259),"",OFFSET('Smelter Look-up'!$F$4,$Y2259-4,0)))</f>
        <v/>
      </c>
      <c r="H2259" s="154" t="str">
        <f ca="1">IF(ISERROR($Y2259),"",OFFSET('Smelter Look-up'!$G$4,$Y2259-4,0))</f>
        <v/>
      </c>
      <c r="I2259" s="96" t="str">
        <f ca="1">IF(ISERROR($Y2259),"",OFFSET('Smelter Look-up'!$H$4,$Y2259-4,0))</f>
        <v/>
      </c>
      <c r="J2259" s="96" t="str">
        <f ca="1">IF(ISERROR($Y2259),"",OFFSET('Smelter Look-up'!$I$4,$Y2259-4,0))</f>
        <v/>
      </c>
      <c r="K2259" s="97"/>
      <c r="L2259" s="97"/>
      <c r="M2259" s="97"/>
      <c r="N2259" s="97"/>
      <c r="O2259" s="97"/>
      <c r="P2259" s="97"/>
      <c r="Q2259" s="98"/>
      <c r="R2259" s="140" t="str">
        <f ca="1">IF(ISERROR($Y2259),"",OFFSET('Smelter Look-up'!$C$4,$Y2259-4,0)&amp;"")</f>
        <v/>
      </c>
      <c r="S2259" s="98" t="str">
        <f ca="1" t="shared" si="251"/>
        <v/>
      </c>
      <c r="T2259" s="98" t="str">
        <f ca="1">IF(B2259="","",IF(ISERROR(MATCH($J2259,SorP!B:B,0)),"",INDIRECT("'SorP'!$A$"&amp;MATCH($S2259&amp;$J2259,SorP!C:C,0))))</f>
        <v/>
      </c>
      <c r="U2259" s="99"/>
      <c r="V2259" s="74" t="str">
        <f ca="1" t="shared" si="252"/>
        <v/>
      </c>
      <c r="W2259" s="74" t="b">
        <f ca="1" t="shared" si="253"/>
        <v>0</v>
      </c>
      <c r="X2259" s="74" t="str">
        <f ca="1" t="shared" si="254"/>
        <v>+</v>
      </c>
      <c r="Y2259" s="74" t="e">
        <f ca="1">IF(C2259="",NA(),MATCH($B2259&amp;$C2259,'Smelter Look-up'!$J:$J,0))</f>
        <v>#N/A</v>
      </c>
      <c r="AB2259" s="74">
        <f ca="1" t="shared" si="255"/>
        <v>0</v>
      </c>
      <c r="AC2259" s="74" t="str">
        <f ca="1" t="shared" si="256"/>
        <v/>
      </c>
      <c r="AD2259" s="74" t="str">
        <f ca="1" t="shared" si="257"/>
        <v/>
      </c>
    </row>
    <row r="2260" s="74" customFormat="1" ht="20.15" customHeight="1" spans="1:30">
      <c r="A2260" s="97"/>
      <c r="B2260" s="95" t="str">
        <f ca="1">IF(LEN(A2260)=0,"",INDEX('Smelter Look-up'!$A:$A,MATCH($A2260,'Smelter Look-up'!$E:$E,0)))</f>
        <v/>
      </c>
      <c r="C2260" s="95" t="str">
        <f ca="1">IF(LEN(A2260)=0,"",INDEX('Smelter Look-up'!$C:$C,MATCH($A2260,'Smelter Look-up'!$E:$E,0)))</f>
        <v/>
      </c>
      <c r="D2260" s="95"/>
      <c r="E2260" s="95" t="str">
        <f ca="1">IF(ISERROR($Y2260),"",OFFSET('Smelter Look-up'!$D$4,$Y2260-4,0)&amp;"")</f>
        <v/>
      </c>
      <c r="F2260" s="95" t="str">
        <f ca="1">IF(ISERROR($Y2260),"",OFFSET('Smelter Look-up'!$E$4,$Y2260-4,0))</f>
        <v/>
      </c>
      <c r="G2260" s="95" t="str">
        <f ca="1">IF(C2260="Smelter not listed","Enter smelter details",IF(ISERROR($Y2260),"",OFFSET('Smelter Look-up'!$F$4,$Y2260-4,0)))</f>
        <v/>
      </c>
      <c r="H2260" s="154" t="str">
        <f ca="1">IF(ISERROR($Y2260),"",OFFSET('Smelter Look-up'!$G$4,$Y2260-4,0))</f>
        <v/>
      </c>
      <c r="I2260" s="96" t="str">
        <f ca="1">IF(ISERROR($Y2260),"",OFFSET('Smelter Look-up'!$H$4,$Y2260-4,0))</f>
        <v/>
      </c>
      <c r="J2260" s="96" t="str">
        <f ca="1">IF(ISERROR($Y2260),"",OFFSET('Smelter Look-up'!$I$4,$Y2260-4,0))</f>
        <v/>
      </c>
      <c r="K2260" s="97"/>
      <c r="L2260" s="97"/>
      <c r="M2260" s="97"/>
      <c r="N2260" s="97"/>
      <c r="O2260" s="97"/>
      <c r="P2260" s="97"/>
      <c r="Q2260" s="98"/>
      <c r="R2260" s="140" t="str">
        <f ca="1">IF(ISERROR($Y2260),"",OFFSET('Smelter Look-up'!$C$4,$Y2260-4,0)&amp;"")</f>
        <v/>
      </c>
      <c r="S2260" s="98" t="str">
        <f ca="1" t="shared" si="251"/>
        <v/>
      </c>
      <c r="T2260" s="98" t="str">
        <f ca="1">IF(B2260="","",IF(ISERROR(MATCH($J2260,SorP!B:B,0)),"",INDIRECT("'SorP'!$A$"&amp;MATCH($S2260&amp;$J2260,SorP!C:C,0))))</f>
        <v/>
      </c>
      <c r="U2260" s="99"/>
      <c r="V2260" s="74" t="str">
        <f ca="1" t="shared" si="252"/>
        <v/>
      </c>
      <c r="W2260" s="74" t="b">
        <f ca="1" t="shared" si="253"/>
        <v>0</v>
      </c>
      <c r="X2260" s="74" t="str">
        <f ca="1" t="shared" si="254"/>
        <v>+</v>
      </c>
      <c r="Y2260" s="74" t="e">
        <f ca="1">IF(C2260="",NA(),MATCH($B2260&amp;$C2260,'Smelter Look-up'!$J:$J,0))</f>
        <v>#N/A</v>
      </c>
      <c r="AB2260" s="74">
        <f ca="1" t="shared" si="255"/>
        <v>0</v>
      </c>
      <c r="AC2260" s="74" t="str">
        <f ca="1" t="shared" si="256"/>
        <v/>
      </c>
      <c r="AD2260" s="74" t="str">
        <f ca="1" t="shared" si="257"/>
        <v/>
      </c>
    </row>
    <row r="2261" s="74" customFormat="1" ht="20.15" customHeight="1" spans="1:30">
      <c r="A2261" s="97"/>
      <c r="B2261" s="95" t="str">
        <f ca="1">IF(LEN(A2261)=0,"",INDEX('Smelter Look-up'!$A:$A,MATCH($A2261,'Smelter Look-up'!$E:$E,0)))</f>
        <v/>
      </c>
      <c r="C2261" s="95" t="str">
        <f ca="1">IF(LEN(A2261)=0,"",INDEX('Smelter Look-up'!$C:$C,MATCH($A2261,'Smelter Look-up'!$E:$E,0)))</f>
        <v/>
      </c>
      <c r="D2261" s="95"/>
      <c r="E2261" s="95" t="str">
        <f ca="1">IF(ISERROR($Y2261),"",OFFSET('Smelter Look-up'!$D$4,$Y2261-4,0)&amp;"")</f>
        <v/>
      </c>
      <c r="F2261" s="95" t="str">
        <f ca="1">IF(ISERROR($Y2261),"",OFFSET('Smelter Look-up'!$E$4,$Y2261-4,0))</f>
        <v/>
      </c>
      <c r="G2261" s="95" t="str">
        <f ca="1">IF(C2261="Smelter not listed","Enter smelter details",IF(ISERROR($Y2261),"",OFFSET('Smelter Look-up'!$F$4,$Y2261-4,0)))</f>
        <v/>
      </c>
      <c r="H2261" s="154" t="str">
        <f ca="1">IF(ISERROR($Y2261),"",OFFSET('Smelter Look-up'!$G$4,$Y2261-4,0))</f>
        <v/>
      </c>
      <c r="I2261" s="96" t="str">
        <f ca="1">IF(ISERROR($Y2261),"",OFFSET('Smelter Look-up'!$H$4,$Y2261-4,0))</f>
        <v/>
      </c>
      <c r="J2261" s="96" t="str">
        <f ca="1">IF(ISERROR($Y2261),"",OFFSET('Smelter Look-up'!$I$4,$Y2261-4,0))</f>
        <v/>
      </c>
      <c r="K2261" s="97"/>
      <c r="L2261" s="97"/>
      <c r="M2261" s="97"/>
      <c r="N2261" s="97"/>
      <c r="O2261" s="97"/>
      <c r="P2261" s="97"/>
      <c r="Q2261" s="98"/>
      <c r="R2261" s="140" t="str">
        <f ca="1">IF(ISERROR($Y2261),"",OFFSET('Smelter Look-up'!$C$4,$Y2261-4,0)&amp;"")</f>
        <v/>
      </c>
      <c r="S2261" s="98" t="str">
        <f ca="1" t="shared" si="251"/>
        <v/>
      </c>
      <c r="T2261" s="98" t="str">
        <f ca="1">IF(B2261="","",IF(ISERROR(MATCH($J2261,SorP!B:B,0)),"",INDIRECT("'SorP'!$A$"&amp;MATCH($S2261&amp;$J2261,SorP!C:C,0))))</f>
        <v/>
      </c>
      <c r="U2261" s="99"/>
      <c r="V2261" s="74" t="str">
        <f ca="1" t="shared" si="252"/>
        <v/>
      </c>
      <c r="W2261" s="74" t="b">
        <f ca="1" t="shared" si="253"/>
        <v>0</v>
      </c>
      <c r="X2261" s="74" t="str">
        <f ca="1" t="shared" si="254"/>
        <v>+</v>
      </c>
      <c r="Y2261" s="74" t="e">
        <f ca="1">IF(C2261="",NA(),MATCH($B2261&amp;$C2261,'Smelter Look-up'!$J:$J,0))</f>
        <v>#N/A</v>
      </c>
      <c r="AB2261" s="74">
        <f ca="1" t="shared" si="255"/>
        <v>0</v>
      </c>
      <c r="AC2261" s="74" t="str">
        <f ca="1" t="shared" si="256"/>
        <v/>
      </c>
      <c r="AD2261" s="74" t="str">
        <f ca="1" t="shared" si="257"/>
        <v/>
      </c>
    </row>
    <row r="2262" s="74" customFormat="1" ht="20.15" customHeight="1" spans="1:30">
      <c r="A2262" s="97"/>
      <c r="B2262" s="95" t="str">
        <f ca="1">IF(LEN(A2262)=0,"",INDEX('Smelter Look-up'!$A:$A,MATCH($A2262,'Smelter Look-up'!$E:$E,0)))</f>
        <v/>
      </c>
      <c r="C2262" s="95" t="str">
        <f ca="1">IF(LEN(A2262)=0,"",INDEX('Smelter Look-up'!$C:$C,MATCH($A2262,'Smelter Look-up'!$E:$E,0)))</f>
        <v/>
      </c>
      <c r="D2262" s="95"/>
      <c r="E2262" s="95" t="str">
        <f ca="1">IF(ISERROR($Y2262),"",OFFSET('Smelter Look-up'!$D$4,$Y2262-4,0)&amp;"")</f>
        <v/>
      </c>
      <c r="F2262" s="95" t="str">
        <f ca="1">IF(ISERROR($Y2262),"",OFFSET('Smelter Look-up'!$E$4,$Y2262-4,0))</f>
        <v/>
      </c>
      <c r="G2262" s="95" t="str">
        <f ca="1">IF(C2262="Smelter not listed","Enter smelter details",IF(ISERROR($Y2262),"",OFFSET('Smelter Look-up'!$F$4,$Y2262-4,0)))</f>
        <v/>
      </c>
      <c r="H2262" s="154" t="str">
        <f ca="1">IF(ISERROR($Y2262),"",OFFSET('Smelter Look-up'!$G$4,$Y2262-4,0))</f>
        <v/>
      </c>
      <c r="I2262" s="96" t="str">
        <f ca="1">IF(ISERROR($Y2262),"",OFFSET('Smelter Look-up'!$H$4,$Y2262-4,0))</f>
        <v/>
      </c>
      <c r="J2262" s="96" t="str">
        <f ca="1">IF(ISERROR($Y2262),"",OFFSET('Smelter Look-up'!$I$4,$Y2262-4,0))</f>
        <v/>
      </c>
      <c r="K2262" s="97"/>
      <c r="L2262" s="97"/>
      <c r="M2262" s="97"/>
      <c r="N2262" s="97"/>
      <c r="O2262" s="97"/>
      <c r="P2262" s="97"/>
      <c r="Q2262" s="98"/>
      <c r="R2262" s="140" t="str">
        <f ca="1">IF(ISERROR($Y2262),"",OFFSET('Smelter Look-up'!$C$4,$Y2262-4,0)&amp;"")</f>
        <v/>
      </c>
      <c r="S2262" s="98" t="str">
        <f ca="1" t="shared" si="251"/>
        <v/>
      </c>
      <c r="T2262" s="98" t="str">
        <f ca="1">IF(B2262="","",IF(ISERROR(MATCH($J2262,SorP!B:B,0)),"",INDIRECT("'SorP'!$A$"&amp;MATCH($S2262&amp;$J2262,SorP!C:C,0))))</f>
        <v/>
      </c>
      <c r="U2262" s="99"/>
      <c r="V2262" s="74" t="str">
        <f ca="1" t="shared" si="252"/>
        <v/>
      </c>
      <c r="W2262" s="74" t="b">
        <f ca="1" t="shared" si="253"/>
        <v>0</v>
      </c>
      <c r="X2262" s="74" t="str">
        <f ca="1" t="shared" si="254"/>
        <v>+</v>
      </c>
      <c r="Y2262" s="74" t="e">
        <f ca="1">IF(C2262="",NA(),MATCH($B2262&amp;$C2262,'Smelter Look-up'!$J:$J,0))</f>
        <v>#N/A</v>
      </c>
      <c r="AB2262" s="74">
        <f ca="1" t="shared" si="255"/>
        <v>0</v>
      </c>
      <c r="AC2262" s="74" t="str">
        <f ca="1" t="shared" si="256"/>
        <v/>
      </c>
      <c r="AD2262" s="74" t="str">
        <f ca="1" t="shared" si="257"/>
        <v/>
      </c>
    </row>
    <row r="2263" s="74" customFormat="1" ht="20.15" customHeight="1" spans="1:30">
      <c r="A2263" s="97"/>
      <c r="B2263" s="95" t="str">
        <f ca="1">IF(LEN(A2263)=0,"",INDEX('Smelter Look-up'!$A:$A,MATCH($A2263,'Smelter Look-up'!$E:$E,0)))</f>
        <v/>
      </c>
      <c r="C2263" s="95" t="str">
        <f ca="1">IF(LEN(A2263)=0,"",INDEX('Smelter Look-up'!$C:$C,MATCH($A2263,'Smelter Look-up'!$E:$E,0)))</f>
        <v/>
      </c>
      <c r="D2263" s="95"/>
      <c r="E2263" s="95" t="str">
        <f ca="1">IF(ISERROR($Y2263),"",OFFSET('Smelter Look-up'!$D$4,$Y2263-4,0)&amp;"")</f>
        <v/>
      </c>
      <c r="F2263" s="95" t="str">
        <f ca="1">IF(ISERROR($Y2263),"",OFFSET('Smelter Look-up'!$E$4,$Y2263-4,0))</f>
        <v/>
      </c>
      <c r="G2263" s="95" t="str">
        <f ca="1">IF(C2263="Smelter not listed","Enter smelter details",IF(ISERROR($Y2263),"",OFFSET('Smelter Look-up'!$F$4,$Y2263-4,0)))</f>
        <v/>
      </c>
      <c r="H2263" s="154" t="str">
        <f ca="1">IF(ISERROR($Y2263),"",OFFSET('Smelter Look-up'!$G$4,$Y2263-4,0))</f>
        <v/>
      </c>
      <c r="I2263" s="96" t="str">
        <f ca="1">IF(ISERROR($Y2263),"",OFFSET('Smelter Look-up'!$H$4,$Y2263-4,0))</f>
        <v/>
      </c>
      <c r="J2263" s="96" t="str">
        <f ca="1">IF(ISERROR($Y2263),"",OFFSET('Smelter Look-up'!$I$4,$Y2263-4,0))</f>
        <v/>
      </c>
      <c r="K2263" s="97"/>
      <c r="L2263" s="97"/>
      <c r="M2263" s="97"/>
      <c r="N2263" s="97"/>
      <c r="O2263" s="97"/>
      <c r="P2263" s="97"/>
      <c r="Q2263" s="98"/>
      <c r="R2263" s="140" t="str">
        <f ca="1">IF(ISERROR($Y2263),"",OFFSET('Smelter Look-up'!$C$4,$Y2263-4,0)&amp;"")</f>
        <v/>
      </c>
      <c r="S2263" s="98" t="str">
        <f ca="1" t="shared" si="251"/>
        <v/>
      </c>
      <c r="T2263" s="98" t="str">
        <f ca="1">IF(B2263="","",IF(ISERROR(MATCH($J2263,SorP!B:B,0)),"",INDIRECT("'SorP'!$A$"&amp;MATCH($S2263&amp;$J2263,SorP!C:C,0))))</f>
        <v/>
      </c>
      <c r="U2263" s="99"/>
      <c r="V2263" s="74" t="str">
        <f ca="1" t="shared" si="252"/>
        <v/>
      </c>
      <c r="W2263" s="74" t="b">
        <f ca="1" t="shared" si="253"/>
        <v>0</v>
      </c>
      <c r="X2263" s="74" t="str">
        <f ca="1" t="shared" si="254"/>
        <v>+</v>
      </c>
      <c r="Y2263" s="74" t="e">
        <f ca="1">IF(C2263="",NA(),MATCH($B2263&amp;$C2263,'Smelter Look-up'!$J:$J,0))</f>
        <v>#N/A</v>
      </c>
      <c r="AB2263" s="74">
        <f ca="1" t="shared" si="255"/>
        <v>0</v>
      </c>
      <c r="AC2263" s="74" t="str">
        <f ca="1" t="shared" si="256"/>
        <v/>
      </c>
      <c r="AD2263" s="74" t="str">
        <f ca="1" t="shared" si="257"/>
        <v/>
      </c>
    </row>
    <row r="2264" s="74" customFormat="1" ht="20.15" customHeight="1" spans="1:30">
      <c r="A2264" s="97"/>
      <c r="B2264" s="95" t="str">
        <f ca="1">IF(LEN(A2264)=0,"",INDEX('Smelter Look-up'!$A:$A,MATCH($A2264,'Smelter Look-up'!$E:$E,0)))</f>
        <v/>
      </c>
      <c r="C2264" s="95" t="str">
        <f ca="1">IF(LEN(A2264)=0,"",INDEX('Smelter Look-up'!$C:$C,MATCH($A2264,'Smelter Look-up'!$E:$E,0)))</f>
        <v/>
      </c>
      <c r="D2264" s="95"/>
      <c r="E2264" s="95" t="str">
        <f ca="1">IF(ISERROR($Y2264),"",OFFSET('Smelter Look-up'!$D$4,$Y2264-4,0)&amp;"")</f>
        <v/>
      </c>
      <c r="F2264" s="95" t="str">
        <f ca="1">IF(ISERROR($Y2264),"",OFFSET('Smelter Look-up'!$E$4,$Y2264-4,0))</f>
        <v/>
      </c>
      <c r="G2264" s="95" t="str">
        <f ca="1">IF(C2264="Smelter not listed","Enter smelter details",IF(ISERROR($Y2264),"",OFFSET('Smelter Look-up'!$F$4,$Y2264-4,0)))</f>
        <v/>
      </c>
      <c r="H2264" s="154" t="str">
        <f ca="1">IF(ISERROR($Y2264),"",OFFSET('Smelter Look-up'!$G$4,$Y2264-4,0))</f>
        <v/>
      </c>
      <c r="I2264" s="96" t="str">
        <f ca="1">IF(ISERROR($Y2264),"",OFFSET('Smelter Look-up'!$H$4,$Y2264-4,0))</f>
        <v/>
      </c>
      <c r="J2264" s="96" t="str">
        <f ca="1">IF(ISERROR($Y2264),"",OFFSET('Smelter Look-up'!$I$4,$Y2264-4,0))</f>
        <v/>
      </c>
      <c r="K2264" s="97"/>
      <c r="L2264" s="97"/>
      <c r="M2264" s="97"/>
      <c r="N2264" s="97"/>
      <c r="O2264" s="97"/>
      <c r="P2264" s="97"/>
      <c r="Q2264" s="98"/>
      <c r="R2264" s="140" t="str">
        <f ca="1">IF(ISERROR($Y2264),"",OFFSET('Smelter Look-up'!$C$4,$Y2264-4,0)&amp;"")</f>
        <v/>
      </c>
      <c r="S2264" s="98" t="str">
        <f ca="1" t="shared" si="251"/>
        <v/>
      </c>
      <c r="T2264" s="98" t="str">
        <f ca="1">IF(B2264="","",IF(ISERROR(MATCH($J2264,SorP!B:B,0)),"",INDIRECT("'SorP'!$A$"&amp;MATCH($S2264&amp;$J2264,SorP!C:C,0))))</f>
        <v/>
      </c>
      <c r="U2264" s="99"/>
      <c r="V2264" s="74" t="str">
        <f ca="1" t="shared" si="252"/>
        <v/>
      </c>
      <c r="W2264" s="74" t="b">
        <f ca="1" t="shared" si="253"/>
        <v>0</v>
      </c>
      <c r="X2264" s="74" t="str">
        <f ca="1" t="shared" si="254"/>
        <v>+</v>
      </c>
      <c r="Y2264" s="74" t="e">
        <f ca="1">IF(C2264="",NA(),MATCH($B2264&amp;$C2264,'Smelter Look-up'!$J:$J,0))</f>
        <v>#N/A</v>
      </c>
      <c r="AB2264" s="74">
        <f ca="1" t="shared" si="255"/>
        <v>0</v>
      </c>
      <c r="AC2264" s="74" t="str">
        <f ca="1" t="shared" si="256"/>
        <v/>
      </c>
      <c r="AD2264" s="74" t="str">
        <f ca="1" t="shared" si="257"/>
        <v/>
      </c>
    </row>
    <row r="2265" s="74" customFormat="1" ht="20.15" customHeight="1" spans="1:30">
      <c r="A2265" s="97"/>
      <c r="B2265" s="95" t="str">
        <f ca="1">IF(LEN(A2265)=0,"",INDEX('Smelter Look-up'!$A:$A,MATCH($A2265,'Smelter Look-up'!$E:$E,0)))</f>
        <v/>
      </c>
      <c r="C2265" s="95" t="str">
        <f ca="1">IF(LEN(A2265)=0,"",INDEX('Smelter Look-up'!$C:$C,MATCH($A2265,'Smelter Look-up'!$E:$E,0)))</f>
        <v/>
      </c>
      <c r="D2265" s="95"/>
      <c r="E2265" s="95" t="str">
        <f ca="1">IF(ISERROR($Y2265),"",OFFSET('Smelter Look-up'!$D$4,$Y2265-4,0)&amp;"")</f>
        <v/>
      </c>
      <c r="F2265" s="95" t="str">
        <f ca="1">IF(ISERROR($Y2265),"",OFFSET('Smelter Look-up'!$E$4,$Y2265-4,0))</f>
        <v/>
      </c>
      <c r="G2265" s="95" t="str">
        <f ca="1">IF(C2265="Smelter not listed","Enter smelter details",IF(ISERROR($Y2265),"",OFFSET('Smelter Look-up'!$F$4,$Y2265-4,0)))</f>
        <v/>
      </c>
      <c r="H2265" s="154" t="str">
        <f ca="1">IF(ISERROR($Y2265),"",OFFSET('Smelter Look-up'!$G$4,$Y2265-4,0))</f>
        <v/>
      </c>
      <c r="I2265" s="96" t="str">
        <f ca="1">IF(ISERROR($Y2265),"",OFFSET('Smelter Look-up'!$H$4,$Y2265-4,0))</f>
        <v/>
      </c>
      <c r="J2265" s="96" t="str">
        <f ca="1">IF(ISERROR($Y2265),"",OFFSET('Smelter Look-up'!$I$4,$Y2265-4,0))</f>
        <v/>
      </c>
      <c r="K2265" s="97"/>
      <c r="L2265" s="97"/>
      <c r="M2265" s="97"/>
      <c r="N2265" s="97"/>
      <c r="O2265" s="97"/>
      <c r="P2265" s="97"/>
      <c r="Q2265" s="98"/>
      <c r="R2265" s="140" t="str">
        <f ca="1">IF(ISERROR($Y2265),"",OFFSET('Smelter Look-up'!$C$4,$Y2265-4,0)&amp;"")</f>
        <v/>
      </c>
      <c r="S2265" s="98" t="str">
        <f ca="1" t="shared" si="251"/>
        <v/>
      </c>
      <c r="T2265" s="98" t="str">
        <f ca="1">IF(B2265="","",IF(ISERROR(MATCH($J2265,SorP!B:B,0)),"",INDIRECT("'SorP'!$A$"&amp;MATCH($S2265&amp;$J2265,SorP!C:C,0))))</f>
        <v/>
      </c>
      <c r="U2265" s="99"/>
      <c r="V2265" s="74" t="str">
        <f ca="1" t="shared" si="252"/>
        <v/>
      </c>
      <c r="W2265" s="74" t="b">
        <f ca="1" t="shared" si="253"/>
        <v>0</v>
      </c>
      <c r="X2265" s="74" t="str">
        <f ca="1" t="shared" si="254"/>
        <v>+</v>
      </c>
      <c r="Y2265" s="74" t="e">
        <f ca="1">IF(C2265="",NA(),MATCH($B2265&amp;$C2265,'Smelter Look-up'!$J:$J,0))</f>
        <v>#N/A</v>
      </c>
      <c r="AB2265" s="74">
        <f ca="1" t="shared" si="255"/>
        <v>0</v>
      </c>
      <c r="AC2265" s="74" t="str">
        <f ca="1" t="shared" si="256"/>
        <v/>
      </c>
      <c r="AD2265" s="74" t="str">
        <f ca="1" t="shared" si="257"/>
        <v/>
      </c>
    </row>
    <row r="2266" s="74" customFormat="1" ht="20.15" customHeight="1" spans="1:30">
      <c r="A2266" s="97"/>
      <c r="B2266" s="95" t="str">
        <f ca="1">IF(LEN(A2266)=0,"",INDEX('Smelter Look-up'!$A:$A,MATCH($A2266,'Smelter Look-up'!$E:$E,0)))</f>
        <v/>
      </c>
      <c r="C2266" s="95" t="str">
        <f ca="1">IF(LEN(A2266)=0,"",INDEX('Smelter Look-up'!$C:$C,MATCH($A2266,'Smelter Look-up'!$E:$E,0)))</f>
        <v/>
      </c>
      <c r="D2266" s="95"/>
      <c r="E2266" s="95" t="str">
        <f ca="1">IF(ISERROR($Y2266),"",OFFSET('Smelter Look-up'!$D$4,$Y2266-4,0)&amp;"")</f>
        <v/>
      </c>
      <c r="F2266" s="95" t="str">
        <f ca="1">IF(ISERROR($Y2266),"",OFFSET('Smelter Look-up'!$E$4,$Y2266-4,0))</f>
        <v/>
      </c>
      <c r="G2266" s="95" t="str">
        <f ca="1">IF(C2266="Smelter not listed","Enter smelter details",IF(ISERROR($Y2266),"",OFFSET('Smelter Look-up'!$F$4,$Y2266-4,0)))</f>
        <v/>
      </c>
      <c r="H2266" s="154" t="str">
        <f ca="1">IF(ISERROR($Y2266),"",OFFSET('Smelter Look-up'!$G$4,$Y2266-4,0))</f>
        <v/>
      </c>
      <c r="I2266" s="96" t="str">
        <f ca="1">IF(ISERROR($Y2266),"",OFFSET('Smelter Look-up'!$H$4,$Y2266-4,0))</f>
        <v/>
      </c>
      <c r="J2266" s="96" t="str">
        <f ca="1">IF(ISERROR($Y2266),"",OFFSET('Smelter Look-up'!$I$4,$Y2266-4,0))</f>
        <v/>
      </c>
      <c r="K2266" s="97"/>
      <c r="L2266" s="97"/>
      <c r="M2266" s="97"/>
      <c r="N2266" s="97"/>
      <c r="O2266" s="97"/>
      <c r="P2266" s="97"/>
      <c r="Q2266" s="98"/>
      <c r="R2266" s="140" t="str">
        <f ca="1">IF(ISERROR($Y2266),"",OFFSET('Smelter Look-up'!$C$4,$Y2266-4,0)&amp;"")</f>
        <v/>
      </c>
      <c r="S2266" s="98" t="str">
        <f ca="1" t="shared" si="251"/>
        <v/>
      </c>
      <c r="T2266" s="98" t="str">
        <f ca="1">IF(B2266="","",IF(ISERROR(MATCH($J2266,SorP!B:B,0)),"",INDIRECT("'SorP'!$A$"&amp;MATCH($S2266&amp;$J2266,SorP!C:C,0))))</f>
        <v/>
      </c>
      <c r="U2266" s="99"/>
      <c r="V2266" s="74" t="str">
        <f ca="1" t="shared" si="252"/>
        <v/>
      </c>
      <c r="W2266" s="74" t="b">
        <f ca="1" t="shared" si="253"/>
        <v>0</v>
      </c>
      <c r="X2266" s="74" t="str">
        <f ca="1" t="shared" si="254"/>
        <v>+</v>
      </c>
      <c r="Y2266" s="74" t="e">
        <f ca="1">IF(C2266="",NA(),MATCH($B2266&amp;$C2266,'Smelter Look-up'!$J:$J,0))</f>
        <v>#N/A</v>
      </c>
      <c r="AB2266" s="74">
        <f ca="1" t="shared" si="255"/>
        <v>0</v>
      </c>
      <c r="AC2266" s="74" t="str">
        <f ca="1" t="shared" si="256"/>
        <v/>
      </c>
      <c r="AD2266" s="74" t="str">
        <f ca="1" t="shared" si="257"/>
        <v/>
      </c>
    </row>
    <row r="2267" s="74" customFormat="1" ht="20.15" customHeight="1" spans="1:30">
      <c r="A2267" s="97"/>
      <c r="B2267" s="95" t="str">
        <f ca="1">IF(LEN(A2267)=0,"",INDEX('Smelter Look-up'!$A:$A,MATCH($A2267,'Smelter Look-up'!$E:$E,0)))</f>
        <v/>
      </c>
      <c r="C2267" s="95" t="str">
        <f ca="1">IF(LEN(A2267)=0,"",INDEX('Smelter Look-up'!$C:$C,MATCH($A2267,'Smelter Look-up'!$E:$E,0)))</f>
        <v/>
      </c>
      <c r="D2267" s="95"/>
      <c r="E2267" s="95" t="str">
        <f ca="1">IF(ISERROR($Y2267),"",OFFSET('Smelter Look-up'!$D$4,$Y2267-4,0)&amp;"")</f>
        <v/>
      </c>
      <c r="F2267" s="95" t="str">
        <f ca="1">IF(ISERROR($Y2267),"",OFFSET('Smelter Look-up'!$E$4,$Y2267-4,0))</f>
        <v/>
      </c>
      <c r="G2267" s="95" t="str">
        <f ca="1">IF(C2267="Smelter not listed","Enter smelter details",IF(ISERROR($Y2267),"",OFFSET('Smelter Look-up'!$F$4,$Y2267-4,0)))</f>
        <v/>
      </c>
      <c r="H2267" s="154" t="str">
        <f ca="1">IF(ISERROR($Y2267),"",OFFSET('Smelter Look-up'!$G$4,$Y2267-4,0))</f>
        <v/>
      </c>
      <c r="I2267" s="96" t="str">
        <f ca="1">IF(ISERROR($Y2267),"",OFFSET('Smelter Look-up'!$H$4,$Y2267-4,0))</f>
        <v/>
      </c>
      <c r="J2267" s="96" t="str">
        <f ca="1">IF(ISERROR($Y2267),"",OFFSET('Smelter Look-up'!$I$4,$Y2267-4,0))</f>
        <v/>
      </c>
      <c r="K2267" s="97"/>
      <c r="L2267" s="97"/>
      <c r="M2267" s="97"/>
      <c r="N2267" s="97"/>
      <c r="O2267" s="97"/>
      <c r="P2267" s="97"/>
      <c r="Q2267" s="98"/>
      <c r="R2267" s="140" t="str">
        <f ca="1">IF(ISERROR($Y2267),"",OFFSET('Smelter Look-up'!$C$4,$Y2267-4,0)&amp;"")</f>
        <v/>
      </c>
      <c r="S2267" s="98" t="str">
        <f ca="1" t="shared" si="251"/>
        <v/>
      </c>
      <c r="T2267" s="98" t="str">
        <f ca="1">IF(B2267="","",IF(ISERROR(MATCH($J2267,SorP!B:B,0)),"",INDIRECT("'SorP'!$A$"&amp;MATCH($S2267&amp;$J2267,SorP!C:C,0))))</f>
        <v/>
      </c>
      <c r="U2267" s="99"/>
      <c r="V2267" s="74" t="str">
        <f ca="1" t="shared" si="252"/>
        <v/>
      </c>
      <c r="W2267" s="74" t="b">
        <f ca="1" t="shared" si="253"/>
        <v>0</v>
      </c>
      <c r="X2267" s="74" t="str">
        <f ca="1" t="shared" si="254"/>
        <v>+</v>
      </c>
      <c r="Y2267" s="74" t="e">
        <f ca="1">IF(C2267="",NA(),MATCH($B2267&amp;$C2267,'Smelter Look-up'!$J:$J,0))</f>
        <v>#N/A</v>
      </c>
      <c r="AB2267" s="74">
        <f ca="1" t="shared" si="255"/>
        <v>0</v>
      </c>
      <c r="AC2267" s="74" t="str">
        <f ca="1" t="shared" si="256"/>
        <v/>
      </c>
      <c r="AD2267" s="74" t="str">
        <f ca="1" t="shared" si="257"/>
        <v/>
      </c>
    </row>
    <row r="2268" s="74" customFormat="1" ht="20.15" customHeight="1" spans="1:30">
      <c r="A2268" s="97"/>
      <c r="B2268" s="95" t="str">
        <f ca="1">IF(LEN(A2268)=0,"",INDEX('Smelter Look-up'!$A:$A,MATCH($A2268,'Smelter Look-up'!$E:$E,0)))</f>
        <v/>
      </c>
      <c r="C2268" s="95" t="str">
        <f ca="1">IF(LEN(A2268)=0,"",INDEX('Smelter Look-up'!$C:$C,MATCH($A2268,'Smelter Look-up'!$E:$E,0)))</f>
        <v/>
      </c>
      <c r="D2268" s="95"/>
      <c r="E2268" s="95" t="str">
        <f ca="1">IF(ISERROR($Y2268),"",OFFSET('Smelter Look-up'!$D$4,$Y2268-4,0)&amp;"")</f>
        <v/>
      </c>
      <c r="F2268" s="95" t="str">
        <f ca="1">IF(ISERROR($Y2268),"",OFFSET('Smelter Look-up'!$E$4,$Y2268-4,0))</f>
        <v/>
      </c>
      <c r="G2268" s="95" t="str">
        <f ca="1">IF(C2268="Smelter not listed","Enter smelter details",IF(ISERROR($Y2268),"",OFFSET('Smelter Look-up'!$F$4,$Y2268-4,0)))</f>
        <v/>
      </c>
      <c r="H2268" s="154" t="str">
        <f ca="1">IF(ISERROR($Y2268),"",OFFSET('Smelter Look-up'!$G$4,$Y2268-4,0))</f>
        <v/>
      </c>
      <c r="I2268" s="96" t="str">
        <f ca="1">IF(ISERROR($Y2268),"",OFFSET('Smelter Look-up'!$H$4,$Y2268-4,0))</f>
        <v/>
      </c>
      <c r="J2268" s="96" t="str">
        <f ca="1">IF(ISERROR($Y2268),"",OFFSET('Smelter Look-up'!$I$4,$Y2268-4,0))</f>
        <v/>
      </c>
      <c r="K2268" s="97"/>
      <c r="L2268" s="97"/>
      <c r="M2268" s="97"/>
      <c r="N2268" s="97"/>
      <c r="O2268" s="97"/>
      <c r="P2268" s="97"/>
      <c r="Q2268" s="98"/>
      <c r="R2268" s="140" t="str">
        <f ca="1">IF(ISERROR($Y2268),"",OFFSET('Smelter Look-up'!$C$4,$Y2268-4,0)&amp;"")</f>
        <v/>
      </c>
      <c r="S2268" s="98" t="str">
        <f ca="1" t="shared" si="251"/>
        <v/>
      </c>
      <c r="T2268" s="98" t="str">
        <f ca="1">IF(B2268="","",IF(ISERROR(MATCH($J2268,SorP!B:B,0)),"",INDIRECT("'SorP'!$A$"&amp;MATCH($S2268&amp;$J2268,SorP!C:C,0))))</f>
        <v/>
      </c>
      <c r="U2268" s="99"/>
      <c r="V2268" s="74" t="str">
        <f ca="1" t="shared" si="252"/>
        <v/>
      </c>
      <c r="W2268" s="74" t="b">
        <f ca="1" t="shared" si="253"/>
        <v>0</v>
      </c>
      <c r="X2268" s="74" t="str">
        <f ca="1" t="shared" si="254"/>
        <v>+</v>
      </c>
      <c r="Y2268" s="74" t="e">
        <f ca="1">IF(C2268="",NA(),MATCH($B2268&amp;$C2268,'Smelter Look-up'!$J:$J,0))</f>
        <v>#N/A</v>
      </c>
      <c r="AB2268" s="74">
        <f ca="1" t="shared" si="255"/>
        <v>0</v>
      </c>
      <c r="AC2268" s="74" t="str">
        <f ca="1" t="shared" si="256"/>
        <v/>
      </c>
      <c r="AD2268" s="74" t="str">
        <f ca="1" t="shared" si="257"/>
        <v/>
      </c>
    </row>
    <row r="2269" s="74" customFormat="1" ht="20.15" customHeight="1" spans="1:30">
      <c r="A2269" s="97"/>
      <c r="B2269" s="95" t="str">
        <f ca="1">IF(LEN(A2269)=0,"",INDEX('Smelter Look-up'!$A:$A,MATCH($A2269,'Smelter Look-up'!$E:$E,0)))</f>
        <v/>
      </c>
      <c r="C2269" s="95" t="str">
        <f ca="1">IF(LEN(A2269)=0,"",INDEX('Smelter Look-up'!$C:$C,MATCH($A2269,'Smelter Look-up'!$E:$E,0)))</f>
        <v/>
      </c>
      <c r="D2269" s="95"/>
      <c r="E2269" s="95" t="str">
        <f ca="1">IF(ISERROR($Y2269),"",OFFSET('Smelter Look-up'!$D$4,$Y2269-4,0)&amp;"")</f>
        <v/>
      </c>
      <c r="F2269" s="95" t="str">
        <f ca="1">IF(ISERROR($Y2269),"",OFFSET('Smelter Look-up'!$E$4,$Y2269-4,0))</f>
        <v/>
      </c>
      <c r="G2269" s="95" t="str">
        <f ca="1">IF(C2269="Smelter not listed","Enter smelter details",IF(ISERROR($Y2269),"",OFFSET('Smelter Look-up'!$F$4,$Y2269-4,0)))</f>
        <v/>
      </c>
      <c r="H2269" s="154" t="str">
        <f ca="1">IF(ISERROR($Y2269),"",OFFSET('Smelter Look-up'!$G$4,$Y2269-4,0))</f>
        <v/>
      </c>
      <c r="I2269" s="96" t="str">
        <f ca="1">IF(ISERROR($Y2269),"",OFFSET('Smelter Look-up'!$H$4,$Y2269-4,0))</f>
        <v/>
      </c>
      <c r="J2269" s="96" t="str">
        <f ca="1">IF(ISERROR($Y2269),"",OFFSET('Smelter Look-up'!$I$4,$Y2269-4,0))</f>
        <v/>
      </c>
      <c r="K2269" s="97"/>
      <c r="L2269" s="97"/>
      <c r="M2269" s="97"/>
      <c r="N2269" s="97"/>
      <c r="O2269" s="97"/>
      <c r="P2269" s="97"/>
      <c r="Q2269" s="98"/>
      <c r="R2269" s="140" t="str">
        <f ca="1">IF(ISERROR($Y2269),"",OFFSET('Smelter Look-up'!$C$4,$Y2269-4,0)&amp;"")</f>
        <v/>
      </c>
      <c r="S2269" s="98" t="str">
        <f ca="1" t="shared" si="251"/>
        <v/>
      </c>
      <c r="T2269" s="98" t="str">
        <f ca="1">IF(B2269="","",IF(ISERROR(MATCH($J2269,SorP!B:B,0)),"",INDIRECT("'SorP'!$A$"&amp;MATCH($S2269&amp;$J2269,SorP!C:C,0))))</f>
        <v/>
      </c>
      <c r="U2269" s="99"/>
      <c r="V2269" s="74" t="str">
        <f ca="1" t="shared" si="252"/>
        <v/>
      </c>
      <c r="W2269" s="74" t="b">
        <f ca="1" t="shared" si="253"/>
        <v>0</v>
      </c>
      <c r="X2269" s="74" t="str">
        <f ca="1" t="shared" si="254"/>
        <v>+</v>
      </c>
      <c r="Y2269" s="74" t="e">
        <f ca="1">IF(C2269="",NA(),MATCH($B2269&amp;$C2269,'Smelter Look-up'!$J:$J,0))</f>
        <v>#N/A</v>
      </c>
      <c r="AB2269" s="74">
        <f ca="1" t="shared" si="255"/>
        <v>0</v>
      </c>
      <c r="AC2269" s="74" t="str">
        <f ca="1" t="shared" si="256"/>
        <v/>
      </c>
      <c r="AD2269" s="74" t="str">
        <f ca="1" t="shared" si="257"/>
        <v/>
      </c>
    </row>
    <row r="2270" s="74" customFormat="1" ht="20.15" customHeight="1" spans="1:30">
      <c r="A2270" s="97"/>
      <c r="B2270" s="95" t="str">
        <f ca="1">IF(LEN(A2270)=0,"",INDEX('Smelter Look-up'!$A:$A,MATCH($A2270,'Smelter Look-up'!$E:$E,0)))</f>
        <v/>
      </c>
      <c r="C2270" s="95" t="str">
        <f ca="1">IF(LEN(A2270)=0,"",INDEX('Smelter Look-up'!$C:$C,MATCH($A2270,'Smelter Look-up'!$E:$E,0)))</f>
        <v/>
      </c>
      <c r="D2270" s="95"/>
      <c r="E2270" s="95" t="str">
        <f ca="1">IF(ISERROR($Y2270),"",OFFSET('Smelter Look-up'!$D$4,$Y2270-4,0)&amp;"")</f>
        <v/>
      </c>
      <c r="F2270" s="95" t="str">
        <f ca="1">IF(ISERROR($Y2270),"",OFFSET('Smelter Look-up'!$E$4,$Y2270-4,0))</f>
        <v/>
      </c>
      <c r="G2270" s="95" t="str">
        <f ca="1">IF(C2270="Smelter not listed","Enter smelter details",IF(ISERROR($Y2270),"",OFFSET('Smelter Look-up'!$F$4,$Y2270-4,0)))</f>
        <v/>
      </c>
      <c r="H2270" s="154" t="str">
        <f ca="1">IF(ISERROR($Y2270),"",OFFSET('Smelter Look-up'!$G$4,$Y2270-4,0))</f>
        <v/>
      </c>
      <c r="I2270" s="96" t="str">
        <f ca="1">IF(ISERROR($Y2270),"",OFFSET('Smelter Look-up'!$H$4,$Y2270-4,0))</f>
        <v/>
      </c>
      <c r="J2270" s="96" t="str">
        <f ca="1">IF(ISERROR($Y2270),"",OFFSET('Smelter Look-up'!$I$4,$Y2270-4,0))</f>
        <v/>
      </c>
      <c r="K2270" s="97"/>
      <c r="L2270" s="97"/>
      <c r="M2270" s="97"/>
      <c r="N2270" s="97"/>
      <c r="O2270" s="97"/>
      <c r="P2270" s="97"/>
      <c r="Q2270" s="98"/>
      <c r="R2270" s="140" t="str">
        <f ca="1">IF(ISERROR($Y2270),"",OFFSET('Smelter Look-up'!$C$4,$Y2270-4,0)&amp;"")</f>
        <v/>
      </c>
      <c r="S2270" s="98" t="str">
        <f ca="1" t="shared" si="251"/>
        <v/>
      </c>
      <c r="T2270" s="98" t="str">
        <f ca="1">IF(B2270="","",IF(ISERROR(MATCH($J2270,SorP!B:B,0)),"",INDIRECT("'SorP'!$A$"&amp;MATCH($S2270&amp;$J2270,SorP!C:C,0))))</f>
        <v/>
      </c>
      <c r="U2270" s="99"/>
      <c r="V2270" s="74" t="str">
        <f ca="1" t="shared" si="252"/>
        <v/>
      </c>
      <c r="W2270" s="74" t="b">
        <f ca="1" t="shared" si="253"/>
        <v>0</v>
      </c>
      <c r="X2270" s="74" t="str">
        <f ca="1" t="shared" si="254"/>
        <v>+</v>
      </c>
      <c r="Y2270" s="74" t="e">
        <f ca="1">IF(C2270="",NA(),MATCH($B2270&amp;$C2270,'Smelter Look-up'!$J:$J,0))</f>
        <v>#N/A</v>
      </c>
      <c r="AB2270" s="74">
        <f ca="1" t="shared" si="255"/>
        <v>0</v>
      </c>
      <c r="AC2270" s="74" t="str">
        <f ca="1" t="shared" si="256"/>
        <v/>
      </c>
      <c r="AD2270" s="74" t="str">
        <f ca="1" t="shared" si="257"/>
        <v/>
      </c>
    </row>
    <row r="2271" s="74" customFormat="1" ht="20.15" customHeight="1" spans="1:30">
      <c r="A2271" s="97"/>
      <c r="B2271" s="95" t="str">
        <f ca="1">IF(LEN(A2271)=0,"",INDEX('Smelter Look-up'!$A:$A,MATCH($A2271,'Smelter Look-up'!$E:$E,0)))</f>
        <v/>
      </c>
      <c r="C2271" s="95" t="str">
        <f ca="1">IF(LEN(A2271)=0,"",INDEX('Smelter Look-up'!$C:$C,MATCH($A2271,'Smelter Look-up'!$E:$E,0)))</f>
        <v/>
      </c>
      <c r="D2271" s="95"/>
      <c r="E2271" s="95" t="str">
        <f ca="1">IF(ISERROR($Y2271),"",OFFSET('Smelter Look-up'!$D$4,$Y2271-4,0)&amp;"")</f>
        <v/>
      </c>
      <c r="F2271" s="95" t="str">
        <f ca="1">IF(ISERROR($Y2271),"",OFFSET('Smelter Look-up'!$E$4,$Y2271-4,0))</f>
        <v/>
      </c>
      <c r="G2271" s="95" t="str">
        <f ca="1">IF(C2271="Smelter not listed","Enter smelter details",IF(ISERROR($Y2271),"",OFFSET('Smelter Look-up'!$F$4,$Y2271-4,0)))</f>
        <v/>
      </c>
      <c r="H2271" s="154" t="str">
        <f ca="1">IF(ISERROR($Y2271),"",OFFSET('Smelter Look-up'!$G$4,$Y2271-4,0))</f>
        <v/>
      </c>
      <c r="I2271" s="96" t="str">
        <f ca="1">IF(ISERROR($Y2271),"",OFFSET('Smelter Look-up'!$H$4,$Y2271-4,0))</f>
        <v/>
      </c>
      <c r="J2271" s="96" t="str">
        <f ca="1">IF(ISERROR($Y2271),"",OFFSET('Smelter Look-up'!$I$4,$Y2271-4,0))</f>
        <v/>
      </c>
      <c r="K2271" s="97"/>
      <c r="L2271" s="97"/>
      <c r="M2271" s="97"/>
      <c r="N2271" s="97"/>
      <c r="O2271" s="97"/>
      <c r="P2271" s="97"/>
      <c r="Q2271" s="98"/>
      <c r="R2271" s="140" t="str">
        <f ca="1">IF(ISERROR($Y2271),"",OFFSET('Smelter Look-up'!$C$4,$Y2271-4,0)&amp;"")</f>
        <v/>
      </c>
      <c r="S2271" s="98" t="str">
        <f ca="1" t="shared" si="251"/>
        <v/>
      </c>
      <c r="T2271" s="98" t="str">
        <f ca="1">IF(B2271="","",IF(ISERROR(MATCH($J2271,SorP!B:B,0)),"",INDIRECT("'SorP'!$A$"&amp;MATCH($S2271&amp;$J2271,SorP!C:C,0))))</f>
        <v/>
      </c>
      <c r="U2271" s="99"/>
      <c r="V2271" s="74" t="str">
        <f ca="1" t="shared" si="252"/>
        <v/>
      </c>
      <c r="W2271" s="74" t="b">
        <f ca="1" t="shared" si="253"/>
        <v>0</v>
      </c>
      <c r="X2271" s="74" t="str">
        <f ca="1" t="shared" si="254"/>
        <v>+</v>
      </c>
      <c r="Y2271" s="74" t="e">
        <f ca="1">IF(C2271="",NA(),MATCH($B2271&amp;$C2271,'Smelter Look-up'!$J:$J,0))</f>
        <v>#N/A</v>
      </c>
      <c r="AB2271" s="74">
        <f ca="1" t="shared" si="255"/>
        <v>0</v>
      </c>
      <c r="AC2271" s="74" t="str">
        <f ca="1" t="shared" si="256"/>
        <v/>
      </c>
      <c r="AD2271" s="74" t="str">
        <f ca="1" t="shared" si="257"/>
        <v/>
      </c>
    </row>
    <row r="2272" s="74" customFormat="1" ht="20.15" customHeight="1" spans="1:30">
      <c r="A2272" s="97"/>
      <c r="B2272" s="95" t="str">
        <f ca="1">IF(LEN(A2272)=0,"",INDEX('Smelter Look-up'!$A:$A,MATCH($A2272,'Smelter Look-up'!$E:$E,0)))</f>
        <v/>
      </c>
      <c r="C2272" s="95" t="str">
        <f ca="1">IF(LEN(A2272)=0,"",INDEX('Smelter Look-up'!$C:$C,MATCH($A2272,'Smelter Look-up'!$E:$E,0)))</f>
        <v/>
      </c>
      <c r="D2272" s="95"/>
      <c r="E2272" s="95" t="str">
        <f ca="1">IF(ISERROR($Y2272),"",OFFSET('Smelter Look-up'!$D$4,$Y2272-4,0)&amp;"")</f>
        <v/>
      </c>
      <c r="F2272" s="95" t="str">
        <f ca="1">IF(ISERROR($Y2272),"",OFFSET('Smelter Look-up'!$E$4,$Y2272-4,0))</f>
        <v/>
      </c>
      <c r="G2272" s="95" t="str">
        <f ca="1">IF(C2272="Smelter not listed","Enter smelter details",IF(ISERROR($Y2272),"",OFFSET('Smelter Look-up'!$F$4,$Y2272-4,0)))</f>
        <v/>
      </c>
      <c r="H2272" s="154" t="str">
        <f ca="1">IF(ISERROR($Y2272),"",OFFSET('Smelter Look-up'!$G$4,$Y2272-4,0))</f>
        <v/>
      </c>
      <c r="I2272" s="96" t="str">
        <f ca="1">IF(ISERROR($Y2272),"",OFFSET('Smelter Look-up'!$H$4,$Y2272-4,0))</f>
        <v/>
      </c>
      <c r="J2272" s="96" t="str">
        <f ca="1">IF(ISERROR($Y2272),"",OFFSET('Smelter Look-up'!$I$4,$Y2272-4,0))</f>
        <v/>
      </c>
      <c r="K2272" s="97"/>
      <c r="L2272" s="97"/>
      <c r="M2272" s="97"/>
      <c r="N2272" s="97"/>
      <c r="O2272" s="97"/>
      <c r="P2272" s="97"/>
      <c r="Q2272" s="98"/>
      <c r="R2272" s="140" t="str">
        <f ca="1">IF(ISERROR($Y2272),"",OFFSET('Smelter Look-up'!$C$4,$Y2272-4,0)&amp;"")</f>
        <v/>
      </c>
      <c r="S2272" s="98" t="str">
        <f ca="1" t="shared" si="251"/>
        <v/>
      </c>
      <c r="T2272" s="98" t="str">
        <f ca="1">IF(B2272="","",IF(ISERROR(MATCH($J2272,SorP!B:B,0)),"",INDIRECT("'SorP'!$A$"&amp;MATCH($S2272&amp;$J2272,SorP!C:C,0))))</f>
        <v/>
      </c>
      <c r="U2272" s="99"/>
      <c r="V2272" s="74" t="str">
        <f ca="1" t="shared" si="252"/>
        <v/>
      </c>
      <c r="W2272" s="74" t="b">
        <f ca="1" t="shared" si="253"/>
        <v>0</v>
      </c>
      <c r="X2272" s="74" t="str">
        <f ca="1" t="shared" si="254"/>
        <v>+</v>
      </c>
      <c r="Y2272" s="74" t="e">
        <f ca="1">IF(C2272="",NA(),MATCH($B2272&amp;$C2272,'Smelter Look-up'!$J:$J,0))</f>
        <v>#N/A</v>
      </c>
      <c r="AB2272" s="74">
        <f ca="1" t="shared" si="255"/>
        <v>0</v>
      </c>
      <c r="AC2272" s="74" t="str">
        <f ca="1" t="shared" si="256"/>
        <v/>
      </c>
      <c r="AD2272" s="74" t="str">
        <f ca="1" t="shared" si="257"/>
        <v/>
      </c>
    </row>
    <row r="2273" s="74" customFormat="1" ht="20.15" customHeight="1" spans="1:30">
      <c r="A2273" s="97"/>
      <c r="B2273" s="95" t="str">
        <f ca="1">IF(LEN(A2273)=0,"",INDEX('Smelter Look-up'!$A:$A,MATCH($A2273,'Smelter Look-up'!$E:$E,0)))</f>
        <v/>
      </c>
      <c r="C2273" s="95" t="str">
        <f ca="1">IF(LEN(A2273)=0,"",INDEX('Smelter Look-up'!$C:$C,MATCH($A2273,'Smelter Look-up'!$E:$E,0)))</f>
        <v/>
      </c>
      <c r="D2273" s="95"/>
      <c r="E2273" s="95" t="str">
        <f ca="1">IF(ISERROR($Y2273),"",OFFSET('Smelter Look-up'!$D$4,$Y2273-4,0)&amp;"")</f>
        <v/>
      </c>
      <c r="F2273" s="95" t="str">
        <f ca="1">IF(ISERROR($Y2273),"",OFFSET('Smelter Look-up'!$E$4,$Y2273-4,0))</f>
        <v/>
      </c>
      <c r="G2273" s="95" t="str">
        <f ca="1">IF(C2273="Smelter not listed","Enter smelter details",IF(ISERROR($Y2273),"",OFFSET('Smelter Look-up'!$F$4,$Y2273-4,0)))</f>
        <v/>
      </c>
      <c r="H2273" s="154" t="str">
        <f ca="1">IF(ISERROR($Y2273),"",OFFSET('Smelter Look-up'!$G$4,$Y2273-4,0))</f>
        <v/>
      </c>
      <c r="I2273" s="96" t="str">
        <f ca="1">IF(ISERROR($Y2273),"",OFFSET('Smelter Look-up'!$H$4,$Y2273-4,0))</f>
        <v/>
      </c>
      <c r="J2273" s="96" t="str">
        <f ca="1">IF(ISERROR($Y2273),"",OFFSET('Smelter Look-up'!$I$4,$Y2273-4,0))</f>
        <v/>
      </c>
      <c r="K2273" s="97"/>
      <c r="L2273" s="97"/>
      <c r="M2273" s="97"/>
      <c r="N2273" s="97"/>
      <c r="O2273" s="97"/>
      <c r="P2273" s="97"/>
      <c r="Q2273" s="98"/>
      <c r="R2273" s="140" t="str">
        <f ca="1">IF(ISERROR($Y2273),"",OFFSET('Smelter Look-up'!$C$4,$Y2273-4,0)&amp;"")</f>
        <v/>
      </c>
      <c r="S2273" s="98" t="str">
        <f ca="1" t="shared" si="251"/>
        <v/>
      </c>
      <c r="T2273" s="98" t="str">
        <f ca="1">IF(B2273="","",IF(ISERROR(MATCH($J2273,SorP!B:B,0)),"",INDIRECT("'SorP'!$A$"&amp;MATCH($S2273&amp;$J2273,SorP!C:C,0))))</f>
        <v/>
      </c>
      <c r="U2273" s="99"/>
      <c r="V2273" s="74" t="str">
        <f ca="1" t="shared" si="252"/>
        <v/>
      </c>
      <c r="W2273" s="74" t="b">
        <f ca="1" t="shared" si="253"/>
        <v>0</v>
      </c>
      <c r="X2273" s="74" t="str">
        <f ca="1" t="shared" si="254"/>
        <v>+</v>
      </c>
      <c r="Y2273" s="74" t="e">
        <f ca="1">IF(C2273="",NA(),MATCH($B2273&amp;$C2273,'Smelter Look-up'!$J:$J,0))</f>
        <v>#N/A</v>
      </c>
      <c r="AB2273" s="74">
        <f ca="1" t="shared" si="255"/>
        <v>0</v>
      </c>
      <c r="AC2273" s="74" t="str">
        <f ca="1" t="shared" si="256"/>
        <v/>
      </c>
      <c r="AD2273" s="74" t="str">
        <f ca="1" t="shared" si="257"/>
        <v/>
      </c>
    </row>
    <row r="2274" s="74" customFormat="1" ht="20.15" customHeight="1" spans="1:30">
      <c r="A2274" s="97"/>
      <c r="B2274" s="95" t="str">
        <f ca="1">IF(LEN(A2274)=0,"",INDEX('Smelter Look-up'!$A:$A,MATCH($A2274,'Smelter Look-up'!$E:$E,0)))</f>
        <v/>
      </c>
      <c r="C2274" s="95" t="str">
        <f ca="1">IF(LEN(A2274)=0,"",INDEX('Smelter Look-up'!$C:$C,MATCH($A2274,'Smelter Look-up'!$E:$E,0)))</f>
        <v/>
      </c>
      <c r="D2274" s="95"/>
      <c r="E2274" s="95" t="str">
        <f ca="1">IF(ISERROR($Y2274),"",OFFSET('Smelter Look-up'!$D$4,$Y2274-4,0)&amp;"")</f>
        <v/>
      </c>
      <c r="F2274" s="95" t="str">
        <f ca="1">IF(ISERROR($Y2274),"",OFFSET('Smelter Look-up'!$E$4,$Y2274-4,0))</f>
        <v/>
      </c>
      <c r="G2274" s="95" t="str">
        <f ca="1">IF(C2274="Smelter not listed","Enter smelter details",IF(ISERROR($Y2274),"",OFFSET('Smelter Look-up'!$F$4,$Y2274-4,0)))</f>
        <v/>
      </c>
      <c r="H2274" s="154" t="str">
        <f ca="1">IF(ISERROR($Y2274),"",OFFSET('Smelter Look-up'!$G$4,$Y2274-4,0))</f>
        <v/>
      </c>
      <c r="I2274" s="96" t="str">
        <f ca="1">IF(ISERROR($Y2274),"",OFFSET('Smelter Look-up'!$H$4,$Y2274-4,0))</f>
        <v/>
      </c>
      <c r="J2274" s="96" t="str">
        <f ca="1">IF(ISERROR($Y2274),"",OFFSET('Smelter Look-up'!$I$4,$Y2274-4,0))</f>
        <v/>
      </c>
      <c r="K2274" s="97"/>
      <c r="L2274" s="97"/>
      <c r="M2274" s="97"/>
      <c r="N2274" s="97"/>
      <c r="O2274" s="97"/>
      <c r="P2274" s="97"/>
      <c r="Q2274" s="98"/>
      <c r="R2274" s="140" t="str">
        <f ca="1">IF(ISERROR($Y2274),"",OFFSET('Smelter Look-up'!$C$4,$Y2274-4,0)&amp;"")</f>
        <v/>
      </c>
      <c r="S2274" s="98" t="str">
        <f ca="1" t="shared" si="251"/>
        <v/>
      </c>
      <c r="T2274" s="98" t="str">
        <f ca="1">IF(B2274="","",IF(ISERROR(MATCH($J2274,SorP!B:B,0)),"",INDIRECT("'SorP'!$A$"&amp;MATCH($S2274&amp;$J2274,SorP!C:C,0))))</f>
        <v/>
      </c>
      <c r="U2274" s="99"/>
      <c r="V2274" s="74" t="str">
        <f ca="1" t="shared" si="252"/>
        <v/>
      </c>
      <c r="W2274" s="74" t="b">
        <f ca="1" t="shared" si="253"/>
        <v>0</v>
      </c>
      <c r="X2274" s="74" t="str">
        <f ca="1" t="shared" si="254"/>
        <v>+</v>
      </c>
      <c r="Y2274" s="74" t="e">
        <f ca="1">IF(C2274="",NA(),MATCH($B2274&amp;$C2274,'Smelter Look-up'!$J:$J,0))</f>
        <v>#N/A</v>
      </c>
      <c r="AB2274" s="74">
        <f ca="1" t="shared" si="255"/>
        <v>0</v>
      </c>
      <c r="AC2274" s="74" t="str">
        <f ca="1" t="shared" si="256"/>
        <v/>
      </c>
      <c r="AD2274" s="74" t="str">
        <f ca="1" t="shared" si="257"/>
        <v/>
      </c>
    </row>
    <row r="2275" s="74" customFormat="1" ht="20.15" customHeight="1" spans="1:30">
      <c r="A2275" s="97"/>
      <c r="B2275" s="95" t="str">
        <f ca="1">IF(LEN(A2275)=0,"",INDEX('Smelter Look-up'!$A:$A,MATCH($A2275,'Smelter Look-up'!$E:$E,0)))</f>
        <v/>
      </c>
      <c r="C2275" s="95" t="str">
        <f ca="1">IF(LEN(A2275)=0,"",INDEX('Smelter Look-up'!$C:$C,MATCH($A2275,'Smelter Look-up'!$E:$E,0)))</f>
        <v/>
      </c>
      <c r="D2275" s="95"/>
      <c r="E2275" s="95" t="str">
        <f ca="1">IF(ISERROR($Y2275),"",OFFSET('Smelter Look-up'!$D$4,$Y2275-4,0)&amp;"")</f>
        <v/>
      </c>
      <c r="F2275" s="95" t="str">
        <f ca="1">IF(ISERROR($Y2275),"",OFFSET('Smelter Look-up'!$E$4,$Y2275-4,0))</f>
        <v/>
      </c>
      <c r="G2275" s="95" t="str">
        <f ca="1">IF(C2275="Smelter not listed","Enter smelter details",IF(ISERROR($Y2275),"",OFFSET('Smelter Look-up'!$F$4,$Y2275-4,0)))</f>
        <v/>
      </c>
      <c r="H2275" s="154" t="str">
        <f ca="1">IF(ISERROR($Y2275),"",OFFSET('Smelter Look-up'!$G$4,$Y2275-4,0))</f>
        <v/>
      </c>
      <c r="I2275" s="96" t="str">
        <f ca="1">IF(ISERROR($Y2275),"",OFFSET('Smelter Look-up'!$H$4,$Y2275-4,0))</f>
        <v/>
      </c>
      <c r="J2275" s="96" t="str">
        <f ca="1">IF(ISERROR($Y2275),"",OFFSET('Smelter Look-up'!$I$4,$Y2275-4,0))</f>
        <v/>
      </c>
      <c r="K2275" s="97"/>
      <c r="L2275" s="97"/>
      <c r="M2275" s="97"/>
      <c r="N2275" s="97"/>
      <c r="O2275" s="97"/>
      <c r="P2275" s="97"/>
      <c r="Q2275" s="98"/>
      <c r="R2275" s="140" t="str">
        <f ca="1">IF(ISERROR($Y2275),"",OFFSET('Smelter Look-up'!$C$4,$Y2275-4,0)&amp;"")</f>
        <v/>
      </c>
      <c r="S2275" s="98" t="str">
        <f ca="1" t="shared" si="251"/>
        <v/>
      </c>
      <c r="T2275" s="98" t="str">
        <f ca="1">IF(B2275="","",IF(ISERROR(MATCH($J2275,SorP!B:B,0)),"",INDIRECT("'SorP'!$A$"&amp;MATCH($S2275&amp;$J2275,SorP!C:C,0))))</f>
        <v/>
      </c>
      <c r="U2275" s="99"/>
      <c r="V2275" s="74" t="str">
        <f ca="1" t="shared" si="252"/>
        <v/>
      </c>
      <c r="W2275" s="74" t="b">
        <f ca="1" t="shared" si="253"/>
        <v>0</v>
      </c>
      <c r="X2275" s="74" t="str">
        <f ca="1" t="shared" si="254"/>
        <v>+</v>
      </c>
      <c r="Y2275" s="74" t="e">
        <f ca="1">IF(C2275="",NA(),MATCH($B2275&amp;$C2275,'Smelter Look-up'!$J:$J,0))</f>
        <v>#N/A</v>
      </c>
      <c r="AB2275" s="74">
        <f ca="1" t="shared" si="255"/>
        <v>0</v>
      </c>
      <c r="AC2275" s="74" t="str">
        <f ca="1" t="shared" si="256"/>
        <v/>
      </c>
      <c r="AD2275" s="74" t="str">
        <f ca="1" t="shared" si="257"/>
        <v/>
      </c>
    </row>
    <row r="2276" s="74" customFormat="1" ht="20.15" customHeight="1" spans="1:30">
      <c r="A2276" s="97"/>
      <c r="B2276" s="95" t="str">
        <f ca="1">IF(LEN(A2276)=0,"",INDEX('Smelter Look-up'!$A:$A,MATCH($A2276,'Smelter Look-up'!$E:$E,0)))</f>
        <v/>
      </c>
      <c r="C2276" s="95" t="str">
        <f ca="1">IF(LEN(A2276)=0,"",INDEX('Smelter Look-up'!$C:$C,MATCH($A2276,'Smelter Look-up'!$E:$E,0)))</f>
        <v/>
      </c>
      <c r="D2276" s="95"/>
      <c r="E2276" s="95" t="str">
        <f ca="1">IF(ISERROR($Y2276),"",OFFSET('Smelter Look-up'!$D$4,$Y2276-4,0)&amp;"")</f>
        <v/>
      </c>
      <c r="F2276" s="95" t="str">
        <f ca="1">IF(ISERROR($Y2276),"",OFFSET('Smelter Look-up'!$E$4,$Y2276-4,0))</f>
        <v/>
      </c>
      <c r="G2276" s="95" t="str">
        <f ca="1">IF(C2276="Smelter not listed","Enter smelter details",IF(ISERROR($Y2276),"",OFFSET('Smelter Look-up'!$F$4,$Y2276-4,0)))</f>
        <v/>
      </c>
      <c r="H2276" s="154" t="str">
        <f ca="1">IF(ISERROR($Y2276),"",OFFSET('Smelter Look-up'!$G$4,$Y2276-4,0))</f>
        <v/>
      </c>
      <c r="I2276" s="96" t="str">
        <f ca="1">IF(ISERROR($Y2276),"",OFFSET('Smelter Look-up'!$H$4,$Y2276-4,0))</f>
        <v/>
      </c>
      <c r="J2276" s="96" t="str">
        <f ca="1">IF(ISERROR($Y2276),"",OFFSET('Smelter Look-up'!$I$4,$Y2276-4,0))</f>
        <v/>
      </c>
      <c r="K2276" s="97"/>
      <c r="L2276" s="97"/>
      <c r="M2276" s="97"/>
      <c r="N2276" s="97"/>
      <c r="O2276" s="97"/>
      <c r="P2276" s="97"/>
      <c r="Q2276" s="98"/>
      <c r="R2276" s="140" t="str">
        <f ca="1">IF(ISERROR($Y2276),"",OFFSET('Smelter Look-up'!$C$4,$Y2276-4,0)&amp;"")</f>
        <v/>
      </c>
      <c r="S2276" s="98" t="str">
        <f ca="1" t="shared" si="251"/>
        <v/>
      </c>
      <c r="T2276" s="98" t="str">
        <f ca="1">IF(B2276="","",IF(ISERROR(MATCH($J2276,SorP!B:B,0)),"",INDIRECT("'SorP'!$A$"&amp;MATCH($S2276&amp;$J2276,SorP!C:C,0))))</f>
        <v/>
      </c>
      <c r="U2276" s="99"/>
      <c r="V2276" s="74" t="str">
        <f ca="1" t="shared" si="252"/>
        <v/>
      </c>
      <c r="W2276" s="74" t="b">
        <f ca="1" t="shared" si="253"/>
        <v>0</v>
      </c>
      <c r="X2276" s="74" t="str">
        <f ca="1" t="shared" si="254"/>
        <v>+</v>
      </c>
      <c r="Y2276" s="74" t="e">
        <f ca="1">IF(C2276="",NA(),MATCH($B2276&amp;$C2276,'Smelter Look-up'!$J:$J,0))</f>
        <v>#N/A</v>
      </c>
      <c r="AB2276" s="74">
        <f ca="1" t="shared" si="255"/>
        <v>0</v>
      </c>
      <c r="AC2276" s="74" t="str">
        <f ca="1" t="shared" si="256"/>
        <v/>
      </c>
      <c r="AD2276" s="74" t="str">
        <f ca="1" t="shared" si="257"/>
        <v/>
      </c>
    </row>
    <row r="2277" s="74" customFormat="1" ht="20.15" customHeight="1" spans="1:30">
      <c r="A2277" s="97"/>
      <c r="B2277" s="95" t="str">
        <f ca="1">IF(LEN(A2277)=0,"",INDEX('Smelter Look-up'!$A:$A,MATCH($A2277,'Smelter Look-up'!$E:$E,0)))</f>
        <v/>
      </c>
      <c r="C2277" s="95" t="str">
        <f ca="1">IF(LEN(A2277)=0,"",INDEX('Smelter Look-up'!$C:$C,MATCH($A2277,'Smelter Look-up'!$E:$E,0)))</f>
        <v/>
      </c>
      <c r="D2277" s="95"/>
      <c r="E2277" s="95" t="str">
        <f ca="1">IF(ISERROR($Y2277),"",OFFSET('Smelter Look-up'!$D$4,$Y2277-4,0)&amp;"")</f>
        <v/>
      </c>
      <c r="F2277" s="95" t="str">
        <f ca="1">IF(ISERROR($Y2277),"",OFFSET('Smelter Look-up'!$E$4,$Y2277-4,0))</f>
        <v/>
      </c>
      <c r="G2277" s="95" t="str">
        <f ca="1">IF(C2277="Smelter not listed","Enter smelter details",IF(ISERROR($Y2277),"",OFFSET('Smelter Look-up'!$F$4,$Y2277-4,0)))</f>
        <v/>
      </c>
      <c r="H2277" s="154" t="str">
        <f ca="1">IF(ISERROR($Y2277),"",OFFSET('Smelter Look-up'!$G$4,$Y2277-4,0))</f>
        <v/>
      </c>
      <c r="I2277" s="96" t="str">
        <f ca="1">IF(ISERROR($Y2277),"",OFFSET('Smelter Look-up'!$H$4,$Y2277-4,0))</f>
        <v/>
      </c>
      <c r="J2277" s="96" t="str">
        <f ca="1">IF(ISERROR($Y2277),"",OFFSET('Smelter Look-up'!$I$4,$Y2277-4,0))</f>
        <v/>
      </c>
      <c r="K2277" s="97"/>
      <c r="L2277" s="97"/>
      <c r="M2277" s="97"/>
      <c r="N2277" s="97"/>
      <c r="O2277" s="97"/>
      <c r="P2277" s="97"/>
      <c r="Q2277" s="98"/>
      <c r="R2277" s="140" t="str">
        <f ca="1">IF(ISERROR($Y2277),"",OFFSET('Smelter Look-up'!$C$4,$Y2277-4,0)&amp;"")</f>
        <v/>
      </c>
      <c r="S2277" s="98" t="str">
        <f ca="1" t="shared" si="251"/>
        <v/>
      </c>
      <c r="T2277" s="98" t="str">
        <f ca="1">IF(B2277="","",IF(ISERROR(MATCH($J2277,SorP!B:B,0)),"",INDIRECT("'SorP'!$A$"&amp;MATCH($S2277&amp;$J2277,SorP!C:C,0))))</f>
        <v/>
      </c>
      <c r="U2277" s="99"/>
      <c r="V2277" s="74" t="str">
        <f ca="1" t="shared" si="252"/>
        <v/>
      </c>
      <c r="W2277" s="74" t="b">
        <f ca="1" t="shared" si="253"/>
        <v>0</v>
      </c>
      <c r="X2277" s="74" t="str">
        <f ca="1" t="shared" si="254"/>
        <v>+</v>
      </c>
      <c r="Y2277" s="74" t="e">
        <f ca="1">IF(C2277="",NA(),MATCH($B2277&amp;$C2277,'Smelter Look-up'!$J:$J,0))</f>
        <v>#N/A</v>
      </c>
      <c r="AB2277" s="74">
        <f ca="1" t="shared" si="255"/>
        <v>0</v>
      </c>
      <c r="AC2277" s="74" t="str">
        <f ca="1" t="shared" si="256"/>
        <v/>
      </c>
      <c r="AD2277" s="74" t="str">
        <f ca="1" t="shared" si="257"/>
        <v/>
      </c>
    </row>
    <row r="2278" s="74" customFormat="1" ht="20.15" customHeight="1" spans="1:30">
      <c r="A2278" s="97"/>
      <c r="B2278" s="95" t="str">
        <f ca="1">IF(LEN(A2278)=0,"",INDEX('Smelter Look-up'!$A:$A,MATCH($A2278,'Smelter Look-up'!$E:$E,0)))</f>
        <v/>
      </c>
      <c r="C2278" s="95" t="str">
        <f ca="1">IF(LEN(A2278)=0,"",INDEX('Smelter Look-up'!$C:$C,MATCH($A2278,'Smelter Look-up'!$E:$E,0)))</f>
        <v/>
      </c>
      <c r="D2278" s="95"/>
      <c r="E2278" s="95" t="str">
        <f ca="1">IF(ISERROR($Y2278),"",OFFSET('Smelter Look-up'!$D$4,$Y2278-4,0)&amp;"")</f>
        <v/>
      </c>
      <c r="F2278" s="95" t="str">
        <f ca="1">IF(ISERROR($Y2278),"",OFFSET('Smelter Look-up'!$E$4,$Y2278-4,0))</f>
        <v/>
      </c>
      <c r="G2278" s="95" t="str">
        <f ca="1">IF(C2278="Smelter not listed","Enter smelter details",IF(ISERROR($Y2278),"",OFFSET('Smelter Look-up'!$F$4,$Y2278-4,0)))</f>
        <v/>
      </c>
      <c r="H2278" s="154" t="str">
        <f ca="1">IF(ISERROR($Y2278),"",OFFSET('Smelter Look-up'!$G$4,$Y2278-4,0))</f>
        <v/>
      </c>
      <c r="I2278" s="96" t="str">
        <f ca="1">IF(ISERROR($Y2278),"",OFFSET('Smelter Look-up'!$H$4,$Y2278-4,0))</f>
        <v/>
      </c>
      <c r="J2278" s="96" t="str">
        <f ca="1">IF(ISERROR($Y2278),"",OFFSET('Smelter Look-up'!$I$4,$Y2278-4,0))</f>
        <v/>
      </c>
      <c r="K2278" s="97"/>
      <c r="L2278" s="97"/>
      <c r="M2278" s="97"/>
      <c r="N2278" s="97"/>
      <c r="O2278" s="97"/>
      <c r="P2278" s="97"/>
      <c r="Q2278" s="98"/>
      <c r="R2278" s="140" t="str">
        <f ca="1">IF(ISERROR($Y2278),"",OFFSET('Smelter Look-up'!$C$4,$Y2278-4,0)&amp;"")</f>
        <v/>
      </c>
      <c r="S2278" s="98" t="str">
        <f ca="1" t="shared" si="251"/>
        <v/>
      </c>
      <c r="T2278" s="98" t="str">
        <f ca="1">IF(B2278="","",IF(ISERROR(MATCH($J2278,SorP!B:B,0)),"",INDIRECT("'SorP'!$A$"&amp;MATCH($S2278&amp;$J2278,SorP!C:C,0))))</f>
        <v/>
      </c>
      <c r="U2278" s="99"/>
      <c r="V2278" s="74" t="str">
        <f ca="1" t="shared" si="252"/>
        <v/>
      </c>
      <c r="W2278" s="74" t="b">
        <f ca="1" t="shared" si="253"/>
        <v>0</v>
      </c>
      <c r="X2278" s="74" t="str">
        <f ca="1" t="shared" si="254"/>
        <v>+</v>
      </c>
      <c r="Y2278" s="74" t="e">
        <f ca="1">IF(C2278="",NA(),MATCH($B2278&amp;$C2278,'Smelter Look-up'!$J:$J,0))</f>
        <v>#N/A</v>
      </c>
      <c r="AB2278" s="74">
        <f ca="1" t="shared" si="255"/>
        <v>0</v>
      </c>
      <c r="AC2278" s="74" t="str">
        <f ca="1" t="shared" si="256"/>
        <v/>
      </c>
      <c r="AD2278" s="74" t="str">
        <f ca="1" t="shared" si="257"/>
        <v/>
      </c>
    </row>
    <row r="2279" s="74" customFormat="1" ht="20.15" customHeight="1" spans="1:30">
      <c r="A2279" s="97"/>
      <c r="B2279" s="95" t="str">
        <f ca="1">IF(LEN(A2279)=0,"",INDEX('Smelter Look-up'!$A:$A,MATCH($A2279,'Smelter Look-up'!$E:$E,0)))</f>
        <v/>
      </c>
      <c r="C2279" s="95" t="str">
        <f ca="1">IF(LEN(A2279)=0,"",INDEX('Smelter Look-up'!$C:$C,MATCH($A2279,'Smelter Look-up'!$E:$E,0)))</f>
        <v/>
      </c>
      <c r="D2279" s="95"/>
      <c r="E2279" s="95" t="str">
        <f ca="1">IF(ISERROR($Y2279),"",OFFSET('Smelter Look-up'!$D$4,$Y2279-4,0)&amp;"")</f>
        <v/>
      </c>
      <c r="F2279" s="95" t="str">
        <f ca="1">IF(ISERROR($Y2279),"",OFFSET('Smelter Look-up'!$E$4,$Y2279-4,0))</f>
        <v/>
      </c>
      <c r="G2279" s="95" t="str">
        <f ca="1">IF(C2279="Smelter not listed","Enter smelter details",IF(ISERROR($Y2279),"",OFFSET('Smelter Look-up'!$F$4,$Y2279-4,0)))</f>
        <v/>
      </c>
      <c r="H2279" s="154" t="str">
        <f ca="1">IF(ISERROR($Y2279),"",OFFSET('Smelter Look-up'!$G$4,$Y2279-4,0))</f>
        <v/>
      </c>
      <c r="I2279" s="96" t="str">
        <f ca="1">IF(ISERROR($Y2279),"",OFFSET('Smelter Look-up'!$H$4,$Y2279-4,0))</f>
        <v/>
      </c>
      <c r="J2279" s="96" t="str">
        <f ca="1">IF(ISERROR($Y2279),"",OFFSET('Smelter Look-up'!$I$4,$Y2279-4,0))</f>
        <v/>
      </c>
      <c r="K2279" s="97"/>
      <c r="L2279" s="97"/>
      <c r="M2279" s="97"/>
      <c r="N2279" s="97"/>
      <c r="O2279" s="97"/>
      <c r="P2279" s="97"/>
      <c r="Q2279" s="98"/>
      <c r="R2279" s="140" t="str">
        <f ca="1">IF(ISERROR($Y2279),"",OFFSET('Smelter Look-up'!$C$4,$Y2279-4,0)&amp;"")</f>
        <v/>
      </c>
      <c r="S2279" s="98" t="str">
        <f ca="1" t="shared" si="251"/>
        <v/>
      </c>
      <c r="T2279" s="98" t="str">
        <f ca="1">IF(B2279="","",IF(ISERROR(MATCH($J2279,SorP!B:B,0)),"",INDIRECT("'SorP'!$A$"&amp;MATCH($S2279&amp;$J2279,SorP!C:C,0))))</f>
        <v/>
      </c>
      <c r="U2279" s="99"/>
      <c r="V2279" s="74" t="str">
        <f ca="1" t="shared" si="252"/>
        <v/>
      </c>
      <c r="W2279" s="74" t="b">
        <f ca="1" t="shared" si="253"/>
        <v>0</v>
      </c>
      <c r="X2279" s="74" t="str">
        <f ca="1" t="shared" si="254"/>
        <v>+</v>
      </c>
      <c r="Y2279" s="74" t="e">
        <f ca="1">IF(C2279="",NA(),MATCH($B2279&amp;$C2279,'Smelter Look-up'!$J:$J,0))</f>
        <v>#N/A</v>
      </c>
      <c r="AB2279" s="74">
        <f ca="1" t="shared" si="255"/>
        <v>0</v>
      </c>
      <c r="AC2279" s="74" t="str">
        <f ca="1" t="shared" si="256"/>
        <v/>
      </c>
      <c r="AD2279" s="74" t="str">
        <f ca="1" t="shared" si="257"/>
        <v/>
      </c>
    </row>
    <row r="2280" s="74" customFormat="1" ht="20.15" customHeight="1" spans="1:30">
      <c r="A2280" s="97"/>
      <c r="B2280" s="95" t="str">
        <f ca="1">IF(LEN(A2280)=0,"",INDEX('Smelter Look-up'!$A:$A,MATCH($A2280,'Smelter Look-up'!$E:$E,0)))</f>
        <v/>
      </c>
      <c r="C2280" s="95" t="str">
        <f ca="1">IF(LEN(A2280)=0,"",INDEX('Smelter Look-up'!$C:$C,MATCH($A2280,'Smelter Look-up'!$E:$E,0)))</f>
        <v/>
      </c>
      <c r="D2280" s="95"/>
      <c r="E2280" s="95" t="str">
        <f ca="1">IF(ISERROR($Y2280),"",OFFSET('Smelter Look-up'!$D$4,$Y2280-4,0)&amp;"")</f>
        <v/>
      </c>
      <c r="F2280" s="95" t="str">
        <f ca="1">IF(ISERROR($Y2280),"",OFFSET('Smelter Look-up'!$E$4,$Y2280-4,0))</f>
        <v/>
      </c>
      <c r="G2280" s="95" t="str">
        <f ca="1">IF(C2280="Smelter not listed","Enter smelter details",IF(ISERROR($Y2280),"",OFFSET('Smelter Look-up'!$F$4,$Y2280-4,0)))</f>
        <v/>
      </c>
      <c r="H2280" s="154" t="str">
        <f ca="1">IF(ISERROR($Y2280),"",OFFSET('Smelter Look-up'!$G$4,$Y2280-4,0))</f>
        <v/>
      </c>
      <c r="I2280" s="96" t="str">
        <f ca="1">IF(ISERROR($Y2280),"",OFFSET('Smelter Look-up'!$H$4,$Y2280-4,0))</f>
        <v/>
      </c>
      <c r="J2280" s="96" t="str">
        <f ca="1">IF(ISERROR($Y2280),"",OFFSET('Smelter Look-up'!$I$4,$Y2280-4,0))</f>
        <v/>
      </c>
      <c r="K2280" s="97"/>
      <c r="L2280" s="97"/>
      <c r="M2280" s="97"/>
      <c r="N2280" s="97"/>
      <c r="O2280" s="97"/>
      <c r="P2280" s="97"/>
      <c r="Q2280" s="98"/>
      <c r="R2280" s="140" t="str">
        <f ca="1">IF(ISERROR($Y2280),"",OFFSET('Smelter Look-up'!$C$4,$Y2280-4,0)&amp;"")</f>
        <v/>
      </c>
      <c r="S2280" s="98" t="str">
        <f ca="1" t="shared" si="251"/>
        <v/>
      </c>
      <c r="T2280" s="98" t="str">
        <f ca="1">IF(B2280="","",IF(ISERROR(MATCH($J2280,SorP!B:B,0)),"",INDIRECT("'SorP'!$A$"&amp;MATCH($S2280&amp;$J2280,SorP!C:C,0))))</f>
        <v/>
      </c>
      <c r="U2280" s="99"/>
      <c r="V2280" s="74" t="str">
        <f ca="1" t="shared" si="252"/>
        <v/>
      </c>
      <c r="W2280" s="74" t="b">
        <f ca="1" t="shared" si="253"/>
        <v>0</v>
      </c>
      <c r="X2280" s="74" t="str">
        <f ca="1" t="shared" si="254"/>
        <v>+</v>
      </c>
      <c r="Y2280" s="74" t="e">
        <f ca="1">IF(C2280="",NA(),MATCH($B2280&amp;$C2280,'Smelter Look-up'!$J:$J,0))</f>
        <v>#N/A</v>
      </c>
      <c r="AB2280" s="74">
        <f ca="1" t="shared" si="255"/>
        <v>0</v>
      </c>
      <c r="AC2280" s="74" t="str">
        <f ca="1" t="shared" si="256"/>
        <v/>
      </c>
      <c r="AD2280" s="74" t="str">
        <f ca="1" t="shared" si="257"/>
        <v/>
      </c>
    </row>
    <row r="2281" s="74" customFormat="1" ht="20.15" customHeight="1" spans="1:30">
      <c r="A2281" s="97"/>
      <c r="B2281" s="95" t="str">
        <f ca="1">IF(LEN(A2281)=0,"",INDEX('Smelter Look-up'!$A:$A,MATCH($A2281,'Smelter Look-up'!$E:$E,0)))</f>
        <v/>
      </c>
      <c r="C2281" s="95" t="str">
        <f ca="1">IF(LEN(A2281)=0,"",INDEX('Smelter Look-up'!$C:$C,MATCH($A2281,'Smelter Look-up'!$E:$E,0)))</f>
        <v/>
      </c>
      <c r="D2281" s="95"/>
      <c r="E2281" s="95" t="str">
        <f ca="1">IF(ISERROR($Y2281),"",OFFSET('Smelter Look-up'!$D$4,$Y2281-4,0)&amp;"")</f>
        <v/>
      </c>
      <c r="F2281" s="95" t="str">
        <f ca="1">IF(ISERROR($Y2281),"",OFFSET('Smelter Look-up'!$E$4,$Y2281-4,0))</f>
        <v/>
      </c>
      <c r="G2281" s="95" t="str">
        <f ca="1">IF(C2281="Smelter not listed","Enter smelter details",IF(ISERROR($Y2281),"",OFFSET('Smelter Look-up'!$F$4,$Y2281-4,0)))</f>
        <v/>
      </c>
      <c r="H2281" s="154" t="str">
        <f ca="1">IF(ISERROR($Y2281),"",OFFSET('Smelter Look-up'!$G$4,$Y2281-4,0))</f>
        <v/>
      </c>
      <c r="I2281" s="96" t="str">
        <f ca="1">IF(ISERROR($Y2281),"",OFFSET('Smelter Look-up'!$H$4,$Y2281-4,0))</f>
        <v/>
      </c>
      <c r="J2281" s="96" t="str">
        <f ca="1">IF(ISERROR($Y2281),"",OFFSET('Smelter Look-up'!$I$4,$Y2281-4,0))</f>
        <v/>
      </c>
      <c r="K2281" s="97"/>
      <c r="L2281" s="97"/>
      <c r="M2281" s="97"/>
      <c r="N2281" s="97"/>
      <c r="O2281" s="97"/>
      <c r="P2281" s="97"/>
      <c r="Q2281" s="98"/>
      <c r="R2281" s="140" t="str">
        <f ca="1">IF(ISERROR($Y2281),"",OFFSET('Smelter Look-up'!$C$4,$Y2281-4,0)&amp;"")</f>
        <v/>
      </c>
      <c r="S2281" s="98" t="str">
        <f ca="1" t="shared" si="251"/>
        <v/>
      </c>
      <c r="T2281" s="98" t="str">
        <f ca="1">IF(B2281="","",IF(ISERROR(MATCH($J2281,SorP!B:B,0)),"",INDIRECT("'SorP'!$A$"&amp;MATCH($S2281&amp;$J2281,SorP!C:C,0))))</f>
        <v/>
      </c>
      <c r="U2281" s="99"/>
      <c r="V2281" s="74" t="str">
        <f ca="1" t="shared" si="252"/>
        <v/>
      </c>
      <c r="W2281" s="74" t="b">
        <f ca="1" t="shared" si="253"/>
        <v>0</v>
      </c>
      <c r="X2281" s="74" t="str">
        <f ca="1" t="shared" si="254"/>
        <v>+</v>
      </c>
      <c r="Y2281" s="74" t="e">
        <f ca="1">IF(C2281="",NA(),MATCH($B2281&amp;$C2281,'Smelter Look-up'!$J:$J,0))</f>
        <v>#N/A</v>
      </c>
      <c r="AB2281" s="74">
        <f ca="1" t="shared" si="255"/>
        <v>0</v>
      </c>
      <c r="AC2281" s="74" t="str">
        <f ca="1" t="shared" si="256"/>
        <v/>
      </c>
      <c r="AD2281" s="74" t="str">
        <f ca="1" t="shared" si="257"/>
        <v/>
      </c>
    </row>
    <row r="2282" s="74" customFormat="1" ht="20.15" customHeight="1" spans="1:30">
      <c r="A2282" s="97"/>
      <c r="B2282" s="95" t="str">
        <f ca="1">IF(LEN(A2282)=0,"",INDEX('Smelter Look-up'!$A:$A,MATCH($A2282,'Smelter Look-up'!$E:$E,0)))</f>
        <v/>
      </c>
      <c r="C2282" s="95" t="str">
        <f ca="1">IF(LEN(A2282)=0,"",INDEX('Smelter Look-up'!$C:$C,MATCH($A2282,'Smelter Look-up'!$E:$E,0)))</f>
        <v/>
      </c>
      <c r="D2282" s="95"/>
      <c r="E2282" s="95" t="str">
        <f ca="1">IF(ISERROR($Y2282),"",OFFSET('Smelter Look-up'!$D$4,$Y2282-4,0)&amp;"")</f>
        <v/>
      </c>
      <c r="F2282" s="95" t="str">
        <f ca="1">IF(ISERROR($Y2282),"",OFFSET('Smelter Look-up'!$E$4,$Y2282-4,0))</f>
        <v/>
      </c>
      <c r="G2282" s="95" t="str">
        <f ca="1">IF(C2282="Smelter not listed","Enter smelter details",IF(ISERROR($Y2282),"",OFFSET('Smelter Look-up'!$F$4,$Y2282-4,0)))</f>
        <v/>
      </c>
      <c r="H2282" s="154" t="str">
        <f ca="1">IF(ISERROR($Y2282),"",OFFSET('Smelter Look-up'!$G$4,$Y2282-4,0))</f>
        <v/>
      </c>
      <c r="I2282" s="96" t="str">
        <f ca="1">IF(ISERROR($Y2282),"",OFFSET('Smelter Look-up'!$H$4,$Y2282-4,0))</f>
        <v/>
      </c>
      <c r="J2282" s="96" t="str">
        <f ca="1">IF(ISERROR($Y2282),"",OFFSET('Smelter Look-up'!$I$4,$Y2282-4,0))</f>
        <v/>
      </c>
      <c r="K2282" s="97"/>
      <c r="L2282" s="97"/>
      <c r="M2282" s="97"/>
      <c r="N2282" s="97"/>
      <c r="O2282" s="97"/>
      <c r="P2282" s="97"/>
      <c r="Q2282" s="98"/>
      <c r="R2282" s="140" t="str">
        <f ca="1">IF(ISERROR($Y2282),"",OFFSET('Smelter Look-up'!$C$4,$Y2282-4,0)&amp;"")</f>
        <v/>
      </c>
      <c r="S2282" s="98" t="str">
        <f ca="1" t="shared" si="251"/>
        <v/>
      </c>
      <c r="T2282" s="98" t="str">
        <f ca="1">IF(B2282="","",IF(ISERROR(MATCH($J2282,SorP!B:B,0)),"",INDIRECT("'SorP'!$A$"&amp;MATCH($S2282&amp;$J2282,SorP!C:C,0))))</f>
        <v/>
      </c>
      <c r="U2282" s="99"/>
      <c r="V2282" s="74" t="str">
        <f ca="1" t="shared" si="252"/>
        <v/>
      </c>
      <c r="W2282" s="74" t="b">
        <f ca="1" t="shared" si="253"/>
        <v>0</v>
      </c>
      <c r="X2282" s="74" t="str">
        <f ca="1" t="shared" si="254"/>
        <v>+</v>
      </c>
      <c r="Y2282" s="74" t="e">
        <f ca="1">IF(C2282="",NA(),MATCH($B2282&amp;$C2282,'Smelter Look-up'!$J:$J,0))</f>
        <v>#N/A</v>
      </c>
      <c r="AB2282" s="74">
        <f ca="1" t="shared" si="255"/>
        <v>0</v>
      </c>
      <c r="AC2282" s="74" t="str">
        <f ca="1" t="shared" si="256"/>
        <v/>
      </c>
      <c r="AD2282" s="74" t="str">
        <f ca="1" t="shared" si="257"/>
        <v/>
      </c>
    </row>
    <row r="2283" s="74" customFormat="1" ht="20.15" customHeight="1" spans="1:30">
      <c r="A2283" s="97"/>
      <c r="B2283" s="95" t="str">
        <f ca="1">IF(LEN(A2283)=0,"",INDEX('Smelter Look-up'!$A:$A,MATCH($A2283,'Smelter Look-up'!$E:$E,0)))</f>
        <v/>
      </c>
      <c r="C2283" s="95" t="str">
        <f ca="1">IF(LEN(A2283)=0,"",INDEX('Smelter Look-up'!$C:$C,MATCH($A2283,'Smelter Look-up'!$E:$E,0)))</f>
        <v/>
      </c>
      <c r="D2283" s="95"/>
      <c r="E2283" s="95" t="str">
        <f ca="1">IF(ISERROR($Y2283),"",OFFSET('Smelter Look-up'!$D$4,$Y2283-4,0)&amp;"")</f>
        <v/>
      </c>
      <c r="F2283" s="95" t="str">
        <f ca="1">IF(ISERROR($Y2283),"",OFFSET('Smelter Look-up'!$E$4,$Y2283-4,0))</f>
        <v/>
      </c>
      <c r="G2283" s="95" t="str">
        <f ca="1">IF(C2283="Smelter not listed","Enter smelter details",IF(ISERROR($Y2283),"",OFFSET('Smelter Look-up'!$F$4,$Y2283-4,0)))</f>
        <v/>
      </c>
      <c r="H2283" s="154" t="str">
        <f ca="1">IF(ISERROR($Y2283),"",OFFSET('Smelter Look-up'!$G$4,$Y2283-4,0))</f>
        <v/>
      </c>
      <c r="I2283" s="96" t="str">
        <f ca="1">IF(ISERROR($Y2283),"",OFFSET('Smelter Look-up'!$H$4,$Y2283-4,0))</f>
        <v/>
      </c>
      <c r="J2283" s="96" t="str">
        <f ca="1">IF(ISERROR($Y2283),"",OFFSET('Smelter Look-up'!$I$4,$Y2283-4,0))</f>
        <v/>
      </c>
      <c r="K2283" s="97"/>
      <c r="L2283" s="97"/>
      <c r="M2283" s="97"/>
      <c r="N2283" s="97"/>
      <c r="O2283" s="97"/>
      <c r="P2283" s="97"/>
      <c r="Q2283" s="98"/>
      <c r="R2283" s="140" t="str">
        <f ca="1">IF(ISERROR($Y2283),"",OFFSET('Smelter Look-up'!$C$4,$Y2283-4,0)&amp;"")</f>
        <v/>
      </c>
      <c r="S2283" s="98" t="str">
        <f ca="1" t="shared" si="251"/>
        <v/>
      </c>
      <c r="T2283" s="98" t="str">
        <f ca="1">IF(B2283="","",IF(ISERROR(MATCH($J2283,SorP!B:B,0)),"",INDIRECT("'SorP'!$A$"&amp;MATCH($S2283&amp;$J2283,SorP!C:C,0))))</f>
        <v/>
      </c>
      <c r="U2283" s="99"/>
      <c r="V2283" s="74" t="str">
        <f ca="1" t="shared" si="252"/>
        <v/>
      </c>
      <c r="W2283" s="74" t="b">
        <f ca="1" t="shared" si="253"/>
        <v>0</v>
      </c>
      <c r="X2283" s="74" t="str">
        <f ca="1" t="shared" si="254"/>
        <v>+</v>
      </c>
      <c r="Y2283" s="74" t="e">
        <f ca="1">IF(C2283="",NA(),MATCH($B2283&amp;$C2283,'Smelter Look-up'!$J:$J,0))</f>
        <v>#N/A</v>
      </c>
      <c r="AB2283" s="74">
        <f ca="1" t="shared" si="255"/>
        <v>0</v>
      </c>
      <c r="AC2283" s="74" t="str">
        <f ca="1" t="shared" si="256"/>
        <v/>
      </c>
      <c r="AD2283" s="74" t="str">
        <f ca="1" t="shared" si="257"/>
        <v/>
      </c>
    </row>
    <row r="2284" s="74" customFormat="1" ht="20.15" customHeight="1" spans="1:30">
      <c r="A2284" s="97"/>
      <c r="B2284" s="95" t="str">
        <f ca="1">IF(LEN(A2284)=0,"",INDEX('Smelter Look-up'!$A:$A,MATCH($A2284,'Smelter Look-up'!$E:$E,0)))</f>
        <v/>
      </c>
      <c r="C2284" s="95" t="str">
        <f ca="1">IF(LEN(A2284)=0,"",INDEX('Smelter Look-up'!$C:$C,MATCH($A2284,'Smelter Look-up'!$E:$E,0)))</f>
        <v/>
      </c>
      <c r="D2284" s="95"/>
      <c r="E2284" s="95" t="str">
        <f ca="1">IF(ISERROR($Y2284),"",OFFSET('Smelter Look-up'!$D$4,$Y2284-4,0)&amp;"")</f>
        <v/>
      </c>
      <c r="F2284" s="95" t="str">
        <f ca="1">IF(ISERROR($Y2284),"",OFFSET('Smelter Look-up'!$E$4,$Y2284-4,0))</f>
        <v/>
      </c>
      <c r="G2284" s="95" t="str">
        <f ca="1">IF(C2284="Smelter not listed","Enter smelter details",IF(ISERROR($Y2284),"",OFFSET('Smelter Look-up'!$F$4,$Y2284-4,0)))</f>
        <v/>
      </c>
      <c r="H2284" s="154" t="str">
        <f ca="1">IF(ISERROR($Y2284),"",OFFSET('Smelter Look-up'!$G$4,$Y2284-4,0))</f>
        <v/>
      </c>
      <c r="I2284" s="96" t="str">
        <f ca="1">IF(ISERROR($Y2284),"",OFFSET('Smelter Look-up'!$H$4,$Y2284-4,0))</f>
        <v/>
      </c>
      <c r="J2284" s="96" t="str">
        <f ca="1">IF(ISERROR($Y2284),"",OFFSET('Smelter Look-up'!$I$4,$Y2284-4,0))</f>
        <v/>
      </c>
      <c r="K2284" s="97"/>
      <c r="L2284" s="97"/>
      <c r="M2284" s="97"/>
      <c r="N2284" s="97"/>
      <c r="O2284" s="97"/>
      <c r="P2284" s="97"/>
      <c r="Q2284" s="98"/>
      <c r="R2284" s="140" t="str">
        <f ca="1">IF(ISERROR($Y2284),"",OFFSET('Smelter Look-up'!$C$4,$Y2284-4,0)&amp;"")</f>
        <v/>
      </c>
      <c r="S2284" s="98" t="str">
        <f ca="1" t="shared" si="251"/>
        <v/>
      </c>
      <c r="T2284" s="98" t="str">
        <f ca="1">IF(B2284="","",IF(ISERROR(MATCH($J2284,SorP!B:B,0)),"",INDIRECT("'SorP'!$A$"&amp;MATCH($S2284&amp;$J2284,SorP!C:C,0))))</f>
        <v/>
      </c>
      <c r="U2284" s="99"/>
      <c r="V2284" s="74" t="str">
        <f ca="1" t="shared" si="252"/>
        <v/>
      </c>
      <c r="W2284" s="74" t="b">
        <f ca="1" t="shared" si="253"/>
        <v>0</v>
      </c>
      <c r="X2284" s="74" t="str">
        <f ca="1" t="shared" si="254"/>
        <v>+</v>
      </c>
      <c r="Y2284" s="74" t="e">
        <f ca="1">IF(C2284="",NA(),MATCH($B2284&amp;$C2284,'Smelter Look-up'!$J:$J,0))</f>
        <v>#N/A</v>
      </c>
      <c r="AB2284" s="74">
        <f ca="1" t="shared" si="255"/>
        <v>0</v>
      </c>
      <c r="AC2284" s="74" t="str">
        <f ca="1" t="shared" si="256"/>
        <v/>
      </c>
      <c r="AD2284" s="74" t="str">
        <f ca="1" t="shared" si="257"/>
        <v/>
      </c>
    </row>
    <row r="2285" s="74" customFormat="1" ht="20.15" customHeight="1" spans="1:30">
      <c r="A2285" s="97"/>
      <c r="B2285" s="95" t="str">
        <f ca="1">IF(LEN(A2285)=0,"",INDEX('Smelter Look-up'!$A:$A,MATCH($A2285,'Smelter Look-up'!$E:$E,0)))</f>
        <v/>
      </c>
      <c r="C2285" s="95" t="str">
        <f ca="1">IF(LEN(A2285)=0,"",INDEX('Smelter Look-up'!$C:$C,MATCH($A2285,'Smelter Look-up'!$E:$E,0)))</f>
        <v/>
      </c>
      <c r="D2285" s="95"/>
      <c r="E2285" s="95" t="str">
        <f ca="1">IF(ISERROR($Y2285),"",OFFSET('Smelter Look-up'!$D$4,$Y2285-4,0)&amp;"")</f>
        <v/>
      </c>
      <c r="F2285" s="95" t="str">
        <f ca="1">IF(ISERROR($Y2285),"",OFFSET('Smelter Look-up'!$E$4,$Y2285-4,0))</f>
        <v/>
      </c>
      <c r="G2285" s="95" t="str">
        <f ca="1">IF(C2285="Smelter not listed","Enter smelter details",IF(ISERROR($Y2285),"",OFFSET('Smelter Look-up'!$F$4,$Y2285-4,0)))</f>
        <v/>
      </c>
      <c r="H2285" s="154" t="str">
        <f ca="1">IF(ISERROR($Y2285),"",OFFSET('Smelter Look-up'!$G$4,$Y2285-4,0))</f>
        <v/>
      </c>
      <c r="I2285" s="96" t="str">
        <f ca="1">IF(ISERROR($Y2285),"",OFFSET('Smelter Look-up'!$H$4,$Y2285-4,0))</f>
        <v/>
      </c>
      <c r="J2285" s="96" t="str">
        <f ca="1">IF(ISERROR($Y2285),"",OFFSET('Smelter Look-up'!$I$4,$Y2285-4,0))</f>
        <v/>
      </c>
      <c r="K2285" s="97"/>
      <c r="L2285" s="97"/>
      <c r="M2285" s="97"/>
      <c r="N2285" s="97"/>
      <c r="O2285" s="97"/>
      <c r="P2285" s="97"/>
      <c r="Q2285" s="98"/>
      <c r="R2285" s="140" t="str">
        <f ca="1">IF(ISERROR($Y2285),"",OFFSET('Smelter Look-up'!$C$4,$Y2285-4,0)&amp;"")</f>
        <v/>
      </c>
      <c r="S2285" s="98" t="str">
        <f ca="1" t="shared" si="251"/>
        <v/>
      </c>
      <c r="T2285" s="98" t="str">
        <f ca="1">IF(B2285="","",IF(ISERROR(MATCH($J2285,SorP!B:B,0)),"",INDIRECT("'SorP'!$A$"&amp;MATCH($S2285&amp;$J2285,SorP!C:C,0))))</f>
        <v/>
      </c>
      <c r="U2285" s="99"/>
      <c r="V2285" s="74" t="str">
        <f ca="1" t="shared" si="252"/>
        <v/>
      </c>
      <c r="W2285" s="74" t="b">
        <f ca="1" t="shared" si="253"/>
        <v>0</v>
      </c>
      <c r="X2285" s="74" t="str">
        <f ca="1" t="shared" si="254"/>
        <v>+</v>
      </c>
      <c r="Y2285" s="74" t="e">
        <f ca="1">IF(C2285="",NA(),MATCH($B2285&amp;$C2285,'Smelter Look-up'!$J:$J,0))</f>
        <v>#N/A</v>
      </c>
      <c r="AB2285" s="74">
        <f ca="1" t="shared" si="255"/>
        <v>0</v>
      </c>
      <c r="AC2285" s="74" t="str">
        <f ca="1" t="shared" si="256"/>
        <v/>
      </c>
      <c r="AD2285" s="74" t="str">
        <f ca="1" t="shared" si="257"/>
        <v/>
      </c>
    </row>
    <row r="2286" s="74" customFormat="1" ht="20.15" customHeight="1" spans="1:30">
      <c r="A2286" s="97"/>
      <c r="B2286" s="95" t="str">
        <f ca="1">IF(LEN(A2286)=0,"",INDEX('Smelter Look-up'!$A:$A,MATCH($A2286,'Smelter Look-up'!$E:$E,0)))</f>
        <v/>
      </c>
      <c r="C2286" s="95" t="str">
        <f ca="1">IF(LEN(A2286)=0,"",INDEX('Smelter Look-up'!$C:$C,MATCH($A2286,'Smelter Look-up'!$E:$E,0)))</f>
        <v/>
      </c>
      <c r="D2286" s="95"/>
      <c r="E2286" s="95" t="str">
        <f ca="1">IF(ISERROR($Y2286),"",OFFSET('Smelter Look-up'!$D$4,$Y2286-4,0)&amp;"")</f>
        <v/>
      </c>
      <c r="F2286" s="95" t="str">
        <f ca="1">IF(ISERROR($Y2286),"",OFFSET('Smelter Look-up'!$E$4,$Y2286-4,0))</f>
        <v/>
      </c>
      <c r="G2286" s="95" t="str">
        <f ca="1">IF(C2286="Smelter not listed","Enter smelter details",IF(ISERROR($Y2286),"",OFFSET('Smelter Look-up'!$F$4,$Y2286-4,0)))</f>
        <v/>
      </c>
      <c r="H2286" s="154" t="str">
        <f ca="1">IF(ISERROR($Y2286),"",OFFSET('Smelter Look-up'!$G$4,$Y2286-4,0))</f>
        <v/>
      </c>
      <c r="I2286" s="96" t="str">
        <f ca="1">IF(ISERROR($Y2286),"",OFFSET('Smelter Look-up'!$H$4,$Y2286-4,0))</f>
        <v/>
      </c>
      <c r="J2286" s="96" t="str">
        <f ca="1">IF(ISERROR($Y2286),"",OFFSET('Smelter Look-up'!$I$4,$Y2286-4,0))</f>
        <v/>
      </c>
      <c r="K2286" s="97"/>
      <c r="L2286" s="97"/>
      <c r="M2286" s="97"/>
      <c r="N2286" s="97"/>
      <c r="O2286" s="97"/>
      <c r="P2286" s="97"/>
      <c r="Q2286" s="98"/>
      <c r="R2286" s="140" t="str">
        <f ca="1">IF(ISERROR($Y2286),"",OFFSET('Smelter Look-up'!$C$4,$Y2286-4,0)&amp;"")</f>
        <v/>
      </c>
      <c r="S2286" s="98" t="str">
        <f ca="1" t="shared" si="251"/>
        <v/>
      </c>
      <c r="T2286" s="98" t="str">
        <f ca="1">IF(B2286="","",IF(ISERROR(MATCH($J2286,SorP!B:B,0)),"",INDIRECT("'SorP'!$A$"&amp;MATCH($S2286&amp;$J2286,SorP!C:C,0))))</f>
        <v/>
      </c>
      <c r="U2286" s="99"/>
      <c r="V2286" s="74" t="str">
        <f ca="1" t="shared" si="252"/>
        <v/>
      </c>
      <c r="W2286" s="74" t="b">
        <f ca="1" t="shared" si="253"/>
        <v>0</v>
      </c>
      <c r="X2286" s="74" t="str">
        <f ca="1" t="shared" si="254"/>
        <v>+</v>
      </c>
      <c r="Y2286" s="74" t="e">
        <f ca="1">IF(C2286="",NA(),MATCH($B2286&amp;$C2286,'Smelter Look-up'!$J:$J,0))</f>
        <v>#N/A</v>
      </c>
      <c r="AB2286" s="74">
        <f ca="1" t="shared" si="255"/>
        <v>0</v>
      </c>
      <c r="AC2286" s="74" t="str">
        <f ca="1" t="shared" si="256"/>
        <v/>
      </c>
      <c r="AD2286" s="74" t="str">
        <f ca="1" t="shared" si="257"/>
        <v/>
      </c>
    </row>
    <row r="2287" s="74" customFormat="1" ht="20.15" customHeight="1" spans="1:30">
      <c r="A2287" s="97"/>
      <c r="B2287" s="95" t="str">
        <f ca="1">IF(LEN(A2287)=0,"",INDEX('Smelter Look-up'!$A:$A,MATCH($A2287,'Smelter Look-up'!$E:$E,0)))</f>
        <v/>
      </c>
      <c r="C2287" s="95" t="str">
        <f ca="1">IF(LEN(A2287)=0,"",INDEX('Smelter Look-up'!$C:$C,MATCH($A2287,'Smelter Look-up'!$E:$E,0)))</f>
        <v/>
      </c>
      <c r="D2287" s="95"/>
      <c r="E2287" s="95" t="str">
        <f ca="1">IF(ISERROR($Y2287),"",OFFSET('Smelter Look-up'!$D$4,$Y2287-4,0)&amp;"")</f>
        <v/>
      </c>
      <c r="F2287" s="95" t="str">
        <f ca="1">IF(ISERROR($Y2287),"",OFFSET('Smelter Look-up'!$E$4,$Y2287-4,0))</f>
        <v/>
      </c>
      <c r="G2287" s="95" t="str">
        <f ca="1">IF(C2287="Smelter not listed","Enter smelter details",IF(ISERROR($Y2287),"",OFFSET('Smelter Look-up'!$F$4,$Y2287-4,0)))</f>
        <v/>
      </c>
      <c r="H2287" s="154" t="str">
        <f ca="1">IF(ISERROR($Y2287),"",OFFSET('Smelter Look-up'!$G$4,$Y2287-4,0))</f>
        <v/>
      </c>
      <c r="I2287" s="96" t="str">
        <f ca="1">IF(ISERROR($Y2287),"",OFFSET('Smelter Look-up'!$H$4,$Y2287-4,0))</f>
        <v/>
      </c>
      <c r="J2287" s="96" t="str">
        <f ca="1">IF(ISERROR($Y2287),"",OFFSET('Smelter Look-up'!$I$4,$Y2287-4,0))</f>
        <v/>
      </c>
      <c r="K2287" s="97"/>
      <c r="L2287" s="97"/>
      <c r="M2287" s="97"/>
      <c r="N2287" s="97"/>
      <c r="O2287" s="97"/>
      <c r="P2287" s="97"/>
      <c r="Q2287" s="98"/>
      <c r="R2287" s="140" t="str">
        <f ca="1">IF(ISERROR($Y2287),"",OFFSET('Smelter Look-up'!$C$4,$Y2287-4,0)&amp;"")</f>
        <v/>
      </c>
      <c r="S2287" s="98" t="str">
        <f ca="1" t="shared" si="251"/>
        <v/>
      </c>
      <c r="T2287" s="98" t="str">
        <f ca="1">IF(B2287="","",IF(ISERROR(MATCH($J2287,SorP!B:B,0)),"",INDIRECT("'SorP'!$A$"&amp;MATCH($S2287&amp;$J2287,SorP!C:C,0))))</f>
        <v/>
      </c>
      <c r="U2287" s="99"/>
      <c r="V2287" s="74" t="str">
        <f ca="1" t="shared" si="252"/>
        <v/>
      </c>
      <c r="W2287" s="74" t="b">
        <f ca="1" t="shared" si="253"/>
        <v>0</v>
      </c>
      <c r="X2287" s="74" t="str">
        <f ca="1" t="shared" si="254"/>
        <v>+</v>
      </c>
      <c r="Y2287" s="74" t="e">
        <f ca="1">IF(C2287="",NA(),MATCH($B2287&amp;$C2287,'Smelter Look-up'!$J:$J,0))</f>
        <v>#N/A</v>
      </c>
      <c r="AB2287" s="74">
        <f ca="1" t="shared" si="255"/>
        <v>0</v>
      </c>
      <c r="AC2287" s="74" t="str">
        <f ca="1" t="shared" si="256"/>
        <v/>
      </c>
      <c r="AD2287" s="74" t="str">
        <f ca="1" t="shared" si="257"/>
        <v/>
      </c>
    </row>
    <row r="2288" s="74" customFormat="1" ht="20.15" customHeight="1" spans="1:30">
      <c r="A2288" s="97"/>
      <c r="B2288" s="95" t="str">
        <f ca="1">IF(LEN(A2288)=0,"",INDEX('Smelter Look-up'!$A:$A,MATCH($A2288,'Smelter Look-up'!$E:$E,0)))</f>
        <v/>
      </c>
      <c r="C2288" s="95" t="str">
        <f ca="1">IF(LEN(A2288)=0,"",INDEX('Smelter Look-up'!$C:$C,MATCH($A2288,'Smelter Look-up'!$E:$E,0)))</f>
        <v/>
      </c>
      <c r="D2288" s="95"/>
      <c r="E2288" s="95" t="str">
        <f ca="1">IF(ISERROR($Y2288),"",OFFSET('Smelter Look-up'!$D$4,$Y2288-4,0)&amp;"")</f>
        <v/>
      </c>
      <c r="F2288" s="95" t="str">
        <f ca="1">IF(ISERROR($Y2288),"",OFFSET('Smelter Look-up'!$E$4,$Y2288-4,0))</f>
        <v/>
      </c>
      <c r="G2288" s="95" t="str">
        <f ca="1">IF(C2288="Smelter not listed","Enter smelter details",IF(ISERROR($Y2288),"",OFFSET('Smelter Look-up'!$F$4,$Y2288-4,0)))</f>
        <v/>
      </c>
      <c r="H2288" s="154" t="str">
        <f ca="1">IF(ISERROR($Y2288),"",OFFSET('Smelter Look-up'!$G$4,$Y2288-4,0))</f>
        <v/>
      </c>
      <c r="I2288" s="96" t="str">
        <f ca="1">IF(ISERROR($Y2288),"",OFFSET('Smelter Look-up'!$H$4,$Y2288-4,0))</f>
        <v/>
      </c>
      <c r="J2288" s="96" t="str">
        <f ca="1">IF(ISERROR($Y2288),"",OFFSET('Smelter Look-up'!$I$4,$Y2288-4,0))</f>
        <v/>
      </c>
      <c r="K2288" s="97"/>
      <c r="L2288" s="97"/>
      <c r="M2288" s="97"/>
      <c r="N2288" s="97"/>
      <c r="O2288" s="97"/>
      <c r="P2288" s="97"/>
      <c r="Q2288" s="98"/>
      <c r="R2288" s="140" t="str">
        <f ca="1">IF(ISERROR($Y2288),"",OFFSET('Smelter Look-up'!$C$4,$Y2288-4,0)&amp;"")</f>
        <v/>
      </c>
      <c r="S2288" s="98" t="str">
        <f ca="1" t="shared" ref="S2288:S2351" si="258">IF(B2288="","",IF(ISERROR(MATCH($E2288,CL,0)),"Unknown",INDIRECT("'C'!$A$"&amp;MATCH($E2288,CL,0)+1)))</f>
        <v/>
      </c>
      <c r="T2288" s="98" t="str">
        <f ca="1">IF(B2288="","",IF(ISERROR(MATCH($J2288,SorP!B:B,0)),"",INDIRECT("'SorP'!$A$"&amp;MATCH($S2288&amp;$J2288,SorP!C:C,0))))</f>
        <v/>
      </c>
      <c r="U2288" s="99"/>
      <c r="V2288" s="74" t="str">
        <f ca="1" t="shared" ref="V2288:V2351" si="259">B2288&amp;C2288</f>
        <v/>
      </c>
      <c r="W2288" s="74" t="b">
        <f ca="1" t="shared" ref="W2288:W2351" si="260">OR(ISBLANK(C2288),ISBLANK(E2288))</f>
        <v>0</v>
      </c>
      <c r="X2288" s="74" t="str">
        <f ca="1" t="shared" ref="X2288:X2351" si="261">IF(W2288,"",B2288&amp;"+")</f>
        <v>+</v>
      </c>
      <c r="Y2288" s="74" t="e">
        <f ca="1">IF(C2288="",NA(),MATCH($B2288&amp;$C2288,'Smelter Look-up'!$J:$J,0))</f>
        <v>#N/A</v>
      </c>
      <c r="AB2288" s="74">
        <f ca="1" t="shared" si="255"/>
        <v>0</v>
      </c>
      <c r="AC2288" s="74" t="str">
        <f ca="1" t="shared" si="256"/>
        <v/>
      </c>
      <c r="AD2288" s="74" t="str">
        <f ca="1" t="shared" si="257"/>
        <v/>
      </c>
    </row>
    <row r="2289" s="74" customFormat="1" ht="20.15" customHeight="1" spans="1:30">
      <c r="A2289" s="97"/>
      <c r="B2289" s="95" t="str">
        <f ca="1">IF(LEN(A2289)=0,"",INDEX('Smelter Look-up'!$A:$A,MATCH($A2289,'Smelter Look-up'!$E:$E,0)))</f>
        <v/>
      </c>
      <c r="C2289" s="95" t="str">
        <f ca="1">IF(LEN(A2289)=0,"",INDEX('Smelter Look-up'!$C:$C,MATCH($A2289,'Smelter Look-up'!$E:$E,0)))</f>
        <v/>
      </c>
      <c r="D2289" s="95"/>
      <c r="E2289" s="95" t="str">
        <f ca="1">IF(ISERROR($Y2289),"",OFFSET('Smelter Look-up'!$D$4,$Y2289-4,0)&amp;"")</f>
        <v/>
      </c>
      <c r="F2289" s="95" t="str">
        <f ca="1">IF(ISERROR($Y2289),"",OFFSET('Smelter Look-up'!$E$4,$Y2289-4,0))</f>
        <v/>
      </c>
      <c r="G2289" s="95" t="str">
        <f ca="1">IF(C2289="Smelter not listed","Enter smelter details",IF(ISERROR($Y2289),"",OFFSET('Smelter Look-up'!$F$4,$Y2289-4,0)))</f>
        <v/>
      </c>
      <c r="H2289" s="154" t="str">
        <f ca="1">IF(ISERROR($Y2289),"",OFFSET('Smelter Look-up'!$G$4,$Y2289-4,0))</f>
        <v/>
      </c>
      <c r="I2289" s="96" t="str">
        <f ca="1">IF(ISERROR($Y2289),"",OFFSET('Smelter Look-up'!$H$4,$Y2289-4,0))</f>
        <v/>
      </c>
      <c r="J2289" s="96" t="str">
        <f ca="1">IF(ISERROR($Y2289),"",OFFSET('Smelter Look-up'!$I$4,$Y2289-4,0))</f>
        <v/>
      </c>
      <c r="K2289" s="97"/>
      <c r="L2289" s="97"/>
      <c r="M2289" s="97"/>
      <c r="N2289" s="97"/>
      <c r="O2289" s="97"/>
      <c r="P2289" s="97"/>
      <c r="Q2289" s="98"/>
      <c r="R2289" s="140" t="str">
        <f ca="1">IF(ISERROR($Y2289),"",OFFSET('Smelter Look-up'!$C$4,$Y2289-4,0)&amp;"")</f>
        <v/>
      </c>
      <c r="S2289" s="98" t="str">
        <f ca="1" t="shared" si="258"/>
        <v/>
      </c>
      <c r="T2289" s="98" t="str">
        <f ca="1">IF(B2289="","",IF(ISERROR(MATCH($J2289,SorP!B:B,0)),"",INDIRECT("'SorP'!$A$"&amp;MATCH($S2289&amp;$J2289,SorP!C:C,0))))</f>
        <v/>
      </c>
      <c r="U2289" s="99"/>
      <c r="V2289" s="74" t="str">
        <f ca="1" t="shared" si="259"/>
        <v/>
      </c>
      <c r="W2289" s="74" t="b">
        <f ca="1" t="shared" si="260"/>
        <v>0</v>
      </c>
      <c r="X2289" s="74" t="str">
        <f ca="1" t="shared" si="261"/>
        <v>+</v>
      </c>
      <c r="Y2289" s="74" t="e">
        <f ca="1">IF(C2289="",NA(),MATCH($B2289&amp;$C2289,'Smelter Look-up'!$J:$J,0))</f>
        <v>#N/A</v>
      </c>
      <c r="AB2289" s="74">
        <f ca="1" t="shared" ref="AB2289:AB2352" si="262">IF(AND(C2289="Smelter not listed",OR(LEN(D2289)=0,LEN(E2289)=0)),1,0)</f>
        <v>0</v>
      </c>
      <c r="AC2289" s="74" t="str">
        <f ca="1" t="shared" ref="AC2289:AC2352" si="263">B2289</f>
        <v/>
      </c>
      <c r="AD2289" s="74" t="str">
        <f ca="1" t="shared" si="257"/>
        <v/>
      </c>
    </row>
    <row r="2290" s="74" customFormat="1" ht="20.15" customHeight="1" spans="1:30">
      <c r="A2290" s="97"/>
      <c r="B2290" s="95" t="str">
        <f ca="1">IF(LEN(A2290)=0,"",INDEX('Smelter Look-up'!$A:$A,MATCH($A2290,'Smelter Look-up'!$E:$E,0)))</f>
        <v/>
      </c>
      <c r="C2290" s="95" t="str">
        <f ca="1">IF(LEN(A2290)=0,"",INDEX('Smelter Look-up'!$C:$C,MATCH($A2290,'Smelter Look-up'!$E:$E,0)))</f>
        <v/>
      </c>
      <c r="D2290" s="95"/>
      <c r="E2290" s="95" t="str">
        <f ca="1">IF(ISERROR($Y2290),"",OFFSET('Smelter Look-up'!$D$4,$Y2290-4,0)&amp;"")</f>
        <v/>
      </c>
      <c r="F2290" s="95" t="str">
        <f ca="1">IF(ISERROR($Y2290),"",OFFSET('Smelter Look-up'!$E$4,$Y2290-4,0))</f>
        <v/>
      </c>
      <c r="G2290" s="95" t="str">
        <f ca="1">IF(C2290="Smelter not listed","Enter smelter details",IF(ISERROR($Y2290),"",OFFSET('Smelter Look-up'!$F$4,$Y2290-4,0)))</f>
        <v/>
      </c>
      <c r="H2290" s="154" t="str">
        <f ca="1">IF(ISERROR($Y2290),"",OFFSET('Smelter Look-up'!$G$4,$Y2290-4,0))</f>
        <v/>
      </c>
      <c r="I2290" s="96" t="str">
        <f ca="1">IF(ISERROR($Y2290),"",OFFSET('Smelter Look-up'!$H$4,$Y2290-4,0))</f>
        <v/>
      </c>
      <c r="J2290" s="96" t="str">
        <f ca="1">IF(ISERROR($Y2290),"",OFFSET('Smelter Look-up'!$I$4,$Y2290-4,0))</f>
        <v/>
      </c>
      <c r="K2290" s="97"/>
      <c r="L2290" s="97"/>
      <c r="M2290" s="97"/>
      <c r="N2290" s="97"/>
      <c r="O2290" s="97"/>
      <c r="P2290" s="97"/>
      <c r="Q2290" s="98"/>
      <c r="R2290" s="140" t="str">
        <f ca="1">IF(ISERROR($Y2290),"",OFFSET('Smelter Look-up'!$C$4,$Y2290-4,0)&amp;"")</f>
        <v/>
      </c>
      <c r="S2290" s="98" t="str">
        <f ca="1" t="shared" si="258"/>
        <v/>
      </c>
      <c r="T2290" s="98" t="str">
        <f ca="1">IF(B2290="","",IF(ISERROR(MATCH($J2290,SorP!B:B,0)),"",INDIRECT("'SorP'!$A$"&amp;MATCH($S2290&amp;$J2290,SorP!C:C,0))))</f>
        <v/>
      </c>
      <c r="U2290" s="99"/>
      <c r="V2290" s="74" t="str">
        <f ca="1" t="shared" si="259"/>
        <v/>
      </c>
      <c r="W2290" s="74" t="b">
        <f ca="1" t="shared" si="260"/>
        <v>0</v>
      </c>
      <c r="X2290" s="74" t="str">
        <f ca="1" t="shared" si="261"/>
        <v>+</v>
      </c>
      <c r="Y2290" s="74" t="e">
        <f ca="1">IF(C2290="",NA(),MATCH($B2290&amp;$C2290,'Smelter Look-up'!$J:$J,0))</f>
        <v>#N/A</v>
      </c>
      <c r="AB2290" s="74">
        <f ca="1" t="shared" si="262"/>
        <v>0</v>
      </c>
      <c r="AC2290" s="74" t="str">
        <f ca="1" t="shared" si="263"/>
        <v/>
      </c>
      <c r="AD2290" s="74" t="str">
        <f ca="1" t="shared" si="257"/>
        <v/>
      </c>
    </row>
    <row r="2291" s="74" customFormat="1" ht="20.15" customHeight="1" spans="1:30">
      <c r="A2291" s="97"/>
      <c r="B2291" s="95" t="str">
        <f ca="1">IF(LEN(A2291)=0,"",INDEX('Smelter Look-up'!$A:$A,MATCH($A2291,'Smelter Look-up'!$E:$E,0)))</f>
        <v/>
      </c>
      <c r="C2291" s="95" t="str">
        <f ca="1">IF(LEN(A2291)=0,"",INDEX('Smelter Look-up'!$C:$C,MATCH($A2291,'Smelter Look-up'!$E:$E,0)))</f>
        <v/>
      </c>
      <c r="D2291" s="95"/>
      <c r="E2291" s="95" t="str">
        <f ca="1">IF(ISERROR($Y2291),"",OFFSET('Smelter Look-up'!$D$4,$Y2291-4,0)&amp;"")</f>
        <v/>
      </c>
      <c r="F2291" s="95" t="str">
        <f ca="1">IF(ISERROR($Y2291),"",OFFSET('Smelter Look-up'!$E$4,$Y2291-4,0))</f>
        <v/>
      </c>
      <c r="G2291" s="95" t="str">
        <f ca="1">IF(C2291="Smelter not listed","Enter smelter details",IF(ISERROR($Y2291),"",OFFSET('Smelter Look-up'!$F$4,$Y2291-4,0)))</f>
        <v/>
      </c>
      <c r="H2291" s="154" t="str">
        <f ca="1">IF(ISERROR($Y2291),"",OFFSET('Smelter Look-up'!$G$4,$Y2291-4,0))</f>
        <v/>
      </c>
      <c r="I2291" s="96" t="str">
        <f ca="1">IF(ISERROR($Y2291),"",OFFSET('Smelter Look-up'!$H$4,$Y2291-4,0))</f>
        <v/>
      </c>
      <c r="J2291" s="96" t="str">
        <f ca="1">IF(ISERROR($Y2291),"",OFFSET('Smelter Look-up'!$I$4,$Y2291-4,0))</f>
        <v/>
      </c>
      <c r="K2291" s="97"/>
      <c r="L2291" s="97"/>
      <c r="M2291" s="97"/>
      <c r="N2291" s="97"/>
      <c r="O2291" s="97"/>
      <c r="P2291" s="97"/>
      <c r="Q2291" s="98"/>
      <c r="R2291" s="140" t="str">
        <f ca="1">IF(ISERROR($Y2291),"",OFFSET('Smelter Look-up'!$C$4,$Y2291-4,0)&amp;"")</f>
        <v/>
      </c>
      <c r="S2291" s="98" t="str">
        <f ca="1" t="shared" si="258"/>
        <v/>
      </c>
      <c r="T2291" s="98" t="str">
        <f ca="1">IF(B2291="","",IF(ISERROR(MATCH($J2291,SorP!B:B,0)),"",INDIRECT("'SorP'!$A$"&amp;MATCH($S2291&amp;$J2291,SorP!C:C,0))))</f>
        <v/>
      </c>
      <c r="U2291" s="99"/>
      <c r="V2291" s="74" t="str">
        <f ca="1" t="shared" si="259"/>
        <v/>
      </c>
      <c r="W2291" s="74" t="b">
        <f ca="1" t="shared" si="260"/>
        <v>0</v>
      </c>
      <c r="X2291" s="74" t="str">
        <f ca="1" t="shared" si="261"/>
        <v>+</v>
      </c>
      <c r="Y2291" s="74" t="e">
        <f ca="1">IF(C2291="",NA(),MATCH($B2291&amp;$C2291,'Smelter Look-up'!$J:$J,0))</f>
        <v>#N/A</v>
      </c>
      <c r="AB2291" s="74">
        <f ca="1" t="shared" si="262"/>
        <v>0</v>
      </c>
      <c r="AC2291" s="74" t="str">
        <f ca="1" t="shared" si="263"/>
        <v/>
      </c>
      <c r="AD2291" s="74" t="str">
        <f ca="1" t="shared" si="257"/>
        <v/>
      </c>
    </row>
    <row r="2292" s="74" customFormat="1" ht="20.15" customHeight="1" spans="1:30">
      <c r="A2292" s="97"/>
      <c r="B2292" s="95" t="str">
        <f ca="1">IF(LEN(A2292)=0,"",INDEX('Smelter Look-up'!$A:$A,MATCH($A2292,'Smelter Look-up'!$E:$E,0)))</f>
        <v/>
      </c>
      <c r="C2292" s="95" t="str">
        <f ca="1">IF(LEN(A2292)=0,"",INDEX('Smelter Look-up'!$C:$C,MATCH($A2292,'Smelter Look-up'!$E:$E,0)))</f>
        <v/>
      </c>
      <c r="D2292" s="95"/>
      <c r="E2292" s="95" t="str">
        <f ca="1">IF(ISERROR($Y2292),"",OFFSET('Smelter Look-up'!$D$4,$Y2292-4,0)&amp;"")</f>
        <v/>
      </c>
      <c r="F2292" s="95" t="str">
        <f ca="1">IF(ISERROR($Y2292),"",OFFSET('Smelter Look-up'!$E$4,$Y2292-4,0))</f>
        <v/>
      </c>
      <c r="G2292" s="95" t="str">
        <f ca="1">IF(C2292="Smelter not listed","Enter smelter details",IF(ISERROR($Y2292),"",OFFSET('Smelter Look-up'!$F$4,$Y2292-4,0)))</f>
        <v/>
      </c>
      <c r="H2292" s="154" t="str">
        <f ca="1">IF(ISERROR($Y2292),"",OFFSET('Smelter Look-up'!$G$4,$Y2292-4,0))</f>
        <v/>
      </c>
      <c r="I2292" s="96" t="str">
        <f ca="1">IF(ISERROR($Y2292),"",OFFSET('Smelter Look-up'!$H$4,$Y2292-4,0))</f>
        <v/>
      </c>
      <c r="J2292" s="96" t="str">
        <f ca="1">IF(ISERROR($Y2292),"",OFFSET('Smelter Look-up'!$I$4,$Y2292-4,0))</f>
        <v/>
      </c>
      <c r="K2292" s="97"/>
      <c r="L2292" s="97"/>
      <c r="M2292" s="97"/>
      <c r="N2292" s="97"/>
      <c r="O2292" s="97"/>
      <c r="P2292" s="97"/>
      <c r="Q2292" s="98"/>
      <c r="R2292" s="140" t="str">
        <f ca="1">IF(ISERROR($Y2292),"",OFFSET('Smelter Look-up'!$C$4,$Y2292-4,0)&amp;"")</f>
        <v/>
      </c>
      <c r="S2292" s="98" t="str">
        <f ca="1" t="shared" si="258"/>
        <v/>
      </c>
      <c r="T2292" s="98" t="str">
        <f ca="1">IF(B2292="","",IF(ISERROR(MATCH($J2292,SorP!B:B,0)),"",INDIRECT("'SorP'!$A$"&amp;MATCH($S2292&amp;$J2292,SorP!C:C,0))))</f>
        <v/>
      </c>
      <c r="U2292" s="99"/>
      <c r="V2292" s="74" t="str">
        <f ca="1" t="shared" si="259"/>
        <v/>
      </c>
      <c r="W2292" s="74" t="b">
        <f ca="1" t="shared" si="260"/>
        <v>0</v>
      </c>
      <c r="X2292" s="74" t="str">
        <f ca="1" t="shared" si="261"/>
        <v>+</v>
      </c>
      <c r="Y2292" s="74" t="e">
        <f ca="1">IF(C2292="",NA(),MATCH($B2292&amp;$C2292,'Smelter Look-up'!$J:$J,0))</f>
        <v>#N/A</v>
      </c>
      <c r="AB2292" s="74">
        <f ca="1" t="shared" si="262"/>
        <v>0</v>
      </c>
      <c r="AC2292" s="74" t="str">
        <f ca="1" t="shared" si="263"/>
        <v/>
      </c>
      <c r="AD2292" s="74" t="str">
        <f ca="1" t="shared" si="257"/>
        <v/>
      </c>
    </row>
    <row r="2293" s="74" customFormat="1" ht="20.15" customHeight="1" spans="1:30">
      <c r="A2293" s="97"/>
      <c r="B2293" s="95" t="str">
        <f ca="1">IF(LEN(A2293)=0,"",INDEX('Smelter Look-up'!$A:$A,MATCH($A2293,'Smelter Look-up'!$E:$E,0)))</f>
        <v/>
      </c>
      <c r="C2293" s="95" t="str">
        <f ca="1">IF(LEN(A2293)=0,"",INDEX('Smelter Look-up'!$C:$C,MATCH($A2293,'Smelter Look-up'!$E:$E,0)))</f>
        <v/>
      </c>
      <c r="D2293" s="95"/>
      <c r="E2293" s="95" t="str">
        <f ca="1">IF(ISERROR($Y2293),"",OFFSET('Smelter Look-up'!$D$4,$Y2293-4,0)&amp;"")</f>
        <v/>
      </c>
      <c r="F2293" s="95" t="str">
        <f ca="1">IF(ISERROR($Y2293),"",OFFSET('Smelter Look-up'!$E$4,$Y2293-4,0))</f>
        <v/>
      </c>
      <c r="G2293" s="95" t="str">
        <f ca="1">IF(C2293="Smelter not listed","Enter smelter details",IF(ISERROR($Y2293),"",OFFSET('Smelter Look-up'!$F$4,$Y2293-4,0)))</f>
        <v/>
      </c>
      <c r="H2293" s="154" t="str">
        <f ca="1">IF(ISERROR($Y2293),"",OFFSET('Smelter Look-up'!$G$4,$Y2293-4,0))</f>
        <v/>
      </c>
      <c r="I2293" s="96" t="str">
        <f ca="1">IF(ISERROR($Y2293),"",OFFSET('Smelter Look-up'!$H$4,$Y2293-4,0))</f>
        <v/>
      </c>
      <c r="J2293" s="96" t="str">
        <f ca="1">IF(ISERROR($Y2293),"",OFFSET('Smelter Look-up'!$I$4,$Y2293-4,0))</f>
        <v/>
      </c>
      <c r="K2293" s="97"/>
      <c r="L2293" s="97"/>
      <c r="M2293" s="97"/>
      <c r="N2293" s="97"/>
      <c r="O2293" s="97"/>
      <c r="P2293" s="97"/>
      <c r="Q2293" s="98"/>
      <c r="R2293" s="140" t="str">
        <f ca="1">IF(ISERROR($Y2293),"",OFFSET('Smelter Look-up'!$C$4,$Y2293-4,0)&amp;"")</f>
        <v/>
      </c>
      <c r="S2293" s="98" t="str">
        <f ca="1" t="shared" si="258"/>
        <v/>
      </c>
      <c r="T2293" s="98" t="str">
        <f ca="1">IF(B2293="","",IF(ISERROR(MATCH($J2293,SorP!B:B,0)),"",INDIRECT("'SorP'!$A$"&amp;MATCH($S2293&amp;$J2293,SorP!C:C,0))))</f>
        <v/>
      </c>
      <c r="U2293" s="99"/>
      <c r="V2293" s="74" t="str">
        <f ca="1" t="shared" si="259"/>
        <v/>
      </c>
      <c r="W2293" s="74" t="b">
        <f ca="1" t="shared" si="260"/>
        <v>0</v>
      </c>
      <c r="X2293" s="74" t="str">
        <f ca="1" t="shared" si="261"/>
        <v>+</v>
      </c>
      <c r="Y2293" s="74" t="e">
        <f ca="1">IF(C2293="",NA(),MATCH($B2293&amp;$C2293,'Smelter Look-up'!$J:$J,0))</f>
        <v>#N/A</v>
      </c>
      <c r="AB2293" s="74">
        <f ca="1" t="shared" si="262"/>
        <v>0</v>
      </c>
      <c r="AC2293" s="74" t="str">
        <f ca="1" t="shared" si="263"/>
        <v/>
      </c>
      <c r="AD2293" s="74" t="str">
        <f ca="1" t="shared" si="257"/>
        <v/>
      </c>
    </row>
    <row r="2294" s="74" customFormat="1" ht="20.15" customHeight="1" spans="1:30">
      <c r="A2294" s="97"/>
      <c r="B2294" s="95" t="str">
        <f ca="1">IF(LEN(A2294)=0,"",INDEX('Smelter Look-up'!$A:$A,MATCH($A2294,'Smelter Look-up'!$E:$E,0)))</f>
        <v/>
      </c>
      <c r="C2294" s="95" t="str">
        <f ca="1">IF(LEN(A2294)=0,"",INDEX('Smelter Look-up'!$C:$C,MATCH($A2294,'Smelter Look-up'!$E:$E,0)))</f>
        <v/>
      </c>
      <c r="D2294" s="95"/>
      <c r="E2294" s="95" t="str">
        <f ca="1">IF(ISERROR($Y2294),"",OFFSET('Smelter Look-up'!$D$4,$Y2294-4,0)&amp;"")</f>
        <v/>
      </c>
      <c r="F2294" s="95" t="str">
        <f ca="1">IF(ISERROR($Y2294),"",OFFSET('Smelter Look-up'!$E$4,$Y2294-4,0))</f>
        <v/>
      </c>
      <c r="G2294" s="95" t="str">
        <f ca="1">IF(C2294="Smelter not listed","Enter smelter details",IF(ISERROR($Y2294),"",OFFSET('Smelter Look-up'!$F$4,$Y2294-4,0)))</f>
        <v/>
      </c>
      <c r="H2294" s="154" t="str">
        <f ca="1">IF(ISERROR($Y2294),"",OFFSET('Smelter Look-up'!$G$4,$Y2294-4,0))</f>
        <v/>
      </c>
      <c r="I2294" s="96" t="str">
        <f ca="1">IF(ISERROR($Y2294),"",OFFSET('Smelter Look-up'!$H$4,$Y2294-4,0))</f>
        <v/>
      </c>
      <c r="J2294" s="96" t="str">
        <f ca="1">IF(ISERROR($Y2294),"",OFFSET('Smelter Look-up'!$I$4,$Y2294-4,0))</f>
        <v/>
      </c>
      <c r="K2294" s="97"/>
      <c r="L2294" s="97"/>
      <c r="M2294" s="97"/>
      <c r="N2294" s="97"/>
      <c r="O2294" s="97"/>
      <c r="P2294" s="97"/>
      <c r="Q2294" s="98"/>
      <c r="R2294" s="140" t="str">
        <f ca="1">IF(ISERROR($Y2294),"",OFFSET('Smelter Look-up'!$C$4,$Y2294-4,0)&amp;"")</f>
        <v/>
      </c>
      <c r="S2294" s="98" t="str">
        <f ca="1" t="shared" si="258"/>
        <v/>
      </c>
      <c r="T2294" s="98" t="str">
        <f ca="1">IF(B2294="","",IF(ISERROR(MATCH($J2294,SorP!B:B,0)),"",INDIRECT("'SorP'!$A$"&amp;MATCH($S2294&amp;$J2294,SorP!C:C,0))))</f>
        <v/>
      </c>
      <c r="U2294" s="99"/>
      <c r="V2294" s="74" t="str">
        <f ca="1" t="shared" si="259"/>
        <v/>
      </c>
      <c r="W2294" s="74" t="b">
        <f ca="1" t="shared" si="260"/>
        <v>0</v>
      </c>
      <c r="X2294" s="74" t="str">
        <f ca="1" t="shared" si="261"/>
        <v>+</v>
      </c>
      <c r="Y2294" s="74" t="e">
        <f ca="1">IF(C2294="",NA(),MATCH($B2294&amp;$C2294,'Smelter Look-up'!$J:$J,0))</f>
        <v>#N/A</v>
      </c>
      <c r="AB2294" s="74">
        <f ca="1" t="shared" si="262"/>
        <v>0</v>
      </c>
      <c r="AC2294" s="74" t="str">
        <f ca="1" t="shared" si="263"/>
        <v/>
      </c>
      <c r="AD2294" s="74" t="str">
        <f ca="1" t="shared" si="257"/>
        <v/>
      </c>
    </row>
    <row r="2295" s="74" customFormat="1" ht="20.15" customHeight="1" spans="1:30">
      <c r="A2295" s="97"/>
      <c r="B2295" s="95" t="str">
        <f ca="1">IF(LEN(A2295)=0,"",INDEX('Smelter Look-up'!$A:$A,MATCH($A2295,'Smelter Look-up'!$E:$E,0)))</f>
        <v/>
      </c>
      <c r="C2295" s="95" t="str">
        <f ca="1">IF(LEN(A2295)=0,"",INDEX('Smelter Look-up'!$C:$C,MATCH($A2295,'Smelter Look-up'!$E:$E,0)))</f>
        <v/>
      </c>
      <c r="D2295" s="95"/>
      <c r="E2295" s="95" t="str">
        <f ca="1">IF(ISERROR($Y2295),"",OFFSET('Smelter Look-up'!$D$4,$Y2295-4,0)&amp;"")</f>
        <v/>
      </c>
      <c r="F2295" s="95" t="str">
        <f ca="1">IF(ISERROR($Y2295),"",OFFSET('Smelter Look-up'!$E$4,$Y2295-4,0))</f>
        <v/>
      </c>
      <c r="G2295" s="95" t="str">
        <f ca="1">IF(C2295="Smelter not listed","Enter smelter details",IF(ISERROR($Y2295),"",OFFSET('Smelter Look-up'!$F$4,$Y2295-4,0)))</f>
        <v/>
      </c>
      <c r="H2295" s="154" t="str">
        <f ca="1">IF(ISERROR($Y2295),"",OFFSET('Smelter Look-up'!$G$4,$Y2295-4,0))</f>
        <v/>
      </c>
      <c r="I2295" s="96" t="str">
        <f ca="1">IF(ISERROR($Y2295),"",OFFSET('Smelter Look-up'!$H$4,$Y2295-4,0))</f>
        <v/>
      </c>
      <c r="J2295" s="96" t="str">
        <f ca="1">IF(ISERROR($Y2295),"",OFFSET('Smelter Look-up'!$I$4,$Y2295-4,0))</f>
        <v/>
      </c>
      <c r="K2295" s="97"/>
      <c r="L2295" s="97"/>
      <c r="M2295" s="97"/>
      <c r="N2295" s="97"/>
      <c r="O2295" s="97"/>
      <c r="P2295" s="97"/>
      <c r="Q2295" s="98"/>
      <c r="R2295" s="140" t="str">
        <f ca="1">IF(ISERROR($Y2295),"",OFFSET('Smelter Look-up'!$C$4,$Y2295-4,0)&amp;"")</f>
        <v/>
      </c>
      <c r="S2295" s="98" t="str">
        <f ca="1" t="shared" si="258"/>
        <v/>
      </c>
      <c r="T2295" s="98" t="str">
        <f ca="1">IF(B2295="","",IF(ISERROR(MATCH($J2295,SorP!B:B,0)),"",INDIRECT("'SorP'!$A$"&amp;MATCH($S2295&amp;$J2295,SorP!C:C,0))))</f>
        <v/>
      </c>
      <c r="U2295" s="99"/>
      <c r="V2295" s="74" t="str">
        <f ca="1" t="shared" si="259"/>
        <v/>
      </c>
      <c r="W2295" s="74" t="b">
        <f ca="1" t="shared" si="260"/>
        <v>0</v>
      </c>
      <c r="X2295" s="74" t="str">
        <f ca="1" t="shared" si="261"/>
        <v>+</v>
      </c>
      <c r="Y2295" s="74" t="e">
        <f ca="1">IF(C2295="",NA(),MATCH($B2295&amp;$C2295,'Smelter Look-up'!$J:$J,0))</f>
        <v>#N/A</v>
      </c>
      <c r="AB2295" s="74">
        <f ca="1" t="shared" si="262"/>
        <v>0</v>
      </c>
      <c r="AC2295" s="74" t="str">
        <f ca="1" t="shared" si="263"/>
        <v/>
      </c>
      <c r="AD2295" s="74" t="str">
        <f ca="1" t="shared" ref="AD2295:AD2358" si="264">IF(C2295="Smelter not listed",D2295,IF(C2295="Smelter not yet identified","",C2295))</f>
        <v/>
      </c>
    </row>
    <row r="2296" s="74" customFormat="1" ht="20.15" customHeight="1" spans="1:30">
      <c r="A2296" s="97"/>
      <c r="B2296" s="95" t="str">
        <f ca="1">IF(LEN(A2296)=0,"",INDEX('Smelter Look-up'!$A:$A,MATCH($A2296,'Smelter Look-up'!$E:$E,0)))</f>
        <v/>
      </c>
      <c r="C2296" s="95" t="str">
        <f ca="1">IF(LEN(A2296)=0,"",INDEX('Smelter Look-up'!$C:$C,MATCH($A2296,'Smelter Look-up'!$E:$E,0)))</f>
        <v/>
      </c>
      <c r="D2296" s="95"/>
      <c r="E2296" s="95" t="str">
        <f ca="1">IF(ISERROR($Y2296),"",OFFSET('Smelter Look-up'!$D$4,$Y2296-4,0)&amp;"")</f>
        <v/>
      </c>
      <c r="F2296" s="95" t="str">
        <f ca="1">IF(ISERROR($Y2296),"",OFFSET('Smelter Look-up'!$E$4,$Y2296-4,0))</f>
        <v/>
      </c>
      <c r="G2296" s="95" t="str">
        <f ca="1">IF(C2296="Smelter not listed","Enter smelter details",IF(ISERROR($Y2296),"",OFFSET('Smelter Look-up'!$F$4,$Y2296-4,0)))</f>
        <v/>
      </c>
      <c r="H2296" s="154" t="str">
        <f ca="1">IF(ISERROR($Y2296),"",OFFSET('Smelter Look-up'!$G$4,$Y2296-4,0))</f>
        <v/>
      </c>
      <c r="I2296" s="96" t="str">
        <f ca="1">IF(ISERROR($Y2296),"",OFFSET('Smelter Look-up'!$H$4,$Y2296-4,0))</f>
        <v/>
      </c>
      <c r="J2296" s="96" t="str">
        <f ca="1">IF(ISERROR($Y2296),"",OFFSET('Smelter Look-up'!$I$4,$Y2296-4,0))</f>
        <v/>
      </c>
      <c r="K2296" s="97"/>
      <c r="L2296" s="97"/>
      <c r="M2296" s="97"/>
      <c r="N2296" s="97"/>
      <c r="O2296" s="97"/>
      <c r="P2296" s="97"/>
      <c r="Q2296" s="98"/>
      <c r="R2296" s="140" t="str">
        <f ca="1">IF(ISERROR($Y2296),"",OFFSET('Smelter Look-up'!$C$4,$Y2296-4,0)&amp;"")</f>
        <v/>
      </c>
      <c r="S2296" s="98" t="str">
        <f ca="1" t="shared" si="258"/>
        <v/>
      </c>
      <c r="T2296" s="98" t="str">
        <f ca="1">IF(B2296="","",IF(ISERROR(MATCH($J2296,SorP!B:B,0)),"",INDIRECT("'SorP'!$A$"&amp;MATCH($S2296&amp;$J2296,SorP!C:C,0))))</f>
        <v/>
      </c>
      <c r="U2296" s="99"/>
      <c r="V2296" s="74" t="str">
        <f ca="1" t="shared" si="259"/>
        <v/>
      </c>
      <c r="W2296" s="74" t="b">
        <f ca="1" t="shared" si="260"/>
        <v>0</v>
      </c>
      <c r="X2296" s="74" t="str">
        <f ca="1" t="shared" si="261"/>
        <v>+</v>
      </c>
      <c r="Y2296" s="74" t="e">
        <f ca="1">IF(C2296="",NA(),MATCH($B2296&amp;$C2296,'Smelter Look-up'!$J:$J,0))</f>
        <v>#N/A</v>
      </c>
      <c r="AB2296" s="74">
        <f ca="1" t="shared" si="262"/>
        <v>0</v>
      </c>
      <c r="AC2296" s="74" t="str">
        <f ca="1" t="shared" si="263"/>
        <v/>
      </c>
      <c r="AD2296" s="74" t="str">
        <f ca="1" t="shared" si="264"/>
        <v/>
      </c>
    </row>
    <row r="2297" s="74" customFormat="1" ht="20.15" customHeight="1" spans="1:30">
      <c r="A2297" s="97"/>
      <c r="B2297" s="95" t="str">
        <f ca="1">IF(LEN(A2297)=0,"",INDEX('Smelter Look-up'!$A:$A,MATCH($A2297,'Smelter Look-up'!$E:$E,0)))</f>
        <v/>
      </c>
      <c r="C2297" s="95" t="str">
        <f ca="1">IF(LEN(A2297)=0,"",INDEX('Smelter Look-up'!$C:$C,MATCH($A2297,'Smelter Look-up'!$E:$E,0)))</f>
        <v/>
      </c>
      <c r="D2297" s="95"/>
      <c r="E2297" s="95" t="str">
        <f ca="1">IF(ISERROR($Y2297),"",OFFSET('Smelter Look-up'!$D$4,$Y2297-4,0)&amp;"")</f>
        <v/>
      </c>
      <c r="F2297" s="95" t="str">
        <f ca="1">IF(ISERROR($Y2297),"",OFFSET('Smelter Look-up'!$E$4,$Y2297-4,0))</f>
        <v/>
      </c>
      <c r="G2297" s="95" t="str">
        <f ca="1">IF(C2297="Smelter not listed","Enter smelter details",IF(ISERROR($Y2297),"",OFFSET('Smelter Look-up'!$F$4,$Y2297-4,0)))</f>
        <v/>
      </c>
      <c r="H2297" s="154" t="str">
        <f ca="1">IF(ISERROR($Y2297),"",OFFSET('Smelter Look-up'!$G$4,$Y2297-4,0))</f>
        <v/>
      </c>
      <c r="I2297" s="96" t="str">
        <f ca="1">IF(ISERROR($Y2297),"",OFFSET('Smelter Look-up'!$H$4,$Y2297-4,0))</f>
        <v/>
      </c>
      <c r="J2297" s="96" t="str">
        <f ca="1">IF(ISERROR($Y2297),"",OFFSET('Smelter Look-up'!$I$4,$Y2297-4,0))</f>
        <v/>
      </c>
      <c r="K2297" s="97"/>
      <c r="L2297" s="97"/>
      <c r="M2297" s="97"/>
      <c r="N2297" s="97"/>
      <c r="O2297" s="97"/>
      <c r="P2297" s="97"/>
      <c r="Q2297" s="98"/>
      <c r="R2297" s="140" t="str">
        <f ca="1">IF(ISERROR($Y2297),"",OFFSET('Smelter Look-up'!$C$4,$Y2297-4,0)&amp;"")</f>
        <v/>
      </c>
      <c r="S2297" s="98" t="str">
        <f ca="1" t="shared" si="258"/>
        <v/>
      </c>
      <c r="T2297" s="98" t="str">
        <f ca="1">IF(B2297="","",IF(ISERROR(MATCH($J2297,SorP!B:B,0)),"",INDIRECT("'SorP'!$A$"&amp;MATCH($S2297&amp;$J2297,SorP!C:C,0))))</f>
        <v/>
      </c>
      <c r="U2297" s="99"/>
      <c r="V2297" s="74" t="str">
        <f ca="1" t="shared" si="259"/>
        <v/>
      </c>
      <c r="W2297" s="74" t="b">
        <f ca="1" t="shared" si="260"/>
        <v>0</v>
      </c>
      <c r="X2297" s="74" t="str">
        <f ca="1" t="shared" si="261"/>
        <v>+</v>
      </c>
      <c r="Y2297" s="74" t="e">
        <f ca="1">IF(C2297="",NA(),MATCH($B2297&amp;$C2297,'Smelter Look-up'!$J:$J,0))</f>
        <v>#N/A</v>
      </c>
      <c r="AB2297" s="74">
        <f ca="1" t="shared" si="262"/>
        <v>0</v>
      </c>
      <c r="AC2297" s="74" t="str">
        <f ca="1" t="shared" si="263"/>
        <v/>
      </c>
      <c r="AD2297" s="74" t="str">
        <f ca="1" t="shared" si="264"/>
        <v/>
      </c>
    </row>
    <row r="2298" s="74" customFormat="1" ht="20.15" customHeight="1" spans="1:30">
      <c r="A2298" s="97"/>
      <c r="B2298" s="95" t="str">
        <f ca="1">IF(LEN(A2298)=0,"",INDEX('Smelter Look-up'!$A:$A,MATCH($A2298,'Smelter Look-up'!$E:$E,0)))</f>
        <v/>
      </c>
      <c r="C2298" s="95" t="str">
        <f ca="1">IF(LEN(A2298)=0,"",INDEX('Smelter Look-up'!$C:$C,MATCH($A2298,'Smelter Look-up'!$E:$E,0)))</f>
        <v/>
      </c>
      <c r="D2298" s="95"/>
      <c r="E2298" s="95" t="str">
        <f ca="1">IF(ISERROR($Y2298),"",OFFSET('Smelter Look-up'!$D$4,$Y2298-4,0)&amp;"")</f>
        <v/>
      </c>
      <c r="F2298" s="95" t="str">
        <f ca="1">IF(ISERROR($Y2298),"",OFFSET('Smelter Look-up'!$E$4,$Y2298-4,0))</f>
        <v/>
      </c>
      <c r="G2298" s="95" t="str">
        <f ca="1">IF(C2298="Smelter not listed","Enter smelter details",IF(ISERROR($Y2298),"",OFFSET('Smelter Look-up'!$F$4,$Y2298-4,0)))</f>
        <v/>
      </c>
      <c r="H2298" s="154" t="str">
        <f ca="1">IF(ISERROR($Y2298),"",OFFSET('Smelter Look-up'!$G$4,$Y2298-4,0))</f>
        <v/>
      </c>
      <c r="I2298" s="96" t="str">
        <f ca="1">IF(ISERROR($Y2298),"",OFFSET('Smelter Look-up'!$H$4,$Y2298-4,0))</f>
        <v/>
      </c>
      <c r="J2298" s="96" t="str">
        <f ca="1">IF(ISERROR($Y2298),"",OFFSET('Smelter Look-up'!$I$4,$Y2298-4,0))</f>
        <v/>
      </c>
      <c r="K2298" s="97"/>
      <c r="L2298" s="97"/>
      <c r="M2298" s="97"/>
      <c r="N2298" s="97"/>
      <c r="O2298" s="97"/>
      <c r="P2298" s="97"/>
      <c r="Q2298" s="98"/>
      <c r="R2298" s="140" t="str">
        <f ca="1">IF(ISERROR($Y2298),"",OFFSET('Smelter Look-up'!$C$4,$Y2298-4,0)&amp;"")</f>
        <v/>
      </c>
      <c r="S2298" s="98" t="str">
        <f ca="1" t="shared" si="258"/>
        <v/>
      </c>
      <c r="T2298" s="98" t="str">
        <f ca="1">IF(B2298="","",IF(ISERROR(MATCH($J2298,SorP!B:B,0)),"",INDIRECT("'SorP'!$A$"&amp;MATCH($S2298&amp;$J2298,SorP!C:C,0))))</f>
        <v/>
      </c>
      <c r="U2298" s="99"/>
      <c r="V2298" s="74" t="str">
        <f ca="1" t="shared" si="259"/>
        <v/>
      </c>
      <c r="W2298" s="74" t="b">
        <f ca="1" t="shared" si="260"/>
        <v>0</v>
      </c>
      <c r="X2298" s="74" t="str">
        <f ca="1" t="shared" si="261"/>
        <v>+</v>
      </c>
      <c r="Y2298" s="74" t="e">
        <f ca="1">IF(C2298="",NA(),MATCH($B2298&amp;$C2298,'Smelter Look-up'!$J:$J,0))</f>
        <v>#N/A</v>
      </c>
      <c r="AB2298" s="74">
        <f ca="1" t="shared" si="262"/>
        <v>0</v>
      </c>
      <c r="AC2298" s="74" t="str">
        <f ca="1" t="shared" si="263"/>
        <v/>
      </c>
      <c r="AD2298" s="74" t="str">
        <f ca="1" t="shared" si="264"/>
        <v/>
      </c>
    </row>
    <row r="2299" s="74" customFormat="1" ht="20.15" customHeight="1" spans="1:30">
      <c r="A2299" s="97"/>
      <c r="B2299" s="95" t="str">
        <f ca="1">IF(LEN(A2299)=0,"",INDEX('Smelter Look-up'!$A:$A,MATCH($A2299,'Smelter Look-up'!$E:$E,0)))</f>
        <v/>
      </c>
      <c r="C2299" s="95" t="str">
        <f ca="1">IF(LEN(A2299)=0,"",INDEX('Smelter Look-up'!$C:$C,MATCH($A2299,'Smelter Look-up'!$E:$E,0)))</f>
        <v/>
      </c>
      <c r="D2299" s="95"/>
      <c r="E2299" s="95" t="str">
        <f ca="1">IF(ISERROR($Y2299),"",OFFSET('Smelter Look-up'!$D$4,$Y2299-4,0)&amp;"")</f>
        <v/>
      </c>
      <c r="F2299" s="95" t="str">
        <f ca="1">IF(ISERROR($Y2299),"",OFFSET('Smelter Look-up'!$E$4,$Y2299-4,0))</f>
        <v/>
      </c>
      <c r="G2299" s="95" t="str">
        <f ca="1">IF(C2299="Smelter not listed","Enter smelter details",IF(ISERROR($Y2299),"",OFFSET('Smelter Look-up'!$F$4,$Y2299-4,0)))</f>
        <v/>
      </c>
      <c r="H2299" s="154" t="str">
        <f ca="1">IF(ISERROR($Y2299),"",OFFSET('Smelter Look-up'!$G$4,$Y2299-4,0))</f>
        <v/>
      </c>
      <c r="I2299" s="96" t="str">
        <f ca="1">IF(ISERROR($Y2299),"",OFFSET('Smelter Look-up'!$H$4,$Y2299-4,0))</f>
        <v/>
      </c>
      <c r="J2299" s="96" t="str">
        <f ca="1">IF(ISERROR($Y2299),"",OFFSET('Smelter Look-up'!$I$4,$Y2299-4,0))</f>
        <v/>
      </c>
      <c r="K2299" s="97"/>
      <c r="L2299" s="97"/>
      <c r="M2299" s="97"/>
      <c r="N2299" s="97"/>
      <c r="O2299" s="97"/>
      <c r="P2299" s="97"/>
      <c r="Q2299" s="98"/>
      <c r="R2299" s="140" t="str">
        <f ca="1">IF(ISERROR($Y2299),"",OFFSET('Smelter Look-up'!$C$4,$Y2299-4,0)&amp;"")</f>
        <v/>
      </c>
      <c r="S2299" s="98" t="str">
        <f ca="1" t="shared" si="258"/>
        <v/>
      </c>
      <c r="T2299" s="98" t="str">
        <f ca="1">IF(B2299="","",IF(ISERROR(MATCH($J2299,SorP!B:B,0)),"",INDIRECT("'SorP'!$A$"&amp;MATCH($S2299&amp;$J2299,SorP!C:C,0))))</f>
        <v/>
      </c>
      <c r="U2299" s="99"/>
      <c r="V2299" s="74" t="str">
        <f ca="1" t="shared" si="259"/>
        <v/>
      </c>
      <c r="W2299" s="74" t="b">
        <f ca="1" t="shared" si="260"/>
        <v>0</v>
      </c>
      <c r="X2299" s="74" t="str">
        <f ca="1" t="shared" si="261"/>
        <v>+</v>
      </c>
      <c r="Y2299" s="74" t="e">
        <f ca="1">IF(C2299="",NA(),MATCH($B2299&amp;$C2299,'Smelter Look-up'!$J:$J,0))</f>
        <v>#N/A</v>
      </c>
      <c r="AB2299" s="74">
        <f ca="1" t="shared" si="262"/>
        <v>0</v>
      </c>
      <c r="AC2299" s="74" t="str">
        <f ca="1" t="shared" si="263"/>
        <v/>
      </c>
      <c r="AD2299" s="74" t="str">
        <f ca="1" t="shared" si="264"/>
        <v/>
      </c>
    </row>
    <row r="2300" s="74" customFormat="1" ht="20.15" customHeight="1" spans="1:30">
      <c r="A2300" s="97"/>
      <c r="B2300" s="95" t="str">
        <f ca="1">IF(LEN(A2300)=0,"",INDEX('Smelter Look-up'!$A:$A,MATCH($A2300,'Smelter Look-up'!$E:$E,0)))</f>
        <v/>
      </c>
      <c r="C2300" s="95" t="str">
        <f ca="1">IF(LEN(A2300)=0,"",INDEX('Smelter Look-up'!$C:$C,MATCH($A2300,'Smelter Look-up'!$E:$E,0)))</f>
        <v/>
      </c>
      <c r="D2300" s="95"/>
      <c r="E2300" s="95" t="str">
        <f ca="1">IF(ISERROR($Y2300),"",OFFSET('Smelter Look-up'!$D$4,$Y2300-4,0)&amp;"")</f>
        <v/>
      </c>
      <c r="F2300" s="95" t="str">
        <f ca="1">IF(ISERROR($Y2300),"",OFFSET('Smelter Look-up'!$E$4,$Y2300-4,0))</f>
        <v/>
      </c>
      <c r="G2300" s="95" t="str">
        <f ca="1">IF(C2300="Smelter not listed","Enter smelter details",IF(ISERROR($Y2300),"",OFFSET('Smelter Look-up'!$F$4,$Y2300-4,0)))</f>
        <v/>
      </c>
      <c r="H2300" s="154" t="str">
        <f ca="1">IF(ISERROR($Y2300),"",OFFSET('Smelter Look-up'!$G$4,$Y2300-4,0))</f>
        <v/>
      </c>
      <c r="I2300" s="96" t="str">
        <f ca="1">IF(ISERROR($Y2300),"",OFFSET('Smelter Look-up'!$H$4,$Y2300-4,0))</f>
        <v/>
      </c>
      <c r="J2300" s="96" t="str">
        <f ca="1">IF(ISERROR($Y2300),"",OFFSET('Smelter Look-up'!$I$4,$Y2300-4,0))</f>
        <v/>
      </c>
      <c r="K2300" s="97"/>
      <c r="L2300" s="97"/>
      <c r="M2300" s="97"/>
      <c r="N2300" s="97"/>
      <c r="O2300" s="97"/>
      <c r="P2300" s="97"/>
      <c r="Q2300" s="98"/>
      <c r="R2300" s="140" t="str">
        <f ca="1">IF(ISERROR($Y2300),"",OFFSET('Smelter Look-up'!$C$4,$Y2300-4,0)&amp;"")</f>
        <v/>
      </c>
      <c r="S2300" s="98" t="str">
        <f ca="1" t="shared" si="258"/>
        <v/>
      </c>
      <c r="T2300" s="98" t="str">
        <f ca="1">IF(B2300="","",IF(ISERROR(MATCH($J2300,SorP!B:B,0)),"",INDIRECT("'SorP'!$A$"&amp;MATCH($S2300&amp;$J2300,SorP!C:C,0))))</f>
        <v/>
      </c>
      <c r="U2300" s="99"/>
      <c r="V2300" s="74" t="str">
        <f ca="1" t="shared" si="259"/>
        <v/>
      </c>
      <c r="W2300" s="74" t="b">
        <f ca="1" t="shared" si="260"/>
        <v>0</v>
      </c>
      <c r="X2300" s="74" t="str">
        <f ca="1" t="shared" si="261"/>
        <v>+</v>
      </c>
      <c r="Y2300" s="74" t="e">
        <f ca="1">IF(C2300="",NA(),MATCH($B2300&amp;$C2300,'Smelter Look-up'!$J:$J,0))</f>
        <v>#N/A</v>
      </c>
      <c r="AB2300" s="74">
        <f ca="1" t="shared" si="262"/>
        <v>0</v>
      </c>
      <c r="AC2300" s="74" t="str">
        <f ca="1" t="shared" si="263"/>
        <v/>
      </c>
      <c r="AD2300" s="74" t="str">
        <f ca="1" t="shared" si="264"/>
        <v/>
      </c>
    </row>
    <row r="2301" s="74" customFormat="1" ht="20.15" customHeight="1" spans="1:30">
      <c r="A2301" s="97"/>
      <c r="B2301" s="95" t="str">
        <f ca="1">IF(LEN(A2301)=0,"",INDEX('Smelter Look-up'!$A:$A,MATCH($A2301,'Smelter Look-up'!$E:$E,0)))</f>
        <v/>
      </c>
      <c r="C2301" s="95" t="str">
        <f ca="1">IF(LEN(A2301)=0,"",INDEX('Smelter Look-up'!$C:$C,MATCH($A2301,'Smelter Look-up'!$E:$E,0)))</f>
        <v/>
      </c>
      <c r="D2301" s="95"/>
      <c r="E2301" s="95" t="str">
        <f ca="1">IF(ISERROR($Y2301),"",OFFSET('Smelter Look-up'!$D$4,$Y2301-4,0)&amp;"")</f>
        <v/>
      </c>
      <c r="F2301" s="95" t="str">
        <f ca="1">IF(ISERROR($Y2301),"",OFFSET('Smelter Look-up'!$E$4,$Y2301-4,0))</f>
        <v/>
      </c>
      <c r="G2301" s="95" t="str">
        <f ca="1">IF(C2301="Smelter not listed","Enter smelter details",IF(ISERROR($Y2301),"",OFFSET('Smelter Look-up'!$F$4,$Y2301-4,0)))</f>
        <v/>
      </c>
      <c r="H2301" s="154" t="str">
        <f ca="1">IF(ISERROR($Y2301),"",OFFSET('Smelter Look-up'!$G$4,$Y2301-4,0))</f>
        <v/>
      </c>
      <c r="I2301" s="96" t="str">
        <f ca="1">IF(ISERROR($Y2301),"",OFFSET('Smelter Look-up'!$H$4,$Y2301-4,0))</f>
        <v/>
      </c>
      <c r="J2301" s="96" t="str">
        <f ca="1">IF(ISERROR($Y2301),"",OFFSET('Smelter Look-up'!$I$4,$Y2301-4,0))</f>
        <v/>
      </c>
      <c r="K2301" s="97"/>
      <c r="L2301" s="97"/>
      <c r="M2301" s="97"/>
      <c r="N2301" s="97"/>
      <c r="O2301" s="97"/>
      <c r="P2301" s="97"/>
      <c r="Q2301" s="98"/>
      <c r="R2301" s="140" t="str">
        <f ca="1">IF(ISERROR($Y2301),"",OFFSET('Smelter Look-up'!$C$4,$Y2301-4,0)&amp;"")</f>
        <v/>
      </c>
      <c r="S2301" s="98" t="str">
        <f ca="1" t="shared" si="258"/>
        <v/>
      </c>
      <c r="T2301" s="98" t="str">
        <f ca="1">IF(B2301="","",IF(ISERROR(MATCH($J2301,SorP!B:B,0)),"",INDIRECT("'SorP'!$A$"&amp;MATCH($S2301&amp;$J2301,SorP!C:C,0))))</f>
        <v/>
      </c>
      <c r="U2301" s="99"/>
      <c r="V2301" s="74" t="str">
        <f ca="1" t="shared" si="259"/>
        <v/>
      </c>
      <c r="W2301" s="74" t="b">
        <f ca="1" t="shared" si="260"/>
        <v>0</v>
      </c>
      <c r="X2301" s="74" t="str">
        <f ca="1" t="shared" si="261"/>
        <v>+</v>
      </c>
      <c r="Y2301" s="74" t="e">
        <f ca="1">IF(C2301="",NA(),MATCH($B2301&amp;$C2301,'Smelter Look-up'!$J:$J,0))</f>
        <v>#N/A</v>
      </c>
      <c r="AB2301" s="74">
        <f ca="1" t="shared" si="262"/>
        <v>0</v>
      </c>
      <c r="AC2301" s="74" t="str">
        <f ca="1" t="shared" si="263"/>
        <v/>
      </c>
      <c r="AD2301" s="74" t="str">
        <f ca="1" t="shared" si="264"/>
        <v/>
      </c>
    </row>
    <row r="2302" s="74" customFormat="1" ht="20.15" customHeight="1" spans="1:30">
      <c r="A2302" s="97"/>
      <c r="B2302" s="95" t="str">
        <f ca="1">IF(LEN(A2302)=0,"",INDEX('Smelter Look-up'!$A:$A,MATCH($A2302,'Smelter Look-up'!$E:$E,0)))</f>
        <v/>
      </c>
      <c r="C2302" s="95" t="str">
        <f ca="1">IF(LEN(A2302)=0,"",INDEX('Smelter Look-up'!$C:$C,MATCH($A2302,'Smelter Look-up'!$E:$E,0)))</f>
        <v/>
      </c>
      <c r="D2302" s="95"/>
      <c r="E2302" s="95" t="str">
        <f ca="1">IF(ISERROR($Y2302),"",OFFSET('Smelter Look-up'!$D$4,$Y2302-4,0)&amp;"")</f>
        <v/>
      </c>
      <c r="F2302" s="95" t="str">
        <f ca="1">IF(ISERROR($Y2302),"",OFFSET('Smelter Look-up'!$E$4,$Y2302-4,0))</f>
        <v/>
      </c>
      <c r="G2302" s="95" t="str">
        <f ca="1">IF(C2302="Smelter not listed","Enter smelter details",IF(ISERROR($Y2302),"",OFFSET('Smelter Look-up'!$F$4,$Y2302-4,0)))</f>
        <v/>
      </c>
      <c r="H2302" s="154" t="str">
        <f ca="1">IF(ISERROR($Y2302),"",OFFSET('Smelter Look-up'!$G$4,$Y2302-4,0))</f>
        <v/>
      </c>
      <c r="I2302" s="96" t="str">
        <f ca="1">IF(ISERROR($Y2302),"",OFFSET('Smelter Look-up'!$H$4,$Y2302-4,0))</f>
        <v/>
      </c>
      <c r="J2302" s="96" t="str">
        <f ca="1">IF(ISERROR($Y2302),"",OFFSET('Smelter Look-up'!$I$4,$Y2302-4,0))</f>
        <v/>
      </c>
      <c r="K2302" s="97"/>
      <c r="L2302" s="97"/>
      <c r="M2302" s="97"/>
      <c r="N2302" s="97"/>
      <c r="O2302" s="97"/>
      <c r="P2302" s="97"/>
      <c r="Q2302" s="98"/>
      <c r="R2302" s="140" t="str">
        <f ca="1">IF(ISERROR($Y2302),"",OFFSET('Smelter Look-up'!$C$4,$Y2302-4,0)&amp;"")</f>
        <v/>
      </c>
      <c r="S2302" s="98" t="str">
        <f ca="1" t="shared" si="258"/>
        <v/>
      </c>
      <c r="T2302" s="98" t="str">
        <f ca="1">IF(B2302="","",IF(ISERROR(MATCH($J2302,SorP!B:B,0)),"",INDIRECT("'SorP'!$A$"&amp;MATCH($S2302&amp;$J2302,SorP!C:C,0))))</f>
        <v/>
      </c>
      <c r="U2302" s="99"/>
      <c r="V2302" s="74" t="str">
        <f ca="1" t="shared" si="259"/>
        <v/>
      </c>
      <c r="W2302" s="74" t="b">
        <f ca="1" t="shared" si="260"/>
        <v>0</v>
      </c>
      <c r="X2302" s="74" t="str">
        <f ca="1" t="shared" si="261"/>
        <v>+</v>
      </c>
      <c r="Y2302" s="74" t="e">
        <f ca="1">IF(C2302="",NA(),MATCH($B2302&amp;$C2302,'Smelter Look-up'!$J:$J,0))</f>
        <v>#N/A</v>
      </c>
      <c r="AB2302" s="74">
        <f ca="1" t="shared" si="262"/>
        <v>0</v>
      </c>
      <c r="AC2302" s="74" t="str">
        <f ca="1" t="shared" si="263"/>
        <v/>
      </c>
      <c r="AD2302" s="74" t="str">
        <f ca="1" t="shared" si="264"/>
        <v/>
      </c>
    </row>
    <row r="2303" s="74" customFormat="1" ht="20.15" customHeight="1" spans="1:30">
      <c r="A2303" s="97"/>
      <c r="B2303" s="95" t="str">
        <f ca="1">IF(LEN(A2303)=0,"",INDEX('Smelter Look-up'!$A:$A,MATCH($A2303,'Smelter Look-up'!$E:$E,0)))</f>
        <v/>
      </c>
      <c r="C2303" s="95" t="str">
        <f ca="1">IF(LEN(A2303)=0,"",INDEX('Smelter Look-up'!$C:$C,MATCH($A2303,'Smelter Look-up'!$E:$E,0)))</f>
        <v/>
      </c>
      <c r="D2303" s="95"/>
      <c r="E2303" s="95" t="str">
        <f ca="1">IF(ISERROR($Y2303),"",OFFSET('Smelter Look-up'!$D$4,$Y2303-4,0)&amp;"")</f>
        <v/>
      </c>
      <c r="F2303" s="95" t="str">
        <f ca="1">IF(ISERROR($Y2303),"",OFFSET('Smelter Look-up'!$E$4,$Y2303-4,0))</f>
        <v/>
      </c>
      <c r="G2303" s="95" t="str">
        <f ca="1">IF(C2303="Smelter not listed","Enter smelter details",IF(ISERROR($Y2303),"",OFFSET('Smelter Look-up'!$F$4,$Y2303-4,0)))</f>
        <v/>
      </c>
      <c r="H2303" s="154" t="str">
        <f ca="1">IF(ISERROR($Y2303),"",OFFSET('Smelter Look-up'!$G$4,$Y2303-4,0))</f>
        <v/>
      </c>
      <c r="I2303" s="96" t="str">
        <f ca="1">IF(ISERROR($Y2303),"",OFFSET('Smelter Look-up'!$H$4,$Y2303-4,0))</f>
        <v/>
      </c>
      <c r="J2303" s="96" t="str">
        <f ca="1">IF(ISERROR($Y2303),"",OFFSET('Smelter Look-up'!$I$4,$Y2303-4,0))</f>
        <v/>
      </c>
      <c r="K2303" s="97"/>
      <c r="L2303" s="97"/>
      <c r="M2303" s="97"/>
      <c r="N2303" s="97"/>
      <c r="O2303" s="97"/>
      <c r="P2303" s="97"/>
      <c r="Q2303" s="98"/>
      <c r="R2303" s="140" t="str">
        <f ca="1">IF(ISERROR($Y2303),"",OFFSET('Smelter Look-up'!$C$4,$Y2303-4,0)&amp;"")</f>
        <v/>
      </c>
      <c r="S2303" s="98" t="str">
        <f ca="1" t="shared" si="258"/>
        <v/>
      </c>
      <c r="T2303" s="98" t="str">
        <f ca="1">IF(B2303="","",IF(ISERROR(MATCH($J2303,SorP!B:B,0)),"",INDIRECT("'SorP'!$A$"&amp;MATCH($S2303&amp;$J2303,SorP!C:C,0))))</f>
        <v/>
      </c>
      <c r="U2303" s="99"/>
      <c r="V2303" s="74" t="str">
        <f ca="1" t="shared" si="259"/>
        <v/>
      </c>
      <c r="W2303" s="74" t="b">
        <f ca="1" t="shared" si="260"/>
        <v>0</v>
      </c>
      <c r="X2303" s="74" t="str">
        <f ca="1" t="shared" si="261"/>
        <v>+</v>
      </c>
      <c r="Y2303" s="74" t="e">
        <f ca="1">IF(C2303="",NA(),MATCH($B2303&amp;$C2303,'Smelter Look-up'!$J:$J,0))</f>
        <v>#N/A</v>
      </c>
      <c r="AB2303" s="74">
        <f ca="1" t="shared" si="262"/>
        <v>0</v>
      </c>
      <c r="AC2303" s="74" t="str">
        <f ca="1" t="shared" si="263"/>
        <v/>
      </c>
      <c r="AD2303" s="74" t="str">
        <f ca="1" t="shared" si="264"/>
        <v/>
      </c>
    </row>
    <row r="2304" s="74" customFormat="1" ht="20.15" customHeight="1" spans="1:30">
      <c r="A2304" s="97"/>
      <c r="B2304" s="95" t="str">
        <f ca="1">IF(LEN(A2304)=0,"",INDEX('Smelter Look-up'!$A:$A,MATCH($A2304,'Smelter Look-up'!$E:$E,0)))</f>
        <v/>
      </c>
      <c r="C2304" s="95" t="str">
        <f ca="1">IF(LEN(A2304)=0,"",INDEX('Smelter Look-up'!$C:$C,MATCH($A2304,'Smelter Look-up'!$E:$E,0)))</f>
        <v/>
      </c>
      <c r="D2304" s="95"/>
      <c r="E2304" s="95" t="str">
        <f ca="1">IF(ISERROR($Y2304),"",OFFSET('Smelter Look-up'!$D$4,$Y2304-4,0)&amp;"")</f>
        <v/>
      </c>
      <c r="F2304" s="95" t="str">
        <f ca="1">IF(ISERROR($Y2304),"",OFFSET('Smelter Look-up'!$E$4,$Y2304-4,0))</f>
        <v/>
      </c>
      <c r="G2304" s="95" t="str">
        <f ca="1">IF(C2304="Smelter not listed","Enter smelter details",IF(ISERROR($Y2304),"",OFFSET('Smelter Look-up'!$F$4,$Y2304-4,0)))</f>
        <v/>
      </c>
      <c r="H2304" s="154" t="str">
        <f ca="1">IF(ISERROR($Y2304),"",OFFSET('Smelter Look-up'!$G$4,$Y2304-4,0))</f>
        <v/>
      </c>
      <c r="I2304" s="96" t="str">
        <f ca="1">IF(ISERROR($Y2304),"",OFFSET('Smelter Look-up'!$H$4,$Y2304-4,0))</f>
        <v/>
      </c>
      <c r="J2304" s="96" t="str">
        <f ca="1">IF(ISERROR($Y2304),"",OFFSET('Smelter Look-up'!$I$4,$Y2304-4,0))</f>
        <v/>
      </c>
      <c r="K2304" s="97"/>
      <c r="L2304" s="97"/>
      <c r="M2304" s="97"/>
      <c r="N2304" s="97"/>
      <c r="O2304" s="97"/>
      <c r="P2304" s="97"/>
      <c r="Q2304" s="98"/>
      <c r="R2304" s="140" t="str">
        <f ca="1">IF(ISERROR($Y2304),"",OFFSET('Smelter Look-up'!$C$4,$Y2304-4,0)&amp;"")</f>
        <v/>
      </c>
      <c r="S2304" s="98" t="str">
        <f ca="1" t="shared" si="258"/>
        <v/>
      </c>
      <c r="T2304" s="98" t="str">
        <f ca="1">IF(B2304="","",IF(ISERROR(MATCH($J2304,SorP!B:B,0)),"",INDIRECT("'SorP'!$A$"&amp;MATCH($S2304&amp;$J2304,SorP!C:C,0))))</f>
        <v/>
      </c>
      <c r="U2304" s="99"/>
      <c r="V2304" s="74" t="str">
        <f ca="1" t="shared" si="259"/>
        <v/>
      </c>
      <c r="W2304" s="74" t="b">
        <f ca="1" t="shared" si="260"/>
        <v>0</v>
      </c>
      <c r="X2304" s="74" t="str">
        <f ca="1" t="shared" si="261"/>
        <v>+</v>
      </c>
      <c r="Y2304" s="74" t="e">
        <f ca="1">IF(C2304="",NA(),MATCH($B2304&amp;$C2304,'Smelter Look-up'!$J:$J,0))</f>
        <v>#N/A</v>
      </c>
      <c r="AB2304" s="74">
        <f ca="1" t="shared" si="262"/>
        <v>0</v>
      </c>
      <c r="AC2304" s="74" t="str">
        <f ca="1" t="shared" si="263"/>
        <v/>
      </c>
      <c r="AD2304" s="74" t="str">
        <f ca="1" t="shared" si="264"/>
        <v/>
      </c>
    </row>
    <row r="2305" s="74" customFormat="1" ht="20.15" customHeight="1" spans="1:30">
      <c r="A2305" s="97"/>
      <c r="B2305" s="95" t="str">
        <f ca="1">IF(LEN(A2305)=0,"",INDEX('Smelter Look-up'!$A:$A,MATCH($A2305,'Smelter Look-up'!$E:$E,0)))</f>
        <v/>
      </c>
      <c r="C2305" s="95" t="str">
        <f ca="1">IF(LEN(A2305)=0,"",INDEX('Smelter Look-up'!$C:$C,MATCH($A2305,'Smelter Look-up'!$E:$E,0)))</f>
        <v/>
      </c>
      <c r="D2305" s="95"/>
      <c r="E2305" s="95" t="str">
        <f ca="1">IF(ISERROR($Y2305),"",OFFSET('Smelter Look-up'!$D$4,$Y2305-4,0)&amp;"")</f>
        <v/>
      </c>
      <c r="F2305" s="95" t="str">
        <f ca="1">IF(ISERROR($Y2305),"",OFFSET('Smelter Look-up'!$E$4,$Y2305-4,0))</f>
        <v/>
      </c>
      <c r="G2305" s="95" t="str">
        <f ca="1">IF(C2305="Smelter not listed","Enter smelter details",IF(ISERROR($Y2305),"",OFFSET('Smelter Look-up'!$F$4,$Y2305-4,0)))</f>
        <v/>
      </c>
      <c r="H2305" s="154" t="str">
        <f ca="1">IF(ISERROR($Y2305),"",OFFSET('Smelter Look-up'!$G$4,$Y2305-4,0))</f>
        <v/>
      </c>
      <c r="I2305" s="96" t="str">
        <f ca="1">IF(ISERROR($Y2305),"",OFFSET('Smelter Look-up'!$H$4,$Y2305-4,0))</f>
        <v/>
      </c>
      <c r="J2305" s="96" t="str">
        <f ca="1">IF(ISERROR($Y2305),"",OFFSET('Smelter Look-up'!$I$4,$Y2305-4,0))</f>
        <v/>
      </c>
      <c r="K2305" s="97"/>
      <c r="L2305" s="97"/>
      <c r="M2305" s="97"/>
      <c r="N2305" s="97"/>
      <c r="O2305" s="97"/>
      <c r="P2305" s="97"/>
      <c r="Q2305" s="98"/>
      <c r="R2305" s="140" t="str">
        <f ca="1">IF(ISERROR($Y2305),"",OFFSET('Smelter Look-up'!$C$4,$Y2305-4,0)&amp;"")</f>
        <v/>
      </c>
      <c r="S2305" s="98" t="str">
        <f ca="1" t="shared" si="258"/>
        <v/>
      </c>
      <c r="T2305" s="98" t="str">
        <f ca="1">IF(B2305="","",IF(ISERROR(MATCH($J2305,SorP!B:B,0)),"",INDIRECT("'SorP'!$A$"&amp;MATCH($S2305&amp;$J2305,SorP!C:C,0))))</f>
        <v/>
      </c>
      <c r="U2305" s="99"/>
      <c r="V2305" s="74" t="str">
        <f ca="1" t="shared" si="259"/>
        <v/>
      </c>
      <c r="W2305" s="74" t="b">
        <f ca="1" t="shared" si="260"/>
        <v>0</v>
      </c>
      <c r="X2305" s="74" t="str">
        <f ca="1" t="shared" si="261"/>
        <v>+</v>
      </c>
      <c r="Y2305" s="74" t="e">
        <f ca="1">IF(C2305="",NA(),MATCH($B2305&amp;$C2305,'Smelter Look-up'!$J:$J,0))</f>
        <v>#N/A</v>
      </c>
      <c r="AB2305" s="74">
        <f ca="1" t="shared" si="262"/>
        <v>0</v>
      </c>
      <c r="AC2305" s="74" t="str">
        <f ca="1" t="shared" si="263"/>
        <v/>
      </c>
      <c r="AD2305" s="74" t="str">
        <f ca="1" t="shared" si="264"/>
        <v/>
      </c>
    </row>
    <row r="2306" s="74" customFormat="1" ht="20.15" customHeight="1" spans="1:30">
      <c r="A2306" s="97"/>
      <c r="B2306" s="95" t="str">
        <f ca="1">IF(LEN(A2306)=0,"",INDEX('Smelter Look-up'!$A:$A,MATCH($A2306,'Smelter Look-up'!$E:$E,0)))</f>
        <v/>
      </c>
      <c r="C2306" s="95" t="str">
        <f ca="1">IF(LEN(A2306)=0,"",INDEX('Smelter Look-up'!$C:$C,MATCH($A2306,'Smelter Look-up'!$E:$E,0)))</f>
        <v/>
      </c>
      <c r="D2306" s="95"/>
      <c r="E2306" s="95" t="str">
        <f ca="1">IF(ISERROR($Y2306),"",OFFSET('Smelter Look-up'!$D$4,$Y2306-4,0)&amp;"")</f>
        <v/>
      </c>
      <c r="F2306" s="95" t="str">
        <f ca="1">IF(ISERROR($Y2306),"",OFFSET('Smelter Look-up'!$E$4,$Y2306-4,0))</f>
        <v/>
      </c>
      <c r="G2306" s="95" t="str">
        <f ca="1">IF(C2306="Smelter not listed","Enter smelter details",IF(ISERROR($Y2306),"",OFFSET('Smelter Look-up'!$F$4,$Y2306-4,0)))</f>
        <v/>
      </c>
      <c r="H2306" s="154" t="str">
        <f ca="1">IF(ISERROR($Y2306),"",OFFSET('Smelter Look-up'!$G$4,$Y2306-4,0))</f>
        <v/>
      </c>
      <c r="I2306" s="96" t="str">
        <f ca="1">IF(ISERROR($Y2306),"",OFFSET('Smelter Look-up'!$H$4,$Y2306-4,0))</f>
        <v/>
      </c>
      <c r="J2306" s="96" t="str">
        <f ca="1">IF(ISERROR($Y2306),"",OFFSET('Smelter Look-up'!$I$4,$Y2306-4,0))</f>
        <v/>
      </c>
      <c r="K2306" s="97"/>
      <c r="L2306" s="97"/>
      <c r="M2306" s="97"/>
      <c r="N2306" s="97"/>
      <c r="O2306" s="97"/>
      <c r="P2306" s="97"/>
      <c r="Q2306" s="98"/>
      <c r="R2306" s="140" t="str">
        <f ca="1">IF(ISERROR($Y2306),"",OFFSET('Smelter Look-up'!$C$4,$Y2306-4,0)&amp;"")</f>
        <v/>
      </c>
      <c r="S2306" s="98" t="str">
        <f ca="1" t="shared" si="258"/>
        <v/>
      </c>
      <c r="T2306" s="98" t="str">
        <f ca="1">IF(B2306="","",IF(ISERROR(MATCH($J2306,SorP!B:B,0)),"",INDIRECT("'SorP'!$A$"&amp;MATCH($S2306&amp;$J2306,SorP!C:C,0))))</f>
        <v/>
      </c>
      <c r="U2306" s="99"/>
      <c r="V2306" s="74" t="str">
        <f ca="1" t="shared" si="259"/>
        <v/>
      </c>
      <c r="W2306" s="74" t="b">
        <f ca="1" t="shared" si="260"/>
        <v>0</v>
      </c>
      <c r="X2306" s="74" t="str">
        <f ca="1" t="shared" si="261"/>
        <v>+</v>
      </c>
      <c r="Y2306" s="74" t="e">
        <f ca="1">IF(C2306="",NA(),MATCH($B2306&amp;$C2306,'Smelter Look-up'!$J:$J,0))</f>
        <v>#N/A</v>
      </c>
      <c r="AB2306" s="74">
        <f ca="1" t="shared" si="262"/>
        <v>0</v>
      </c>
      <c r="AC2306" s="74" t="str">
        <f ca="1" t="shared" si="263"/>
        <v/>
      </c>
      <c r="AD2306" s="74" t="str">
        <f ca="1" t="shared" si="264"/>
        <v/>
      </c>
    </row>
    <row r="2307" s="74" customFormat="1" ht="20.15" customHeight="1" spans="1:30">
      <c r="A2307" s="97"/>
      <c r="B2307" s="95" t="str">
        <f ca="1">IF(LEN(A2307)=0,"",INDEX('Smelter Look-up'!$A:$A,MATCH($A2307,'Smelter Look-up'!$E:$E,0)))</f>
        <v/>
      </c>
      <c r="C2307" s="95" t="str">
        <f ca="1">IF(LEN(A2307)=0,"",INDEX('Smelter Look-up'!$C:$C,MATCH($A2307,'Smelter Look-up'!$E:$E,0)))</f>
        <v/>
      </c>
      <c r="D2307" s="95"/>
      <c r="E2307" s="95" t="str">
        <f ca="1">IF(ISERROR($Y2307),"",OFFSET('Smelter Look-up'!$D$4,$Y2307-4,0)&amp;"")</f>
        <v/>
      </c>
      <c r="F2307" s="95" t="str">
        <f ca="1">IF(ISERROR($Y2307),"",OFFSET('Smelter Look-up'!$E$4,$Y2307-4,0))</f>
        <v/>
      </c>
      <c r="G2307" s="95" t="str">
        <f ca="1">IF(C2307="Smelter not listed","Enter smelter details",IF(ISERROR($Y2307),"",OFFSET('Smelter Look-up'!$F$4,$Y2307-4,0)))</f>
        <v/>
      </c>
      <c r="H2307" s="154" t="str">
        <f ca="1">IF(ISERROR($Y2307),"",OFFSET('Smelter Look-up'!$G$4,$Y2307-4,0))</f>
        <v/>
      </c>
      <c r="I2307" s="96" t="str">
        <f ca="1">IF(ISERROR($Y2307),"",OFFSET('Smelter Look-up'!$H$4,$Y2307-4,0))</f>
        <v/>
      </c>
      <c r="J2307" s="96" t="str">
        <f ca="1">IF(ISERROR($Y2307),"",OFFSET('Smelter Look-up'!$I$4,$Y2307-4,0))</f>
        <v/>
      </c>
      <c r="K2307" s="97"/>
      <c r="L2307" s="97"/>
      <c r="M2307" s="97"/>
      <c r="N2307" s="97"/>
      <c r="O2307" s="97"/>
      <c r="P2307" s="97"/>
      <c r="Q2307" s="98"/>
      <c r="R2307" s="140" t="str">
        <f ca="1">IF(ISERROR($Y2307),"",OFFSET('Smelter Look-up'!$C$4,$Y2307-4,0)&amp;"")</f>
        <v/>
      </c>
      <c r="S2307" s="98" t="str">
        <f ca="1" t="shared" si="258"/>
        <v/>
      </c>
      <c r="T2307" s="98" t="str">
        <f ca="1">IF(B2307="","",IF(ISERROR(MATCH($J2307,SorP!B:B,0)),"",INDIRECT("'SorP'!$A$"&amp;MATCH($S2307&amp;$J2307,SorP!C:C,0))))</f>
        <v/>
      </c>
      <c r="U2307" s="99"/>
      <c r="V2307" s="74" t="str">
        <f ca="1" t="shared" si="259"/>
        <v/>
      </c>
      <c r="W2307" s="74" t="b">
        <f ca="1" t="shared" si="260"/>
        <v>0</v>
      </c>
      <c r="X2307" s="74" t="str">
        <f ca="1" t="shared" si="261"/>
        <v>+</v>
      </c>
      <c r="Y2307" s="74" t="e">
        <f ca="1">IF(C2307="",NA(),MATCH($B2307&amp;$C2307,'Smelter Look-up'!$J:$J,0))</f>
        <v>#N/A</v>
      </c>
      <c r="AB2307" s="74">
        <f ca="1" t="shared" si="262"/>
        <v>0</v>
      </c>
      <c r="AC2307" s="74" t="str">
        <f ca="1" t="shared" si="263"/>
        <v/>
      </c>
      <c r="AD2307" s="74" t="str">
        <f ca="1" t="shared" si="264"/>
        <v/>
      </c>
    </row>
    <row r="2308" s="74" customFormat="1" ht="20.15" customHeight="1" spans="1:30">
      <c r="A2308" s="97"/>
      <c r="B2308" s="95" t="str">
        <f ca="1">IF(LEN(A2308)=0,"",INDEX('Smelter Look-up'!$A:$A,MATCH($A2308,'Smelter Look-up'!$E:$E,0)))</f>
        <v/>
      </c>
      <c r="C2308" s="95" t="str">
        <f ca="1">IF(LEN(A2308)=0,"",INDEX('Smelter Look-up'!$C:$C,MATCH($A2308,'Smelter Look-up'!$E:$E,0)))</f>
        <v/>
      </c>
      <c r="D2308" s="95"/>
      <c r="E2308" s="95" t="str">
        <f ca="1">IF(ISERROR($Y2308),"",OFFSET('Smelter Look-up'!$D$4,$Y2308-4,0)&amp;"")</f>
        <v/>
      </c>
      <c r="F2308" s="95" t="str">
        <f ca="1">IF(ISERROR($Y2308),"",OFFSET('Smelter Look-up'!$E$4,$Y2308-4,0))</f>
        <v/>
      </c>
      <c r="G2308" s="95" t="str">
        <f ca="1">IF(C2308="Smelter not listed","Enter smelter details",IF(ISERROR($Y2308),"",OFFSET('Smelter Look-up'!$F$4,$Y2308-4,0)))</f>
        <v/>
      </c>
      <c r="H2308" s="154" t="str">
        <f ca="1">IF(ISERROR($Y2308),"",OFFSET('Smelter Look-up'!$G$4,$Y2308-4,0))</f>
        <v/>
      </c>
      <c r="I2308" s="96" t="str">
        <f ca="1">IF(ISERROR($Y2308),"",OFFSET('Smelter Look-up'!$H$4,$Y2308-4,0))</f>
        <v/>
      </c>
      <c r="J2308" s="96" t="str">
        <f ca="1">IF(ISERROR($Y2308),"",OFFSET('Smelter Look-up'!$I$4,$Y2308-4,0))</f>
        <v/>
      </c>
      <c r="K2308" s="97"/>
      <c r="L2308" s="97"/>
      <c r="M2308" s="97"/>
      <c r="N2308" s="97"/>
      <c r="O2308" s="97"/>
      <c r="P2308" s="97"/>
      <c r="Q2308" s="98"/>
      <c r="R2308" s="140" t="str">
        <f ca="1">IF(ISERROR($Y2308),"",OFFSET('Smelter Look-up'!$C$4,$Y2308-4,0)&amp;"")</f>
        <v/>
      </c>
      <c r="S2308" s="98" t="str">
        <f ca="1" t="shared" si="258"/>
        <v/>
      </c>
      <c r="T2308" s="98" t="str">
        <f ca="1">IF(B2308="","",IF(ISERROR(MATCH($J2308,SorP!B:B,0)),"",INDIRECT("'SorP'!$A$"&amp;MATCH($S2308&amp;$J2308,SorP!C:C,0))))</f>
        <v/>
      </c>
      <c r="U2308" s="99"/>
      <c r="V2308" s="74" t="str">
        <f ca="1" t="shared" si="259"/>
        <v/>
      </c>
      <c r="W2308" s="74" t="b">
        <f ca="1" t="shared" si="260"/>
        <v>0</v>
      </c>
      <c r="X2308" s="74" t="str">
        <f ca="1" t="shared" si="261"/>
        <v>+</v>
      </c>
      <c r="Y2308" s="74" t="e">
        <f ca="1">IF(C2308="",NA(),MATCH($B2308&amp;$C2308,'Smelter Look-up'!$J:$J,0))</f>
        <v>#N/A</v>
      </c>
      <c r="AB2308" s="74">
        <f ca="1" t="shared" si="262"/>
        <v>0</v>
      </c>
      <c r="AC2308" s="74" t="str">
        <f ca="1" t="shared" si="263"/>
        <v/>
      </c>
      <c r="AD2308" s="74" t="str">
        <f ca="1" t="shared" si="264"/>
        <v/>
      </c>
    </row>
    <row r="2309" s="74" customFormat="1" ht="20.15" customHeight="1" spans="1:30">
      <c r="A2309" s="97"/>
      <c r="B2309" s="95" t="str">
        <f ca="1">IF(LEN(A2309)=0,"",INDEX('Smelter Look-up'!$A:$A,MATCH($A2309,'Smelter Look-up'!$E:$E,0)))</f>
        <v/>
      </c>
      <c r="C2309" s="95" t="str">
        <f ca="1">IF(LEN(A2309)=0,"",INDEX('Smelter Look-up'!$C:$C,MATCH($A2309,'Smelter Look-up'!$E:$E,0)))</f>
        <v/>
      </c>
      <c r="D2309" s="95"/>
      <c r="E2309" s="95" t="str">
        <f ca="1">IF(ISERROR($Y2309),"",OFFSET('Smelter Look-up'!$D$4,$Y2309-4,0)&amp;"")</f>
        <v/>
      </c>
      <c r="F2309" s="95" t="str">
        <f ca="1">IF(ISERROR($Y2309),"",OFFSET('Smelter Look-up'!$E$4,$Y2309-4,0))</f>
        <v/>
      </c>
      <c r="G2309" s="95" t="str">
        <f ca="1">IF(C2309="Smelter not listed","Enter smelter details",IF(ISERROR($Y2309),"",OFFSET('Smelter Look-up'!$F$4,$Y2309-4,0)))</f>
        <v/>
      </c>
      <c r="H2309" s="154" t="str">
        <f ca="1">IF(ISERROR($Y2309),"",OFFSET('Smelter Look-up'!$G$4,$Y2309-4,0))</f>
        <v/>
      </c>
      <c r="I2309" s="96" t="str">
        <f ca="1">IF(ISERROR($Y2309),"",OFFSET('Smelter Look-up'!$H$4,$Y2309-4,0))</f>
        <v/>
      </c>
      <c r="J2309" s="96" t="str">
        <f ca="1">IF(ISERROR($Y2309),"",OFFSET('Smelter Look-up'!$I$4,$Y2309-4,0))</f>
        <v/>
      </c>
      <c r="K2309" s="97"/>
      <c r="L2309" s="97"/>
      <c r="M2309" s="97"/>
      <c r="N2309" s="97"/>
      <c r="O2309" s="97"/>
      <c r="P2309" s="97"/>
      <c r="Q2309" s="98"/>
      <c r="R2309" s="140" t="str">
        <f ca="1">IF(ISERROR($Y2309),"",OFFSET('Smelter Look-up'!$C$4,$Y2309-4,0)&amp;"")</f>
        <v/>
      </c>
      <c r="S2309" s="98" t="str">
        <f ca="1" t="shared" si="258"/>
        <v/>
      </c>
      <c r="T2309" s="98" t="str">
        <f ca="1">IF(B2309="","",IF(ISERROR(MATCH($J2309,SorP!B:B,0)),"",INDIRECT("'SorP'!$A$"&amp;MATCH($S2309&amp;$J2309,SorP!C:C,0))))</f>
        <v/>
      </c>
      <c r="U2309" s="99"/>
      <c r="V2309" s="74" t="str">
        <f ca="1" t="shared" si="259"/>
        <v/>
      </c>
      <c r="W2309" s="74" t="b">
        <f ca="1" t="shared" si="260"/>
        <v>0</v>
      </c>
      <c r="X2309" s="74" t="str">
        <f ca="1" t="shared" si="261"/>
        <v>+</v>
      </c>
      <c r="Y2309" s="74" t="e">
        <f ca="1">IF(C2309="",NA(),MATCH($B2309&amp;$C2309,'Smelter Look-up'!$J:$J,0))</f>
        <v>#N/A</v>
      </c>
      <c r="AB2309" s="74">
        <f ca="1" t="shared" si="262"/>
        <v>0</v>
      </c>
      <c r="AC2309" s="74" t="str">
        <f ca="1" t="shared" si="263"/>
        <v/>
      </c>
      <c r="AD2309" s="74" t="str">
        <f ca="1" t="shared" si="264"/>
        <v/>
      </c>
    </row>
    <row r="2310" s="74" customFormat="1" ht="20.15" customHeight="1" spans="1:30">
      <c r="A2310" s="97"/>
      <c r="B2310" s="95" t="str">
        <f ca="1">IF(LEN(A2310)=0,"",INDEX('Smelter Look-up'!$A:$A,MATCH($A2310,'Smelter Look-up'!$E:$E,0)))</f>
        <v/>
      </c>
      <c r="C2310" s="95" t="str">
        <f ca="1">IF(LEN(A2310)=0,"",INDEX('Smelter Look-up'!$C:$C,MATCH($A2310,'Smelter Look-up'!$E:$E,0)))</f>
        <v/>
      </c>
      <c r="D2310" s="95"/>
      <c r="E2310" s="95" t="str">
        <f ca="1">IF(ISERROR($Y2310),"",OFFSET('Smelter Look-up'!$D$4,$Y2310-4,0)&amp;"")</f>
        <v/>
      </c>
      <c r="F2310" s="95" t="str">
        <f ca="1">IF(ISERROR($Y2310),"",OFFSET('Smelter Look-up'!$E$4,$Y2310-4,0))</f>
        <v/>
      </c>
      <c r="G2310" s="95" t="str">
        <f ca="1">IF(C2310="Smelter not listed","Enter smelter details",IF(ISERROR($Y2310),"",OFFSET('Smelter Look-up'!$F$4,$Y2310-4,0)))</f>
        <v/>
      </c>
      <c r="H2310" s="154" t="str">
        <f ca="1">IF(ISERROR($Y2310),"",OFFSET('Smelter Look-up'!$G$4,$Y2310-4,0))</f>
        <v/>
      </c>
      <c r="I2310" s="96" t="str">
        <f ca="1">IF(ISERROR($Y2310),"",OFFSET('Smelter Look-up'!$H$4,$Y2310-4,0))</f>
        <v/>
      </c>
      <c r="J2310" s="96" t="str">
        <f ca="1">IF(ISERROR($Y2310),"",OFFSET('Smelter Look-up'!$I$4,$Y2310-4,0))</f>
        <v/>
      </c>
      <c r="K2310" s="97"/>
      <c r="L2310" s="97"/>
      <c r="M2310" s="97"/>
      <c r="N2310" s="97"/>
      <c r="O2310" s="97"/>
      <c r="P2310" s="97"/>
      <c r="Q2310" s="98"/>
      <c r="R2310" s="140" t="str">
        <f ca="1">IF(ISERROR($Y2310),"",OFFSET('Smelter Look-up'!$C$4,$Y2310-4,0)&amp;"")</f>
        <v/>
      </c>
      <c r="S2310" s="98" t="str">
        <f ca="1" t="shared" si="258"/>
        <v/>
      </c>
      <c r="T2310" s="98" t="str">
        <f ca="1">IF(B2310="","",IF(ISERROR(MATCH($J2310,SorP!B:B,0)),"",INDIRECT("'SorP'!$A$"&amp;MATCH($S2310&amp;$J2310,SorP!C:C,0))))</f>
        <v/>
      </c>
      <c r="U2310" s="99"/>
      <c r="V2310" s="74" t="str">
        <f ca="1" t="shared" si="259"/>
        <v/>
      </c>
      <c r="W2310" s="74" t="b">
        <f ca="1" t="shared" si="260"/>
        <v>0</v>
      </c>
      <c r="X2310" s="74" t="str">
        <f ca="1" t="shared" si="261"/>
        <v>+</v>
      </c>
      <c r="Y2310" s="74" t="e">
        <f ca="1">IF(C2310="",NA(),MATCH($B2310&amp;$C2310,'Smelter Look-up'!$J:$J,0))</f>
        <v>#N/A</v>
      </c>
      <c r="AB2310" s="74">
        <f ca="1" t="shared" si="262"/>
        <v>0</v>
      </c>
      <c r="AC2310" s="74" t="str">
        <f ca="1" t="shared" si="263"/>
        <v/>
      </c>
      <c r="AD2310" s="74" t="str">
        <f ca="1" t="shared" si="264"/>
        <v/>
      </c>
    </row>
    <row r="2311" s="74" customFormat="1" ht="20.15" customHeight="1" spans="1:30">
      <c r="A2311" s="97"/>
      <c r="B2311" s="95" t="str">
        <f ca="1">IF(LEN(A2311)=0,"",INDEX('Smelter Look-up'!$A:$A,MATCH($A2311,'Smelter Look-up'!$E:$E,0)))</f>
        <v/>
      </c>
      <c r="C2311" s="95" t="str">
        <f ca="1">IF(LEN(A2311)=0,"",INDEX('Smelter Look-up'!$C:$C,MATCH($A2311,'Smelter Look-up'!$E:$E,0)))</f>
        <v/>
      </c>
      <c r="D2311" s="95"/>
      <c r="E2311" s="95" t="str">
        <f ca="1">IF(ISERROR($Y2311),"",OFFSET('Smelter Look-up'!$D$4,$Y2311-4,0)&amp;"")</f>
        <v/>
      </c>
      <c r="F2311" s="95" t="str">
        <f ca="1">IF(ISERROR($Y2311),"",OFFSET('Smelter Look-up'!$E$4,$Y2311-4,0))</f>
        <v/>
      </c>
      <c r="G2311" s="95" t="str">
        <f ca="1">IF(C2311="Smelter not listed","Enter smelter details",IF(ISERROR($Y2311),"",OFFSET('Smelter Look-up'!$F$4,$Y2311-4,0)))</f>
        <v/>
      </c>
      <c r="H2311" s="154" t="str">
        <f ca="1">IF(ISERROR($Y2311),"",OFFSET('Smelter Look-up'!$G$4,$Y2311-4,0))</f>
        <v/>
      </c>
      <c r="I2311" s="96" t="str">
        <f ca="1">IF(ISERROR($Y2311),"",OFFSET('Smelter Look-up'!$H$4,$Y2311-4,0))</f>
        <v/>
      </c>
      <c r="J2311" s="96" t="str">
        <f ca="1">IF(ISERROR($Y2311),"",OFFSET('Smelter Look-up'!$I$4,$Y2311-4,0))</f>
        <v/>
      </c>
      <c r="K2311" s="97"/>
      <c r="L2311" s="97"/>
      <c r="M2311" s="97"/>
      <c r="N2311" s="97"/>
      <c r="O2311" s="97"/>
      <c r="P2311" s="97"/>
      <c r="Q2311" s="98"/>
      <c r="R2311" s="140" t="str">
        <f ca="1">IF(ISERROR($Y2311),"",OFFSET('Smelter Look-up'!$C$4,$Y2311-4,0)&amp;"")</f>
        <v/>
      </c>
      <c r="S2311" s="98" t="str">
        <f ca="1" t="shared" si="258"/>
        <v/>
      </c>
      <c r="T2311" s="98" t="str">
        <f ca="1">IF(B2311="","",IF(ISERROR(MATCH($J2311,SorP!B:B,0)),"",INDIRECT("'SorP'!$A$"&amp;MATCH($S2311&amp;$J2311,SorP!C:C,0))))</f>
        <v/>
      </c>
      <c r="U2311" s="99"/>
      <c r="V2311" s="74" t="str">
        <f ca="1" t="shared" si="259"/>
        <v/>
      </c>
      <c r="W2311" s="74" t="b">
        <f ca="1" t="shared" si="260"/>
        <v>0</v>
      </c>
      <c r="X2311" s="74" t="str">
        <f ca="1" t="shared" si="261"/>
        <v>+</v>
      </c>
      <c r="Y2311" s="74" t="e">
        <f ca="1">IF(C2311="",NA(),MATCH($B2311&amp;$C2311,'Smelter Look-up'!$J:$J,0))</f>
        <v>#N/A</v>
      </c>
      <c r="AB2311" s="74">
        <f ca="1" t="shared" si="262"/>
        <v>0</v>
      </c>
      <c r="AC2311" s="74" t="str">
        <f ca="1" t="shared" si="263"/>
        <v/>
      </c>
      <c r="AD2311" s="74" t="str">
        <f ca="1" t="shared" si="264"/>
        <v/>
      </c>
    </row>
    <row r="2312" s="74" customFormat="1" ht="20.15" customHeight="1" spans="1:30">
      <c r="A2312" s="97"/>
      <c r="B2312" s="95" t="str">
        <f ca="1">IF(LEN(A2312)=0,"",INDEX('Smelter Look-up'!$A:$A,MATCH($A2312,'Smelter Look-up'!$E:$E,0)))</f>
        <v/>
      </c>
      <c r="C2312" s="95" t="str">
        <f ca="1">IF(LEN(A2312)=0,"",INDEX('Smelter Look-up'!$C:$C,MATCH($A2312,'Smelter Look-up'!$E:$E,0)))</f>
        <v/>
      </c>
      <c r="D2312" s="95"/>
      <c r="E2312" s="95" t="str">
        <f ca="1">IF(ISERROR($Y2312),"",OFFSET('Smelter Look-up'!$D$4,$Y2312-4,0)&amp;"")</f>
        <v/>
      </c>
      <c r="F2312" s="95" t="str">
        <f ca="1">IF(ISERROR($Y2312),"",OFFSET('Smelter Look-up'!$E$4,$Y2312-4,0))</f>
        <v/>
      </c>
      <c r="G2312" s="95" t="str">
        <f ca="1">IF(C2312="Smelter not listed","Enter smelter details",IF(ISERROR($Y2312),"",OFFSET('Smelter Look-up'!$F$4,$Y2312-4,0)))</f>
        <v/>
      </c>
      <c r="H2312" s="154" t="str">
        <f ca="1">IF(ISERROR($Y2312),"",OFFSET('Smelter Look-up'!$G$4,$Y2312-4,0))</f>
        <v/>
      </c>
      <c r="I2312" s="96" t="str">
        <f ca="1">IF(ISERROR($Y2312),"",OFFSET('Smelter Look-up'!$H$4,$Y2312-4,0))</f>
        <v/>
      </c>
      <c r="J2312" s="96" t="str">
        <f ca="1">IF(ISERROR($Y2312),"",OFFSET('Smelter Look-up'!$I$4,$Y2312-4,0))</f>
        <v/>
      </c>
      <c r="K2312" s="97"/>
      <c r="L2312" s="97"/>
      <c r="M2312" s="97"/>
      <c r="N2312" s="97"/>
      <c r="O2312" s="97"/>
      <c r="P2312" s="97"/>
      <c r="Q2312" s="98"/>
      <c r="R2312" s="140" t="str">
        <f ca="1">IF(ISERROR($Y2312),"",OFFSET('Smelter Look-up'!$C$4,$Y2312-4,0)&amp;"")</f>
        <v/>
      </c>
      <c r="S2312" s="98" t="str">
        <f ca="1" t="shared" si="258"/>
        <v/>
      </c>
      <c r="T2312" s="98" t="str">
        <f ca="1">IF(B2312="","",IF(ISERROR(MATCH($J2312,SorP!B:B,0)),"",INDIRECT("'SorP'!$A$"&amp;MATCH($S2312&amp;$J2312,SorP!C:C,0))))</f>
        <v/>
      </c>
      <c r="U2312" s="99"/>
      <c r="V2312" s="74" t="str">
        <f ca="1" t="shared" si="259"/>
        <v/>
      </c>
      <c r="W2312" s="74" t="b">
        <f ca="1" t="shared" si="260"/>
        <v>0</v>
      </c>
      <c r="X2312" s="74" t="str">
        <f ca="1" t="shared" si="261"/>
        <v>+</v>
      </c>
      <c r="Y2312" s="74" t="e">
        <f ca="1">IF(C2312="",NA(),MATCH($B2312&amp;$C2312,'Smelter Look-up'!$J:$J,0))</f>
        <v>#N/A</v>
      </c>
      <c r="AB2312" s="74">
        <f ca="1" t="shared" si="262"/>
        <v>0</v>
      </c>
      <c r="AC2312" s="74" t="str">
        <f ca="1" t="shared" si="263"/>
        <v/>
      </c>
      <c r="AD2312" s="74" t="str">
        <f ca="1" t="shared" si="264"/>
        <v/>
      </c>
    </row>
    <row r="2313" s="74" customFormat="1" ht="20.15" customHeight="1" spans="1:30">
      <c r="A2313" s="97"/>
      <c r="B2313" s="95" t="str">
        <f ca="1">IF(LEN(A2313)=0,"",INDEX('Smelter Look-up'!$A:$A,MATCH($A2313,'Smelter Look-up'!$E:$E,0)))</f>
        <v/>
      </c>
      <c r="C2313" s="95" t="str">
        <f ca="1">IF(LEN(A2313)=0,"",INDEX('Smelter Look-up'!$C:$C,MATCH($A2313,'Smelter Look-up'!$E:$E,0)))</f>
        <v/>
      </c>
      <c r="D2313" s="95"/>
      <c r="E2313" s="95" t="str">
        <f ca="1">IF(ISERROR($Y2313),"",OFFSET('Smelter Look-up'!$D$4,$Y2313-4,0)&amp;"")</f>
        <v/>
      </c>
      <c r="F2313" s="95" t="str">
        <f ca="1">IF(ISERROR($Y2313),"",OFFSET('Smelter Look-up'!$E$4,$Y2313-4,0))</f>
        <v/>
      </c>
      <c r="G2313" s="95" t="str">
        <f ca="1">IF(C2313="Smelter not listed","Enter smelter details",IF(ISERROR($Y2313),"",OFFSET('Smelter Look-up'!$F$4,$Y2313-4,0)))</f>
        <v/>
      </c>
      <c r="H2313" s="154" t="str">
        <f ca="1">IF(ISERROR($Y2313),"",OFFSET('Smelter Look-up'!$G$4,$Y2313-4,0))</f>
        <v/>
      </c>
      <c r="I2313" s="96" t="str">
        <f ca="1">IF(ISERROR($Y2313),"",OFFSET('Smelter Look-up'!$H$4,$Y2313-4,0))</f>
        <v/>
      </c>
      <c r="J2313" s="96" t="str">
        <f ca="1">IF(ISERROR($Y2313),"",OFFSET('Smelter Look-up'!$I$4,$Y2313-4,0))</f>
        <v/>
      </c>
      <c r="K2313" s="97"/>
      <c r="L2313" s="97"/>
      <c r="M2313" s="97"/>
      <c r="N2313" s="97"/>
      <c r="O2313" s="97"/>
      <c r="P2313" s="97"/>
      <c r="Q2313" s="98"/>
      <c r="R2313" s="140" t="str">
        <f ca="1">IF(ISERROR($Y2313),"",OFFSET('Smelter Look-up'!$C$4,$Y2313-4,0)&amp;"")</f>
        <v/>
      </c>
      <c r="S2313" s="98" t="str">
        <f ca="1" t="shared" si="258"/>
        <v/>
      </c>
      <c r="T2313" s="98" t="str">
        <f ca="1">IF(B2313="","",IF(ISERROR(MATCH($J2313,SorP!B:B,0)),"",INDIRECT("'SorP'!$A$"&amp;MATCH($S2313&amp;$J2313,SorP!C:C,0))))</f>
        <v/>
      </c>
      <c r="U2313" s="99"/>
      <c r="V2313" s="74" t="str">
        <f ca="1" t="shared" si="259"/>
        <v/>
      </c>
      <c r="W2313" s="74" t="b">
        <f ca="1" t="shared" si="260"/>
        <v>0</v>
      </c>
      <c r="X2313" s="74" t="str">
        <f ca="1" t="shared" si="261"/>
        <v>+</v>
      </c>
      <c r="Y2313" s="74" t="e">
        <f ca="1">IF(C2313="",NA(),MATCH($B2313&amp;$C2313,'Smelter Look-up'!$J:$J,0))</f>
        <v>#N/A</v>
      </c>
      <c r="AB2313" s="74">
        <f ca="1" t="shared" si="262"/>
        <v>0</v>
      </c>
      <c r="AC2313" s="74" t="str">
        <f ca="1" t="shared" si="263"/>
        <v/>
      </c>
      <c r="AD2313" s="74" t="str">
        <f ca="1" t="shared" si="264"/>
        <v/>
      </c>
    </row>
    <row r="2314" s="74" customFormat="1" ht="20.15" customHeight="1" spans="1:30">
      <c r="A2314" s="97"/>
      <c r="B2314" s="95" t="str">
        <f ca="1">IF(LEN(A2314)=0,"",INDEX('Smelter Look-up'!$A:$A,MATCH($A2314,'Smelter Look-up'!$E:$E,0)))</f>
        <v/>
      </c>
      <c r="C2314" s="95" t="str">
        <f ca="1">IF(LEN(A2314)=0,"",INDEX('Smelter Look-up'!$C:$C,MATCH($A2314,'Smelter Look-up'!$E:$E,0)))</f>
        <v/>
      </c>
      <c r="D2314" s="95"/>
      <c r="E2314" s="95" t="str">
        <f ca="1">IF(ISERROR($Y2314),"",OFFSET('Smelter Look-up'!$D$4,$Y2314-4,0)&amp;"")</f>
        <v/>
      </c>
      <c r="F2314" s="95" t="str">
        <f ca="1">IF(ISERROR($Y2314),"",OFFSET('Smelter Look-up'!$E$4,$Y2314-4,0))</f>
        <v/>
      </c>
      <c r="G2314" s="95" t="str">
        <f ca="1">IF(C2314="Smelter not listed","Enter smelter details",IF(ISERROR($Y2314),"",OFFSET('Smelter Look-up'!$F$4,$Y2314-4,0)))</f>
        <v/>
      </c>
      <c r="H2314" s="154" t="str">
        <f ca="1">IF(ISERROR($Y2314),"",OFFSET('Smelter Look-up'!$G$4,$Y2314-4,0))</f>
        <v/>
      </c>
      <c r="I2314" s="96" t="str">
        <f ca="1">IF(ISERROR($Y2314),"",OFFSET('Smelter Look-up'!$H$4,$Y2314-4,0))</f>
        <v/>
      </c>
      <c r="J2314" s="96" t="str">
        <f ca="1">IF(ISERROR($Y2314),"",OFFSET('Smelter Look-up'!$I$4,$Y2314-4,0))</f>
        <v/>
      </c>
      <c r="K2314" s="97"/>
      <c r="L2314" s="97"/>
      <c r="M2314" s="97"/>
      <c r="N2314" s="97"/>
      <c r="O2314" s="97"/>
      <c r="P2314" s="97"/>
      <c r="Q2314" s="98"/>
      <c r="R2314" s="140" t="str">
        <f ca="1">IF(ISERROR($Y2314),"",OFFSET('Smelter Look-up'!$C$4,$Y2314-4,0)&amp;"")</f>
        <v/>
      </c>
      <c r="S2314" s="98" t="str">
        <f ca="1" t="shared" si="258"/>
        <v/>
      </c>
      <c r="T2314" s="98" t="str">
        <f ca="1">IF(B2314="","",IF(ISERROR(MATCH($J2314,SorP!B:B,0)),"",INDIRECT("'SorP'!$A$"&amp;MATCH($S2314&amp;$J2314,SorP!C:C,0))))</f>
        <v/>
      </c>
      <c r="U2314" s="99"/>
      <c r="V2314" s="74" t="str">
        <f ca="1" t="shared" si="259"/>
        <v/>
      </c>
      <c r="W2314" s="74" t="b">
        <f ca="1" t="shared" si="260"/>
        <v>0</v>
      </c>
      <c r="X2314" s="74" t="str">
        <f ca="1" t="shared" si="261"/>
        <v>+</v>
      </c>
      <c r="Y2314" s="74" t="e">
        <f ca="1">IF(C2314="",NA(),MATCH($B2314&amp;$C2314,'Smelter Look-up'!$J:$J,0))</f>
        <v>#N/A</v>
      </c>
      <c r="AB2314" s="74">
        <f ca="1" t="shared" si="262"/>
        <v>0</v>
      </c>
      <c r="AC2314" s="74" t="str">
        <f ca="1" t="shared" si="263"/>
        <v/>
      </c>
      <c r="AD2314" s="74" t="str">
        <f ca="1" t="shared" si="264"/>
        <v/>
      </c>
    </row>
    <row r="2315" s="74" customFormat="1" ht="20.15" customHeight="1" spans="1:30">
      <c r="A2315" s="97"/>
      <c r="B2315" s="95" t="str">
        <f ca="1">IF(LEN(A2315)=0,"",INDEX('Smelter Look-up'!$A:$A,MATCH($A2315,'Smelter Look-up'!$E:$E,0)))</f>
        <v/>
      </c>
      <c r="C2315" s="95" t="str">
        <f ca="1">IF(LEN(A2315)=0,"",INDEX('Smelter Look-up'!$C:$C,MATCH($A2315,'Smelter Look-up'!$E:$E,0)))</f>
        <v/>
      </c>
      <c r="D2315" s="95"/>
      <c r="E2315" s="95" t="str">
        <f ca="1">IF(ISERROR($Y2315),"",OFFSET('Smelter Look-up'!$D$4,$Y2315-4,0)&amp;"")</f>
        <v/>
      </c>
      <c r="F2315" s="95" t="str">
        <f ca="1">IF(ISERROR($Y2315),"",OFFSET('Smelter Look-up'!$E$4,$Y2315-4,0))</f>
        <v/>
      </c>
      <c r="G2315" s="95" t="str">
        <f ca="1">IF(C2315="Smelter not listed","Enter smelter details",IF(ISERROR($Y2315),"",OFFSET('Smelter Look-up'!$F$4,$Y2315-4,0)))</f>
        <v/>
      </c>
      <c r="H2315" s="154" t="str">
        <f ca="1">IF(ISERROR($Y2315),"",OFFSET('Smelter Look-up'!$G$4,$Y2315-4,0))</f>
        <v/>
      </c>
      <c r="I2315" s="96" t="str">
        <f ca="1">IF(ISERROR($Y2315),"",OFFSET('Smelter Look-up'!$H$4,$Y2315-4,0))</f>
        <v/>
      </c>
      <c r="J2315" s="96" t="str">
        <f ca="1">IF(ISERROR($Y2315),"",OFFSET('Smelter Look-up'!$I$4,$Y2315-4,0))</f>
        <v/>
      </c>
      <c r="K2315" s="97"/>
      <c r="L2315" s="97"/>
      <c r="M2315" s="97"/>
      <c r="N2315" s="97"/>
      <c r="O2315" s="97"/>
      <c r="P2315" s="97"/>
      <c r="Q2315" s="98"/>
      <c r="R2315" s="140" t="str">
        <f ca="1">IF(ISERROR($Y2315),"",OFFSET('Smelter Look-up'!$C$4,$Y2315-4,0)&amp;"")</f>
        <v/>
      </c>
      <c r="S2315" s="98" t="str">
        <f ca="1" t="shared" si="258"/>
        <v/>
      </c>
      <c r="T2315" s="98" t="str">
        <f ca="1">IF(B2315="","",IF(ISERROR(MATCH($J2315,SorP!B:B,0)),"",INDIRECT("'SorP'!$A$"&amp;MATCH($S2315&amp;$J2315,SorP!C:C,0))))</f>
        <v/>
      </c>
      <c r="U2315" s="99"/>
      <c r="V2315" s="74" t="str">
        <f ca="1" t="shared" si="259"/>
        <v/>
      </c>
      <c r="W2315" s="74" t="b">
        <f ca="1" t="shared" si="260"/>
        <v>0</v>
      </c>
      <c r="X2315" s="74" t="str">
        <f ca="1" t="shared" si="261"/>
        <v>+</v>
      </c>
      <c r="Y2315" s="74" t="e">
        <f ca="1">IF(C2315="",NA(),MATCH($B2315&amp;$C2315,'Smelter Look-up'!$J:$J,0))</f>
        <v>#N/A</v>
      </c>
      <c r="AB2315" s="74">
        <f ca="1" t="shared" si="262"/>
        <v>0</v>
      </c>
      <c r="AC2315" s="74" t="str">
        <f ca="1" t="shared" si="263"/>
        <v/>
      </c>
      <c r="AD2315" s="74" t="str">
        <f ca="1" t="shared" si="264"/>
        <v/>
      </c>
    </row>
    <row r="2316" s="74" customFormat="1" ht="20.15" customHeight="1" spans="1:30">
      <c r="A2316" s="97"/>
      <c r="B2316" s="95" t="str">
        <f ca="1">IF(LEN(A2316)=0,"",INDEX('Smelter Look-up'!$A:$A,MATCH($A2316,'Smelter Look-up'!$E:$E,0)))</f>
        <v/>
      </c>
      <c r="C2316" s="95" t="str">
        <f ca="1">IF(LEN(A2316)=0,"",INDEX('Smelter Look-up'!$C:$C,MATCH($A2316,'Smelter Look-up'!$E:$E,0)))</f>
        <v/>
      </c>
      <c r="D2316" s="95"/>
      <c r="E2316" s="95" t="str">
        <f ca="1">IF(ISERROR($Y2316),"",OFFSET('Smelter Look-up'!$D$4,$Y2316-4,0)&amp;"")</f>
        <v/>
      </c>
      <c r="F2316" s="95" t="str">
        <f ca="1">IF(ISERROR($Y2316),"",OFFSET('Smelter Look-up'!$E$4,$Y2316-4,0))</f>
        <v/>
      </c>
      <c r="G2316" s="95" t="str">
        <f ca="1">IF(C2316="Smelter not listed","Enter smelter details",IF(ISERROR($Y2316),"",OFFSET('Smelter Look-up'!$F$4,$Y2316-4,0)))</f>
        <v/>
      </c>
      <c r="H2316" s="154" t="str">
        <f ca="1">IF(ISERROR($Y2316),"",OFFSET('Smelter Look-up'!$G$4,$Y2316-4,0))</f>
        <v/>
      </c>
      <c r="I2316" s="96" t="str">
        <f ca="1">IF(ISERROR($Y2316),"",OFFSET('Smelter Look-up'!$H$4,$Y2316-4,0))</f>
        <v/>
      </c>
      <c r="J2316" s="96" t="str">
        <f ca="1">IF(ISERROR($Y2316),"",OFFSET('Smelter Look-up'!$I$4,$Y2316-4,0))</f>
        <v/>
      </c>
      <c r="K2316" s="97"/>
      <c r="L2316" s="97"/>
      <c r="M2316" s="97"/>
      <c r="N2316" s="97"/>
      <c r="O2316" s="97"/>
      <c r="P2316" s="97"/>
      <c r="Q2316" s="98"/>
      <c r="R2316" s="140" t="str">
        <f ca="1">IF(ISERROR($Y2316),"",OFFSET('Smelter Look-up'!$C$4,$Y2316-4,0)&amp;"")</f>
        <v/>
      </c>
      <c r="S2316" s="98" t="str">
        <f ca="1" t="shared" si="258"/>
        <v/>
      </c>
      <c r="T2316" s="98" t="str">
        <f ca="1">IF(B2316="","",IF(ISERROR(MATCH($J2316,SorP!B:B,0)),"",INDIRECT("'SorP'!$A$"&amp;MATCH($S2316&amp;$J2316,SorP!C:C,0))))</f>
        <v/>
      </c>
      <c r="U2316" s="99"/>
      <c r="V2316" s="74" t="str">
        <f ca="1" t="shared" si="259"/>
        <v/>
      </c>
      <c r="W2316" s="74" t="b">
        <f ca="1" t="shared" si="260"/>
        <v>0</v>
      </c>
      <c r="X2316" s="74" t="str">
        <f ca="1" t="shared" si="261"/>
        <v>+</v>
      </c>
      <c r="Y2316" s="74" t="e">
        <f ca="1">IF(C2316="",NA(),MATCH($B2316&amp;$C2316,'Smelter Look-up'!$J:$J,0))</f>
        <v>#N/A</v>
      </c>
      <c r="AB2316" s="74">
        <f ca="1" t="shared" si="262"/>
        <v>0</v>
      </c>
      <c r="AC2316" s="74" t="str">
        <f ca="1" t="shared" si="263"/>
        <v/>
      </c>
      <c r="AD2316" s="74" t="str">
        <f ca="1" t="shared" si="264"/>
        <v/>
      </c>
    </row>
    <row r="2317" s="74" customFormat="1" ht="20.15" customHeight="1" spans="1:30">
      <c r="A2317" s="97"/>
      <c r="B2317" s="95" t="str">
        <f ca="1">IF(LEN(A2317)=0,"",INDEX('Smelter Look-up'!$A:$A,MATCH($A2317,'Smelter Look-up'!$E:$E,0)))</f>
        <v/>
      </c>
      <c r="C2317" s="95" t="str">
        <f ca="1">IF(LEN(A2317)=0,"",INDEX('Smelter Look-up'!$C:$C,MATCH($A2317,'Smelter Look-up'!$E:$E,0)))</f>
        <v/>
      </c>
      <c r="D2317" s="95"/>
      <c r="E2317" s="95" t="str">
        <f ca="1">IF(ISERROR($Y2317),"",OFFSET('Smelter Look-up'!$D$4,$Y2317-4,0)&amp;"")</f>
        <v/>
      </c>
      <c r="F2317" s="95" t="str">
        <f ca="1">IF(ISERROR($Y2317),"",OFFSET('Smelter Look-up'!$E$4,$Y2317-4,0))</f>
        <v/>
      </c>
      <c r="G2317" s="95" t="str">
        <f ca="1">IF(C2317="Smelter not listed","Enter smelter details",IF(ISERROR($Y2317),"",OFFSET('Smelter Look-up'!$F$4,$Y2317-4,0)))</f>
        <v/>
      </c>
      <c r="H2317" s="154" t="str">
        <f ca="1">IF(ISERROR($Y2317),"",OFFSET('Smelter Look-up'!$G$4,$Y2317-4,0))</f>
        <v/>
      </c>
      <c r="I2317" s="96" t="str">
        <f ca="1">IF(ISERROR($Y2317),"",OFFSET('Smelter Look-up'!$H$4,$Y2317-4,0))</f>
        <v/>
      </c>
      <c r="J2317" s="96" t="str">
        <f ca="1">IF(ISERROR($Y2317),"",OFFSET('Smelter Look-up'!$I$4,$Y2317-4,0))</f>
        <v/>
      </c>
      <c r="K2317" s="97"/>
      <c r="L2317" s="97"/>
      <c r="M2317" s="97"/>
      <c r="N2317" s="97"/>
      <c r="O2317" s="97"/>
      <c r="P2317" s="97"/>
      <c r="Q2317" s="98"/>
      <c r="R2317" s="140" t="str">
        <f ca="1">IF(ISERROR($Y2317),"",OFFSET('Smelter Look-up'!$C$4,$Y2317-4,0)&amp;"")</f>
        <v/>
      </c>
      <c r="S2317" s="98" t="str">
        <f ca="1" t="shared" si="258"/>
        <v/>
      </c>
      <c r="T2317" s="98" t="str">
        <f ca="1">IF(B2317="","",IF(ISERROR(MATCH($J2317,SorP!B:B,0)),"",INDIRECT("'SorP'!$A$"&amp;MATCH($S2317&amp;$J2317,SorP!C:C,0))))</f>
        <v/>
      </c>
      <c r="U2317" s="99"/>
      <c r="V2317" s="74" t="str">
        <f ca="1" t="shared" si="259"/>
        <v/>
      </c>
      <c r="W2317" s="74" t="b">
        <f ca="1" t="shared" si="260"/>
        <v>0</v>
      </c>
      <c r="X2317" s="74" t="str">
        <f ca="1" t="shared" si="261"/>
        <v>+</v>
      </c>
      <c r="Y2317" s="74" t="e">
        <f ca="1">IF(C2317="",NA(),MATCH($B2317&amp;$C2317,'Smelter Look-up'!$J:$J,0))</f>
        <v>#N/A</v>
      </c>
      <c r="AB2317" s="74">
        <f ca="1" t="shared" si="262"/>
        <v>0</v>
      </c>
      <c r="AC2317" s="74" t="str">
        <f ca="1" t="shared" si="263"/>
        <v/>
      </c>
      <c r="AD2317" s="74" t="str">
        <f ca="1" t="shared" si="264"/>
        <v/>
      </c>
    </row>
    <row r="2318" s="74" customFormat="1" ht="20.15" customHeight="1" spans="1:30">
      <c r="A2318" s="97"/>
      <c r="B2318" s="95" t="str">
        <f ca="1">IF(LEN(A2318)=0,"",INDEX('Smelter Look-up'!$A:$A,MATCH($A2318,'Smelter Look-up'!$E:$E,0)))</f>
        <v/>
      </c>
      <c r="C2318" s="95" t="str">
        <f ca="1">IF(LEN(A2318)=0,"",INDEX('Smelter Look-up'!$C:$C,MATCH($A2318,'Smelter Look-up'!$E:$E,0)))</f>
        <v/>
      </c>
      <c r="D2318" s="95"/>
      <c r="E2318" s="95" t="str">
        <f ca="1">IF(ISERROR($Y2318),"",OFFSET('Smelter Look-up'!$D$4,$Y2318-4,0)&amp;"")</f>
        <v/>
      </c>
      <c r="F2318" s="95" t="str">
        <f ca="1">IF(ISERROR($Y2318),"",OFFSET('Smelter Look-up'!$E$4,$Y2318-4,0))</f>
        <v/>
      </c>
      <c r="G2318" s="95" t="str">
        <f ca="1">IF(C2318="Smelter not listed","Enter smelter details",IF(ISERROR($Y2318),"",OFFSET('Smelter Look-up'!$F$4,$Y2318-4,0)))</f>
        <v/>
      </c>
      <c r="H2318" s="154" t="str">
        <f ca="1">IF(ISERROR($Y2318),"",OFFSET('Smelter Look-up'!$G$4,$Y2318-4,0))</f>
        <v/>
      </c>
      <c r="I2318" s="96" t="str">
        <f ca="1">IF(ISERROR($Y2318),"",OFFSET('Smelter Look-up'!$H$4,$Y2318-4,0))</f>
        <v/>
      </c>
      <c r="J2318" s="96" t="str">
        <f ca="1">IF(ISERROR($Y2318),"",OFFSET('Smelter Look-up'!$I$4,$Y2318-4,0))</f>
        <v/>
      </c>
      <c r="K2318" s="97"/>
      <c r="L2318" s="97"/>
      <c r="M2318" s="97"/>
      <c r="N2318" s="97"/>
      <c r="O2318" s="97"/>
      <c r="P2318" s="97"/>
      <c r="Q2318" s="98"/>
      <c r="R2318" s="140" t="str">
        <f ca="1">IF(ISERROR($Y2318),"",OFFSET('Smelter Look-up'!$C$4,$Y2318-4,0)&amp;"")</f>
        <v/>
      </c>
      <c r="S2318" s="98" t="str">
        <f ca="1" t="shared" si="258"/>
        <v/>
      </c>
      <c r="T2318" s="98" t="str">
        <f ca="1">IF(B2318="","",IF(ISERROR(MATCH($J2318,SorP!B:B,0)),"",INDIRECT("'SorP'!$A$"&amp;MATCH($S2318&amp;$J2318,SorP!C:C,0))))</f>
        <v/>
      </c>
      <c r="U2318" s="99"/>
      <c r="V2318" s="74" t="str">
        <f ca="1" t="shared" si="259"/>
        <v/>
      </c>
      <c r="W2318" s="74" t="b">
        <f ca="1" t="shared" si="260"/>
        <v>0</v>
      </c>
      <c r="X2318" s="74" t="str">
        <f ca="1" t="shared" si="261"/>
        <v>+</v>
      </c>
      <c r="Y2318" s="74" t="e">
        <f ca="1">IF(C2318="",NA(),MATCH($B2318&amp;$C2318,'Smelter Look-up'!$J:$J,0))</f>
        <v>#N/A</v>
      </c>
      <c r="AB2318" s="74">
        <f ca="1" t="shared" si="262"/>
        <v>0</v>
      </c>
      <c r="AC2318" s="74" t="str">
        <f ca="1" t="shared" si="263"/>
        <v/>
      </c>
      <c r="AD2318" s="74" t="str">
        <f ca="1" t="shared" si="264"/>
        <v/>
      </c>
    </row>
    <row r="2319" s="74" customFormat="1" ht="20.15" customHeight="1" spans="1:30">
      <c r="A2319" s="97"/>
      <c r="B2319" s="95" t="str">
        <f ca="1">IF(LEN(A2319)=0,"",INDEX('Smelter Look-up'!$A:$A,MATCH($A2319,'Smelter Look-up'!$E:$E,0)))</f>
        <v/>
      </c>
      <c r="C2319" s="95" t="str">
        <f ca="1">IF(LEN(A2319)=0,"",INDEX('Smelter Look-up'!$C:$C,MATCH($A2319,'Smelter Look-up'!$E:$E,0)))</f>
        <v/>
      </c>
      <c r="D2319" s="95"/>
      <c r="E2319" s="95" t="str">
        <f ca="1">IF(ISERROR($Y2319),"",OFFSET('Smelter Look-up'!$D$4,$Y2319-4,0)&amp;"")</f>
        <v/>
      </c>
      <c r="F2319" s="95" t="str">
        <f ca="1">IF(ISERROR($Y2319),"",OFFSET('Smelter Look-up'!$E$4,$Y2319-4,0))</f>
        <v/>
      </c>
      <c r="G2319" s="95" t="str">
        <f ca="1">IF(C2319="Smelter not listed","Enter smelter details",IF(ISERROR($Y2319),"",OFFSET('Smelter Look-up'!$F$4,$Y2319-4,0)))</f>
        <v/>
      </c>
      <c r="H2319" s="154" t="str">
        <f ca="1">IF(ISERROR($Y2319),"",OFFSET('Smelter Look-up'!$G$4,$Y2319-4,0))</f>
        <v/>
      </c>
      <c r="I2319" s="96" t="str">
        <f ca="1">IF(ISERROR($Y2319),"",OFFSET('Smelter Look-up'!$H$4,$Y2319-4,0))</f>
        <v/>
      </c>
      <c r="J2319" s="96" t="str">
        <f ca="1">IF(ISERROR($Y2319),"",OFFSET('Smelter Look-up'!$I$4,$Y2319-4,0))</f>
        <v/>
      </c>
      <c r="K2319" s="97"/>
      <c r="L2319" s="97"/>
      <c r="M2319" s="97"/>
      <c r="N2319" s="97"/>
      <c r="O2319" s="97"/>
      <c r="P2319" s="97"/>
      <c r="Q2319" s="98"/>
      <c r="R2319" s="140" t="str">
        <f ca="1">IF(ISERROR($Y2319),"",OFFSET('Smelter Look-up'!$C$4,$Y2319-4,0)&amp;"")</f>
        <v/>
      </c>
      <c r="S2319" s="98" t="str">
        <f ca="1" t="shared" si="258"/>
        <v/>
      </c>
      <c r="T2319" s="98" t="str">
        <f ca="1">IF(B2319="","",IF(ISERROR(MATCH($J2319,SorP!B:B,0)),"",INDIRECT("'SorP'!$A$"&amp;MATCH($S2319&amp;$J2319,SorP!C:C,0))))</f>
        <v/>
      </c>
      <c r="U2319" s="99"/>
      <c r="V2319" s="74" t="str">
        <f ca="1" t="shared" si="259"/>
        <v/>
      </c>
      <c r="W2319" s="74" t="b">
        <f ca="1" t="shared" si="260"/>
        <v>0</v>
      </c>
      <c r="X2319" s="74" t="str">
        <f ca="1" t="shared" si="261"/>
        <v>+</v>
      </c>
      <c r="Y2319" s="74" t="e">
        <f ca="1">IF(C2319="",NA(),MATCH($B2319&amp;$C2319,'Smelter Look-up'!$J:$J,0))</f>
        <v>#N/A</v>
      </c>
      <c r="AB2319" s="74">
        <f ca="1" t="shared" si="262"/>
        <v>0</v>
      </c>
      <c r="AC2319" s="74" t="str">
        <f ca="1" t="shared" si="263"/>
        <v/>
      </c>
      <c r="AD2319" s="74" t="str">
        <f ca="1" t="shared" si="264"/>
        <v/>
      </c>
    </row>
    <row r="2320" s="74" customFormat="1" ht="20.15" customHeight="1" spans="1:30">
      <c r="A2320" s="97"/>
      <c r="B2320" s="95" t="str">
        <f ca="1">IF(LEN(A2320)=0,"",INDEX('Smelter Look-up'!$A:$A,MATCH($A2320,'Smelter Look-up'!$E:$E,0)))</f>
        <v/>
      </c>
      <c r="C2320" s="95" t="str">
        <f ca="1">IF(LEN(A2320)=0,"",INDEX('Smelter Look-up'!$C:$C,MATCH($A2320,'Smelter Look-up'!$E:$E,0)))</f>
        <v/>
      </c>
      <c r="D2320" s="95"/>
      <c r="E2320" s="95" t="str">
        <f ca="1">IF(ISERROR($Y2320),"",OFFSET('Smelter Look-up'!$D$4,$Y2320-4,0)&amp;"")</f>
        <v/>
      </c>
      <c r="F2320" s="95" t="str">
        <f ca="1">IF(ISERROR($Y2320),"",OFFSET('Smelter Look-up'!$E$4,$Y2320-4,0))</f>
        <v/>
      </c>
      <c r="G2320" s="95" t="str">
        <f ca="1">IF(C2320="Smelter not listed","Enter smelter details",IF(ISERROR($Y2320),"",OFFSET('Smelter Look-up'!$F$4,$Y2320-4,0)))</f>
        <v/>
      </c>
      <c r="H2320" s="154" t="str">
        <f ca="1">IF(ISERROR($Y2320),"",OFFSET('Smelter Look-up'!$G$4,$Y2320-4,0))</f>
        <v/>
      </c>
      <c r="I2320" s="96" t="str">
        <f ca="1">IF(ISERROR($Y2320),"",OFFSET('Smelter Look-up'!$H$4,$Y2320-4,0))</f>
        <v/>
      </c>
      <c r="J2320" s="96" t="str">
        <f ca="1">IF(ISERROR($Y2320),"",OFFSET('Smelter Look-up'!$I$4,$Y2320-4,0))</f>
        <v/>
      </c>
      <c r="K2320" s="97"/>
      <c r="L2320" s="97"/>
      <c r="M2320" s="97"/>
      <c r="N2320" s="97"/>
      <c r="O2320" s="97"/>
      <c r="P2320" s="97"/>
      <c r="Q2320" s="98"/>
      <c r="R2320" s="140" t="str">
        <f ca="1">IF(ISERROR($Y2320),"",OFFSET('Smelter Look-up'!$C$4,$Y2320-4,0)&amp;"")</f>
        <v/>
      </c>
      <c r="S2320" s="98" t="str">
        <f ca="1" t="shared" si="258"/>
        <v/>
      </c>
      <c r="T2320" s="98" t="str">
        <f ca="1">IF(B2320="","",IF(ISERROR(MATCH($J2320,SorP!B:B,0)),"",INDIRECT("'SorP'!$A$"&amp;MATCH($S2320&amp;$J2320,SorP!C:C,0))))</f>
        <v/>
      </c>
      <c r="U2320" s="99"/>
      <c r="V2320" s="74" t="str">
        <f ca="1" t="shared" si="259"/>
        <v/>
      </c>
      <c r="W2320" s="74" t="b">
        <f ca="1" t="shared" si="260"/>
        <v>0</v>
      </c>
      <c r="X2320" s="74" t="str">
        <f ca="1" t="shared" si="261"/>
        <v>+</v>
      </c>
      <c r="Y2320" s="74" t="e">
        <f ca="1">IF(C2320="",NA(),MATCH($B2320&amp;$C2320,'Smelter Look-up'!$J:$J,0))</f>
        <v>#N/A</v>
      </c>
      <c r="AB2320" s="74">
        <f ca="1" t="shared" si="262"/>
        <v>0</v>
      </c>
      <c r="AC2320" s="74" t="str">
        <f ca="1" t="shared" si="263"/>
        <v/>
      </c>
      <c r="AD2320" s="74" t="str">
        <f ca="1" t="shared" si="264"/>
        <v/>
      </c>
    </row>
    <row r="2321" s="74" customFormat="1" ht="20.15" customHeight="1" spans="1:30">
      <c r="A2321" s="97"/>
      <c r="B2321" s="95" t="str">
        <f ca="1">IF(LEN(A2321)=0,"",INDEX('Smelter Look-up'!$A:$A,MATCH($A2321,'Smelter Look-up'!$E:$E,0)))</f>
        <v/>
      </c>
      <c r="C2321" s="95" t="str">
        <f ca="1">IF(LEN(A2321)=0,"",INDEX('Smelter Look-up'!$C:$C,MATCH($A2321,'Smelter Look-up'!$E:$E,0)))</f>
        <v/>
      </c>
      <c r="D2321" s="95"/>
      <c r="E2321" s="95" t="str">
        <f ca="1">IF(ISERROR($Y2321),"",OFFSET('Smelter Look-up'!$D$4,$Y2321-4,0)&amp;"")</f>
        <v/>
      </c>
      <c r="F2321" s="95" t="str">
        <f ca="1">IF(ISERROR($Y2321),"",OFFSET('Smelter Look-up'!$E$4,$Y2321-4,0))</f>
        <v/>
      </c>
      <c r="G2321" s="95" t="str">
        <f ca="1">IF(C2321="Smelter not listed","Enter smelter details",IF(ISERROR($Y2321),"",OFFSET('Smelter Look-up'!$F$4,$Y2321-4,0)))</f>
        <v/>
      </c>
      <c r="H2321" s="154" t="str">
        <f ca="1">IF(ISERROR($Y2321),"",OFFSET('Smelter Look-up'!$G$4,$Y2321-4,0))</f>
        <v/>
      </c>
      <c r="I2321" s="96" t="str">
        <f ca="1">IF(ISERROR($Y2321),"",OFFSET('Smelter Look-up'!$H$4,$Y2321-4,0))</f>
        <v/>
      </c>
      <c r="J2321" s="96" t="str">
        <f ca="1">IF(ISERROR($Y2321),"",OFFSET('Smelter Look-up'!$I$4,$Y2321-4,0))</f>
        <v/>
      </c>
      <c r="K2321" s="97"/>
      <c r="L2321" s="97"/>
      <c r="M2321" s="97"/>
      <c r="N2321" s="97"/>
      <c r="O2321" s="97"/>
      <c r="P2321" s="97"/>
      <c r="Q2321" s="98"/>
      <c r="R2321" s="140" t="str">
        <f ca="1">IF(ISERROR($Y2321),"",OFFSET('Smelter Look-up'!$C$4,$Y2321-4,0)&amp;"")</f>
        <v/>
      </c>
      <c r="S2321" s="98" t="str">
        <f ca="1" t="shared" si="258"/>
        <v/>
      </c>
      <c r="T2321" s="98" t="str">
        <f ca="1">IF(B2321="","",IF(ISERROR(MATCH($J2321,SorP!B:B,0)),"",INDIRECT("'SorP'!$A$"&amp;MATCH($S2321&amp;$J2321,SorP!C:C,0))))</f>
        <v/>
      </c>
      <c r="U2321" s="99"/>
      <c r="V2321" s="74" t="str">
        <f ca="1" t="shared" si="259"/>
        <v/>
      </c>
      <c r="W2321" s="74" t="b">
        <f ca="1" t="shared" si="260"/>
        <v>0</v>
      </c>
      <c r="X2321" s="74" t="str">
        <f ca="1" t="shared" si="261"/>
        <v>+</v>
      </c>
      <c r="Y2321" s="74" t="e">
        <f ca="1">IF(C2321="",NA(),MATCH($B2321&amp;$C2321,'Smelter Look-up'!$J:$J,0))</f>
        <v>#N/A</v>
      </c>
      <c r="AB2321" s="74">
        <f ca="1" t="shared" si="262"/>
        <v>0</v>
      </c>
      <c r="AC2321" s="74" t="str">
        <f ca="1" t="shared" si="263"/>
        <v/>
      </c>
      <c r="AD2321" s="74" t="str">
        <f ca="1" t="shared" si="264"/>
        <v/>
      </c>
    </row>
    <row r="2322" s="74" customFormat="1" ht="20.15" customHeight="1" spans="1:30">
      <c r="A2322" s="97"/>
      <c r="B2322" s="95" t="str">
        <f ca="1">IF(LEN(A2322)=0,"",INDEX('Smelter Look-up'!$A:$A,MATCH($A2322,'Smelter Look-up'!$E:$E,0)))</f>
        <v/>
      </c>
      <c r="C2322" s="95" t="str">
        <f ca="1">IF(LEN(A2322)=0,"",INDEX('Smelter Look-up'!$C:$C,MATCH($A2322,'Smelter Look-up'!$E:$E,0)))</f>
        <v/>
      </c>
      <c r="D2322" s="95"/>
      <c r="E2322" s="95" t="str">
        <f ca="1">IF(ISERROR($Y2322),"",OFFSET('Smelter Look-up'!$D$4,$Y2322-4,0)&amp;"")</f>
        <v/>
      </c>
      <c r="F2322" s="95" t="str">
        <f ca="1">IF(ISERROR($Y2322),"",OFFSET('Smelter Look-up'!$E$4,$Y2322-4,0))</f>
        <v/>
      </c>
      <c r="G2322" s="95" t="str">
        <f ca="1">IF(C2322="Smelter not listed","Enter smelter details",IF(ISERROR($Y2322),"",OFFSET('Smelter Look-up'!$F$4,$Y2322-4,0)))</f>
        <v/>
      </c>
      <c r="H2322" s="154" t="str">
        <f ca="1">IF(ISERROR($Y2322),"",OFFSET('Smelter Look-up'!$G$4,$Y2322-4,0))</f>
        <v/>
      </c>
      <c r="I2322" s="96" t="str">
        <f ca="1">IF(ISERROR($Y2322),"",OFFSET('Smelter Look-up'!$H$4,$Y2322-4,0))</f>
        <v/>
      </c>
      <c r="J2322" s="96" t="str">
        <f ca="1">IF(ISERROR($Y2322),"",OFFSET('Smelter Look-up'!$I$4,$Y2322-4,0))</f>
        <v/>
      </c>
      <c r="K2322" s="97"/>
      <c r="L2322" s="97"/>
      <c r="M2322" s="97"/>
      <c r="N2322" s="97"/>
      <c r="O2322" s="97"/>
      <c r="P2322" s="97"/>
      <c r="Q2322" s="98"/>
      <c r="R2322" s="140" t="str">
        <f ca="1">IF(ISERROR($Y2322),"",OFFSET('Smelter Look-up'!$C$4,$Y2322-4,0)&amp;"")</f>
        <v/>
      </c>
      <c r="S2322" s="98" t="str">
        <f ca="1" t="shared" si="258"/>
        <v/>
      </c>
      <c r="T2322" s="98" t="str">
        <f ca="1">IF(B2322="","",IF(ISERROR(MATCH($J2322,SorP!B:B,0)),"",INDIRECT("'SorP'!$A$"&amp;MATCH($S2322&amp;$J2322,SorP!C:C,0))))</f>
        <v/>
      </c>
      <c r="U2322" s="99"/>
      <c r="V2322" s="74" t="str">
        <f ca="1" t="shared" si="259"/>
        <v/>
      </c>
      <c r="W2322" s="74" t="b">
        <f ca="1" t="shared" si="260"/>
        <v>0</v>
      </c>
      <c r="X2322" s="74" t="str">
        <f ca="1" t="shared" si="261"/>
        <v>+</v>
      </c>
      <c r="Y2322" s="74" t="e">
        <f ca="1">IF(C2322="",NA(),MATCH($B2322&amp;$C2322,'Smelter Look-up'!$J:$J,0))</f>
        <v>#N/A</v>
      </c>
      <c r="AB2322" s="74">
        <f ca="1" t="shared" si="262"/>
        <v>0</v>
      </c>
      <c r="AC2322" s="74" t="str">
        <f ca="1" t="shared" si="263"/>
        <v/>
      </c>
      <c r="AD2322" s="74" t="str">
        <f ca="1" t="shared" si="264"/>
        <v/>
      </c>
    </row>
    <row r="2323" s="74" customFormat="1" ht="20.15" customHeight="1" spans="1:30">
      <c r="A2323" s="97"/>
      <c r="B2323" s="95" t="str">
        <f ca="1">IF(LEN(A2323)=0,"",INDEX('Smelter Look-up'!$A:$A,MATCH($A2323,'Smelter Look-up'!$E:$E,0)))</f>
        <v/>
      </c>
      <c r="C2323" s="95" t="str">
        <f ca="1">IF(LEN(A2323)=0,"",INDEX('Smelter Look-up'!$C:$C,MATCH($A2323,'Smelter Look-up'!$E:$E,0)))</f>
        <v/>
      </c>
      <c r="D2323" s="95"/>
      <c r="E2323" s="95" t="str">
        <f ca="1">IF(ISERROR($Y2323),"",OFFSET('Smelter Look-up'!$D$4,$Y2323-4,0)&amp;"")</f>
        <v/>
      </c>
      <c r="F2323" s="95" t="str">
        <f ca="1">IF(ISERROR($Y2323),"",OFFSET('Smelter Look-up'!$E$4,$Y2323-4,0))</f>
        <v/>
      </c>
      <c r="G2323" s="95" t="str">
        <f ca="1">IF(C2323="Smelter not listed","Enter smelter details",IF(ISERROR($Y2323),"",OFFSET('Smelter Look-up'!$F$4,$Y2323-4,0)))</f>
        <v/>
      </c>
      <c r="H2323" s="154" t="str">
        <f ca="1">IF(ISERROR($Y2323),"",OFFSET('Smelter Look-up'!$G$4,$Y2323-4,0))</f>
        <v/>
      </c>
      <c r="I2323" s="96" t="str">
        <f ca="1">IF(ISERROR($Y2323),"",OFFSET('Smelter Look-up'!$H$4,$Y2323-4,0))</f>
        <v/>
      </c>
      <c r="J2323" s="96" t="str">
        <f ca="1">IF(ISERROR($Y2323),"",OFFSET('Smelter Look-up'!$I$4,$Y2323-4,0))</f>
        <v/>
      </c>
      <c r="K2323" s="97"/>
      <c r="L2323" s="97"/>
      <c r="M2323" s="97"/>
      <c r="N2323" s="97"/>
      <c r="O2323" s="97"/>
      <c r="P2323" s="97"/>
      <c r="Q2323" s="98"/>
      <c r="R2323" s="140" t="str">
        <f ca="1">IF(ISERROR($Y2323),"",OFFSET('Smelter Look-up'!$C$4,$Y2323-4,0)&amp;"")</f>
        <v/>
      </c>
      <c r="S2323" s="98" t="str">
        <f ca="1" t="shared" si="258"/>
        <v/>
      </c>
      <c r="T2323" s="98" t="str">
        <f ca="1">IF(B2323="","",IF(ISERROR(MATCH($J2323,SorP!B:B,0)),"",INDIRECT("'SorP'!$A$"&amp;MATCH($S2323&amp;$J2323,SorP!C:C,0))))</f>
        <v/>
      </c>
      <c r="U2323" s="99"/>
      <c r="V2323" s="74" t="str">
        <f ca="1" t="shared" si="259"/>
        <v/>
      </c>
      <c r="W2323" s="74" t="b">
        <f ca="1" t="shared" si="260"/>
        <v>0</v>
      </c>
      <c r="X2323" s="74" t="str">
        <f ca="1" t="shared" si="261"/>
        <v>+</v>
      </c>
      <c r="Y2323" s="74" t="e">
        <f ca="1">IF(C2323="",NA(),MATCH($B2323&amp;$C2323,'Smelter Look-up'!$J:$J,0))</f>
        <v>#N/A</v>
      </c>
      <c r="AB2323" s="74">
        <f ca="1" t="shared" si="262"/>
        <v>0</v>
      </c>
      <c r="AC2323" s="74" t="str">
        <f ca="1" t="shared" si="263"/>
        <v/>
      </c>
      <c r="AD2323" s="74" t="str">
        <f ca="1" t="shared" si="264"/>
        <v/>
      </c>
    </row>
    <row r="2324" s="74" customFormat="1" ht="20.15" customHeight="1" spans="1:30">
      <c r="A2324" s="97"/>
      <c r="B2324" s="95" t="str">
        <f ca="1">IF(LEN(A2324)=0,"",INDEX('Smelter Look-up'!$A:$A,MATCH($A2324,'Smelter Look-up'!$E:$E,0)))</f>
        <v/>
      </c>
      <c r="C2324" s="95" t="str">
        <f ca="1">IF(LEN(A2324)=0,"",INDEX('Smelter Look-up'!$C:$C,MATCH($A2324,'Smelter Look-up'!$E:$E,0)))</f>
        <v/>
      </c>
      <c r="D2324" s="95"/>
      <c r="E2324" s="95" t="str">
        <f ca="1">IF(ISERROR($Y2324),"",OFFSET('Smelter Look-up'!$D$4,$Y2324-4,0)&amp;"")</f>
        <v/>
      </c>
      <c r="F2324" s="95" t="str">
        <f ca="1">IF(ISERROR($Y2324),"",OFFSET('Smelter Look-up'!$E$4,$Y2324-4,0))</f>
        <v/>
      </c>
      <c r="G2324" s="95" t="str">
        <f ca="1">IF(C2324="Smelter not listed","Enter smelter details",IF(ISERROR($Y2324),"",OFFSET('Smelter Look-up'!$F$4,$Y2324-4,0)))</f>
        <v/>
      </c>
      <c r="H2324" s="154" t="str">
        <f ca="1">IF(ISERROR($Y2324),"",OFFSET('Smelter Look-up'!$G$4,$Y2324-4,0))</f>
        <v/>
      </c>
      <c r="I2324" s="96" t="str">
        <f ca="1">IF(ISERROR($Y2324),"",OFFSET('Smelter Look-up'!$H$4,$Y2324-4,0))</f>
        <v/>
      </c>
      <c r="J2324" s="96" t="str">
        <f ca="1">IF(ISERROR($Y2324),"",OFFSET('Smelter Look-up'!$I$4,$Y2324-4,0))</f>
        <v/>
      </c>
      <c r="K2324" s="97"/>
      <c r="L2324" s="97"/>
      <c r="M2324" s="97"/>
      <c r="N2324" s="97"/>
      <c r="O2324" s="97"/>
      <c r="P2324" s="97"/>
      <c r="Q2324" s="98"/>
      <c r="R2324" s="140" t="str">
        <f ca="1">IF(ISERROR($Y2324),"",OFFSET('Smelter Look-up'!$C$4,$Y2324-4,0)&amp;"")</f>
        <v/>
      </c>
      <c r="S2324" s="98" t="str">
        <f ca="1" t="shared" si="258"/>
        <v/>
      </c>
      <c r="T2324" s="98" t="str">
        <f ca="1">IF(B2324="","",IF(ISERROR(MATCH($J2324,SorP!B:B,0)),"",INDIRECT("'SorP'!$A$"&amp;MATCH($S2324&amp;$J2324,SorP!C:C,0))))</f>
        <v/>
      </c>
      <c r="U2324" s="99"/>
      <c r="V2324" s="74" t="str">
        <f ca="1" t="shared" si="259"/>
        <v/>
      </c>
      <c r="W2324" s="74" t="b">
        <f ca="1" t="shared" si="260"/>
        <v>0</v>
      </c>
      <c r="X2324" s="74" t="str">
        <f ca="1" t="shared" si="261"/>
        <v>+</v>
      </c>
      <c r="Y2324" s="74" t="e">
        <f ca="1">IF(C2324="",NA(),MATCH($B2324&amp;$C2324,'Smelter Look-up'!$J:$J,0))</f>
        <v>#N/A</v>
      </c>
      <c r="AB2324" s="74">
        <f ca="1" t="shared" si="262"/>
        <v>0</v>
      </c>
      <c r="AC2324" s="74" t="str">
        <f ca="1" t="shared" si="263"/>
        <v/>
      </c>
      <c r="AD2324" s="74" t="str">
        <f ca="1" t="shared" si="264"/>
        <v/>
      </c>
    </row>
    <row r="2325" s="74" customFormat="1" ht="20.15" customHeight="1" spans="1:30">
      <c r="A2325" s="97"/>
      <c r="B2325" s="95" t="str">
        <f ca="1">IF(LEN(A2325)=0,"",INDEX('Smelter Look-up'!$A:$A,MATCH($A2325,'Smelter Look-up'!$E:$E,0)))</f>
        <v/>
      </c>
      <c r="C2325" s="95" t="str">
        <f ca="1">IF(LEN(A2325)=0,"",INDEX('Smelter Look-up'!$C:$C,MATCH($A2325,'Smelter Look-up'!$E:$E,0)))</f>
        <v/>
      </c>
      <c r="D2325" s="95"/>
      <c r="E2325" s="95" t="str">
        <f ca="1">IF(ISERROR($Y2325),"",OFFSET('Smelter Look-up'!$D$4,$Y2325-4,0)&amp;"")</f>
        <v/>
      </c>
      <c r="F2325" s="95" t="str">
        <f ca="1">IF(ISERROR($Y2325),"",OFFSET('Smelter Look-up'!$E$4,$Y2325-4,0))</f>
        <v/>
      </c>
      <c r="G2325" s="95" t="str">
        <f ca="1">IF(C2325="Smelter not listed","Enter smelter details",IF(ISERROR($Y2325),"",OFFSET('Smelter Look-up'!$F$4,$Y2325-4,0)))</f>
        <v/>
      </c>
      <c r="H2325" s="154" t="str">
        <f ca="1">IF(ISERROR($Y2325),"",OFFSET('Smelter Look-up'!$G$4,$Y2325-4,0))</f>
        <v/>
      </c>
      <c r="I2325" s="96" t="str">
        <f ca="1">IF(ISERROR($Y2325),"",OFFSET('Smelter Look-up'!$H$4,$Y2325-4,0))</f>
        <v/>
      </c>
      <c r="J2325" s="96" t="str">
        <f ca="1">IF(ISERROR($Y2325),"",OFFSET('Smelter Look-up'!$I$4,$Y2325-4,0))</f>
        <v/>
      </c>
      <c r="K2325" s="97"/>
      <c r="L2325" s="97"/>
      <c r="M2325" s="97"/>
      <c r="N2325" s="97"/>
      <c r="O2325" s="97"/>
      <c r="P2325" s="97"/>
      <c r="Q2325" s="98"/>
      <c r="R2325" s="140" t="str">
        <f ca="1">IF(ISERROR($Y2325),"",OFFSET('Smelter Look-up'!$C$4,$Y2325-4,0)&amp;"")</f>
        <v/>
      </c>
      <c r="S2325" s="98" t="str">
        <f ca="1" t="shared" si="258"/>
        <v/>
      </c>
      <c r="T2325" s="98" t="str">
        <f ca="1">IF(B2325="","",IF(ISERROR(MATCH($J2325,SorP!B:B,0)),"",INDIRECT("'SorP'!$A$"&amp;MATCH($S2325&amp;$J2325,SorP!C:C,0))))</f>
        <v/>
      </c>
      <c r="U2325" s="99"/>
      <c r="V2325" s="74" t="str">
        <f ca="1" t="shared" si="259"/>
        <v/>
      </c>
      <c r="W2325" s="74" t="b">
        <f ca="1" t="shared" si="260"/>
        <v>0</v>
      </c>
      <c r="X2325" s="74" t="str">
        <f ca="1" t="shared" si="261"/>
        <v>+</v>
      </c>
      <c r="Y2325" s="74" t="e">
        <f ca="1">IF(C2325="",NA(),MATCH($B2325&amp;$C2325,'Smelter Look-up'!$J:$J,0))</f>
        <v>#N/A</v>
      </c>
      <c r="AB2325" s="74">
        <f ca="1" t="shared" si="262"/>
        <v>0</v>
      </c>
      <c r="AC2325" s="74" t="str">
        <f ca="1" t="shared" si="263"/>
        <v/>
      </c>
      <c r="AD2325" s="74" t="str">
        <f ca="1" t="shared" si="264"/>
        <v/>
      </c>
    </row>
    <row r="2326" s="74" customFormat="1" ht="20.15" customHeight="1" spans="1:30">
      <c r="A2326" s="97"/>
      <c r="B2326" s="95" t="str">
        <f ca="1">IF(LEN(A2326)=0,"",INDEX('Smelter Look-up'!$A:$A,MATCH($A2326,'Smelter Look-up'!$E:$E,0)))</f>
        <v/>
      </c>
      <c r="C2326" s="95" t="str">
        <f ca="1">IF(LEN(A2326)=0,"",INDEX('Smelter Look-up'!$C:$C,MATCH($A2326,'Smelter Look-up'!$E:$E,0)))</f>
        <v/>
      </c>
      <c r="D2326" s="95"/>
      <c r="E2326" s="95" t="str">
        <f ca="1">IF(ISERROR($Y2326),"",OFFSET('Smelter Look-up'!$D$4,$Y2326-4,0)&amp;"")</f>
        <v/>
      </c>
      <c r="F2326" s="95" t="str">
        <f ca="1">IF(ISERROR($Y2326),"",OFFSET('Smelter Look-up'!$E$4,$Y2326-4,0))</f>
        <v/>
      </c>
      <c r="G2326" s="95" t="str">
        <f ca="1">IF(C2326="Smelter not listed","Enter smelter details",IF(ISERROR($Y2326),"",OFFSET('Smelter Look-up'!$F$4,$Y2326-4,0)))</f>
        <v/>
      </c>
      <c r="H2326" s="154" t="str">
        <f ca="1">IF(ISERROR($Y2326),"",OFFSET('Smelter Look-up'!$G$4,$Y2326-4,0))</f>
        <v/>
      </c>
      <c r="I2326" s="96" t="str">
        <f ca="1">IF(ISERROR($Y2326),"",OFFSET('Smelter Look-up'!$H$4,$Y2326-4,0))</f>
        <v/>
      </c>
      <c r="J2326" s="96" t="str">
        <f ca="1">IF(ISERROR($Y2326),"",OFFSET('Smelter Look-up'!$I$4,$Y2326-4,0))</f>
        <v/>
      </c>
      <c r="K2326" s="97"/>
      <c r="L2326" s="97"/>
      <c r="M2326" s="97"/>
      <c r="N2326" s="97"/>
      <c r="O2326" s="97"/>
      <c r="P2326" s="97"/>
      <c r="Q2326" s="98"/>
      <c r="R2326" s="140" t="str">
        <f ca="1">IF(ISERROR($Y2326),"",OFFSET('Smelter Look-up'!$C$4,$Y2326-4,0)&amp;"")</f>
        <v/>
      </c>
      <c r="S2326" s="98" t="str">
        <f ca="1" t="shared" si="258"/>
        <v/>
      </c>
      <c r="T2326" s="98" t="str">
        <f ca="1">IF(B2326="","",IF(ISERROR(MATCH($J2326,SorP!B:B,0)),"",INDIRECT("'SorP'!$A$"&amp;MATCH($S2326&amp;$J2326,SorP!C:C,0))))</f>
        <v/>
      </c>
      <c r="U2326" s="99"/>
      <c r="V2326" s="74" t="str">
        <f ca="1" t="shared" si="259"/>
        <v/>
      </c>
      <c r="W2326" s="74" t="b">
        <f ca="1" t="shared" si="260"/>
        <v>0</v>
      </c>
      <c r="X2326" s="74" t="str">
        <f ca="1" t="shared" si="261"/>
        <v>+</v>
      </c>
      <c r="Y2326" s="74" t="e">
        <f ca="1">IF(C2326="",NA(),MATCH($B2326&amp;$C2326,'Smelter Look-up'!$J:$J,0))</f>
        <v>#N/A</v>
      </c>
      <c r="AB2326" s="74">
        <f ca="1" t="shared" si="262"/>
        <v>0</v>
      </c>
      <c r="AC2326" s="74" t="str">
        <f ca="1" t="shared" si="263"/>
        <v/>
      </c>
      <c r="AD2326" s="74" t="str">
        <f ca="1" t="shared" si="264"/>
        <v/>
      </c>
    </row>
    <row r="2327" s="74" customFormat="1" ht="20.15" customHeight="1" spans="1:30">
      <c r="A2327" s="97"/>
      <c r="B2327" s="95" t="str">
        <f ca="1">IF(LEN(A2327)=0,"",INDEX('Smelter Look-up'!$A:$A,MATCH($A2327,'Smelter Look-up'!$E:$E,0)))</f>
        <v/>
      </c>
      <c r="C2327" s="95" t="str">
        <f ca="1">IF(LEN(A2327)=0,"",INDEX('Smelter Look-up'!$C:$C,MATCH($A2327,'Smelter Look-up'!$E:$E,0)))</f>
        <v/>
      </c>
      <c r="D2327" s="95"/>
      <c r="E2327" s="95" t="str">
        <f ca="1">IF(ISERROR($Y2327),"",OFFSET('Smelter Look-up'!$D$4,$Y2327-4,0)&amp;"")</f>
        <v/>
      </c>
      <c r="F2327" s="95" t="str">
        <f ca="1">IF(ISERROR($Y2327),"",OFFSET('Smelter Look-up'!$E$4,$Y2327-4,0))</f>
        <v/>
      </c>
      <c r="G2327" s="95" t="str">
        <f ca="1">IF(C2327="Smelter not listed","Enter smelter details",IF(ISERROR($Y2327),"",OFFSET('Smelter Look-up'!$F$4,$Y2327-4,0)))</f>
        <v/>
      </c>
      <c r="H2327" s="154" t="str">
        <f ca="1">IF(ISERROR($Y2327),"",OFFSET('Smelter Look-up'!$G$4,$Y2327-4,0))</f>
        <v/>
      </c>
      <c r="I2327" s="96" t="str">
        <f ca="1">IF(ISERROR($Y2327),"",OFFSET('Smelter Look-up'!$H$4,$Y2327-4,0))</f>
        <v/>
      </c>
      <c r="J2327" s="96" t="str">
        <f ca="1">IF(ISERROR($Y2327),"",OFFSET('Smelter Look-up'!$I$4,$Y2327-4,0))</f>
        <v/>
      </c>
      <c r="K2327" s="97"/>
      <c r="L2327" s="97"/>
      <c r="M2327" s="97"/>
      <c r="N2327" s="97"/>
      <c r="O2327" s="97"/>
      <c r="P2327" s="97"/>
      <c r="Q2327" s="98"/>
      <c r="R2327" s="140" t="str">
        <f ca="1">IF(ISERROR($Y2327),"",OFFSET('Smelter Look-up'!$C$4,$Y2327-4,0)&amp;"")</f>
        <v/>
      </c>
      <c r="S2327" s="98" t="str">
        <f ca="1" t="shared" si="258"/>
        <v/>
      </c>
      <c r="T2327" s="98" t="str">
        <f ca="1">IF(B2327="","",IF(ISERROR(MATCH($J2327,SorP!B:B,0)),"",INDIRECT("'SorP'!$A$"&amp;MATCH($S2327&amp;$J2327,SorP!C:C,0))))</f>
        <v/>
      </c>
      <c r="U2327" s="99"/>
      <c r="V2327" s="74" t="str">
        <f ca="1" t="shared" si="259"/>
        <v/>
      </c>
      <c r="W2327" s="74" t="b">
        <f ca="1" t="shared" si="260"/>
        <v>0</v>
      </c>
      <c r="X2327" s="74" t="str">
        <f ca="1" t="shared" si="261"/>
        <v>+</v>
      </c>
      <c r="Y2327" s="74" t="e">
        <f ca="1">IF(C2327="",NA(),MATCH($B2327&amp;$C2327,'Smelter Look-up'!$J:$J,0))</f>
        <v>#N/A</v>
      </c>
      <c r="AB2327" s="74">
        <f ca="1" t="shared" si="262"/>
        <v>0</v>
      </c>
      <c r="AC2327" s="74" t="str">
        <f ca="1" t="shared" si="263"/>
        <v/>
      </c>
      <c r="AD2327" s="74" t="str">
        <f ca="1" t="shared" si="264"/>
        <v/>
      </c>
    </row>
    <row r="2328" s="74" customFormat="1" ht="20.15" customHeight="1" spans="1:30">
      <c r="A2328" s="97"/>
      <c r="B2328" s="95" t="str">
        <f ca="1">IF(LEN(A2328)=0,"",INDEX('Smelter Look-up'!$A:$A,MATCH($A2328,'Smelter Look-up'!$E:$E,0)))</f>
        <v/>
      </c>
      <c r="C2328" s="95" t="str">
        <f ca="1">IF(LEN(A2328)=0,"",INDEX('Smelter Look-up'!$C:$C,MATCH($A2328,'Smelter Look-up'!$E:$E,0)))</f>
        <v/>
      </c>
      <c r="D2328" s="95"/>
      <c r="E2328" s="95" t="str">
        <f ca="1">IF(ISERROR($Y2328),"",OFFSET('Smelter Look-up'!$D$4,$Y2328-4,0)&amp;"")</f>
        <v/>
      </c>
      <c r="F2328" s="95" t="str">
        <f ca="1">IF(ISERROR($Y2328),"",OFFSET('Smelter Look-up'!$E$4,$Y2328-4,0))</f>
        <v/>
      </c>
      <c r="G2328" s="95" t="str">
        <f ca="1">IF(C2328="Smelter not listed","Enter smelter details",IF(ISERROR($Y2328),"",OFFSET('Smelter Look-up'!$F$4,$Y2328-4,0)))</f>
        <v/>
      </c>
      <c r="H2328" s="154" t="str">
        <f ca="1">IF(ISERROR($Y2328),"",OFFSET('Smelter Look-up'!$G$4,$Y2328-4,0))</f>
        <v/>
      </c>
      <c r="I2328" s="96" t="str">
        <f ca="1">IF(ISERROR($Y2328),"",OFFSET('Smelter Look-up'!$H$4,$Y2328-4,0))</f>
        <v/>
      </c>
      <c r="J2328" s="96" t="str">
        <f ca="1">IF(ISERROR($Y2328),"",OFFSET('Smelter Look-up'!$I$4,$Y2328-4,0))</f>
        <v/>
      </c>
      <c r="K2328" s="97"/>
      <c r="L2328" s="97"/>
      <c r="M2328" s="97"/>
      <c r="N2328" s="97"/>
      <c r="O2328" s="97"/>
      <c r="P2328" s="97"/>
      <c r="Q2328" s="98"/>
      <c r="R2328" s="140" t="str">
        <f ca="1">IF(ISERROR($Y2328),"",OFFSET('Smelter Look-up'!$C$4,$Y2328-4,0)&amp;"")</f>
        <v/>
      </c>
      <c r="S2328" s="98" t="str">
        <f ca="1" t="shared" si="258"/>
        <v/>
      </c>
      <c r="T2328" s="98" t="str">
        <f ca="1">IF(B2328="","",IF(ISERROR(MATCH($J2328,SorP!B:B,0)),"",INDIRECT("'SorP'!$A$"&amp;MATCH($S2328&amp;$J2328,SorP!C:C,0))))</f>
        <v/>
      </c>
      <c r="U2328" s="99"/>
      <c r="V2328" s="74" t="str">
        <f ca="1" t="shared" si="259"/>
        <v/>
      </c>
      <c r="W2328" s="74" t="b">
        <f ca="1" t="shared" si="260"/>
        <v>0</v>
      </c>
      <c r="X2328" s="74" t="str">
        <f ca="1" t="shared" si="261"/>
        <v>+</v>
      </c>
      <c r="Y2328" s="74" t="e">
        <f ca="1">IF(C2328="",NA(),MATCH($B2328&amp;$C2328,'Smelter Look-up'!$J:$J,0))</f>
        <v>#N/A</v>
      </c>
      <c r="AB2328" s="74">
        <f ca="1" t="shared" si="262"/>
        <v>0</v>
      </c>
      <c r="AC2328" s="74" t="str">
        <f ca="1" t="shared" si="263"/>
        <v/>
      </c>
      <c r="AD2328" s="74" t="str">
        <f ca="1" t="shared" si="264"/>
        <v/>
      </c>
    </row>
    <row r="2329" s="74" customFormat="1" ht="20.15" customHeight="1" spans="1:30">
      <c r="A2329" s="97"/>
      <c r="B2329" s="95" t="str">
        <f ca="1">IF(LEN(A2329)=0,"",INDEX('Smelter Look-up'!$A:$A,MATCH($A2329,'Smelter Look-up'!$E:$E,0)))</f>
        <v/>
      </c>
      <c r="C2329" s="95" t="str">
        <f ca="1">IF(LEN(A2329)=0,"",INDEX('Smelter Look-up'!$C:$C,MATCH($A2329,'Smelter Look-up'!$E:$E,0)))</f>
        <v/>
      </c>
      <c r="D2329" s="95"/>
      <c r="E2329" s="95" t="str">
        <f ca="1">IF(ISERROR($Y2329),"",OFFSET('Smelter Look-up'!$D$4,$Y2329-4,0)&amp;"")</f>
        <v/>
      </c>
      <c r="F2329" s="95" t="str">
        <f ca="1">IF(ISERROR($Y2329),"",OFFSET('Smelter Look-up'!$E$4,$Y2329-4,0))</f>
        <v/>
      </c>
      <c r="G2329" s="95" t="str">
        <f ca="1">IF(C2329="Smelter not listed","Enter smelter details",IF(ISERROR($Y2329),"",OFFSET('Smelter Look-up'!$F$4,$Y2329-4,0)))</f>
        <v/>
      </c>
      <c r="H2329" s="154" t="str">
        <f ca="1">IF(ISERROR($Y2329),"",OFFSET('Smelter Look-up'!$G$4,$Y2329-4,0))</f>
        <v/>
      </c>
      <c r="I2329" s="96" t="str">
        <f ca="1">IF(ISERROR($Y2329),"",OFFSET('Smelter Look-up'!$H$4,$Y2329-4,0))</f>
        <v/>
      </c>
      <c r="J2329" s="96" t="str">
        <f ca="1">IF(ISERROR($Y2329),"",OFFSET('Smelter Look-up'!$I$4,$Y2329-4,0))</f>
        <v/>
      </c>
      <c r="K2329" s="97"/>
      <c r="L2329" s="97"/>
      <c r="M2329" s="97"/>
      <c r="N2329" s="97"/>
      <c r="O2329" s="97"/>
      <c r="P2329" s="97"/>
      <c r="Q2329" s="98"/>
      <c r="R2329" s="140" t="str">
        <f ca="1">IF(ISERROR($Y2329),"",OFFSET('Smelter Look-up'!$C$4,$Y2329-4,0)&amp;"")</f>
        <v/>
      </c>
      <c r="S2329" s="98" t="str">
        <f ca="1" t="shared" si="258"/>
        <v/>
      </c>
      <c r="T2329" s="98" t="str">
        <f ca="1">IF(B2329="","",IF(ISERROR(MATCH($J2329,SorP!B:B,0)),"",INDIRECT("'SorP'!$A$"&amp;MATCH($S2329&amp;$J2329,SorP!C:C,0))))</f>
        <v/>
      </c>
      <c r="U2329" s="99"/>
      <c r="V2329" s="74" t="str">
        <f ca="1" t="shared" si="259"/>
        <v/>
      </c>
      <c r="W2329" s="74" t="b">
        <f ca="1" t="shared" si="260"/>
        <v>0</v>
      </c>
      <c r="X2329" s="74" t="str">
        <f ca="1" t="shared" si="261"/>
        <v>+</v>
      </c>
      <c r="Y2329" s="74" t="e">
        <f ca="1">IF(C2329="",NA(),MATCH($B2329&amp;$C2329,'Smelter Look-up'!$J:$J,0))</f>
        <v>#N/A</v>
      </c>
      <c r="AB2329" s="74">
        <f ca="1" t="shared" si="262"/>
        <v>0</v>
      </c>
      <c r="AC2329" s="74" t="str">
        <f ca="1" t="shared" si="263"/>
        <v/>
      </c>
      <c r="AD2329" s="74" t="str">
        <f ca="1" t="shared" si="264"/>
        <v/>
      </c>
    </row>
    <row r="2330" s="74" customFormat="1" ht="20.15" customHeight="1" spans="1:30">
      <c r="A2330" s="97"/>
      <c r="B2330" s="95" t="str">
        <f ca="1">IF(LEN(A2330)=0,"",INDEX('Smelter Look-up'!$A:$A,MATCH($A2330,'Smelter Look-up'!$E:$E,0)))</f>
        <v/>
      </c>
      <c r="C2330" s="95" t="str">
        <f ca="1">IF(LEN(A2330)=0,"",INDEX('Smelter Look-up'!$C:$C,MATCH($A2330,'Smelter Look-up'!$E:$E,0)))</f>
        <v/>
      </c>
      <c r="D2330" s="95"/>
      <c r="E2330" s="95" t="str">
        <f ca="1">IF(ISERROR($Y2330),"",OFFSET('Smelter Look-up'!$D$4,$Y2330-4,0)&amp;"")</f>
        <v/>
      </c>
      <c r="F2330" s="95" t="str">
        <f ca="1">IF(ISERROR($Y2330),"",OFFSET('Smelter Look-up'!$E$4,$Y2330-4,0))</f>
        <v/>
      </c>
      <c r="G2330" s="95" t="str">
        <f ca="1">IF(C2330="Smelter not listed","Enter smelter details",IF(ISERROR($Y2330),"",OFFSET('Smelter Look-up'!$F$4,$Y2330-4,0)))</f>
        <v/>
      </c>
      <c r="H2330" s="154" t="str">
        <f ca="1">IF(ISERROR($Y2330),"",OFFSET('Smelter Look-up'!$G$4,$Y2330-4,0))</f>
        <v/>
      </c>
      <c r="I2330" s="96" t="str">
        <f ca="1">IF(ISERROR($Y2330),"",OFFSET('Smelter Look-up'!$H$4,$Y2330-4,0))</f>
        <v/>
      </c>
      <c r="J2330" s="96" t="str">
        <f ca="1">IF(ISERROR($Y2330),"",OFFSET('Smelter Look-up'!$I$4,$Y2330-4,0))</f>
        <v/>
      </c>
      <c r="K2330" s="97"/>
      <c r="L2330" s="97"/>
      <c r="M2330" s="97"/>
      <c r="N2330" s="97"/>
      <c r="O2330" s="97"/>
      <c r="P2330" s="97"/>
      <c r="Q2330" s="98"/>
      <c r="R2330" s="140" t="str">
        <f ca="1">IF(ISERROR($Y2330),"",OFFSET('Smelter Look-up'!$C$4,$Y2330-4,0)&amp;"")</f>
        <v/>
      </c>
      <c r="S2330" s="98" t="str">
        <f ca="1" t="shared" si="258"/>
        <v/>
      </c>
      <c r="T2330" s="98" t="str">
        <f ca="1">IF(B2330="","",IF(ISERROR(MATCH($J2330,SorP!B:B,0)),"",INDIRECT("'SorP'!$A$"&amp;MATCH($S2330&amp;$J2330,SorP!C:C,0))))</f>
        <v/>
      </c>
      <c r="U2330" s="99"/>
      <c r="V2330" s="74" t="str">
        <f ca="1" t="shared" si="259"/>
        <v/>
      </c>
      <c r="W2330" s="74" t="b">
        <f ca="1" t="shared" si="260"/>
        <v>0</v>
      </c>
      <c r="X2330" s="74" t="str">
        <f ca="1" t="shared" si="261"/>
        <v>+</v>
      </c>
      <c r="Y2330" s="74" t="e">
        <f ca="1">IF(C2330="",NA(),MATCH($B2330&amp;$C2330,'Smelter Look-up'!$J:$J,0))</f>
        <v>#N/A</v>
      </c>
      <c r="AB2330" s="74">
        <f ca="1" t="shared" si="262"/>
        <v>0</v>
      </c>
      <c r="AC2330" s="74" t="str">
        <f ca="1" t="shared" si="263"/>
        <v/>
      </c>
      <c r="AD2330" s="74" t="str">
        <f ca="1" t="shared" si="264"/>
        <v/>
      </c>
    </row>
    <row r="2331" s="74" customFormat="1" ht="20.15" customHeight="1" spans="1:30">
      <c r="A2331" s="97"/>
      <c r="B2331" s="95" t="str">
        <f ca="1">IF(LEN(A2331)=0,"",INDEX('Smelter Look-up'!$A:$A,MATCH($A2331,'Smelter Look-up'!$E:$E,0)))</f>
        <v/>
      </c>
      <c r="C2331" s="95" t="str">
        <f ca="1">IF(LEN(A2331)=0,"",INDEX('Smelter Look-up'!$C:$C,MATCH($A2331,'Smelter Look-up'!$E:$E,0)))</f>
        <v/>
      </c>
      <c r="D2331" s="95"/>
      <c r="E2331" s="95" t="str">
        <f ca="1">IF(ISERROR($Y2331),"",OFFSET('Smelter Look-up'!$D$4,$Y2331-4,0)&amp;"")</f>
        <v/>
      </c>
      <c r="F2331" s="95" t="str">
        <f ca="1">IF(ISERROR($Y2331),"",OFFSET('Smelter Look-up'!$E$4,$Y2331-4,0))</f>
        <v/>
      </c>
      <c r="G2331" s="95" t="str">
        <f ca="1">IF(C2331="Smelter not listed","Enter smelter details",IF(ISERROR($Y2331),"",OFFSET('Smelter Look-up'!$F$4,$Y2331-4,0)))</f>
        <v/>
      </c>
      <c r="H2331" s="154" t="str">
        <f ca="1">IF(ISERROR($Y2331),"",OFFSET('Smelter Look-up'!$G$4,$Y2331-4,0))</f>
        <v/>
      </c>
      <c r="I2331" s="96" t="str">
        <f ca="1">IF(ISERROR($Y2331),"",OFFSET('Smelter Look-up'!$H$4,$Y2331-4,0))</f>
        <v/>
      </c>
      <c r="J2331" s="96" t="str">
        <f ca="1">IF(ISERROR($Y2331),"",OFFSET('Smelter Look-up'!$I$4,$Y2331-4,0))</f>
        <v/>
      </c>
      <c r="K2331" s="97"/>
      <c r="L2331" s="97"/>
      <c r="M2331" s="97"/>
      <c r="N2331" s="97"/>
      <c r="O2331" s="97"/>
      <c r="P2331" s="97"/>
      <c r="Q2331" s="98"/>
      <c r="R2331" s="140" t="str">
        <f ca="1">IF(ISERROR($Y2331),"",OFFSET('Smelter Look-up'!$C$4,$Y2331-4,0)&amp;"")</f>
        <v/>
      </c>
      <c r="S2331" s="98" t="str">
        <f ca="1" t="shared" si="258"/>
        <v/>
      </c>
      <c r="T2331" s="98" t="str">
        <f ca="1">IF(B2331="","",IF(ISERROR(MATCH($J2331,SorP!B:B,0)),"",INDIRECT("'SorP'!$A$"&amp;MATCH($S2331&amp;$J2331,SorP!C:C,0))))</f>
        <v/>
      </c>
      <c r="U2331" s="99"/>
      <c r="V2331" s="74" t="str">
        <f ca="1" t="shared" si="259"/>
        <v/>
      </c>
      <c r="W2331" s="74" t="b">
        <f ca="1" t="shared" si="260"/>
        <v>0</v>
      </c>
      <c r="X2331" s="74" t="str">
        <f ca="1" t="shared" si="261"/>
        <v>+</v>
      </c>
      <c r="Y2331" s="74" t="e">
        <f ca="1">IF(C2331="",NA(),MATCH($B2331&amp;$C2331,'Smelter Look-up'!$J:$J,0))</f>
        <v>#N/A</v>
      </c>
      <c r="AB2331" s="74">
        <f ca="1" t="shared" si="262"/>
        <v>0</v>
      </c>
      <c r="AC2331" s="74" t="str">
        <f ca="1" t="shared" si="263"/>
        <v/>
      </c>
      <c r="AD2331" s="74" t="str">
        <f ca="1" t="shared" si="264"/>
        <v/>
      </c>
    </row>
    <row r="2332" s="74" customFormat="1" ht="20.15" customHeight="1" spans="1:30">
      <c r="A2332" s="97"/>
      <c r="B2332" s="95" t="str">
        <f ca="1">IF(LEN(A2332)=0,"",INDEX('Smelter Look-up'!$A:$A,MATCH($A2332,'Smelter Look-up'!$E:$E,0)))</f>
        <v/>
      </c>
      <c r="C2332" s="95" t="str">
        <f ca="1">IF(LEN(A2332)=0,"",INDEX('Smelter Look-up'!$C:$C,MATCH($A2332,'Smelter Look-up'!$E:$E,0)))</f>
        <v/>
      </c>
      <c r="D2332" s="95"/>
      <c r="E2332" s="95" t="str">
        <f ca="1">IF(ISERROR($Y2332),"",OFFSET('Smelter Look-up'!$D$4,$Y2332-4,0)&amp;"")</f>
        <v/>
      </c>
      <c r="F2332" s="95" t="str">
        <f ca="1">IF(ISERROR($Y2332),"",OFFSET('Smelter Look-up'!$E$4,$Y2332-4,0))</f>
        <v/>
      </c>
      <c r="G2332" s="95" t="str">
        <f ca="1">IF(C2332="Smelter not listed","Enter smelter details",IF(ISERROR($Y2332),"",OFFSET('Smelter Look-up'!$F$4,$Y2332-4,0)))</f>
        <v/>
      </c>
      <c r="H2332" s="154" t="str">
        <f ca="1">IF(ISERROR($Y2332),"",OFFSET('Smelter Look-up'!$G$4,$Y2332-4,0))</f>
        <v/>
      </c>
      <c r="I2332" s="96" t="str">
        <f ca="1">IF(ISERROR($Y2332),"",OFFSET('Smelter Look-up'!$H$4,$Y2332-4,0))</f>
        <v/>
      </c>
      <c r="J2332" s="96" t="str">
        <f ca="1">IF(ISERROR($Y2332),"",OFFSET('Smelter Look-up'!$I$4,$Y2332-4,0))</f>
        <v/>
      </c>
      <c r="K2332" s="97"/>
      <c r="L2332" s="97"/>
      <c r="M2332" s="97"/>
      <c r="N2332" s="97"/>
      <c r="O2332" s="97"/>
      <c r="P2332" s="97"/>
      <c r="Q2332" s="98"/>
      <c r="R2332" s="140" t="str">
        <f ca="1">IF(ISERROR($Y2332),"",OFFSET('Smelter Look-up'!$C$4,$Y2332-4,0)&amp;"")</f>
        <v/>
      </c>
      <c r="S2332" s="98" t="str">
        <f ca="1" t="shared" si="258"/>
        <v/>
      </c>
      <c r="T2332" s="98" t="str">
        <f ca="1">IF(B2332="","",IF(ISERROR(MATCH($J2332,SorP!B:B,0)),"",INDIRECT("'SorP'!$A$"&amp;MATCH($S2332&amp;$J2332,SorP!C:C,0))))</f>
        <v/>
      </c>
      <c r="U2332" s="99"/>
      <c r="V2332" s="74" t="str">
        <f ca="1" t="shared" si="259"/>
        <v/>
      </c>
      <c r="W2332" s="74" t="b">
        <f ca="1" t="shared" si="260"/>
        <v>0</v>
      </c>
      <c r="X2332" s="74" t="str">
        <f ca="1" t="shared" si="261"/>
        <v>+</v>
      </c>
      <c r="Y2332" s="74" t="e">
        <f ca="1">IF(C2332="",NA(),MATCH($B2332&amp;$C2332,'Smelter Look-up'!$J:$J,0))</f>
        <v>#N/A</v>
      </c>
      <c r="AB2332" s="74">
        <f ca="1" t="shared" si="262"/>
        <v>0</v>
      </c>
      <c r="AC2332" s="74" t="str">
        <f ca="1" t="shared" si="263"/>
        <v/>
      </c>
      <c r="AD2332" s="74" t="str">
        <f ca="1" t="shared" si="264"/>
        <v/>
      </c>
    </row>
    <row r="2333" s="74" customFormat="1" ht="20.15" customHeight="1" spans="1:30">
      <c r="A2333" s="97"/>
      <c r="B2333" s="95" t="str">
        <f ca="1">IF(LEN(A2333)=0,"",INDEX('Smelter Look-up'!$A:$A,MATCH($A2333,'Smelter Look-up'!$E:$E,0)))</f>
        <v/>
      </c>
      <c r="C2333" s="95" t="str">
        <f ca="1">IF(LEN(A2333)=0,"",INDEX('Smelter Look-up'!$C:$C,MATCH($A2333,'Smelter Look-up'!$E:$E,0)))</f>
        <v/>
      </c>
      <c r="D2333" s="95"/>
      <c r="E2333" s="95" t="str">
        <f ca="1">IF(ISERROR($Y2333),"",OFFSET('Smelter Look-up'!$D$4,$Y2333-4,0)&amp;"")</f>
        <v/>
      </c>
      <c r="F2333" s="95" t="str">
        <f ca="1">IF(ISERROR($Y2333),"",OFFSET('Smelter Look-up'!$E$4,$Y2333-4,0))</f>
        <v/>
      </c>
      <c r="G2333" s="95" t="str">
        <f ca="1">IF(C2333="Smelter not listed","Enter smelter details",IF(ISERROR($Y2333),"",OFFSET('Smelter Look-up'!$F$4,$Y2333-4,0)))</f>
        <v/>
      </c>
      <c r="H2333" s="154" t="str">
        <f ca="1">IF(ISERROR($Y2333),"",OFFSET('Smelter Look-up'!$G$4,$Y2333-4,0))</f>
        <v/>
      </c>
      <c r="I2333" s="96" t="str">
        <f ca="1">IF(ISERROR($Y2333),"",OFFSET('Smelter Look-up'!$H$4,$Y2333-4,0))</f>
        <v/>
      </c>
      <c r="J2333" s="96" t="str">
        <f ca="1">IF(ISERROR($Y2333),"",OFFSET('Smelter Look-up'!$I$4,$Y2333-4,0))</f>
        <v/>
      </c>
      <c r="K2333" s="97"/>
      <c r="L2333" s="97"/>
      <c r="M2333" s="97"/>
      <c r="N2333" s="97"/>
      <c r="O2333" s="97"/>
      <c r="P2333" s="97"/>
      <c r="Q2333" s="98"/>
      <c r="R2333" s="140" t="str">
        <f ca="1">IF(ISERROR($Y2333),"",OFFSET('Smelter Look-up'!$C$4,$Y2333-4,0)&amp;"")</f>
        <v/>
      </c>
      <c r="S2333" s="98" t="str">
        <f ca="1" t="shared" si="258"/>
        <v/>
      </c>
      <c r="T2333" s="98" t="str">
        <f ca="1">IF(B2333="","",IF(ISERROR(MATCH($J2333,SorP!B:B,0)),"",INDIRECT("'SorP'!$A$"&amp;MATCH($S2333&amp;$J2333,SorP!C:C,0))))</f>
        <v/>
      </c>
      <c r="U2333" s="99"/>
      <c r="V2333" s="74" t="str">
        <f ca="1" t="shared" si="259"/>
        <v/>
      </c>
      <c r="W2333" s="74" t="b">
        <f ca="1" t="shared" si="260"/>
        <v>0</v>
      </c>
      <c r="X2333" s="74" t="str">
        <f ca="1" t="shared" si="261"/>
        <v>+</v>
      </c>
      <c r="Y2333" s="74" t="e">
        <f ca="1">IF(C2333="",NA(),MATCH($B2333&amp;$C2333,'Smelter Look-up'!$J:$J,0))</f>
        <v>#N/A</v>
      </c>
      <c r="AB2333" s="74">
        <f ca="1" t="shared" si="262"/>
        <v>0</v>
      </c>
      <c r="AC2333" s="74" t="str">
        <f ca="1" t="shared" si="263"/>
        <v/>
      </c>
      <c r="AD2333" s="74" t="str">
        <f ca="1" t="shared" si="264"/>
        <v/>
      </c>
    </row>
    <row r="2334" s="74" customFormat="1" ht="20.15" customHeight="1" spans="1:30">
      <c r="A2334" s="97"/>
      <c r="B2334" s="95" t="str">
        <f ca="1">IF(LEN(A2334)=0,"",INDEX('Smelter Look-up'!$A:$A,MATCH($A2334,'Smelter Look-up'!$E:$E,0)))</f>
        <v/>
      </c>
      <c r="C2334" s="95" t="str">
        <f ca="1">IF(LEN(A2334)=0,"",INDEX('Smelter Look-up'!$C:$C,MATCH($A2334,'Smelter Look-up'!$E:$E,0)))</f>
        <v/>
      </c>
      <c r="D2334" s="95"/>
      <c r="E2334" s="95" t="str">
        <f ca="1">IF(ISERROR($Y2334),"",OFFSET('Smelter Look-up'!$D$4,$Y2334-4,0)&amp;"")</f>
        <v/>
      </c>
      <c r="F2334" s="95" t="str">
        <f ca="1">IF(ISERROR($Y2334),"",OFFSET('Smelter Look-up'!$E$4,$Y2334-4,0))</f>
        <v/>
      </c>
      <c r="G2334" s="95" t="str">
        <f ca="1">IF(C2334="Smelter not listed","Enter smelter details",IF(ISERROR($Y2334),"",OFFSET('Smelter Look-up'!$F$4,$Y2334-4,0)))</f>
        <v/>
      </c>
      <c r="H2334" s="154" t="str">
        <f ca="1">IF(ISERROR($Y2334),"",OFFSET('Smelter Look-up'!$G$4,$Y2334-4,0))</f>
        <v/>
      </c>
      <c r="I2334" s="96" t="str">
        <f ca="1">IF(ISERROR($Y2334),"",OFFSET('Smelter Look-up'!$H$4,$Y2334-4,0))</f>
        <v/>
      </c>
      <c r="J2334" s="96" t="str">
        <f ca="1">IF(ISERROR($Y2334),"",OFFSET('Smelter Look-up'!$I$4,$Y2334-4,0))</f>
        <v/>
      </c>
      <c r="K2334" s="97"/>
      <c r="L2334" s="97"/>
      <c r="M2334" s="97"/>
      <c r="N2334" s="97"/>
      <c r="O2334" s="97"/>
      <c r="P2334" s="97"/>
      <c r="Q2334" s="98"/>
      <c r="R2334" s="140" t="str">
        <f ca="1">IF(ISERROR($Y2334),"",OFFSET('Smelter Look-up'!$C$4,$Y2334-4,0)&amp;"")</f>
        <v/>
      </c>
      <c r="S2334" s="98" t="str">
        <f ca="1" t="shared" si="258"/>
        <v/>
      </c>
      <c r="T2334" s="98" t="str">
        <f ca="1">IF(B2334="","",IF(ISERROR(MATCH($J2334,SorP!B:B,0)),"",INDIRECT("'SorP'!$A$"&amp;MATCH($S2334&amp;$J2334,SorP!C:C,0))))</f>
        <v/>
      </c>
      <c r="U2334" s="99"/>
      <c r="V2334" s="74" t="str">
        <f ca="1" t="shared" si="259"/>
        <v/>
      </c>
      <c r="W2334" s="74" t="b">
        <f ca="1" t="shared" si="260"/>
        <v>0</v>
      </c>
      <c r="X2334" s="74" t="str">
        <f ca="1" t="shared" si="261"/>
        <v>+</v>
      </c>
      <c r="Y2334" s="74" t="e">
        <f ca="1">IF(C2334="",NA(),MATCH($B2334&amp;$C2334,'Smelter Look-up'!$J:$J,0))</f>
        <v>#N/A</v>
      </c>
      <c r="AB2334" s="74">
        <f ca="1" t="shared" si="262"/>
        <v>0</v>
      </c>
      <c r="AC2334" s="74" t="str">
        <f ca="1" t="shared" si="263"/>
        <v/>
      </c>
      <c r="AD2334" s="74" t="str">
        <f ca="1" t="shared" si="264"/>
        <v/>
      </c>
    </row>
    <row r="2335" s="74" customFormat="1" ht="20.15" customHeight="1" spans="1:30">
      <c r="A2335" s="97"/>
      <c r="B2335" s="95" t="str">
        <f ca="1">IF(LEN(A2335)=0,"",INDEX('Smelter Look-up'!$A:$A,MATCH($A2335,'Smelter Look-up'!$E:$E,0)))</f>
        <v/>
      </c>
      <c r="C2335" s="95" t="str">
        <f ca="1">IF(LEN(A2335)=0,"",INDEX('Smelter Look-up'!$C:$C,MATCH($A2335,'Smelter Look-up'!$E:$E,0)))</f>
        <v/>
      </c>
      <c r="D2335" s="95"/>
      <c r="E2335" s="95" t="str">
        <f ca="1">IF(ISERROR($Y2335),"",OFFSET('Smelter Look-up'!$D$4,$Y2335-4,0)&amp;"")</f>
        <v/>
      </c>
      <c r="F2335" s="95" t="str">
        <f ca="1">IF(ISERROR($Y2335),"",OFFSET('Smelter Look-up'!$E$4,$Y2335-4,0))</f>
        <v/>
      </c>
      <c r="G2335" s="95" t="str">
        <f ca="1">IF(C2335="Smelter not listed","Enter smelter details",IF(ISERROR($Y2335),"",OFFSET('Smelter Look-up'!$F$4,$Y2335-4,0)))</f>
        <v/>
      </c>
      <c r="H2335" s="154" t="str">
        <f ca="1">IF(ISERROR($Y2335),"",OFFSET('Smelter Look-up'!$G$4,$Y2335-4,0))</f>
        <v/>
      </c>
      <c r="I2335" s="96" t="str">
        <f ca="1">IF(ISERROR($Y2335),"",OFFSET('Smelter Look-up'!$H$4,$Y2335-4,0))</f>
        <v/>
      </c>
      <c r="J2335" s="96" t="str">
        <f ca="1">IF(ISERROR($Y2335),"",OFFSET('Smelter Look-up'!$I$4,$Y2335-4,0))</f>
        <v/>
      </c>
      <c r="K2335" s="97"/>
      <c r="L2335" s="97"/>
      <c r="M2335" s="97"/>
      <c r="N2335" s="97"/>
      <c r="O2335" s="97"/>
      <c r="P2335" s="97"/>
      <c r="Q2335" s="98"/>
      <c r="R2335" s="140" t="str">
        <f ca="1">IF(ISERROR($Y2335),"",OFFSET('Smelter Look-up'!$C$4,$Y2335-4,0)&amp;"")</f>
        <v/>
      </c>
      <c r="S2335" s="98" t="str">
        <f ca="1" t="shared" si="258"/>
        <v/>
      </c>
      <c r="T2335" s="98" t="str">
        <f ca="1">IF(B2335="","",IF(ISERROR(MATCH($J2335,SorP!B:B,0)),"",INDIRECT("'SorP'!$A$"&amp;MATCH($S2335&amp;$J2335,SorP!C:C,0))))</f>
        <v/>
      </c>
      <c r="U2335" s="99"/>
      <c r="V2335" s="74" t="str">
        <f ca="1" t="shared" si="259"/>
        <v/>
      </c>
      <c r="W2335" s="74" t="b">
        <f ca="1" t="shared" si="260"/>
        <v>0</v>
      </c>
      <c r="X2335" s="74" t="str">
        <f ca="1" t="shared" si="261"/>
        <v>+</v>
      </c>
      <c r="Y2335" s="74" t="e">
        <f ca="1">IF(C2335="",NA(),MATCH($B2335&amp;$C2335,'Smelter Look-up'!$J:$J,0))</f>
        <v>#N/A</v>
      </c>
      <c r="AB2335" s="74">
        <f ca="1" t="shared" si="262"/>
        <v>0</v>
      </c>
      <c r="AC2335" s="74" t="str">
        <f ca="1" t="shared" si="263"/>
        <v/>
      </c>
      <c r="AD2335" s="74" t="str">
        <f ca="1" t="shared" si="264"/>
        <v/>
      </c>
    </row>
    <row r="2336" s="74" customFormat="1" ht="20.15" customHeight="1" spans="1:30">
      <c r="A2336" s="97"/>
      <c r="B2336" s="95" t="str">
        <f ca="1">IF(LEN(A2336)=0,"",INDEX('Smelter Look-up'!$A:$A,MATCH($A2336,'Smelter Look-up'!$E:$E,0)))</f>
        <v/>
      </c>
      <c r="C2336" s="95" t="str">
        <f ca="1">IF(LEN(A2336)=0,"",INDEX('Smelter Look-up'!$C:$C,MATCH($A2336,'Smelter Look-up'!$E:$E,0)))</f>
        <v/>
      </c>
      <c r="D2336" s="95"/>
      <c r="E2336" s="95" t="str">
        <f ca="1">IF(ISERROR($Y2336),"",OFFSET('Smelter Look-up'!$D$4,$Y2336-4,0)&amp;"")</f>
        <v/>
      </c>
      <c r="F2336" s="95" t="str">
        <f ca="1">IF(ISERROR($Y2336),"",OFFSET('Smelter Look-up'!$E$4,$Y2336-4,0))</f>
        <v/>
      </c>
      <c r="G2336" s="95" t="str">
        <f ca="1">IF(C2336="Smelter not listed","Enter smelter details",IF(ISERROR($Y2336),"",OFFSET('Smelter Look-up'!$F$4,$Y2336-4,0)))</f>
        <v/>
      </c>
      <c r="H2336" s="154" t="str">
        <f ca="1">IF(ISERROR($Y2336),"",OFFSET('Smelter Look-up'!$G$4,$Y2336-4,0))</f>
        <v/>
      </c>
      <c r="I2336" s="96" t="str">
        <f ca="1">IF(ISERROR($Y2336),"",OFFSET('Smelter Look-up'!$H$4,$Y2336-4,0))</f>
        <v/>
      </c>
      <c r="J2336" s="96" t="str">
        <f ca="1">IF(ISERROR($Y2336),"",OFFSET('Smelter Look-up'!$I$4,$Y2336-4,0))</f>
        <v/>
      </c>
      <c r="K2336" s="97"/>
      <c r="L2336" s="97"/>
      <c r="M2336" s="97"/>
      <c r="N2336" s="97"/>
      <c r="O2336" s="97"/>
      <c r="P2336" s="97"/>
      <c r="Q2336" s="98"/>
      <c r="R2336" s="140" t="str">
        <f ca="1">IF(ISERROR($Y2336),"",OFFSET('Smelter Look-up'!$C$4,$Y2336-4,0)&amp;"")</f>
        <v/>
      </c>
      <c r="S2336" s="98" t="str">
        <f ca="1" t="shared" si="258"/>
        <v/>
      </c>
      <c r="T2336" s="98" t="str">
        <f ca="1">IF(B2336="","",IF(ISERROR(MATCH($J2336,SorP!B:B,0)),"",INDIRECT("'SorP'!$A$"&amp;MATCH($S2336&amp;$J2336,SorP!C:C,0))))</f>
        <v/>
      </c>
      <c r="U2336" s="99"/>
      <c r="V2336" s="74" t="str">
        <f ca="1" t="shared" si="259"/>
        <v/>
      </c>
      <c r="W2336" s="74" t="b">
        <f ca="1" t="shared" si="260"/>
        <v>0</v>
      </c>
      <c r="X2336" s="74" t="str">
        <f ca="1" t="shared" si="261"/>
        <v>+</v>
      </c>
      <c r="Y2336" s="74" t="e">
        <f ca="1">IF(C2336="",NA(),MATCH($B2336&amp;$C2336,'Smelter Look-up'!$J:$J,0))</f>
        <v>#N/A</v>
      </c>
      <c r="AB2336" s="74">
        <f ca="1" t="shared" si="262"/>
        <v>0</v>
      </c>
      <c r="AC2336" s="74" t="str">
        <f ca="1" t="shared" si="263"/>
        <v/>
      </c>
      <c r="AD2336" s="74" t="str">
        <f ca="1" t="shared" si="264"/>
        <v/>
      </c>
    </row>
    <row r="2337" s="74" customFormat="1" ht="20.15" customHeight="1" spans="1:30">
      <c r="A2337" s="97"/>
      <c r="B2337" s="95" t="str">
        <f ca="1">IF(LEN(A2337)=0,"",INDEX('Smelter Look-up'!$A:$A,MATCH($A2337,'Smelter Look-up'!$E:$E,0)))</f>
        <v/>
      </c>
      <c r="C2337" s="95" t="str">
        <f ca="1">IF(LEN(A2337)=0,"",INDEX('Smelter Look-up'!$C:$C,MATCH($A2337,'Smelter Look-up'!$E:$E,0)))</f>
        <v/>
      </c>
      <c r="D2337" s="95"/>
      <c r="E2337" s="95" t="str">
        <f ca="1">IF(ISERROR($Y2337),"",OFFSET('Smelter Look-up'!$D$4,$Y2337-4,0)&amp;"")</f>
        <v/>
      </c>
      <c r="F2337" s="95" t="str">
        <f ca="1">IF(ISERROR($Y2337),"",OFFSET('Smelter Look-up'!$E$4,$Y2337-4,0))</f>
        <v/>
      </c>
      <c r="G2337" s="95" t="str">
        <f ca="1">IF(C2337="Smelter not listed","Enter smelter details",IF(ISERROR($Y2337),"",OFFSET('Smelter Look-up'!$F$4,$Y2337-4,0)))</f>
        <v/>
      </c>
      <c r="H2337" s="154" t="str">
        <f ca="1">IF(ISERROR($Y2337),"",OFFSET('Smelter Look-up'!$G$4,$Y2337-4,0))</f>
        <v/>
      </c>
      <c r="I2337" s="96" t="str">
        <f ca="1">IF(ISERROR($Y2337),"",OFFSET('Smelter Look-up'!$H$4,$Y2337-4,0))</f>
        <v/>
      </c>
      <c r="J2337" s="96" t="str">
        <f ca="1">IF(ISERROR($Y2337),"",OFFSET('Smelter Look-up'!$I$4,$Y2337-4,0))</f>
        <v/>
      </c>
      <c r="K2337" s="97"/>
      <c r="L2337" s="97"/>
      <c r="M2337" s="97"/>
      <c r="N2337" s="97"/>
      <c r="O2337" s="97"/>
      <c r="P2337" s="97"/>
      <c r="Q2337" s="98"/>
      <c r="R2337" s="140" t="str">
        <f ca="1">IF(ISERROR($Y2337),"",OFFSET('Smelter Look-up'!$C$4,$Y2337-4,0)&amp;"")</f>
        <v/>
      </c>
      <c r="S2337" s="98" t="str">
        <f ca="1" t="shared" si="258"/>
        <v/>
      </c>
      <c r="T2337" s="98" t="str">
        <f ca="1">IF(B2337="","",IF(ISERROR(MATCH($J2337,SorP!B:B,0)),"",INDIRECT("'SorP'!$A$"&amp;MATCH($S2337&amp;$J2337,SorP!C:C,0))))</f>
        <v/>
      </c>
      <c r="U2337" s="99"/>
      <c r="V2337" s="74" t="str">
        <f ca="1" t="shared" si="259"/>
        <v/>
      </c>
      <c r="W2337" s="74" t="b">
        <f ca="1" t="shared" si="260"/>
        <v>0</v>
      </c>
      <c r="X2337" s="74" t="str">
        <f ca="1" t="shared" si="261"/>
        <v>+</v>
      </c>
      <c r="Y2337" s="74" t="e">
        <f ca="1">IF(C2337="",NA(),MATCH($B2337&amp;$C2337,'Smelter Look-up'!$J:$J,0))</f>
        <v>#N/A</v>
      </c>
      <c r="AB2337" s="74">
        <f ca="1" t="shared" si="262"/>
        <v>0</v>
      </c>
      <c r="AC2337" s="74" t="str">
        <f ca="1" t="shared" si="263"/>
        <v/>
      </c>
      <c r="AD2337" s="74" t="str">
        <f ca="1" t="shared" si="264"/>
        <v/>
      </c>
    </row>
    <row r="2338" s="74" customFormat="1" ht="20.15" customHeight="1" spans="1:30">
      <c r="A2338" s="97"/>
      <c r="B2338" s="95" t="str">
        <f ca="1">IF(LEN(A2338)=0,"",INDEX('Smelter Look-up'!$A:$A,MATCH($A2338,'Smelter Look-up'!$E:$E,0)))</f>
        <v/>
      </c>
      <c r="C2338" s="95" t="str">
        <f ca="1">IF(LEN(A2338)=0,"",INDEX('Smelter Look-up'!$C:$C,MATCH($A2338,'Smelter Look-up'!$E:$E,0)))</f>
        <v/>
      </c>
      <c r="D2338" s="95"/>
      <c r="E2338" s="95" t="str">
        <f ca="1">IF(ISERROR($Y2338),"",OFFSET('Smelter Look-up'!$D$4,$Y2338-4,0)&amp;"")</f>
        <v/>
      </c>
      <c r="F2338" s="95" t="str">
        <f ca="1">IF(ISERROR($Y2338),"",OFFSET('Smelter Look-up'!$E$4,$Y2338-4,0))</f>
        <v/>
      </c>
      <c r="G2338" s="95" t="str">
        <f ca="1">IF(C2338="Smelter not listed","Enter smelter details",IF(ISERROR($Y2338),"",OFFSET('Smelter Look-up'!$F$4,$Y2338-4,0)))</f>
        <v/>
      </c>
      <c r="H2338" s="154" t="str">
        <f ca="1">IF(ISERROR($Y2338),"",OFFSET('Smelter Look-up'!$G$4,$Y2338-4,0))</f>
        <v/>
      </c>
      <c r="I2338" s="96" t="str">
        <f ca="1">IF(ISERROR($Y2338),"",OFFSET('Smelter Look-up'!$H$4,$Y2338-4,0))</f>
        <v/>
      </c>
      <c r="J2338" s="96" t="str">
        <f ca="1">IF(ISERROR($Y2338),"",OFFSET('Smelter Look-up'!$I$4,$Y2338-4,0))</f>
        <v/>
      </c>
      <c r="K2338" s="97"/>
      <c r="L2338" s="97"/>
      <c r="M2338" s="97"/>
      <c r="N2338" s="97"/>
      <c r="O2338" s="97"/>
      <c r="P2338" s="97"/>
      <c r="Q2338" s="98"/>
      <c r="R2338" s="140" t="str">
        <f ca="1">IF(ISERROR($Y2338),"",OFFSET('Smelter Look-up'!$C$4,$Y2338-4,0)&amp;"")</f>
        <v/>
      </c>
      <c r="S2338" s="98" t="str">
        <f ca="1" t="shared" si="258"/>
        <v/>
      </c>
      <c r="T2338" s="98" t="str">
        <f ca="1">IF(B2338="","",IF(ISERROR(MATCH($J2338,SorP!B:B,0)),"",INDIRECT("'SorP'!$A$"&amp;MATCH($S2338&amp;$J2338,SorP!C:C,0))))</f>
        <v/>
      </c>
      <c r="U2338" s="99"/>
      <c r="V2338" s="74" t="str">
        <f ca="1" t="shared" si="259"/>
        <v/>
      </c>
      <c r="W2338" s="74" t="b">
        <f ca="1" t="shared" si="260"/>
        <v>0</v>
      </c>
      <c r="X2338" s="74" t="str">
        <f ca="1" t="shared" si="261"/>
        <v>+</v>
      </c>
      <c r="Y2338" s="74" t="e">
        <f ca="1">IF(C2338="",NA(),MATCH($B2338&amp;$C2338,'Smelter Look-up'!$J:$J,0))</f>
        <v>#N/A</v>
      </c>
      <c r="AB2338" s="74">
        <f ca="1" t="shared" si="262"/>
        <v>0</v>
      </c>
      <c r="AC2338" s="74" t="str">
        <f ca="1" t="shared" si="263"/>
        <v/>
      </c>
      <c r="AD2338" s="74" t="str">
        <f ca="1" t="shared" si="264"/>
        <v/>
      </c>
    </row>
    <row r="2339" s="74" customFormat="1" ht="20.15" customHeight="1" spans="1:30">
      <c r="A2339" s="97"/>
      <c r="B2339" s="95" t="str">
        <f ca="1">IF(LEN(A2339)=0,"",INDEX('Smelter Look-up'!$A:$A,MATCH($A2339,'Smelter Look-up'!$E:$E,0)))</f>
        <v/>
      </c>
      <c r="C2339" s="95" t="str">
        <f ca="1">IF(LEN(A2339)=0,"",INDEX('Smelter Look-up'!$C:$C,MATCH($A2339,'Smelter Look-up'!$E:$E,0)))</f>
        <v/>
      </c>
      <c r="D2339" s="95"/>
      <c r="E2339" s="95" t="str">
        <f ca="1">IF(ISERROR($Y2339),"",OFFSET('Smelter Look-up'!$D$4,$Y2339-4,0)&amp;"")</f>
        <v/>
      </c>
      <c r="F2339" s="95" t="str">
        <f ca="1">IF(ISERROR($Y2339),"",OFFSET('Smelter Look-up'!$E$4,$Y2339-4,0))</f>
        <v/>
      </c>
      <c r="G2339" s="95" t="str">
        <f ca="1">IF(C2339="Smelter not listed","Enter smelter details",IF(ISERROR($Y2339),"",OFFSET('Smelter Look-up'!$F$4,$Y2339-4,0)))</f>
        <v/>
      </c>
      <c r="H2339" s="154" t="str">
        <f ca="1">IF(ISERROR($Y2339),"",OFFSET('Smelter Look-up'!$G$4,$Y2339-4,0))</f>
        <v/>
      </c>
      <c r="I2339" s="96" t="str">
        <f ca="1">IF(ISERROR($Y2339),"",OFFSET('Smelter Look-up'!$H$4,$Y2339-4,0))</f>
        <v/>
      </c>
      <c r="J2339" s="96" t="str">
        <f ca="1">IF(ISERROR($Y2339),"",OFFSET('Smelter Look-up'!$I$4,$Y2339-4,0))</f>
        <v/>
      </c>
      <c r="K2339" s="97"/>
      <c r="L2339" s="97"/>
      <c r="M2339" s="97"/>
      <c r="N2339" s="97"/>
      <c r="O2339" s="97"/>
      <c r="P2339" s="97"/>
      <c r="Q2339" s="98"/>
      <c r="R2339" s="140" t="str">
        <f ca="1">IF(ISERROR($Y2339),"",OFFSET('Smelter Look-up'!$C$4,$Y2339-4,0)&amp;"")</f>
        <v/>
      </c>
      <c r="S2339" s="98" t="str">
        <f ca="1" t="shared" si="258"/>
        <v/>
      </c>
      <c r="T2339" s="98" t="str">
        <f ca="1">IF(B2339="","",IF(ISERROR(MATCH($J2339,SorP!B:B,0)),"",INDIRECT("'SorP'!$A$"&amp;MATCH($S2339&amp;$J2339,SorP!C:C,0))))</f>
        <v/>
      </c>
      <c r="U2339" s="99"/>
      <c r="V2339" s="74" t="str">
        <f ca="1" t="shared" si="259"/>
        <v/>
      </c>
      <c r="W2339" s="74" t="b">
        <f ca="1" t="shared" si="260"/>
        <v>0</v>
      </c>
      <c r="X2339" s="74" t="str">
        <f ca="1" t="shared" si="261"/>
        <v>+</v>
      </c>
      <c r="Y2339" s="74" t="e">
        <f ca="1">IF(C2339="",NA(),MATCH($B2339&amp;$C2339,'Smelter Look-up'!$J:$J,0))</f>
        <v>#N/A</v>
      </c>
      <c r="AB2339" s="74">
        <f ca="1" t="shared" si="262"/>
        <v>0</v>
      </c>
      <c r="AC2339" s="74" t="str">
        <f ca="1" t="shared" si="263"/>
        <v/>
      </c>
      <c r="AD2339" s="74" t="str">
        <f ca="1" t="shared" si="264"/>
        <v/>
      </c>
    </row>
    <row r="2340" s="74" customFormat="1" ht="20.15" customHeight="1" spans="1:30">
      <c r="A2340" s="97"/>
      <c r="B2340" s="95" t="str">
        <f ca="1">IF(LEN(A2340)=0,"",INDEX('Smelter Look-up'!$A:$A,MATCH($A2340,'Smelter Look-up'!$E:$E,0)))</f>
        <v/>
      </c>
      <c r="C2340" s="95" t="str">
        <f ca="1">IF(LEN(A2340)=0,"",INDEX('Smelter Look-up'!$C:$C,MATCH($A2340,'Smelter Look-up'!$E:$E,0)))</f>
        <v/>
      </c>
      <c r="D2340" s="95"/>
      <c r="E2340" s="95" t="str">
        <f ca="1">IF(ISERROR($Y2340),"",OFFSET('Smelter Look-up'!$D$4,$Y2340-4,0)&amp;"")</f>
        <v/>
      </c>
      <c r="F2340" s="95" t="str">
        <f ca="1">IF(ISERROR($Y2340),"",OFFSET('Smelter Look-up'!$E$4,$Y2340-4,0))</f>
        <v/>
      </c>
      <c r="G2340" s="95" t="str">
        <f ca="1">IF(C2340="Smelter not listed","Enter smelter details",IF(ISERROR($Y2340),"",OFFSET('Smelter Look-up'!$F$4,$Y2340-4,0)))</f>
        <v/>
      </c>
      <c r="H2340" s="154" t="str">
        <f ca="1">IF(ISERROR($Y2340),"",OFFSET('Smelter Look-up'!$G$4,$Y2340-4,0))</f>
        <v/>
      </c>
      <c r="I2340" s="96" t="str">
        <f ca="1">IF(ISERROR($Y2340),"",OFFSET('Smelter Look-up'!$H$4,$Y2340-4,0))</f>
        <v/>
      </c>
      <c r="J2340" s="96" t="str">
        <f ca="1">IF(ISERROR($Y2340),"",OFFSET('Smelter Look-up'!$I$4,$Y2340-4,0))</f>
        <v/>
      </c>
      <c r="K2340" s="97"/>
      <c r="L2340" s="97"/>
      <c r="M2340" s="97"/>
      <c r="N2340" s="97"/>
      <c r="O2340" s="97"/>
      <c r="P2340" s="97"/>
      <c r="Q2340" s="98"/>
      <c r="R2340" s="140" t="str">
        <f ca="1">IF(ISERROR($Y2340),"",OFFSET('Smelter Look-up'!$C$4,$Y2340-4,0)&amp;"")</f>
        <v/>
      </c>
      <c r="S2340" s="98" t="str">
        <f ca="1" t="shared" si="258"/>
        <v/>
      </c>
      <c r="T2340" s="98" t="str">
        <f ca="1">IF(B2340="","",IF(ISERROR(MATCH($J2340,SorP!B:B,0)),"",INDIRECT("'SorP'!$A$"&amp;MATCH($S2340&amp;$J2340,SorP!C:C,0))))</f>
        <v/>
      </c>
      <c r="U2340" s="99"/>
      <c r="V2340" s="74" t="str">
        <f ca="1" t="shared" si="259"/>
        <v/>
      </c>
      <c r="W2340" s="74" t="b">
        <f ca="1" t="shared" si="260"/>
        <v>0</v>
      </c>
      <c r="X2340" s="74" t="str">
        <f ca="1" t="shared" si="261"/>
        <v>+</v>
      </c>
      <c r="Y2340" s="74" t="e">
        <f ca="1">IF(C2340="",NA(),MATCH($B2340&amp;$C2340,'Smelter Look-up'!$J:$J,0))</f>
        <v>#N/A</v>
      </c>
      <c r="AB2340" s="74">
        <f ca="1" t="shared" si="262"/>
        <v>0</v>
      </c>
      <c r="AC2340" s="74" t="str">
        <f ca="1" t="shared" si="263"/>
        <v/>
      </c>
      <c r="AD2340" s="74" t="str">
        <f ca="1" t="shared" si="264"/>
        <v/>
      </c>
    </row>
    <row r="2341" s="74" customFormat="1" ht="20.15" customHeight="1" spans="1:30">
      <c r="A2341" s="97"/>
      <c r="B2341" s="95" t="str">
        <f ca="1">IF(LEN(A2341)=0,"",INDEX('Smelter Look-up'!$A:$A,MATCH($A2341,'Smelter Look-up'!$E:$E,0)))</f>
        <v/>
      </c>
      <c r="C2341" s="95" t="str">
        <f ca="1">IF(LEN(A2341)=0,"",INDEX('Smelter Look-up'!$C:$C,MATCH($A2341,'Smelter Look-up'!$E:$E,0)))</f>
        <v/>
      </c>
      <c r="D2341" s="95"/>
      <c r="E2341" s="95" t="str">
        <f ca="1">IF(ISERROR($Y2341),"",OFFSET('Smelter Look-up'!$D$4,$Y2341-4,0)&amp;"")</f>
        <v/>
      </c>
      <c r="F2341" s="95" t="str">
        <f ca="1">IF(ISERROR($Y2341),"",OFFSET('Smelter Look-up'!$E$4,$Y2341-4,0))</f>
        <v/>
      </c>
      <c r="G2341" s="95" t="str">
        <f ca="1">IF(C2341="Smelter not listed","Enter smelter details",IF(ISERROR($Y2341),"",OFFSET('Smelter Look-up'!$F$4,$Y2341-4,0)))</f>
        <v/>
      </c>
      <c r="H2341" s="154" t="str">
        <f ca="1">IF(ISERROR($Y2341),"",OFFSET('Smelter Look-up'!$G$4,$Y2341-4,0))</f>
        <v/>
      </c>
      <c r="I2341" s="96" t="str">
        <f ca="1">IF(ISERROR($Y2341),"",OFFSET('Smelter Look-up'!$H$4,$Y2341-4,0))</f>
        <v/>
      </c>
      <c r="J2341" s="96" t="str">
        <f ca="1">IF(ISERROR($Y2341),"",OFFSET('Smelter Look-up'!$I$4,$Y2341-4,0))</f>
        <v/>
      </c>
      <c r="K2341" s="97"/>
      <c r="L2341" s="97"/>
      <c r="M2341" s="97"/>
      <c r="N2341" s="97"/>
      <c r="O2341" s="97"/>
      <c r="P2341" s="97"/>
      <c r="Q2341" s="98"/>
      <c r="R2341" s="140" t="str">
        <f ca="1">IF(ISERROR($Y2341),"",OFFSET('Smelter Look-up'!$C$4,$Y2341-4,0)&amp;"")</f>
        <v/>
      </c>
      <c r="S2341" s="98" t="str">
        <f ca="1" t="shared" si="258"/>
        <v/>
      </c>
      <c r="T2341" s="98" t="str">
        <f ca="1">IF(B2341="","",IF(ISERROR(MATCH($J2341,SorP!B:B,0)),"",INDIRECT("'SorP'!$A$"&amp;MATCH($S2341&amp;$J2341,SorP!C:C,0))))</f>
        <v/>
      </c>
      <c r="U2341" s="99"/>
      <c r="V2341" s="74" t="str">
        <f ca="1" t="shared" si="259"/>
        <v/>
      </c>
      <c r="W2341" s="74" t="b">
        <f ca="1" t="shared" si="260"/>
        <v>0</v>
      </c>
      <c r="X2341" s="74" t="str">
        <f ca="1" t="shared" si="261"/>
        <v>+</v>
      </c>
      <c r="Y2341" s="74" t="e">
        <f ca="1">IF(C2341="",NA(),MATCH($B2341&amp;$C2341,'Smelter Look-up'!$J:$J,0))</f>
        <v>#N/A</v>
      </c>
      <c r="AB2341" s="74">
        <f ca="1" t="shared" si="262"/>
        <v>0</v>
      </c>
      <c r="AC2341" s="74" t="str">
        <f ca="1" t="shared" si="263"/>
        <v/>
      </c>
      <c r="AD2341" s="74" t="str">
        <f ca="1" t="shared" si="264"/>
        <v/>
      </c>
    </row>
    <row r="2342" s="74" customFormat="1" ht="20.15" customHeight="1" spans="1:30">
      <c r="A2342" s="97"/>
      <c r="B2342" s="95" t="str">
        <f ca="1">IF(LEN(A2342)=0,"",INDEX('Smelter Look-up'!$A:$A,MATCH($A2342,'Smelter Look-up'!$E:$E,0)))</f>
        <v/>
      </c>
      <c r="C2342" s="95" t="str">
        <f ca="1">IF(LEN(A2342)=0,"",INDEX('Smelter Look-up'!$C:$C,MATCH($A2342,'Smelter Look-up'!$E:$E,0)))</f>
        <v/>
      </c>
      <c r="D2342" s="95"/>
      <c r="E2342" s="95" t="str">
        <f ca="1">IF(ISERROR($Y2342),"",OFFSET('Smelter Look-up'!$D$4,$Y2342-4,0)&amp;"")</f>
        <v/>
      </c>
      <c r="F2342" s="95" t="str">
        <f ca="1">IF(ISERROR($Y2342),"",OFFSET('Smelter Look-up'!$E$4,$Y2342-4,0))</f>
        <v/>
      </c>
      <c r="G2342" s="95" t="str">
        <f ca="1">IF(C2342="Smelter not listed","Enter smelter details",IF(ISERROR($Y2342),"",OFFSET('Smelter Look-up'!$F$4,$Y2342-4,0)))</f>
        <v/>
      </c>
      <c r="H2342" s="154" t="str">
        <f ca="1">IF(ISERROR($Y2342),"",OFFSET('Smelter Look-up'!$G$4,$Y2342-4,0))</f>
        <v/>
      </c>
      <c r="I2342" s="96" t="str">
        <f ca="1">IF(ISERROR($Y2342),"",OFFSET('Smelter Look-up'!$H$4,$Y2342-4,0))</f>
        <v/>
      </c>
      <c r="J2342" s="96" t="str">
        <f ca="1">IF(ISERROR($Y2342),"",OFFSET('Smelter Look-up'!$I$4,$Y2342-4,0))</f>
        <v/>
      </c>
      <c r="K2342" s="97"/>
      <c r="L2342" s="97"/>
      <c r="M2342" s="97"/>
      <c r="N2342" s="97"/>
      <c r="O2342" s="97"/>
      <c r="P2342" s="97"/>
      <c r="Q2342" s="98"/>
      <c r="R2342" s="140" t="str">
        <f ca="1">IF(ISERROR($Y2342),"",OFFSET('Smelter Look-up'!$C$4,$Y2342-4,0)&amp;"")</f>
        <v/>
      </c>
      <c r="S2342" s="98" t="str">
        <f ca="1" t="shared" si="258"/>
        <v/>
      </c>
      <c r="T2342" s="98" t="str">
        <f ca="1">IF(B2342="","",IF(ISERROR(MATCH($J2342,SorP!B:B,0)),"",INDIRECT("'SorP'!$A$"&amp;MATCH($S2342&amp;$J2342,SorP!C:C,0))))</f>
        <v/>
      </c>
      <c r="U2342" s="99"/>
      <c r="V2342" s="74" t="str">
        <f ca="1" t="shared" si="259"/>
        <v/>
      </c>
      <c r="W2342" s="74" t="b">
        <f ca="1" t="shared" si="260"/>
        <v>0</v>
      </c>
      <c r="X2342" s="74" t="str">
        <f ca="1" t="shared" si="261"/>
        <v>+</v>
      </c>
      <c r="Y2342" s="74" t="e">
        <f ca="1">IF(C2342="",NA(),MATCH($B2342&amp;$C2342,'Smelter Look-up'!$J:$J,0))</f>
        <v>#N/A</v>
      </c>
      <c r="AB2342" s="74">
        <f ca="1" t="shared" si="262"/>
        <v>0</v>
      </c>
      <c r="AC2342" s="74" t="str">
        <f ca="1" t="shared" si="263"/>
        <v/>
      </c>
      <c r="AD2342" s="74" t="str">
        <f ca="1" t="shared" si="264"/>
        <v/>
      </c>
    </row>
    <row r="2343" s="74" customFormat="1" ht="20.15" customHeight="1" spans="1:30">
      <c r="A2343" s="97"/>
      <c r="B2343" s="95" t="str">
        <f ca="1">IF(LEN(A2343)=0,"",INDEX('Smelter Look-up'!$A:$A,MATCH($A2343,'Smelter Look-up'!$E:$E,0)))</f>
        <v/>
      </c>
      <c r="C2343" s="95" t="str">
        <f ca="1">IF(LEN(A2343)=0,"",INDEX('Smelter Look-up'!$C:$C,MATCH($A2343,'Smelter Look-up'!$E:$E,0)))</f>
        <v/>
      </c>
      <c r="D2343" s="95"/>
      <c r="E2343" s="95" t="str">
        <f ca="1">IF(ISERROR($Y2343),"",OFFSET('Smelter Look-up'!$D$4,$Y2343-4,0)&amp;"")</f>
        <v/>
      </c>
      <c r="F2343" s="95" t="str">
        <f ca="1">IF(ISERROR($Y2343),"",OFFSET('Smelter Look-up'!$E$4,$Y2343-4,0))</f>
        <v/>
      </c>
      <c r="G2343" s="95" t="str">
        <f ca="1">IF(C2343="Smelter not listed","Enter smelter details",IF(ISERROR($Y2343),"",OFFSET('Smelter Look-up'!$F$4,$Y2343-4,0)))</f>
        <v/>
      </c>
      <c r="H2343" s="154" t="str">
        <f ca="1">IF(ISERROR($Y2343),"",OFFSET('Smelter Look-up'!$G$4,$Y2343-4,0))</f>
        <v/>
      </c>
      <c r="I2343" s="96" t="str">
        <f ca="1">IF(ISERROR($Y2343),"",OFFSET('Smelter Look-up'!$H$4,$Y2343-4,0))</f>
        <v/>
      </c>
      <c r="J2343" s="96" t="str">
        <f ca="1">IF(ISERROR($Y2343),"",OFFSET('Smelter Look-up'!$I$4,$Y2343-4,0))</f>
        <v/>
      </c>
      <c r="K2343" s="97"/>
      <c r="L2343" s="97"/>
      <c r="M2343" s="97"/>
      <c r="N2343" s="97"/>
      <c r="O2343" s="97"/>
      <c r="P2343" s="97"/>
      <c r="Q2343" s="98"/>
      <c r="R2343" s="140" t="str">
        <f ca="1">IF(ISERROR($Y2343),"",OFFSET('Smelter Look-up'!$C$4,$Y2343-4,0)&amp;"")</f>
        <v/>
      </c>
      <c r="S2343" s="98" t="str">
        <f ca="1" t="shared" si="258"/>
        <v/>
      </c>
      <c r="T2343" s="98" t="str">
        <f ca="1">IF(B2343="","",IF(ISERROR(MATCH($J2343,SorP!B:B,0)),"",INDIRECT("'SorP'!$A$"&amp;MATCH($S2343&amp;$J2343,SorP!C:C,0))))</f>
        <v/>
      </c>
      <c r="U2343" s="99"/>
      <c r="V2343" s="74" t="str">
        <f ca="1" t="shared" si="259"/>
        <v/>
      </c>
      <c r="W2343" s="74" t="b">
        <f ca="1" t="shared" si="260"/>
        <v>0</v>
      </c>
      <c r="X2343" s="74" t="str">
        <f ca="1" t="shared" si="261"/>
        <v>+</v>
      </c>
      <c r="Y2343" s="74" t="e">
        <f ca="1">IF(C2343="",NA(),MATCH($B2343&amp;$C2343,'Smelter Look-up'!$J:$J,0))</f>
        <v>#N/A</v>
      </c>
      <c r="AB2343" s="74">
        <f ca="1" t="shared" si="262"/>
        <v>0</v>
      </c>
      <c r="AC2343" s="74" t="str">
        <f ca="1" t="shared" si="263"/>
        <v/>
      </c>
      <c r="AD2343" s="74" t="str">
        <f ca="1" t="shared" si="264"/>
        <v/>
      </c>
    </row>
    <row r="2344" s="74" customFormat="1" ht="20.15" customHeight="1" spans="1:30">
      <c r="A2344" s="97"/>
      <c r="B2344" s="95" t="str">
        <f ca="1">IF(LEN(A2344)=0,"",INDEX('Smelter Look-up'!$A:$A,MATCH($A2344,'Smelter Look-up'!$E:$E,0)))</f>
        <v/>
      </c>
      <c r="C2344" s="95" t="str">
        <f ca="1">IF(LEN(A2344)=0,"",INDEX('Smelter Look-up'!$C:$C,MATCH($A2344,'Smelter Look-up'!$E:$E,0)))</f>
        <v/>
      </c>
      <c r="D2344" s="95"/>
      <c r="E2344" s="95" t="str">
        <f ca="1">IF(ISERROR($Y2344),"",OFFSET('Smelter Look-up'!$D$4,$Y2344-4,0)&amp;"")</f>
        <v/>
      </c>
      <c r="F2344" s="95" t="str">
        <f ca="1">IF(ISERROR($Y2344),"",OFFSET('Smelter Look-up'!$E$4,$Y2344-4,0))</f>
        <v/>
      </c>
      <c r="G2344" s="95" t="str">
        <f ca="1">IF(C2344="Smelter not listed","Enter smelter details",IF(ISERROR($Y2344),"",OFFSET('Smelter Look-up'!$F$4,$Y2344-4,0)))</f>
        <v/>
      </c>
      <c r="H2344" s="154" t="str">
        <f ca="1">IF(ISERROR($Y2344),"",OFFSET('Smelter Look-up'!$G$4,$Y2344-4,0))</f>
        <v/>
      </c>
      <c r="I2344" s="96" t="str">
        <f ca="1">IF(ISERROR($Y2344),"",OFFSET('Smelter Look-up'!$H$4,$Y2344-4,0))</f>
        <v/>
      </c>
      <c r="J2344" s="96" t="str">
        <f ca="1">IF(ISERROR($Y2344),"",OFFSET('Smelter Look-up'!$I$4,$Y2344-4,0))</f>
        <v/>
      </c>
      <c r="K2344" s="97"/>
      <c r="L2344" s="97"/>
      <c r="M2344" s="97"/>
      <c r="N2344" s="97"/>
      <c r="O2344" s="97"/>
      <c r="P2344" s="97"/>
      <c r="Q2344" s="98"/>
      <c r="R2344" s="140" t="str">
        <f ca="1">IF(ISERROR($Y2344),"",OFFSET('Smelter Look-up'!$C$4,$Y2344-4,0)&amp;"")</f>
        <v/>
      </c>
      <c r="S2344" s="98" t="str">
        <f ca="1" t="shared" si="258"/>
        <v/>
      </c>
      <c r="T2344" s="98" t="str">
        <f ca="1">IF(B2344="","",IF(ISERROR(MATCH($J2344,SorP!B:B,0)),"",INDIRECT("'SorP'!$A$"&amp;MATCH($S2344&amp;$J2344,SorP!C:C,0))))</f>
        <v/>
      </c>
      <c r="U2344" s="99"/>
      <c r="V2344" s="74" t="str">
        <f ca="1" t="shared" si="259"/>
        <v/>
      </c>
      <c r="W2344" s="74" t="b">
        <f ca="1" t="shared" si="260"/>
        <v>0</v>
      </c>
      <c r="X2344" s="74" t="str">
        <f ca="1" t="shared" si="261"/>
        <v>+</v>
      </c>
      <c r="Y2344" s="74" t="e">
        <f ca="1">IF(C2344="",NA(),MATCH($B2344&amp;$C2344,'Smelter Look-up'!$J:$J,0))</f>
        <v>#N/A</v>
      </c>
      <c r="AB2344" s="74">
        <f ca="1" t="shared" si="262"/>
        <v>0</v>
      </c>
      <c r="AC2344" s="74" t="str">
        <f ca="1" t="shared" si="263"/>
        <v/>
      </c>
      <c r="AD2344" s="74" t="str">
        <f ca="1" t="shared" si="264"/>
        <v/>
      </c>
    </row>
    <row r="2345" s="74" customFormat="1" ht="20.15" customHeight="1" spans="1:30">
      <c r="A2345" s="97"/>
      <c r="B2345" s="95" t="str">
        <f ca="1">IF(LEN(A2345)=0,"",INDEX('Smelter Look-up'!$A:$A,MATCH($A2345,'Smelter Look-up'!$E:$E,0)))</f>
        <v/>
      </c>
      <c r="C2345" s="95" t="str">
        <f ca="1">IF(LEN(A2345)=0,"",INDEX('Smelter Look-up'!$C:$C,MATCH($A2345,'Smelter Look-up'!$E:$E,0)))</f>
        <v/>
      </c>
      <c r="D2345" s="95"/>
      <c r="E2345" s="95" t="str">
        <f ca="1">IF(ISERROR($Y2345),"",OFFSET('Smelter Look-up'!$D$4,$Y2345-4,0)&amp;"")</f>
        <v/>
      </c>
      <c r="F2345" s="95" t="str">
        <f ca="1">IF(ISERROR($Y2345),"",OFFSET('Smelter Look-up'!$E$4,$Y2345-4,0))</f>
        <v/>
      </c>
      <c r="G2345" s="95" t="str">
        <f ca="1">IF(C2345="Smelter not listed","Enter smelter details",IF(ISERROR($Y2345),"",OFFSET('Smelter Look-up'!$F$4,$Y2345-4,0)))</f>
        <v/>
      </c>
      <c r="H2345" s="154" t="str">
        <f ca="1">IF(ISERROR($Y2345),"",OFFSET('Smelter Look-up'!$G$4,$Y2345-4,0))</f>
        <v/>
      </c>
      <c r="I2345" s="96" t="str">
        <f ca="1">IF(ISERROR($Y2345),"",OFFSET('Smelter Look-up'!$H$4,$Y2345-4,0))</f>
        <v/>
      </c>
      <c r="J2345" s="96" t="str">
        <f ca="1">IF(ISERROR($Y2345),"",OFFSET('Smelter Look-up'!$I$4,$Y2345-4,0))</f>
        <v/>
      </c>
      <c r="K2345" s="97"/>
      <c r="L2345" s="97"/>
      <c r="M2345" s="97"/>
      <c r="N2345" s="97"/>
      <c r="O2345" s="97"/>
      <c r="P2345" s="97"/>
      <c r="Q2345" s="98"/>
      <c r="R2345" s="140" t="str">
        <f ca="1">IF(ISERROR($Y2345),"",OFFSET('Smelter Look-up'!$C$4,$Y2345-4,0)&amp;"")</f>
        <v/>
      </c>
      <c r="S2345" s="98" t="str">
        <f ca="1" t="shared" si="258"/>
        <v/>
      </c>
      <c r="T2345" s="98" t="str">
        <f ca="1">IF(B2345="","",IF(ISERROR(MATCH($J2345,SorP!B:B,0)),"",INDIRECT("'SorP'!$A$"&amp;MATCH($S2345&amp;$J2345,SorP!C:C,0))))</f>
        <v/>
      </c>
      <c r="U2345" s="99"/>
      <c r="V2345" s="74" t="str">
        <f ca="1" t="shared" si="259"/>
        <v/>
      </c>
      <c r="W2345" s="74" t="b">
        <f ca="1" t="shared" si="260"/>
        <v>0</v>
      </c>
      <c r="X2345" s="74" t="str">
        <f ca="1" t="shared" si="261"/>
        <v>+</v>
      </c>
      <c r="Y2345" s="74" t="e">
        <f ca="1">IF(C2345="",NA(),MATCH($B2345&amp;$C2345,'Smelter Look-up'!$J:$J,0))</f>
        <v>#N/A</v>
      </c>
      <c r="AB2345" s="74">
        <f ca="1" t="shared" si="262"/>
        <v>0</v>
      </c>
      <c r="AC2345" s="74" t="str">
        <f ca="1" t="shared" si="263"/>
        <v/>
      </c>
      <c r="AD2345" s="74" t="str">
        <f ca="1" t="shared" si="264"/>
        <v/>
      </c>
    </row>
    <row r="2346" s="74" customFormat="1" ht="20.15" customHeight="1" spans="1:30">
      <c r="A2346" s="97"/>
      <c r="B2346" s="95" t="str">
        <f ca="1">IF(LEN(A2346)=0,"",INDEX('Smelter Look-up'!$A:$A,MATCH($A2346,'Smelter Look-up'!$E:$E,0)))</f>
        <v/>
      </c>
      <c r="C2346" s="95" t="str">
        <f ca="1">IF(LEN(A2346)=0,"",INDEX('Smelter Look-up'!$C:$C,MATCH($A2346,'Smelter Look-up'!$E:$E,0)))</f>
        <v/>
      </c>
      <c r="D2346" s="95"/>
      <c r="E2346" s="95" t="str">
        <f ca="1">IF(ISERROR($Y2346),"",OFFSET('Smelter Look-up'!$D$4,$Y2346-4,0)&amp;"")</f>
        <v/>
      </c>
      <c r="F2346" s="95" t="str">
        <f ca="1">IF(ISERROR($Y2346),"",OFFSET('Smelter Look-up'!$E$4,$Y2346-4,0))</f>
        <v/>
      </c>
      <c r="G2346" s="95" t="str">
        <f ca="1">IF(C2346="Smelter not listed","Enter smelter details",IF(ISERROR($Y2346),"",OFFSET('Smelter Look-up'!$F$4,$Y2346-4,0)))</f>
        <v/>
      </c>
      <c r="H2346" s="154" t="str">
        <f ca="1">IF(ISERROR($Y2346),"",OFFSET('Smelter Look-up'!$G$4,$Y2346-4,0))</f>
        <v/>
      </c>
      <c r="I2346" s="96" t="str">
        <f ca="1">IF(ISERROR($Y2346),"",OFFSET('Smelter Look-up'!$H$4,$Y2346-4,0))</f>
        <v/>
      </c>
      <c r="J2346" s="96" t="str">
        <f ca="1">IF(ISERROR($Y2346),"",OFFSET('Smelter Look-up'!$I$4,$Y2346-4,0))</f>
        <v/>
      </c>
      <c r="K2346" s="97"/>
      <c r="L2346" s="97"/>
      <c r="M2346" s="97"/>
      <c r="N2346" s="97"/>
      <c r="O2346" s="97"/>
      <c r="P2346" s="97"/>
      <c r="Q2346" s="98"/>
      <c r="R2346" s="140" t="str">
        <f ca="1">IF(ISERROR($Y2346),"",OFFSET('Smelter Look-up'!$C$4,$Y2346-4,0)&amp;"")</f>
        <v/>
      </c>
      <c r="S2346" s="98" t="str">
        <f ca="1" t="shared" si="258"/>
        <v/>
      </c>
      <c r="T2346" s="98" t="str">
        <f ca="1">IF(B2346="","",IF(ISERROR(MATCH($J2346,SorP!B:B,0)),"",INDIRECT("'SorP'!$A$"&amp;MATCH($S2346&amp;$J2346,SorP!C:C,0))))</f>
        <v/>
      </c>
      <c r="U2346" s="99"/>
      <c r="V2346" s="74" t="str">
        <f ca="1" t="shared" si="259"/>
        <v/>
      </c>
      <c r="W2346" s="74" t="b">
        <f ca="1" t="shared" si="260"/>
        <v>0</v>
      </c>
      <c r="X2346" s="74" t="str">
        <f ca="1" t="shared" si="261"/>
        <v>+</v>
      </c>
      <c r="Y2346" s="74" t="e">
        <f ca="1">IF(C2346="",NA(),MATCH($B2346&amp;$C2346,'Smelter Look-up'!$J:$J,0))</f>
        <v>#N/A</v>
      </c>
      <c r="AB2346" s="74">
        <f ca="1" t="shared" si="262"/>
        <v>0</v>
      </c>
      <c r="AC2346" s="74" t="str">
        <f ca="1" t="shared" si="263"/>
        <v/>
      </c>
      <c r="AD2346" s="74" t="str">
        <f ca="1" t="shared" si="264"/>
        <v/>
      </c>
    </row>
    <row r="2347" s="74" customFormat="1" ht="20.15" customHeight="1" spans="1:30">
      <c r="A2347" s="97"/>
      <c r="B2347" s="95" t="str">
        <f ca="1">IF(LEN(A2347)=0,"",INDEX('Smelter Look-up'!$A:$A,MATCH($A2347,'Smelter Look-up'!$E:$E,0)))</f>
        <v/>
      </c>
      <c r="C2347" s="95" t="str">
        <f ca="1">IF(LEN(A2347)=0,"",INDEX('Smelter Look-up'!$C:$C,MATCH($A2347,'Smelter Look-up'!$E:$E,0)))</f>
        <v/>
      </c>
      <c r="D2347" s="95"/>
      <c r="E2347" s="95" t="str">
        <f ca="1">IF(ISERROR($Y2347),"",OFFSET('Smelter Look-up'!$D$4,$Y2347-4,0)&amp;"")</f>
        <v/>
      </c>
      <c r="F2347" s="95" t="str">
        <f ca="1">IF(ISERROR($Y2347),"",OFFSET('Smelter Look-up'!$E$4,$Y2347-4,0))</f>
        <v/>
      </c>
      <c r="G2347" s="95" t="str">
        <f ca="1">IF(C2347="Smelter not listed","Enter smelter details",IF(ISERROR($Y2347),"",OFFSET('Smelter Look-up'!$F$4,$Y2347-4,0)))</f>
        <v/>
      </c>
      <c r="H2347" s="154" t="str">
        <f ca="1">IF(ISERROR($Y2347),"",OFFSET('Smelter Look-up'!$G$4,$Y2347-4,0))</f>
        <v/>
      </c>
      <c r="I2347" s="96" t="str">
        <f ca="1">IF(ISERROR($Y2347),"",OFFSET('Smelter Look-up'!$H$4,$Y2347-4,0))</f>
        <v/>
      </c>
      <c r="J2347" s="96" t="str">
        <f ca="1">IF(ISERROR($Y2347),"",OFFSET('Smelter Look-up'!$I$4,$Y2347-4,0))</f>
        <v/>
      </c>
      <c r="K2347" s="97"/>
      <c r="L2347" s="97"/>
      <c r="M2347" s="97"/>
      <c r="N2347" s="97"/>
      <c r="O2347" s="97"/>
      <c r="P2347" s="97"/>
      <c r="Q2347" s="98"/>
      <c r="R2347" s="140" t="str">
        <f ca="1">IF(ISERROR($Y2347),"",OFFSET('Smelter Look-up'!$C$4,$Y2347-4,0)&amp;"")</f>
        <v/>
      </c>
      <c r="S2347" s="98" t="str">
        <f ca="1" t="shared" si="258"/>
        <v/>
      </c>
      <c r="T2347" s="98" t="str">
        <f ca="1">IF(B2347="","",IF(ISERROR(MATCH($J2347,SorP!B:B,0)),"",INDIRECT("'SorP'!$A$"&amp;MATCH($S2347&amp;$J2347,SorP!C:C,0))))</f>
        <v/>
      </c>
      <c r="U2347" s="99"/>
      <c r="V2347" s="74" t="str">
        <f ca="1" t="shared" si="259"/>
        <v/>
      </c>
      <c r="W2347" s="74" t="b">
        <f ca="1" t="shared" si="260"/>
        <v>0</v>
      </c>
      <c r="X2347" s="74" t="str">
        <f ca="1" t="shared" si="261"/>
        <v>+</v>
      </c>
      <c r="Y2347" s="74" t="e">
        <f ca="1">IF(C2347="",NA(),MATCH($B2347&amp;$C2347,'Smelter Look-up'!$J:$J,0))</f>
        <v>#N/A</v>
      </c>
      <c r="AB2347" s="74">
        <f ca="1" t="shared" si="262"/>
        <v>0</v>
      </c>
      <c r="AC2347" s="74" t="str">
        <f ca="1" t="shared" si="263"/>
        <v/>
      </c>
      <c r="AD2347" s="74" t="str">
        <f ca="1" t="shared" si="264"/>
        <v/>
      </c>
    </row>
    <row r="2348" s="74" customFormat="1" ht="20.15" customHeight="1" spans="1:30">
      <c r="A2348" s="97"/>
      <c r="B2348" s="95" t="str">
        <f ca="1">IF(LEN(A2348)=0,"",INDEX('Smelter Look-up'!$A:$A,MATCH($A2348,'Smelter Look-up'!$E:$E,0)))</f>
        <v/>
      </c>
      <c r="C2348" s="95" t="str">
        <f ca="1">IF(LEN(A2348)=0,"",INDEX('Smelter Look-up'!$C:$C,MATCH($A2348,'Smelter Look-up'!$E:$E,0)))</f>
        <v/>
      </c>
      <c r="D2348" s="95"/>
      <c r="E2348" s="95" t="str">
        <f ca="1">IF(ISERROR($Y2348),"",OFFSET('Smelter Look-up'!$D$4,$Y2348-4,0)&amp;"")</f>
        <v/>
      </c>
      <c r="F2348" s="95" t="str">
        <f ca="1">IF(ISERROR($Y2348),"",OFFSET('Smelter Look-up'!$E$4,$Y2348-4,0))</f>
        <v/>
      </c>
      <c r="G2348" s="95" t="str">
        <f ca="1">IF(C2348="Smelter not listed","Enter smelter details",IF(ISERROR($Y2348),"",OFFSET('Smelter Look-up'!$F$4,$Y2348-4,0)))</f>
        <v/>
      </c>
      <c r="H2348" s="154" t="str">
        <f ca="1">IF(ISERROR($Y2348),"",OFFSET('Smelter Look-up'!$G$4,$Y2348-4,0))</f>
        <v/>
      </c>
      <c r="I2348" s="96" t="str">
        <f ca="1">IF(ISERROR($Y2348),"",OFFSET('Smelter Look-up'!$H$4,$Y2348-4,0))</f>
        <v/>
      </c>
      <c r="J2348" s="96" t="str">
        <f ca="1">IF(ISERROR($Y2348),"",OFFSET('Smelter Look-up'!$I$4,$Y2348-4,0))</f>
        <v/>
      </c>
      <c r="K2348" s="97"/>
      <c r="L2348" s="97"/>
      <c r="M2348" s="97"/>
      <c r="N2348" s="97"/>
      <c r="O2348" s="97"/>
      <c r="P2348" s="97"/>
      <c r="Q2348" s="98"/>
      <c r="R2348" s="140" t="str">
        <f ca="1">IF(ISERROR($Y2348),"",OFFSET('Smelter Look-up'!$C$4,$Y2348-4,0)&amp;"")</f>
        <v/>
      </c>
      <c r="S2348" s="98" t="str">
        <f ca="1" t="shared" si="258"/>
        <v/>
      </c>
      <c r="T2348" s="98" t="str">
        <f ca="1">IF(B2348="","",IF(ISERROR(MATCH($J2348,SorP!B:B,0)),"",INDIRECT("'SorP'!$A$"&amp;MATCH($S2348&amp;$J2348,SorP!C:C,0))))</f>
        <v/>
      </c>
      <c r="U2348" s="99"/>
      <c r="V2348" s="74" t="str">
        <f ca="1" t="shared" si="259"/>
        <v/>
      </c>
      <c r="W2348" s="74" t="b">
        <f ca="1" t="shared" si="260"/>
        <v>0</v>
      </c>
      <c r="X2348" s="74" t="str">
        <f ca="1" t="shared" si="261"/>
        <v>+</v>
      </c>
      <c r="Y2348" s="74" t="e">
        <f ca="1">IF(C2348="",NA(),MATCH($B2348&amp;$C2348,'Smelter Look-up'!$J:$J,0))</f>
        <v>#N/A</v>
      </c>
      <c r="AB2348" s="74">
        <f ca="1" t="shared" si="262"/>
        <v>0</v>
      </c>
      <c r="AC2348" s="74" t="str">
        <f ca="1" t="shared" si="263"/>
        <v/>
      </c>
      <c r="AD2348" s="74" t="str">
        <f ca="1" t="shared" si="264"/>
        <v/>
      </c>
    </row>
    <row r="2349" s="74" customFormat="1" ht="20.15" customHeight="1" spans="1:30">
      <c r="A2349" s="97"/>
      <c r="B2349" s="95" t="str">
        <f ca="1">IF(LEN(A2349)=0,"",INDEX('Smelter Look-up'!$A:$A,MATCH($A2349,'Smelter Look-up'!$E:$E,0)))</f>
        <v/>
      </c>
      <c r="C2349" s="95" t="str">
        <f ca="1">IF(LEN(A2349)=0,"",INDEX('Smelter Look-up'!$C:$C,MATCH($A2349,'Smelter Look-up'!$E:$E,0)))</f>
        <v/>
      </c>
      <c r="D2349" s="95"/>
      <c r="E2349" s="95" t="str">
        <f ca="1">IF(ISERROR($Y2349),"",OFFSET('Smelter Look-up'!$D$4,$Y2349-4,0)&amp;"")</f>
        <v/>
      </c>
      <c r="F2349" s="95" t="str">
        <f ca="1">IF(ISERROR($Y2349),"",OFFSET('Smelter Look-up'!$E$4,$Y2349-4,0))</f>
        <v/>
      </c>
      <c r="G2349" s="95" t="str">
        <f ca="1">IF(C2349="Smelter not listed","Enter smelter details",IF(ISERROR($Y2349),"",OFFSET('Smelter Look-up'!$F$4,$Y2349-4,0)))</f>
        <v/>
      </c>
      <c r="H2349" s="154" t="str">
        <f ca="1">IF(ISERROR($Y2349),"",OFFSET('Smelter Look-up'!$G$4,$Y2349-4,0))</f>
        <v/>
      </c>
      <c r="I2349" s="96" t="str">
        <f ca="1">IF(ISERROR($Y2349),"",OFFSET('Smelter Look-up'!$H$4,$Y2349-4,0))</f>
        <v/>
      </c>
      <c r="J2349" s="96" t="str">
        <f ca="1">IF(ISERROR($Y2349),"",OFFSET('Smelter Look-up'!$I$4,$Y2349-4,0))</f>
        <v/>
      </c>
      <c r="K2349" s="97"/>
      <c r="L2349" s="97"/>
      <c r="M2349" s="97"/>
      <c r="N2349" s="97"/>
      <c r="O2349" s="97"/>
      <c r="P2349" s="97"/>
      <c r="Q2349" s="98"/>
      <c r="R2349" s="140" t="str">
        <f ca="1">IF(ISERROR($Y2349),"",OFFSET('Smelter Look-up'!$C$4,$Y2349-4,0)&amp;"")</f>
        <v/>
      </c>
      <c r="S2349" s="98" t="str">
        <f ca="1" t="shared" si="258"/>
        <v/>
      </c>
      <c r="T2349" s="98" t="str">
        <f ca="1">IF(B2349="","",IF(ISERROR(MATCH($J2349,SorP!B:B,0)),"",INDIRECT("'SorP'!$A$"&amp;MATCH($S2349&amp;$J2349,SorP!C:C,0))))</f>
        <v/>
      </c>
      <c r="U2349" s="99"/>
      <c r="V2349" s="74" t="str">
        <f ca="1" t="shared" si="259"/>
        <v/>
      </c>
      <c r="W2349" s="74" t="b">
        <f ca="1" t="shared" si="260"/>
        <v>0</v>
      </c>
      <c r="X2349" s="74" t="str">
        <f ca="1" t="shared" si="261"/>
        <v>+</v>
      </c>
      <c r="Y2349" s="74" t="e">
        <f ca="1">IF(C2349="",NA(),MATCH($B2349&amp;$C2349,'Smelter Look-up'!$J:$J,0))</f>
        <v>#N/A</v>
      </c>
      <c r="AB2349" s="74">
        <f ca="1" t="shared" si="262"/>
        <v>0</v>
      </c>
      <c r="AC2349" s="74" t="str">
        <f ca="1" t="shared" si="263"/>
        <v/>
      </c>
      <c r="AD2349" s="74" t="str">
        <f ca="1" t="shared" si="264"/>
        <v/>
      </c>
    </row>
    <row r="2350" s="74" customFormat="1" ht="20.15" customHeight="1" spans="1:30">
      <c r="A2350" s="97"/>
      <c r="B2350" s="95" t="str">
        <f ca="1">IF(LEN(A2350)=0,"",INDEX('Smelter Look-up'!$A:$A,MATCH($A2350,'Smelter Look-up'!$E:$E,0)))</f>
        <v/>
      </c>
      <c r="C2350" s="95" t="str">
        <f ca="1">IF(LEN(A2350)=0,"",INDEX('Smelter Look-up'!$C:$C,MATCH($A2350,'Smelter Look-up'!$E:$E,0)))</f>
        <v/>
      </c>
      <c r="D2350" s="95"/>
      <c r="E2350" s="95" t="str">
        <f ca="1">IF(ISERROR($Y2350),"",OFFSET('Smelter Look-up'!$D$4,$Y2350-4,0)&amp;"")</f>
        <v/>
      </c>
      <c r="F2350" s="95" t="str">
        <f ca="1">IF(ISERROR($Y2350),"",OFFSET('Smelter Look-up'!$E$4,$Y2350-4,0))</f>
        <v/>
      </c>
      <c r="G2350" s="95" t="str">
        <f ca="1">IF(C2350="Smelter not listed","Enter smelter details",IF(ISERROR($Y2350),"",OFFSET('Smelter Look-up'!$F$4,$Y2350-4,0)))</f>
        <v/>
      </c>
      <c r="H2350" s="154" t="str">
        <f ca="1">IF(ISERROR($Y2350),"",OFFSET('Smelter Look-up'!$G$4,$Y2350-4,0))</f>
        <v/>
      </c>
      <c r="I2350" s="96" t="str">
        <f ca="1">IF(ISERROR($Y2350),"",OFFSET('Smelter Look-up'!$H$4,$Y2350-4,0))</f>
        <v/>
      </c>
      <c r="J2350" s="96" t="str">
        <f ca="1">IF(ISERROR($Y2350),"",OFFSET('Smelter Look-up'!$I$4,$Y2350-4,0))</f>
        <v/>
      </c>
      <c r="K2350" s="97"/>
      <c r="L2350" s="97"/>
      <c r="M2350" s="97"/>
      <c r="N2350" s="97"/>
      <c r="O2350" s="97"/>
      <c r="P2350" s="97"/>
      <c r="Q2350" s="98"/>
      <c r="R2350" s="140" t="str">
        <f ca="1">IF(ISERROR($Y2350),"",OFFSET('Smelter Look-up'!$C$4,$Y2350-4,0)&amp;"")</f>
        <v/>
      </c>
      <c r="S2350" s="98" t="str">
        <f ca="1" t="shared" si="258"/>
        <v/>
      </c>
      <c r="T2350" s="98" t="str">
        <f ca="1">IF(B2350="","",IF(ISERROR(MATCH($J2350,SorP!B:B,0)),"",INDIRECT("'SorP'!$A$"&amp;MATCH($S2350&amp;$J2350,SorP!C:C,0))))</f>
        <v/>
      </c>
      <c r="U2350" s="99"/>
      <c r="V2350" s="74" t="str">
        <f ca="1" t="shared" si="259"/>
        <v/>
      </c>
      <c r="W2350" s="74" t="b">
        <f ca="1" t="shared" si="260"/>
        <v>0</v>
      </c>
      <c r="X2350" s="74" t="str">
        <f ca="1" t="shared" si="261"/>
        <v>+</v>
      </c>
      <c r="Y2350" s="74" t="e">
        <f ca="1">IF(C2350="",NA(),MATCH($B2350&amp;$C2350,'Smelter Look-up'!$J:$J,0))</f>
        <v>#N/A</v>
      </c>
      <c r="AB2350" s="74">
        <f ca="1" t="shared" si="262"/>
        <v>0</v>
      </c>
      <c r="AC2350" s="74" t="str">
        <f ca="1" t="shared" si="263"/>
        <v/>
      </c>
      <c r="AD2350" s="74" t="str">
        <f ca="1" t="shared" si="264"/>
        <v/>
      </c>
    </row>
    <row r="2351" s="74" customFormat="1" ht="20.15" customHeight="1" spans="1:30">
      <c r="A2351" s="97"/>
      <c r="B2351" s="95" t="str">
        <f ca="1">IF(LEN(A2351)=0,"",INDEX('Smelter Look-up'!$A:$A,MATCH($A2351,'Smelter Look-up'!$E:$E,0)))</f>
        <v/>
      </c>
      <c r="C2351" s="95" t="str">
        <f ca="1">IF(LEN(A2351)=0,"",INDEX('Smelter Look-up'!$C:$C,MATCH($A2351,'Smelter Look-up'!$E:$E,0)))</f>
        <v/>
      </c>
      <c r="D2351" s="95"/>
      <c r="E2351" s="95" t="str">
        <f ca="1">IF(ISERROR($Y2351),"",OFFSET('Smelter Look-up'!$D$4,$Y2351-4,0)&amp;"")</f>
        <v/>
      </c>
      <c r="F2351" s="95" t="str">
        <f ca="1">IF(ISERROR($Y2351),"",OFFSET('Smelter Look-up'!$E$4,$Y2351-4,0))</f>
        <v/>
      </c>
      <c r="G2351" s="95" t="str">
        <f ca="1">IF(C2351="Smelter not listed","Enter smelter details",IF(ISERROR($Y2351),"",OFFSET('Smelter Look-up'!$F$4,$Y2351-4,0)))</f>
        <v/>
      </c>
      <c r="H2351" s="154" t="str">
        <f ca="1">IF(ISERROR($Y2351),"",OFFSET('Smelter Look-up'!$G$4,$Y2351-4,0))</f>
        <v/>
      </c>
      <c r="I2351" s="96" t="str">
        <f ca="1">IF(ISERROR($Y2351),"",OFFSET('Smelter Look-up'!$H$4,$Y2351-4,0))</f>
        <v/>
      </c>
      <c r="J2351" s="96" t="str">
        <f ca="1">IF(ISERROR($Y2351),"",OFFSET('Smelter Look-up'!$I$4,$Y2351-4,0))</f>
        <v/>
      </c>
      <c r="K2351" s="97"/>
      <c r="L2351" s="97"/>
      <c r="M2351" s="97"/>
      <c r="N2351" s="97"/>
      <c r="O2351" s="97"/>
      <c r="P2351" s="97"/>
      <c r="Q2351" s="98"/>
      <c r="R2351" s="140" t="str">
        <f ca="1">IF(ISERROR($Y2351),"",OFFSET('Smelter Look-up'!$C$4,$Y2351-4,0)&amp;"")</f>
        <v/>
      </c>
      <c r="S2351" s="98" t="str">
        <f ca="1" t="shared" si="258"/>
        <v/>
      </c>
      <c r="T2351" s="98" t="str">
        <f ca="1">IF(B2351="","",IF(ISERROR(MATCH($J2351,SorP!B:B,0)),"",INDIRECT("'SorP'!$A$"&amp;MATCH($S2351&amp;$J2351,SorP!C:C,0))))</f>
        <v/>
      </c>
      <c r="U2351" s="99"/>
      <c r="V2351" s="74" t="str">
        <f ca="1" t="shared" si="259"/>
        <v/>
      </c>
      <c r="W2351" s="74" t="b">
        <f ca="1" t="shared" si="260"/>
        <v>0</v>
      </c>
      <c r="X2351" s="74" t="str">
        <f ca="1" t="shared" si="261"/>
        <v>+</v>
      </c>
      <c r="Y2351" s="74" t="e">
        <f ca="1">IF(C2351="",NA(),MATCH($B2351&amp;$C2351,'Smelter Look-up'!$J:$J,0))</f>
        <v>#N/A</v>
      </c>
      <c r="AB2351" s="74">
        <f ca="1" t="shared" si="262"/>
        <v>0</v>
      </c>
      <c r="AC2351" s="74" t="str">
        <f ca="1" t="shared" si="263"/>
        <v/>
      </c>
      <c r="AD2351" s="74" t="str">
        <f ca="1" t="shared" si="264"/>
        <v/>
      </c>
    </row>
    <row r="2352" s="74" customFormat="1" ht="20.15" customHeight="1" spans="1:30">
      <c r="A2352" s="97"/>
      <c r="B2352" s="95" t="str">
        <f ca="1">IF(LEN(A2352)=0,"",INDEX('Smelter Look-up'!$A:$A,MATCH($A2352,'Smelter Look-up'!$E:$E,0)))</f>
        <v/>
      </c>
      <c r="C2352" s="95" t="str">
        <f ca="1">IF(LEN(A2352)=0,"",INDEX('Smelter Look-up'!$C:$C,MATCH($A2352,'Smelter Look-up'!$E:$E,0)))</f>
        <v/>
      </c>
      <c r="D2352" s="95"/>
      <c r="E2352" s="95" t="str">
        <f ca="1">IF(ISERROR($Y2352),"",OFFSET('Smelter Look-up'!$D$4,$Y2352-4,0)&amp;"")</f>
        <v/>
      </c>
      <c r="F2352" s="95" t="str">
        <f ca="1">IF(ISERROR($Y2352),"",OFFSET('Smelter Look-up'!$E$4,$Y2352-4,0))</f>
        <v/>
      </c>
      <c r="G2352" s="95" t="str">
        <f ca="1">IF(C2352="Smelter not listed","Enter smelter details",IF(ISERROR($Y2352),"",OFFSET('Smelter Look-up'!$F$4,$Y2352-4,0)))</f>
        <v/>
      </c>
      <c r="H2352" s="154" t="str">
        <f ca="1">IF(ISERROR($Y2352),"",OFFSET('Smelter Look-up'!$G$4,$Y2352-4,0))</f>
        <v/>
      </c>
      <c r="I2352" s="96" t="str">
        <f ca="1">IF(ISERROR($Y2352),"",OFFSET('Smelter Look-up'!$H$4,$Y2352-4,0))</f>
        <v/>
      </c>
      <c r="J2352" s="96" t="str">
        <f ca="1">IF(ISERROR($Y2352),"",OFFSET('Smelter Look-up'!$I$4,$Y2352-4,0))</f>
        <v/>
      </c>
      <c r="K2352" s="97"/>
      <c r="L2352" s="97"/>
      <c r="M2352" s="97"/>
      <c r="N2352" s="97"/>
      <c r="O2352" s="97"/>
      <c r="P2352" s="97"/>
      <c r="Q2352" s="98"/>
      <c r="R2352" s="140" t="str">
        <f ca="1">IF(ISERROR($Y2352),"",OFFSET('Smelter Look-up'!$C$4,$Y2352-4,0)&amp;"")</f>
        <v/>
      </c>
      <c r="S2352" s="98" t="str">
        <f ca="1" t="shared" ref="S2352:S2415" si="265">IF(B2352="","",IF(ISERROR(MATCH($E2352,CL,0)),"Unknown",INDIRECT("'C'!$A$"&amp;MATCH($E2352,CL,0)+1)))</f>
        <v/>
      </c>
      <c r="T2352" s="98" t="str">
        <f ca="1">IF(B2352="","",IF(ISERROR(MATCH($J2352,SorP!B:B,0)),"",INDIRECT("'SorP'!$A$"&amp;MATCH($S2352&amp;$J2352,SorP!C:C,0))))</f>
        <v/>
      </c>
      <c r="U2352" s="99"/>
      <c r="V2352" s="74" t="str">
        <f ca="1" t="shared" ref="V2352:V2415" si="266">B2352&amp;C2352</f>
        <v/>
      </c>
      <c r="W2352" s="74" t="b">
        <f ca="1" t="shared" ref="W2352:W2415" si="267">OR(ISBLANK(C2352),ISBLANK(E2352))</f>
        <v>0</v>
      </c>
      <c r="X2352" s="74" t="str">
        <f ca="1" t="shared" ref="X2352:X2415" si="268">IF(W2352,"",B2352&amp;"+")</f>
        <v>+</v>
      </c>
      <c r="Y2352" s="74" t="e">
        <f ca="1">IF(C2352="",NA(),MATCH($B2352&amp;$C2352,'Smelter Look-up'!$J:$J,0))</f>
        <v>#N/A</v>
      </c>
      <c r="AB2352" s="74">
        <f ca="1" t="shared" si="262"/>
        <v>0</v>
      </c>
      <c r="AC2352" s="74" t="str">
        <f ca="1" t="shared" si="263"/>
        <v/>
      </c>
      <c r="AD2352" s="74" t="str">
        <f ca="1" t="shared" si="264"/>
        <v/>
      </c>
    </row>
    <row r="2353" s="74" customFormat="1" ht="20.15" customHeight="1" spans="1:30">
      <c r="A2353" s="97"/>
      <c r="B2353" s="95" t="str">
        <f ca="1">IF(LEN(A2353)=0,"",INDEX('Smelter Look-up'!$A:$A,MATCH($A2353,'Smelter Look-up'!$E:$E,0)))</f>
        <v/>
      </c>
      <c r="C2353" s="95" t="str">
        <f ca="1">IF(LEN(A2353)=0,"",INDEX('Smelter Look-up'!$C:$C,MATCH($A2353,'Smelter Look-up'!$E:$E,0)))</f>
        <v/>
      </c>
      <c r="D2353" s="95"/>
      <c r="E2353" s="95" t="str">
        <f ca="1">IF(ISERROR($Y2353),"",OFFSET('Smelter Look-up'!$D$4,$Y2353-4,0)&amp;"")</f>
        <v/>
      </c>
      <c r="F2353" s="95" t="str">
        <f ca="1">IF(ISERROR($Y2353),"",OFFSET('Smelter Look-up'!$E$4,$Y2353-4,0))</f>
        <v/>
      </c>
      <c r="G2353" s="95" t="str">
        <f ca="1">IF(C2353="Smelter not listed","Enter smelter details",IF(ISERROR($Y2353),"",OFFSET('Smelter Look-up'!$F$4,$Y2353-4,0)))</f>
        <v/>
      </c>
      <c r="H2353" s="154" t="str">
        <f ca="1">IF(ISERROR($Y2353),"",OFFSET('Smelter Look-up'!$G$4,$Y2353-4,0))</f>
        <v/>
      </c>
      <c r="I2353" s="96" t="str">
        <f ca="1">IF(ISERROR($Y2353),"",OFFSET('Smelter Look-up'!$H$4,$Y2353-4,0))</f>
        <v/>
      </c>
      <c r="J2353" s="96" t="str">
        <f ca="1">IF(ISERROR($Y2353),"",OFFSET('Smelter Look-up'!$I$4,$Y2353-4,0))</f>
        <v/>
      </c>
      <c r="K2353" s="97"/>
      <c r="L2353" s="97"/>
      <c r="M2353" s="97"/>
      <c r="N2353" s="97"/>
      <c r="O2353" s="97"/>
      <c r="P2353" s="97"/>
      <c r="Q2353" s="98"/>
      <c r="R2353" s="140" t="str">
        <f ca="1">IF(ISERROR($Y2353),"",OFFSET('Smelter Look-up'!$C$4,$Y2353-4,0)&amp;"")</f>
        <v/>
      </c>
      <c r="S2353" s="98" t="str">
        <f ca="1" t="shared" si="265"/>
        <v/>
      </c>
      <c r="T2353" s="98" t="str">
        <f ca="1">IF(B2353="","",IF(ISERROR(MATCH($J2353,SorP!B:B,0)),"",INDIRECT("'SorP'!$A$"&amp;MATCH($S2353&amp;$J2353,SorP!C:C,0))))</f>
        <v/>
      </c>
      <c r="U2353" s="99"/>
      <c r="V2353" s="74" t="str">
        <f ca="1" t="shared" si="266"/>
        <v/>
      </c>
      <c r="W2353" s="74" t="b">
        <f ca="1" t="shared" si="267"/>
        <v>0</v>
      </c>
      <c r="X2353" s="74" t="str">
        <f ca="1" t="shared" si="268"/>
        <v>+</v>
      </c>
      <c r="Y2353" s="74" t="e">
        <f ca="1">IF(C2353="",NA(),MATCH($B2353&amp;$C2353,'Smelter Look-up'!$J:$J,0))</f>
        <v>#N/A</v>
      </c>
      <c r="AB2353" s="74">
        <f ca="1" t="shared" ref="AB2353:AB2416" si="269">IF(AND(C2353="Smelter not listed",OR(LEN(D2353)=0,LEN(E2353)=0)),1,0)</f>
        <v>0</v>
      </c>
      <c r="AC2353" s="74" t="str">
        <f ca="1" t="shared" ref="AC2353:AC2416" si="270">B2353</f>
        <v/>
      </c>
      <c r="AD2353" s="74" t="str">
        <f ca="1" t="shared" si="264"/>
        <v/>
      </c>
    </row>
    <row r="2354" s="74" customFormat="1" ht="20.15" customHeight="1" spans="1:30">
      <c r="A2354" s="97"/>
      <c r="B2354" s="95" t="str">
        <f ca="1">IF(LEN(A2354)=0,"",INDEX('Smelter Look-up'!$A:$A,MATCH($A2354,'Smelter Look-up'!$E:$E,0)))</f>
        <v/>
      </c>
      <c r="C2354" s="95" t="str">
        <f ca="1">IF(LEN(A2354)=0,"",INDEX('Smelter Look-up'!$C:$C,MATCH($A2354,'Smelter Look-up'!$E:$E,0)))</f>
        <v/>
      </c>
      <c r="D2354" s="95"/>
      <c r="E2354" s="95" t="str">
        <f ca="1">IF(ISERROR($Y2354),"",OFFSET('Smelter Look-up'!$D$4,$Y2354-4,0)&amp;"")</f>
        <v/>
      </c>
      <c r="F2354" s="95" t="str">
        <f ca="1">IF(ISERROR($Y2354),"",OFFSET('Smelter Look-up'!$E$4,$Y2354-4,0))</f>
        <v/>
      </c>
      <c r="G2354" s="95" t="str">
        <f ca="1">IF(C2354="Smelter not listed","Enter smelter details",IF(ISERROR($Y2354),"",OFFSET('Smelter Look-up'!$F$4,$Y2354-4,0)))</f>
        <v/>
      </c>
      <c r="H2354" s="154" t="str">
        <f ca="1">IF(ISERROR($Y2354),"",OFFSET('Smelter Look-up'!$G$4,$Y2354-4,0))</f>
        <v/>
      </c>
      <c r="I2354" s="96" t="str">
        <f ca="1">IF(ISERROR($Y2354),"",OFFSET('Smelter Look-up'!$H$4,$Y2354-4,0))</f>
        <v/>
      </c>
      <c r="J2354" s="96" t="str">
        <f ca="1">IF(ISERROR($Y2354),"",OFFSET('Smelter Look-up'!$I$4,$Y2354-4,0))</f>
        <v/>
      </c>
      <c r="K2354" s="97"/>
      <c r="L2354" s="97"/>
      <c r="M2354" s="97"/>
      <c r="N2354" s="97"/>
      <c r="O2354" s="97"/>
      <c r="P2354" s="97"/>
      <c r="Q2354" s="98"/>
      <c r="R2354" s="140" t="str">
        <f ca="1">IF(ISERROR($Y2354),"",OFFSET('Smelter Look-up'!$C$4,$Y2354-4,0)&amp;"")</f>
        <v/>
      </c>
      <c r="S2354" s="98" t="str">
        <f ca="1" t="shared" si="265"/>
        <v/>
      </c>
      <c r="T2354" s="98" t="str">
        <f ca="1">IF(B2354="","",IF(ISERROR(MATCH($J2354,SorP!B:B,0)),"",INDIRECT("'SorP'!$A$"&amp;MATCH($S2354&amp;$J2354,SorP!C:C,0))))</f>
        <v/>
      </c>
      <c r="U2354" s="99"/>
      <c r="V2354" s="74" t="str">
        <f ca="1" t="shared" si="266"/>
        <v/>
      </c>
      <c r="W2354" s="74" t="b">
        <f ca="1" t="shared" si="267"/>
        <v>0</v>
      </c>
      <c r="X2354" s="74" t="str">
        <f ca="1" t="shared" si="268"/>
        <v>+</v>
      </c>
      <c r="Y2354" s="74" t="e">
        <f ca="1">IF(C2354="",NA(),MATCH($B2354&amp;$C2354,'Smelter Look-up'!$J:$J,0))</f>
        <v>#N/A</v>
      </c>
      <c r="AB2354" s="74">
        <f ca="1" t="shared" si="269"/>
        <v>0</v>
      </c>
      <c r="AC2354" s="74" t="str">
        <f ca="1" t="shared" si="270"/>
        <v/>
      </c>
      <c r="AD2354" s="74" t="str">
        <f ca="1" t="shared" si="264"/>
        <v/>
      </c>
    </row>
    <row r="2355" s="74" customFormat="1" ht="20.15" customHeight="1" spans="1:30">
      <c r="A2355" s="97"/>
      <c r="B2355" s="95" t="str">
        <f ca="1">IF(LEN(A2355)=0,"",INDEX('Smelter Look-up'!$A:$A,MATCH($A2355,'Smelter Look-up'!$E:$E,0)))</f>
        <v/>
      </c>
      <c r="C2355" s="95" t="str">
        <f ca="1">IF(LEN(A2355)=0,"",INDEX('Smelter Look-up'!$C:$C,MATCH($A2355,'Smelter Look-up'!$E:$E,0)))</f>
        <v/>
      </c>
      <c r="D2355" s="95"/>
      <c r="E2355" s="95" t="str">
        <f ca="1">IF(ISERROR($Y2355),"",OFFSET('Smelter Look-up'!$D$4,$Y2355-4,0)&amp;"")</f>
        <v/>
      </c>
      <c r="F2355" s="95" t="str">
        <f ca="1">IF(ISERROR($Y2355),"",OFFSET('Smelter Look-up'!$E$4,$Y2355-4,0))</f>
        <v/>
      </c>
      <c r="G2355" s="95" t="str">
        <f ca="1">IF(C2355="Smelter not listed","Enter smelter details",IF(ISERROR($Y2355),"",OFFSET('Smelter Look-up'!$F$4,$Y2355-4,0)))</f>
        <v/>
      </c>
      <c r="H2355" s="154" t="str">
        <f ca="1">IF(ISERROR($Y2355),"",OFFSET('Smelter Look-up'!$G$4,$Y2355-4,0))</f>
        <v/>
      </c>
      <c r="I2355" s="96" t="str">
        <f ca="1">IF(ISERROR($Y2355),"",OFFSET('Smelter Look-up'!$H$4,$Y2355-4,0))</f>
        <v/>
      </c>
      <c r="J2355" s="96" t="str">
        <f ca="1">IF(ISERROR($Y2355),"",OFFSET('Smelter Look-up'!$I$4,$Y2355-4,0))</f>
        <v/>
      </c>
      <c r="K2355" s="97"/>
      <c r="L2355" s="97"/>
      <c r="M2355" s="97"/>
      <c r="N2355" s="97"/>
      <c r="O2355" s="97"/>
      <c r="P2355" s="97"/>
      <c r="Q2355" s="98"/>
      <c r="R2355" s="140" t="str">
        <f ca="1">IF(ISERROR($Y2355),"",OFFSET('Smelter Look-up'!$C$4,$Y2355-4,0)&amp;"")</f>
        <v/>
      </c>
      <c r="S2355" s="98" t="str">
        <f ca="1" t="shared" si="265"/>
        <v/>
      </c>
      <c r="T2355" s="98" t="str">
        <f ca="1">IF(B2355="","",IF(ISERROR(MATCH($J2355,SorP!B:B,0)),"",INDIRECT("'SorP'!$A$"&amp;MATCH($S2355&amp;$J2355,SorP!C:C,0))))</f>
        <v/>
      </c>
      <c r="U2355" s="99"/>
      <c r="V2355" s="74" t="str">
        <f ca="1" t="shared" si="266"/>
        <v/>
      </c>
      <c r="W2355" s="74" t="b">
        <f ca="1" t="shared" si="267"/>
        <v>0</v>
      </c>
      <c r="X2355" s="74" t="str">
        <f ca="1" t="shared" si="268"/>
        <v>+</v>
      </c>
      <c r="Y2355" s="74" t="e">
        <f ca="1">IF(C2355="",NA(),MATCH($B2355&amp;$C2355,'Smelter Look-up'!$J:$J,0))</f>
        <v>#N/A</v>
      </c>
      <c r="AB2355" s="74">
        <f ca="1" t="shared" si="269"/>
        <v>0</v>
      </c>
      <c r="AC2355" s="74" t="str">
        <f ca="1" t="shared" si="270"/>
        <v/>
      </c>
      <c r="AD2355" s="74" t="str">
        <f ca="1" t="shared" si="264"/>
        <v/>
      </c>
    </row>
    <row r="2356" s="74" customFormat="1" ht="20.15" customHeight="1" spans="1:30">
      <c r="A2356" s="97"/>
      <c r="B2356" s="95" t="str">
        <f ca="1">IF(LEN(A2356)=0,"",INDEX('Smelter Look-up'!$A:$A,MATCH($A2356,'Smelter Look-up'!$E:$E,0)))</f>
        <v/>
      </c>
      <c r="C2356" s="95" t="str">
        <f ca="1">IF(LEN(A2356)=0,"",INDEX('Smelter Look-up'!$C:$C,MATCH($A2356,'Smelter Look-up'!$E:$E,0)))</f>
        <v/>
      </c>
      <c r="D2356" s="95"/>
      <c r="E2356" s="95" t="str">
        <f ca="1">IF(ISERROR($Y2356),"",OFFSET('Smelter Look-up'!$D$4,$Y2356-4,0)&amp;"")</f>
        <v/>
      </c>
      <c r="F2356" s="95" t="str">
        <f ca="1">IF(ISERROR($Y2356),"",OFFSET('Smelter Look-up'!$E$4,$Y2356-4,0))</f>
        <v/>
      </c>
      <c r="G2356" s="95" t="str">
        <f ca="1">IF(C2356="Smelter not listed","Enter smelter details",IF(ISERROR($Y2356),"",OFFSET('Smelter Look-up'!$F$4,$Y2356-4,0)))</f>
        <v/>
      </c>
      <c r="H2356" s="154" t="str">
        <f ca="1">IF(ISERROR($Y2356),"",OFFSET('Smelter Look-up'!$G$4,$Y2356-4,0))</f>
        <v/>
      </c>
      <c r="I2356" s="96" t="str">
        <f ca="1">IF(ISERROR($Y2356),"",OFFSET('Smelter Look-up'!$H$4,$Y2356-4,0))</f>
        <v/>
      </c>
      <c r="J2356" s="96" t="str">
        <f ca="1">IF(ISERROR($Y2356),"",OFFSET('Smelter Look-up'!$I$4,$Y2356-4,0))</f>
        <v/>
      </c>
      <c r="K2356" s="97"/>
      <c r="L2356" s="97"/>
      <c r="M2356" s="97"/>
      <c r="N2356" s="97"/>
      <c r="O2356" s="97"/>
      <c r="P2356" s="97"/>
      <c r="Q2356" s="98"/>
      <c r="R2356" s="140" t="str">
        <f ca="1">IF(ISERROR($Y2356),"",OFFSET('Smelter Look-up'!$C$4,$Y2356-4,0)&amp;"")</f>
        <v/>
      </c>
      <c r="S2356" s="98" t="str">
        <f ca="1" t="shared" si="265"/>
        <v/>
      </c>
      <c r="T2356" s="98" t="str">
        <f ca="1">IF(B2356="","",IF(ISERROR(MATCH($J2356,SorP!B:B,0)),"",INDIRECT("'SorP'!$A$"&amp;MATCH($S2356&amp;$J2356,SorP!C:C,0))))</f>
        <v/>
      </c>
      <c r="U2356" s="99"/>
      <c r="V2356" s="74" t="str">
        <f ca="1" t="shared" si="266"/>
        <v/>
      </c>
      <c r="W2356" s="74" t="b">
        <f ca="1" t="shared" si="267"/>
        <v>0</v>
      </c>
      <c r="X2356" s="74" t="str">
        <f ca="1" t="shared" si="268"/>
        <v>+</v>
      </c>
      <c r="Y2356" s="74" t="e">
        <f ca="1">IF(C2356="",NA(),MATCH($B2356&amp;$C2356,'Smelter Look-up'!$J:$J,0))</f>
        <v>#N/A</v>
      </c>
      <c r="AB2356" s="74">
        <f ca="1" t="shared" si="269"/>
        <v>0</v>
      </c>
      <c r="AC2356" s="74" t="str">
        <f ca="1" t="shared" si="270"/>
        <v/>
      </c>
      <c r="AD2356" s="74" t="str">
        <f ca="1" t="shared" si="264"/>
        <v/>
      </c>
    </row>
    <row r="2357" s="74" customFormat="1" ht="20.15" customHeight="1" spans="1:30">
      <c r="A2357" s="97"/>
      <c r="B2357" s="95" t="str">
        <f ca="1">IF(LEN(A2357)=0,"",INDEX('Smelter Look-up'!$A:$A,MATCH($A2357,'Smelter Look-up'!$E:$E,0)))</f>
        <v/>
      </c>
      <c r="C2357" s="95" t="str">
        <f ca="1">IF(LEN(A2357)=0,"",INDEX('Smelter Look-up'!$C:$C,MATCH($A2357,'Smelter Look-up'!$E:$E,0)))</f>
        <v/>
      </c>
      <c r="D2357" s="95"/>
      <c r="E2357" s="95" t="str">
        <f ca="1">IF(ISERROR($Y2357),"",OFFSET('Smelter Look-up'!$D$4,$Y2357-4,0)&amp;"")</f>
        <v/>
      </c>
      <c r="F2357" s="95" t="str">
        <f ca="1">IF(ISERROR($Y2357),"",OFFSET('Smelter Look-up'!$E$4,$Y2357-4,0))</f>
        <v/>
      </c>
      <c r="G2357" s="95" t="str">
        <f ca="1">IF(C2357="Smelter not listed","Enter smelter details",IF(ISERROR($Y2357),"",OFFSET('Smelter Look-up'!$F$4,$Y2357-4,0)))</f>
        <v/>
      </c>
      <c r="H2357" s="154" t="str">
        <f ca="1">IF(ISERROR($Y2357),"",OFFSET('Smelter Look-up'!$G$4,$Y2357-4,0))</f>
        <v/>
      </c>
      <c r="I2357" s="96" t="str">
        <f ca="1">IF(ISERROR($Y2357),"",OFFSET('Smelter Look-up'!$H$4,$Y2357-4,0))</f>
        <v/>
      </c>
      <c r="J2357" s="96" t="str">
        <f ca="1">IF(ISERROR($Y2357),"",OFFSET('Smelter Look-up'!$I$4,$Y2357-4,0))</f>
        <v/>
      </c>
      <c r="K2357" s="97"/>
      <c r="L2357" s="97"/>
      <c r="M2357" s="97"/>
      <c r="N2357" s="97"/>
      <c r="O2357" s="97"/>
      <c r="P2357" s="97"/>
      <c r="Q2357" s="98"/>
      <c r="R2357" s="140" t="str">
        <f ca="1">IF(ISERROR($Y2357),"",OFFSET('Smelter Look-up'!$C$4,$Y2357-4,0)&amp;"")</f>
        <v/>
      </c>
      <c r="S2357" s="98" t="str">
        <f ca="1" t="shared" si="265"/>
        <v/>
      </c>
      <c r="T2357" s="98" t="str">
        <f ca="1">IF(B2357="","",IF(ISERROR(MATCH($J2357,SorP!B:B,0)),"",INDIRECT("'SorP'!$A$"&amp;MATCH($S2357&amp;$J2357,SorP!C:C,0))))</f>
        <v/>
      </c>
      <c r="U2357" s="99"/>
      <c r="V2357" s="74" t="str">
        <f ca="1" t="shared" si="266"/>
        <v/>
      </c>
      <c r="W2357" s="74" t="b">
        <f ca="1" t="shared" si="267"/>
        <v>0</v>
      </c>
      <c r="X2357" s="74" t="str">
        <f ca="1" t="shared" si="268"/>
        <v>+</v>
      </c>
      <c r="Y2357" s="74" t="e">
        <f ca="1">IF(C2357="",NA(),MATCH($B2357&amp;$C2357,'Smelter Look-up'!$J:$J,0))</f>
        <v>#N/A</v>
      </c>
      <c r="AB2357" s="74">
        <f ca="1" t="shared" si="269"/>
        <v>0</v>
      </c>
      <c r="AC2357" s="74" t="str">
        <f ca="1" t="shared" si="270"/>
        <v/>
      </c>
      <c r="AD2357" s="74" t="str">
        <f ca="1" t="shared" si="264"/>
        <v/>
      </c>
    </row>
    <row r="2358" s="74" customFormat="1" ht="20.15" customHeight="1" spans="1:30">
      <c r="A2358" s="97"/>
      <c r="B2358" s="95" t="str">
        <f ca="1">IF(LEN(A2358)=0,"",INDEX('Smelter Look-up'!$A:$A,MATCH($A2358,'Smelter Look-up'!$E:$E,0)))</f>
        <v/>
      </c>
      <c r="C2358" s="95" t="str">
        <f ca="1">IF(LEN(A2358)=0,"",INDEX('Smelter Look-up'!$C:$C,MATCH($A2358,'Smelter Look-up'!$E:$E,0)))</f>
        <v/>
      </c>
      <c r="D2358" s="95"/>
      <c r="E2358" s="95" t="str">
        <f ca="1">IF(ISERROR($Y2358),"",OFFSET('Smelter Look-up'!$D$4,$Y2358-4,0)&amp;"")</f>
        <v/>
      </c>
      <c r="F2358" s="95" t="str">
        <f ca="1">IF(ISERROR($Y2358),"",OFFSET('Smelter Look-up'!$E$4,$Y2358-4,0))</f>
        <v/>
      </c>
      <c r="G2358" s="95" t="str">
        <f ca="1">IF(C2358="Smelter not listed","Enter smelter details",IF(ISERROR($Y2358),"",OFFSET('Smelter Look-up'!$F$4,$Y2358-4,0)))</f>
        <v/>
      </c>
      <c r="H2358" s="154" t="str">
        <f ca="1">IF(ISERROR($Y2358),"",OFFSET('Smelter Look-up'!$G$4,$Y2358-4,0))</f>
        <v/>
      </c>
      <c r="I2358" s="96" t="str">
        <f ca="1">IF(ISERROR($Y2358),"",OFFSET('Smelter Look-up'!$H$4,$Y2358-4,0))</f>
        <v/>
      </c>
      <c r="J2358" s="96" t="str">
        <f ca="1">IF(ISERROR($Y2358),"",OFFSET('Smelter Look-up'!$I$4,$Y2358-4,0))</f>
        <v/>
      </c>
      <c r="K2358" s="97"/>
      <c r="L2358" s="97"/>
      <c r="M2358" s="97"/>
      <c r="N2358" s="97"/>
      <c r="O2358" s="97"/>
      <c r="P2358" s="97"/>
      <c r="Q2358" s="98"/>
      <c r="R2358" s="140" t="str">
        <f ca="1">IF(ISERROR($Y2358),"",OFFSET('Smelter Look-up'!$C$4,$Y2358-4,0)&amp;"")</f>
        <v/>
      </c>
      <c r="S2358" s="98" t="str">
        <f ca="1" t="shared" si="265"/>
        <v/>
      </c>
      <c r="T2358" s="98" t="str">
        <f ca="1">IF(B2358="","",IF(ISERROR(MATCH($J2358,SorP!B:B,0)),"",INDIRECT("'SorP'!$A$"&amp;MATCH($S2358&amp;$J2358,SorP!C:C,0))))</f>
        <v/>
      </c>
      <c r="U2358" s="99"/>
      <c r="V2358" s="74" t="str">
        <f ca="1" t="shared" si="266"/>
        <v/>
      </c>
      <c r="W2358" s="74" t="b">
        <f ca="1" t="shared" si="267"/>
        <v>0</v>
      </c>
      <c r="X2358" s="74" t="str">
        <f ca="1" t="shared" si="268"/>
        <v>+</v>
      </c>
      <c r="Y2358" s="74" t="e">
        <f ca="1">IF(C2358="",NA(),MATCH($B2358&amp;$C2358,'Smelter Look-up'!$J:$J,0))</f>
        <v>#N/A</v>
      </c>
      <c r="AB2358" s="74">
        <f ca="1" t="shared" si="269"/>
        <v>0</v>
      </c>
      <c r="AC2358" s="74" t="str">
        <f ca="1" t="shared" si="270"/>
        <v/>
      </c>
      <c r="AD2358" s="74" t="str">
        <f ca="1" t="shared" si="264"/>
        <v/>
      </c>
    </row>
    <row r="2359" s="74" customFormat="1" ht="20.15" customHeight="1" spans="1:30">
      <c r="A2359" s="97"/>
      <c r="B2359" s="95" t="str">
        <f ca="1">IF(LEN(A2359)=0,"",INDEX('Smelter Look-up'!$A:$A,MATCH($A2359,'Smelter Look-up'!$E:$E,0)))</f>
        <v/>
      </c>
      <c r="C2359" s="95" t="str">
        <f ca="1">IF(LEN(A2359)=0,"",INDEX('Smelter Look-up'!$C:$C,MATCH($A2359,'Smelter Look-up'!$E:$E,0)))</f>
        <v/>
      </c>
      <c r="D2359" s="95"/>
      <c r="E2359" s="95" t="str">
        <f ca="1">IF(ISERROR($Y2359),"",OFFSET('Smelter Look-up'!$D$4,$Y2359-4,0)&amp;"")</f>
        <v/>
      </c>
      <c r="F2359" s="95" t="str">
        <f ca="1">IF(ISERROR($Y2359),"",OFFSET('Smelter Look-up'!$E$4,$Y2359-4,0))</f>
        <v/>
      </c>
      <c r="G2359" s="95" t="str">
        <f ca="1">IF(C2359="Smelter not listed","Enter smelter details",IF(ISERROR($Y2359),"",OFFSET('Smelter Look-up'!$F$4,$Y2359-4,0)))</f>
        <v/>
      </c>
      <c r="H2359" s="154" t="str">
        <f ca="1">IF(ISERROR($Y2359),"",OFFSET('Smelter Look-up'!$G$4,$Y2359-4,0))</f>
        <v/>
      </c>
      <c r="I2359" s="96" t="str">
        <f ca="1">IF(ISERROR($Y2359),"",OFFSET('Smelter Look-up'!$H$4,$Y2359-4,0))</f>
        <v/>
      </c>
      <c r="J2359" s="96" t="str">
        <f ca="1">IF(ISERROR($Y2359),"",OFFSET('Smelter Look-up'!$I$4,$Y2359-4,0))</f>
        <v/>
      </c>
      <c r="K2359" s="97"/>
      <c r="L2359" s="97"/>
      <c r="M2359" s="97"/>
      <c r="N2359" s="97"/>
      <c r="O2359" s="97"/>
      <c r="P2359" s="97"/>
      <c r="Q2359" s="98"/>
      <c r="R2359" s="140" t="str">
        <f ca="1">IF(ISERROR($Y2359),"",OFFSET('Smelter Look-up'!$C$4,$Y2359-4,0)&amp;"")</f>
        <v/>
      </c>
      <c r="S2359" s="98" t="str">
        <f ca="1" t="shared" si="265"/>
        <v/>
      </c>
      <c r="T2359" s="98" t="str">
        <f ca="1">IF(B2359="","",IF(ISERROR(MATCH($J2359,SorP!B:B,0)),"",INDIRECT("'SorP'!$A$"&amp;MATCH($S2359&amp;$J2359,SorP!C:C,0))))</f>
        <v/>
      </c>
      <c r="U2359" s="99"/>
      <c r="V2359" s="74" t="str">
        <f ca="1" t="shared" si="266"/>
        <v/>
      </c>
      <c r="W2359" s="74" t="b">
        <f ca="1" t="shared" si="267"/>
        <v>0</v>
      </c>
      <c r="X2359" s="74" t="str">
        <f ca="1" t="shared" si="268"/>
        <v>+</v>
      </c>
      <c r="Y2359" s="74" t="e">
        <f ca="1">IF(C2359="",NA(),MATCH($B2359&amp;$C2359,'Smelter Look-up'!$J:$J,0))</f>
        <v>#N/A</v>
      </c>
      <c r="AB2359" s="74">
        <f ca="1" t="shared" si="269"/>
        <v>0</v>
      </c>
      <c r="AC2359" s="74" t="str">
        <f ca="1" t="shared" si="270"/>
        <v/>
      </c>
      <c r="AD2359" s="74" t="str">
        <f ca="1" t="shared" ref="AD2359:AD2422" si="271">IF(C2359="Smelter not listed",D2359,IF(C2359="Smelter not yet identified","",C2359))</f>
        <v/>
      </c>
    </row>
    <row r="2360" s="74" customFormat="1" ht="20.15" customHeight="1" spans="1:30">
      <c r="A2360" s="97"/>
      <c r="B2360" s="95" t="str">
        <f ca="1">IF(LEN(A2360)=0,"",INDEX('Smelter Look-up'!$A:$A,MATCH($A2360,'Smelter Look-up'!$E:$E,0)))</f>
        <v/>
      </c>
      <c r="C2360" s="95" t="str">
        <f ca="1">IF(LEN(A2360)=0,"",INDEX('Smelter Look-up'!$C:$C,MATCH($A2360,'Smelter Look-up'!$E:$E,0)))</f>
        <v/>
      </c>
      <c r="D2360" s="95"/>
      <c r="E2360" s="95" t="str">
        <f ca="1">IF(ISERROR($Y2360),"",OFFSET('Smelter Look-up'!$D$4,$Y2360-4,0)&amp;"")</f>
        <v/>
      </c>
      <c r="F2360" s="95" t="str">
        <f ca="1">IF(ISERROR($Y2360),"",OFFSET('Smelter Look-up'!$E$4,$Y2360-4,0))</f>
        <v/>
      </c>
      <c r="G2360" s="95" t="str">
        <f ca="1">IF(C2360="Smelter not listed","Enter smelter details",IF(ISERROR($Y2360),"",OFFSET('Smelter Look-up'!$F$4,$Y2360-4,0)))</f>
        <v/>
      </c>
      <c r="H2360" s="154" t="str">
        <f ca="1">IF(ISERROR($Y2360),"",OFFSET('Smelter Look-up'!$G$4,$Y2360-4,0))</f>
        <v/>
      </c>
      <c r="I2360" s="96" t="str">
        <f ca="1">IF(ISERROR($Y2360),"",OFFSET('Smelter Look-up'!$H$4,$Y2360-4,0))</f>
        <v/>
      </c>
      <c r="J2360" s="96" t="str">
        <f ca="1">IF(ISERROR($Y2360),"",OFFSET('Smelter Look-up'!$I$4,$Y2360-4,0))</f>
        <v/>
      </c>
      <c r="K2360" s="97"/>
      <c r="L2360" s="97"/>
      <c r="M2360" s="97"/>
      <c r="N2360" s="97"/>
      <c r="O2360" s="97"/>
      <c r="P2360" s="97"/>
      <c r="Q2360" s="98"/>
      <c r="R2360" s="140" t="str">
        <f ca="1">IF(ISERROR($Y2360),"",OFFSET('Smelter Look-up'!$C$4,$Y2360-4,0)&amp;"")</f>
        <v/>
      </c>
      <c r="S2360" s="98" t="str">
        <f ca="1" t="shared" si="265"/>
        <v/>
      </c>
      <c r="T2360" s="98" t="str">
        <f ca="1">IF(B2360="","",IF(ISERROR(MATCH($J2360,SorP!B:B,0)),"",INDIRECT("'SorP'!$A$"&amp;MATCH($S2360&amp;$J2360,SorP!C:C,0))))</f>
        <v/>
      </c>
      <c r="U2360" s="99"/>
      <c r="V2360" s="74" t="str">
        <f ca="1" t="shared" si="266"/>
        <v/>
      </c>
      <c r="W2360" s="74" t="b">
        <f ca="1" t="shared" si="267"/>
        <v>0</v>
      </c>
      <c r="X2360" s="74" t="str">
        <f ca="1" t="shared" si="268"/>
        <v>+</v>
      </c>
      <c r="Y2360" s="74" t="e">
        <f ca="1">IF(C2360="",NA(),MATCH($B2360&amp;$C2360,'Smelter Look-up'!$J:$J,0))</f>
        <v>#N/A</v>
      </c>
      <c r="AB2360" s="74">
        <f ca="1" t="shared" si="269"/>
        <v>0</v>
      </c>
      <c r="AC2360" s="74" t="str">
        <f ca="1" t="shared" si="270"/>
        <v/>
      </c>
      <c r="AD2360" s="74" t="str">
        <f ca="1" t="shared" si="271"/>
        <v/>
      </c>
    </row>
    <row r="2361" s="74" customFormat="1" ht="20.15" customHeight="1" spans="1:30">
      <c r="A2361" s="97"/>
      <c r="B2361" s="95" t="str">
        <f ca="1">IF(LEN(A2361)=0,"",INDEX('Smelter Look-up'!$A:$A,MATCH($A2361,'Smelter Look-up'!$E:$E,0)))</f>
        <v/>
      </c>
      <c r="C2361" s="95" t="str">
        <f ca="1">IF(LEN(A2361)=0,"",INDEX('Smelter Look-up'!$C:$C,MATCH($A2361,'Smelter Look-up'!$E:$E,0)))</f>
        <v/>
      </c>
      <c r="D2361" s="95"/>
      <c r="E2361" s="95" t="str">
        <f ca="1">IF(ISERROR($Y2361),"",OFFSET('Smelter Look-up'!$D$4,$Y2361-4,0)&amp;"")</f>
        <v/>
      </c>
      <c r="F2361" s="95" t="str">
        <f ca="1">IF(ISERROR($Y2361),"",OFFSET('Smelter Look-up'!$E$4,$Y2361-4,0))</f>
        <v/>
      </c>
      <c r="G2361" s="95" t="str">
        <f ca="1">IF(C2361="Smelter not listed","Enter smelter details",IF(ISERROR($Y2361),"",OFFSET('Smelter Look-up'!$F$4,$Y2361-4,0)))</f>
        <v/>
      </c>
      <c r="H2361" s="154" t="str">
        <f ca="1">IF(ISERROR($Y2361),"",OFFSET('Smelter Look-up'!$G$4,$Y2361-4,0))</f>
        <v/>
      </c>
      <c r="I2361" s="96" t="str">
        <f ca="1">IF(ISERROR($Y2361),"",OFFSET('Smelter Look-up'!$H$4,$Y2361-4,0))</f>
        <v/>
      </c>
      <c r="J2361" s="96" t="str">
        <f ca="1">IF(ISERROR($Y2361),"",OFFSET('Smelter Look-up'!$I$4,$Y2361-4,0))</f>
        <v/>
      </c>
      <c r="K2361" s="97"/>
      <c r="L2361" s="97"/>
      <c r="M2361" s="97"/>
      <c r="N2361" s="97"/>
      <c r="O2361" s="97"/>
      <c r="P2361" s="97"/>
      <c r="Q2361" s="98"/>
      <c r="R2361" s="140" t="str">
        <f ca="1">IF(ISERROR($Y2361),"",OFFSET('Smelter Look-up'!$C$4,$Y2361-4,0)&amp;"")</f>
        <v/>
      </c>
      <c r="S2361" s="98" t="str">
        <f ca="1" t="shared" si="265"/>
        <v/>
      </c>
      <c r="T2361" s="98" t="str">
        <f ca="1">IF(B2361="","",IF(ISERROR(MATCH($J2361,SorP!B:B,0)),"",INDIRECT("'SorP'!$A$"&amp;MATCH($S2361&amp;$J2361,SorP!C:C,0))))</f>
        <v/>
      </c>
      <c r="U2361" s="99"/>
      <c r="V2361" s="74" t="str">
        <f ca="1" t="shared" si="266"/>
        <v/>
      </c>
      <c r="W2361" s="74" t="b">
        <f ca="1" t="shared" si="267"/>
        <v>0</v>
      </c>
      <c r="X2361" s="74" t="str">
        <f ca="1" t="shared" si="268"/>
        <v>+</v>
      </c>
      <c r="Y2361" s="74" t="e">
        <f ca="1">IF(C2361="",NA(),MATCH($B2361&amp;$C2361,'Smelter Look-up'!$J:$J,0))</f>
        <v>#N/A</v>
      </c>
      <c r="AB2361" s="74">
        <f ca="1" t="shared" si="269"/>
        <v>0</v>
      </c>
      <c r="AC2361" s="74" t="str">
        <f ca="1" t="shared" si="270"/>
        <v/>
      </c>
      <c r="AD2361" s="74" t="str">
        <f ca="1" t="shared" si="271"/>
        <v/>
      </c>
    </row>
    <row r="2362" s="74" customFormat="1" ht="20.15" customHeight="1" spans="1:30">
      <c r="A2362" s="97"/>
      <c r="B2362" s="95" t="str">
        <f ca="1">IF(LEN(A2362)=0,"",INDEX('Smelter Look-up'!$A:$A,MATCH($A2362,'Smelter Look-up'!$E:$E,0)))</f>
        <v/>
      </c>
      <c r="C2362" s="95" t="str">
        <f ca="1">IF(LEN(A2362)=0,"",INDEX('Smelter Look-up'!$C:$C,MATCH($A2362,'Smelter Look-up'!$E:$E,0)))</f>
        <v/>
      </c>
      <c r="D2362" s="95"/>
      <c r="E2362" s="95" t="str">
        <f ca="1">IF(ISERROR($Y2362),"",OFFSET('Smelter Look-up'!$D$4,$Y2362-4,0)&amp;"")</f>
        <v/>
      </c>
      <c r="F2362" s="95" t="str">
        <f ca="1">IF(ISERROR($Y2362),"",OFFSET('Smelter Look-up'!$E$4,$Y2362-4,0))</f>
        <v/>
      </c>
      <c r="G2362" s="95" t="str">
        <f ca="1">IF(C2362="Smelter not listed","Enter smelter details",IF(ISERROR($Y2362),"",OFFSET('Smelter Look-up'!$F$4,$Y2362-4,0)))</f>
        <v/>
      </c>
      <c r="H2362" s="154" t="str">
        <f ca="1">IF(ISERROR($Y2362),"",OFFSET('Smelter Look-up'!$G$4,$Y2362-4,0))</f>
        <v/>
      </c>
      <c r="I2362" s="96" t="str">
        <f ca="1">IF(ISERROR($Y2362),"",OFFSET('Smelter Look-up'!$H$4,$Y2362-4,0))</f>
        <v/>
      </c>
      <c r="J2362" s="96" t="str">
        <f ca="1">IF(ISERROR($Y2362),"",OFFSET('Smelter Look-up'!$I$4,$Y2362-4,0))</f>
        <v/>
      </c>
      <c r="K2362" s="97"/>
      <c r="L2362" s="97"/>
      <c r="M2362" s="97"/>
      <c r="N2362" s="97"/>
      <c r="O2362" s="97"/>
      <c r="P2362" s="97"/>
      <c r="Q2362" s="98"/>
      <c r="R2362" s="140" t="str">
        <f ca="1">IF(ISERROR($Y2362),"",OFFSET('Smelter Look-up'!$C$4,$Y2362-4,0)&amp;"")</f>
        <v/>
      </c>
      <c r="S2362" s="98" t="str">
        <f ca="1" t="shared" si="265"/>
        <v/>
      </c>
      <c r="T2362" s="98" t="str">
        <f ca="1">IF(B2362="","",IF(ISERROR(MATCH($J2362,SorP!B:B,0)),"",INDIRECT("'SorP'!$A$"&amp;MATCH($S2362&amp;$J2362,SorP!C:C,0))))</f>
        <v/>
      </c>
      <c r="U2362" s="99"/>
      <c r="V2362" s="74" t="str">
        <f ca="1" t="shared" si="266"/>
        <v/>
      </c>
      <c r="W2362" s="74" t="b">
        <f ca="1" t="shared" si="267"/>
        <v>0</v>
      </c>
      <c r="X2362" s="74" t="str">
        <f ca="1" t="shared" si="268"/>
        <v>+</v>
      </c>
      <c r="Y2362" s="74" t="e">
        <f ca="1">IF(C2362="",NA(),MATCH($B2362&amp;$C2362,'Smelter Look-up'!$J:$J,0))</f>
        <v>#N/A</v>
      </c>
      <c r="AB2362" s="74">
        <f ca="1" t="shared" si="269"/>
        <v>0</v>
      </c>
      <c r="AC2362" s="74" t="str">
        <f ca="1" t="shared" si="270"/>
        <v/>
      </c>
      <c r="AD2362" s="74" t="str">
        <f ca="1" t="shared" si="271"/>
        <v/>
      </c>
    </row>
    <row r="2363" s="74" customFormat="1" ht="20.15" customHeight="1" spans="1:30">
      <c r="A2363" s="97"/>
      <c r="B2363" s="95" t="str">
        <f ca="1">IF(LEN(A2363)=0,"",INDEX('Smelter Look-up'!$A:$A,MATCH($A2363,'Smelter Look-up'!$E:$E,0)))</f>
        <v/>
      </c>
      <c r="C2363" s="95" t="str">
        <f ca="1">IF(LEN(A2363)=0,"",INDEX('Smelter Look-up'!$C:$C,MATCH($A2363,'Smelter Look-up'!$E:$E,0)))</f>
        <v/>
      </c>
      <c r="D2363" s="95"/>
      <c r="E2363" s="95" t="str">
        <f ca="1">IF(ISERROR($Y2363),"",OFFSET('Smelter Look-up'!$D$4,$Y2363-4,0)&amp;"")</f>
        <v/>
      </c>
      <c r="F2363" s="95" t="str">
        <f ca="1">IF(ISERROR($Y2363),"",OFFSET('Smelter Look-up'!$E$4,$Y2363-4,0))</f>
        <v/>
      </c>
      <c r="G2363" s="95" t="str">
        <f ca="1">IF(C2363="Smelter not listed","Enter smelter details",IF(ISERROR($Y2363),"",OFFSET('Smelter Look-up'!$F$4,$Y2363-4,0)))</f>
        <v/>
      </c>
      <c r="H2363" s="154" t="str">
        <f ca="1">IF(ISERROR($Y2363),"",OFFSET('Smelter Look-up'!$G$4,$Y2363-4,0))</f>
        <v/>
      </c>
      <c r="I2363" s="96" t="str">
        <f ca="1">IF(ISERROR($Y2363),"",OFFSET('Smelter Look-up'!$H$4,$Y2363-4,0))</f>
        <v/>
      </c>
      <c r="J2363" s="96" t="str">
        <f ca="1">IF(ISERROR($Y2363),"",OFFSET('Smelter Look-up'!$I$4,$Y2363-4,0))</f>
        <v/>
      </c>
      <c r="K2363" s="97"/>
      <c r="L2363" s="97"/>
      <c r="M2363" s="97"/>
      <c r="N2363" s="97"/>
      <c r="O2363" s="97"/>
      <c r="P2363" s="97"/>
      <c r="Q2363" s="98"/>
      <c r="R2363" s="140" t="str">
        <f ca="1">IF(ISERROR($Y2363),"",OFFSET('Smelter Look-up'!$C$4,$Y2363-4,0)&amp;"")</f>
        <v/>
      </c>
      <c r="S2363" s="98" t="str">
        <f ca="1" t="shared" si="265"/>
        <v/>
      </c>
      <c r="T2363" s="98" t="str">
        <f ca="1">IF(B2363="","",IF(ISERROR(MATCH($J2363,SorP!B:B,0)),"",INDIRECT("'SorP'!$A$"&amp;MATCH($S2363&amp;$J2363,SorP!C:C,0))))</f>
        <v/>
      </c>
      <c r="U2363" s="99"/>
      <c r="V2363" s="74" t="str">
        <f ca="1" t="shared" si="266"/>
        <v/>
      </c>
      <c r="W2363" s="74" t="b">
        <f ca="1" t="shared" si="267"/>
        <v>0</v>
      </c>
      <c r="X2363" s="74" t="str">
        <f ca="1" t="shared" si="268"/>
        <v>+</v>
      </c>
      <c r="Y2363" s="74" t="e">
        <f ca="1">IF(C2363="",NA(),MATCH($B2363&amp;$C2363,'Smelter Look-up'!$J:$J,0))</f>
        <v>#N/A</v>
      </c>
      <c r="AB2363" s="74">
        <f ca="1" t="shared" si="269"/>
        <v>0</v>
      </c>
      <c r="AC2363" s="74" t="str">
        <f ca="1" t="shared" si="270"/>
        <v/>
      </c>
      <c r="AD2363" s="74" t="str">
        <f ca="1" t="shared" si="271"/>
        <v/>
      </c>
    </row>
    <row r="2364" s="74" customFormat="1" ht="20.15" customHeight="1" spans="1:30">
      <c r="A2364" s="97"/>
      <c r="B2364" s="95" t="str">
        <f ca="1">IF(LEN(A2364)=0,"",INDEX('Smelter Look-up'!$A:$A,MATCH($A2364,'Smelter Look-up'!$E:$E,0)))</f>
        <v/>
      </c>
      <c r="C2364" s="95" t="str">
        <f ca="1">IF(LEN(A2364)=0,"",INDEX('Smelter Look-up'!$C:$C,MATCH($A2364,'Smelter Look-up'!$E:$E,0)))</f>
        <v/>
      </c>
      <c r="D2364" s="95"/>
      <c r="E2364" s="95" t="str">
        <f ca="1">IF(ISERROR($Y2364),"",OFFSET('Smelter Look-up'!$D$4,$Y2364-4,0)&amp;"")</f>
        <v/>
      </c>
      <c r="F2364" s="95" t="str">
        <f ca="1">IF(ISERROR($Y2364),"",OFFSET('Smelter Look-up'!$E$4,$Y2364-4,0))</f>
        <v/>
      </c>
      <c r="G2364" s="95" t="str">
        <f ca="1">IF(C2364="Smelter not listed","Enter smelter details",IF(ISERROR($Y2364),"",OFFSET('Smelter Look-up'!$F$4,$Y2364-4,0)))</f>
        <v/>
      </c>
      <c r="H2364" s="154" t="str">
        <f ca="1">IF(ISERROR($Y2364),"",OFFSET('Smelter Look-up'!$G$4,$Y2364-4,0))</f>
        <v/>
      </c>
      <c r="I2364" s="96" t="str">
        <f ca="1">IF(ISERROR($Y2364),"",OFFSET('Smelter Look-up'!$H$4,$Y2364-4,0))</f>
        <v/>
      </c>
      <c r="J2364" s="96" t="str">
        <f ca="1">IF(ISERROR($Y2364),"",OFFSET('Smelter Look-up'!$I$4,$Y2364-4,0))</f>
        <v/>
      </c>
      <c r="K2364" s="97"/>
      <c r="L2364" s="97"/>
      <c r="M2364" s="97"/>
      <c r="N2364" s="97"/>
      <c r="O2364" s="97"/>
      <c r="P2364" s="97"/>
      <c r="Q2364" s="98"/>
      <c r="R2364" s="140" t="str">
        <f ca="1">IF(ISERROR($Y2364),"",OFFSET('Smelter Look-up'!$C$4,$Y2364-4,0)&amp;"")</f>
        <v/>
      </c>
      <c r="S2364" s="98" t="str">
        <f ca="1" t="shared" si="265"/>
        <v/>
      </c>
      <c r="T2364" s="98" t="str">
        <f ca="1">IF(B2364="","",IF(ISERROR(MATCH($J2364,SorP!B:B,0)),"",INDIRECT("'SorP'!$A$"&amp;MATCH($S2364&amp;$J2364,SorP!C:C,0))))</f>
        <v/>
      </c>
      <c r="U2364" s="99"/>
      <c r="V2364" s="74" t="str">
        <f ca="1" t="shared" si="266"/>
        <v/>
      </c>
      <c r="W2364" s="74" t="b">
        <f ca="1" t="shared" si="267"/>
        <v>0</v>
      </c>
      <c r="X2364" s="74" t="str">
        <f ca="1" t="shared" si="268"/>
        <v>+</v>
      </c>
      <c r="Y2364" s="74" t="e">
        <f ca="1">IF(C2364="",NA(),MATCH($B2364&amp;$C2364,'Smelter Look-up'!$J:$J,0))</f>
        <v>#N/A</v>
      </c>
      <c r="AB2364" s="74">
        <f ca="1" t="shared" si="269"/>
        <v>0</v>
      </c>
      <c r="AC2364" s="74" t="str">
        <f ca="1" t="shared" si="270"/>
        <v/>
      </c>
      <c r="AD2364" s="74" t="str">
        <f ca="1" t="shared" si="271"/>
        <v/>
      </c>
    </row>
    <row r="2365" s="74" customFormat="1" ht="20.15" customHeight="1" spans="1:30">
      <c r="A2365" s="97"/>
      <c r="B2365" s="95" t="str">
        <f ca="1">IF(LEN(A2365)=0,"",INDEX('Smelter Look-up'!$A:$A,MATCH($A2365,'Smelter Look-up'!$E:$E,0)))</f>
        <v/>
      </c>
      <c r="C2365" s="95" t="str">
        <f ca="1">IF(LEN(A2365)=0,"",INDEX('Smelter Look-up'!$C:$C,MATCH($A2365,'Smelter Look-up'!$E:$E,0)))</f>
        <v/>
      </c>
      <c r="D2365" s="95"/>
      <c r="E2365" s="95" t="str">
        <f ca="1">IF(ISERROR($Y2365),"",OFFSET('Smelter Look-up'!$D$4,$Y2365-4,0)&amp;"")</f>
        <v/>
      </c>
      <c r="F2365" s="95" t="str">
        <f ca="1">IF(ISERROR($Y2365),"",OFFSET('Smelter Look-up'!$E$4,$Y2365-4,0))</f>
        <v/>
      </c>
      <c r="G2365" s="95" t="str">
        <f ca="1">IF(C2365="Smelter not listed","Enter smelter details",IF(ISERROR($Y2365),"",OFFSET('Smelter Look-up'!$F$4,$Y2365-4,0)))</f>
        <v/>
      </c>
      <c r="H2365" s="154" t="str">
        <f ca="1">IF(ISERROR($Y2365),"",OFFSET('Smelter Look-up'!$G$4,$Y2365-4,0))</f>
        <v/>
      </c>
      <c r="I2365" s="96" t="str">
        <f ca="1">IF(ISERROR($Y2365),"",OFFSET('Smelter Look-up'!$H$4,$Y2365-4,0))</f>
        <v/>
      </c>
      <c r="J2365" s="96" t="str">
        <f ca="1">IF(ISERROR($Y2365),"",OFFSET('Smelter Look-up'!$I$4,$Y2365-4,0))</f>
        <v/>
      </c>
      <c r="K2365" s="97"/>
      <c r="L2365" s="97"/>
      <c r="M2365" s="97"/>
      <c r="N2365" s="97"/>
      <c r="O2365" s="97"/>
      <c r="P2365" s="97"/>
      <c r="Q2365" s="98"/>
      <c r="R2365" s="140" t="str">
        <f ca="1">IF(ISERROR($Y2365),"",OFFSET('Smelter Look-up'!$C$4,$Y2365-4,0)&amp;"")</f>
        <v/>
      </c>
      <c r="S2365" s="98" t="str">
        <f ca="1" t="shared" si="265"/>
        <v/>
      </c>
      <c r="T2365" s="98" t="str">
        <f ca="1">IF(B2365="","",IF(ISERROR(MATCH($J2365,SorP!B:B,0)),"",INDIRECT("'SorP'!$A$"&amp;MATCH($S2365&amp;$J2365,SorP!C:C,0))))</f>
        <v/>
      </c>
      <c r="U2365" s="99"/>
      <c r="V2365" s="74" t="str">
        <f ca="1" t="shared" si="266"/>
        <v/>
      </c>
      <c r="W2365" s="74" t="b">
        <f ca="1" t="shared" si="267"/>
        <v>0</v>
      </c>
      <c r="X2365" s="74" t="str">
        <f ca="1" t="shared" si="268"/>
        <v>+</v>
      </c>
      <c r="Y2365" s="74" t="e">
        <f ca="1">IF(C2365="",NA(),MATCH($B2365&amp;$C2365,'Smelter Look-up'!$J:$J,0))</f>
        <v>#N/A</v>
      </c>
      <c r="AB2365" s="74">
        <f ca="1" t="shared" si="269"/>
        <v>0</v>
      </c>
      <c r="AC2365" s="74" t="str">
        <f ca="1" t="shared" si="270"/>
        <v/>
      </c>
      <c r="AD2365" s="74" t="str">
        <f ca="1" t="shared" si="271"/>
        <v/>
      </c>
    </row>
    <row r="2366" s="74" customFormat="1" ht="20.15" customHeight="1" spans="1:30">
      <c r="A2366" s="97"/>
      <c r="B2366" s="95" t="str">
        <f ca="1">IF(LEN(A2366)=0,"",INDEX('Smelter Look-up'!$A:$A,MATCH($A2366,'Smelter Look-up'!$E:$E,0)))</f>
        <v/>
      </c>
      <c r="C2366" s="95" t="str">
        <f ca="1">IF(LEN(A2366)=0,"",INDEX('Smelter Look-up'!$C:$C,MATCH($A2366,'Smelter Look-up'!$E:$E,0)))</f>
        <v/>
      </c>
      <c r="D2366" s="95"/>
      <c r="E2366" s="95" t="str">
        <f ca="1">IF(ISERROR($Y2366),"",OFFSET('Smelter Look-up'!$D$4,$Y2366-4,0)&amp;"")</f>
        <v/>
      </c>
      <c r="F2366" s="95" t="str">
        <f ca="1">IF(ISERROR($Y2366),"",OFFSET('Smelter Look-up'!$E$4,$Y2366-4,0))</f>
        <v/>
      </c>
      <c r="G2366" s="95" t="str">
        <f ca="1">IF(C2366="Smelter not listed","Enter smelter details",IF(ISERROR($Y2366),"",OFFSET('Smelter Look-up'!$F$4,$Y2366-4,0)))</f>
        <v/>
      </c>
      <c r="H2366" s="154" t="str">
        <f ca="1">IF(ISERROR($Y2366),"",OFFSET('Smelter Look-up'!$G$4,$Y2366-4,0))</f>
        <v/>
      </c>
      <c r="I2366" s="96" t="str">
        <f ca="1">IF(ISERROR($Y2366),"",OFFSET('Smelter Look-up'!$H$4,$Y2366-4,0))</f>
        <v/>
      </c>
      <c r="J2366" s="96" t="str">
        <f ca="1">IF(ISERROR($Y2366),"",OFFSET('Smelter Look-up'!$I$4,$Y2366-4,0))</f>
        <v/>
      </c>
      <c r="K2366" s="97"/>
      <c r="L2366" s="97"/>
      <c r="M2366" s="97"/>
      <c r="N2366" s="97"/>
      <c r="O2366" s="97"/>
      <c r="P2366" s="97"/>
      <c r="Q2366" s="98"/>
      <c r="R2366" s="140" t="str">
        <f ca="1">IF(ISERROR($Y2366),"",OFFSET('Smelter Look-up'!$C$4,$Y2366-4,0)&amp;"")</f>
        <v/>
      </c>
      <c r="S2366" s="98" t="str">
        <f ca="1" t="shared" si="265"/>
        <v/>
      </c>
      <c r="T2366" s="98" t="str">
        <f ca="1">IF(B2366="","",IF(ISERROR(MATCH($J2366,SorP!B:B,0)),"",INDIRECT("'SorP'!$A$"&amp;MATCH($S2366&amp;$J2366,SorP!C:C,0))))</f>
        <v/>
      </c>
      <c r="U2366" s="99"/>
      <c r="V2366" s="74" t="str">
        <f ca="1" t="shared" si="266"/>
        <v/>
      </c>
      <c r="W2366" s="74" t="b">
        <f ca="1" t="shared" si="267"/>
        <v>0</v>
      </c>
      <c r="X2366" s="74" t="str">
        <f ca="1" t="shared" si="268"/>
        <v>+</v>
      </c>
      <c r="Y2366" s="74" t="e">
        <f ca="1">IF(C2366="",NA(),MATCH($B2366&amp;$C2366,'Smelter Look-up'!$J:$J,0))</f>
        <v>#N/A</v>
      </c>
      <c r="AB2366" s="74">
        <f ca="1" t="shared" si="269"/>
        <v>0</v>
      </c>
      <c r="AC2366" s="74" t="str">
        <f ca="1" t="shared" si="270"/>
        <v/>
      </c>
      <c r="AD2366" s="74" t="str">
        <f ca="1" t="shared" si="271"/>
        <v/>
      </c>
    </row>
    <row r="2367" s="74" customFormat="1" ht="20.15" customHeight="1" spans="1:30">
      <c r="A2367" s="97"/>
      <c r="B2367" s="95" t="str">
        <f ca="1">IF(LEN(A2367)=0,"",INDEX('Smelter Look-up'!$A:$A,MATCH($A2367,'Smelter Look-up'!$E:$E,0)))</f>
        <v/>
      </c>
      <c r="C2367" s="95" t="str">
        <f ca="1">IF(LEN(A2367)=0,"",INDEX('Smelter Look-up'!$C:$C,MATCH($A2367,'Smelter Look-up'!$E:$E,0)))</f>
        <v/>
      </c>
      <c r="D2367" s="95"/>
      <c r="E2367" s="95" t="str">
        <f ca="1">IF(ISERROR($Y2367),"",OFFSET('Smelter Look-up'!$D$4,$Y2367-4,0)&amp;"")</f>
        <v/>
      </c>
      <c r="F2367" s="95" t="str">
        <f ca="1">IF(ISERROR($Y2367),"",OFFSET('Smelter Look-up'!$E$4,$Y2367-4,0))</f>
        <v/>
      </c>
      <c r="G2367" s="95" t="str">
        <f ca="1">IF(C2367="Smelter not listed","Enter smelter details",IF(ISERROR($Y2367),"",OFFSET('Smelter Look-up'!$F$4,$Y2367-4,0)))</f>
        <v/>
      </c>
      <c r="H2367" s="154" t="str">
        <f ca="1">IF(ISERROR($Y2367),"",OFFSET('Smelter Look-up'!$G$4,$Y2367-4,0))</f>
        <v/>
      </c>
      <c r="I2367" s="96" t="str">
        <f ca="1">IF(ISERROR($Y2367),"",OFFSET('Smelter Look-up'!$H$4,$Y2367-4,0))</f>
        <v/>
      </c>
      <c r="J2367" s="96" t="str">
        <f ca="1">IF(ISERROR($Y2367),"",OFFSET('Smelter Look-up'!$I$4,$Y2367-4,0))</f>
        <v/>
      </c>
      <c r="K2367" s="97"/>
      <c r="L2367" s="97"/>
      <c r="M2367" s="97"/>
      <c r="N2367" s="97"/>
      <c r="O2367" s="97"/>
      <c r="P2367" s="97"/>
      <c r="Q2367" s="98"/>
      <c r="R2367" s="140" t="str">
        <f ca="1">IF(ISERROR($Y2367),"",OFFSET('Smelter Look-up'!$C$4,$Y2367-4,0)&amp;"")</f>
        <v/>
      </c>
      <c r="S2367" s="98" t="str">
        <f ca="1" t="shared" si="265"/>
        <v/>
      </c>
      <c r="T2367" s="98" t="str">
        <f ca="1">IF(B2367="","",IF(ISERROR(MATCH($J2367,SorP!B:B,0)),"",INDIRECT("'SorP'!$A$"&amp;MATCH($S2367&amp;$J2367,SorP!C:C,0))))</f>
        <v/>
      </c>
      <c r="U2367" s="99"/>
      <c r="V2367" s="74" t="str">
        <f ca="1" t="shared" si="266"/>
        <v/>
      </c>
      <c r="W2367" s="74" t="b">
        <f ca="1" t="shared" si="267"/>
        <v>0</v>
      </c>
      <c r="X2367" s="74" t="str">
        <f ca="1" t="shared" si="268"/>
        <v>+</v>
      </c>
      <c r="Y2367" s="74" t="e">
        <f ca="1">IF(C2367="",NA(),MATCH($B2367&amp;$C2367,'Smelter Look-up'!$J:$J,0))</f>
        <v>#N/A</v>
      </c>
      <c r="AB2367" s="74">
        <f ca="1" t="shared" si="269"/>
        <v>0</v>
      </c>
      <c r="AC2367" s="74" t="str">
        <f ca="1" t="shared" si="270"/>
        <v/>
      </c>
      <c r="AD2367" s="74" t="str">
        <f ca="1" t="shared" si="271"/>
        <v/>
      </c>
    </row>
    <row r="2368" s="74" customFormat="1" ht="20.15" customHeight="1" spans="1:30">
      <c r="A2368" s="97"/>
      <c r="B2368" s="95" t="str">
        <f ca="1">IF(LEN(A2368)=0,"",INDEX('Smelter Look-up'!$A:$A,MATCH($A2368,'Smelter Look-up'!$E:$E,0)))</f>
        <v/>
      </c>
      <c r="C2368" s="95" t="str">
        <f ca="1">IF(LEN(A2368)=0,"",INDEX('Smelter Look-up'!$C:$C,MATCH($A2368,'Smelter Look-up'!$E:$E,0)))</f>
        <v/>
      </c>
      <c r="D2368" s="95"/>
      <c r="E2368" s="95" t="str">
        <f ca="1">IF(ISERROR($Y2368),"",OFFSET('Smelter Look-up'!$D$4,$Y2368-4,0)&amp;"")</f>
        <v/>
      </c>
      <c r="F2368" s="95" t="str">
        <f ca="1">IF(ISERROR($Y2368),"",OFFSET('Smelter Look-up'!$E$4,$Y2368-4,0))</f>
        <v/>
      </c>
      <c r="G2368" s="95" t="str">
        <f ca="1">IF(C2368="Smelter not listed","Enter smelter details",IF(ISERROR($Y2368),"",OFFSET('Smelter Look-up'!$F$4,$Y2368-4,0)))</f>
        <v/>
      </c>
      <c r="H2368" s="154" t="str">
        <f ca="1">IF(ISERROR($Y2368),"",OFFSET('Smelter Look-up'!$G$4,$Y2368-4,0))</f>
        <v/>
      </c>
      <c r="I2368" s="96" t="str">
        <f ca="1">IF(ISERROR($Y2368),"",OFFSET('Smelter Look-up'!$H$4,$Y2368-4,0))</f>
        <v/>
      </c>
      <c r="J2368" s="96" t="str">
        <f ca="1">IF(ISERROR($Y2368),"",OFFSET('Smelter Look-up'!$I$4,$Y2368-4,0))</f>
        <v/>
      </c>
      <c r="K2368" s="97"/>
      <c r="L2368" s="97"/>
      <c r="M2368" s="97"/>
      <c r="N2368" s="97"/>
      <c r="O2368" s="97"/>
      <c r="P2368" s="97"/>
      <c r="Q2368" s="98"/>
      <c r="R2368" s="140" t="str">
        <f ca="1">IF(ISERROR($Y2368),"",OFFSET('Smelter Look-up'!$C$4,$Y2368-4,0)&amp;"")</f>
        <v/>
      </c>
      <c r="S2368" s="98" t="str">
        <f ca="1" t="shared" si="265"/>
        <v/>
      </c>
      <c r="T2368" s="98" t="str">
        <f ca="1">IF(B2368="","",IF(ISERROR(MATCH($J2368,SorP!B:B,0)),"",INDIRECT("'SorP'!$A$"&amp;MATCH($S2368&amp;$J2368,SorP!C:C,0))))</f>
        <v/>
      </c>
      <c r="U2368" s="99"/>
      <c r="V2368" s="74" t="str">
        <f ca="1" t="shared" si="266"/>
        <v/>
      </c>
      <c r="W2368" s="74" t="b">
        <f ca="1" t="shared" si="267"/>
        <v>0</v>
      </c>
      <c r="X2368" s="74" t="str">
        <f ca="1" t="shared" si="268"/>
        <v>+</v>
      </c>
      <c r="Y2368" s="74" t="e">
        <f ca="1">IF(C2368="",NA(),MATCH($B2368&amp;$C2368,'Smelter Look-up'!$J:$J,0))</f>
        <v>#N/A</v>
      </c>
      <c r="AB2368" s="74">
        <f ca="1" t="shared" si="269"/>
        <v>0</v>
      </c>
      <c r="AC2368" s="74" t="str">
        <f ca="1" t="shared" si="270"/>
        <v/>
      </c>
      <c r="AD2368" s="74" t="str">
        <f ca="1" t="shared" si="271"/>
        <v/>
      </c>
    </row>
    <row r="2369" s="74" customFormat="1" ht="20.15" customHeight="1" spans="1:30">
      <c r="A2369" s="97"/>
      <c r="B2369" s="95" t="str">
        <f ca="1">IF(LEN(A2369)=0,"",INDEX('Smelter Look-up'!$A:$A,MATCH($A2369,'Smelter Look-up'!$E:$E,0)))</f>
        <v/>
      </c>
      <c r="C2369" s="95" t="str">
        <f ca="1">IF(LEN(A2369)=0,"",INDEX('Smelter Look-up'!$C:$C,MATCH($A2369,'Smelter Look-up'!$E:$E,0)))</f>
        <v/>
      </c>
      <c r="D2369" s="95"/>
      <c r="E2369" s="95" t="str">
        <f ca="1">IF(ISERROR($Y2369),"",OFFSET('Smelter Look-up'!$D$4,$Y2369-4,0)&amp;"")</f>
        <v/>
      </c>
      <c r="F2369" s="95" t="str">
        <f ca="1">IF(ISERROR($Y2369),"",OFFSET('Smelter Look-up'!$E$4,$Y2369-4,0))</f>
        <v/>
      </c>
      <c r="G2369" s="95" t="str">
        <f ca="1">IF(C2369="Smelter not listed","Enter smelter details",IF(ISERROR($Y2369),"",OFFSET('Smelter Look-up'!$F$4,$Y2369-4,0)))</f>
        <v/>
      </c>
      <c r="H2369" s="154" t="str">
        <f ca="1">IF(ISERROR($Y2369),"",OFFSET('Smelter Look-up'!$G$4,$Y2369-4,0))</f>
        <v/>
      </c>
      <c r="I2369" s="96" t="str">
        <f ca="1">IF(ISERROR($Y2369),"",OFFSET('Smelter Look-up'!$H$4,$Y2369-4,0))</f>
        <v/>
      </c>
      <c r="J2369" s="96" t="str">
        <f ca="1">IF(ISERROR($Y2369),"",OFFSET('Smelter Look-up'!$I$4,$Y2369-4,0))</f>
        <v/>
      </c>
      <c r="K2369" s="97"/>
      <c r="L2369" s="97"/>
      <c r="M2369" s="97"/>
      <c r="N2369" s="97"/>
      <c r="O2369" s="97"/>
      <c r="P2369" s="97"/>
      <c r="Q2369" s="98"/>
      <c r="R2369" s="140" t="str">
        <f ca="1">IF(ISERROR($Y2369),"",OFFSET('Smelter Look-up'!$C$4,$Y2369-4,0)&amp;"")</f>
        <v/>
      </c>
      <c r="S2369" s="98" t="str">
        <f ca="1" t="shared" si="265"/>
        <v/>
      </c>
      <c r="T2369" s="98" t="str">
        <f ca="1">IF(B2369="","",IF(ISERROR(MATCH($J2369,SorP!B:B,0)),"",INDIRECT("'SorP'!$A$"&amp;MATCH($S2369&amp;$J2369,SorP!C:C,0))))</f>
        <v/>
      </c>
      <c r="U2369" s="99"/>
      <c r="V2369" s="74" t="str">
        <f ca="1" t="shared" si="266"/>
        <v/>
      </c>
      <c r="W2369" s="74" t="b">
        <f ca="1" t="shared" si="267"/>
        <v>0</v>
      </c>
      <c r="X2369" s="74" t="str">
        <f ca="1" t="shared" si="268"/>
        <v>+</v>
      </c>
      <c r="Y2369" s="74" t="e">
        <f ca="1">IF(C2369="",NA(),MATCH($B2369&amp;$C2369,'Smelter Look-up'!$J:$J,0))</f>
        <v>#N/A</v>
      </c>
      <c r="AB2369" s="74">
        <f ca="1" t="shared" si="269"/>
        <v>0</v>
      </c>
      <c r="AC2369" s="74" t="str">
        <f ca="1" t="shared" si="270"/>
        <v/>
      </c>
      <c r="AD2369" s="74" t="str">
        <f ca="1" t="shared" si="271"/>
        <v/>
      </c>
    </row>
    <row r="2370" s="74" customFormat="1" ht="20.15" customHeight="1" spans="1:30">
      <c r="A2370" s="97"/>
      <c r="B2370" s="95" t="str">
        <f ca="1">IF(LEN(A2370)=0,"",INDEX('Smelter Look-up'!$A:$A,MATCH($A2370,'Smelter Look-up'!$E:$E,0)))</f>
        <v/>
      </c>
      <c r="C2370" s="95" t="str">
        <f ca="1">IF(LEN(A2370)=0,"",INDEX('Smelter Look-up'!$C:$C,MATCH($A2370,'Smelter Look-up'!$E:$E,0)))</f>
        <v/>
      </c>
      <c r="D2370" s="95"/>
      <c r="E2370" s="95" t="str">
        <f ca="1">IF(ISERROR($Y2370),"",OFFSET('Smelter Look-up'!$D$4,$Y2370-4,0)&amp;"")</f>
        <v/>
      </c>
      <c r="F2370" s="95" t="str">
        <f ca="1">IF(ISERROR($Y2370),"",OFFSET('Smelter Look-up'!$E$4,$Y2370-4,0))</f>
        <v/>
      </c>
      <c r="G2370" s="95" t="str">
        <f ca="1">IF(C2370="Smelter not listed","Enter smelter details",IF(ISERROR($Y2370),"",OFFSET('Smelter Look-up'!$F$4,$Y2370-4,0)))</f>
        <v/>
      </c>
      <c r="H2370" s="154" t="str">
        <f ca="1">IF(ISERROR($Y2370),"",OFFSET('Smelter Look-up'!$G$4,$Y2370-4,0))</f>
        <v/>
      </c>
      <c r="I2370" s="96" t="str">
        <f ca="1">IF(ISERROR($Y2370),"",OFFSET('Smelter Look-up'!$H$4,$Y2370-4,0))</f>
        <v/>
      </c>
      <c r="J2370" s="96" t="str">
        <f ca="1">IF(ISERROR($Y2370),"",OFFSET('Smelter Look-up'!$I$4,$Y2370-4,0))</f>
        <v/>
      </c>
      <c r="K2370" s="97"/>
      <c r="L2370" s="97"/>
      <c r="M2370" s="97"/>
      <c r="N2370" s="97"/>
      <c r="O2370" s="97"/>
      <c r="P2370" s="97"/>
      <c r="Q2370" s="98"/>
      <c r="R2370" s="140" t="str">
        <f ca="1">IF(ISERROR($Y2370),"",OFFSET('Smelter Look-up'!$C$4,$Y2370-4,0)&amp;"")</f>
        <v/>
      </c>
      <c r="S2370" s="98" t="str">
        <f ca="1" t="shared" si="265"/>
        <v/>
      </c>
      <c r="T2370" s="98" t="str">
        <f ca="1">IF(B2370="","",IF(ISERROR(MATCH($J2370,SorP!B:B,0)),"",INDIRECT("'SorP'!$A$"&amp;MATCH($S2370&amp;$J2370,SorP!C:C,0))))</f>
        <v/>
      </c>
      <c r="U2370" s="99"/>
      <c r="V2370" s="74" t="str">
        <f ca="1" t="shared" si="266"/>
        <v/>
      </c>
      <c r="W2370" s="74" t="b">
        <f ca="1" t="shared" si="267"/>
        <v>0</v>
      </c>
      <c r="X2370" s="74" t="str">
        <f ca="1" t="shared" si="268"/>
        <v>+</v>
      </c>
      <c r="Y2370" s="74" t="e">
        <f ca="1">IF(C2370="",NA(),MATCH($B2370&amp;$C2370,'Smelter Look-up'!$J:$J,0))</f>
        <v>#N/A</v>
      </c>
      <c r="AB2370" s="74">
        <f ca="1" t="shared" si="269"/>
        <v>0</v>
      </c>
      <c r="AC2370" s="74" t="str">
        <f ca="1" t="shared" si="270"/>
        <v/>
      </c>
      <c r="AD2370" s="74" t="str">
        <f ca="1" t="shared" si="271"/>
        <v/>
      </c>
    </row>
    <row r="2371" s="74" customFormat="1" ht="20.15" customHeight="1" spans="1:30">
      <c r="A2371" s="97"/>
      <c r="B2371" s="95" t="str">
        <f ca="1">IF(LEN(A2371)=0,"",INDEX('Smelter Look-up'!$A:$A,MATCH($A2371,'Smelter Look-up'!$E:$E,0)))</f>
        <v/>
      </c>
      <c r="C2371" s="95" t="str">
        <f ca="1">IF(LEN(A2371)=0,"",INDEX('Smelter Look-up'!$C:$C,MATCH($A2371,'Smelter Look-up'!$E:$E,0)))</f>
        <v/>
      </c>
      <c r="D2371" s="95"/>
      <c r="E2371" s="95" t="str">
        <f ca="1">IF(ISERROR($Y2371),"",OFFSET('Smelter Look-up'!$D$4,$Y2371-4,0)&amp;"")</f>
        <v/>
      </c>
      <c r="F2371" s="95" t="str">
        <f ca="1">IF(ISERROR($Y2371),"",OFFSET('Smelter Look-up'!$E$4,$Y2371-4,0))</f>
        <v/>
      </c>
      <c r="G2371" s="95" t="str">
        <f ca="1">IF(C2371="Smelter not listed","Enter smelter details",IF(ISERROR($Y2371),"",OFFSET('Smelter Look-up'!$F$4,$Y2371-4,0)))</f>
        <v/>
      </c>
      <c r="H2371" s="154" t="str">
        <f ca="1">IF(ISERROR($Y2371),"",OFFSET('Smelter Look-up'!$G$4,$Y2371-4,0))</f>
        <v/>
      </c>
      <c r="I2371" s="96" t="str">
        <f ca="1">IF(ISERROR($Y2371),"",OFFSET('Smelter Look-up'!$H$4,$Y2371-4,0))</f>
        <v/>
      </c>
      <c r="J2371" s="96" t="str">
        <f ca="1">IF(ISERROR($Y2371),"",OFFSET('Smelter Look-up'!$I$4,$Y2371-4,0))</f>
        <v/>
      </c>
      <c r="K2371" s="97"/>
      <c r="L2371" s="97"/>
      <c r="M2371" s="97"/>
      <c r="N2371" s="97"/>
      <c r="O2371" s="97"/>
      <c r="P2371" s="97"/>
      <c r="Q2371" s="98"/>
      <c r="R2371" s="140" t="str">
        <f ca="1">IF(ISERROR($Y2371),"",OFFSET('Smelter Look-up'!$C$4,$Y2371-4,0)&amp;"")</f>
        <v/>
      </c>
      <c r="S2371" s="98" t="str">
        <f ca="1" t="shared" si="265"/>
        <v/>
      </c>
      <c r="T2371" s="98" t="str">
        <f ca="1">IF(B2371="","",IF(ISERROR(MATCH($J2371,SorP!B:B,0)),"",INDIRECT("'SorP'!$A$"&amp;MATCH($S2371&amp;$J2371,SorP!C:C,0))))</f>
        <v/>
      </c>
      <c r="U2371" s="99"/>
      <c r="V2371" s="74" t="str">
        <f ca="1" t="shared" si="266"/>
        <v/>
      </c>
      <c r="W2371" s="74" t="b">
        <f ca="1" t="shared" si="267"/>
        <v>0</v>
      </c>
      <c r="X2371" s="74" t="str">
        <f ca="1" t="shared" si="268"/>
        <v>+</v>
      </c>
      <c r="Y2371" s="74" t="e">
        <f ca="1">IF(C2371="",NA(),MATCH($B2371&amp;$C2371,'Smelter Look-up'!$J:$J,0))</f>
        <v>#N/A</v>
      </c>
      <c r="AB2371" s="74">
        <f ca="1" t="shared" si="269"/>
        <v>0</v>
      </c>
      <c r="AC2371" s="74" t="str">
        <f ca="1" t="shared" si="270"/>
        <v/>
      </c>
      <c r="AD2371" s="74" t="str">
        <f ca="1" t="shared" si="271"/>
        <v/>
      </c>
    </row>
    <row r="2372" s="74" customFormat="1" ht="20.15" customHeight="1" spans="1:30">
      <c r="A2372" s="97"/>
      <c r="B2372" s="95" t="str">
        <f ca="1">IF(LEN(A2372)=0,"",INDEX('Smelter Look-up'!$A:$A,MATCH($A2372,'Smelter Look-up'!$E:$E,0)))</f>
        <v/>
      </c>
      <c r="C2372" s="95" t="str">
        <f ca="1">IF(LEN(A2372)=0,"",INDEX('Smelter Look-up'!$C:$C,MATCH($A2372,'Smelter Look-up'!$E:$E,0)))</f>
        <v/>
      </c>
      <c r="D2372" s="95"/>
      <c r="E2372" s="95" t="str">
        <f ca="1">IF(ISERROR($Y2372),"",OFFSET('Smelter Look-up'!$D$4,$Y2372-4,0)&amp;"")</f>
        <v/>
      </c>
      <c r="F2372" s="95" t="str">
        <f ca="1">IF(ISERROR($Y2372),"",OFFSET('Smelter Look-up'!$E$4,$Y2372-4,0))</f>
        <v/>
      </c>
      <c r="G2372" s="95" t="str">
        <f ca="1">IF(C2372="Smelter not listed","Enter smelter details",IF(ISERROR($Y2372),"",OFFSET('Smelter Look-up'!$F$4,$Y2372-4,0)))</f>
        <v/>
      </c>
      <c r="H2372" s="154" t="str">
        <f ca="1">IF(ISERROR($Y2372),"",OFFSET('Smelter Look-up'!$G$4,$Y2372-4,0))</f>
        <v/>
      </c>
      <c r="I2372" s="96" t="str">
        <f ca="1">IF(ISERROR($Y2372),"",OFFSET('Smelter Look-up'!$H$4,$Y2372-4,0))</f>
        <v/>
      </c>
      <c r="J2372" s="96" t="str">
        <f ca="1">IF(ISERROR($Y2372),"",OFFSET('Smelter Look-up'!$I$4,$Y2372-4,0))</f>
        <v/>
      </c>
      <c r="K2372" s="97"/>
      <c r="L2372" s="97"/>
      <c r="M2372" s="97"/>
      <c r="N2372" s="97"/>
      <c r="O2372" s="97"/>
      <c r="P2372" s="97"/>
      <c r="Q2372" s="98"/>
      <c r="R2372" s="140" t="str">
        <f ca="1">IF(ISERROR($Y2372),"",OFFSET('Smelter Look-up'!$C$4,$Y2372-4,0)&amp;"")</f>
        <v/>
      </c>
      <c r="S2372" s="98" t="str">
        <f ca="1" t="shared" si="265"/>
        <v/>
      </c>
      <c r="T2372" s="98" t="str">
        <f ca="1">IF(B2372="","",IF(ISERROR(MATCH($J2372,SorP!B:B,0)),"",INDIRECT("'SorP'!$A$"&amp;MATCH($S2372&amp;$J2372,SorP!C:C,0))))</f>
        <v/>
      </c>
      <c r="U2372" s="99"/>
      <c r="V2372" s="74" t="str">
        <f ca="1" t="shared" si="266"/>
        <v/>
      </c>
      <c r="W2372" s="74" t="b">
        <f ca="1" t="shared" si="267"/>
        <v>0</v>
      </c>
      <c r="X2372" s="74" t="str">
        <f ca="1" t="shared" si="268"/>
        <v>+</v>
      </c>
      <c r="Y2372" s="74" t="e">
        <f ca="1">IF(C2372="",NA(),MATCH($B2372&amp;$C2372,'Smelter Look-up'!$J:$J,0))</f>
        <v>#N/A</v>
      </c>
      <c r="AB2372" s="74">
        <f ca="1" t="shared" si="269"/>
        <v>0</v>
      </c>
      <c r="AC2372" s="74" t="str">
        <f ca="1" t="shared" si="270"/>
        <v/>
      </c>
      <c r="AD2372" s="74" t="str">
        <f ca="1" t="shared" si="271"/>
        <v/>
      </c>
    </row>
    <row r="2373" s="74" customFormat="1" ht="20.15" customHeight="1" spans="1:30">
      <c r="A2373" s="97"/>
      <c r="B2373" s="95" t="str">
        <f ca="1">IF(LEN(A2373)=0,"",INDEX('Smelter Look-up'!$A:$A,MATCH($A2373,'Smelter Look-up'!$E:$E,0)))</f>
        <v/>
      </c>
      <c r="C2373" s="95" t="str">
        <f ca="1">IF(LEN(A2373)=0,"",INDEX('Smelter Look-up'!$C:$C,MATCH($A2373,'Smelter Look-up'!$E:$E,0)))</f>
        <v/>
      </c>
      <c r="D2373" s="95"/>
      <c r="E2373" s="95" t="str">
        <f ca="1">IF(ISERROR($Y2373),"",OFFSET('Smelter Look-up'!$D$4,$Y2373-4,0)&amp;"")</f>
        <v/>
      </c>
      <c r="F2373" s="95" t="str">
        <f ca="1">IF(ISERROR($Y2373),"",OFFSET('Smelter Look-up'!$E$4,$Y2373-4,0))</f>
        <v/>
      </c>
      <c r="G2373" s="95" t="str">
        <f ca="1">IF(C2373="Smelter not listed","Enter smelter details",IF(ISERROR($Y2373),"",OFFSET('Smelter Look-up'!$F$4,$Y2373-4,0)))</f>
        <v/>
      </c>
      <c r="H2373" s="154" t="str">
        <f ca="1">IF(ISERROR($Y2373),"",OFFSET('Smelter Look-up'!$G$4,$Y2373-4,0))</f>
        <v/>
      </c>
      <c r="I2373" s="96" t="str">
        <f ca="1">IF(ISERROR($Y2373),"",OFFSET('Smelter Look-up'!$H$4,$Y2373-4,0))</f>
        <v/>
      </c>
      <c r="J2373" s="96" t="str">
        <f ca="1">IF(ISERROR($Y2373),"",OFFSET('Smelter Look-up'!$I$4,$Y2373-4,0))</f>
        <v/>
      </c>
      <c r="K2373" s="97"/>
      <c r="L2373" s="97"/>
      <c r="M2373" s="97"/>
      <c r="N2373" s="97"/>
      <c r="O2373" s="97"/>
      <c r="P2373" s="97"/>
      <c r="Q2373" s="98"/>
      <c r="R2373" s="140" t="str">
        <f ca="1">IF(ISERROR($Y2373),"",OFFSET('Smelter Look-up'!$C$4,$Y2373-4,0)&amp;"")</f>
        <v/>
      </c>
      <c r="S2373" s="98" t="str">
        <f ca="1" t="shared" si="265"/>
        <v/>
      </c>
      <c r="T2373" s="98" t="str">
        <f ca="1">IF(B2373="","",IF(ISERROR(MATCH($J2373,SorP!B:B,0)),"",INDIRECT("'SorP'!$A$"&amp;MATCH($S2373&amp;$J2373,SorP!C:C,0))))</f>
        <v/>
      </c>
      <c r="U2373" s="99"/>
      <c r="V2373" s="74" t="str">
        <f ca="1" t="shared" si="266"/>
        <v/>
      </c>
      <c r="W2373" s="74" t="b">
        <f ca="1" t="shared" si="267"/>
        <v>0</v>
      </c>
      <c r="X2373" s="74" t="str">
        <f ca="1" t="shared" si="268"/>
        <v>+</v>
      </c>
      <c r="Y2373" s="74" t="e">
        <f ca="1">IF(C2373="",NA(),MATCH($B2373&amp;$C2373,'Smelter Look-up'!$J:$J,0))</f>
        <v>#N/A</v>
      </c>
      <c r="AB2373" s="74">
        <f ca="1" t="shared" si="269"/>
        <v>0</v>
      </c>
      <c r="AC2373" s="74" t="str">
        <f ca="1" t="shared" si="270"/>
        <v/>
      </c>
      <c r="AD2373" s="74" t="str">
        <f ca="1" t="shared" si="271"/>
        <v/>
      </c>
    </row>
    <row r="2374" s="74" customFormat="1" ht="20.15" customHeight="1" spans="1:30">
      <c r="A2374" s="97"/>
      <c r="B2374" s="95" t="str">
        <f ca="1">IF(LEN(A2374)=0,"",INDEX('Smelter Look-up'!$A:$A,MATCH($A2374,'Smelter Look-up'!$E:$E,0)))</f>
        <v/>
      </c>
      <c r="C2374" s="95" t="str">
        <f ca="1">IF(LEN(A2374)=0,"",INDEX('Smelter Look-up'!$C:$C,MATCH($A2374,'Smelter Look-up'!$E:$E,0)))</f>
        <v/>
      </c>
      <c r="D2374" s="95"/>
      <c r="E2374" s="95" t="str">
        <f ca="1">IF(ISERROR($Y2374),"",OFFSET('Smelter Look-up'!$D$4,$Y2374-4,0)&amp;"")</f>
        <v/>
      </c>
      <c r="F2374" s="95" t="str">
        <f ca="1">IF(ISERROR($Y2374),"",OFFSET('Smelter Look-up'!$E$4,$Y2374-4,0))</f>
        <v/>
      </c>
      <c r="G2374" s="95" t="str">
        <f ca="1">IF(C2374="Smelter not listed","Enter smelter details",IF(ISERROR($Y2374),"",OFFSET('Smelter Look-up'!$F$4,$Y2374-4,0)))</f>
        <v/>
      </c>
      <c r="H2374" s="154" t="str">
        <f ca="1">IF(ISERROR($Y2374),"",OFFSET('Smelter Look-up'!$G$4,$Y2374-4,0))</f>
        <v/>
      </c>
      <c r="I2374" s="96" t="str">
        <f ca="1">IF(ISERROR($Y2374),"",OFFSET('Smelter Look-up'!$H$4,$Y2374-4,0))</f>
        <v/>
      </c>
      <c r="J2374" s="96" t="str">
        <f ca="1">IF(ISERROR($Y2374),"",OFFSET('Smelter Look-up'!$I$4,$Y2374-4,0))</f>
        <v/>
      </c>
      <c r="K2374" s="97"/>
      <c r="L2374" s="97"/>
      <c r="M2374" s="97"/>
      <c r="N2374" s="97"/>
      <c r="O2374" s="97"/>
      <c r="P2374" s="97"/>
      <c r="Q2374" s="98"/>
      <c r="R2374" s="140" t="str">
        <f ca="1">IF(ISERROR($Y2374),"",OFFSET('Smelter Look-up'!$C$4,$Y2374-4,0)&amp;"")</f>
        <v/>
      </c>
      <c r="S2374" s="98" t="str">
        <f ca="1" t="shared" si="265"/>
        <v/>
      </c>
      <c r="T2374" s="98" t="str">
        <f ca="1">IF(B2374="","",IF(ISERROR(MATCH($J2374,SorP!B:B,0)),"",INDIRECT("'SorP'!$A$"&amp;MATCH($S2374&amp;$J2374,SorP!C:C,0))))</f>
        <v/>
      </c>
      <c r="U2374" s="99"/>
      <c r="V2374" s="74" t="str">
        <f ca="1" t="shared" si="266"/>
        <v/>
      </c>
      <c r="W2374" s="74" t="b">
        <f ca="1" t="shared" si="267"/>
        <v>0</v>
      </c>
      <c r="X2374" s="74" t="str">
        <f ca="1" t="shared" si="268"/>
        <v>+</v>
      </c>
      <c r="Y2374" s="74" t="e">
        <f ca="1">IF(C2374="",NA(),MATCH($B2374&amp;$C2374,'Smelter Look-up'!$J:$J,0))</f>
        <v>#N/A</v>
      </c>
      <c r="AB2374" s="74">
        <f ca="1" t="shared" si="269"/>
        <v>0</v>
      </c>
      <c r="AC2374" s="74" t="str">
        <f ca="1" t="shared" si="270"/>
        <v/>
      </c>
      <c r="AD2374" s="74" t="str">
        <f ca="1" t="shared" si="271"/>
        <v/>
      </c>
    </row>
    <row r="2375" s="74" customFormat="1" ht="20.15" customHeight="1" spans="1:30">
      <c r="A2375" s="97"/>
      <c r="B2375" s="95" t="str">
        <f ca="1">IF(LEN(A2375)=0,"",INDEX('Smelter Look-up'!$A:$A,MATCH($A2375,'Smelter Look-up'!$E:$E,0)))</f>
        <v/>
      </c>
      <c r="C2375" s="95" t="str">
        <f ca="1">IF(LEN(A2375)=0,"",INDEX('Smelter Look-up'!$C:$C,MATCH($A2375,'Smelter Look-up'!$E:$E,0)))</f>
        <v/>
      </c>
      <c r="D2375" s="95"/>
      <c r="E2375" s="95" t="str">
        <f ca="1">IF(ISERROR($Y2375),"",OFFSET('Smelter Look-up'!$D$4,$Y2375-4,0)&amp;"")</f>
        <v/>
      </c>
      <c r="F2375" s="95" t="str">
        <f ca="1">IF(ISERROR($Y2375),"",OFFSET('Smelter Look-up'!$E$4,$Y2375-4,0))</f>
        <v/>
      </c>
      <c r="G2375" s="95" t="str">
        <f ca="1">IF(C2375="Smelter not listed","Enter smelter details",IF(ISERROR($Y2375),"",OFFSET('Smelter Look-up'!$F$4,$Y2375-4,0)))</f>
        <v/>
      </c>
      <c r="H2375" s="154" t="str">
        <f ca="1">IF(ISERROR($Y2375),"",OFFSET('Smelter Look-up'!$G$4,$Y2375-4,0))</f>
        <v/>
      </c>
      <c r="I2375" s="96" t="str">
        <f ca="1">IF(ISERROR($Y2375),"",OFFSET('Smelter Look-up'!$H$4,$Y2375-4,0))</f>
        <v/>
      </c>
      <c r="J2375" s="96" t="str">
        <f ca="1">IF(ISERROR($Y2375),"",OFFSET('Smelter Look-up'!$I$4,$Y2375-4,0))</f>
        <v/>
      </c>
      <c r="K2375" s="97"/>
      <c r="L2375" s="97"/>
      <c r="M2375" s="97"/>
      <c r="N2375" s="97"/>
      <c r="O2375" s="97"/>
      <c r="P2375" s="97"/>
      <c r="Q2375" s="98"/>
      <c r="R2375" s="140" t="str">
        <f ca="1">IF(ISERROR($Y2375),"",OFFSET('Smelter Look-up'!$C$4,$Y2375-4,0)&amp;"")</f>
        <v/>
      </c>
      <c r="S2375" s="98" t="str">
        <f ca="1" t="shared" si="265"/>
        <v/>
      </c>
      <c r="T2375" s="98" t="str">
        <f ca="1">IF(B2375="","",IF(ISERROR(MATCH($J2375,SorP!B:B,0)),"",INDIRECT("'SorP'!$A$"&amp;MATCH($S2375&amp;$J2375,SorP!C:C,0))))</f>
        <v/>
      </c>
      <c r="U2375" s="99"/>
      <c r="V2375" s="74" t="str">
        <f ca="1" t="shared" si="266"/>
        <v/>
      </c>
      <c r="W2375" s="74" t="b">
        <f ca="1" t="shared" si="267"/>
        <v>0</v>
      </c>
      <c r="X2375" s="74" t="str">
        <f ca="1" t="shared" si="268"/>
        <v>+</v>
      </c>
      <c r="Y2375" s="74" t="e">
        <f ca="1">IF(C2375="",NA(),MATCH($B2375&amp;$C2375,'Smelter Look-up'!$J:$J,0))</f>
        <v>#N/A</v>
      </c>
      <c r="AB2375" s="74">
        <f ca="1" t="shared" si="269"/>
        <v>0</v>
      </c>
      <c r="AC2375" s="74" t="str">
        <f ca="1" t="shared" si="270"/>
        <v/>
      </c>
      <c r="AD2375" s="74" t="str">
        <f ca="1" t="shared" si="271"/>
        <v/>
      </c>
    </row>
    <row r="2376" s="74" customFormat="1" ht="20.15" customHeight="1" spans="1:30">
      <c r="A2376" s="97"/>
      <c r="B2376" s="95" t="str">
        <f ca="1">IF(LEN(A2376)=0,"",INDEX('Smelter Look-up'!$A:$A,MATCH($A2376,'Smelter Look-up'!$E:$E,0)))</f>
        <v/>
      </c>
      <c r="C2376" s="95" t="str">
        <f ca="1">IF(LEN(A2376)=0,"",INDEX('Smelter Look-up'!$C:$C,MATCH($A2376,'Smelter Look-up'!$E:$E,0)))</f>
        <v/>
      </c>
      <c r="D2376" s="95"/>
      <c r="E2376" s="95" t="str">
        <f ca="1">IF(ISERROR($Y2376),"",OFFSET('Smelter Look-up'!$D$4,$Y2376-4,0)&amp;"")</f>
        <v/>
      </c>
      <c r="F2376" s="95" t="str">
        <f ca="1">IF(ISERROR($Y2376),"",OFFSET('Smelter Look-up'!$E$4,$Y2376-4,0))</f>
        <v/>
      </c>
      <c r="G2376" s="95" t="str">
        <f ca="1">IF(C2376="Smelter not listed","Enter smelter details",IF(ISERROR($Y2376),"",OFFSET('Smelter Look-up'!$F$4,$Y2376-4,0)))</f>
        <v/>
      </c>
      <c r="H2376" s="154" t="str">
        <f ca="1">IF(ISERROR($Y2376),"",OFFSET('Smelter Look-up'!$G$4,$Y2376-4,0))</f>
        <v/>
      </c>
      <c r="I2376" s="96" t="str">
        <f ca="1">IF(ISERROR($Y2376),"",OFFSET('Smelter Look-up'!$H$4,$Y2376-4,0))</f>
        <v/>
      </c>
      <c r="J2376" s="96" t="str">
        <f ca="1">IF(ISERROR($Y2376),"",OFFSET('Smelter Look-up'!$I$4,$Y2376-4,0))</f>
        <v/>
      </c>
      <c r="K2376" s="97"/>
      <c r="L2376" s="97"/>
      <c r="M2376" s="97"/>
      <c r="N2376" s="97"/>
      <c r="O2376" s="97"/>
      <c r="P2376" s="97"/>
      <c r="Q2376" s="98"/>
      <c r="R2376" s="140" t="str">
        <f ca="1">IF(ISERROR($Y2376),"",OFFSET('Smelter Look-up'!$C$4,$Y2376-4,0)&amp;"")</f>
        <v/>
      </c>
      <c r="S2376" s="98" t="str">
        <f ca="1" t="shared" si="265"/>
        <v/>
      </c>
      <c r="T2376" s="98" t="str">
        <f ca="1">IF(B2376="","",IF(ISERROR(MATCH($J2376,SorP!B:B,0)),"",INDIRECT("'SorP'!$A$"&amp;MATCH($S2376&amp;$J2376,SorP!C:C,0))))</f>
        <v/>
      </c>
      <c r="U2376" s="99"/>
      <c r="V2376" s="74" t="str">
        <f ca="1" t="shared" si="266"/>
        <v/>
      </c>
      <c r="W2376" s="74" t="b">
        <f ca="1" t="shared" si="267"/>
        <v>0</v>
      </c>
      <c r="X2376" s="74" t="str">
        <f ca="1" t="shared" si="268"/>
        <v>+</v>
      </c>
      <c r="Y2376" s="74" t="e">
        <f ca="1">IF(C2376="",NA(),MATCH($B2376&amp;$C2376,'Smelter Look-up'!$J:$J,0))</f>
        <v>#N/A</v>
      </c>
      <c r="AB2376" s="74">
        <f ca="1" t="shared" si="269"/>
        <v>0</v>
      </c>
      <c r="AC2376" s="74" t="str">
        <f ca="1" t="shared" si="270"/>
        <v/>
      </c>
      <c r="AD2376" s="74" t="str">
        <f ca="1" t="shared" si="271"/>
        <v/>
      </c>
    </row>
    <row r="2377" s="74" customFormat="1" ht="20.15" customHeight="1" spans="1:30">
      <c r="A2377" s="97"/>
      <c r="B2377" s="95" t="str">
        <f ca="1">IF(LEN(A2377)=0,"",INDEX('Smelter Look-up'!$A:$A,MATCH($A2377,'Smelter Look-up'!$E:$E,0)))</f>
        <v/>
      </c>
      <c r="C2377" s="95" t="str">
        <f ca="1">IF(LEN(A2377)=0,"",INDEX('Smelter Look-up'!$C:$C,MATCH($A2377,'Smelter Look-up'!$E:$E,0)))</f>
        <v/>
      </c>
      <c r="D2377" s="95"/>
      <c r="E2377" s="95" t="str">
        <f ca="1">IF(ISERROR($Y2377),"",OFFSET('Smelter Look-up'!$D$4,$Y2377-4,0)&amp;"")</f>
        <v/>
      </c>
      <c r="F2377" s="95" t="str">
        <f ca="1">IF(ISERROR($Y2377),"",OFFSET('Smelter Look-up'!$E$4,$Y2377-4,0))</f>
        <v/>
      </c>
      <c r="G2377" s="95" t="str">
        <f ca="1">IF(C2377="Smelter not listed","Enter smelter details",IF(ISERROR($Y2377),"",OFFSET('Smelter Look-up'!$F$4,$Y2377-4,0)))</f>
        <v/>
      </c>
      <c r="H2377" s="154" t="str">
        <f ca="1">IF(ISERROR($Y2377),"",OFFSET('Smelter Look-up'!$G$4,$Y2377-4,0))</f>
        <v/>
      </c>
      <c r="I2377" s="96" t="str">
        <f ca="1">IF(ISERROR($Y2377),"",OFFSET('Smelter Look-up'!$H$4,$Y2377-4,0))</f>
        <v/>
      </c>
      <c r="J2377" s="96" t="str">
        <f ca="1">IF(ISERROR($Y2377),"",OFFSET('Smelter Look-up'!$I$4,$Y2377-4,0))</f>
        <v/>
      </c>
      <c r="K2377" s="97"/>
      <c r="L2377" s="97"/>
      <c r="M2377" s="97"/>
      <c r="N2377" s="97"/>
      <c r="O2377" s="97"/>
      <c r="P2377" s="97"/>
      <c r="Q2377" s="98"/>
      <c r="R2377" s="140" t="str">
        <f ca="1">IF(ISERROR($Y2377),"",OFFSET('Smelter Look-up'!$C$4,$Y2377-4,0)&amp;"")</f>
        <v/>
      </c>
      <c r="S2377" s="98" t="str">
        <f ca="1" t="shared" si="265"/>
        <v/>
      </c>
      <c r="T2377" s="98" t="str">
        <f ca="1">IF(B2377="","",IF(ISERROR(MATCH($J2377,SorP!B:B,0)),"",INDIRECT("'SorP'!$A$"&amp;MATCH($S2377&amp;$J2377,SorP!C:C,0))))</f>
        <v/>
      </c>
      <c r="U2377" s="99"/>
      <c r="V2377" s="74" t="str">
        <f ca="1" t="shared" si="266"/>
        <v/>
      </c>
      <c r="W2377" s="74" t="b">
        <f ca="1" t="shared" si="267"/>
        <v>0</v>
      </c>
      <c r="X2377" s="74" t="str">
        <f ca="1" t="shared" si="268"/>
        <v>+</v>
      </c>
      <c r="Y2377" s="74" t="e">
        <f ca="1">IF(C2377="",NA(),MATCH($B2377&amp;$C2377,'Smelter Look-up'!$J:$J,0))</f>
        <v>#N/A</v>
      </c>
      <c r="AB2377" s="74">
        <f ca="1" t="shared" si="269"/>
        <v>0</v>
      </c>
      <c r="AC2377" s="74" t="str">
        <f ca="1" t="shared" si="270"/>
        <v/>
      </c>
      <c r="AD2377" s="74" t="str">
        <f ca="1" t="shared" si="271"/>
        <v/>
      </c>
    </row>
    <row r="2378" s="74" customFormat="1" ht="20.15" customHeight="1" spans="1:30">
      <c r="A2378" s="97"/>
      <c r="B2378" s="95" t="str">
        <f ca="1">IF(LEN(A2378)=0,"",INDEX('Smelter Look-up'!$A:$A,MATCH($A2378,'Smelter Look-up'!$E:$E,0)))</f>
        <v/>
      </c>
      <c r="C2378" s="95" t="str">
        <f ca="1">IF(LEN(A2378)=0,"",INDEX('Smelter Look-up'!$C:$C,MATCH($A2378,'Smelter Look-up'!$E:$E,0)))</f>
        <v/>
      </c>
      <c r="D2378" s="95"/>
      <c r="E2378" s="95" t="str">
        <f ca="1">IF(ISERROR($Y2378),"",OFFSET('Smelter Look-up'!$D$4,$Y2378-4,0)&amp;"")</f>
        <v/>
      </c>
      <c r="F2378" s="95" t="str">
        <f ca="1">IF(ISERROR($Y2378),"",OFFSET('Smelter Look-up'!$E$4,$Y2378-4,0))</f>
        <v/>
      </c>
      <c r="G2378" s="95" t="str">
        <f ca="1">IF(C2378="Smelter not listed","Enter smelter details",IF(ISERROR($Y2378),"",OFFSET('Smelter Look-up'!$F$4,$Y2378-4,0)))</f>
        <v/>
      </c>
      <c r="H2378" s="154" t="str">
        <f ca="1">IF(ISERROR($Y2378),"",OFFSET('Smelter Look-up'!$G$4,$Y2378-4,0))</f>
        <v/>
      </c>
      <c r="I2378" s="96" t="str">
        <f ca="1">IF(ISERROR($Y2378),"",OFFSET('Smelter Look-up'!$H$4,$Y2378-4,0))</f>
        <v/>
      </c>
      <c r="J2378" s="96" t="str">
        <f ca="1">IF(ISERROR($Y2378),"",OFFSET('Smelter Look-up'!$I$4,$Y2378-4,0))</f>
        <v/>
      </c>
      <c r="K2378" s="97"/>
      <c r="L2378" s="97"/>
      <c r="M2378" s="97"/>
      <c r="N2378" s="97"/>
      <c r="O2378" s="97"/>
      <c r="P2378" s="97"/>
      <c r="Q2378" s="98"/>
      <c r="R2378" s="140" t="str">
        <f ca="1">IF(ISERROR($Y2378),"",OFFSET('Smelter Look-up'!$C$4,$Y2378-4,0)&amp;"")</f>
        <v/>
      </c>
      <c r="S2378" s="98" t="str">
        <f ca="1" t="shared" si="265"/>
        <v/>
      </c>
      <c r="T2378" s="98" t="str">
        <f ca="1">IF(B2378="","",IF(ISERROR(MATCH($J2378,SorP!B:B,0)),"",INDIRECT("'SorP'!$A$"&amp;MATCH($S2378&amp;$J2378,SorP!C:C,0))))</f>
        <v/>
      </c>
      <c r="U2378" s="99"/>
      <c r="V2378" s="74" t="str">
        <f ca="1" t="shared" si="266"/>
        <v/>
      </c>
      <c r="W2378" s="74" t="b">
        <f ca="1" t="shared" si="267"/>
        <v>0</v>
      </c>
      <c r="X2378" s="74" t="str">
        <f ca="1" t="shared" si="268"/>
        <v>+</v>
      </c>
      <c r="Y2378" s="74" t="e">
        <f ca="1">IF(C2378="",NA(),MATCH($B2378&amp;$C2378,'Smelter Look-up'!$J:$J,0))</f>
        <v>#N/A</v>
      </c>
      <c r="AB2378" s="74">
        <f ca="1" t="shared" si="269"/>
        <v>0</v>
      </c>
      <c r="AC2378" s="74" t="str">
        <f ca="1" t="shared" si="270"/>
        <v/>
      </c>
      <c r="AD2378" s="74" t="str">
        <f ca="1" t="shared" si="271"/>
        <v/>
      </c>
    </row>
    <row r="2379" s="74" customFormat="1" ht="20.15" customHeight="1" spans="1:30">
      <c r="A2379" s="97"/>
      <c r="B2379" s="95" t="str">
        <f ca="1">IF(LEN(A2379)=0,"",INDEX('Smelter Look-up'!$A:$A,MATCH($A2379,'Smelter Look-up'!$E:$E,0)))</f>
        <v/>
      </c>
      <c r="C2379" s="95" t="str">
        <f ca="1">IF(LEN(A2379)=0,"",INDEX('Smelter Look-up'!$C:$C,MATCH($A2379,'Smelter Look-up'!$E:$E,0)))</f>
        <v/>
      </c>
      <c r="D2379" s="95"/>
      <c r="E2379" s="95" t="str">
        <f ca="1">IF(ISERROR($Y2379),"",OFFSET('Smelter Look-up'!$D$4,$Y2379-4,0)&amp;"")</f>
        <v/>
      </c>
      <c r="F2379" s="95" t="str">
        <f ca="1">IF(ISERROR($Y2379),"",OFFSET('Smelter Look-up'!$E$4,$Y2379-4,0))</f>
        <v/>
      </c>
      <c r="G2379" s="95" t="str">
        <f ca="1">IF(C2379="Smelter not listed","Enter smelter details",IF(ISERROR($Y2379),"",OFFSET('Smelter Look-up'!$F$4,$Y2379-4,0)))</f>
        <v/>
      </c>
      <c r="H2379" s="154" t="str">
        <f ca="1">IF(ISERROR($Y2379),"",OFFSET('Smelter Look-up'!$G$4,$Y2379-4,0))</f>
        <v/>
      </c>
      <c r="I2379" s="96" t="str">
        <f ca="1">IF(ISERROR($Y2379),"",OFFSET('Smelter Look-up'!$H$4,$Y2379-4,0))</f>
        <v/>
      </c>
      <c r="J2379" s="96" t="str">
        <f ca="1">IF(ISERROR($Y2379),"",OFFSET('Smelter Look-up'!$I$4,$Y2379-4,0))</f>
        <v/>
      </c>
      <c r="K2379" s="97"/>
      <c r="L2379" s="97"/>
      <c r="M2379" s="97"/>
      <c r="N2379" s="97"/>
      <c r="O2379" s="97"/>
      <c r="P2379" s="97"/>
      <c r="Q2379" s="98"/>
      <c r="R2379" s="140" t="str">
        <f ca="1">IF(ISERROR($Y2379),"",OFFSET('Smelter Look-up'!$C$4,$Y2379-4,0)&amp;"")</f>
        <v/>
      </c>
      <c r="S2379" s="98" t="str">
        <f ca="1" t="shared" si="265"/>
        <v/>
      </c>
      <c r="T2379" s="98" t="str">
        <f ca="1">IF(B2379="","",IF(ISERROR(MATCH($J2379,SorP!B:B,0)),"",INDIRECT("'SorP'!$A$"&amp;MATCH($S2379&amp;$J2379,SorP!C:C,0))))</f>
        <v/>
      </c>
      <c r="U2379" s="99"/>
      <c r="V2379" s="74" t="str">
        <f ca="1" t="shared" si="266"/>
        <v/>
      </c>
      <c r="W2379" s="74" t="b">
        <f ca="1" t="shared" si="267"/>
        <v>0</v>
      </c>
      <c r="X2379" s="74" t="str">
        <f ca="1" t="shared" si="268"/>
        <v>+</v>
      </c>
      <c r="Y2379" s="74" t="e">
        <f ca="1">IF(C2379="",NA(),MATCH($B2379&amp;$C2379,'Smelter Look-up'!$J:$J,0))</f>
        <v>#N/A</v>
      </c>
      <c r="AB2379" s="74">
        <f ca="1" t="shared" si="269"/>
        <v>0</v>
      </c>
      <c r="AC2379" s="74" t="str">
        <f ca="1" t="shared" si="270"/>
        <v/>
      </c>
      <c r="AD2379" s="74" t="str">
        <f ca="1" t="shared" si="271"/>
        <v/>
      </c>
    </row>
    <row r="2380" s="74" customFormat="1" ht="20.15" customHeight="1" spans="1:30">
      <c r="A2380" s="97"/>
      <c r="B2380" s="95" t="str">
        <f ca="1">IF(LEN(A2380)=0,"",INDEX('Smelter Look-up'!$A:$A,MATCH($A2380,'Smelter Look-up'!$E:$E,0)))</f>
        <v/>
      </c>
      <c r="C2380" s="95" t="str">
        <f ca="1">IF(LEN(A2380)=0,"",INDEX('Smelter Look-up'!$C:$C,MATCH($A2380,'Smelter Look-up'!$E:$E,0)))</f>
        <v/>
      </c>
      <c r="D2380" s="95"/>
      <c r="E2380" s="95" t="str">
        <f ca="1">IF(ISERROR($Y2380),"",OFFSET('Smelter Look-up'!$D$4,$Y2380-4,0)&amp;"")</f>
        <v/>
      </c>
      <c r="F2380" s="95" t="str">
        <f ca="1">IF(ISERROR($Y2380),"",OFFSET('Smelter Look-up'!$E$4,$Y2380-4,0))</f>
        <v/>
      </c>
      <c r="G2380" s="95" t="str">
        <f ca="1">IF(C2380="Smelter not listed","Enter smelter details",IF(ISERROR($Y2380),"",OFFSET('Smelter Look-up'!$F$4,$Y2380-4,0)))</f>
        <v/>
      </c>
      <c r="H2380" s="154" t="str">
        <f ca="1">IF(ISERROR($Y2380),"",OFFSET('Smelter Look-up'!$G$4,$Y2380-4,0))</f>
        <v/>
      </c>
      <c r="I2380" s="96" t="str">
        <f ca="1">IF(ISERROR($Y2380),"",OFFSET('Smelter Look-up'!$H$4,$Y2380-4,0))</f>
        <v/>
      </c>
      <c r="J2380" s="96" t="str">
        <f ca="1">IF(ISERROR($Y2380),"",OFFSET('Smelter Look-up'!$I$4,$Y2380-4,0))</f>
        <v/>
      </c>
      <c r="K2380" s="97"/>
      <c r="L2380" s="97"/>
      <c r="M2380" s="97"/>
      <c r="N2380" s="97"/>
      <c r="O2380" s="97"/>
      <c r="P2380" s="97"/>
      <c r="Q2380" s="98"/>
      <c r="R2380" s="140" t="str">
        <f ca="1">IF(ISERROR($Y2380),"",OFFSET('Smelter Look-up'!$C$4,$Y2380-4,0)&amp;"")</f>
        <v/>
      </c>
      <c r="S2380" s="98" t="str">
        <f ca="1" t="shared" si="265"/>
        <v/>
      </c>
      <c r="T2380" s="98" t="str">
        <f ca="1">IF(B2380="","",IF(ISERROR(MATCH($J2380,SorP!B:B,0)),"",INDIRECT("'SorP'!$A$"&amp;MATCH($S2380&amp;$J2380,SorP!C:C,0))))</f>
        <v/>
      </c>
      <c r="U2380" s="99"/>
      <c r="V2380" s="74" t="str">
        <f ca="1" t="shared" si="266"/>
        <v/>
      </c>
      <c r="W2380" s="74" t="b">
        <f ca="1" t="shared" si="267"/>
        <v>0</v>
      </c>
      <c r="X2380" s="74" t="str">
        <f ca="1" t="shared" si="268"/>
        <v>+</v>
      </c>
      <c r="Y2380" s="74" t="e">
        <f ca="1">IF(C2380="",NA(),MATCH($B2380&amp;$C2380,'Smelter Look-up'!$J:$J,0))</f>
        <v>#N/A</v>
      </c>
      <c r="AB2380" s="74">
        <f ca="1" t="shared" si="269"/>
        <v>0</v>
      </c>
      <c r="AC2380" s="74" t="str">
        <f ca="1" t="shared" si="270"/>
        <v/>
      </c>
      <c r="AD2380" s="74" t="str">
        <f ca="1" t="shared" si="271"/>
        <v/>
      </c>
    </row>
    <row r="2381" s="74" customFormat="1" ht="20.15" customHeight="1" spans="1:30">
      <c r="A2381" s="97"/>
      <c r="B2381" s="95" t="str">
        <f ca="1">IF(LEN(A2381)=0,"",INDEX('Smelter Look-up'!$A:$A,MATCH($A2381,'Smelter Look-up'!$E:$E,0)))</f>
        <v/>
      </c>
      <c r="C2381" s="95" t="str">
        <f ca="1">IF(LEN(A2381)=0,"",INDEX('Smelter Look-up'!$C:$C,MATCH($A2381,'Smelter Look-up'!$E:$E,0)))</f>
        <v/>
      </c>
      <c r="D2381" s="95"/>
      <c r="E2381" s="95" t="str">
        <f ca="1">IF(ISERROR($Y2381),"",OFFSET('Smelter Look-up'!$D$4,$Y2381-4,0)&amp;"")</f>
        <v/>
      </c>
      <c r="F2381" s="95" t="str">
        <f ca="1">IF(ISERROR($Y2381),"",OFFSET('Smelter Look-up'!$E$4,$Y2381-4,0))</f>
        <v/>
      </c>
      <c r="G2381" s="95" t="str">
        <f ca="1">IF(C2381="Smelter not listed","Enter smelter details",IF(ISERROR($Y2381),"",OFFSET('Smelter Look-up'!$F$4,$Y2381-4,0)))</f>
        <v/>
      </c>
      <c r="H2381" s="154" t="str">
        <f ca="1">IF(ISERROR($Y2381),"",OFFSET('Smelter Look-up'!$G$4,$Y2381-4,0))</f>
        <v/>
      </c>
      <c r="I2381" s="96" t="str">
        <f ca="1">IF(ISERROR($Y2381),"",OFFSET('Smelter Look-up'!$H$4,$Y2381-4,0))</f>
        <v/>
      </c>
      <c r="J2381" s="96" t="str">
        <f ca="1">IF(ISERROR($Y2381),"",OFFSET('Smelter Look-up'!$I$4,$Y2381-4,0))</f>
        <v/>
      </c>
      <c r="K2381" s="97"/>
      <c r="L2381" s="97"/>
      <c r="M2381" s="97"/>
      <c r="N2381" s="97"/>
      <c r="O2381" s="97"/>
      <c r="P2381" s="97"/>
      <c r="Q2381" s="98"/>
      <c r="R2381" s="140" t="str">
        <f ca="1">IF(ISERROR($Y2381),"",OFFSET('Smelter Look-up'!$C$4,$Y2381-4,0)&amp;"")</f>
        <v/>
      </c>
      <c r="S2381" s="98" t="str">
        <f ca="1" t="shared" si="265"/>
        <v/>
      </c>
      <c r="T2381" s="98" t="str">
        <f ca="1">IF(B2381="","",IF(ISERROR(MATCH($J2381,SorP!B:B,0)),"",INDIRECT("'SorP'!$A$"&amp;MATCH($S2381&amp;$J2381,SorP!C:C,0))))</f>
        <v/>
      </c>
      <c r="U2381" s="99"/>
      <c r="V2381" s="74" t="str">
        <f ca="1" t="shared" si="266"/>
        <v/>
      </c>
      <c r="W2381" s="74" t="b">
        <f ca="1" t="shared" si="267"/>
        <v>0</v>
      </c>
      <c r="X2381" s="74" t="str">
        <f ca="1" t="shared" si="268"/>
        <v>+</v>
      </c>
      <c r="Y2381" s="74" t="e">
        <f ca="1">IF(C2381="",NA(),MATCH($B2381&amp;$C2381,'Smelter Look-up'!$J:$J,0))</f>
        <v>#N/A</v>
      </c>
      <c r="AB2381" s="74">
        <f ca="1" t="shared" si="269"/>
        <v>0</v>
      </c>
      <c r="AC2381" s="74" t="str">
        <f ca="1" t="shared" si="270"/>
        <v/>
      </c>
      <c r="AD2381" s="74" t="str">
        <f ca="1" t="shared" si="271"/>
        <v/>
      </c>
    </row>
    <row r="2382" s="74" customFormat="1" ht="20.15" customHeight="1" spans="1:30">
      <c r="A2382" s="97"/>
      <c r="B2382" s="95" t="str">
        <f ca="1">IF(LEN(A2382)=0,"",INDEX('Smelter Look-up'!$A:$A,MATCH($A2382,'Smelter Look-up'!$E:$E,0)))</f>
        <v/>
      </c>
      <c r="C2382" s="95" t="str">
        <f ca="1">IF(LEN(A2382)=0,"",INDEX('Smelter Look-up'!$C:$C,MATCH($A2382,'Smelter Look-up'!$E:$E,0)))</f>
        <v/>
      </c>
      <c r="D2382" s="95"/>
      <c r="E2382" s="95" t="str">
        <f ca="1">IF(ISERROR($Y2382),"",OFFSET('Smelter Look-up'!$D$4,$Y2382-4,0)&amp;"")</f>
        <v/>
      </c>
      <c r="F2382" s="95" t="str">
        <f ca="1">IF(ISERROR($Y2382),"",OFFSET('Smelter Look-up'!$E$4,$Y2382-4,0))</f>
        <v/>
      </c>
      <c r="G2382" s="95" t="str">
        <f ca="1">IF(C2382="Smelter not listed","Enter smelter details",IF(ISERROR($Y2382),"",OFFSET('Smelter Look-up'!$F$4,$Y2382-4,0)))</f>
        <v/>
      </c>
      <c r="H2382" s="154" t="str">
        <f ca="1">IF(ISERROR($Y2382),"",OFFSET('Smelter Look-up'!$G$4,$Y2382-4,0))</f>
        <v/>
      </c>
      <c r="I2382" s="96" t="str">
        <f ca="1">IF(ISERROR($Y2382),"",OFFSET('Smelter Look-up'!$H$4,$Y2382-4,0))</f>
        <v/>
      </c>
      <c r="J2382" s="96" t="str">
        <f ca="1">IF(ISERROR($Y2382),"",OFFSET('Smelter Look-up'!$I$4,$Y2382-4,0))</f>
        <v/>
      </c>
      <c r="K2382" s="97"/>
      <c r="L2382" s="97"/>
      <c r="M2382" s="97"/>
      <c r="N2382" s="97"/>
      <c r="O2382" s="97"/>
      <c r="P2382" s="97"/>
      <c r="Q2382" s="98"/>
      <c r="R2382" s="140" t="str">
        <f ca="1">IF(ISERROR($Y2382),"",OFFSET('Smelter Look-up'!$C$4,$Y2382-4,0)&amp;"")</f>
        <v/>
      </c>
      <c r="S2382" s="98" t="str">
        <f ca="1" t="shared" si="265"/>
        <v/>
      </c>
      <c r="T2382" s="98" t="str">
        <f ca="1">IF(B2382="","",IF(ISERROR(MATCH($J2382,SorP!B:B,0)),"",INDIRECT("'SorP'!$A$"&amp;MATCH($S2382&amp;$J2382,SorP!C:C,0))))</f>
        <v/>
      </c>
      <c r="U2382" s="99"/>
      <c r="V2382" s="74" t="str">
        <f ca="1" t="shared" si="266"/>
        <v/>
      </c>
      <c r="W2382" s="74" t="b">
        <f ca="1" t="shared" si="267"/>
        <v>0</v>
      </c>
      <c r="X2382" s="74" t="str">
        <f ca="1" t="shared" si="268"/>
        <v>+</v>
      </c>
      <c r="Y2382" s="74" t="e">
        <f ca="1">IF(C2382="",NA(),MATCH($B2382&amp;$C2382,'Smelter Look-up'!$J:$J,0))</f>
        <v>#N/A</v>
      </c>
      <c r="AB2382" s="74">
        <f ca="1" t="shared" si="269"/>
        <v>0</v>
      </c>
      <c r="AC2382" s="74" t="str">
        <f ca="1" t="shared" si="270"/>
        <v/>
      </c>
      <c r="AD2382" s="74" t="str">
        <f ca="1" t="shared" si="271"/>
        <v/>
      </c>
    </row>
    <row r="2383" s="74" customFormat="1" ht="20.15" customHeight="1" spans="1:30">
      <c r="A2383" s="97"/>
      <c r="B2383" s="95" t="str">
        <f ca="1">IF(LEN(A2383)=0,"",INDEX('Smelter Look-up'!$A:$A,MATCH($A2383,'Smelter Look-up'!$E:$E,0)))</f>
        <v/>
      </c>
      <c r="C2383" s="95" t="str">
        <f ca="1">IF(LEN(A2383)=0,"",INDEX('Smelter Look-up'!$C:$C,MATCH($A2383,'Smelter Look-up'!$E:$E,0)))</f>
        <v/>
      </c>
      <c r="D2383" s="95"/>
      <c r="E2383" s="95" t="str">
        <f ca="1">IF(ISERROR($Y2383),"",OFFSET('Smelter Look-up'!$D$4,$Y2383-4,0)&amp;"")</f>
        <v/>
      </c>
      <c r="F2383" s="95" t="str">
        <f ca="1">IF(ISERROR($Y2383),"",OFFSET('Smelter Look-up'!$E$4,$Y2383-4,0))</f>
        <v/>
      </c>
      <c r="G2383" s="95" t="str">
        <f ca="1">IF(C2383="Smelter not listed","Enter smelter details",IF(ISERROR($Y2383),"",OFFSET('Smelter Look-up'!$F$4,$Y2383-4,0)))</f>
        <v/>
      </c>
      <c r="H2383" s="154" t="str">
        <f ca="1">IF(ISERROR($Y2383),"",OFFSET('Smelter Look-up'!$G$4,$Y2383-4,0))</f>
        <v/>
      </c>
      <c r="I2383" s="96" t="str">
        <f ca="1">IF(ISERROR($Y2383),"",OFFSET('Smelter Look-up'!$H$4,$Y2383-4,0))</f>
        <v/>
      </c>
      <c r="J2383" s="96" t="str">
        <f ca="1">IF(ISERROR($Y2383),"",OFFSET('Smelter Look-up'!$I$4,$Y2383-4,0))</f>
        <v/>
      </c>
      <c r="K2383" s="97"/>
      <c r="L2383" s="97"/>
      <c r="M2383" s="97"/>
      <c r="N2383" s="97"/>
      <c r="O2383" s="97"/>
      <c r="P2383" s="97"/>
      <c r="Q2383" s="98"/>
      <c r="R2383" s="140" t="str">
        <f ca="1">IF(ISERROR($Y2383),"",OFFSET('Smelter Look-up'!$C$4,$Y2383-4,0)&amp;"")</f>
        <v/>
      </c>
      <c r="S2383" s="98" t="str">
        <f ca="1" t="shared" si="265"/>
        <v/>
      </c>
      <c r="T2383" s="98" t="str">
        <f ca="1">IF(B2383="","",IF(ISERROR(MATCH($J2383,SorP!B:B,0)),"",INDIRECT("'SorP'!$A$"&amp;MATCH($S2383&amp;$J2383,SorP!C:C,0))))</f>
        <v/>
      </c>
      <c r="U2383" s="99"/>
      <c r="V2383" s="74" t="str">
        <f ca="1" t="shared" si="266"/>
        <v/>
      </c>
      <c r="W2383" s="74" t="b">
        <f ca="1" t="shared" si="267"/>
        <v>0</v>
      </c>
      <c r="X2383" s="74" t="str">
        <f ca="1" t="shared" si="268"/>
        <v>+</v>
      </c>
      <c r="Y2383" s="74" t="e">
        <f ca="1">IF(C2383="",NA(),MATCH($B2383&amp;$C2383,'Smelter Look-up'!$J:$J,0))</f>
        <v>#N/A</v>
      </c>
      <c r="AB2383" s="74">
        <f ca="1" t="shared" si="269"/>
        <v>0</v>
      </c>
      <c r="AC2383" s="74" t="str">
        <f ca="1" t="shared" si="270"/>
        <v/>
      </c>
      <c r="AD2383" s="74" t="str">
        <f ca="1" t="shared" si="271"/>
        <v/>
      </c>
    </row>
    <row r="2384" s="74" customFormat="1" ht="20.15" customHeight="1" spans="1:30">
      <c r="A2384" s="97"/>
      <c r="B2384" s="95" t="str">
        <f ca="1">IF(LEN(A2384)=0,"",INDEX('Smelter Look-up'!$A:$A,MATCH($A2384,'Smelter Look-up'!$E:$E,0)))</f>
        <v/>
      </c>
      <c r="C2384" s="95" t="str">
        <f ca="1">IF(LEN(A2384)=0,"",INDEX('Smelter Look-up'!$C:$C,MATCH($A2384,'Smelter Look-up'!$E:$E,0)))</f>
        <v/>
      </c>
      <c r="D2384" s="95"/>
      <c r="E2384" s="95" t="str">
        <f ca="1">IF(ISERROR($Y2384),"",OFFSET('Smelter Look-up'!$D$4,$Y2384-4,0)&amp;"")</f>
        <v/>
      </c>
      <c r="F2384" s="95" t="str">
        <f ca="1">IF(ISERROR($Y2384),"",OFFSET('Smelter Look-up'!$E$4,$Y2384-4,0))</f>
        <v/>
      </c>
      <c r="G2384" s="95" t="str">
        <f ca="1">IF(C2384="Smelter not listed","Enter smelter details",IF(ISERROR($Y2384),"",OFFSET('Smelter Look-up'!$F$4,$Y2384-4,0)))</f>
        <v/>
      </c>
      <c r="H2384" s="154" t="str">
        <f ca="1">IF(ISERROR($Y2384),"",OFFSET('Smelter Look-up'!$G$4,$Y2384-4,0))</f>
        <v/>
      </c>
      <c r="I2384" s="96" t="str">
        <f ca="1">IF(ISERROR($Y2384),"",OFFSET('Smelter Look-up'!$H$4,$Y2384-4,0))</f>
        <v/>
      </c>
      <c r="J2384" s="96" t="str">
        <f ca="1">IF(ISERROR($Y2384),"",OFFSET('Smelter Look-up'!$I$4,$Y2384-4,0))</f>
        <v/>
      </c>
      <c r="K2384" s="97"/>
      <c r="L2384" s="97"/>
      <c r="M2384" s="97"/>
      <c r="N2384" s="97"/>
      <c r="O2384" s="97"/>
      <c r="P2384" s="97"/>
      <c r="Q2384" s="98"/>
      <c r="R2384" s="140" t="str">
        <f ca="1">IF(ISERROR($Y2384),"",OFFSET('Smelter Look-up'!$C$4,$Y2384-4,0)&amp;"")</f>
        <v/>
      </c>
      <c r="S2384" s="98" t="str">
        <f ca="1" t="shared" si="265"/>
        <v/>
      </c>
      <c r="T2384" s="98" t="str">
        <f ca="1">IF(B2384="","",IF(ISERROR(MATCH($J2384,SorP!B:B,0)),"",INDIRECT("'SorP'!$A$"&amp;MATCH($S2384&amp;$J2384,SorP!C:C,0))))</f>
        <v/>
      </c>
      <c r="U2384" s="99"/>
      <c r="V2384" s="74" t="str">
        <f ca="1" t="shared" si="266"/>
        <v/>
      </c>
      <c r="W2384" s="74" t="b">
        <f ca="1" t="shared" si="267"/>
        <v>0</v>
      </c>
      <c r="X2384" s="74" t="str">
        <f ca="1" t="shared" si="268"/>
        <v>+</v>
      </c>
      <c r="Y2384" s="74" t="e">
        <f ca="1">IF(C2384="",NA(),MATCH($B2384&amp;$C2384,'Smelter Look-up'!$J:$J,0))</f>
        <v>#N/A</v>
      </c>
      <c r="AB2384" s="74">
        <f ca="1" t="shared" si="269"/>
        <v>0</v>
      </c>
      <c r="AC2384" s="74" t="str">
        <f ca="1" t="shared" si="270"/>
        <v/>
      </c>
      <c r="AD2384" s="74" t="str">
        <f ca="1" t="shared" si="271"/>
        <v/>
      </c>
    </row>
    <row r="2385" s="74" customFormat="1" ht="20.15" customHeight="1" spans="1:30">
      <c r="A2385" s="97"/>
      <c r="B2385" s="95" t="str">
        <f ca="1">IF(LEN(A2385)=0,"",INDEX('Smelter Look-up'!$A:$A,MATCH($A2385,'Smelter Look-up'!$E:$E,0)))</f>
        <v/>
      </c>
      <c r="C2385" s="95" t="str">
        <f ca="1">IF(LEN(A2385)=0,"",INDEX('Smelter Look-up'!$C:$C,MATCH($A2385,'Smelter Look-up'!$E:$E,0)))</f>
        <v/>
      </c>
      <c r="D2385" s="95"/>
      <c r="E2385" s="95" t="str">
        <f ca="1">IF(ISERROR($Y2385),"",OFFSET('Smelter Look-up'!$D$4,$Y2385-4,0)&amp;"")</f>
        <v/>
      </c>
      <c r="F2385" s="95" t="str">
        <f ca="1">IF(ISERROR($Y2385),"",OFFSET('Smelter Look-up'!$E$4,$Y2385-4,0))</f>
        <v/>
      </c>
      <c r="G2385" s="95" t="str">
        <f ca="1">IF(C2385="Smelter not listed","Enter smelter details",IF(ISERROR($Y2385),"",OFFSET('Smelter Look-up'!$F$4,$Y2385-4,0)))</f>
        <v/>
      </c>
      <c r="H2385" s="154" t="str">
        <f ca="1">IF(ISERROR($Y2385),"",OFFSET('Smelter Look-up'!$G$4,$Y2385-4,0))</f>
        <v/>
      </c>
      <c r="I2385" s="96" t="str">
        <f ca="1">IF(ISERROR($Y2385),"",OFFSET('Smelter Look-up'!$H$4,$Y2385-4,0))</f>
        <v/>
      </c>
      <c r="J2385" s="96" t="str">
        <f ca="1">IF(ISERROR($Y2385),"",OFFSET('Smelter Look-up'!$I$4,$Y2385-4,0))</f>
        <v/>
      </c>
      <c r="K2385" s="97"/>
      <c r="L2385" s="97"/>
      <c r="M2385" s="97"/>
      <c r="N2385" s="97"/>
      <c r="O2385" s="97"/>
      <c r="P2385" s="97"/>
      <c r="Q2385" s="98"/>
      <c r="R2385" s="140" t="str">
        <f ca="1">IF(ISERROR($Y2385),"",OFFSET('Smelter Look-up'!$C$4,$Y2385-4,0)&amp;"")</f>
        <v/>
      </c>
      <c r="S2385" s="98" t="str">
        <f ca="1" t="shared" si="265"/>
        <v/>
      </c>
      <c r="T2385" s="98" t="str">
        <f ca="1">IF(B2385="","",IF(ISERROR(MATCH($J2385,SorP!B:B,0)),"",INDIRECT("'SorP'!$A$"&amp;MATCH($S2385&amp;$J2385,SorP!C:C,0))))</f>
        <v/>
      </c>
      <c r="U2385" s="99"/>
      <c r="V2385" s="74" t="str">
        <f ca="1" t="shared" si="266"/>
        <v/>
      </c>
      <c r="W2385" s="74" t="b">
        <f ca="1" t="shared" si="267"/>
        <v>0</v>
      </c>
      <c r="X2385" s="74" t="str">
        <f ca="1" t="shared" si="268"/>
        <v>+</v>
      </c>
      <c r="Y2385" s="74" t="e">
        <f ca="1">IF(C2385="",NA(),MATCH($B2385&amp;$C2385,'Smelter Look-up'!$J:$J,0))</f>
        <v>#N/A</v>
      </c>
      <c r="AB2385" s="74">
        <f ca="1" t="shared" si="269"/>
        <v>0</v>
      </c>
      <c r="AC2385" s="74" t="str">
        <f ca="1" t="shared" si="270"/>
        <v/>
      </c>
      <c r="AD2385" s="74" t="str">
        <f ca="1" t="shared" si="271"/>
        <v/>
      </c>
    </row>
    <row r="2386" s="74" customFormat="1" ht="20.15" customHeight="1" spans="1:30">
      <c r="A2386" s="97"/>
      <c r="B2386" s="95" t="str">
        <f ca="1">IF(LEN(A2386)=0,"",INDEX('Smelter Look-up'!$A:$A,MATCH($A2386,'Smelter Look-up'!$E:$E,0)))</f>
        <v/>
      </c>
      <c r="C2386" s="95" t="str">
        <f ca="1">IF(LEN(A2386)=0,"",INDEX('Smelter Look-up'!$C:$C,MATCH($A2386,'Smelter Look-up'!$E:$E,0)))</f>
        <v/>
      </c>
      <c r="D2386" s="95"/>
      <c r="E2386" s="95" t="str">
        <f ca="1">IF(ISERROR($Y2386),"",OFFSET('Smelter Look-up'!$D$4,$Y2386-4,0)&amp;"")</f>
        <v/>
      </c>
      <c r="F2386" s="95" t="str">
        <f ca="1">IF(ISERROR($Y2386),"",OFFSET('Smelter Look-up'!$E$4,$Y2386-4,0))</f>
        <v/>
      </c>
      <c r="G2386" s="95" t="str">
        <f ca="1">IF(C2386="Smelter not listed","Enter smelter details",IF(ISERROR($Y2386),"",OFFSET('Smelter Look-up'!$F$4,$Y2386-4,0)))</f>
        <v/>
      </c>
      <c r="H2386" s="154" t="str">
        <f ca="1">IF(ISERROR($Y2386),"",OFFSET('Smelter Look-up'!$G$4,$Y2386-4,0))</f>
        <v/>
      </c>
      <c r="I2386" s="96" t="str">
        <f ca="1">IF(ISERROR($Y2386),"",OFFSET('Smelter Look-up'!$H$4,$Y2386-4,0))</f>
        <v/>
      </c>
      <c r="J2386" s="96" t="str">
        <f ca="1">IF(ISERROR($Y2386),"",OFFSET('Smelter Look-up'!$I$4,$Y2386-4,0))</f>
        <v/>
      </c>
      <c r="K2386" s="97"/>
      <c r="L2386" s="97"/>
      <c r="M2386" s="97"/>
      <c r="N2386" s="97"/>
      <c r="O2386" s="97"/>
      <c r="P2386" s="97"/>
      <c r="Q2386" s="98"/>
      <c r="R2386" s="140" t="str">
        <f ca="1">IF(ISERROR($Y2386),"",OFFSET('Smelter Look-up'!$C$4,$Y2386-4,0)&amp;"")</f>
        <v/>
      </c>
      <c r="S2386" s="98" t="str">
        <f ca="1" t="shared" si="265"/>
        <v/>
      </c>
      <c r="T2386" s="98" t="str">
        <f ca="1">IF(B2386="","",IF(ISERROR(MATCH($J2386,SorP!B:B,0)),"",INDIRECT("'SorP'!$A$"&amp;MATCH($S2386&amp;$J2386,SorP!C:C,0))))</f>
        <v/>
      </c>
      <c r="U2386" s="99"/>
      <c r="V2386" s="74" t="str">
        <f ca="1" t="shared" si="266"/>
        <v/>
      </c>
      <c r="W2386" s="74" t="b">
        <f ca="1" t="shared" si="267"/>
        <v>0</v>
      </c>
      <c r="X2386" s="74" t="str">
        <f ca="1" t="shared" si="268"/>
        <v>+</v>
      </c>
      <c r="Y2386" s="74" t="e">
        <f ca="1">IF(C2386="",NA(),MATCH($B2386&amp;$C2386,'Smelter Look-up'!$J:$J,0))</f>
        <v>#N/A</v>
      </c>
      <c r="AB2386" s="74">
        <f ca="1" t="shared" si="269"/>
        <v>0</v>
      </c>
      <c r="AC2386" s="74" t="str">
        <f ca="1" t="shared" si="270"/>
        <v/>
      </c>
      <c r="AD2386" s="74" t="str">
        <f ca="1" t="shared" si="271"/>
        <v/>
      </c>
    </row>
    <row r="2387" s="74" customFormat="1" ht="20.15" customHeight="1" spans="1:30">
      <c r="A2387" s="97"/>
      <c r="B2387" s="95" t="str">
        <f ca="1">IF(LEN(A2387)=0,"",INDEX('Smelter Look-up'!$A:$A,MATCH($A2387,'Smelter Look-up'!$E:$E,0)))</f>
        <v/>
      </c>
      <c r="C2387" s="95" t="str">
        <f ca="1">IF(LEN(A2387)=0,"",INDEX('Smelter Look-up'!$C:$C,MATCH($A2387,'Smelter Look-up'!$E:$E,0)))</f>
        <v/>
      </c>
      <c r="D2387" s="95"/>
      <c r="E2387" s="95" t="str">
        <f ca="1">IF(ISERROR($Y2387),"",OFFSET('Smelter Look-up'!$D$4,$Y2387-4,0)&amp;"")</f>
        <v/>
      </c>
      <c r="F2387" s="95" t="str">
        <f ca="1">IF(ISERROR($Y2387),"",OFFSET('Smelter Look-up'!$E$4,$Y2387-4,0))</f>
        <v/>
      </c>
      <c r="G2387" s="95" t="str">
        <f ca="1">IF(C2387="Smelter not listed","Enter smelter details",IF(ISERROR($Y2387),"",OFFSET('Smelter Look-up'!$F$4,$Y2387-4,0)))</f>
        <v/>
      </c>
      <c r="H2387" s="154" t="str">
        <f ca="1">IF(ISERROR($Y2387),"",OFFSET('Smelter Look-up'!$G$4,$Y2387-4,0))</f>
        <v/>
      </c>
      <c r="I2387" s="96" t="str">
        <f ca="1">IF(ISERROR($Y2387),"",OFFSET('Smelter Look-up'!$H$4,$Y2387-4,0))</f>
        <v/>
      </c>
      <c r="J2387" s="96" t="str">
        <f ca="1">IF(ISERROR($Y2387),"",OFFSET('Smelter Look-up'!$I$4,$Y2387-4,0))</f>
        <v/>
      </c>
      <c r="K2387" s="97"/>
      <c r="L2387" s="97"/>
      <c r="M2387" s="97"/>
      <c r="N2387" s="97"/>
      <c r="O2387" s="97"/>
      <c r="P2387" s="97"/>
      <c r="Q2387" s="98"/>
      <c r="R2387" s="140" t="str">
        <f ca="1">IF(ISERROR($Y2387),"",OFFSET('Smelter Look-up'!$C$4,$Y2387-4,0)&amp;"")</f>
        <v/>
      </c>
      <c r="S2387" s="98" t="str">
        <f ca="1" t="shared" si="265"/>
        <v/>
      </c>
      <c r="T2387" s="98" t="str">
        <f ca="1">IF(B2387="","",IF(ISERROR(MATCH($J2387,SorP!B:B,0)),"",INDIRECT("'SorP'!$A$"&amp;MATCH($S2387&amp;$J2387,SorP!C:C,0))))</f>
        <v/>
      </c>
      <c r="U2387" s="99"/>
      <c r="V2387" s="74" t="str">
        <f ca="1" t="shared" si="266"/>
        <v/>
      </c>
      <c r="W2387" s="74" t="b">
        <f ca="1" t="shared" si="267"/>
        <v>0</v>
      </c>
      <c r="X2387" s="74" t="str">
        <f ca="1" t="shared" si="268"/>
        <v>+</v>
      </c>
      <c r="Y2387" s="74" t="e">
        <f ca="1">IF(C2387="",NA(),MATCH($B2387&amp;$C2387,'Smelter Look-up'!$J:$J,0))</f>
        <v>#N/A</v>
      </c>
      <c r="AB2387" s="74">
        <f ca="1" t="shared" si="269"/>
        <v>0</v>
      </c>
      <c r="AC2387" s="74" t="str">
        <f ca="1" t="shared" si="270"/>
        <v/>
      </c>
      <c r="AD2387" s="74" t="str">
        <f ca="1" t="shared" si="271"/>
        <v/>
      </c>
    </row>
    <row r="2388" s="74" customFormat="1" ht="20.15" customHeight="1" spans="1:30">
      <c r="A2388" s="97"/>
      <c r="B2388" s="95" t="str">
        <f ca="1">IF(LEN(A2388)=0,"",INDEX('Smelter Look-up'!$A:$A,MATCH($A2388,'Smelter Look-up'!$E:$E,0)))</f>
        <v/>
      </c>
      <c r="C2388" s="95" t="str">
        <f ca="1">IF(LEN(A2388)=0,"",INDEX('Smelter Look-up'!$C:$C,MATCH($A2388,'Smelter Look-up'!$E:$E,0)))</f>
        <v/>
      </c>
      <c r="D2388" s="95"/>
      <c r="E2388" s="95" t="str">
        <f ca="1">IF(ISERROR($Y2388),"",OFFSET('Smelter Look-up'!$D$4,$Y2388-4,0)&amp;"")</f>
        <v/>
      </c>
      <c r="F2388" s="95" t="str">
        <f ca="1">IF(ISERROR($Y2388),"",OFFSET('Smelter Look-up'!$E$4,$Y2388-4,0))</f>
        <v/>
      </c>
      <c r="G2388" s="95" t="str">
        <f ca="1">IF(C2388="Smelter not listed","Enter smelter details",IF(ISERROR($Y2388),"",OFFSET('Smelter Look-up'!$F$4,$Y2388-4,0)))</f>
        <v/>
      </c>
      <c r="H2388" s="154" t="str">
        <f ca="1">IF(ISERROR($Y2388),"",OFFSET('Smelter Look-up'!$G$4,$Y2388-4,0))</f>
        <v/>
      </c>
      <c r="I2388" s="96" t="str">
        <f ca="1">IF(ISERROR($Y2388),"",OFFSET('Smelter Look-up'!$H$4,$Y2388-4,0))</f>
        <v/>
      </c>
      <c r="J2388" s="96" t="str">
        <f ca="1">IF(ISERROR($Y2388),"",OFFSET('Smelter Look-up'!$I$4,$Y2388-4,0))</f>
        <v/>
      </c>
      <c r="K2388" s="97"/>
      <c r="L2388" s="97"/>
      <c r="M2388" s="97"/>
      <c r="N2388" s="97"/>
      <c r="O2388" s="97"/>
      <c r="P2388" s="97"/>
      <c r="Q2388" s="98"/>
      <c r="R2388" s="140" t="str">
        <f ca="1">IF(ISERROR($Y2388),"",OFFSET('Smelter Look-up'!$C$4,$Y2388-4,0)&amp;"")</f>
        <v/>
      </c>
      <c r="S2388" s="98" t="str">
        <f ca="1" t="shared" si="265"/>
        <v/>
      </c>
      <c r="T2388" s="98" t="str">
        <f ca="1">IF(B2388="","",IF(ISERROR(MATCH($J2388,SorP!B:B,0)),"",INDIRECT("'SorP'!$A$"&amp;MATCH($S2388&amp;$J2388,SorP!C:C,0))))</f>
        <v/>
      </c>
      <c r="U2388" s="99"/>
      <c r="V2388" s="74" t="str">
        <f ca="1" t="shared" si="266"/>
        <v/>
      </c>
      <c r="W2388" s="74" t="b">
        <f ca="1" t="shared" si="267"/>
        <v>0</v>
      </c>
      <c r="X2388" s="74" t="str">
        <f ca="1" t="shared" si="268"/>
        <v>+</v>
      </c>
      <c r="Y2388" s="74" t="e">
        <f ca="1">IF(C2388="",NA(),MATCH($B2388&amp;$C2388,'Smelter Look-up'!$J:$J,0))</f>
        <v>#N/A</v>
      </c>
      <c r="AB2388" s="74">
        <f ca="1" t="shared" si="269"/>
        <v>0</v>
      </c>
      <c r="AC2388" s="74" t="str">
        <f ca="1" t="shared" si="270"/>
        <v/>
      </c>
      <c r="AD2388" s="74" t="str">
        <f ca="1" t="shared" si="271"/>
        <v/>
      </c>
    </row>
    <row r="2389" s="74" customFormat="1" ht="20.15" customHeight="1" spans="1:30">
      <c r="A2389" s="97"/>
      <c r="B2389" s="95" t="str">
        <f ca="1">IF(LEN(A2389)=0,"",INDEX('Smelter Look-up'!$A:$A,MATCH($A2389,'Smelter Look-up'!$E:$E,0)))</f>
        <v/>
      </c>
      <c r="C2389" s="95" t="str">
        <f ca="1">IF(LEN(A2389)=0,"",INDEX('Smelter Look-up'!$C:$C,MATCH($A2389,'Smelter Look-up'!$E:$E,0)))</f>
        <v/>
      </c>
      <c r="D2389" s="95"/>
      <c r="E2389" s="95" t="str">
        <f ca="1">IF(ISERROR($Y2389),"",OFFSET('Smelter Look-up'!$D$4,$Y2389-4,0)&amp;"")</f>
        <v/>
      </c>
      <c r="F2389" s="95" t="str">
        <f ca="1">IF(ISERROR($Y2389),"",OFFSET('Smelter Look-up'!$E$4,$Y2389-4,0))</f>
        <v/>
      </c>
      <c r="G2389" s="95" t="str">
        <f ca="1">IF(C2389="Smelter not listed","Enter smelter details",IF(ISERROR($Y2389),"",OFFSET('Smelter Look-up'!$F$4,$Y2389-4,0)))</f>
        <v/>
      </c>
      <c r="H2389" s="154" t="str">
        <f ca="1">IF(ISERROR($Y2389),"",OFFSET('Smelter Look-up'!$G$4,$Y2389-4,0))</f>
        <v/>
      </c>
      <c r="I2389" s="96" t="str">
        <f ca="1">IF(ISERROR($Y2389),"",OFFSET('Smelter Look-up'!$H$4,$Y2389-4,0))</f>
        <v/>
      </c>
      <c r="J2389" s="96" t="str">
        <f ca="1">IF(ISERROR($Y2389),"",OFFSET('Smelter Look-up'!$I$4,$Y2389-4,0))</f>
        <v/>
      </c>
      <c r="K2389" s="97"/>
      <c r="L2389" s="97"/>
      <c r="M2389" s="97"/>
      <c r="N2389" s="97"/>
      <c r="O2389" s="97"/>
      <c r="P2389" s="97"/>
      <c r="Q2389" s="98"/>
      <c r="R2389" s="140" t="str">
        <f ca="1">IF(ISERROR($Y2389),"",OFFSET('Smelter Look-up'!$C$4,$Y2389-4,0)&amp;"")</f>
        <v/>
      </c>
      <c r="S2389" s="98" t="str">
        <f ca="1" t="shared" si="265"/>
        <v/>
      </c>
      <c r="T2389" s="98" t="str">
        <f ca="1">IF(B2389="","",IF(ISERROR(MATCH($J2389,SorP!B:B,0)),"",INDIRECT("'SorP'!$A$"&amp;MATCH($S2389&amp;$J2389,SorP!C:C,0))))</f>
        <v/>
      </c>
      <c r="U2389" s="99"/>
      <c r="V2389" s="74" t="str">
        <f ca="1" t="shared" si="266"/>
        <v/>
      </c>
      <c r="W2389" s="74" t="b">
        <f ca="1" t="shared" si="267"/>
        <v>0</v>
      </c>
      <c r="X2389" s="74" t="str">
        <f ca="1" t="shared" si="268"/>
        <v>+</v>
      </c>
      <c r="Y2389" s="74" t="e">
        <f ca="1">IF(C2389="",NA(),MATCH($B2389&amp;$C2389,'Smelter Look-up'!$J:$J,0))</f>
        <v>#N/A</v>
      </c>
      <c r="AB2389" s="74">
        <f ca="1" t="shared" si="269"/>
        <v>0</v>
      </c>
      <c r="AC2389" s="74" t="str">
        <f ca="1" t="shared" si="270"/>
        <v/>
      </c>
      <c r="AD2389" s="74" t="str">
        <f ca="1" t="shared" si="271"/>
        <v/>
      </c>
    </row>
    <row r="2390" s="74" customFormat="1" ht="20.15" customHeight="1" spans="1:30">
      <c r="A2390" s="97"/>
      <c r="B2390" s="95" t="str">
        <f ca="1">IF(LEN(A2390)=0,"",INDEX('Smelter Look-up'!$A:$A,MATCH($A2390,'Smelter Look-up'!$E:$E,0)))</f>
        <v/>
      </c>
      <c r="C2390" s="95" t="str">
        <f ca="1">IF(LEN(A2390)=0,"",INDEX('Smelter Look-up'!$C:$C,MATCH($A2390,'Smelter Look-up'!$E:$E,0)))</f>
        <v/>
      </c>
      <c r="D2390" s="95"/>
      <c r="E2390" s="95" t="str">
        <f ca="1">IF(ISERROR($Y2390),"",OFFSET('Smelter Look-up'!$D$4,$Y2390-4,0)&amp;"")</f>
        <v/>
      </c>
      <c r="F2390" s="95" t="str">
        <f ca="1">IF(ISERROR($Y2390),"",OFFSET('Smelter Look-up'!$E$4,$Y2390-4,0))</f>
        <v/>
      </c>
      <c r="G2390" s="95" t="str">
        <f ca="1">IF(C2390="Smelter not listed","Enter smelter details",IF(ISERROR($Y2390),"",OFFSET('Smelter Look-up'!$F$4,$Y2390-4,0)))</f>
        <v/>
      </c>
      <c r="H2390" s="154" t="str">
        <f ca="1">IF(ISERROR($Y2390),"",OFFSET('Smelter Look-up'!$G$4,$Y2390-4,0))</f>
        <v/>
      </c>
      <c r="I2390" s="96" t="str">
        <f ca="1">IF(ISERROR($Y2390),"",OFFSET('Smelter Look-up'!$H$4,$Y2390-4,0))</f>
        <v/>
      </c>
      <c r="J2390" s="96" t="str">
        <f ca="1">IF(ISERROR($Y2390),"",OFFSET('Smelter Look-up'!$I$4,$Y2390-4,0))</f>
        <v/>
      </c>
      <c r="K2390" s="97"/>
      <c r="L2390" s="97"/>
      <c r="M2390" s="97"/>
      <c r="N2390" s="97"/>
      <c r="O2390" s="97"/>
      <c r="P2390" s="97"/>
      <c r="Q2390" s="98"/>
      <c r="R2390" s="140" t="str">
        <f ca="1">IF(ISERROR($Y2390),"",OFFSET('Smelter Look-up'!$C$4,$Y2390-4,0)&amp;"")</f>
        <v/>
      </c>
      <c r="S2390" s="98" t="str">
        <f ca="1" t="shared" si="265"/>
        <v/>
      </c>
      <c r="T2390" s="98" t="str">
        <f ca="1">IF(B2390="","",IF(ISERROR(MATCH($J2390,SorP!B:B,0)),"",INDIRECT("'SorP'!$A$"&amp;MATCH($S2390&amp;$J2390,SorP!C:C,0))))</f>
        <v/>
      </c>
      <c r="U2390" s="99"/>
      <c r="V2390" s="74" t="str">
        <f ca="1" t="shared" si="266"/>
        <v/>
      </c>
      <c r="W2390" s="74" t="b">
        <f ca="1" t="shared" si="267"/>
        <v>0</v>
      </c>
      <c r="X2390" s="74" t="str">
        <f ca="1" t="shared" si="268"/>
        <v>+</v>
      </c>
      <c r="Y2390" s="74" t="e">
        <f ca="1">IF(C2390="",NA(),MATCH($B2390&amp;$C2390,'Smelter Look-up'!$J:$J,0))</f>
        <v>#N/A</v>
      </c>
      <c r="AB2390" s="74">
        <f ca="1" t="shared" si="269"/>
        <v>0</v>
      </c>
      <c r="AC2390" s="74" t="str">
        <f ca="1" t="shared" si="270"/>
        <v/>
      </c>
      <c r="AD2390" s="74" t="str">
        <f ca="1" t="shared" si="271"/>
        <v/>
      </c>
    </row>
    <row r="2391" s="74" customFormat="1" ht="20.15" customHeight="1" spans="1:30">
      <c r="A2391" s="97"/>
      <c r="B2391" s="95" t="str">
        <f ca="1">IF(LEN(A2391)=0,"",INDEX('Smelter Look-up'!$A:$A,MATCH($A2391,'Smelter Look-up'!$E:$E,0)))</f>
        <v/>
      </c>
      <c r="C2391" s="95" t="str">
        <f ca="1">IF(LEN(A2391)=0,"",INDEX('Smelter Look-up'!$C:$C,MATCH($A2391,'Smelter Look-up'!$E:$E,0)))</f>
        <v/>
      </c>
      <c r="D2391" s="95"/>
      <c r="E2391" s="95" t="str">
        <f ca="1">IF(ISERROR($Y2391),"",OFFSET('Smelter Look-up'!$D$4,$Y2391-4,0)&amp;"")</f>
        <v/>
      </c>
      <c r="F2391" s="95" t="str">
        <f ca="1">IF(ISERROR($Y2391),"",OFFSET('Smelter Look-up'!$E$4,$Y2391-4,0))</f>
        <v/>
      </c>
      <c r="G2391" s="95" t="str">
        <f ca="1">IF(C2391="Smelter not listed","Enter smelter details",IF(ISERROR($Y2391),"",OFFSET('Smelter Look-up'!$F$4,$Y2391-4,0)))</f>
        <v/>
      </c>
      <c r="H2391" s="154" t="str">
        <f ca="1">IF(ISERROR($Y2391),"",OFFSET('Smelter Look-up'!$G$4,$Y2391-4,0))</f>
        <v/>
      </c>
      <c r="I2391" s="96" t="str">
        <f ca="1">IF(ISERROR($Y2391),"",OFFSET('Smelter Look-up'!$H$4,$Y2391-4,0))</f>
        <v/>
      </c>
      <c r="J2391" s="96" t="str">
        <f ca="1">IF(ISERROR($Y2391),"",OFFSET('Smelter Look-up'!$I$4,$Y2391-4,0))</f>
        <v/>
      </c>
      <c r="K2391" s="97"/>
      <c r="L2391" s="97"/>
      <c r="M2391" s="97"/>
      <c r="N2391" s="97"/>
      <c r="O2391" s="97"/>
      <c r="P2391" s="97"/>
      <c r="Q2391" s="98"/>
      <c r="R2391" s="140" t="str">
        <f ca="1">IF(ISERROR($Y2391),"",OFFSET('Smelter Look-up'!$C$4,$Y2391-4,0)&amp;"")</f>
        <v/>
      </c>
      <c r="S2391" s="98" t="str">
        <f ca="1" t="shared" si="265"/>
        <v/>
      </c>
      <c r="T2391" s="98" t="str">
        <f ca="1">IF(B2391="","",IF(ISERROR(MATCH($J2391,SorP!B:B,0)),"",INDIRECT("'SorP'!$A$"&amp;MATCH($S2391&amp;$J2391,SorP!C:C,0))))</f>
        <v/>
      </c>
      <c r="U2391" s="99"/>
      <c r="V2391" s="74" t="str">
        <f ca="1" t="shared" si="266"/>
        <v/>
      </c>
      <c r="W2391" s="74" t="b">
        <f ca="1" t="shared" si="267"/>
        <v>0</v>
      </c>
      <c r="X2391" s="74" t="str">
        <f ca="1" t="shared" si="268"/>
        <v>+</v>
      </c>
      <c r="Y2391" s="74" t="e">
        <f ca="1">IF(C2391="",NA(),MATCH($B2391&amp;$C2391,'Smelter Look-up'!$J:$J,0))</f>
        <v>#N/A</v>
      </c>
      <c r="AB2391" s="74">
        <f ca="1" t="shared" si="269"/>
        <v>0</v>
      </c>
      <c r="AC2391" s="74" t="str">
        <f ca="1" t="shared" si="270"/>
        <v/>
      </c>
      <c r="AD2391" s="74" t="str">
        <f ca="1" t="shared" si="271"/>
        <v/>
      </c>
    </row>
    <row r="2392" s="74" customFormat="1" ht="20.15" customHeight="1" spans="1:30">
      <c r="A2392" s="97"/>
      <c r="B2392" s="95" t="str">
        <f ca="1">IF(LEN(A2392)=0,"",INDEX('Smelter Look-up'!$A:$A,MATCH($A2392,'Smelter Look-up'!$E:$E,0)))</f>
        <v/>
      </c>
      <c r="C2392" s="95" t="str">
        <f ca="1">IF(LEN(A2392)=0,"",INDEX('Smelter Look-up'!$C:$C,MATCH($A2392,'Smelter Look-up'!$E:$E,0)))</f>
        <v/>
      </c>
      <c r="D2392" s="95"/>
      <c r="E2392" s="95" t="str">
        <f ca="1">IF(ISERROR($Y2392),"",OFFSET('Smelter Look-up'!$D$4,$Y2392-4,0)&amp;"")</f>
        <v/>
      </c>
      <c r="F2392" s="95" t="str">
        <f ca="1">IF(ISERROR($Y2392),"",OFFSET('Smelter Look-up'!$E$4,$Y2392-4,0))</f>
        <v/>
      </c>
      <c r="G2392" s="95" t="str">
        <f ca="1">IF(C2392="Smelter not listed","Enter smelter details",IF(ISERROR($Y2392),"",OFFSET('Smelter Look-up'!$F$4,$Y2392-4,0)))</f>
        <v/>
      </c>
      <c r="H2392" s="154" t="str">
        <f ca="1">IF(ISERROR($Y2392),"",OFFSET('Smelter Look-up'!$G$4,$Y2392-4,0))</f>
        <v/>
      </c>
      <c r="I2392" s="96" t="str">
        <f ca="1">IF(ISERROR($Y2392),"",OFFSET('Smelter Look-up'!$H$4,$Y2392-4,0))</f>
        <v/>
      </c>
      <c r="J2392" s="96" t="str">
        <f ca="1">IF(ISERROR($Y2392),"",OFFSET('Smelter Look-up'!$I$4,$Y2392-4,0))</f>
        <v/>
      </c>
      <c r="K2392" s="97"/>
      <c r="L2392" s="97"/>
      <c r="M2392" s="97"/>
      <c r="N2392" s="97"/>
      <c r="O2392" s="97"/>
      <c r="P2392" s="97"/>
      <c r="Q2392" s="98"/>
      <c r="R2392" s="140" t="str">
        <f ca="1">IF(ISERROR($Y2392),"",OFFSET('Smelter Look-up'!$C$4,$Y2392-4,0)&amp;"")</f>
        <v/>
      </c>
      <c r="S2392" s="98" t="str">
        <f ca="1" t="shared" si="265"/>
        <v/>
      </c>
      <c r="T2392" s="98" t="str">
        <f ca="1">IF(B2392="","",IF(ISERROR(MATCH($J2392,SorP!B:B,0)),"",INDIRECT("'SorP'!$A$"&amp;MATCH($S2392&amp;$J2392,SorP!C:C,0))))</f>
        <v/>
      </c>
      <c r="U2392" s="99"/>
      <c r="V2392" s="74" t="str">
        <f ca="1" t="shared" si="266"/>
        <v/>
      </c>
      <c r="W2392" s="74" t="b">
        <f ca="1" t="shared" si="267"/>
        <v>0</v>
      </c>
      <c r="X2392" s="74" t="str">
        <f ca="1" t="shared" si="268"/>
        <v>+</v>
      </c>
      <c r="Y2392" s="74" t="e">
        <f ca="1">IF(C2392="",NA(),MATCH($B2392&amp;$C2392,'Smelter Look-up'!$J:$J,0))</f>
        <v>#N/A</v>
      </c>
      <c r="AB2392" s="74">
        <f ca="1" t="shared" si="269"/>
        <v>0</v>
      </c>
      <c r="AC2392" s="74" t="str">
        <f ca="1" t="shared" si="270"/>
        <v/>
      </c>
      <c r="AD2392" s="74" t="str">
        <f ca="1" t="shared" si="271"/>
        <v/>
      </c>
    </row>
    <row r="2393" s="74" customFormat="1" ht="20.15" customHeight="1" spans="1:30">
      <c r="A2393" s="97"/>
      <c r="B2393" s="95" t="str">
        <f ca="1">IF(LEN(A2393)=0,"",INDEX('Smelter Look-up'!$A:$A,MATCH($A2393,'Smelter Look-up'!$E:$E,0)))</f>
        <v/>
      </c>
      <c r="C2393" s="95" t="str">
        <f ca="1">IF(LEN(A2393)=0,"",INDEX('Smelter Look-up'!$C:$C,MATCH($A2393,'Smelter Look-up'!$E:$E,0)))</f>
        <v/>
      </c>
      <c r="D2393" s="95"/>
      <c r="E2393" s="95" t="str">
        <f ca="1">IF(ISERROR($Y2393),"",OFFSET('Smelter Look-up'!$D$4,$Y2393-4,0)&amp;"")</f>
        <v/>
      </c>
      <c r="F2393" s="95" t="str">
        <f ca="1">IF(ISERROR($Y2393),"",OFFSET('Smelter Look-up'!$E$4,$Y2393-4,0))</f>
        <v/>
      </c>
      <c r="G2393" s="95" t="str">
        <f ca="1">IF(C2393="Smelter not listed","Enter smelter details",IF(ISERROR($Y2393),"",OFFSET('Smelter Look-up'!$F$4,$Y2393-4,0)))</f>
        <v/>
      </c>
      <c r="H2393" s="154" t="str">
        <f ca="1">IF(ISERROR($Y2393),"",OFFSET('Smelter Look-up'!$G$4,$Y2393-4,0))</f>
        <v/>
      </c>
      <c r="I2393" s="96" t="str">
        <f ca="1">IF(ISERROR($Y2393),"",OFFSET('Smelter Look-up'!$H$4,$Y2393-4,0))</f>
        <v/>
      </c>
      <c r="J2393" s="96" t="str">
        <f ca="1">IF(ISERROR($Y2393),"",OFFSET('Smelter Look-up'!$I$4,$Y2393-4,0))</f>
        <v/>
      </c>
      <c r="K2393" s="97"/>
      <c r="L2393" s="97"/>
      <c r="M2393" s="97"/>
      <c r="N2393" s="97"/>
      <c r="O2393" s="97"/>
      <c r="P2393" s="97"/>
      <c r="Q2393" s="98"/>
      <c r="R2393" s="140" t="str">
        <f ca="1">IF(ISERROR($Y2393),"",OFFSET('Smelter Look-up'!$C$4,$Y2393-4,0)&amp;"")</f>
        <v/>
      </c>
      <c r="S2393" s="98" t="str">
        <f ca="1" t="shared" si="265"/>
        <v/>
      </c>
      <c r="T2393" s="98" t="str">
        <f ca="1">IF(B2393="","",IF(ISERROR(MATCH($J2393,SorP!B:B,0)),"",INDIRECT("'SorP'!$A$"&amp;MATCH($S2393&amp;$J2393,SorP!C:C,0))))</f>
        <v/>
      </c>
      <c r="U2393" s="99"/>
      <c r="V2393" s="74" t="str">
        <f ca="1" t="shared" si="266"/>
        <v/>
      </c>
      <c r="W2393" s="74" t="b">
        <f ca="1" t="shared" si="267"/>
        <v>0</v>
      </c>
      <c r="X2393" s="74" t="str">
        <f ca="1" t="shared" si="268"/>
        <v>+</v>
      </c>
      <c r="Y2393" s="74" t="e">
        <f ca="1">IF(C2393="",NA(),MATCH($B2393&amp;$C2393,'Smelter Look-up'!$J:$J,0))</f>
        <v>#N/A</v>
      </c>
      <c r="AB2393" s="74">
        <f ca="1" t="shared" si="269"/>
        <v>0</v>
      </c>
      <c r="AC2393" s="74" t="str">
        <f ca="1" t="shared" si="270"/>
        <v/>
      </c>
      <c r="AD2393" s="74" t="str">
        <f ca="1" t="shared" si="271"/>
        <v/>
      </c>
    </row>
    <row r="2394" s="74" customFormat="1" ht="20.15" customHeight="1" spans="1:30">
      <c r="A2394" s="97"/>
      <c r="B2394" s="95" t="str">
        <f ca="1">IF(LEN(A2394)=0,"",INDEX('Smelter Look-up'!$A:$A,MATCH($A2394,'Smelter Look-up'!$E:$E,0)))</f>
        <v/>
      </c>
      <c r="C2394" s="95" t="str">
        <f ca="1">IF(LEN(A2394)=0,"",INDEX('Smelter Look-up'!$C:$C,MATCH($A2394,'Smelter Look-up'!$E:$E,0)))</f>
        <v/>
      </c>
      <c r="D2394" s="95"/>
      <c r="E2394" s="95" t="str">
        <f ca="1">IF(ISERROR($Y2394),"",OFFSET('Smelter Look-up'!$D$4,$Y2394-4,0)&amp;"")</f>
        <v/>
      </c>
      <c r="F2394" s="95" t="str">
        <f ca="1">IF(ISERROR($Y2394),"",OFFSET('Smelter Look-up'!$E$4,$Y2394-4,0))</f>
        <v/>
      </c>
      <c r="G2394" s="95" t="str">
        <f ca="1">IF(C2394="Smelter not listed","Enter smelter details",IF(ISERROR($Y2394),"",OFFSET('Smelter Look-up'!$F$4,$Y2394-4,0)))</f>
        <v/>
      </c>
      <c r="H2394" s="154" t="str">
        <f ca="1">IF(ISERROR($Y2394),"",OFFSET('Smelter Look-up'!$G$4,$Y2394-4,0))</f>
        <v/>
      </c>
      <c r="I2394" s="96" t="str">
        <f ca="1">IF(ISERROR($Y2394),"",OFFSET('Smelter Look-up'!$H$4,$Y2394-4,0))</f>
        <v/>
      </c>
      <c r="J2394" s="96" t="str">
        <f ca="1">IF(ISERROR($Y2394),"",OFFSET('Smelter Look-up'!$I$4,$Y2394-4,0))</f>
        <v/>
      </c>
      <c r="K2394" s="97"/>
      <c r="L2394" s="97"/>
      <c r="M2394" s="97"/>
      <c r="N2394" s="97"/>
      <c r="O2394" s="97"/>
      <c r="P2394" s="97"/>
      <c r="Q2394" s="98"/>
      <c r="R2394" s="140" t="str">
        <f ca="1">IF(ISERROR($Y2394),"",OFFSET('Smelter Look-up'!$C$4,$Y2394-4,0)&amp;"")</f>
        <v/>
      </c>
      <c r="S2394" s="98" t="str">
        <f ca="1" t="shared" si="265"/>
        <v/>
      </c>
      <c r="T2394" s="98" t="str">
        <f ca="1">IF(B2394="","",IF(ISERROR(MATCH($J2394,SorP!B:B,0)),"",INDIRECT("'SorP'!$A$"&amp;MATCH($S2394&amp;$J2394,SorP!C:C,0))))</f>
        <v/>
      </c>
      <c r="U2394" s="99"/>
      <c r="V2394" s="74" t="str">
        <f ca="1" t="shared" si="266"/>
        <v/>
      </c>
      <c r="W2394" s="74" t="b">
        <f ca="1" t="shared" si="267"/>
        <v>0</v>
      </c>
      <c r="X2394" s="74" t="str">
        <f ca="1" t="shared" si="268"/>
        <v>+</v>
      </c>
      <c r="Y2394" s="74" t="e">
        <f ca="1">IF(C2394="",NA(),MATCH($B2394&amp;$C2394,'Smelter Look-up'!$J:$J,0))</f>
        <v>#N/A</v>
      </c>
      <c r="AB2394" s="74">
        <f ca="1" t="shared" si="269"/>
        <v>0</v>
      </c>
      <c r="AC2394" s="74" t="str">
        <f ca="1" t="shared" si="270"/>
        <v/>
      </c>
      <c r="AD2394" s="74" t="str">
        <f ca="1" t="shared" si="271"/>
        <v/>
      </c>
    </row>
    <row r="2395" s="74" customFormat="1" ht="20.15" customHeight="1" spans="1:30">
      <c r="A2395" s="97"/>
      <c r="B2395" s="95" t="str">
        <f ca="1">IF(LEN(A2395)=0,"",INDEX('Smelter Look-up'!$A:$A,MATCH($A2395,'Smelter Look-up'!$E:$E,0)))</f>
        <v/>
      </c>
      <c r="C2395" s="95" t="str">
        <f ca="1">IF(LEN(A2395)=0,"",INDEX('Smelter Look-up'!$C:$C,MATCH($A2395,'Smelter Look-up'!$E:$E,0)))</f>
        <v/>
      </c>
      <c r="D2395" s="95"/>
      <c r="E2395" s="95" t="str">
        <f ca="1">IF(ISERROR($Y2395),"",OFFSET('Smelter Look-up'!$D$4,$Y2395-4,0)&amp;"")</f>
        <v/>
      </c>
      <c r="F2395" s="95" t="str">
        <f ca="1">IF(ISERROR($Y2395),"",OFFSET('Smelter Look-up'!$E$4,$Y2395-4,0))</f>
        <v/>
      </c>
      <c r="G2395" s="95" t="str">
        <f ca="1">IF(C2395="Smelter not listed","Enter smelter details",IF(ISERROR($Y2395),"",OFFSET('Smelter Look-up'!$F$4,$Y2395-4,0)))</f>
        <v/>
      </c>
      <c r="H2395" s="154" t="str">
        <f ca="1">IF(ISERROR($Y2395),"",OFFSET('Smelter Look-up'!$G$4,$Y2395-4,0))</f>
        <v/>
      </c>
      <c r="I2395" s="96" t="str">
        <f ca="1">IF(ISERROR($Y2395),"",OFFSET('Smelter Look-up'!$H$4,$Y2395-4,0))</f>
        <v/>
      </c>
      <c r="J2395" s="96" t="str">
        <f ca="1">IF(ISERROR($Y2395),"",OFFSET('Smelter Look-up'!$I$4,$Y2395-4,0))</f>
        <v/>
      </c>
      <c r="K2395" s="97"/>
      <c r="L2395" s="97"/>
      <c r="M2395" s="97"/>
      <c r="N2395" s="97"/>
      <c r="O2395" s="97"/>
      <c r="P2395" s="97"/>
      <c r="Q2395" s="98"/>
      <c r="R2395" s="140" t="str">
        <f ca="1">IF(ISERROR($Y2395),"",OFFSET('Smelter Look-up'!$C$4,$Y2395-4,0)&amp;"")</f>
        <v/>
      </c>
      <c r="S2395" s="98" t="str">
        <f ca="1" t="shared" si="265"/>
        <v/>
      </c>
      <c r="T2395" s="98" t="str">
        <f ca="1">IF(B2395="","",IF(ISERROR(MATCH($J2395,SorP!B:B,0)),"",INDIRECT("'SorP'!$A$"&amp;MATCH($S2395&amp;$J2395,SorP!C:C,0))))</f>
        <v/>
      </c>
      <c r="U2395" s="99"/>
      <c r="V2395" s="74" t="str">
        <f ca="1" t="shared" si="266"/>
        <v/>
      </c>
      <c r="W2395" s="74" t="b">
        <f ca="1" t="shared" si="267"/>
        <v>0</v>
      </c>
      <c r="X2395" s="74" t="str">
        <f ca="1" t="shared" si="268"/>
        <v>+</v>
      </c>
      <c r="Y2395" s="74" t="e">
        <f ca="1">IF(C2395="",NA(),MATCH($B2395&amp;$C2395,'Smelter Look-up'!$J:$J,0))</f>
        <v>#N/A</v>
      </c>
      <c r="AB2395" s="74">
        <f ca="1" t="shared" si="269"/>
        <v>0</v>
      </c>
      <c r="AC2395" s="74" t="str">
        <f ca="1" t="shared" si="270"/>
        <v/>
      </c>
      <c r="AD2395" s="74" t="str">
        <f ca="1" t="shared" si="271"/>
        <v/>
      </c>
    </row>
    <row r="2396" s="74" customFormat="1" ht="20.15" customHeight="1" spans="1:30">
      <c r="A2396" s="97"/>
      <c r="B2396" s="95" t="str">
        <f ca="1">IF(LEN(A2396)=0,"",INDEX('Smelter Look-up'!$A:$A,MATCH($A2396,'Smelter Look-up'!$E:$E,0)))</f>
        <v/>
      </c>
      <c r="C2396" s="95" t="str">
        <f ca="1">IF(LEN(A2396)=0,"",INDEX('Smelter Look-up'!$C:$C,MATCH($A2396,'Smelter Look-up'!$E:$E,0)))</f>
        <v/>
      </c>
      <c r="D2396" s="95"/>
      <c r="E2396" s="95" t="str">
        <f ca="1">IF(ISERROR($Y2396),"",OFFSET('Smelter Look-up'!$D$4,$Y2396-4,0)&amp;"")</f>
        <v/>
      </c>
      <c r="F2396" s="95" t="str">
        <f ca="1">IF(ISERROR($Y2396),"",OFFSET('Smelter Look-up'!$E$4,$Y2396-4,0))</f>
        <v/>
      </c>
      <c r="G2396" s="95" t="str">
        <f ca="1">IF(C2396="Smelter not listed","Enter smelter details",IF(ISERROR($Y2396),"",OFFSET('Smelter Look-up'!$F$4,$Y2396-4,0)))</f>
        <v/>
      </c>
      <c r="H2396" s="154" t="str">
        <f ca="1">IF(ISERROR($Y2396),"",OFFSET('Smelter Look-up'!$G$4,$Y2396-4,0))</f>
        <v/>
      </c>
      <c r="I2396" s="96" t="str">
        <f ca="1">IF(ISERROR($Y2396),"",OFFSET('Smelter Look-up'!$H$4,$Y2396-4,0))</f>
        <v/>
      </c>
      <c r="J2396" s="96" t="str">
        <f ca="1">IF(ISERROR($Y2396),"",OFFSET('Smelter Look-up'!$I$4,$Y2396-4,0))</f>
        <v/>
      </c>
      <c r="K2396" s="97"/>
      <c r="L2396" s="97"/>
      <c r="M2396" s="97"/>
      <c r="N2396" s="97"/>
      <c r="O2396" s="97"/>
      <c r="P2396" s="97"/>
      <c r="Q2396" s="98"/>
      <c r="R2396" s="140" t="str">
        <f ca="1">IF(ISERROR($Y2396),"",OFFSET('Smelter Look-up'!$C$4,$Y2396-4,0)&amp;"")</f>
        <v/>
      </c>
      <c r="S2396" s="98" t="str">
        <f ca="1" t="shared" si="265"/>
        <v/>
      </c>
      <c r="T2396" s="98" t="str">
        <f ca="1">IF(B2396="","",IF(ISERROR(MATCH($J2396,SorP!B:B,0)),"",INDIRECT("'SorP'!$A$"&amp;MATCH($S2396&amp;$J2396,SorP!C:C,0))))</f>
        <v/>
      </c>
      <c r="U2396" s="99"/>
      <c r="V2396" s="74" t="str">
        <f ca="1" t="shared" si="266"/>
        <v/>
      </c>
      <c r="W2396" s="74" t="b">
        <f ca="1" t="shared" si="267"/>
        <v>0</v>
      </c>
      <c r="X2396" s="74" t="str">
        <f ca="1" t="shared" si="268"/>
        <v>+</v>
      </c>
      <c r="Y2396" s="74" t="e">
        <f ca="1">IF(C2396="",NA(),MATCH($B2396&amp;$C2396,'Smelter Look-up'!$J:$J,0))</f>
        <v>#N/A</v>
      </c>
      <c r="AB2396" s="74">
        <f ca="1" t="shared" si="269"/>
        <v>0</v>
      </c>
      <c r="AC2396" s="74" t="str">
        <f ca="1" t="shared" si="270"/>
        <v/>
      </c>
      <c r="AD2396" s="74" t="str">
        <f ca="1" t="shared" si="271"/>
        <v/>
      </c>
    </row>
    <row r="2397" s="74" customFormat="1" ht="20.15" customHeight="1" spans="1:30">
      <c r="A2397" s="97"/>
      <c r="B2397" s="95" t="str">
        <f ca="1">IF(LEN(A2397)=0,"",INDEX('Smelter Look-up'!$A:$A,MATCH($A2397,'Smelter Look-up'!$E:$E,0)))</f>
        <v/>
      </c>
      <c r="C2397" s="95" t="str">
        <f ca="1">IF(LEN(A2397)=0,"",INDEX('Smelter Look-up'!$C:$C,MATCH($A2397,'Smelter Look-up'!$E:$E,0)))</f>
        <v/>
      </c>
      <c r="D2397" s="95"/>
      <c r="E2397" s="95" t="str">
        <f ca="1">IF(ISERROR($Y2397),"",OFFSET('Smelter Look-up'!$D$4,$Y2397-4,0)&amp;"")</f>
        <v/>
      </c>
      <c r="F2397" s="95" t="str">
        <f ca="1">IF(ISERROR($Y2397),"",OFFSET('Smelter Look-up'!$E$4,$Y2397-4,0))</f>
        <v/>
      </c>
      <c r="G2397" s="95" t="str">
        <f ca="1">IF(C2397="Smelter not listed","Enter smelter details",IF(ISERROR($Y2397),"",OFFSET('Smelter Look-up'!$F$4,$Y2397-4,0)))</f>
        <v/>
      </c>
      <c r="H2397" s="154" t="str">
        <f ca="1">IF(ISERROR($Y2397),"",OFFSET('Smelter Look-up'!$G$4,$Y2397-4,0))</f>
        <v/>
      </c>
      <c r="I2397" s="96" t="str">
        <f ca="1">IF(ISERROR($Y2397),"",OFFSET('Smelter Look-up'!$H$4,$Y2397-4,0))</f>
        <v/>
      </c>
      <c r="J2397" s="96" t="str">
        <f ca="1">IF(ISERROR($Y2397),"",OFFSET('Smelter Look-up'!$I$4,$Y2397-4,0))</f>
        <v/>
      </c>
      <c r="K2397" s="97"/>
      <c r="L2397" s="97"/>
      <c r="M2397" s="97"/>
      <c r="N2397" s="97"/>
      <c r="O2397" s="97"/>
      <c r="P2397" s="97"/>
      <c r="Q2397" s="98"/>
      <c r="R2397" s="140" t="str">
        <f ca="1">IF(ISERROR($Y2397),"",OFFSET('Smelter Look-up'!$C$4,$Y2397-4,0)&amp;"")</f>
        <v/>
      </c>
      <c r="S2397" s="98" t="str">
        <f ca="1" t="shared" si="265"/>
        <v/>
      </c>
      <c r="T2397" s="98" t="str">
        <f ca="1">IF(B2397="","",IF(ISERROR(MATCH($J2397,SorP!B:B,0)),"",INDIRECT("'SorP'!$A$"&amp;MATCH($S2397&amp;$J2397,SorP!C:C,0))))</f>
        <v/>
      </c>
      <c r="U2397" s="99"/>
      <c r="V2397" s="74" t="str">
        <f ca="1" t="shared" si="266"/>
        <v/>
      </c>
      <c r="W2397" s="74" t="b">
        <f ca="1" t="shared" si="267"/>
        <v>0</v>
      </c>
      <c r="X2397" s="74" t="str">
        <f ca="1" t="shared" si="268"/>
        <v>+</v>
      </c>
      <c r="Y2397" s="74" t="e">
        <f ca="1">IF(C2397="",NA(),MATCH($B2397&amp;$C2397,'Smelter Look-up'!$J:$J,0))</f>
        <v>#N/A</v>
      </c>
      <c r="AB2397" s="74">
        <f ca="1" t="shared" si="269"/>
        <v>0</v>
      </c>
      <c r="AC2397" s="74" t="str">
        <f ca="1" t="shared" si="270"/>
        <v/>
      </c>
      <c r="AD2397" s="74" t="str">
        <f ca="1" t="shared" si="271"/>
        <v/>
      </c>
    </row>
    <row r="2398" s="74" customFormat="1" ht="20.15" customHeight="1" spans="1:30">
      <c r="A2398" s="97"/>
      <c r="B2398" s="95" t="str">
        <f ca="1">IF(LEN(A2398)=0,"",INDEX('Smelter Look-up'!$A:$A,MATCH($A2398,'Smelter Look-up'!$E:$E,0)))</f>
        <v/>
      </c>
      <c r="C2398" s="95" t="str">
        <f ca="1">IF(LEN(A2398)=0,"",INDEX('Smelter Look-up'!$C:$C,MATCH($A2398,'Smelter Look-up'!$E:$E,0)))</f>
        <v/>
      </c>
      <c r="D2398" s="95"/>
      <c r="E2398" s="95" t="str">
        <f ca="1">IF(ISERROR($Y2398),"",OFFSET('Smelter Look-up'!$D$4,$Y2398-4,0)&amp;"")</f>
        <v/>
      </c>
      <c r="F2398" s="95" t="str">
        <f ca="1">IF(ISERROR($Y2398),"",OFFSET('Smelter Look-up'!$E$4,$Y2398-4,0))</f>
        <v/>
      </c>
      <c r="G2398" s="95" t="str">
        <f ca="1">IF(C2398="Smelter not listed","Enter smelter details",IF(ISERROR($Y2398),"",OFFSET('Smelter Look-up'!$F$4,$Y2398-4,0)))</f>
        <v/>
      </c>
      <c r="H2398" s="154" t="str">
        <f ca="1">IF(ISERROR($Y2398),"",OFFSET('Smelter Look-up'!$G$4,$Y2398-4,0))</f>
        <v/>
      </c>
      <c r="I2398" s="96" t="str">
        <f ca="1">IF(ISERROR($Y2398),"",OFFSET('Smelter Look-up'!$H$4,$Y2398-4,0))</f>
        <v/>
      </c>
      <c r="J2398" s="96" t="str">
        <f ca="1">IF(ISERROR($Y2398),"",OFFSET('Smelter Look-up'!$I$4,$Y2398-4,0))</f>
        <v/>
      </c>
      <c r="K2398" s="97"/>
      <c r="L2398" s="97"/>
      <c r="M2398" s="97"/>
      <c r="N2398" s="97"/>
      <c r="O2398" s="97"/>
      <c r="P2398" s="97"/>
      <c r="Q2398" s="98"/>
      <c r="R2398" s="140" t="str">
        <f ca="1">IF(ISERROR($Y2398),"",OFFSET('Smelter Look-up'!$C$4,$Y2398-4,0)&amp;"")</f>
        <v/>
      </c>
      <c r="S2398" s="98" t="str">
        <f ca="1" t="shared" si="265"/>
        <v/>
      </c>
      <c r="T2398" s="98" t="str">
        <f ca="1">IF(B2398="","",IF(ISERROR(MATCH($J2398,SorP!B:B,0)),"",INDIRECT("'SorP'!$A$"&amp;MATCH($S2398&amp;$J2398,SorP!C:C,0))))</f>
        <v/>
      </c>
      <c r="U2398" s="99"/>
      <c r="V2398" s="74" t="str">
        <f ca="1" t="shared" si="266"/>
        <v/>
      </c>
      <c r="W2398" s="74" t="b">
        <f ca="1" t="shared" si="267"/>
        <v>0</v>
      </c>
      <c r="X2398" s="74" t="str">
        <f ca="1" t="shared" si="268"/>
        <v>+</v>
      </c>
      <c r="Y2398" s="74" t="e">
        <f ca="1">IF(C2398="",NA(),MATCH($B2398&amp;$C2398,'Smelter Look-up'!$J:$J,0))</f>
        <v>#N/A</v>
      </c>
      <c r="AB2398" s="74">
        <f ca="1" t="shared" si="269"/>
        <v>0</v>
      </c>
      <c r="AC2398" s="74" t="str">
        <f ca="1" t="shared" si="270"/>
        <v/>
      </c>
      <c r="AD2398" s="74" t="str">
        <f ca="1" t="shared" si="271"/>
        <v/>
      </c>
    </row>
    <row r="2399" s="74" customFormat="1" ht="20.15" customHeight="1" spans="1:30">
      <c r="A2399" s="97"/>
      <c r="B2399" s="95" t="str">
        <f ca="1">IF(LEN(A2399)=0,"",INDEX('Smelter Look-up'!$A:$A,MATCH($A2399,'Smelter Look-up'!$E:$E,0)))</f>
        <v/>
      </c>
      <c r="C2399" s="95" t="str">
        <f ca="1">IF(LEN(A2399)=0,"",INDEX('Smelter Look-up'!$C:$C,MATCH($A2399,'Smelter Look-up'!$E:$E,0)))</f>
        <v/>
      </c>
      <c r="D2399" s="95"/>
      <c r="E2399" s="95" t="str">
        <f ca="1">IF(ISERROR($Y2399),"",OFFSET('Smelter Look-up'!$D$4,$Y2399-4,0)&amp;"")</f>
        <v/>
      </c>
      <c r="F2399" s="95" t="str">
        <f ca="1">IF(ISERROR($Y2399),"",OFFSET('Smelter Look-up'!$E$4,$Y2399-4,0))</f>
        <v/>
      </c>
      <c r="G2399" s="95" t="str">
        <f ca="1">IF(C2399="Smelter not listed","Enter smelter details",IF(ISERROR($Y2399),"",OFFSET('Smelter Look-up'!$F$4,$Y2399-4,0)))</f>
        <v/>
      </c>
      <c r="H2399" s="154" t="str">
        <f ca="1">IF(ISERROR($Y2399),"",OFFSET('Smelter Look-up'!$G$4,$Y2399-4,0))</f>
        <v/>
      </c>
      <c r="I2399" s="96" t="str">
        <f ca="1">IF(ISERROR($Y2399),"",OFFSET('Smelter Look-up'!$H$4,$Y2399-4,0))</f>
        <v/>
      </c>
      <c r="J2399" s="96" t="str">
        <f ca="1">IF(ISERROR($Y2399),"",OFFSET('Smelter Look-up'!$I$4,$Y2399-4,0))</f>
        <v/>
      </c>
      <c r="K2399" s="97"/>
      <c r="L2399" s="97"/>
      <c r="M2399" s="97"/>
      <c r="N2399" s="97"/>
      <c r="O2399" s="97"/>
      <c r="P2399" s="97"/>
      <c r="Q2399" s="98"/>
      <c r="R2399" s="140" t="str">
        <f ca="1">IF(ISERROR($Y2399),"",OFFSET('Smelter Look-up'!$C$4,$Y2399-4,0)&amp;"")</f>
        <v/>
      </c>
      <c r="S2399" s="98" t="str">
        <f ca="1" t="shared" si="265"/>
        <v/>
      </c>
      <c r="T2399" s="98" t="str">
        <f ca="1">IF(B2399="","",IF(ISERROR(MATCH($J2399,SorP!B:B,0)),"",INDIRECT("'SorP'!$A$"&amp;MATCH($S2399&amp;$J2399,SorP!C:C,0))))</f>
        <v/>
      </c>
      <c r="U2399" s="99"/>
      <c r="V2399" s="74" t="str">
        <f ca="1" t="shared" si="266"/>
        <v/>
      </c>
      <c r="W2399" s="74" t="b">
        <f ca="1" t="shared" si="267"/>
        <v>0</v>
      </c>
      <c r="X2399" s="74" t="str">
        <f ca="1" t="shared" si="268"/>
        <v>+</v>
      </c>
      <c r="Y2399" s="74" t="e">
        <f ca="1">IF(C2399="",NA(),MATCH($B2399&amp;$C2399,'Smelter Look-up'!$J:$J,0))</f>
        <v>#N/A</v>
      </c>
      <c r="AB2399" s="74">
        <f ca="1" t="shared" si="269"/>
        <v>0</v>
      </c>
      <c r="AC2399" s="74" t="str">
        <f ca="1" t="shared" si="270"/>
        <v/>
      </c>
      <c r="AD2399" s="74" t="str">
        <f ca="1" t="shared" si="271"/>
        <v/>
      </c>
    </row>
    <row r="2400" s="74" customFormat="1" ht="20.15" customHeight="1" spans="1:30">
      <c r="A2400" s="97"/>
      <c r="B2400" s="95" t="str">
        <f ca="1">IF(LEN(A2400)=0,"",INDEX('Smelter Look-up'!$A:$A,MATCH($A2400,'Smelter Look-up'!$E:$E,0)))</f>
        <v/>
      </c>
      <c r="C2400" s="95" t="str">
        <f ca="1">IF(LEN(A2400)=0,"",INDEX('Smelter Look-up'!$C:$C,MATCH($A2400,'Smelter Look-up'!$E:$E,0)))</f>
        <v/>
      </c>
      <c r="D2400" s="95"/>
      <c r="E2400" s="95" t="str">
        <f ca="1">IF(ISERROR($Y2400),"",OFFSET('Smelter Look-up'!$D$4,$Y2400-4,0)&amp;"")</f>
        <v/>
      </c>
      <c r="F2400" s="95" t="str">
        <f ca="1">IF(ISERROR($Y2400),"",OFFSET('Smelter Look-up'!$E$4,$Y2400-4,0))</f>
        <v/>
      </c>
      <c r="G2400" s="95" t="str">
        <f ca="1">IF(C2400="Smelter not listed","Enter smelter details",IF(ISERROR($Y2400),"",OFFSET('Smelter Look-up'!$F$4,$Y2400-4,0)))</f>
        <v/>
      </c>
      <c r="H2400" s="154" t="str">
        <f ca="1">IF(ISERROR($Y2400),"",OFFSET('Smelter Look-up'!$G$4,$Y2400-4,0))</f>
        <v/>
      </c>
      <c r="I2400" s="96" t="str">
        <f ca="1">IF(ISERROR($Y2400),"",OFFSET('Smelter Look-up'!$H$4,$Y2400-4,0))</f>
        <v/>
      </c>
      <c r="J2400" s="96" t="str">
        <f ca="1">IF(ISERROR($Y2400),"",OFFSET('Smelter Look-up'!$I$4,$Y2400-4,0))</f>
        <v/>
      </c>
      <c r="K2400" s="97"/>
      <c r="L2400" s="97"/>
      <c r="M2400" s="97"/>
      <c r="N2400" s="97"/>
      <c r="O2400" s="97"/>
      <c r="P2400" s="97"/>
      <c r="Q2400" s="98"/>
      <c r="R2400" s="140" t="str">
        <f ca="1">IF(ISERROR($Y2400),"",OFFSET('Smelter Look-up'!$C$4,$Y2400-4,0)&amp;"")</f>
        <v/>
      </c>
      <c r="S2400" s="98" t="str">
        <f ca="1" t="shared" si="265"/>
        <v/>
      </c>
      <c r="T2400" s="98" t="str">
        <f ca="1">IF(B2400="","",IF(ISERROR(MATCH($J2400,SorP!B:B,0)),"",INDIRECT("'SorP'!$A$"&amp;MATCH($S2400&amp;$J2400,SorP!C:C,0))))</f>
        <v/>
      </c>
      <c r="U2400" s="99"/>
      <c r="V2400" s="74" t="str">
        <f ca="1" t="shared" si="266"/>
        <v/>
      </c>
      <c r="W2400" s="74" t="b">
        <f ca="1" t="shared" si="267"/>
        <v>0</v>
      </c>
      <c r="X2400" s="74" t="str">
        <f ca="1" t="shared" si="268"/>
        <v>+</v>
      </c>
      <c r="Y2400" s="74" t="e">
        <f ca="1">IF(C2400="",NA(),MATCH($B2400&amp;$C2400,'Smelter Look-up'!$J:$J,0))</f>
        <v>#N/A</v>
      </c>
      <c r="AB2400" s="74">
        <f ca="1" t="shared" si="269"/>
        <v>0</v>
      </c>
      <c r="AC2400" s="74" t="str">
        <f ca="1" t="shared" si="270"/>
        <v/>
      </c>
      <c r="AD2400" s="74" t="str">
        <f ca="1" t="shared" si="271"/>
        <v/>
      </c>
    </row>
    <row r="2401" s="74" customFormat="1" ht="20.15" customHeight="1" spans="1:30">
      <c r="A2401" s="97"/>
      <c r="B2401" s="95" t="str">
        <f ca="1">IF(LEN(A2401)=0,"",INDEX('Smelter Look-up'!$A:$A,MATCH($A2401,'Smelter Look-up'!$E:$E,0)))</f>
        <v/>
      </c>
      <c r="C2401" s="95" t="str">
        <f ca="1">IF(LEN(A2401)=0,"",INDEX('Smelter Look-up'!$C:$C,MATCH($A2401,'Smelter Look-up'!$E:$E,0)))</f>
        <v/>
      </c>
      <c r="D2401" s="95"/>
      <c r="E2401" s="95" t="str">
        <f ca="1">IF(ISERROR($Y2401),"",OFFSET('Smelter Look-up'!$D$4,$Y2401-4,0)&amp;"")</f>
        <v/>
      </c>
      <c r="F2401" s="95" t="str">
        <f ca="1">IF(ISERROR($Y2401),"",OFFSET('Smelter Look-up'!$E$4,$Y2401-4,0))</f>
        <v/>
      </c>
      <c r="G2401" s="95" t="str">
        <f ca="1">IF(C2401="Smelter not listed","Enter smelter details",IF(ISERROR($Y2401),"",OFFSET('Smelter Look-up'!$F$4,$Y2401-4,0)))</f>
        <v/>
      </c>
      <c r="H2401" s="154" t="str">
        <f ca="1">IF(ISERROR($Y2401),"",OFFSET('Smelter Look-up'!$G$4,$Y2401-4,0))</f>
        <v/>
      </c>
      <c r="I2401" s="96" t="str">
        <f ca="1">IF(ISERROR($Y2401),"",OFFSET('Smelter Look-up'!$H$4,$Y2401-4,0))</f>
        <v/>
      </c>
      <c r="J2401" s="96" t="str">
        <f ca="1">IF(ISERROR($Y2401),"",OFFSET('Smelter Look-up'!$I$4,$Y2401-4,0))</f>
        <v/>
      </c>
      <c r="K2401" s="97"/>
      <c r="L2401" s="97"/>
      <c r="M2401" s="97"/>
      <c r="N2401" s="97"/>
      <c r="O2401" s="97"/>
      <c r="P2401" s="97"/>
      <c r="Q2401" s="98"/>
      <c r="R2401" s="140" t="str">
        <f ca="1">IF(ISERROR($Y2401),"",OFFSET('Smelter Look-up'!$C$4,$Y2401-4,0)&amp;"")</f>
        <v/>
      </c>
      <c r="S2401" s="98" t="str">
        <f ca="1" t="shared" si="265"/>
        <v/>
      </c>
      <c r="T2401" s="98" t="str">
        <f ca="1">IF(B2401="","",IF(ISERROR(MATCH($J2401,SorP!B:B,0)),"",INDIRECT("'SorP'!$A$"&amp;MATCH($S2401&amp;$J2401,SorP!C:C,0))))</f>
        <v/>
      </c>
      <c r="U2401" s="99"/>
      <c r="V2401" s="74" t="str">
        <f ca="1" t="shared" si="266"/>
        <v/>
      </c>
      <c r="W2401" s="74" t="b">
        <f ca="1" t="shared" si="267"/>
        <v>0</v>
      </c>
      <c r="X2401" s="74" t="str">
        <f ca="1" t="shared" si="268"/>
        <v>+</v>
      </c>
      <c r="Y2401" s="74" t="e">
        <f ca="1">IF(C2401="",NA(),MATCH($B2401&amp;$C2401,'Smelter Look-up'!$J:$J,0))</f>
        <v>#N/A</v>
      </c>
      <c r="AB2401" s="74">
        <f ca="1" t="shared" si="269"/>
        <v>0</v>
      </c>
      <c r="AC2401" s="74" t="str">
        <f ca="1" t="shared" si="270"/>
        <v/>
      </c>
      <c r="AD2401" s="74" t="str">
        <f ca="1" t="shared" si="271"/>
        <v/>
      </c>
    </row>
    <row r="2402" s="74" customFormat="1" ht="20.15" customHeight="1" spans="1:30">
      <c r="A2402" s="97"/>
      <c r="B2402" s="95" t="str">
        <f ca="1">IF(LEN(A2402)=0,"",INDEX('Smelter Look-up'!$A:$A,MATCH($A2402,'Smelter Look-up'!$E:$E,0)))</f>
        <v/>
      </c>
      <c r="C2402" s="95" t="str">
        <f ca="1">IF(LEN(A2402)=0,"",INDEX('Smelter Look-up'!$C:$C,MATCH($A2402,'Smelter Look-up'!$E:$E,0)))</f>
        <v/>
      </c>
      <c r="D2402" s="95"/>
      <c r="E2402" s="95" t="str">
        <f ca="1">IF(ISERROR($Y2402),"",OFFSET('Smelter Look-up'!$D$4,$Y2402-4,0)&amp;"")</f>
        <v/>
      </c>
      <c r="F2402" s="95" t="str">
        <f ca="1">IF(ISERROR($Y2402),"",OFFSET('Smelter Look-up'!$E$4,$Y2402-4,0))</f>
        <v/>
      </c>
      <c r="G2402" s="95" t="str">
        <f ca="1">IF(C2402="Smelter not listed","Enter smelter details",IF(ISERROR($Y2402),"",OFFSET('Smelter Look-up'!$F$4,$Y2402-4,0)))</f>
        <v/>
      </c>
      <c r="H2402" s="154" t="str">
        <f ca="1">IF(ISERROR($Y2402),"",OFFSET('Smelter Look-up'!$G$4,$Y2402-4,0))</f>
        <v/>
      </c>
      <c r="I2402" s="96" t="str">
        <f ca="1">IF(ISERROR($Y2402),"",OFFSET('Smelter Look-up'!$H$4,$Y2402-4,0))</f>
        <v/>
      </c>
      <c r="J2402" s="96" t="str">
        <f ca="1">IF(ISERROR($Y2402),"",OFFSET('Smelter Look-up'!$I$4,$Y2402-4,0))</f>
        <v/>
      </c>
      <c r="K2402" s="97"/>
      <c r="L2402" s="97"/>
      <c r="M2402" s="97"/>
      <c r="N2402" s="97"/>
      <c r="O2402" s="97"/>
      <c r="P2402" s="97"/>
      <c r="Q2402" s="98"/>
      <c r="R2402" s="140" t="str">
        <f ca="1">IF(ISERROR($Y2402),"",OFFSET('Smelter Look-up'!$C$4,$Y2402-4,0)&amp;"")</f>
        <v/>
      </c>
      <c r="S2402" s="98" t="str">
        <f ca="1" t="shared" si="265"/>
        <v/>
      </c>
      <c r="T2402" s="98" t="str">
        <f ca="1">IF(B2402="","",IF(ISERROR(MATCH($J2402,SorP!B:B,0)),"",INDIRECT("'SorP'!$A$"&amp;MATCH($S2402&amp;$J2402,SorP!C:C,0))))</f>
        <v/>
      </c>
      <c r="U2402" s="99"/>
      <c r="V2402" s="74" t="str">
        <f ca="1" t="shared" si="266"/>
        <v/>
      </c>
      <c r="W2402" s="74" t="b">
        <f ca="1" t="shared" si="267"/>
        <v>0</v>
      </c>
      <c r="X2402" s="74" t="str">
        <f ca="1" t="shared" si="268"/>
        <v>+</v>
      </c>
      <c r="Y2402" s="74" t="e">
        <f ca="1">IF(C2402="",NA(),MATCH($B2402&amp;$C2402,'Smelter Look-up'!$J:$J,0))</f>
        <v>#N/A</v>
      </c>
      <c r="AB2402" s="74">
        <f ca="1" t="shared" si="269"/>
        <v>0</v>
      </c>
      <c r="AC2402" s="74" t="str">
        <f ca="1" t="shared" si="270"/>
        <v/>
      </c>
      <c r="AD2402" s="74" t="str">
        <f ca="1" t="shared" si="271"/>
        <v/>
      </c>
    </row>
    <row r="2403" s="74" customFormat="1" ht="20.15" customHeight="1" spans="1:30">
      <c r="A2403" s="97"/>
      <c r="B2403" s="95" t="str">
        <f ca="1">IF(LEN(A2403)=0,"",INDEX('Smelter Look-up'!$A:$A,MATCH($A2403,'Smelter Look-up'!$E:$E,0)))</f>
        <v/>
      </c>
      <c r="C2403" s="95" t="str">
        <f ca="1">IF(LEN(A2403)=0,"",INDEX('Smelter Look-up'!$C:$C,MATCH($A2403,'Smelter Look-up'!$E:$E,0)))</f>
        <v/>
      </c>
      <c r="D2403" s="95"/>
      <c r="E2403" s="95" t="str">
        <f ca="1">IF(ISERROR($Y2403),"",OFFSET('Smelter Look-up'!$D$4,$Y2403-4,0)&amp;"")</f>
        <v/>
      </c>
      <c r="F2403" s="95" t="str">
        <f ca="1">IF(ISERROR($Y2403),"",OFFSET('Smelter Look-up'!$E$4,$Y2403-4,0))</f>
        <v/>
      </c>
      <c r="G2403" s="95" t="str">
        <f ca="1">IF(C2403="Smelter not listed","Enter smelter details",IF(ISERROR($Y2403),"",OFFSET('Smelter Look-up'!$F$4,$Y2403-4,0)))</f>
        <v/>
      </c>
      <c r="H2403" s="154" t="str">
        <f ca="1">IF(ISERROR($Y2403),"",OFFSET('Smelter Look-up'!$G$4,$Y2403-4,0))</f>
        <v/>
      </c>
      <c r="I2403" s="96" t="str">
        <f ca="1">IF(ISERROR($Y2403),"",OFFSET('Smelter Look-up'!$H$4,$Y2403-4,0))</f>
        <v/>
      </c>
      <c r="J2403" s="96" t="str">
        <f ca="1">IF(ISERROR($Y2403),"",OFFSET('Smelter Look-up'!$I$4,$Y2403-4,0))</f>
        <v/>
      </c>
      <c r="K2403" s="97"/>
      <c r="L2403" s="97"/>
      <c r="M2403" s="97"/>
      <c r="N2403" s="97"/>
      <c r="O2403" s="97"/>
      <c r="P2403" s="97"/>
      <c r="Q2403" s="98"/>
      <c r="R2403" s="140" t="str">
        <f ca="1">IF(ISERROR($Y2403),"",OFFSET('Smelter Look-up'!$C$4,$Y2403-4,0)&amp;"")</f>
        <v/>
      </c>
      <c r="S2403" s="98" t="str">
        <f ca="1" t="shared" si="265"/>
        <v/>
      </c>
      <c r="T2403" s="98" t="str">
        <f ca="1">IF(B2403="","",IF(ISERROR(MATCH($J2403,SorP!B:B,0)),"",INDIRECT("'SorP'!$A$"&amp;MATCH($S2403&amp;$J2403,SorP!C:C,0))))</f>
        <v/>
      </c>
      <c r="U2403" s="99"/>
      <c r="V2403" s="74" t="str">
        <f ca="1" t="shared" si="266"/>
        <v/>
      </c>
      <c r="W2403" s="74" t="b">
        <f ca="1" t="shared" si="267"/>
        <v>0</v>
      </c>
      <c r="X2403" s="74" t="str">
        <f ca="1" t="shared" si="268"/>
        <v>+</v>
      </c>
      <c r="Y2403" s="74" t="e">
        <f ca="1">IF(C2403="",NA(),MATCH($B2403&amp;$C2403,'Smelter Look-up'!$J:$J,0))</f>
        <v>#N/A</v>
      </c>
      <c r="AB2403" s="74">
        <f ca="1" t="shared" si="269"/>
        <v>0</v>
      </c>
      <c r="AC2403" s="74" t="str">
        <f ca="1" t="shared" si="270"/>
        <v/>
      </c>
      <c r="AD2403" s="74" t="str">
        <f ca="1" t="shared" si="271"/>
        <v/>
      </c>
    </row>
    <row r="2404" s="74" customFormat="1" ht="20.15" customHeight="1" spans="1:30">
      <c r="A2404" s="97"/>
      <c r="B2404" s="95" t="str">
        <f ca="1">IF(LEN(A2404)=0,"",INDEX('Smelter Look-up'!$A:$A,MATCH($A2404,'Smelter Look-up'!$E:$E,0)))</f>
        <v/>
      </c>
      <c r="C2404" s="95" t="str">
        <f ca="1">IF(LEN(A2404)=0,"",INDEX('Smelter Look-up'!$C:$C,MATCH($A2404,'Smelter Look-up'!$E:$E,0)))</f>
        <v/>
      </c>
      <c r="D2404" s="95"/>
      <c r="E2404" s="95" t="str">
        <f ca="1">IF(ISERROR($Y2404),"",OFFSET('Smelter Look-up'!$D$4,$Y2404-4,0)&amp;"")</f>
        <v/>
      </c>
      <c r="F2404" s="95" t="str">
        <f ca="1">IF(ISERROR($Y2404),"",OFFSET('Smelter Look-up'!$E$4,$Y2404-4,0))</f>
        <v/>
      </c>
      <c r="G2404" s="95" t="str">
        <f ca="1">IF(C2404="Smelter not listed","Enter smelter details",IF(ISERROR($Y2404),"",OFFSET('Smelter Look-up'!$F$4,$Y2404-4,0)))</f>
        <v/>
      </c>
      <c r="H2404" s="154" t="str">
        <f ca="1">IF(ISERROR($Y2404),"",OFFSET('Smelter Look-up'!$G$4,$Y2404-4,0))</f>
        <v/>
      </c>
      <c r="I2404" s="96" t="str">
        <f ca="1">IF(ISERROR($Y2404),"",OFFSET('Smelter Look-up'!$H$4,$Y2404-4,0))</f>
        <v/>
      </c>
      <c r="J2404" s="96" t="str">
        <f ca="1">IF(ISERROR($Y2404),"",OFFSET('Smelter Look-up'!$I$4,$Y2404-4,0))</f>
        <v/>
      </c>
      <c r="K2404" s="97"/>
      <c r="L2404" s="97"/>
      <c r="M2404" s="97"/>
      <c r="N2404" s="97"/>
      <c r="O2404" s="97"/>
      <c r="P2404" s="97"/>
      <c r="Q2404" s="98"/>
      <c r="R2404" s="140" t="str">
        <f ca="1">IF(ISERROR($Y2404),"",OFFSET('Smelter Look-up'!$C$4,$Y2404-4,0)&amp;"")</f>
        <v/>
      </c>
      <c r="S2404" s="98" t="str">
        <f ca="1" t="shared" si="265"/>
        <v/>
      </c>
      <c r="T2404" s="98" t="str">
        <f ca="1">IF(B2404="","",IF(ISERROR(MATCH($J2404,SorP!B:B,0)),"",INDIRECT("'SorP'!$A$"&amp;MATCH($S2404&amp;$J2404,SorP!C:C,0))))</f>
        <v/>
      </c>
      <c r="U2404" s="99"/>
      <c r="V2404" s="74" t="str">
        <f ca="1" t="shared" si="266"/>
        <v/>
      </c>
      <c r="W2404" s="74" t="b">
        <f ca="1" t="shared" si="267"/>
        <v>0</v>
      </c>
      <c r="X2404" s="74" t="str">
        <f ca="1" t="shared" si="268"/>
        <v>+</v>
      </c>
      <c r="Y2404" s="74" t="e">
        <f ca="1">IF(C2404="",NA(),MATCH($B2404&amp;$C2404,'Smelter Look-up'!$J:$J,0))</f>
        <v>#N/A</v>
      </c>
      <c r="AB2404" s="74">
        <f ca="1" t="shared" si="269"/>
        <v>0</v>
      </c>
      <c r="AC2404" s="74" t="str">
        <f ca="1" t="shared" si="270"/>
        <v/>
      </c>
      <c r="AD2404" s="74" t="str">
        <f ca="1" t="shared" si="271"/>
        <v/>
      </c>
    </row>
    <row r="2405" s="74" customFormat="1" ht="20.15" customHeight="1" spans="1:30">
      <c r="A2405" s="97"/>
      <c r="B2405" s="95" t="str">
        <f ca="1">IF(LEN(A2405)=0,"",INDEX('Smelter Look-up'!$A:$A,MATCH($A2405,'Smelter Look-up'!$E:$E,0)))</f>
        <v/>
      </c>
      <c r="C2405" s="95" t="str">
        <f ca="1">IF(LEN(A2405)=0,"",INDEX('Smelter Look-up'!$C:$C,MATCH($A2405,'Smelter Look-up'!$E:$E,0)))</f>
        <v/>
      </c>
      <c r="D2405" s="95"/>
      <c r="E2405" s="95" t="str">
        <f ca="1">IF(ISERROR($Y2405),"",OFFSET('Smelter Look-up'!$D$4,$Y2405-4,0)&amp;"")</f>
        <v/>
      </c>
      <c r="F2405" s="95" t="str">
        <f ca="1">IF(ISERROR($Y2405),"",OFFSET('Smelter Look-up'!$E$4,$Y2405-4,0))</f>
        <v/>
      </c>
      <c r="G2405" s="95" t="str">
        <f ca="1">IF(C2405="Smelter not listed","Enter smelter details",IF(ISERROR($Y2405),"",OFFSET('Smelter Look-up'!$F$4,$Y2405-4,0)))</f>
        <v/>
      </c>
      <c r="H2405" s="154" t="str">
        <f ca="1">IF(ISERROR($Y2405),"",OFFSET('Smelter Look-up'!$G$4,$Y2405-4,0))</f>
        <v/>
      </c>
      <c r="I2405" s="96" t="str">
        <f ca="1">IF(ISERROR($Y2405),"",OFFSET('Smelter Look-up'!$H$4,$Y2405-4,0))</f>
        <v/>
      </c>
      <c r="J2405" s="96" t="str">
        <f ca="1">IF(ISERROR($Y2405),"",OFFSET('Smelter Look-up'!$I$4,$Y2405-4,0))</f>
        <v/>
      </c>
      <c r="K2405" s="97"/>
      <c r="L2405" s="97"/>
      <c r="M2405" s="97"/>
      <c r="N2405" s="97"/>
      <c r="O2405" s="97"/>
      <c r="P2405" s="97"/>
      <c r="Q2405" s="98"/>
      <c r="R2405" s="140" t="str">
        <f ca="1">IF(ISERROR($Y2405),"",OFFSET('Smelter Look-up'!$C$4,$Y2405-4,0)&amp;"")</f>
        <v/>
      </c>
      <c r="S2405" s="98" t="str">
        <f ca="1" t="shared" si="265"/>
        <v/>
      </c>
      <c r="T2405" s="98" t="str">
        <f ca="1">IF(B2405="","",IF(ISERROR(MATCH($J2405,SorP!B:B,0)),"",INDIRECT("'SorP'!$A$"&amp;MATCH($S2405&amp;$J2405,SorP!C:C,0))))</f>
        <v/>
      </c>
      <c r="U2405" s="99"/>
      <c r="V2405" s="74" t="str">
        <f ca="1" t="shared" si="266"/>
        <v/>
      </c>
      <c r="W2405" s="74" t="b">
        <f ca="1" t="shared" si="267"/>
        <v>0</v>
      </c>
      <c r="X2405" s="74" t="str">
        <f ca="1" t="shared" si="268"/>
        <v>+</v>
      </c>
      <c r="Y2405" s="74" t="e">
        <f ca="1">IF(C2405="",NA(),MATCH($B2405&amp;$C2405,'Smelter Look-up'!$J:$J,0))</f>
        <v>#N/A</v>
      </c>
      <c r="AB2405" s="74">
        <f ca="1" t="shared" si="269"/>
        <v>0</v>
      </c>
      <c r="AC2405" s="74" t="str">
        <f ca="1" t="shared" si="270"/>
        <v/>
      </c>
      <c r="AD2405" s="74" t="str">
        <f ca="1" t="shared" si="271"/>
        <v/>
      </c>
    </row>
    <row r="2406" s="74" customFormat="1" ht="20.15" customHeight="1" spans="1:30">
      <c r="A2406" s="97"/>
      <c r="B2406" s="95" t="str">
        <f ca="1">IF(LEN(A2406)=0,"",INDEX('Smelter Look-up'!$A:$A,MATCH($A2406,'Smelter Look-up'!$E:$E,0)))</f>
        <v/>
      </c>
      <c r="C2406" s="95" t="str">
        <f ca="1">IF(LEN(A2406)=0,"",INDEX('Smelter Look-up'!$C:$C,MATCH($A2406,'Smelter Look-up'!$E:$E,0)))</f>
        <v/>
      </c>
      <c r="D2406" s="95"/>
      <c r="E2406" s="95" t="str">
        <f ca="1">IF(ISERROR($Y2406),"",OFFSET('Smelter Look-up'!$D$4,$Y2406-4,0)&amp;"")</f>
        <v/>
      </c>
      <c r="F2406" s="95" t="str">
        <f ca="1">IF(ISERROR($Y2406),"",OFFSET('Smelter Look-up'!$E$4,$Y2406-4,0))</f>
        <v/>
      </c>
      <c r="G2406" s="95" t="str">
        <f ca="1">IF(C2406="Smelter not listed","Enter smelter details",IF(ISERROR($Y2406),"",OFFSET('Smelter Look-up'!$F$4,$Y2406-4,0)))</f>
        <v/>
      </c>
      <c r="H2406" s="154" t="str">
        <f ca="1">IF(ISERROR($Y2406),"",OFFSET('Smelter Look-up'!$G$4,$Y2406-4,0))</f>
        <v/>
      </c>
      <c r="I2406" s="96" t="str">
        <f ca="1">IF(ISERROR($Y2406),"",OFFSET('Smelter Look-up'!$H$4,$Y2406-4,0))</f>
        <v/>
      </c>
      <c r="J2406" s="96" t="str">
        <f ca="1">IF(ISERROR($Y2406),"",OFFSET('Smelter Look-up'!$I$4,$Y2406-4,0))</f>
        <v/>
      </c>
      <c r="K2406" s="97"/>
      <c r="L2406" s="97"/>
      <c r="M2406" s="97"/>
      <c r="N2406" s="97"/>
      <c r="O2406" s="97"/>
      <c r="P2406" s="97"/>
      <c r="Q2406" s="98"/>
      <c r="R2406" s="140" t="str">
        <f ca="1">IF(ISERROR($Y2406),"",OFFSET('Smelter Look-up'!$C$4,$Y2406-4,0)&amp;"")</f>
        <v/>
      </c>
      <c r="S2406" s="98" t="str">
        <f ca="1" t="shared" si="265"/>
        <v/>
      </c>
      <c r="T2406" s="98" t="str">
        <f ca="1">IF(B2406="","",IF(ISERROR(MATCH($J2406,SorP!B:B,0)),"",INDIRECT("'SorP'!$A$"&amp;MATCH($S2406&amp;$J2406,SorP!C:C,0))))</f>
        <v/>
      </c>
      <c r="U2406" s="99"/>
      <c r="V2406" s="74" t="str">
        <f ca="1" t="shared" si="266"/>
        <v/>
      </c>
      <c r="W2406" s="74" t="b">
        <f ca="1" t="shared" si="267"/>
        <v>0</v>
      </c>
      <c r="X2406" s="74" t="str">
        <f ca="1" t="shared" si="268"/>
        <v>+</v>
      </c>
      <c r="Y2406" s="74" t="e">
        <f ca="1">IF(C2406="",NA(),MATCH($B2406&amp;$C2406,'Smelter Look-up'!$J:$J,0))</f>
        <v>#N/A</v>
      </c>
      <c r="AB2406" s="74">
        <f ca="1" t="shared" si="269"/>
        <v>0</v>
      </c>
      <c r="AC2406" s="74" t="str">
        <f ca="1" t="shared" si="270"/>
        <v/>
      </c>
      <c r="AD2406" s="74" t="str">
        <f ca="1" t="shared" si="271"/>
        <v/>
      </c>
    </row>
    <row r="2407" s="74" customFormat="1" ht="20.15" customHeight="1" spans="1:30">
      <c r="A2407" s="97"/>
      <c r="B2407" s="95" t="str">
        <f ca="1">IF(LEN(A2407)=0,"",INDEX('Smelter Look-up'!$A:$A,MATCH($A2407,'Smelter Look-up'!$E:$E,0)))</f>
        <v/>
      </c>
      <c r="C2407" s="95" t="str">
        <f ca="1">IF(LEN(A2407)=0,"",INDEX('Smelter Look-up'!$C:$C,MATCH($A2407,'Smelter Look-up'!$E:$E,0)))</f>
        <v/>
      </c>
      <c r="D2407" s="95"/>
      <c r="E2407" s="95" t="str">
        <f ca="1">IF(ISERROR($Y2407),"",OFFSET('Smelter Look-up'!$D$4,$Y2407-4,0)&amp;"")</f>
        <v/>
      </c>
      <c r="F2407" s="95" t="str">
        <f ca="1">IF(ISERROR($Y2407),"",OFFSET('Smelter Look-up'!$E$4,$Y2407-4,0))</f>
        <v/>
      </c>
      <c r="G2407" s="95" t="str">
        <f ca="1">IF(C2407="Smelter not listed","Enter smelter details",IF(ISERROR($Y2407),"",OFFSET('Smelter Look-up'!$F$4,$Y2407-4,0)))</f>
        <v/>
      </c>
      <c r="H2407" s="154" t="str">
        <f ca="1">IF(ISERROR($Y2407),"",OFFSET('Smelter Look-up'!$G$4,$Y2407-4,0))</f>
        <v/>
      </c>
      <c r="I2407" s="96" t="str">
        <f ca="1">IF(ISERROR($Y2407),"",OFFSET('Smelter Look-up'!$H$4,$Y2407-4,0))</f>
        <v/>
      </c>
      <c r="J2407" s="96" t="str">
        <f ca="1">IF(ISERROR($Y2407),"",OFFSET('Smelter Look-up'!$I$4,$Y2407-4,0))</f>
        <v/>
      </c>
      <c r="K2407" s="97"/>
      <c r="L2407" s="97"/>
      <c r="M2407" s="97"/>
      <c r="N2407" s="97"/>
      <c r="O2407" s="97"/>
      <c r="P2407" s="97"/>
      <c r="Q2407" s="98"/>
      <c r="R2407" s="140" t="str">
        <f ca="1">IF(ISERROR($Y2407),"",OFFSET('Smelter Look-up'!$C$4,$Y2407-4,0)&amp;"")</f>
        <v/>
      </c>
      <c r="S2407" s="98" t="str">
        <f ca="1" t="shared" si="265"/>
        <v/>
      </c>
      <c r="T2407" s="98" t="str">
        <f ca="1">IF(B2407="","",IF(ISERROR(MATCH($J2407,SorP!B:B,0)),"",INDIRECT("'SorP'!$A$"&amp;MATCH($S2407&amp;$J2407,SorP!C:C,0))))</f>
        <v/>
      </c>
      <c r="U2407" s="99"/>
      <c r="V2407" s="74" t="str">
        <f ca="1" t="shared" si="266"/>
        <v/>
      </c>
      <c r="W2407" s="74" t="b">
        <f ca="1" t="shared" si="267"/>
        <v>0</v>
      </c>
      <c r="X2407" s="74" t="str">
        <f ca="1" t="shared" si="268"/>
        <v>+</v>
      </c>
      <c r="Y2407" s="74" t="e">
        <f ca="1">IF(C2407="",NA(),MATCH($B2407&amp;$C2407,'Smelter Look-up'!$J:$J,0))</f>
        <v>#N/A</v>
      </c>
      <c r="AB2407" s="74">
        <f ca="1" t="shared" si="269"/>
        <v>0</v>
      </c>
      <c r="AC2407" s="74" t="str">
        <f ca="1" t="shared" si="270"/>
        <v/>
      </c>
      <c r="AD2407" s="74" t="str">
        <f ca="1" t="shared" si="271"/>
        <v/>
      </c>
    </row>
    <row r="2408" s="74" customFormat="1" ht="20.15" customHeight="1" spans="1:30">
      <c r="A2408" s="97"/>
      <c r="B2408" s="95" t="str">
        <f ca="1">IF(LEN(A2408)=0,"",INDEX('Smelter Look-up'!$A:$A,MATCH($A2408,'Smelter Look-up'!$E:$E,0)))</f>
        <v/>
      </c>
      <c r="C2408" s="95" t="str">
        <f ca="1">IF(LEN(A2408)=0,"",INDEX('Smelter Look-up'!$C:$C,MATCH($A2408,'Smelter Look-up'!$E:$E,0)))</f>
        <v/>
      </c>
      <c r="D2408" s="95"/>
      <c r="E2408" s="95" t="str">
        <f ca="1">IF(ISERROR($Y2408),"",OFFSET('Smelter Look-up'!$D$4,$Y2408-4,0)&amp;"")</f>
        <v/>
      </c>
      <c r="F2408" s="95" t="str">
        <f ca="1">IF(ISERROR($Y2408),"",OFFSET('Smelter Look-up'!$E$4,$Y2408-4,0))</f>
        <v/>
      </c>
      <c r="G2408" s="95" t="str">
        <f ca="1">IF(C2408="Smelter not listed","Enter smelter details",IF(ISERROR($Y2408),"",OFFSET('Smelter Look-up'!$F$4,$Y2408-4,0)))</f>
        <v/>
      </c>
      <c r="H2408" s="154" t="str">
        <f ca="1">IF(ISERROR($Y2408),"",OFFSET('Smelter Look-up'!$G$4,$Y2408-4,0))</f>
        <v/>
      </c>
      <c r="I2408" s="96" t="str">
        <f ca="1">IF(ISERROR($Y2408),"",OFFSET('Smelter Look-up'!$H$4,$Y2408-4,0))</f>
        <v/>
      </c>
      <c r="J2408" s="96" t="str">
        <f ca="1">IF(ISERROR($Y2408),"",OFFSET('Smelter Look-up'!$I$4,$Y2408-4,0))</f>
        <v/>
      </c>
      <c r="K2408" s="97"/>
      <c r="L2408" s="97"/>
      <c r="M2408" s="97"/>
      <c r="N2408" s="97"/>
      <c r="O2408" s="97"/>
      <c r="P2408" s="97"/>
      <c r="Q2408" s="98"/>
      <c r="R2408" s="140" t="str">
        <f ca="1">IF(ISERROR($Y2408),"",OFFSET('Smelter Look-up'!$C$4,$Y2408-4,0)&amp;"")</f>
        <v/>
      </c>
      <c r="S2408" s="98" t="str">
        <f ca="1" t="shared" si="265"/>
        <v/>
      </c>
      <c r="T2408" s="98" t="str">
        <f ca="1">IF(B2408="","",IF(ISERROR(MATCH($J2408,SorP!B:B,0)),"",INDIRECT("'SorP'!$A$"&amp;MATCH($S2408&amp;$J2408,SorP!C:C,0))))</f>
        <v/>
      </c>
      <c r="U2408" s="99"/>
      <c r="V2408" s="74" t="str">
        <f ca="1" t="shared" si="266"/>
        <v/>
      </c>
      <c r="W2408" s="74" t="b">
        <f ca="1" t="shared" si="267"/>
        <v>0</v>
      </c>
      <c r="X2408" s="74" t="str">
        <f ca="1" t="shared" si="268"/>
        <v>+</v>
      </c>
      <c r="Y2408" s="74" t="e">
        <f ca="1">IF(C2408="",NA(),MATCH($B2408&amp;$C2408,'Smelter Look-up'!$J:$J,0))</f>
        <v>#N/A</v>
      </c>
      <c r="AB2408" s="74">
        <f ca="1" t="shared" si="269"/>
        <v>0</v>
      </c>
      <c r="AC2408" s="74" t="str">
        <f ca="1" t="shared" si="270"/>
        <v/>
      </c>
      <c r="AD2408" s="74" t="str">
        <f ca="1" t="shared" si="271"/>
        <v/>
      </c>
    </row>
    <row r="2409" s="74" customFormat="1" ht="20.15" customHeight="1" spans="1:30">
      <c r="A2409" s="97"/>
      <c r="B2409" s="95" t="str">
        <f ca="1">IF(LEN(A2409)=0,"",INDEX('Smelter Look-up'!$A:$A,MATCH($A2409,'Smelter Look-up'!$E:$E,0)))</f>
        <v/>
      </c>
      <c r="C2409" s="95" t="str">
        <f ca="1">IF(LEN(A2409)=0,"",INDEX('Smelter Look-up'!$C:$C,MATCH($A2409,'Smelter Look-up'!$E:$E,0)))</f>
        <v/>
      </c>
      <c r="D2409" s="95"/>
      <c r="E2409" s="95" t="str">
        <f ca="1">IF(ISERROR($Y2409),"",OFFSET('Smelter Look-up'!$D$4,$Y2409-4,0)&amp;"")</f>
        <v/>
      </c>
      <c r="F2409" s="95" t="str">
        <f ca="1">IF(ISERROR($Y2409),"",OFFSET('Smelter Look-up'!$E$4,$Y2409-4,0))</f>
        <v/>
      </c>
      <c r="G2409" s="95" t="str">
        <f ca="1">IF(C2409="Smelter not listed","Enter smelter details",IF(ISERROR($Y2409),"",OFFSET('Smelter Look-up'!$F$4,$Y2409-4,0)))</f>
        <v/>
      </c>
      <c r="H2409" s="154" t="str">
        <f ca="1">IF(ISERROR($Y2409),"",OFFSET('Smelter Look-up'!$G$4,$Y2409-4,0))</f>
        <v/>
      </c>
      <c r="I2409" s="96" t="str">
        <f ca="1">IF(ISERROR($Y2409),"",OFFSET('Smelter Look-up'!$H$4,$Y2409-4,0))</f>
        <v/>
      </c>
      <c r="J2409" s="96" t="str">
        <f ca="1">IF(ISERROR($Y2409),"",OFFSET('Smelter Look-up'!$I$4,$Y2409-4,0))</f>
        <v/>
      </c>
      <c r="K2409" s="97"/>
      <c r="L2409" s="97"/>
      <c r="M2409" s="97"/>
      <c r="N2409" s="97"/>
      <c r="O2409" s="97"/>
      <c r="P2409" s="97"/>
      <c r="Q2409" s="98"/>
      <c r="R2409" s="140" t="str">
        <f ca="1">IF(ISERROR($Y2409),"",OFFSET('Smelter Look-up'!$C$4,$Y2409-4,0)&amp;"")</f>
        <v/>
      </c>
      <c r="S2409" s="98" t="str">
        <f ca="1" t="shared" si="265"/>
        <v/>
      </c>
      <c r="T2409" s="98" t="str">
        <f ca="1">IF(B2409="","",IF(ISERROR(MATCH($J2409,SorP!B:B,0)),"",INDIRECT("'SorP'!$A$"&amp;MATCH($S2409&amp;$J2409,SorP!C:C,0))))</f>
        <v/>
      </c>
      <c r="U2409" s="99"/>
      <c r="V2409" s="74" t="str">
        <f ca="1" t="shared" si="266"/>
        <v/>
      </c>
      <c r="W2409" s="74" t="b">
        <f ca="1" t="shared" si="267"/>
        <v>0</v>
      </c>
      <c r="X2409" s="74" t="str">
        <f ca="1" t="shared" si="268"/>
        <v>+</v>
      </c>
      <c r="Y2409" s="74" t="e">
        <f ca="1">IF(C2409="",NA(),MATCH($B2409&amp;$C2409,'Smelter Look-up'!$J:$J,0))</f>
        <v>#N/A</v>
      </c>
      <c r="AB2409" s="74">
        <f ca="1" t="shared" si="269"/>
        <v>0</v>
      </c>
      <c r="AC2409" s="74" t="str">
        <f ca="1" t="shared" si="270"/>
        <v/>
      </c>
      <c r="AD2409" s="74" t="str">
        <f ca="1" t="shared" si="271"/>
        <v/>
      </c>
    </row>
    <row r="2410" s="74" customFormat="1" ht="20.15" customHeight="1" spans="1:30">
      <c r="A2410" s="97"/>
      <c r="B2410" s="95" t="str">
        <f ca="1">IF(LEN(A2410)=0,"",INDEX('Smelter Look-up'!$A:$A,MATCH($A2410,'Smelter Look-up'!$E:$E,0)))</f>
        <v/>
      </c>
      <c r="C2410" s="95" t="str">
        <f ca="1">IF(LEN(A2410)=0,"",INDEX('Smelter Look-up'!$C:$C,MATCH($A2410,'Smelter Look-up'!$E:$E,0)))</f>
        <v/>
      </c>
      <c r="D2410" s="95"/>
      <c r="E2410" s="95" t="str">
        <f ca="1">IF(ISERROR($Y2410),"",OFFSET('Smelter Look-up'!$D$4,$Y2410-4,0)&amp;"")</f>
        <v/>
      </c>
      <c r="F2410" s="95" t="str">
        <f ca="1">IF(ISERROR($Y2410),"",OFFSET('Smelter Look-up'!$E$4,$Y2410-4,0))</f>
        <v/>
      </c>
      <c r="G2410" s="95" t="str">
        <f ca="1">IF(C2410="Smelter not listed","Enter smelter details",IF(ISERROR($Y2410),"",OFFSET('Smelter Look-up'!$F$4,$Y2410-4,0)))</f>
        <v/>
      </c>
      <c r="H2410" s="154" t="str">
        <f ca="1">IF(ISERROR($Y2410),"",OFFSET('Smelter Look-up'!$G$4,$Y2410-4,0))</f>
        <v/>
      </c>
      <c r="I2410" s="96" t="str">
        <f ca="1">IF(ISERROR($Y2410),"",OFFSET('Smelter Look-up'!$H$4,$Y2410-4,0))</f>
        <v/>
      </c>
      <c r="J2410" s="96" t="str">
        <f ca="1">IF(ISERROR($Y2410),"",OFFSET('Smelter Look-up'!$I$4,$Y2410-4,0))</f>
        <v/>
      </c>
      <c r="K2410" s="97"/>
      <c r="L2410" s="97"/>
      <c r="M2410" s="97"/>
      <c r="N2410" s="97"/>
      <c r="O2410" s="97"/>
      <c r="P2410" s="97"/>
      <c r="Q2410" s="98"/>
      <c r="R2410" s="140" t="str">
        <f ca="1">IF(ISERROR($Y2410),"",OFFSET('Smelter Look-up'!$C$4,$Y2410-4,0)&amp;"")</f>
        <v/>
      </c>
      <c r="S2410" s="98" t="str">
        <f ca="1" t="shared" si="265"/>
        <v/>
      </c>
      <c r="T2410" s="98" t="str">
        <f ca="1">IF(B2410="","",IF(ISERROR(MATCH($J2410,SorP!B:B,0)),"",INDIRECT("'SorP'!$A$"&amp;MATCH($S2410&amp;$J2410,SorP!C:C,0))))</f>
        <v/>
      </c>
      <c r="U2410" s="99"/>
      <c r="V2410" s="74" t="str">
        <f ca="1" t="shared" si="266"/>
        <v/>
      </c>
      <c r="W2410" s="74" t="b">
        <f ca="1" t="shared" si="267"/>
        <v>0</v>
      </c>
      <c r="X2410" s="74" t="str">
        <f ca="1" t="shared" si="268"/>
        <v>+</v>
      </c>
      <c r="Y2410" s="74" t="e">
        <f ca="1">IF(C2410="",NA(),MATCH($B2410&amp;$C2410,'Smelter Look-up'!$J:$J,0))</f>
        <v>#N/A</v>
      </c>
      <c r="AB2410" s="74">
        <f ca="1" t="shared" si="269"/>
        <v>0</v>
      </c>
      <c r="AC2410" s="74" t="str">
        <f ca="1" t="shared" si="270"/>
        <v/>
      </c>
      <c r="AD2410" s="74" t="str">
        <f ca="1" t="shared" si="271"/>
        <v/>
      </c>
    </row>
    <row r="2411" s="74" customFormat="1" ht="20.15" customHeight="1" spans="1:30">
      <c r="A2411" s="97"/>
      <c r="B2411" s="95" t="str">
        <f ca="1">IF(LEN(A2411)=0,"",INDEX('Smelter Look-up'!$A:$A,MATCH($A2411,'Smelter Look-up'!$E:$E,0)))</f>
        <v/>
      </c>
      <c r="C2411" s="95" t="str">
        <f ca="1">IF(LEN(A2411)=0,"",INDEX('Smelter Look-up'!$C:$C,MATCH($A2411,'Smelter Look-up'!$E:$E,0)))</f>
        <v/>
      </c>
      <c r="D2411" s="95"/>
      <c r="E2411" s="95" t="str">
        <f ca="1">IF(ISERROR($Y2411),"",OFFSET('Smelter Look-up'!$D$4,$Y2411-4,0)&amp;"")</f>
        <v/>
      </c>
      <c r="F2411" s="95" t="str">
        <f ca="1">IF(ISERROR($Y2411),"",OFFSET('Smelter Look-up'!$E$4,$Y2411-4,0))</f>
        <v/>
      </c>
      <c r="G2411" s="95" t="str">
        <f ca="1">IF(C2411="Smelter not listed","Enter smelter details",IF(ISERROR($Y2411),"",OFFSET('Smelter Look-up'!$F$4,$Y2411-4,0)))</f>
        <v/>
      </c>
      <c r="H2411" s="154" t="str">
        <f ca="1">IF(ISERROR($Y2411),"",OFFSET('Smelter Look-up'!$G$4,$Y2411-4,0))</f>
        <v/>
      </c>
      <c r="I2411" s="96" t="str">
        <f ca="1">IF(ISERROR($Y2411),"",OFFSET('Smelter Look-up'!$H$4,$Y2411-4,0))</f>
        <v/>
      </c>
      <c r="J2411" s="96" t="str">
        <f ca="1">IF(ISERROR($Y2411),"",OFFSET('Smelter Look-up'!$I$4,$Y2411-4,0))</f>
        <v/>
      </c>
      <c r="K2411" s="97"/>
      <c r="L2411" s="97"/>
      <c r="M2411" s="97"/>
      <c r="N2411" s="97"/>
      <c r="O2411" s="97"/>
      <c r="P2411" s="97"/>
      <c r="Q2411" s="98"/>
      <c r="R2411" s="140" t="str">
        <f ca="1">IF(ISERROR($Y2411),"",OFFSET('Smelter Look-up'!$C$4,$Y2411-4,0)&amp;"")</f>
        <v/>
      </c>
      <c r="S2411" s="98" t="str">
        <f ca="1" t="shared" si="265"/>
        <v/>
      </c>
      <c r="T2411" s="98" t="str">
        <f ca="1">IF(B2411="","",IF(ISERROR(MATCH($J2411,SorP!B:B,0)),"",INDIRECT("'SorP'!$A$"&amp;MATCH($S2411&amp;$J2411,SorP!C:C,0))))</f>
        <v/>
      </c>
      <c r="U2411" s="99"/>
      <c r="V2411" s="74" t="str">
        <f ca="1" t="shared" si="266"/>
        <v/>
      </c>
      <c r="W2411" s="74" t="b">
        <f ca="1" t="shared" si="267"/>
        <v>0</v>
      </c>
      <c r="X2411" s="74" t="str">
        <f ca="1" t="shared" si="268"/>
        <v>+</v>
      </c>
      <c r="Y2411" s="74" t="e">
        <f ca="1">IF(C2411="",NA(),MATCH($B2411&amp;$C2411,'Smelter Look-up'!$J:$J,0))</f>
        <v>#N/A</v>
      </c>
      <c r="AB2411" s="74">
        <f ca="1" t="shared" si="269"/>
        <v>0</v>
      </c>
      <c r="AC2411" s="74" t="str">
        <f ca="1" t="shared" si="270"/>
        <v/>
      </c>
      <c r="AD2411" s="74" t="str">
        <f ca="1" t="shared" si="271"/>
        <v/>
      </c>
    </row>
    <row r="2412" s="74" customFormat="1" ht="20.15" customHeight="1" spans="1:30">
      <c r="A2412" s="97"/>
      <c r="B2412" s="95" t="str">
        <f ca="1">IF(LEN(A2412)=0,"",INDEX('Smelter Look-up'!$A:$A,MATCH($A2412,'Smelter Look-up'!$E:$E,0)))</f>
        <v/>
      </c>
      <c r="C2412" s="95" t="str">
        <f ca="1">IF(LEN(A2412)=0,"",INDEX('Smelter Look-up'!$C:$C,MATCH($A2412,'Smelter Look-up'!$E:$E,0)))</f>
        <v/>
      </c>
      <c r="D2412" s="95"/>
      <c r="E2412" s="95" t="str">
        <f ca="1">IF(ISERROR($Y2412),"",OFFSET('Smelter Look-up'!$D$4,$Y2412-4,0)&amp;"")</f>
        <v/>
      </c>
      <c r="F2412" s="95" t="str">
        <f ca="1">IF(ISERROR($Y2412),"",OFFSET('Smelter Look-up'!$E$4,$Y2412-4,0))</f>
        <v/>
      </c>
      <c r="G2412" s="95" t="str">
        <f ca="1">IF(C2412="Smelter not listed","Enter smelter details",IF(ISERROR($Y2412),"",OFFSET('Smelter Look-up'!$F$4,$Y2412-4,0)))</f>
        <v/>
      </c>
      <c r="H2412" s="154" t="str">
        <f ca="1">IF(ISERROR($Y2412),"",OFFSET('Smelter Look-up'!$G$4,$Y2412-4,0))</f>
        <v/>
      </c>
      <c r="I2412" s="96" t="str">
        <f ca="1">IF(ISERROR($Y2412),"",OFFSET('Smelter Look-up'!$H$4,$Y2412-4,0))</f>
        <v/>
      </c>
      <c r="J2412" s="96" t="str">
        <f ca="1">IF(ISERROR($Y2412),"",OFFSET('Smelter Look-up'!$I$4,$Y2412-4,0))</f>
        <v/>
      </c>
      <c r="K2412" s="97"/>
      <c r="L2412" s="97"/>
      <c r="M2412" s="97"/>
      <c r="N2412" s="97"/>
      <c r="O2412" s="97"/>
      <c r="P2412" s="97"/>
      <c r="Q2412" s="98"/>
      <c r="R2412" s="140" t="str">
        <f ca="1">IF(ISERROR($Y2412),"",OFFSET('Smelter Look-up'!$C$4,$Y2412-4,0)&amp;"")</f>
        <v/>
      </c>
      <c r="S2412" s="98" t="str">
        <f ca="1" t="shared" si="265"/>
        <v/>
      </c>
      <c r="T2412" s="98" t="str">
        <f ca="1">IF(B2412="","",IF(ISERROR(MATCH($J2412,SorP!B:B,0)),"",INDIRECT("'SorP'!$A$"&amp;MATCH($S2412&amp;$J2412,SorP!C:C,0))))</f>
        <v/>
      </c>
      <c r="U2412" s="99"/>
      <c r="V2412" s="74" t="str">
        <f ca="1" t="shared" si="266"/>
        <v/>
      </c>
      <c r="W2412" s="74" t="b">
        <f ca="1" t="shared" si="267"/>
        <v>0</v>
      </c>
      <c r="X2412" s="74" t="str">
        <f ca="1" t="shared" si="268"/>
        <v>+</v>
      </c>
      <c r="Y2412" s="74" t="e">
        <f ca="1">IF(C2412="",NA(),MATCH($B2412&amp;$C2412,'Smelter Look-up'!$J:$J,0))</f>
        <v>#N/A</v>
      </c>
      <c r="AB2412" s="74">
        <f ca="1" t="shared" si="269"/>
        <v>0</v>
      </c>
      <c r="AC2412" s="74" t="str">
        <f ca="1" t="shared" si="270"/>
        <v/>
      </c>
      <c r="AD2412" s="74" t="str">
        <f ca="1" t="shared" si="271"/>
        <v/>
      </c>
    </row>
    <row r="2413" s="74" customFormat="1" ht="20.15" customHeight="1" spans="1:30">
      <c r="A2413" s="97"/>
      <c r="B2413" s="95" t="str">
        <f ca="1">IF(LEN(A2413)=0,"",INDEX('Smelter Look-up'!$A:$A,MATCH($A2413,'Smelter Look-up'!$E:$E,0)))</f>
        <v/>
      </c>
      <c r="C2413" s="95" t="str">
        <f ca="1">IF(LEN(A2413)=0,"",INDEX('Smelter Look-up'!$C:$C,MATCH($A2413,'Smelter Look-up'!$E:$E,0)))</f>
        <v/>
      </c>
      <c r="D2413" s="95"/>
      <c r="E2413" s="95" t="str">
        <f ca="1">IF(ISERROR($Y2413),"",OFFSET('Smelter Look-up'!$D$4,$Y2413-4,0)&amp;"")</f>
        <v/>
      </c>
      <c r="F2413" s="95" t="str">
        <f ca="1">IF(ISERROR($Y2413),"",OFFSET('Smelter Look-up'!$E$4,$Y2413-4,0))</f>
        <v/>
      </c>
      <c r="G2413" s="95" t="str">
        <f ca="1">IF(C2413="Smelter not listed","Enter smelter details",IF(ISERROR($Y2413),"",OFFSET('Smelter Look-up'!$F$4,$Y2413-4,0)))</f>
        <v/>
      </c>
      <c r="H2413" s="154" t="str">
        <f ca="1">IF(ISERROR($Y2413),"",OFFSET('Smelter Look-up'!$G$4,$Y2413-4,0))</f>
        <v/>
      </c>
      <c r="I2413" s="96" t="str">
        <f ca="1">IF(ISERROR($Y2413),"",OFFSET('Smelter Look-up'!$H$4,$Y2413-4,0))</f>
        <v/>
      </c>
      <c r="J2413" s="96" t="str">
        <f ca="1">IF(ISERROR($Y2413),"",OFFSET('Smelter Look-up'!$I$4,$Y2413-4,0))</f>
        <v/>
      </c>
      <c r="K2413" s="97"/>
      <c r="L2413" s="97"/>
      <c r="M2413" s="97"/>
      <c r="N2413" s="97"/>
      <c r="O2413" s="97"/>
      <c r="P2413" s="97"/>
      <c r="Q2413" s="98"/>
      <c r="R2413" s="140" t="str">
        <f ca="1">IF(ISERROR($Y2413),"",OFFSET('Smelter Look-up'!$C$4,$Y2413-4,0)&amp;"")</f>
        <v/>
      </c>
      <c r="S2413" s="98" t="str">
        <f ca="1" t="shared" si="265"/>
        <v/>
      </c>
      <c r="T2413" s="98" t="str">
        <f ca="1">IF(B2413="","",IF(ISERROR(MATCH($J2413,SorP!B:B,0)),"",INDIRECT("'SorP'!$A$"&amp;MATCH($S2413&amp;$J2413,SorP!C:C,0))))</f>
        <v/>
      </c>
      <c r="U2413" s="99"/>
      <c r="V2413" s="74" t="str">
        <f ca="1" t="shared" si="266"/>
        <v/>
      </c>
      <c r="W2413" s="74" t="b">
        <f ca="1" t="shared" si="267"/>
        <v>0</v>
      </c>
      <c r="X2413" s="74" t="str">
        <f ca="1" t="shared" si="268"/>
        <v>+</v>
      </c>
      <c r="Y2413" s="74" t="e">
        <f ca="1">IF(C2413="",NA(),MATCH($B2413&amp;$C2413,'Smelter Look-up'!$J:$J,0))</f>
        <v>#N/A</v>
      </c>
      <c r="AB2413" s="74">
        <f ca="1" t="shared" si="269"/>
        <v>0</v>
      </c>
      <c r="AC2413" s="74" t="str">
        <f ca="1" t="shared" si="270"/>
        <v/>
      </c>
      <c r="AD2413" s="74" t="str">
        <f ca="1" t="shared" si="271"/>
        <v/>
      </c>
    </row>
    <row r="2414" s="74" customFormat="1" ht="20.15" customHeight="1" spans="1:30">
      <c r="A2414" s="97"/>
      <c r="B2414" s="95" t="str">
        <f ca="1">IF(LEN(A2414)=0,"",INDEX('Smelter Look-up'!$A:$A,MATCH($A2414,'Smelter Look-up'!$E:$E,0)))</f>
        <v/>
      </c>
      <c r="C2414" s="95" t="str">
        <f ca="1">IF(LEN(A2414)=0,"",INDEX('Smelter Look-up'!$C:$C,MATCH($A2414,'Smelter Look-up'!$E:$E,0)))</f>
        <v/>
      </c>
      <c r="D2414" s="95"/>
      <c r="E2414" s="95" t="str">
        <f ca="1">IF(ISERROR($Y2414),"",OFFSET('Smelter Look-up'!$D$4,$Y2414-4,0)&amp;"")</f>
        <v/>
      </c>
      <c r="F2414" s="95" t="str">
        <f ca="1">IF(ISERROR($Y2414),"",OFFSET('Smelter Look-up'!$E$4,$Y2414-4,0))</f>
        <v/>
      </c>
      <c r="G2414" s="95" t="str">
        <f ca="1">IF(C2414="Smelter not listed","Enter smelter details",IF(ISERROR($Y2414),"",OFFSET('Smelter Look-up'!$F$4,$Y2414-4,0)))</f>
        <v/>
      </c>
      <c r="H2414" s="154" t="str">
        <f ca="1">IF(ISERROR($Y2414),"",OFFSET('Smelter Look-up'!$G$4,$Y2414-4,0))</f>
        <v/>
      </c>
      <c r="I2414" s="96" t="str">
        <f ca="1">IF(ISERROR($Y2414),"",OFFSET('Smelter Look-up'!$H$4,$Y2414-4,0))</f>
        <v/>
      </c>
      <c r="J2414" s="96" t="str">
        <f ca="1">IF(ISERROR($Y2414),"",OFFSET('Smelter Look-up'!$I$4,$Y2414-4,0))</f>
        <v/>
      </c>
      <c r="K2414" s="97"/>
      <c r="L2414" s="97"/>
      <c r="M2414" s="97"/>
      <c r="N2414" s="97"/>
      <c r="O2414" s="97"/>
      <c r="P2414" s="97"/>
      <c r="Q2414" s="98"/>
      <c r="R2414" s="140" t="str">
        <f ca="1">IF(ISERROR($Y2414),"",OFFSET('Smelter Look-up'!$C$4,$Y2414-4,0)&amp;"")</f>
        <v/>
      </c>
      <c r="S2414" s="98" t="str">
        <f ca="1" t="shared" si="265"/>
        <v/>
      </c>
      <c r="T2414" s="98" t="str">
        <f ca="1">IF(B2414="","",IF(ISERROR(MATCH($J2414,SorP!B:B,0)),"",INDIRECT("'SorP'!$A$"&amp;MATCH($S2414&amp;$J2414,SorP!C:C,0))))</f>
        <v/>
      </c>
      <c r="U2414" s="99"/>
      <c r="V2414" s="74" t="str">
        <f ca="1" t="shared" si="266"/>
        <v/>
      </c>
      <c r="W2414" s="74" t="b">
        <f ca="1" t="shared" si="267"/>
        <v>0</v>
      </c>
      <c r="X2414" s="74" t="str">
        <f ca="1" t="shared" si="268"/>
        <v>+</v>
      </c>
      <c r="Y2414" s="74" t="e">
        <f ca="1">IF(C2414="",NA(),MATCH($B2414&amp;$C2414,'Smelter Look-up'!$J:$J,0))</f>
        <v>#N/A</v>
      </c>
      <c r="AB2414" s="74">
        <f ca="1" t="shared" si="269"/>
        <v>0</v>
      </c>
      <c r="AC2414" s="74" t="str">
        <f ca="1" t="shared" si="270"/>
        <v/>
      </c>
      <c r="AD2414" s="74" t="str">
        <f ca="1" t="shared" si="271"/>
        <v/>
      </c>
    </row>
    <row r="2415" s="74" customFormat="1" ht="20.15" customHeight="1" spans="1:30">
      <c r="A2415" s="97"/>
      <c r="B2415" s="95" t="str">
        <f ca="1">IF(LEN(A2415)=0,"",INDEX('Smelter Look-up'!$A:$A,MATCH($A2415,'Smelter Look-up'!$E:$E,0)))</f>
        <v/>
      </c>
      <c r="C2415" s="95" t="str">
        <f ca="1">IF(LEN(A2415)=0,"",INDEX('Smelter Look-up'!$C:$C,MATCH($A2415,'Smelter Look-up'!$E:$E,0)))</f>
        <v/>
      </c>
      <c r="D2415" s="95"/>
      <c r="E2415" s="95" t="str">
        <f ca="1">IF(ISERROR($Y2415),"",OFFSET('Smelter Look-up'!$D$4,$Y2415-4,0)&amp;"")</f>
        <v/>
      </c>
      <c r="F2415" s="95" t="str">
        <f ca="1">IF(ISERROR($Y2415),"",OFFSET('Smelter Look-up'!$E$4,$Y2415-4,0))</f>
        <v/>
      </c>
      <c r="G2415" s="95" t="str">
        <f ca="1">IF(C2415="Smelter not listed","Enter smelter details",IF(ISERROR($Y2415),"",OFFSET('Smelter Look-up'!$F$4,$Y2415-4,0)))</f>
        <v/>
      </c>
      <c r="H2415" s="154" t="str">
        <f ca="1">IF(ISERROR($Y2415),"",OFFSET('Smelter Look-up'!$G$4,$Y2415-4,0))</f>
        <v/>
      </c>
      <c r="I2415" s="96" t="str">
        <f ca="1">IF(ISERROR($Y2415),"",OFFSET('Smelter Look-up'!$H$4,$Y2415-4,0))</f>
        <v/>
      </c>
      <c r="J2415" s="96" t="str">
        <f ca="1">IF(ISERROR($Y2415),"",OFFSET('Smelter Look-up'!$I$4,$Y2415-4,0))</f>
        <v/>
      </c>
      <c r="K2415" s="97"/>
      <c r="L2415" s="97"/>
      <c r="M2415" s="97"/>
      <c r="N2415" s="97"/>
      <c r="O2415" s="97"/>
      <c r="P2415" s="97"/>
      <c r="Q2415" s="98"/>
      <c r="R2415" s="140" t="str">
        <f ca="1">IF(ISERROR($Y2415),"",OFFSET('Smelter Look-up'!$C$4,$Y2415-4,0)&amp;"")</f>
        <v/>
      </c>
      <c r="S2415" s="98" t="str">
        <f ca="1" t="shared" si="265"/>
        <v/>
      </c>
      <c r="T2415" s="98" t="str">
        <f ca="1">IF(B2415="","",IF(ISERROR(MATCH($J2415,SorP!B:B,0)),"",INDIRECT("'SorP'!$A$"&amp;MATCH($S2415&amp;$J2415,SorP!C:C,0))))</f>
        <v/>
      </c>
      <c r="U2415" s="99"/>
      <c r="V2415" s="74" t="str">
        <f ca="1" t="shared" si="266"/>
        <v/>
      </c>
      <c r="W2415" s="74" t="b">
        <f ca="1" t="shared" si="267"/>
        <v>0</v>
      </c>
      <c r="X2415" s="74" t="str">
        <f ca="1" t="shared" si="268"/>
        <v>+</v>
      </c>
      <c r="Y2415" s="74" t="e">
        <f ca="1">IF(C2415="",NA(),MATCH($B2415&amp;$C2415,'Smelter Look-up'!$J:$J,0))</f>
        <v>#N/A</v>
      </c>
      <c r="AB2415" s="74">
        <f ca="1" t="shared" si="269"/>
        <v>0</v>
      </c>
      <c r="AC2415" s="74" t="str">
        <f ca="1" t="shared" si="270"/>
        <v/>
      </c>
      <c r="AD2415" s="74" t="str">
        <f ca="1" t="shared" si="271"/>
        <v/>
      </c>
    </row>
    <row r="2416" s="74" customFormat="1" ht="20.15" customHeight="1" spans="1:30">
      <c r="A2416" s="97"/>
      <c r="B2416" s="95" t="str">
        <f ca="1">IF(LEN(A2416)=0,"",INDEX('Smelter Look-up'!$A:$A,MATCH($A2416,'Smelter Look-up'!$E:$E,0)))</f>
        <v/>
      </c>
      <c r="C2416" s="95" t="str">
        <f ca="1">IF(LEN(A2416)=0,"",INDEX('Smelter Look-up'!$C:$C,MATCH($A2416,'Smelter Look-up'!$E:$E,0)))</f>
        <v/>
      </c>
      <c r="D2416" s="95"/>
      <c r="E2416" s="95" t="str">
        <f ca="1">IF(ISERROR($Y2416),"",OFFSET('Smelter Look-up'!$D$4,$Y2416-4,0)&amp;"")</f>
        <v/>
      </c>
      <c r="F2416" s="95" t="str">
        <f ca="1">IF(ISERROR($Y2416),"",OFFSET('Smelter Look-up'!$E$4,$Y2416-4,0))</f>
        <v/>
      </c>
      <c r="G2416" s="95" t="str">
        <f ca="1">IF(C2416="Smelter not listed","Enter smelter details",IF(ISERROR($Y2416),"",OFFSET('Smelter Look-up'!$F$4,$Y2416-4,0)))</f>
        <v/>
      </c>
      <c r="H2416" s="154" t="str">
        <f ca="1">IF(ISERROR($Y2416),"",OFFSET('Smelter Look-up'!$G$4,$Y2416-4,0))</f>
        <v/>
      </c>
      <c r="I2416" s="96" t="str">
        <f ca="1">IF(ISERROR($Y2416),"",OFFSET('Smelter Look-up'!$H$4,$Y2416-4,0))</f>
        <v/>
      </c>
      <c r="J2416" s="96" t="str">
        <f ca="1">IF(ISERROR($Y2416),"",OFFSET('Smelter Look-up'!$I$4,$Y2416-4,0))</f>
        <v/>
      </c>
      <c r="K2416" s="97"/>
      <c r="L2416" s="97"/>
      <c r="M2416" s="97"/>
      <c r="N2416" s="97"/>
      <c r="O2416" s="97"/>
      <c r="P2416" s="97"/>
      <c r="Q2416" s="98"/>
      <c r="R2416" s="140" t="str">
        <f ca="1">IF(ISERROR($Y2416),"",OFFSET('Smelter Look-up'!$C$4,$Y2416-4,0)&amp;"")</f>
        <v/>
      </c>
      <c r="S2416" s="98" t="str">
        <f ca="1" t="shared" ref="S2416:S2483" si="272">IF(B2416="","",IF(ISERROR(MATCH($E2416,CL,0)),"Unknown",INDIRECT("'C'!$A$"&amp;MATCH($E2416,CL,0)+1)))</f>
        <v/>
      </c>
      <c r="T2416" s="98" t="str">
        <f ca="1">IF(B2416="","",IF(ISERROR(MATCH($J2416,SorP!B:B,0)),"",INDIRECT("'SorP'!$A$"&amp;MATCH($S2416&amp;$J2416,SorP!C:C,0))))</f>
        <v/>
      </c>
      <c r="U2416" s="99"/>
      <c r="V2416" s="74" t="str">
        <f ca="1" t="shared" ref="V2416:V2483" si="273">B2416&amp;C2416</f>
        <v/>
      </c>
      <c r="W2416" s="74" t="b">
        <f ca="1" t="shared" ref="W2416:W2483" si="274">OR(ISBLANK(C2416),ISBLANK(E2416))</f>
        <v>0</v>
      </c>
      <c r="X2416" s="74" t="str">
        <f ca="1" t="shared" ref="X2416:X2479" si="275">IF(W2416,"",B2416&amp;"+")</f>
        <v>+</v>
      </c>
      <c r="Y2416" s="74" t="e">
        <f ca="1">IF(C2416="",NA(),MATCH($B2416&amp;$C2416,'Smelter Look-up'!$J:$J,0))</f>
        <v>#N/A</v>
      </c>
      <c r="AB2416" s="74">
        <f ca="1" t="shared" si="269"/>
        <v>0</v>
      </c>
      <c r="AC2416" s="74" t="str">
        <f ca="1" t="shared" si="270"/>
        <v/>
      </c>
      <c r="AD2416" s="74" t="str">
        <f ca="1" t="shared" si="271"/>
        <v/>
      </c>
    </row>
    <row r="2417" s="74" customFormat="1" ht="20.15" customHeight="1" spans="1:30">
      <c r="A2417" s="97"/>
      <c r="B2417" s="95" t="str">
        <f ca="1">IF(LEN(A2417)=0,"",INDEX('Smelter Look-up'!$A:$A,MATCH($A2417,'Smelter Look-up'!$E:$E,0)))</f>
        <v/>
      </c>
      <c r="C2417" s="95" t="str">
        <f ca="1">IF(LEN(A2417)=0,"",INDEX('Smelter Look-up'!$C:$C,MATCH($A2417,'Smelter Look-up'!$E:$E,0)))</f>
        <v/>
      </c>
      <c r="D2417" s="95"/>
      <c r="E2417" s="95" t="str">
        <f ca="1">IF(ISERROR($Y2417),"",OFFSET('Smelter Look-up'!$D$4,$Y2417-4,0)&amp;"")</f>
        <v/>
      </c>
      <c r="F2417" s="95" t="str">
        <f ca="1">IF(ISERROR($Y2417),"",OFFSET('Smelter Look-up'!$E$4,$Y2417-4,0))</f>
        <v/>
      </c>
      <c r="G2417" s="95" t="str">
        <f ca="1">IF(C2417="Smelter not listed","Enter smelter details",IF(ISERROR($Y2417),"",OFFSET('Smelter Look-up'!$F$4,$Y2417-4,0)))</f>
        <v/>
      </c>
      <c r="H2417" s="154" t="str">
        <f ca="1">IF(ISERROR($Y2417),"",OFFSET('Smelter Look-up'!$G$4,$Y2417-4,0))</f>
        <v/>
      </c>
      <c r="I2417" s="96" t="str">
        <f ca="1">IF(ISERROR($Y2417),"",OFFSET('Smelter Look-up'!$H$4,$Y2417-4,0))</f>
        <v/>
      </c>
      <c r="J2417" s="96" t="str">
        <f ca="1">IF(ISERROR($Y2417),"",OFFSET('Smelter Look-up'!$I$4,$Y2417-4,0))</f>
        <v/>
      </c>
      <c r="K2417" s="97"/>
      <c r="L2417" s="97"/>
      <c r="M2417" s="97"/>
      <c r="N2417" s="97"/>
      <c r="O2417" s="97"/>
      <c r="P2417" s="97"/>
      <c r="Q2417" s="98"/>
      <c r="R2417" s="140" t="str">
        <f ca="1">IF(ISERROR($Y2417),"",OFFSET('Smelter Look-up'!$C$4,$Y2417-4,0)&amp;"")</f>
        <v/>
      </c>
      <c r="S2417" s="98" t="str">
        <f ca="1" t="shared" si="272"/>
        <v/>
      </c>
      <c r="T2417" s="98" t="str">
        <f ca="1">IF(B2417="","",IF(ISERROR(MATCH($J2417,SorP!B:B,0)),"",INDIRECT("'SorP'!$A$"&amp;MATCH($S2417&amp;$J2417,SorP!C:C,0))))</f>
        <v/>
      </c>
      <c r="U2417" s="99"/>
      <c r="V2417" s="74" t="str">
        <f ca="1" t="shared" si="273"/>
        <v/>
      </c>
      <c r="W2417" s="74" t="b">
        <f ca="1" t="shared" si="274"/>
        <v>0</v>
      </c>
      <c r="X2417" s="74" t="str">
        <f ca="1" t="shared" si="275"/>
        <v>+</v>
      </c>
      <c r="Y2417" s="74" t="e">
        <f ca="1">IF(C2417="",NA(),MATCH($B2417&amp;$C2417,'Smelter Look-up'!$J:$J,0))</f>
        <v>#N/A</v>
      </c>
      <c r="AB2417" s="74">
        <f ca="1" t="shared" ref="AB2417:AB2480" si="276">IF(AND(C2417="Smelter not listed",OR(LEN(D2417)=0,LEN(E2417)=0)),1,0)</f>
        <v>0</v>
      </c>
      <c r="AC2417" s="74" t="str">
        <f ca="1" t="shared" ref="AC2417:AC2480" si="277">B2417</f>
        <v/>
      </c>
      <c r="AD2417" s="74" t="str">
        <f ca="1" t="shared" si="271"/>
        <v/>
      </c>
    </row>
    <row r="2418" s="74" customFormat="1" ht="20.15" customHeight="1" spans="1:30">
      <c r="A2418" s="97"/>
      <c r="B2418" s="95" t="str">
        <f ca="1">IF(LEN(A2418)=0,"",INDEX('Smelter Look-up'!$A:$A,MATCH($A2418,'Smelter Look-up'!$E:$E,0)))</f>
        <v/>
      </c>
      <c r="C2418" s="95" t="str">
        <f ca="1">IF(LEN(A2418)=0,"",INDEX('Smelter Look-up'!$C:$C,MATCH($A2418,'Smelter Look-up'!$E:$E,0)))</f>
        <v/>
      </c>
      <c r="D2418" s="95"/>
      <c r="E2418" s="95" t="str">
        <f ca="1">IF(ISERROR($Y2418),"",OFFSET('Smelter Look-up'!$D$4,$Y2418-4,0)&amp;"")</f>
        <v/>
      </c>
      <c r="F2418" s="95" t="str">
        <f ca="1">IF(ISERROR($Y2418),"",OFFSET('Smelter Look-up'!$E$4,$Y2418-4,0))</f>
        <v/>
      </c>
      <c r="G2418" s="95" t="str">
        <f ca="1">IF(C2418="Smelter not listed","Enter smelter details",IF(ISERROR($Y2418),"",OFFSET('Smelter Look-up'!$F$4,$Y2418-4,0)))</f>
        <v/>
      </c>
      <c r="H2418" s="154" t="str">
        <f ca="1">IF(ISERROR($Y2418),"",OFFSET('Smelter Look-up'!$G$4,$Y2418-4,0))</f>
        <v/>
      </c>
      <c r="I2418" s="96" t="str">
        <f ca="1">IF(ISERROR($Y2418),"",OFFSET('Smelter Look-up'!$H$4,$Y2418-4,0))</f>
        <v/>
      </c>
      <c r="J2418" s="96" t="str">
        <f ca="1">IF(ISERROR($Y2418),"",OFFSET('Smelter Look-up'!$I$4,$Y2418-4,0))</f>
        <v/>
      </c>
      <c r="K2418" s="97"/>
      <c r="L2418" s="97"/>
      <c r="M2418" s="97"/>
      <c r="N2418" s="97"/>
      <c r="O2418" s="97"/>
      <c r="P2418" s="97"/>
      <c r="Q2418" s="98"/>
      <c r="R2418" s="140" t="str">
        <f ca="1">IF(ISERROR($Y2418),"",OFFSET('Smelter Look-up'!$C$4,$Y2418-4,0)&amp;"")</f>
        <v/>
      </c>
      <c r="S2418" s="98" t="str">
        <f ca="1" t="shared" si="272"/>
        <v/>
      </c>
      <c r="T2418" s="98" t="str">
        <f ca="1">IF(B2418="","",IF(ISERROR(MATCH($J2418,SorP!B:B,0)),"",INDIRECT("'SorP'!$A$"&amp;MATCH($S2418&amp;$J2418,SorP!C:C,0))))</f>
        <v/>
      </c>
      <c r="U2418" s="99"/>
      <c r="V2418" s="74" t="str">
        <f ca="1" t="shared" si="273"/>
        <v/>
      </c>
      <c r="W2418" s="74" t="b">
        <f ca="1" t="shared" si="274"/>
        <v>0</v>
      </c>
      <c r="X2418" s="74" t="str">
        <f ca="1" t="shared" si="275"/>
        <v>+</v>
      </c>
      <c r="Y2418" s="74" t="e">
        <f ca="1">IF(C2418="",NA(),MATCH($B2418&amp;$C2418,'Smelter Look-up'!$J:$J,0))</f>
        <v>#N/A</v>
      </c>
      <c r="AB2418" s="74">
        <f ca="1" t="shared" si="276"/>
        <v>0</v>
      </c>
      <c r="AC2418" s="74" t="str">
        <f ca="1" t="shared" si="277"/>
        <v/>
      </c>
      <c r="AD2418" s="74" t="str">
        <f ca="1" t="shared" si="271"/>
        <v/>
      </c>
    </row>
    <row r="2419" s="74" customFormat="1" ht="20.15" customHeight="1" spans="1:30">
      <c r="A2419" s="97"/>
      <c r="B2419" s="95" t="str">
        <f ca="1">IF(LEN(A2419)=0,"",INDEX('Smelter Look-up'!$A:$A,MATCH($A2419,'Smelter Look-up'!$E:$E,0)))</f>
        <v/>
      </c>
      <c r="C2419" s="95" t="str">
        <f ca="1">IF(LEN(A2419)=0,"",INDEX('Smelter Look-up'!$C:$C,MATCH($A2419,'Smelter Look-up'!$E:$E,0)))</f>
        <v/>
      </c>
      <c r="D2419" s="95"/>
      <c r="E2419" s="95" t="str">
        <f ca="1">IF(ISERROR($Y2419),"",OFFSET('Smelter Look-up'!$D$4,$Y2419-4,0)&amp;"")</f>
        <v/>
      </c>
      <c r="F2419" s="95" t="str">
        <f ca="1">IF(ISERROR($Y2419),"",OFFSET('Smelter Look-up'!$E$4,$Y2419-4,0))</f>
        <v/>
      </c>
      <c r="G2419" s="95" t="str">
        <f ca="1">IF(C2419="Smelter not listed","Enter smelter details",IF(ISERROR($Y2419),"",OFFSET('Smelter Look-up'!$F$4,$Y2419-4,0)))</f>
        <v/>
      </c>
      <c r="H2419" s="154" t="str">
        <f ca="1">IF(ISERROR($Y2419),"",OFFSET('Smelter Look-up'!$G$4,$Y2419-4,0))</f>
        <v/>
      </c>
      <c r="I2419" s="96" t="str">
        <f ca="1">IF(ISERROR($Y2419),"",OFFSET('Smelter Look-up'!$H$4,$Y2419-4,0))</f>
        <v/>
      </c>
      <c r="J2419" s="96" t="str">
        <f ca="1">IF(ISERROR($Y2419),"",OFFSET('Smelter Look-up'!$I$4,$Y2419-4,0))</f>
        <v/>
      </c>
      <c r="K2419" s="97"/>
      <c r="L2419" s="97"/>
      <c r="M2419" s="97"/>
      <c r="N2419" s="97"/>
      <c r="O2419" s="97"/>
      <c r="P2419" s="97"/>
      <c r="Q2419" s="98"/>
      <c r="R2419" s="140" t="str">
        <f ca="1">IF(ISERROR($Y2419),"",OFFSET('Smelter Look-up'!$C$4,$Y2419-4,0)&amp;"")</f>
        <v/>
      </c>
      <c r="S2419" s="98" t="str">
        <f ca="1" t="shared" si="272"/>
        <v/>
      </c>
      <c r="T2419" s="98" t="str">
        <f ca="1">IF(B2419="","",IF(ISERROR(MATCH($J2419,SorP!B:B,0)),"",INDIRECT("'SorP'!$A$"&amp;MATCH($S2419&amp;$J2419,SorP!C:C,0))))</f>
        <v/>
      </c>
      <c r="U2419" s="99"/>
      <c r="V2419" s="74" t="str">
        <f ca="1" t="shared" si="273"/>
        <v/>
      </c>
      <c r="W2419" s="74" t="b">
        <f ca="1" t="shared" si="274"/>
        <v>0</v>
      </c>
      <c r="X2419" s="74" t="str">
        <f ca="1" t="shared" si="275"/>
        <v>+</v>
      </c>
      <c r="Y2419" s="74" t="e">
        <f ca="1">IF(C2419="",NA(),MATCH($B2419&amp;$C2419,'Smelter Look-up'!$J:$J,0))</f>
        <v>#N/A</v>
      </c>
      <c r="AB2419" s="74">
        <f ca="1" t="shared" si="276"/>
        <v>0</v>
      </c>
      <c r="AC2419" s="74" t="str">
        <f ca="1" t="shared" si="277"/>
        <v/>
      </c>
      <c r="AD2419" s="74" t="str">
        <f ca="1" t="shared" si="271"/>
        <v/>
      </c>
    </row>
    <row r="2420" s="74" customFormat="1" ht="20.15" customHeight="1" spans="1:30">
      <c r="A2420" s="97"/>
      <c r="B2420" s="95" t="str">
        <f ca="1">IF(LEN(A2420)=0,"",INDEX('Smelter Look-up'!$A:$A,MATCH($A2420,'Smelter Look-up'!$E:$E,0)))</f>
        <v/>
      </c>
      <c r="C2420" s="95" t="str">
        <f ca="1">IF(LEN(A2420)=0,"",INDEX('Smelter Look-up'!$C:$C,MATCH($A2420,'Smelter Look-up'!$E:$E,0)))</f>
        <v/>
      </c>
      <c r="D2420" s="95"/>
      <c r="E2420" s="95" t="str">
        <f ca="1">IF(ISERROR($Y2420),"",OFFSET('Smelter Look-up'!$D$4,$Y2420-4,0)&amp;"")</f>
        <v/>
      </c>
      <c r="F2420" s="95" t="str">
        <f ca="1">IF(ISERROR($Y2420),"",OFFSET('Smelter Look-up'!$E$4,$Y2420-4,0))</f>
        <v/>
      </c>
      <c r="G2420" s="95" t="str">
        <f ca="1">IF(C2420="Smelter not listed","Enter smelter details",IF(ISERROR($Y2420),"",OFFSET('Smelter Look-up'!$F$4,$Y2420-4,0)))</f>
        <v/>
      </c>
      <c r="H2420" s="154" t="str">
        <f ca="1">IF(ISERROR($Y2420),"",OFFSET('Smelter Look-up'!$G$4,$Y2420-4,0))</f>
        <v/>
      </c>
      <c r="I2420" s="96" t="str">
        <f ca="1">IF(ISERROR($Y2420),"",OFFSET('Smelter Look-up'!$H$4,$Y2420-4,0))</f>
        <v/>
      </c>
      <c r="J2420" s="96" t="str">
        <f ca="1">IF(ISERROR($Y2420),"",OFFSET('Smelter Look-up'!$I$4,$Y2420-4,0))</f>
        <v/>
      </c>
      <c r="K2420" s="97"/>
      <c r="L2420" s="97"/>
      <c r="M2420" s="97"/>
      <c r="N2420" s="97"/>
      <c r="O2420" s="97"/>
      <c r="P2420" s="97"/>
      <c r="Q2420" s="98"/>
      <c r="R2420" s="140" t="str">
        <f ca="1">IF(ISERROR($Y2420),"",OFFSET('Smelter Look-up'!$C$4,$Y2420-4,0)&amp;"")</f>
        <v/>
      </c>
      <c r="S2420" s="98" t="str">
        <f ca="1" t="shared" si="272"/>
        <v/>
      </c>
      <c r="T2420" s="98" t="str">
        <f ca="1">IF(B2420="","",IF(ISERROR(MATCH($J2420,SorP!B:B,0)),"",INDIRECT("'SorP'!$A$"&amp;MATCH($S2420&amp;$J2420,SorP!C:C,0))))</f>
        <v/>
      </c>
      <c r="U2420" s="99"/>
      <c r="V2420" s="74" t="str">
        <f ca="1" t="shared" si="273"/>
        <v/>
      </c>
      <c r="W2420" s="74" t="b">
        <f ca="1" t="shared" si="274"/>
        <v>0</v>
      </c>
      <c r="X2420" s="74" t="str">
        <f ca="1" t="shared" si="275"/>
        <v>+</v>
      </c>
      <c r="Y2420" s="74" t="e">
        <f ca="1">IF(C2420="",NA(),MATCH($B2420&amp;$C2420,'Smelter Look-up'!$J:$J,0))</f>
        <v>#N/A</v>
      </c>
      <c r="AB2420" s="74">
        <f ca="1" t="shared" si="276"/>
        <v>0</v>
      </c>
      <c r="AC2420" s="74" t="str">
        <f ca="1" t="shared" si="277"/>
        <v/>
      </c>
      <c r="AD2420" s="74" t="str">
        <f ca="1" t="shared" si="271"/>
        <v/>
      </c>
    </row>
    <row r="2421" s="74" customFormat="1" ht="20.15" customHeight="1" spans="1:30">
      <c r="A2421" s="97"/>
      <c r="B2421" s="95" t="str">
        <f ca="1">IF(LEN(A2421)=0,"",INDEX('Smelter Look-up'!$A:$A,MATCH($A2421,'Smelter Look-up'!$E:$E,0)))</f>
        <v/>
      </c>
      <c r="C2421" s="95" t="str">
        <f ca="1">IF(LEN(A2421)=0,"",INDEX('Smelter Look-up'!$C:$C,MATCH($A2421,'Smelter Look-up'!$E:$E,0)))</f>
        <v/>
      </c>
      <c r="D2421" s="95"/>
      <c r="E2421" s="95" t="str">
        <f ca="1">IF(ISERROR($Y2421),"",OFFSET('Smelter Look-up'!$D$4,$Y2421-4,0)&amp;"")</f>
        <v/>
      </c>
      <c r="F2421" s="95" t="str">
        <f ca="1">IF(ISERROR($Y2421),"",OFFSET('Smelter Look-up'!$E$4,$Y2421-4,0))</f>
        <v/>
      </c>
      <c r="G2421" s="95" t="str">
        <f ca="1">IF(C2421="Smelter not listed","Enter smelter details",IF(ISERROR($Y2421),"",OFFSET('Smelter Look-up'!$F$4,$Y2421-4,0)))</f>
        <v/>
      </c>
      <c r="H2421" s="154" t="str">
        <f ca="1">IF(ISERROR($Y2421),"",OFFSET('Smelter Look-up'!$G$4,$Y2421-4,0))</f>
        <v/>
      </c>
      <c r="I2421" s="96" t="str">
        <f ca="1">IF(ISERROR($Y2421),"",OFFSET('Smelter Look-up'!$H$4,$Y2421-4,0))</f>
        <v/>
      </c>
      <c r="J2421" s="96" t="str">
        <f ca="1">IF(ISERROR($Y2421),"",OFFSET('Smelter Look-up'!$I$4,$Y2421-4,0))</f>
        <v/>
      </c>
      <c r="K2421" s="97"/>
      <c r="L2421" s="97"/>
      <c r="M2421" s="97"/>
      <c r="N2421" s="97"/>
      <c r="O2421" s="97"/>
      <c r="P2421" s="97"/>
      <c r="Q2421" s="98"/>
      <c r="R2421" s="140" t="str">
        <f ca="1">IF(ISERROR($Y2421),"",OFFSET('Smelter Look-up'!$C$4,$Y2421-4,0)&amp;"")</f>
        <v/>
      </c>
      <c r="S2421" s="98" t="str">
        <f ca="1" t="shared" si="272"/>
        <v/>
      </c>
      <c r="T2421" s="98" t="str">
        <f ca="1">IF(B2421="","",IF(ISERROR(MATCH($J2421,SorP!B:B,0)),"",INDIRECT("'SorP'!$A$"&amp;MATCH($S2421&amp;$J2421,SorP!C:C,0))))</f>
        <v/>
      </c>
      <c r="U2421" s="99"/>
      <c r="V2421" s="74" t="str">
        <f ca="1" t="shared" si="273"/>
        <v/>
      </c>
      <c r="W2421" s="74" t="b">
        <f ca="1" t="shared" si="274"/>
        <v>0</v>
      </c>
      <c r="X2421" s="74" t="str">
        <f ca="1" t="shared" si="275"/>
        <v>+</v>
      </c>
      <c r="Y2421" s="74" t="e">
        <f ca="1">IF(C2421="",NA(),MATCH($B2421&amp;$C2421,'Smelter Look-up'!$J:$J,0))</f>
        <v>#N/A</v>
      </c>
      <c r="AB2421" s="74">
        <f ca="1" t="shared" si="276"/>
        <v>0</v>
      </c>
      <c r="AC2421" s="74" t="str">
        <f ca="1" t="shared" si="277"/>
        <v/>
      </c>
      <c r="AD2421" s="74" t="str">
        <f ca="1" t="shared" si="271"/>
        <v/>
      </c>
    </row>
    <row r="2422" s="74" customFormat="1" ht="20.15" customHeight="1" spans="1:30">
      <c r="A2422" s="97"/>
      <c r="B2422" s="95" t="str">
        <f ca="1">IF(LEN(A2422)=0,"",INDEX('Smelter Look-up'!$A:$A,MATCH($A2422,'Smelter Look-up'!$E:$E,0)))</f>
        <v/>
      </c>
      <c r="C2422" s="95" t="str">
        <f ca="1">IF(LEN(A2422)=0,"",INDEX('Smelter Look-up'!$C:$C,MATCH($A2422,'Smelter Look-up'!$E:$E,0)))</f>
        <v/>
      </c>
      <c r="D2422" s="95"/>
      <c r="E2422" s="95" t="str">
        <f ca="1">IF(ISERROR($Y2422),"",OFFSET('Smelter Look-up'!$D$4,$Y2422-4,0)&amp;"")</f>
        <v/>
      </c>
      <c r="F2422" s="95" t="str">
        <f ca="1">IF(ISERROR($Y2422),"",OFFSET('Smelter Look-up'!$E$4,$Y2422-4,0))</f>
        <v/>
      </c>
      <c r="G2422" s="95" t="str">
        <f ca="1">IF(C2422="Smelter not listed","Enter smelter details",IF(ISERROR($Y2422),"",OFFSET('Smelter Look-up'!$F$4,$Y2422-4,0)))</f>
        <v/>
      </c>
      <c r="H2422" s="154" t="str">
        <f ca="1">IF(ISERROR($Y2422),"",OFFSET('Smelter Look-up'!$G$4,$Y2422-4,0))</f>
        <v/>
      </c>
      <c r="I2422" s="96" t="str">
        <f ca="1">IF(ISERROR($Y2422),"",OFFSET('Smelter Look-up'!$H$4,$Y2422-4,0))</f>
        <v/>
      </c>
      <c r="J2422" s="96" t="str">
        <f ca="1">IF(ISERROR($Y2422),"",OFFSET('Smelter Look-up'!$I$4,$Y2422-4,0))</f>
        <v/>
      </c>
      <c r="K2422" s="97"/>
      <c r="L2422" s="97"/>
      <c r="M2422" s="97"/>
      <c r="N2422" s="97"/>
      <c r="O2422" s="97"/>
      <c r="P2422" s="97"/>
      <c r="Q2422" s="98"/>
      <c r="R2422" s="140" t="str">
        <f ca="1">IF(ISERROR($Y2422),"",OFFSET('Smelter Look-up'!$C$4,$Y2422-4,0)&amp;"")</f>
        <v/>
      </c>
      <c r="S2422" s="98" t="str">
        <f ca="1" t="shared" si="272"/>
        <v/>
      </c>
      <c r="T2422" s="98" t="str">
        <f ca="1">IF(B2422="","",IF(ISERROR(MATCH($J2422,SorP!B:B,0)),"",INDIRECT("'SorP'!$A$"&amp;MATCH($S2422&amp;$J2422,SorP!C:C,0))))</f>
        <v/>
      </c>
      <c r="U2422" s="99"/>
      <c r="V2422" s="74" t="str">
        <f ca="1" t="shared" si="273"/>
        <v/>
      </c>
      <c r="W2422" s="74" t="b">
        <f ca="1" t="shared" si="274"/>
        <v>0</v>
      </c>
      <c r="X2422" s="74" t="str">
        <f ca="1" t="shared" si="275"/>
        <v>+</v>
      </c>
      <c r="Y2422" s="74" t="e">
        <f ca="1">IF(C2422="",NA(),MATCH($B2422&amp;$C2422,'Smelter Look-up'!$J:$J,0))</f>
        <v>#N/A</v>
      </c>
      <c r="AB2422" s="74">
        <f ca="1" t="shared" si="276"/>
        <v>0</v>
      </c>
      <c r="AC2422" s="74" t="str">
        <f ca="1" t="shared" si="277"/>
        <v/>
      </c>
      <c r="AD2422" s="74" t="str">
        <f ca="1" t="shared" si="271"/>
        <v/>
      </c>
    </row>
    <row r="2423" s="74" customFormat="1" ht="20.15" customHeight="1" spans="1:30">
      <c r="A2423" s="97"/>
      <c r="B2423" s="95" t="str">
        <f ca="1">IF(LEN(A2423)=0,"",INDEX('Smelter Look-up'!$A:$A,MATCH($A2423,'Smelter Look-up'!$E:$E,0)))</f>
        <v/>
      </c>
      <c r="C2423" s="95" t="str">
        <f ca="1">IF(LEN(A2423)=0,"",INDEX('Smelter Look-up'!$C:$C,MATCH($A2423,'Smelter Look-up'!$E:$E,0)))</f>
        <v/>
      </c>
      <c r="D2423" s="95"/>
      <c r="E2423" s="95" t="str">
        <f ca="1">IF(ISERROR($Y2423),"",OFFSET('Smelter Look-up'!$D$4,$Y2423-4,0)&amp;"")</f>
        <v/>
      </c>
      <c r="F2423" s="95" t="str">
        <f ca="1">IF(ISERROR($Y2423),"",OFFSET('Smelter Look-up'!$E$4,$Y2423-4,0))</f>
        <v/>
      </c>
      <c r="G2423" s="95" t="str">
        <f ca="1">IF(C2423="Smelter not listed","Enter smelter details",IF(ISERROR($Y2423),"",OFFSET('Smelter Look-up'!$F$4,$Y2423-4,0)))</f>
        <v/>
      </c>
      <c r="H2423" s="154" t="str">
        <f ca="1">IF(ISERROR($Y2423),"",OFFSET('Smelter Look-up'!$G$4,$Y2423-4,0))</f>
        <v/>
      </c>
      <c r="I2423" s="96" t="str">
        <f ca="1">IF(ISERROR($Y2423),"",OFFSET('Smelter Look-up'!$H$4,$Y2423-4,0))</f>
        <v/>
      </c>
      <c r="J2423" s="96" t="str">
        <f ca="1">IF(ISERROR($Y2423),"",OFFSET('Smelter Look-up'!$I$4,$Y2423-4,0))</f>
        <v/>
      </c>
      <c r="K2423" s="97"/>
      <c r="L2423" s="97"/>
      <c r="M2423" s="97"/>
      <c r="N2423" s="97"/>
      <c r="O2423" s="97"/>
      <c r="P2423" s="97"/>
      <c r="Q2423" s="98"/>
      <c r="R2423" s="140" t="str">
        <f ca="1">IF(ISERROR($Y2423),"",OFFSET('Smelter Look-up'!$C$4,$Y2423-4,0)&amp;"")</f>
        <v/>
      </c>
      <c r="S2423" s="98" t="str">
        <f ca="1" t="shared" si="272"/>
        <v/>
      </c>
      <c r="T2423" s="98" t="str">
        <f ca="1">IF(B2423="","",IF(ISERROR(MATCH($J2423,SorP!B:B,0)),"",INDIRECT("'SorP'!$A$"&amp;MATCH($S2423&amp;$J2423,SorP!C:C,0))))</f>
        <v/>
      </c>
      <c r="U2423" s="99"/>
      <c r="V2423" s="74" t="str">
        <f ca="1" t="shared" si="273"/>
        <v/>
      </c>
      <c r="W2423" s="74" t="b">
        <f ca="1" t="shared" si="274"/>
        <v>0</v>
      </c>
      <c r="X2423" s="74" t="str">
        <f ca="1" t="shared" si="275"/>
        <v>+</v>
      </c>
      <c r="Y2423" s="74" t="e">
        <f ca="1">IF(C2423="",NA(),MATCH($B2423&amp;$C2423,'Smelter Look-up'!$J:$J,0))</f>
        <v>#N/A</v>
      </c>
      <c r="AB2423" s="74">
        <f ca="1" t="shared" si="276"/>
        <v>0</v>
      </c>
      <c r="AC2423" s="74" t="str">
        <f ca="1" t="shared" si="277"/>
        <v/>
      </c>
      <c r="AD2423" s="74" t="str">
        <f ca="1" t="shared" ref="AD2423:AD2483" si="278">IF(C2423="Smelter not listed",D2423,IF(C2423="Smelter not yet identified","",C2423))</f>
        <v/>
      </c>
    </row>
    <row r="2424" s="74" customFormat="1" ht="20.15" customHeight="1" spans="1:30">
      <c r="A2424" s="97"/>
      <c r="B2424" s="95" t="str">
        <f ca="1">IF(LEN(A2424)=0,"",INDEX('Smelter Look-up'!$A:$A,MATCH($A2424,'Smelter Look-up'!$E:$E,0)))</f>
        <v/>
      </c>
      <c r="C2424" s="95" t="str">
        <f ca="1">IF(LEN(A2424)=0,"",INDEX('Smelter Look-up'!$C:$C,MATCH($A2424,'Smelter Look-up'!$E:$E,0)))</f>
        <v/>
      </c>
      <c r="D2424" s="95"/>
      <c r="E2424" s="95" t="str">
        <f ca="1">IF(ISERROR($Y2424),"",OFFSET('Smelter Look-up'!$D$4,$Y2424-4,0)&amp;"")</f>
        <v/>
      </c>
      <c r="F2424" s="95" t="str">
        <f ca="1">IF(ISERROR($Y2424),"",OFFSET('Smelter Look-up'!$E$4,$Y2424-4,0))</f>
        <v/>
      </c>
      <c r="G2424" s="95" t="str">
        <f ca="1">IF(C2424="Smelter not listed","Enter smelter details",IF(ISERROR($Y2424),"",OFFSET('Smelter Look-up'!$F$4,$Y2424-4,0)))</f>
        <v/>
      </c>
      <c r="H2424" s="154" t="str">
        <f ca="1">IF(ISERROR($Y2424),"",OFFSET('Smelter Look-up'!$G$4,$Y2424-4,0))</f>
        <v/>
      </c>
      <c r="I2424" s="96" t="str">
        <f ca="1">IF(ISERROR($Y2424),"",OFFSET('Smelter Look-up'!$H$4,$Y2424-4,0))</f>
        <v/>
      </c>
      <c r="J2424" s="96" t="str">
        <f ca="1">IF(ISERROR($Y2424),"",OFFSET('Smelter Look-up'!$I$4,$Y2424-4,0))</f>
        <v/>
      </c>
      <c r="K2424" s="97"/>
      <c r="L2424" s="97"/>
      <c r="M2424" s="97"/>
      <c r="N2424" s="97"/>
      <c r="O2424" s="97"/>
      <c r="P2424" s="97"/>
      <c r="Q2424" s="98"/>
      <c r="R2424" s="140" t="str">
        <f ca="1">IF(ISERROR($Y2424),"",OFFSET('Smelter Look-up'!$C$4,$Y2424-4,0)&amp;"")</f>
        <v/>
      </c>
      <c r="S2424" s="98" t="str">
        <f ca="1" t="shared" si="272"/>
        <v/>
      </c>
      <c r="T2424" s="98" t="str">
        <f ca="1">IF(B2424="","",IF(ISERROR(MATCH($J2424,SorP!B:B,0)),"",INDIRECT("'SorP'!$A$"&amp;MATCH($S2424&amp;$J2424,SorP!C:C,0))))</f>
        <v/>
      </c>
      <c r="U2424" s="99"/>
      <c r="V2424" s="74" t="str">
        <f ca="1" t="shared" si="273"/>
        <v/>
      </c>
      <c r="W2424" s="74" t="b">
        <f ca="1" t="shared" si="274"/>
        <v>0</v>
      </c>
      <c r="X2424" s="74" t="str">
        <f ca="1" t="shared" si="275"/>
        <v>+</v>
      </c>
      <c r="Y2424" s="74" t="e">
        <f ca="1">IF(C2424="",NA(),MATCH($B2424&amp;$C2424,'Smelter Look-up'!$J:$J,0))</f>
        <v>#N/A</v>
      </c>
      <c r="AB2424" s="74">
        <f ca="1" t="shared" si="276"/>
        <v>0</v>
      </c>
      <c r="AC2424" s="74" t="str">
        <f ca="1" t="shared" si="277"/>
        <v/>
      </c>
      <c r="AD2424" s="74" t="str">
        <f ca="1" t="shared" si="278"/>
        <v/>
      </c>
    </row>
    <row r="2425" s="74" customFormat="1" ht="20.15" customHeight="1" spans="1:30">
      <c r="A2425" s="97"/>
      <c r="B2425" s="95" t="str">
        <f ca="1">IF(LEN(A2425)=0,"",INDEX('Smelter Look-up'!$A:$A,MATCH($A2425,'Smelter Look-up'!$E:$E,0)))</f>
        <v/>
      </c>
      <c r="C2425" s="95" t="str">
        <f ca="1">IF(LEN(A2425)=0,"",INDEX('Smelter Look-up'!$C:$C,MATCH($A2425,'Smelter Look-up'!$E:$E,0)))</f>
        <v/>
      </c>
      <c r="D2425" s="95"/>
      <c r="E2425" s="95" t="str">
        <f ca="1">IF(ISERROR($Y2425),"",OFFSET('Smelter Look-up'!$D$4,$Y2425-4,0)&amp;"")</f>
        <v/>
      </c>
      <c r="F2425" s="95" t="str">
        <f ca="1">IF(ISERROR($Y2425),"",OFFSET('Smelter Look-up'!$E$4,$Y2425-4,0))</f>
        <v/>
      </c>
      <c r="G2425" s="95" t="str">
        <f ca="1">IF(C2425="Smelter not listed","Enter smelter details",IF(ISERROR($Y2425),"",OFFSET('Smelter Look-up'!$F$4,$Y2425-4,0)))</f>
        <v/>
      </c>
      <c r="H2425" s="154" t="str">
        <f ca="1">IF(ISERROR($Y2425),"",OFFSET('Smelter Look-up'!$G$4,$Y2425-4,0))</f>
        <v/>
      </c>
      <c r="I2425" s="96" t="str">
        <f ca="1">IF(ISERROR($Y2425),"",OFFSET('Smelter Look-up'!$H$4,$Y2425-4,0))</f>
        <v/>
      </c>
      <c r="J2425" s="96" t="str">
        <f ca="1">IF(ISERROR($Y2425),"",OFFSET('Smelter Look-up'!$I$4,$Y2425-4,0))</f>
        <v/>
      </c>
      <c r="K2425" s="97"/>
      <c r="L2425" s="97"/>
      <c r="M2425" s="97"/>
      <c r="N2425" s="97"/>
      <c r="O2425" s="97"/>
      <c r="P2425" s="97"/>
      <c r="Q2425" s="98"/>
      <c r="R2425" s="140" t="str">
        <f ca="1">IF(ISERROR($Y2425),"",OFFSET('Smelter Look-up'!$C$4,$Y2425-4,0)&amp;"")</f>
        <v/>
      </c>
      <c r="S2425" s="98" t="str">
        <f ca="1" t="shared" si="272"/>
        <v/>
      </c>
      <c r="T2425" s="98" t="str">
        <f ca="1">IF(B2425="","",IF(ISERROR(MATCH($J2425,SorP!B:B,0)),"",INDIRECT("'SorP'!$A$"&amp;MATCH($S2425&amp;$J2425,SorP!C:C,0))))</f>
        <v/>
      </c>
      <c r="U2425" s="99"/>
      <c r="V2425" s="74" t="str">
        <f ca="1" t="shared" si="273"/>
        <v/>
      </c>
      <c r="W2425" s="74" t="b">
        <f ca="1" t="shared" si="274"/>
        <v>0</v>
      </c>
      <c r="X2425" s="74" t="str">
        <f ca="1" t="shared" si="275"/>
        <v>+</v>
      </c>
      <c r="Y2425" s="74" t="e">
        <f ca="1">IF(C2425="",NA(),MATCH($B2425&amp;$C2425,'Smelter Look-up'!$J:$J,0))</f>
        <v>#N/A</v>
      </c>
      <c r="AB2425" s="74">
        <f ca="1" t="shared" si="276"/>
        <v>0</v>
      </c>
      <c r="AC2425" s="74" t="str">
        <f ca="1" t="shared" si="277"/>
        <v/>
      </c>
      <c r="AD2425" s="74" t="str">
        <f ca="1" t="shared" si="278"/>
        <v/>
      </c>
    </row>
    <row r="2426" s="74" customFormat="1" ht="20.15" customHeight="1" spans="1:30">
      <c r="A2426" s="97"/>
      <c r="B2426" s="95" t="str">
        <f ca="1">IF(LEN(A2426)=0,"",INDEX('Smelter Look-up'!$A:$A,MATCH($A2426,'Smelter Look-up'!$E:$E,0)))</f>
        <v/>
      </c>
      <c r="C2426" s="95" t="str">
        <f ca="1">IF(LEN(A2426)=0,"",INDEX('Smelter Look-up'!$C:$C,MATCH($A2426,'Smelter Look-up'!$E:$E,0)))</f>
        <v/>
      </c>
      <c r="D2426" s="95"/>
      <c r="E2426" s="95" t="str">
        <f ca="1">IF(ISERROR($Y2426),"",OFFSET('Smelter Look-up'!$D$4,$Y2426-4,0)&amp;"")</f>
        <v/>
      </c>
      <c r="F2426" s="95" t="str">
        <f ca="1">IF(ISERROR($Y2426),"",OFFSET('Smelter Look-up'!$E$4,$Y2426-4,0))</f>
        <v/>
      </c>
      <c r="G2426" s="95" t="str">
        <f ca="1">IF(C2426="Smelter not listed","Enter smelter details",IF(ISERROR($Y2426),"",OFFSET('Smelter Look-up'!$F$4,$Y2426-4,0)))</f>
        <v/>
      </c>
      <c r="H2426" s="154" t="str">
        <f ca="1">IF(ISERROR($Y2426),"",OFFSET('Smelter Look-up'!$G$4,$Y2426-4,0))</f>
        <v/>
      </c>
      <c r="I2426" s="96" t="str">
        <f ca="1">IF(ISERROR($Y2426),"",OFFSET('Smelter Look-up'!$H$4,$Y2426-4,0))</f>
        <v/>
      </c>
      <c r="J2426" s="96" t="str">
        <f ca="1">IF(ISERROR($Y2426),"",OFFSET('Smelter Look-up'!$I$4,$Y2426-4,0))</f>
        <v/>
      </c>
      <c r="K2426" s="97"/>
      <c r="L2426" s="97"/>
      <c r="M2426" s="97"/>
      <c r="N2426" s="97"/>
      <c r="O2426" s="97"/>
      <c r="P2426" s="97"/>
      <c r="Q2426" s="98"/>
      <c r="R2426" s="140" t="str">
        <f ca="1">IF(ISERROR($Y2426),"",OFFSET('Smelter Look-up'!$C$4,$Y2426-4,0)&amp;"")</f>
        <v/>
      </c>
      <c r="S2426" s="98" t="str">
        <f ca="1" t="shared" si="272"/>
        <v/>
      </c>
      <c r="T2426" s="98" t="str">
        <f ca="1">IF(B2426="","",IF(ISERROR(MATCH($J2426,SorP!B:B,0)),"",INDIRECT("'SorP'!$A$"&amp;MATCH($S2426&amp;$J2426,SorP!C:C,0))))</f>
        <v/>
      </c>
      <c r="U2426" s="99"/>
      <c r="V2426" s="74" t="str">
        <f ca="1" t="shared" si="273"/>
        <v/>
      </c>
      <c r="W2426" s="74" t="b">
        <f ca="1" t="shared" si="274"/>
        <v>0</v>
      </c>
      <c r="X2426" s="74" t="str">
        <f ca="1" t="shared" si="275"/>
        <v>+</v>
      </c>
      <c r="Y2426" s="74" t="e">
        <f ca="1">IF(C2426="",NA(),MATCH($B2426&amp;$C2426,'Smelter Look-up'!$J:$J,0))</f>
        <v>#N/A</v>
      </c>
      <c r="AB2426" s="74">
        <f ca="1" t="shared" si="276"/>
        <v>0</v>
      </c>
      <c r="AC2426" s="74" t="str">
        <f ca="1" t="shared" si="277"/>
        <v/>
      </c>
      <c r="AD2426" s="74" t="str">
        <f ca="1" t="shared" si="278"/>
        <v/>
      </c>
    </row>
    <row r="2427" s="74" customFormat="1" ht="20.15" customHeight="1" spans="1:30">
      <c r="A2427" s="97"/>
      <c r="B2427" s="95" t="str">
        <f ca="1">IF(LEN(A2427)=0,"",INDEX('Smelter Look-up'!$A:$A,MATCH($A2427,'Smelter Look-up'!$E:$E,0)))</f>
        <v/>
      </c>
      <c r="C2427" s="95" t="str">
        <f ca="1">IF(LEN(A2427)=0,"",INDEX('Smelter Look-up'!$C:$C,MATCH($A2427,'Smelter Look-up'!$E:$E,0)))</f>
        <v/>
      </c>
      <c r="D2427" s="95"/>
      <c r="E2427" s="95" t="str">
        <f ca="1">IF(ISERROR($Y2427),"",OFFSET('Smelter Look-up'!$D$4,$Y2427-4,0)&amp;"")</f>
        <v/>
      </c>
      <c r="F2427" s="95" t="str">
        <f ca="1">IF(ISERROR($Y2427),"",OFFSET('Smelter Look-up'!$E$4,$Y2427-4,0))</f>
        <v/>
      </c>
      <c r="G2427" s="95" t="str">
        <f ca="1">IF(C2427="Smelter not listed","Enter smelter details",IF(ISERROR($Y2427),"",OFFSET('Smelter Look-up'!$F$4,$Y2427-4,0)))</f>
        <v/>
      </c>
      <c r="H2427" s="154" t="str">
        <f ca="1">IF(ISERROR($Y2427),"",OFFSET('Smelter Look-up'!$G$4,$Y2427-4,0))</f>
        <v/>
      </c>
      <c r="I2427" s="96" t="str">
        <f ca="1">IF(ISERROR($Y2427),"",OFFSET('Smelter Look-up'!$H$4,$Y2427-4,0))</f>
        <v/>
      </c>
      <c r="J2427" s="96" t="str">
        <f ca="1">IF(ISERROR($Y2427),"",OFFSET('Smelter Look-up'!$I$4,$Y2427-4,0))</f>
        <v/>
      </c>
      <c r="K2427" s="97"/>
      <c r="L2427" s="97"/>
      <c r="M2427" s="97"/>
      <c r="N2427" s="97"/>
      <c r="O2427" s="97"/>
      <c r="P2427" s="97"/>
      <c r="Q2427" s="98"/>
      <c r="R2427" s="140" t="str">
        <f ca="1">IF(ISERROR($Y2427),"",OFFSET('Smelter Look-up'!$C$4,$Y2427-4,0)&amp;"")</f>
        <v/>
      </c>
      <c r="S2427" s="98" t="str">
        <f ca="1" t="shared" si="272"/>
        <v/>
      </c>
      <c r="T2427" s="98" t="str">
        <f ca="1">IF(B2427="","",IF(ISERROR(MATCH($J2427,SorP!B:B,0)),"",INDIRECT("'SorP'!$A$"&amp;MATCH($S2427&amp;$J2427,SorP!C:C,0))))</f>
        <v/>
      </c>
      <c r="U2427" s="99"/>
      <c r="V2427" s="74" t="str">
        <f ca="1" t="shared" si="273"/>
        <v/>
      </c>
      <c r="W2427" s="74" t="b">
        <f ca="1" t="shared" si="274"/>
        <v>0</v>
      </c>
      <c r="X2427" s="74" t="str">
        <f ca="1" t="shared" si="275"/>
        <v>+</v>
      </c>
      <c r="Y2427" s="74" t="e">
        <f ca="1">IF(C2427="",NA(),MATCH($B2427&amp;$C2427,'Smelter Look-up'!$J:$J,0))</f>
        <v>#N/A</v>
      </c>
      <c r="AB2427" s="74">
        <f ca="1" t="shared" si="276"/>
        <v>0</v>
      </c>
      <c r="AC2427" s="74" t="str">
        <f ca="1" t="shared" si="277"/>
        <v/>
      </c>
      <c r="AD2427" s="74" t="str">
        <f ca="1" t="shared" si="278"/>
        <v/>
      </c>
    </row>
    <row r="2428" s="74" customFormat="1" ht="20.15" customHeight="1" spans="1:30">
      <c r="A2428" s="97"/>
      <c r="B2428" s="95" t="str">
        <f ca="1">IF(LEN(A2428)=0,"",INDEX('Smelter Look-up'!$A:$A,MATCH($A2428,'Smelter Look-up'!$E:$E,0)))</f>
        <v/>
      </c>
      <c r="C2428" s="95" t="str">
        <f ca="1">IF(LEN(A2428)=0,"",INDEX('Smelter Look-up'!$C:$C,MATCH($A2428,'Smelter Look-up'!$E:$E,0)))</f>
        <v/>
      </c>
      <c r="D2428" s="95"/>
      <c r="E2428" s="95" t="str">
        <f ca="1">IF(ISERROR($Y2428),"",OFFSET('Smelter Look-up'!$D$4,$Y2428-4,0)&amp;"")</f>
        <v/>
      </c>
      <c r="F2428" s="95" t="str">
        <f ca="1">IF(ISERROR($Y2428),"",OFFSET('Smelter Look-up'!$E$4,$Y2428-4,0))</f>
        <v/>
      </c>
      <c r="G2428" s="95" t="str">
        <f ca="1">IF(C2428="Smelter not listed","Enter smelter details",IF(ISERROR($Y2428),"",OFFSET('Smelter Look-up'!$F$4,$Y2428-4,0)))</f>
        <v/>
      </c>
      <c r="H2428" s="154" t="str">
        <f ca="1">IF(ISERROR($Y2428),"",OFFSET('Smelter Look-up'!$G$4,$Y2428-4,0))</f>
        <v/>
      </c>
      <c r="I2428" s="96" t="str">
        <f ca="1">IF(ISERROR($Y2428),"",OFFSET('Smelter Look-up'!$H$4,$Y2428-4,0))</f>
        <v/>
      </c>
      <c r="J2428" s="96" t="str">
        <f ca="1">IF(ISERROR($Y2428),"",OFFSET('Smelter Look-up'!$I$4,$Y2428-4,0))</f>
        <v/>
      </c>
      <c r="K2428" s="97"/>
      <c r="L2428" s="97"/>
      <c r="M2428" s="97"/>
      <c r="N2428" s="97"/>
      <c r="O2428" s="97"/>
      <c r="P2428" s="97"/>
      <c r="Q2428" s="98"/>
      <c r="R2428" s="140" t="str">
        <f ca="1">IF(ISERROR($Y2428),"",OFFSET('Smelter Look-up'!$C$4,$Y2428-4,0)&amp;"")</f>
        <v/>
      </c>
      <c r="S2428" s="98" t="str">
        <f ca="1" t="shared" si="272"/>
        <v/>
      </c>
      <c r="T2428" s="98" t="str">
        <f ca="1">IF(B2428="","",IF(ISERROR(MATCH($J2428,SorP!B:B,0)),"",INDIRECT("'SorP'!$A$"&amp;MATCH($S2428&amp;$J2428,SorP!C:C,0))))</f>
        <v/>
      </c>
      <c r="U2428" s="99"/>
      <c r="V2428" s="74" t="str">
        <f ca="1" t="shared" si="273"/>
        <v/>
      </c>
      <c r="W2428" s="74" t="b">
        <f ca="1" t="shared" si="274"/>
        <v>0</v>
      </c>
      <c r="X2428" s="74" t="str">
        <f ca="1" t="shared" si="275"/>
        <v>+</v>
      </c>
      <c r="Y2428" s="74" t="e">
        <f ca="1">IF(C2428="",NA(),MATCH($B2428&amp;$C2428,'Smelter Look-up'!$J:$J,0))</f>
        <v>#N/A</v>
      </c>
      <c r="AB2428" s="74">
        <f ca="1" t="shared" si="276"/>
        <v>0</v>
      </c>
      <c r="AC2428" s="74" t="str">
        <f ca="1" t="shared" si="277"/>
        <v/>
      </c>
      <c r="AD2428" s="74" t="str">
        <f ca="1" t="shared" si="278"/>
        <v/>
      </c>
    </row>
    <row r="2429" s="74" customFormat="1" ht="20.15" customHeight="1" spans="1:30">
      <c r="A2429" s="97"/>
      <c r="B2429" s="95" t="str">
        <f ca="1">IF(LEN(A2429)=0,"",INDEX('Smelter Look-up'!$A:$A,MATCH($A2429,'Smelter Look-up'!$E:$E,0)))</f>
        <v/>
      </c>
      <c r="C2429" s="95" t="str">
        <f ca="1">IF(LEN(A2429)=0,"",INDEX('Smelter Look-up'!$C:$C,MATCH($A2429,'Smelter Look-up'!$E:$E,0)))</f>
        <v/>
      </c>
      <c r="D2429" s="95"/>
      <c r="E2429" s="95" t="str">
        <f ca="1">IF(ISERROR($Y2429),"",OFFSET('Smelter Look-up'!$D$4,$Y2429-4,0)&amp;"")</f>
        <v/>
      </c>
      <c r="F2429" s="95" t="str">
        <f ca="1">IF(ISERROR($Y2429),"",OFFSET('Smelter Look-up'!$E$4,$Y2429-4,0))</f>
        <v/>
      </c>
      <c r="G2429" s="95" t="str">
        <f ca="1">IF(C2429="Smelter not listed","Enter smelter details",IF(ISERROR($Y2429),"",OFFSET('Smelter Look-up'!$F$4,$Y2429-4,0)))</f>
        <v/>
      </c>
      <c r="H2429" s="154" t="str">
        <f ca="1">IF(ISERROR($Y2429),"",OFFSET('Smelter Look-up'!$G$4,$Y2429-4,0))</f>
        <v/>
      </c>
      <c r="I2429" s="96" t="str">
        <f ca="1">IF(ISERROR($Y2429),"",OFFSET('Smelter Look-up'!$H$4,$Y2429-4,0))</f>
        <v/>
      </c>
      <c r="J2429" s="96" t="str">
        <f ca="1">IF(ISERROR($Y2429),"",OFFSET('Smelter Look-up'!$I$4,$Y2429-4,0))</f>
        <v/>
      </c>
      <c r="K2429" s="97"/>
      <c r="L2429" s="97"/>
      <c r="M2429" s="97"/>
      <c r="N2429" s="97"/>
      <c r="O2429" s="97"/>
      <c r="P2429" s="97"/>
      <c r="Q2429" s="98"/>
      <c r="R2429" s="140" t="str">
        <f ca="1">IF(ISERROR($Y2429),"",OFFSET('Smelter Look-up'!$C$4,$Y2429-4,0)&amp;"")</f>
        <v/>
      </c>
      <c r="S2429" s="98" t="str">
        <f ca="1" t="shared" si="272"/>
        <v/>
      </c>
      <c r="T2429" s="98" t="str">
        <f ca="1">IF(B2429="","",IF(ISERROR(MATCH($J2429,SorP!B:B,0)),"",INDIRECT("'SorP'!$A$"&amp;MATCH($S2429&amp;$J2429,SorP!C:C,0))))</f>
        <v/>
      </c>
      <c r="U2429" s="99"/>
      <c r="V2429" s="74" t="str">
        <f ca="1" t="shared" si="273"/>
        <v/>
      </c>
      <c r="W2429" s="74" t="b">
        <f ca="1" t="shared" si="274"/>
        <v>0</v>
      </c>
      <c r="X2429" s="74" t="str">
        <f ca="1" t="shared" si="275"/>
        <v>+</v>
      </c>
      <c r="Y2429" s="74" t="e">
        <f ca="1">IF(C2429="",NA(),MATCH($B2429&amp;$C2429,'Smelter Look-up'!$J:$J,0))</f>
        <v>#N/A</v>
      </c>
      <c r="AB2429" s="74">
        <f ca="1" t="shared" si="276"/>
        <v>0</v>
      </c>
      <c r="AC2429" s="74" t="str">
        <f ca="1" t="shared" si="277"/>
        <v/>
      </c>
      <c r="AD2429" s="74" t="str">
        <f ca="1" t="shared" si="278"/>
        <v/>
      </c>
    </row>
    <row r="2430" s="74" customFormat="1" ht="20.15" customHeight="1" spans="1:30">
      <c r="A2430" s="97"/>
      <c r="B2430" s="95" t="str">
        <f ca="1">IF(LEN(A2430)=0,"",INDEX('Smelter Look-up'!$A:$A,MATCH($A2430,'Smelter Look-up'!$E:$E,0)))</f>
        <v/>
      </c>
      <c r="C2430" s="95" t="str">
        <f ca="1">IF(LEN(A2430)=0,"",INDEX('Smelter Look-up'!$C:$C,MATCH($A2430,'Smelter Look-up'!$E:$E,0)))</f>
        <v/>
      </c>
      <c r="D2430" s="95"/>
      <c r="E2430" s="95" t="str">
        <f ca="1">IF(ISERROR($Y2430),"",OFFSET('Smelter Look-up'!$D$4,$Y2430-4,0)&amp;"")</f>
        <v/>
      </c>
      <c r="F2430" s="95" t="str">
        <f ca="1">IF(ISERROR($Y2430),"",OFFSET('Smelter Look-up'!$E$4,$Y2430-4,0))</f>
        <v/>
      </c>
      <c r="G2430" s="95" t="str">
        <f ca="1">IF(C2430="Smelter not listed","Enter smelter details",IF(ISERROR($Y2430),"",OFFSET('Smelter Look-up'!$F$4,$Y2430-4,0)))</f>
        <v/>
      </c>
      <c r="H2430" s="154" t="str">
        <f ca="1">IF(ISERROR($Y2430),"",OFFSET('Smelter Look-up'!$G$4,$Y2430-4,0))</f>
        <v/>
      </c>
      <c r="I2430" s="96" t="str">
        <f ca="1">IF(ISERROR($Y2430),"",OFFSET('Smelter Look-up'!$H$4,$Y2430-4,0))</f>
        <v/>
      </c>
      <c r="J2430" s="96" t="str">
        <f ca="1">IF(ISERROR($Y2430),"",OFFSET('Smelter Look-up'!$I$4,$Y2430-4,0))</f>
        <v/>
      </c>
      <c r="K2430" s="97"/>
      <c r="L2430" s="97"/>
      <c r="M2430" s="97"/>
      <c r="N2430" s="97"/>
      <c r="O2430" s="97"/>
      <c r="P2430" s="97"/>
      <c r="Q2430" s="98"/>
      <c r="R2430" s="140" t="str">
        <f ca="1">IF(ISERROR($Y2430),"",OFFSET('Smelter Look-up'!$C$4,$Y2430-4,0)&amp;"")</f>
        <v/>
      </c>
      <c r="S2430" s="98" t="str">
        <f ca="1" t="shared" si="272"/>
        <v/>
      </c>
      <c r="T2430" s="98" t="str">
        <f ca="1">IF(B2430="","",IF(ISERROR(MATCH($J2430,SorP!B:B,0)),"",INDIRECT("'SorP'!$A$"&amp;MATCH($S2430&amp;$J2430,SorP!C:C,0))))</f>
        <v/>
      </c>
      <c r="U2430" s="99"/>
      <c r="V2430" s="74" t="str">
        <f ca="1" t="shared" si="273"/>
        <v/>
      </c>
      <c r="W2430" s="74" t="b">
        <f ca="1" t="shared" si="274"/>
        <v>0</v>
      </c>
      <c r="X2430" s="74" t="str">
        <f ca="1" t="shared" si="275"/>
        <v>+</v>
      </c>
      <c r="Y2430" s="74" t="e">
        <f ca="1">IF(C2430="",NA(),MATCH($B2430&amp;$C2430,'Smelter Look-up'!$J:$J,0))</f>
        <v>#N/A</v>
      </c>
      <c r="AB2430" s="74">
        <f ca="1" t="shared" si="276"/>
        <v>0</v>
      </c>
      <c r="AC2430" s="74" t="str">
        <f ca="1" t="shared" si="277"/>
        <v/>
      </c>
      <c r="AD2430" s="74" t="str">
        <f ca="1" t="shared" si="278"/>
        <v/>
      </c>
    </row>
    <row r="2431" s="74" customFormat="1" ht="20.15" customHeight="1" spans="1:30">
      <c r="A2431" s="97"/>
      <c r="B2431" s="95" t="str">
        <f ca="1">IF(LEN(A2431)=0,"",INDEX('Smelter Look-up'!$A:$A,MATCH($A2431,'Smelter Look-up'!$E:$E,0)))</f>
        <v/>
      </c>
      <c r="C2431" s="95" t="str">
        <f ca="1">IF(LEN(A2431)=0,"",INDEX('Smelter Look-up'!$C:$C,MATCH($A2431,'Smelter Look-up'!$E:$E,0)))</f>
        <v/>
      </c>
      <c r="D2431" s="95"/>
      <c r="E2431" s="95" t="str">
        <f ca="1">IF(ISERROR($Y2431),"",OFFSET('Smelter Look-up'!$D$4,$Y2431-4,0)&amp;"")</f>
        <v/>
      </c>
      <c r="F2431" s="95" t="str">
        <f ca="1">IF(ISERROR($Y2431),"",OFFSET('Smelter Look-up'!$E$4,$Y2431-4,0))</f>
        <v/>
      </c>
      <c r="G2431" s="95" t="str">
        <f ca="1">IF(C2431="Smelter not listed","Enter smelter details",IF(ISERROR($Y2431),"",OFFSET('Smelter Look-up'!$F$4,$Y2431-4,0)))</f>
        <v/>
      </c>
      <c r="H2431" s="154" t="str">
        <f ca="1">IF(ISERROR($Y2431),"",OFFSET('Smelter Look-up'!$G$4,$Y2431-4,0))</f>
        <v/>
      </c>
      <c r="I2431" s="96" t="str">
        <f ca="1">IF(ISERROR($Y2431),"",OFFSET('Smelter Look-up'!$H$4,$Y2431-4,0))</f>
        <v/>
      </c>
      <c r="J2431" s="96" t="str">
        <f ca="1">IF(ISERROR($Y2431),"",OFFSET('Smelter Look-up'!$I$4,$Y2431-4,0))</f>
        <v/>
      </c>
      <c r="K2431" s="97"/>
      <c r="L2431" s="97"/>
      <c r="M2431" s="97"/>
      <c r="N2431" s="97"/>
      <c r="O2431" s="97"/>
      <c r="P2431" s="97"/>
      <c r="Q2431" s="98"/>
      <c r="R2431" s="140" t="str">
        <f ca="1">IF(ISERROR($Y2431),"",OFFSET('Smelter Look-up'!$C$4,$Y2431-4,0)&amp;"")</f>
        <v/>
      </c>
      <c r="S2431" s="98" t="str">
        <f ca="1" t="shared" si="272"/>
        <v/>
      </c>
      <c r="T2431" s="98" t="str">
        <f ca="1">IF(B2431="","",IF(ISERROR(MATCH($J2431,SorP!B:B,0)),"",INDIRECT("'SorP'!$A$"&amp;MATCH($S2431&amp;$J2431,SorP!C:C,0))))</f>
        <v/>
      </c>
      <c r="U2431" s="99"/>
      <c r="V2431" s="74" t="str">
        <f ca="1" t="shared" si="273"/>
        <v/>
      </c>
      <c r="W2431" s="74" t="b">
        <f ca="1" t="shared" si="274"/>
        <v>0</v>
      </c>
      <c r="X2431" s="74" t="str">
        <f ca="1" t="shared" si="275"/>
        <v>+</v>
      </c>
      <c r="Y2431" s="74" t="e">
        <f ca="1">IF(C2431="",NA(),MATCH($B2431&amp;$C2431,'Smelter Look-up'!$J:$J,0))</f>
        <v>#N/A</v>
      </c>
      <c r="AB2431" s="74">
        <f ca="1" t="shared" si="276"/>
        <v>0</v>
      </c>
      <c r="AC2431" s="74" t="str">
        <f ca="1" t="shared" si="277"/>
        <v/>
      </c>
      <c r="AD2431" s="74" t="str">
        <f ca="1" t="shared" si="278"/>
        <v/>
      </c>
    </row>
    <row r="2432" s="74" customFormat="1" ht="20.15" customHeight="1" spans="1:30">
      <c r="A2432" s="97"/>
      <c r="B2432" s="95" t="str">
        <f ca="1">IF(LEN(A2432)=0,"",INDEX('Smelter Look-up'!$A:$A,MATCH($A2432,'Smelter Look-up'!$E:$E,0)))</f>
        <v/>
      </c>
      <c r="C2432" s="95" t="str">
        <f ca="1">IF(LEN(A2432)=0,"",INDEX('Smelter Look-up'!$C:$C,MATCH($A2432,'Smelter Look-up'!$E:$E,0)))</f>
        <v/>
      </c>
      <c r="D2432" s="95"/>
      <c r="E2432" s="95" t="str">
        <f ca="1">IF(ISERROR($Y2432),"",OFFSET('Smelter Look-up'!$D$4,$Y2432-4,0)&amp;"")</f>
        <v/>
      </c>
      <c r="F2432" s="95" t="str">
        <f ca="1">IF(ISERROR($Y2432),"",OFFSET('Smelter Look-up'!$E$4,$Y2432-4,0))</f>
        <v/>
      </c>
      <c r="G2432" s="95" t="str">
        <f ca="1">IF(C2432="Smelter not listed","Enter smelter details",IF(ISERROR($Y2432),"",OFFSET('Smelter Look-up'!$F$4,$Y2432-4,0)))</f>
        <v/>
      </c>
      <c r="H2432" s="154" t="str">
        <f ca="1">IF(ISERROR($Y2432),"",OFFSET('Smelter Look-up'!$G$4,$Y2432-4,0))</f>
        <v/>
      </c>
      <c r="I2432" s="96" t="str">
        <f ca="1">IF(ISERROR($Y2432),"",OFFSET('Smelter Look-up'!$H$4,$Y2432-4,0))</f>
        <v/>
      </c>
      <c r="J2432" s="96" t="str">
        <f ca="1">IF(ISERROR($Y2432),"",OFFSET('Smelter Look-up'!$I$4,$Y2432-4,0))</f>
        <v/>
      </c>
      <c r="K2432" s="97"/>
      <c r="L2432" s="97"/>
      <c r="M2432" s="97"/>
      <c r="N2432" s="97"/>
      <c r="O2432" s="97"/>
      <c r="P2432" s="97"/>
      <c r="Q2432" s="98"/>
      <c r="R2432" s="140" t="str">
        <f ca="1">IF(ISERROR($Y2432),"",OFFSET('Smelter Look-up'!$C$4,$Y2432-4,0)&amp;"")</f>
        <v/>
      </c>
      <c r="S2432" s="98" t="str">
        <f ca="1" t="shared" si="272"/>
        <v/>
      </c>
      <c r="T2432" s="98" t="str">
        <f ca="1">IF(B2432="","",IF(ISERROR(MATCH($J2432,SorP!B:B,0)),"",INDIRECT("'SorP'!$A$"&amp;MATCH($S2432&amp;$J2432,SorP!C:C,0))))</f>
        <v/>
      </c>
      <c r="U2432" s="99"/>
      <c r="V2432" s="74" t="str">
        <f ca="1" t="shared" si="273"/>
        <v/>
      </c>
      <c r="W2432" s="74" t="b">
        <f ca="1" t="shared" si="274"/>
        <v>0</v>
      </c>
      <c r="X2432" s="74" t="str">
        <f ca="1" t="shared" si="275"/>
        <v>+</v>
      </c>
      <c r="Y2432" s="74" t="e">
        <f ca="1">IF(C2432="",NA(),MATCH($B2432&amp;$C2432,'Smelter Look-up'!$J:$J,0))</f>
        <v>#N/A</v>
      </c>
      <c r="AB2432" s="74">
        <f ca="1" t="shared" si="276"/>
        <v>0</v>
      </c>
      <c r="AC2432" s="74" t="str">
        <f ca="1" t="shared" si="277"/>
        <v/>
      </c>
      <c r="AD2432" s="74" t="str">
        <f ca="1" t="shared" si="278"/>
        <v/>
      </c>
    </row>
    <row r="2433" s="74" customFormat="1" ht="20.15" customHeight="1" spans="1:30">
      <c r="A2433" s="97"/>
      <c r="B2433" s="95" t="str">
        <f ca="1">IF(LEN(A2433)=0,"",INDEX('Smelter Look-up'!$A:$A,MATCH($A2433,'Smelter Look-up'!$E:$E,0)))</f>
        <v/>
      </c>
      <c r="C2433" s="95" t="str">
        <f ca="1">IF(LEN(A2433)=0,"",INDEX('Smelter Look-up'!$C:$C,MATCH($A2433,'Smelter Look-up'!$E:$E,0)))</f>
        <v/>
      </c>
      <c r="D2433" s="95"/>
      <c r="E2433" s="95" t="str">
        <f ca="1">IF(ISERROR($Y2433),"",OFFSET('Smelter Look-up'!$D$4,$Y2433-4,0)&amp;"")</f>
        <v/>
      </c>
      <c r="F2433" s="95" t="str">
        <f ca="1">IF(ISERROR($Y2433),"",OFFSET('Smelter Look-up'!$E$4,$Y2433-4,0))</f>
        <v/>
      </c>
      <c r="G2433" s="95" t="str">
        <f ca="1">IF(C2433="Smelter not listed","Enter smelter details",IF(ISERROR($Y2433),"",OFFSET('Smelter Look-up'!$F$4,$Y2433-4,0)))</f>
        <v/>
      </c>
      <c r="H2433" s="154" t="str">
        <f ca="1">IF(ISERROR($Y2433),"",OFFSET('Smelter Look-up'!$G$4,$Y2433-4,0))</f>
        <v/>
      </c>
      <c r="I2433" s="96" t="str">
        <f ca="1">IF(ISERROR($Y2433),"",OFFSET('Smelter Look-up'!$H$4,$Y2433-4,0))</f>
        <v/>
      </c>
      <c r="J2433" s="96" t="str">
        <f ca="1">IF(ISERROR($Y2433),"",OFFSET('Smelter Look-up'!$I$4,$Y2433-4,0))</f>
        <v/>
      </c>
      <c r="K2433" s="97"/>
      <c r="L2433" s="97"/>
      <c r="M2433" s="97"/>
      <c r="N2433" s="97"/>
      <c r="O2433" s="97"/>
      <c r="P2433" s="97"/>
      <c r="Q2433" s="98"/>
      <c r="R2433" s="140" t="str">
        <f ca="1">IF(ISERROR($Y2433),"",OFFSET('Smelter Look-up'!$C$4,$Y2433-4,0)&amp;"")</f>
        <v/>
      </c>
      <c r="S2433" s="98" t="str">
        <f ca="1" t="shared" si="272"/>
        <v/>
      </c>
      <c r="T2433" s="98" t="str">
        <f ca="1">IF(B2433="","",IF(ISERROR(MATCH($J2433,SorP!B:B,0)),"",INDIRECT("'SorP'!$A$"&amp;MATCH($S2433&amp;$J2433,SorP!C:C,0))))</f>
        <v/>
      </c>
      <c r="U2433" s="99"/>
      <c r="V2433" s="74" t="str">
        <f ca="1" t="shared" si="273"/>
        <v/>
      </c>
      <c r="W2433" s="74" t="b">
        <f ca="1" t="shared" si="274"/>
        <v>0</v>
      </c>
      <c r="X2433" s="74" t="str">
        <f ca="1" t="shared" si="275"/>
        <v>+</v>
      </c>
      <c r="Y2433" s="74" t="e">
        <f ca="1">IF(C2433="",NA(),MATCH($B2433&amp;$C2433,'Smelter Look-up'!$J:$J,0))</f>
        <v>#N/A</v>
      </c>
      <c r="AB2433" s="74">
        <f ca="1" t="shared" si="276"/>
        <v>0</v>
      </c>
      <c r="AC2433" s="74" t="str">
        <f ca="1" t="shared" si="277"/>
        <v/>
      </c>
      <c r="AD2433" s="74" t="str">
        <f ca="1" t="shared" si="278"/>
        <v/>
      </c>
    </row>
    <row r="2434" s="74" customFormat="1" ht="20.15" customHeight="1" spans="1:30">
      <c r="A2434" s="97"/>
      <c r="B2434" s="95" t="str">
        <f ca="1">IF(LEN(A2434)=0,"",INDEX('Smelter Look-up'!$A:$A,MATCH($A2434,'Smelter Look-up'!$E:$E,0)))</f>
        <v/>
      </c>
      <c r="C2434" s="95" t="str">
        <f ca="1">IF(LEN(A2434)=0,"",INDEX('Smelter Look-up'!$C:$C,MATCH($A2434,'Smelter Look-up'!$E:$E,0)))</f>
        <v/>
      </c>
      <c r="D2434" s="95"/>
      <c r="E2434" s="95" t="str">
        <f ca="1">IF(ISERROR($Y2434),"",OFFSET('Smelter Look-up'!$D$4,$Y2434-4,0)&amp;"")</f>
        <v/>
      </c>
      <c r="F2434" s="95" t="str">
        <f ca="1">IF(ISERROR($Y2434),"",OFFSET('Smelter Look-up'!$E$4,$Y2434-4,0))</f>
        <v/>
      </c>
      <c r="G2434" s="95" t="str">
        <f ca="1">IF(C2434="Smelter not listed","Enter smelter details",IF(ISERROR($Y2434),"",OFFSET('Smelter Look-up'!$F$4,$Y2434-4,0)))</f>
        <v/>
      </c>
      <c r="H2434" s="154" t="str">
        <f ca="1">IF(ISERROR($Y2434),"",OFFSET('Smelter Look-up'!$G$4,$Y2434-4,0))</f>
        <v/>
      </c>
      <c r="I2434" s="96" t="str">
        <f ca="1">IF(ISERROR($Y2434),"",OFFSET('Smelter Look-up'!$H$4,$Y2434-4,0))</f>
        <v/>
      </c>
      <c r="J2434" s="96" t="str">
        <f ca="1">IF(ISERROR($Y2434),"",OFFSET('Smelter Look-up'!$I$4,$Y2434-4,0))</f>
        <v/>
      </c>
      <c r="K2434" s="97"/>
      <c r="L2434" s="97"/>
      <c r="M2434" s="97"/>
      <c r="N2434" s="97"/>
      <c r="O2434" s="97"/>
      <c r="P2434" s="97"/>
      <c r="Q2434" s="98"/>
      <c r="R2434" s="140" t="str">
        <f ca="1">IF(ISERROR($Y2434),"",OFFSET('Smelter Look-up'!$C$4,$Y2434-4,0)&amp;"")</f>
        <v/>
      </c>
      <c r="S2434" s="98" t="str">
        <f ca="1" t="shared" si="272"/>
        <v/>
      </c>
      <c r="T2434" s="98" t="str">
        <f ca="1">IF(B2434="","",IF(ISERROR(MATCH($J2434,SorP!B:B,0)),"",INDIRECT("'SorP'!$A$"&amp;MATCH($S2434&amp;$J2434,SorP!C:C,0))))</f>
        <v/>
      </c>
      <c r="U2434" s="99"/>
      <c r="V2434" s="74" t="str">
        <f ca="1" t="shared" si="273"/>
        <v/>
      </c>
      <c r="W2434" s="74" t="b">
        <f ca="1" t="shared" si="274"/>
        <v>0</v>
      </c>
      <c r="X2434" s="74" t="str">
        <f ca="1" t="shared" si="275"/>
        <v>+</v>
      </c>
      <c r="Y2434" s="74" t="e">
        <f ca="1">IF(C2434="",NA(),MATCH($B2434&amp;$C2434,'Smelter Look-up'!$J:$J,0))</f>
        <v>#N/A</v>
      </c>
      <c r="AB2434" s="74">
        <f ca="1" t="shared" si="276"/>
        <v>0</v>
      </c>
      <c r="AC2434" s="74" t="str">
        <f ca="1" t="shared" si="277"/>
        <v/>
      </c>
      <c r="AD2434" s="74" t="str">
        <f ca="1" t="shared" si="278"/>
        <v/>
      </c>
    </row>
    <row r="2435" s="74" customFormat="1" ht="20.15" customHeight="1" spans="1:30">
      <c r="A2435" s="97"/>
      <c r="B2435" s="95" t="str">
        <f ca="1">IF(LEN(A2435)=0,"",INDEX('Smelter Look-up'!$A:$A,MATCH($A2435,'Smelter Look-up'!$E:$E,0)))</f>
        <v/>
      </c>
      <c r="C2435" s="95" t="str">
        <f ca="1">IF(LEN(A2435)=0,"",INDEX('Smelter Look-up'!$C:$C,MATCH($A2435,'Smelter Look-up'!$E:$E,0)))</f>
        <v/>
      </c>
      <c r="D2435" s="95"/>
      <c r="E2435" s="95" t="str">
        <f ca="1">IF(ISERROR($Y2435),"",OFFSET('Smelter Look-up'!$D$4,$Y2435-4,0)&amp;"")</f>
        <v/>
      </c>
      <c r="F2435" s="95" t="str">
        <f ca="1">IF(ISERROR($Y2435),"",OFFSET('Smelter Look-up'!$E$4,$Y2435-4,0))</f>
        <v/>
      </c>
      <c r="G2435" s="95" t="str">
        <f ca="1">IF(C2435="Smelter not listed","Enter smelter details",IF(ISERROR($Y2435),"",OFFSET('Smelter Look-up'!$F$4,$Y2435-4,0)))</f>
        <v/>
      </c>
      <c r="H2435" s="154" t="str">
        <f ca="1">IF(ISERROR($Y2435),"",OFFSET('Smelter Look-up'!$G$4,$Y2435-4,0))</f>
        <v/>
      </c>
      <c r="I2435" s="96" t="str">
        <f ca="1">IF(ISERROR($Y2435),"",OFFSET('Smelter Look-up'!$H$4,$Y2435-4,0))</f>
        <v/>
      </c>
      <c r="J2435" s="96" t="str">
        <f ca="1">IF(ISERROR($Y2435),"",OFFSET('Smelter Look-up'!$I$4,$Y2435-4,0))</f>
        <v/>
      </c>
      <c r="K2435" s="97"/>
      <c r="L2435" s="97"/>
      <c r="M2435" s="97"/>
      <c r="N2435" s="97"/>
      <c r="O2435" s="97"/>
      <c r="P2435" s="97"/>
      <c r="Q2435" s="98"/>
      <c r="R2435" s="140" t="str">
        <f ca="1">IF(ISERROR($Y2435),"",OFFSET('Smelter Look-up'!$C$4,$Y2435-4,0)&amp;"")</f>
        <v/>
      </c>
      <c r="S2435" s="98" t="str">
        <f ca="1" t="shared" si="272"/>
        <v/>
      </c>
      <c r="T2435" s="98" t="str">
        <f ca="1">IF(B2435="","",IF(ISERROR(MATCH($J2435,SorP!B:B,0)),"",INDIRECT("'SorP'!$A$"&amp;MATCH($S2435&amp;$J2435,SorP!C:C,0))))</f>
        <v/>
      </c>
      <c r="U2435" s="99"/>
      <c r="V2435" s="74" t="str">
        <f ca="1" t="shared" si="273"/>
        <v/>
      </c>
      <c r="W2435" s="74" t="b">
        <f ca="1" t="shared" si="274"/>
        <v>0</v>
      </c>
      <c r="X2435" s="74" t="str">
        <f ca="1" t="shared" si="275"/>
        <v>+</v>
      </c>
      <c r="Y2435" s="74" t="e">
        <f ca="1">IF(C2435="",NA(),MATCH($B2435&amp;$C2435,'Smelter Look-up'!$J:$J,0))</f>
        <v>#N/A</v>
      </c>
      <c r="AB2435" s="74">
        <f ca="1" t="shared" si="276"/>
        <v>0</v>
      </c>
      <c r="AC2435" s="74" t="str">
        <f ca="1" t="shared" si="277"/>
        <v/>
      </c>
      <c r="AD2435" s="74" t="str">
        <f ca="1" t="shared" si="278"/>
        <v/>
      </c>
    </row>
    <row r="2436" s="74" customFormat="1" ht="20.15" customHeight="1" spans="1:30">
      <c r="A2436" s="97"/>
      <c r="B2436" s="95" t="str">
        <f ca="1">IF(LEN(A2436)=0,"",INDEX('Smelter Look-up'!$A:$A,MATCH($A2436,'Smelter Look-up'!$E:$E,0)))</f>
        <v/>
      </c>
      <c r="C2436" s="95" t="str">
        <f ca="1">IF(LEN(A2436)=0,"",INDEX('Smelter Look-up'!$C:$C,MATCH($A2436,'Smelter Look-up'!$E:$E,0)))</f>
        <v/>
      </c>
      <c r="D2436" s="95"/>
      <c r="E2436" s="95" t="str">
        <f ca="1">IF(ISERROR($Y2436),"",OFFSET('Smelter Look-up'!$D$4,$Y2436-4,0)&amp;"")</f>
        <v/>
      </c>
      <c r="F2436" s="95" t="str">
        <f ca="1">IF(ISERROR($Y2436),"",OFFSET('Smelter Look-up'!$E$4,$Y2436-4,0))</f>
        <v/>
      </c>
      <c r="G2436" s="95" t="str">
        <f ca="1">IF(C2436="Smelter not listed","Enter smelter details",IF(ISERROR($Y2436),"",OFFSET('Smelter Look-up'!$F$4,$Y2436-4,0)))</f>
        <v/>
      </c>
      <c r="H2436" s="154" t="str">
        <f ca="1">IF(ISERROR($Y2436),"",OFFSET('Smelter Look-up'!$G$4,$Y2436-4,0))</f>
        <v/>
      </c>
      <c r="I2436" s="96" t="str">
        <f ca="1">IF(ISERROR($Y2436),"",OFFSET('Smelter Look-up'!$H$4,$Y2436-4,0))</f>
        <v/>
      </c>
      <c r="J2436" s="96" t="str">
        <f ca="1">IF(ISERROR($Y2436),"",OFFSET('Smelter Look-up'!$I$4,$Y2436-4,0))</f>
        <v/>
      </c>
      <c r="K2436" s="97"/>
      <c r="L2436" s="97"/>
      <c r="M2436" s="97"/>
      <c r="N2436" s="97"/>
      <c r="O2436" s="97"/>
      <c r="P2436" s="97"/>
      <c r="Q2436" s="98"/>
      <c r="R2436" s="140" t="str">
        <f ca="1">IF(ISERROR($Y2436),"",OFFSET('Smelter Look-up'!$C$4,$Y2436-4,0)&amp;"")</f>
        <v/>
      </c>
      <c r="S2436" s="98" t="str">
        <f ca="1" t="shared" si="272"/>
        <v/>
      </c>
      <c r="T2436" s="98" t="str">
        <f ca="1">IF(B2436="","",IF(ISERROR(MATCH($J2436,SorP!B:B,0)),"",INDIRECT("'SorP'!$A$"&amp;MATCH($S2436&amp;$J2436,SorP!C:C,0))))</f>
        <v/>
      </c>
      <c r="U2436" s="99"/>
      <c r="V2436" s="74" t="str">
        <f ca="1" t="shared" si="273"/>
        <v/>
      </c>
      <c r="W2436" s="74" t="b">
        <f ca="1" t="shared" si="274"/>
        <v>0</v>
      </c>
      <c r="X2436" s="74" t="str">
        <f ca="1" t="shared" si="275"/>
        <v>+</v>
      </c>
      <c r="Y2436" s="74" t="e">
        <f ca="1">IF(C2436="",NA(),MATCH($B2436&amp;$C2436,'Smelter Look-up'!$J:$J,0))</f>
        <v>#N/A</v>
      </c>
      <c r="AB2436" s="74">
        <f ca="1" t="shared" si="276"/>
        <v>0</v>
      </c>
      <c r="AC2436" s="74" t="str">
        <f ca="1" t="shared" si="277"/>
        <v/>
      </c>
      <c r="AD2436" s="74" t="str">
        <f ca="1" t="shared" si="278"/>
        <v/>
      </c>
    </row>
    <row r="2437" s="74" customFormat="1" ht="20.15" customHeight="1" spans="1:30">
      <c r="A2437" s="97"/>
      <c r="B2437" s="95" t="str">
        <f ca="1">IF(LEN(A2437)=0,"",INDEX('Smelter Look-up'!$A:$A,MATCH($A2437,'Smelter Look-up'!$E:$E,0)))</f>
        <v/>
      </c>
      <c r="C2437" s="95" t="str">
        <f ca="1">IF(LEN(A2437)=0,"",INDEX('Smelter Look-up'!$C:$C,MATCH($A2437,'Smelter Look-up'!$E:$E,0)))</f>
        <v/>
      </c>
      <c r="D2437" s="95"/>
      <c r="E2437" s="95" t="str">
        <f ca="1">IF(ISERROR($Y2437),"",OFFSET('Smelter Look-up'!$D$4,$Y2437-4,0)&amp;"")</f>
        <v/>
      </c>
      <c r="F2437" s="95" t="str">
        <f ca="1">IF(ISERROR($Y2437),"",OFFSET('Smelter Look-up'!$E$4,$Y2437-4,0))</f>
        <v/>
      </c>
      <c r="G2437" s="95" t="str">
        <f ca="1">IF(C2437="Smelter not listed","Enter smelter details",IF(ISERROR($Y2437),"",OFFSET('Smelter Look-up'!$F$4,$Y2437-4,0)))</f>
        <v/>
      </c>
      <c r="H2437" s="154" t="str">
        <f ca="1">IF(ISERROR($Y2437),"",OFFSET('Smelter Look-up'!$G$4,$Y2437-4,0))</f>
        <v/>
      </c>
      <c r="I2437" s="96" t="str">
        <f ca="1">IF(ISERROR($Y2437),"",OFFSET('Smelter Look-up'!$H$4,$Y2437-4,0))</f>
        <v/>
      </c>
      <c r="J2437" s="96" t="str">
        <f ca="1">IF(ISERROR($Y2437),"",OFFSET('Smelter Look-up'!$I$4,$Y2437-4,0))</f>
        <v/>
      </c>
      <c r="K2437" s="97"/>
      <c r="L2437" s="97"/>
      <c r="M2437" s="97"/>
      <c r="N2437" s="97"/>
      <c r="O2437" s="97"/>
      <c r="P2437" s="97"/>
      <c r="Q2437" s="98"/>
      <c r="R2437" s="140" t="str">
        <f ca="1">IF(ISERROR($Y2437),"",OFFSET('Smelter Look-up'!$C$4,$Y2437-4,0)&amp;"")</f>
        <v/>
      </c>
      <c r="S2437" s="98" t="str">
        <f ca="1" t="shared" si="272"/>
        <v/>
      </c>
      <c r="T2437" s="98" t="str">
        <f ca="1">IF(B2437="","",IF(ISERROR(MATCH($J2437,SorP!B:B,0)),"",INDIRECT("'SorP'!$A$"&amp;MATCH($S2437&amp;$J2437,SorP!C:C,0))))</f>
        <v/>
      </c>
      <c r="U2437" s="99"/>
      <c r="V2437" s="74" t="str">
        <f ca="1" t="shared" si="273"/>
        <v/>
      </c>
      <c r="W2437" s="74" t="b">
        <f ca="1" t="shared" si="274"/>
        <v>0</v>
      </c>
      <c r="X2437" s="74" t="str">
        <f ca="1" t="shared" si="275"/>
        <v>+</v>
      </c>
      <c r="Y2437" s="74" t="e">
        <f ca="1">IF(C2437="",NA(),MATCH($B2437&amp;$C2437,'Smelter Look-up'!$J:$J,0))</f>
        <v>#N/A</v>
      </c>
      <c r="AB2437" s="74">
        <f ca="1" t="shared" si="276"/>
        <v>0</v>
      </c>
      <c r="AC2437" s="74" t="str">
        <f ca="1" t="shared" si="277"/>
        <v/>
      </c>
      <c r="AD2437" s="74" t="str">
        <f ca="1" t="shared" si="278"/>
        <v/>
      </c>
    </row>
    <row r="2438" s="74" customFormat="1" ht="20.15" customHeight="1" spans="1:30">
      <c r="A2438" s="97"/>
      <c r="B2438" s="95" t="str">
        <f ca="1">IF(LEN(A2438)=0,"",INDEX('Smelter Look-up'!$A:$A,MATCH($A2438,'Smelter Look-up'!$E:$E,0)))</f>
        <v/>
      </c>
      <c r="C2438" s="95" t="str">
        <f ca="1">IF(LEN(A2438)=0,"",INDEX('Smelter Look-up'!$C:$C,MATCH($A2438,'Smelter Look-up'!$E:$E,0)))</f>
        <v/>
      </c>
      <c r="D2438" s="95"/>
      <c r="E2438" s="95" t="str">
        <f ca="1">IF(ISERROR($Y2438),"",OFFSET('Smelter Look-up'!$D$4,$Y2438-4,0)&amp;"")</f>
        <v/>
      </c>
      <c r="F2438" s="95" t="str">
        <f ca="1">IF(ISERROR($Y2438),"",OFFSET('Smelter Look-up'!$E$4,$Y2438-4,0))</f>
        <v/>
      </c>
      <c r="G2438" s="95" t="str">
        <f ca="1">IF(C2438="Smelter not listed","Enter smelter details",IF(ISERROR($Y2438),"",OFFSET('Smelter Look-up'!$F$4,$Y2438-4,0)))</f>
        <v/>
      </c>
      <c r="H2438" s="154" t="str">
        <f ca="1">IF(ISERROR($Y2438),"",OFFSET('Smelter Look-up'!$G$4,$Y2438-4,0))</f>
        <v/>
      </c>
      <c r="I2438" s="96" t="str">
        <f ca="1">IF(ISERROR($Y2438),"",OFFSET('Smelter Look-up'!$H$4,$Y2438-4,0))</f>
        <v/>
      </c>
      <c r="J2438" s="96" t="str">
        <f ca="1">IF(ISERROR($Y2438),"",OFFSET('Smelter Look-up'!$I$4,$Y2438-4,0))</f>
        <v/>
      </c>
      <c r="K2438" s="97"/>
      <c r="L2438" s="97"/>
      <c r="M2438" s="97"/>
      <c r="N2438" s="97"/>
      <c r="O2438" s="97"/>
      <c r="P2438" s="97"/>
      <c r="Q2438" s="98"/>
      <c r="R2438" s="140" t="str">
        <f ca="1">IF(ISERROR($Y2438),"",OFFSET('Smelter Look-up'!$C$4,$Y2438-4,0)&amp;"")</f>
        <v/>
      </c>
      <c r="S2438" s="98" t="str">
        <f ca="1" t="shared" si="272"/>
        <v/>
      </c>
      <c r="T2438" s="98" t="str">
        <f ca="1">IF(B2438="","",IF(ISERROR(MATCH($J2438,SorP!B:B,0)),"",INDIRECT("'SorP'!$A$"&amp;MATCH($S2438&amp;$J2438,SorP!C:C,0))))</f>
        <v/>
      </c>
      <c r="U2438" s="99"/>
      <c r="V2438" s="74" t="str">
        <f ca="1" t="shared" si="273"/>
        <v/>
      </c>
      <c r="W2438" s="74" t="b">
        <f ca="1" t="shared" si="274"/>
        <v>0</v>
      </c>
      <c r="X2438" s="74" t="str">
        <f ca="1" t="shared" si="275"/>
        <v>+</v>
      </c>
      <c r="Y2438" s="74" t="e">
        <f ca="1">IF(C2438="",NA(),MATCH($B2438&amp;$C2438,'Smelter Look-up'!$J:$J,0))</f>
        <v>#N/A</v>
      </c>
      <c r="AB2438" s="74">
        <f ca="1" t="shared" si="276"/>
        <v>0</v>
      </c>
      <c r="AC2438" s="74" t="str">
        <f ca="1" t="shared" si="277"/>
        <v/>
      </c>
      <c r="AD2438" s="74" t="str">
        <f ca="1" t="shared" si="278"/>
        <v/>
      </c>
    </row>
    <row r="2439" s="74" customFormat="1" ht="20.15" customHeight="1" spans="1:30">
      <c r="A2439" s="97"/>
      <c r="B2439" s="95" t="str">
        <f ca="1">IF(LEN(A2439)=0,"",INDEX('Smelter Look-up'!$A:$A,MATCH($A2439,'Smelter Look-up'!$E:$E,0)))</f>
        <v/>
      </c>
      <c r="C2439" s="95" t="str">
        <f ca="1">IF(LEN(A2439)=0,"",INDEX('Smelter Look-up'!$C:$C,MATCH($A2439,'Smelter Look-up'!$E:$E,0)))</f>
        <v/>
      </c>
      <c r="D2439" s="95"/>
      <c r="E2439" s="95" t="str">
        <f ca="1">IF(ISERROR($Y2439),"",OFFSET('Smelter Look-up'!$D$4,$Y2439-4,0)&amp;"")</f>
        <v/>
      </c>
      <c r="F2439" s="95" t="str">
        <f ca="1">IF(ISERROR($Y2439),"",OFFSET('Smelter Look-up'!$E$4,$Y2439-4,0))</f>
        <v/>
      </c>
      <c r="G2439" s="95" t="str">
        <f ca="1">IF(C2439="Smelter not listed","Enter smelter details",IF(ISERROR($Y2439),"",OFFSET('Smelter Look-up'!$F$4,$Y2439-4,0)))</f>
        <v/>
      </c>
      <c r="H2439" s="154" t="str">
        <f ca="1">IF(ISERROR($Y2439),"",OFFSET('Smelter Look-up'!$G$4,$Y2439-4,0))</f>
        <v/>
      </c>
      <c r="I2439" s="96" t="str">
        <f ca="1">IF(ISERROR($Y2439),"",OFFSET('Smelter Look-up'!$H$4,$Y2439-4,0))</f>
        <v/>
      </c>
      <c r="J2439" s="96" t="str">
        <f ca="1">IF(ISERROR($Y2439),"",OFFSET('Smelter Look-up'!$I$4,$Y2439-4,0))</f>
        <v/>
      </c>
      <c r="K2439" s="97"/>
      <c r="L2439" s="97"/>
      <c r="M2439" s="97"/>
      <c r="N2439" s="97"/>
      <c r="O2439" s="97"/>
      <c r="P2439" s="97"/>
      <c r="Q2439" s="98"/>
      <c r="R2439" s="140" t="str">
        <f ca="1">IF(ISERROR($Y2439),"",OFFSET('Smelter Look-up'!$C$4,$Y2439-4,0)&amp;"")</f>
        <v/>
      </c>
      <c r="S2439" s="98" t="str">
        <f ca="1" t="shared" si="272"/>
        <v/>
      </c>
      <c r="T2439" s="98" t="str">
        <f ca="1">IF(B2439="","",IF(ISERROR(MATCH($J2439,SorP!B:B,0)),"",INDIRECT("'SorP'!$A$"&amp;MATCH($S2439&amp;$J2439,SorP!C:C,0))))</f>
        <v/>
      </c>
      <c r="U2439" s="99"/>
      <c r="V2439" s="74" t="str">
        <f ca="1" t="shared" si="273"/>
        <v/>
      </c>
      <c r="W2439" s="74" t="b">
        <f ca="1" t="shared" si="274"/>
        <v>0</v>
      </c>
      <c r="X2439" s="74" t="str">
        <f ca="1" t="shared" si="275"/>
        <v>+</v>
      </c>
      <c r="Y2439" s="74" t="e">
        <f ca="1">IF(C2439="",NA(),MATCH($B2439&amp;$C2439,'Smelter Look-up'!$J:$J,0))</f>
        <v>#N/A</v>
      </c>
      <c r="AB2439" s="74">
        <f ca="1" t="shared" si="276"/>
        <v>0</v>
      </c>
      <c r="AC2439" s="74" t="str">
        <f ca="1" t="shared" si="277"/>
        <v/>
      </c>
      <c r="AD2439" s="74" t="str">
        <f ca="1" t="shared" si="278"/>
        <v/>
      </c>
    </row>
    <row r="2440" s="74" customFormat="1" ht="20.15" customHeight="1" spans="1:30">
      <c r="A2440" s="97"/>
      <c r="B2440" s="95" t="str">
        <f ca="1">IF(LEN(A2440)=0,"",INDEX('Smelter Look-up'!$A:$A,MATCH($A2440,'Smelter Look-up'!$E:$E,0)))</f>
        <v/>
      </c>
      <c r="C2440" s="95" t="str">
        <f ca="1">IF(LEN(A2440)=0,"",INDEX('Smelter Look-up'!$C:$C,MATCH($A2440,'Smelter Look-up'!$E:$E,0)))</f>
        <v/>
      </c>
      <c r="D2440" s="95"/>
      <c r="E2440" s="95" t="str">
        <f ca="1">IF(ISERROR($Y2440),"",OFFSET('Smelter Look-up'!$D$4,$Y2440-4,0)&amp;"")</f>
        <v/>
      </c>
      <c r="F2440" s="95" t="str">
        <f ca="1">IF(ISERROR($Y2440),"",OFFSET('Smelter Look-up'!$E$4,$Y2440-4,0))</f>
        <v/>
      </c>
      <c r="G2440" s="95" t="str">
        <f ca="1">IF(C2440="Smelter not listed","Enter smelter details",IF(ISERROR($Y2440),"",OFFSET('Smelter Look-up'!$F$4,$Y2440-4,0)))</f>
        <v/>
      </c>
      <c r="H2440" s="154" t="str">
        <f ca="1">IF(ISERROR($Y2440),"",OFFSET('Smelter Look-up'!$G$4,$Y2440-4,0))</f>
        <v/>
      </c>
      <c r="I2440" s="96" t="str">
        <f ca="1">IF(ISERROR($Y2440),"",OFFSET('Smelter Look-up'!$H$4,$Y2440-4,0))</f>
        <v/>
      </c>
      <c r="J2440" s="96" t="str">
        <f ca="1">IF(ISERROR($Y2440),"",OFFSET('Smelter Look-up'!$I$4,$Y2440-4,0))</f>
        <v/>
      </c>
      <c r="K2440" s="97"/>
      <c r="L2440" s="97"/>
      <c r="M2440" s="97"/>
      <c r="N2440" s="97"/>
      <c r="O2440" s="97"/>
      <c r="P2440" s="97"/>
      <c r="Q2440" s="98"/>
      <c r="R2440" s="140" t="str">
        <f ca="1">IF(ISERROR($Y2440),"",OFFSET('Smelter Look-up'!$C$4,$Y2440-4,0)&amp;"")</f>
        <v/>
      </c>
      <c r="S2440" s="98" t="str">
        <f ca="1" t="shared" si="272"/>
        <v/>
      </c>
      <c r="T2440" s="98" t="str">
        <f ca="1">IF(B2440="","",IF(ISERROR(MATCH($J2440,SorP!B:B,0)),"",INDIRECT("'SorP'!$A$"&amp;MATCH($S2440&amp;$J2440,SorP!C:C,0))))</f>
        <v/>
      </c>
      <c r="U2440" s="99"/>
      <c r="V2440" s="74" t="str">
        <f ca="1" t="shared" si="273"/>
        <v/>
      </c>
      <c r="W2440" s="74" t="b">
        <f ca="1" t="shared" si="274"/>
        <v>0</v>
      </c>
      <c r="X2440" s="74" t="str">
        <f ca="1" t="shared" si="275"/>
        <v>+</v>
      </c>
      <c r="Y2440" s="74" t="e">
        <f ca="1">IF(C2440="",NA(),MATCH($B2440&amp;$C2440,'Smelter Look-up'!$J:$J,0))</f>
        <v>#N/A</v>
      </c>
      <c r="AB2440" s="74">
        <f ca="1" t="shared" si="276"/>
        <v>0</v>
      </c>
      <c r="AC2440" s="74" t="str">
        <f ca="1" t="shared" si="277"/>
        <v/>
      </c>
      <c r="AD2440" s="74" t="str">
        <f ca="1" t="shared" si="278"/>
        <v/>
      </c>
    </row>
    <row r="2441" s="74" customFormat="1" ht="20.15" customHeight="1" spans="1:30">
      <c r="A2441" s="97"/>
      <c r="B2441" s="95" t="str">
        <f ca="1">IF(LEN(A2441)=0,"",INDEX('Smelter Look-up'!$A:$A,MATCH($A2441,'Smelter Look-up'!$E:$E,0)))</f>
        <v/>
      </c>
      <c r="C2441" s="95" t="str">
        <f ca="1">IF(LEN(A2441)=0,"",INDEX('Smelter Look-up'!$C:$C,MATCH($A2441,'Smelter Look-up'!$E:$E,0)))</f>
        <v/>
      </c>
      <c r="D2441" s="95"/>
      <c r="E2441" s="95" t="str">
        <f ca="1">IF(ISERROR($Y2441),"",OFFSET('Smelter Look-up'!$D$4,$Y2441-4,0)&amp;"")</f>
        <v/>
      </c>
      <c r="F2441" s="95" t="str">
        <f ca="1">IF(ISERROR($Y2441),"",OFFSET('Smelter Look-up'!$E$4,$Y2441-4,0))</f>
        <v/>
      </c>
      <c r="G2441" s="95" t="str">
        <f ca="1">IF(C2441="Smelter not listed","Enter smelter details",IF(ISERROR($Y2441),"",OFFSET('Smelter Look-up'!$F$4,$Y2441-4,0)))</f>
        <v/>
      </c>
      <c r="H2441" s="154" t="str">
        <f ca="1">IF(ISERROR($Y2441),"",OFFSET('Smelter Look-up'!$G$4,$Y2441-4,0))</f>
        <v/>
      </c>
      <c r="I2441" s="96" t="str">
        <f ca="1">IF(ISERROR($Y2441),"",OFFSET('Smelter Look-up'!$H$4,$Y2441-4,0))</f>
        <v/>
      </c>
      <c r="J2441" s="96" t="str">
        <f ca="1">IF(ISERROR($Y2441),"",OFFSET('Smelter Look-up'!$I$4,$Y2441-4,0))</f>
        <v/>
      </c>
      <c r="K2441" s="97"/>
      <c r="L2441" s="97"/>
      <c r="M2441" s="97"/>
      <c r="N2441" s="97"/>
      <c r="O2441" s="97"/>
      <c r="P2441" s="97"/>
      <c r="Q2441" s="98"/>
      <c r="R2441" s="140" t="str">
        <f ca="1">IF(ISERROR($Y2441),"",OFFSET('Smelter Look-up'!$C$4,$Y2441-4,0)&amp;"")</f>
        <v/>
      </c>
      <c r="S2441" s="98" t="str">
        <f ca="1" t="shared" si="272"/>
        <v/>
      </c>
      <c r="T2441" s="98" t="str">
        <f ca="1">IF(B2441="","",IF(ISERROR(MATCH($J2441,SorP!B:B,0)),"",INDIRECT("'SorP'!$A$"&amp;MATCH($S2441&amp;$J2441,SorP!C:C,0))))</f>
        <v/>
      </c>
      <c r="U2441" s="99"/>
      <c r="V2441" s="74" t="str">
        <f ca="1" t="shared" si="273"/>
        <v/>
      </c>
      <c r="W2441" s="74" t="b">
        <f ca="1" t="shared" si="274"/>
        <v>0</v>
      </c>
      <c r="X2441" s="74" t="str">
        <f ca="1" t="shared" si="275"/>
        <v>+</v>
      </c>
      <c r="Y2441" s="74" t="e">
        <f ca="1">IF(C2441="",NA(),MATCH($B2441&amp;$C2441,'Smelter Look-up'!$J:$J,0))</f>
        <v>#N/A</v>
      </c>
      <c r="AB2441" s="74">
        <f ca="1" t="shared" si="276"/>
        <v>0</v>
      </c>
      <c r="AC2441" s="74" t="str">
        <f ca="1" t="shared" si="277"/>
        <v/>
      </c>
      <c r="AD2441" s="74" t="str">
        <f ca="1" t="shared" si="278"/>
        <v/>
      </c>
    </row>
    <row r="2442" s="74" customFormat="1" ht="20.15" customHeight="1" spans="1:30">
      <c r="A2442" s="97"/>
      <c r="B2442" s="95" t="str">
        <f ca="1">IF(LEN(A2442)=0,"",INDEX('Smelter Look-up'!$A:$A,MATCH($A2442,'Smelter Look-up'!$E:$E,0)))</f>
        <v/>
      </c>
      <c r="C2442" s="95" t="str">
        <f ca="1">IF(LEN(A2442)=0,"",INDEX('Smelter Look-up'!$C:$C,MATCH($A2442,'Smelter Look-up'!$E:$E,0)))</f>
        <v/>
      </c>
      <c r="D2442" s="95"/>
      <c r="E2442" s="95" t="str">
        <f ca="1">IF(ISERROR($Y2442),"",OFFSET('Smelter Look-up'!$D$4,$Y2442-4,0)&amp;"")</f>
        <v/>
      </c>
      <c r="F2442" s="95" t="str">
        <f ca="1">IF(ISERROR($Y2442),"",OFFSET('Smelter Look-up'!$E$4,$Y2442-4,0))</f>
        <v/>
      </c>
      <c r="G2442" s="95" t="str">
        <f ca="1">IF(C2442="Smelter not listed","Enter smelter details",IF(ISERROR($Y2442),"",OFFSET('Smelter Look-up'!$F$4,$Y2442-4,0)))</f>
        <v/>
      </c>
      <c r="H2442" s="154" t="str">
        <f ca="1">IF(ISERROR($Y2442),"",OFFSET('Smelter Look-up'!$G$4,$Y2442-4,0))</f>
        <v/>
      </c>
      <c r="I2442" s="96" t="str">
        <f ca="1">IF(ISERROR($Y2442),"",OFFSET('Smelter Look-up'!$H$4,$Y2442-4,0))</f>
        <v/>
      </c>
      <c r="J2442" s="96" t="str">
        <f ca="1">IF(ISERROR($Y2442),"",OFFSET('Smelter Look-up'!$I$4,$Y2442-4,0))</f>
        <v/>
      </c>
      <c r="K2442" s="97"/>
      <c r="L2442" s="97"/>
      <c r="M2442" s="97"/>
      <c r="N2442" s="97"/>
      <c r="O2442" s="97"/>
      <c r="P2442" s="97"/>
      <c r="Q2442" s="98"/>
      <c r="R2442" s="140" t="str">
        <f ca="1">IF(ISERROR($Y2442),"",OFFSET('Smelter Look-up'!$C$4,$Y2442-4,0)&amp;"")</f>
        <v/>
      </c>
      <c r="S2442" s="98" t="str">
        <f ca="1" t="shared" si="272"/>
        <v/>
      </c>
      <c r="T2442" s="98" t="str">
        <f ca="1">IF(B2442="","",IF(ISERROR(MATCH($J2442,SorP!B:B,0)),"",INDIRECT("'SorP'!$A$"&amp;MATCH($S2442&amp;$J2442,SorP!C:C,0))))</f>
        <v/>
      </c>
      <c r="U2442" s="99"/>
      <c r="V2442" s="74" t="str">
        <f ca="1" t="shared" si="273"/>
        <v/>
      </c>
      <c r="W2442" s="74" t="b">
        <f ca="1" t="shared" si="274"/>
        <v>0</v>
      </c>
      <c r="X2442" s="74" t="str">
        <f ca="1" t="shared" si="275"/>
        <v>+</v>
      </c>
      <c r="Y2442" s="74" t="e">
        <f ca="1">IF(C2442="",NA(),MATCH($B2442&amp;$C2442,'Smelter Look-up'!$J:$J,0))</f>
        <v>#N/A</v>
      </c>
      <c r="AB2442" s="74">
        <f ca="1" t="shared" si="276"/>
        <v>0</v>
      </c>
      <c r="AC2442" s="74" t="str">
        <f ca="1" t="shared" si="277"/>
        <v/>
      </c>
      <c r="AD2442" s="74" t="str">
        <f ca="1" t="shared" si="278"/>
        <v/>
      </c>
    </row>
    <row r="2443" s="74" customFormat="1" ht="20.15" customHeight="1" spans="1:30">
      <c r="A2443" s="97"/>
      <c r="B2443" s="95" t="str">
        <f ca="1">IF(LEN(A2443)=0,"",INDEX('Smelter Look-up'!$A:$A,MATCH($A2443,'Smelter Look-up'!$E:$E,0)))</f>
        <v/>
      </c>
      <c r="C2443" s="95" t="str">
        <f ca="1">IF(LEN(A2443)=0,"",INDEX('Smelter Look-up'!$C:$C,MATCH($A2443,'Smelter Look-up'!$E:$E,0)))</f>
        <v/>
      </c>
      <c r="D2443" s="95"/>
      <c r="E2443" s="95" t="str">
        <f ca="1">IF(ISERROR($Y2443),"",OFFSET('Smelter Look-up'!$D$4,$Y2443-4,0)&amp;"")</f>
        <v/>
      </c>
      <c r="F2443" s="95" t="str">
        <f ca="1">IF(ISERROR($Y2443),"",OFFSET('Smelter Look-up'!$E$4,$Y2443-4,0))</f>
        <v/>
      </c>
      <c r="G2443" s="95" t="str">
        <f ca="1">IF(C2443="Smelter not listed","Enter smelter details",IF(ISERROR($Y2443),"",OFFSET('Smelter Look-up'!$F$4,$Y2443-4,0)))</f>
        <v/>
      </c>
      <c r="H2443" s="154" t="str">
        <f ca="1">IF(ISERROR($Y2443),"",OFFSET('Smelter Look-up'!$G$4,$Y2443-4,0))</f>
        <v/>
      </c>
      <c r="I2443" s="96" t="str">
        <f ca="1">IF(ISERROR($Y2443),"",OFFSET('Smelter Look-up'!$H$4,$Y2443-4,0))</f>
        <v/>
      </c>
      <c r="J2443" s="96" t="str">
        <f ca="1">IF(ISERROR($Y2443),"",OFFSET('Smelter Look-up'!$I$4,$Y2443-4,0))</f>
        <v/>
      </c>
      <c r="K2443" s="97"/>
      <c r="L2443" s="97"/>
      <c r="M2443" s="97"/>
      <c r="N2443" s="97"/>
      <c r="O2443" s="97"/>
      <c r="P2443" s="97"/>
      <c r="Q2443" s="98"/>
      <c r="R2443" s="140" t="str">
        <f ca="1">IF(ISERROR($Y2443),"",OFFSET('Smelter Look-up'!$C$4,$Y2443-4,0)&amp;"")</f>
        <v/>
      </c>
      <c r="S2443" s="98" t="str">
        <f ca="1" t="shared" si="272"/>
        <v/>
      </c>
      <c r="T2443" s="98" t="str">
        <f ca="1">IF(B2443="","",IF(ISERROR(MATCH($J2443,SorP!B:B,0)),"",INDIRECT("'SorP'!$A$"&amp;MATCH($S2443&amp;$J2443,SorP!C:C,0))))</f>
        <v/>
      </c>
      <c r="U2443" s="99"/>
      <c r="V2443" s="74" t="str">
        <f ca="1" t="shared" si="273"/>
        <v/>
      </c>
      <c r="W2443" s="74" t="b">
        <f ca="1" t="shared" si="274"/>
        <v>0</v>
      </c>
      <c r="X2443" s="74" t="str">
        <f ca="1" t="shared" si="275"/>
        <v>+</v>
      </c>
      <c r="Y2443" s="74" t="e">
        <f ca="1">IF(C2443="",NA(),MATCH($B2443&amp;$C2443,'Smelter Look-up'!$J:$J,0))</f>
        <v>#N/A</v>
      </c>
      <c r="AB2443" s="74">
        <f ca="1" t="shared" si="276"/>
        <v>0</v>
      </c>
      <c r="AC2443" s="74" t="str">
        <f ca="1" t="shared" si="277"/>
        <v/>
      </c>
      <c r="AD2443" s="74" t="str">
        <f ca="1" t="shared" si="278"/>
        <v/>
      </c>
    </row>
    <row r="2444" s="74" customFormat="1" ht="20.15" customHeight="1" spans="1:30">
      <c r="A2444" s="97"/>
      <c r="B2444" s="95" t="str">
        <f ca="1">IF(LEN(A2444)=0,"",INDEX('Smelter Look-up'!$A:$A,MATCH($A2444,'Smelter Look-up'!$E:$E,0)))</f>
        <v/>
      </c>
      <c r="C2444" s="95" t="str">
        <f ca="1">IF(LEN(A2444)=0,"",INDEX('Smelter Look-up'!$C:$C,MATCH($A2444,'Smelter Look-up'!$E:$E,0)))</f>
        <v/>
      </c>
      <c r="D2444" s="95"/>
      <c r="E2444" s="95" t="str">
        <f ca="1">IF(ISERROR($Y2444),"",OFFSET('Smelter Look-up'!$D$4,$Y2444-4,0)&amp;"")</f>
        <v/>
      </c>
      <c r="F2444" s="95" t="str">
        <f ca="1">IF(ISERROR($Y2444),"",OFFSET('Smelter Look-up'!$E$4,$Y2444-4,0))</f>
        <v/>
      </c>
      <c r="G2444" s="95" t="str">
        <f ca="1">IF(C2444="Smelter not listed","Enter smelter details",IF(ISERROR($Y2444),"",OFFSET('Smelter Look-up'!$F$4,$Y2444-4,0)))</f>
        <v/>
      </c>
      <c r="H2444" s="154" t="str">
        <f ca="1">IF(ISERROR($Y2444),"",OFFSET('Smelter Look-up'!$G$4,$Y2444-4,0))</f>
        <v/>
      </c>
      <c r="I2444" s="96" t="str">
        <f ca="1">IF(ISERROR($Y2444),"",OFFSET('Smelter Look-up'!$H$4,$Y2444-4,0))</f>
        <v/>
      </c>
      <c r="J2444" s="96" t="str">
        <f ca="1">IF(ISERROR($Y2444),"",OFFSET('Smelter Look-up'!$I$4,$Y2444-4,0))</f>
        <v/>
      </c>
      <c r="K2444" s="97"/>
      <c r="L2444" s="97"/>
      <c r="M2444" s="97"/>
      <c r="N2444" s="97"/>
      <c r="O2444" s="97"/>
      <c r="P2444" s="97"/>
      <c r="Q2444" s="98"/>
      <c r="R2444" s="140" t="str">
        <f ca="1">IF(ISERROR($Y2444),"",OFFSET('Smelter Look-up'!$C$4,$Y2444-4,0)&amp;"")</f>
        <v/>
      </c>
      <c r="S2444" s="98" t="str">
        <f ca="1" t="shared" si="272"/>
        <v/>
      </c>
      <c r="T2444" s="98" t="str">
        <f ca="1">IF(B2444="","",IF(ISERROR(MATCH($J2444,SorP!B:B,0)),"",INDIRECT("'SorP'!$A$"&amp;MATCH($S2444&amp;$J2444,SorP!C:C,0))))</f>
        <v/>
      </c>
      <c r="U2444" s="99"/>
      <c r="V2444" s="74" t="str">
        <f ca="1" t="shared" si="273"/>
        <v/>
      </c>
      <c r="W2444" s="74" t="b">
        <f ca="1" t="shared" si="274"/>
        <v>0</v>
      </c>
      <c r="X2444" s="74" t="str">
        <f ca="1" t="shared" si="275"/>
        <v>+</v>
      </c>
      <c r="Y2444" s="74" t="e">
        <f ca="1">IF(C2444="",NA(),MATCH($B2444&amp;$C2444,'Smelter Look-up'!$J:$J,0))</f>
        <v>#N/A</v>
      </c>
      <c r="AB2444" s="74">
        <f ca="1" t="shared" si="276"/>
        <v>0</v>
      </c>
      <c r="AC2444" s="74" t="str">
        <f ca="1" t="shared" si="277"/>
        <v/>
      </c>
      <c r="AD2444" s="74" t="str">
        <f ca="1" t="shared" si="278"/>
        <v/>
      </c>
    </row>
    <row r="2445" s="74" customFormat="1" ht="20.15" customHeight="1" spans="1:30">
      <c r="A2445" s="97"/>
      <c r="B2445" s="95" t="str">
        <f ca="1">IF(LEN(A2445)=0,"",INDEX('Smelter Look-up'!$A:$A,MATCH($A2445,'Smelter Look-up'!$E:$E,0)))</f>
        <v/>
      </c>
      <c r="C2445" s="95" t="str">
        <f ca="1">IF(LEN(A2445)=0,"",INDEX('Smelter Look-up'!$C:$C,MATCH($A2445,'Smelter Look-up'!$E:$E,0)))</f>
        <v/>
      </c>
      <c r="D2445" s="95"/>
      <c r="E2445" s="95" t="str">
        <f ca="1">IF(ISERROR($Y2445),"",OFFSET('Smelter Look-up'!$D$4,$Y2445-4,0)&amp;"")</f>
        <v/>
      </c>
      <c r="F2445" s="95" t="str">
        <f ca="1">IF(ISERROR($Y2445),"",OFFSET('Smelter Look-up'!$E$4,$Y2445-4,0))</f>
        <v/>
      </c>
      <c r="G2445" s="95" t="str">
        <f ca="1">IF(C2445="Smelter not listed","Enter smelter details",IF(ISERROR($Y2445),"",OFFSET('Smelter Look-up'!$F$4,$Y2445-4,0)))</f>
        <v/>
      </c>
      <c r="H2445" s="154" t="str">
        <f ca="1">IF(ISERROR($Y2445),"",OFFSET('Smelter Look-up'!$G$4,$Y2445-4,0))</f>
        <v/>
      </c>
      <c r="I2445" s="96" t="str">
        <f ca="1">IF(ISERROR($Y2445),"",OFFSET('Smelter Look-up'!$H$4,$Y2445-4,0))</f>
        <v/>
      </c>
      <c r="J2445" s="96" t="str">
        <f ca="1">IF(ISERROR($Y2445),"",OFFSET('Smelter Look-up'!$I$4,$Y2445-4,0))</f>
        <v/>
      </c>
      <c r="K2445" s="97"/>
      <c r="L2445" s="97"/>
      <c r="M2445" s="97"/>
      <c r="N2445" s="97"/>
      <c r="O2445" s="97"/>
      <c r="P2445" s="97"/>
      <c r="Q2445" s="98"/>
      <c r="R2445" s="140" t="str">
        <f ca="1">IF(ISERROR($Y2445),"",OFFSET('Smelter Look-up'!$C$4,$Y2445-4,0)&amp;"")</f>
        <v/>
      </c>
      <c r="S2445" s="98" t="str">
        <f ca="1" t="shared" si="272"/>
        <v/>
      </c>
      <c r="T2445" s="98" t="str">
        <f ca="1">IF(B2445="","",IF(ISERROR(MATCH($J2445,SorP!B:B,0)),"",INDIRECT("'SorP'!$A$"&amp;MATCH($S2445&amp;$J2445,SorP!C:C,0))))</f>
        <v/>
      </c>
      <c r="U2445" s="99"/>
      <c r="V2445" s="74" t="str">
        <f ca="1" t="shared" si="273"/>
        <v/>
      </c>
      <c r="W2445" s="74" t="b">
        <f ca="1" t="shared" si="274"/>
        <v>0</v>
      </c>
      <c r="X2445" s="74" t="str">
        <f ca="1" t="shared" si="275"/>
        <v>+</v>
      </c>
      <c r="Y2445" s="74" t="e">
        <f ca="1">IF(C2445="",NA(),MATCH($B2445&amp;$C2445,'Smelter Look-up'!$J:$J,0))</f>
        <v>#N/A</v>
      </c>
      <c r="AB2445" s="74">
        <f ca="1" t="shared" si="276"/>
        <v>0</v>
      </c>
      <c r="AC2445" s="74" t="str">
        <f ca="1" t="shared" si="277"/>
        <v/>
      </c>
      <c r="AD2445" s="74" t="str">
        <f ca="1" t="shared" si="278"/>
        <v/>
      </c>
    </row>
    <row r="2446" s="74" customFormat="1" ht="20.15" customHeight="1" spans="1:30">
      <c r="A2446" s="97"/>
      <c r="B2446" s="95" t="str">
        <f ca="1">IF(LEN(A2446)=0,"",INDEX('Smelter Look-up'!$A:$A,MATCH($A2446,'Smelter Look-up'!$E:$E,0)))</f>
        <v/>
      </c>
      <c r="C2446" s="95" t="str">
        <f ca="1">IF(LEN(A2446)=0,"",INDEX('Smelter Look-up'!$C:$C,MATCH($A2446,'Smelter Look-up'!$E:$E,0)))</f>
        <v/>
      </c>
      <c r="D2446" s="95"/>
      <c r="E2446" s="95" t="str">
        <f ca="1">IF(ISERROR($Y2446),"",OFFSET('Smelter Look-up'!$D$4,$Y2446-4,0)&amp;"")</f>
        <v/>
      </c>
      <c r="F2446" s="95" t="str">
        <f ca="1">IF(ISERROR($Y2446),"",OFFSET('Smelter Look-up'!$E$4,$Y2446-4,0))</f>
        <v/>
      </c>
      <c r="G2446" s="95" t="str">
        <f ca="1">IF(C2446="Smelter not listed","Enter smelter details",IF(ISERROR($Y2446),"",OFFSET('Smelter Look-up'!$F$4,$Y2446-4,0)))</f>
        <v/>
      </c>
      <c r="H2446" s="154" t="str">
        <f ca="1">IF(ISERROR($Y2446),"",OFFSET('Smelter Look-up'!$G$4,$Y2446-4,0))</f>
        <v/>
      </c>
      <c r="I2446" s="96" t="str">
        <f ca="1">IF(ISERROR($Y2446),"",OFFSET('Smelter Look-up'!$H$4,$Y2446-4,0))</f>
        <v/>
      </c>
      <c r="J2446" s="96" t="str">
        <f ca="1">IF(ISERROR($Y2446),"",OFFSET('Smelter Look-up'!$I$4,$Y2446-4,0))</f>
        <v/>
      </c>
      <c r="K2446" s="97"/>
      <c r="L2446" s="97"/>
      <c r="M2446" s="97"/>
      <c r="N2446" s="97"/>
      <c r="O2446" s="97"/>
      <c r="P2446" s="97"/>
      <c r="Q2446" s="98"/>
      <c r="R2446" s="140" t="str">
        <f ca="1">IF(ISERROR($Y2446),"",OFFSET('Smelter Look-up'!$C$4,$Y2446-4,0)&amp;"")</f>
        <v/>
      </c>
      <c r="S2446" s="98" t="str">
        <f ca="1" t="shared" si="272"/>
        <v/>
      </c>
      <c r="T2446" s="98" t="str">
        <f ca="1">IF(B2446="","",IF(ISERROR(MATCH($J2446,SorP!B:B,0)),"",INDIRECT("'SorP'!$A$"&amp;MATCH($S2446&amp;$J2446,SorP!C:C,0))))</f>
        <v/>
      </c>
      <c r="U2446" s="99"/>
      <c r="V2446" s="74" t="str">
        <f ca="1" t="shared" si="273"/>
        <v/>
      </c>
      <c r="W2446" s="74" t="b">
        <f ca="1" t="shared" si="274"/>
        <v>0</v>
      </c>
      <c r="X2446" s="74" t="str">
        <f ca="1" t="shared" si="275"/>
        <v>+</v>
      </c>
      <c r="Y2446" s="74" t="e">
        <f ca="1">IF(C2446="",NA(),MATCH($B2446&amp;$C2446,'Smelter Look-up'!$J:$J,0))</f>
        <v>#N/A</v>
      </c>
      <c r="AB2446" s="74">
        <f ca="1" t="shared" si="276"/>
        <v>0</v>
      </c>
      <c r="AC2446" s="74" t="str">
        <f ca="1" t="shared" si="277"/>
        <v/>
      </c>
      <c r="AD2446" s="74" t="str">
        <f ca="1" t="shared" si="278"/>
        <v/>
      </c>
    </row>
    <row r="2447" s="74" customFormat="1" ht="20.15" customHeight="1" spans="1:30">
      <c r="A2447" s="97"/>
      <c r="B2447" s="95" t="str">
        <f ca="1">IF(LEN(A2447)=0,"",INDEX('Smelter Look-up'!$A:$A,MATCH($A2447,'Smelter Look-up'!$E:$E,0)))</f>
        <v/>
      </c>
      <c r="C2447" s="95" t="str">
        <f ca="1">IF(LEN(A2447)=0,"",INDEX('Smelter Look-up'!$C:$C,MATCH($A2447,'Smelter Look-up'!$E:$E,0)))</f>
        <v/>
      </c>
      <c r="D2447" s="95"/>
      <c r="E2447" s="95" t="str">
        <f ca="1">IF(ISERROR($Y2447),"",OFFSET('Smelter Look-up'!$D$4,$Y2447-4,0)&amp;"")</f>
        <v/>
      </c>
      <c r="F2447" s="95" t="str">
        <f ca="1">IF(ISERROR($Y2447),"",OFFSET('Smelter Look-up'!$E$4,$Y2447-4,0))</f>
        <v/>
      </c>
      <c r="G2447" s="95" t="str">
        <f ca="1">IF(C2447="Smelter not listed","Enter smelter details",IF(ISERROR($Y2447),"",OFFSET('Smelter Look-up'!$F$4,$Y2447-4,0)))</f>
        <v/>
      </c>
      <c r="H2447" s="154" t="str">
        <f ca="1">IF(ISERROR($Y2447),"",OFFSET('Smelter Look-up'!$G$4,$Y2447-4,0))</f>
        <v/>
      </c>
      <c r="I2447" s="96" t="str">
        <f ca="1">IF(ISERROR($Y2447),"",OFFSET('Smelter Look-up'!$H$4,$Y2447-4,0))</f>
        <v/>
      </c>
      <c r="J2447" s="96" t="str">
        <f ca="1">IF(ISERROR($Y2447),"",OFFSET('Smelter Look-up'!$I$4,$Y2447-4,0))</f>
        <v/>
      </c>
      <c r="K2447" s="97"/>
      <c r="L2447" s="97"/>
      <c r="M2447" s="97"/>
      <c r="N2447" s="97"/>
      <c r="O2447" s="97"/>
      <c r="P2447" s="97"/>
      <c r="Q2447" s="98"/>
      <c r="R2447" s="140" t="str">
        <f ca="1">IF(ISERROR($Y2447),"",OFFSET('Smelter Look-up'!$C$4,$Y2447-4,0)&amp;"")</f>
        <v/>
      </c>
      <c r="S2447" s="98" t="str">
        <f ca="1" t="shared" si="272"/>
        <v/>
      </c>
      <c r="T2447" s="98" t="str">
        <f ca="1">IF(B2447="","",IF(ISERROR(MATCH($J2447,SorP!B:B,0)),"",INDIRECT("'SorP'!$A$"&amp;MATCH($S2447&amp;$J2447,SorP!C:C,0))))</f>
        <v/>
      </c>
      <c r="U2447" s="99"/>
      <c r="V2447" s="74" t="str">
        <f ca="1" t="shared" si="273"/>
        <v/>
      </c>
      <c r="W2447" s="74" t="b">
        <f ca="1" t="shared" si="274"/>
        <v>0</v>
      </c>
      <c r="X2447" s="74" t="str">
        <f ca="1" t="shared" si="275"/>
        <v>+</v>
      </c>
      <c r="Y2447" s="74" t="e">
        <f ca="1">IF(C2447="",NA(),MATCH($B2447&amp;$C2447,'Smelter Look-up'!$J:$J,0))</f>
        <v>#N/A</v>
      </c>
      <c r="AB2447" s="74">
        <f ca="1" t="shared" si="276"/>
        <v>0</v>
      </c>
      <c r="AC2447" s="74" t="str">
        <f ca="1" t="shared" si="277"/>
        <v/>
      </c>
      <c r="AD2447" s="74" t="str">
        <f ca="1" t="shared" si="278"/>
        <v/>
      </c>
    </row>
    <row r="2448" s="74" customFormat="1" ht="20.15" customHeight="1" spans="1:30">
      <c r="A2448" s="97"/>
      <c r="B2448" s="95" t="str">
        <f ca="1">IF(LEN(A2448)=0,"",INDEX('Smelter Look-up'!$A:$A,MATCH($A2448,'Smelter Look-up'!$E:$E,0)))</f>
        <v/>
      </c>
      <c r="C2448" s="95" t="str">
        <f ca="1">IF(LEN(A2448)=0,"",INDEX('Smelter Look-up'!$C:$C,MATCH($A2448,'Smelter Look-up'!$E:$E,0)))</f>
        <v/>
      </c>
      <c r="D2448" s="95"/>
      <c r="E2448" s="95" t="str">
        <f ca="1">IF(ISERROR($Y2448),"",OFFSET('Smelter Look-up'!$D$4,$Y2448-4,0)&amp;"")</f>
        <v/>
      </c>
      <c r="F2448" s="95" t="str">
        <f ca="1">IF(ISERROR($Y2448),"",OFFSET('Smelter Look-up'!$E$4,$Y2448-4,0))</f>
        <v/>
      </c>
      <c r="G2448" s="95" t="str">
        <f ca="1">IF(C2448="Smelter not listed","Enter smelter details",IF(ISERROR($Y2448),"",OFFSET('Smelter Look-up'!$F$4,$Y2448-4,0)))</f>
        <v/>
      </c>
      <c r="H2448" s="154" t="str">
        <f ca="1">IF(ISERROR($Y2448),"",OFFSET('Smelter Look-up'!$G$4,$Y2448-4,0))</f>
        <v/>
      </c>
      <c r="I2448" s="96" t="str">
        <f ca="1">IF(ISERROR($Y2448),"",OFFSET('Smelter Look-up'!$H$4,$Y2448-4,0))</f>
        <v/>
      </c>
      <c r="J2448" s="96" t="str">
        <f ca="1">IF(ISERROR($Y2448),"",OFFSET('Smelter Look-up'!$I$4,$Y2448-4,0))</f>
        <v/>
      </c>
      <c r="K2448" s="97"/>
      <c r="L2448" s="97"/>
      <c r="M2448" s="97"/>
      <c r="N2448" s="97"/>
      <c r="O2448" s="97"/>
      <c r="P2448" s="97"/>
      <c r="Q2448" s="98"/>
      <c r="R2448" s="140" t="str">
        <f ca="1">IF(ISERROR($Y2448),"",OFFSET('Smelter Look-up'!$C$4,$Y2448-4,0)&amp;"")</f>
        <v/>
      </c>
      <c r="S2448" s="98" t="str">
        <f ca="1" t="shared" si="272"/>
        <v/>
      </c>
      <c r="T2448" s="98" t="str">
        <f ca="1">IF(B2448="","",IF(ISERROR(MATCH($J2448,SorP!B:B,0)),"",INDIRECT("'SorP'!$A$"&amp;MATCH($S2448&amp;$J2448,SorP!C:C,0))))</f>
        <v/>
      </c>
      <c r="U2448" s="99"/>
      <c r="V2448" s="74" t="str">
        <f ca="1" t="shared" si="273"/>
        <v/>
      </c>
      <c r="W2448" s="74" t="b">
        <f ca="1" t="shared" si="274"/>
        <v>0</v>
      </c>
      <c r="X2448" s="74" t="str">
        <f ca="1" t="shared" si="275"/>
        <v>+</v>
      </c>
      <c r="Y2448" s="74" t="e">
        <f ca="1">IF(C2448="",NA(),MATCH($B2448&amp;$C2448,'Smelter Look-up'!$J:$J,0))</f>
        <v>#N/A</v>
      </c>
      <c r="AB2448" s="74">
        <f ca="1" t="shared" si="276"/>
        <v>0</v>
      </c>
      <c r="AC2448" s="74" t="str">
        <f ca="1" t="shared" si="277"/>
        <v/>
      </c>
      <c r="AD2448" s="74" t="str">
        <f ca="1" t="shared" si="278"/>
        <v/>
      </c>
    </row>
    <row r="2449" s="74" customFormat="1" ht="20.15" customHeight="1" spans="1:30">
      <c r="A2449" s="97"/>
      <c r="B2449" s="95" t="str">
        <f ca="1">IF(LEN(A2449)=0,"",INDEX('Smelter Look-up'!$A:$A,MATCH($A2449,'Smelter Look-up'!$E:$E,0)))</f>
        <v/>
      </c>
      <c r="C2449" s="95" t="str">
        <f ca="1">IF(LEN(A2449)=0,"",INDEX('Smelter Look-up'!$C:$C,MATCH($A2449,'Smelter Look-up'!$E:$E,0)))</f>
        <v/>
      </c>
      <c r="D2449" s="95"/>
      <c r="E2449" s="95" t="str">
        <f ca="1">IF(ISERROR($Y2449),"",OFFSET('Smelter Look-up'!$D$4,$Y2449-4,0)&amp;"")</f>
        <v/>
      </c>
      <c r="F2449" s="95" t="str">
        <f ca="1">IF(ISERROR($Y2449),"",OFFSET('Smelter Look-up'!$E$4,$Y2449-4,0))</f>
        <v/>
      </c>
      <c r="G2449" s="95" t="str">
        <f ca="1">IF(C2449="Smelter not listed","Enter smelter details",IF(ISERROR($Y2449),"",OFFSET('Smelter Look-up'!$F$4,$Y2449-4,0)))</f>
        <v/>
      </c>
      <c r="H2449" s="154" t="str">
        <f ca="1">IF(ISERROR($Y2449),"",OFFSET('Smelter Look-up'!$G$4,$Y2449-4,0))</f>
        <v/>
      </c>
      <c r="I2449" s="96" t="str">
        <f ca="1">IF(ISERROR($Y2449),"",OFFSET('Smelter Look-up'!$H$4,$Y2449-4,0))</f>
        <v/>
      </c>
      <c r="J2449" s="96" t="str">
        <f ca="1">IF(ISERROR($Y2449),"",OFFSET('Smelter Look-up'!$I$4,$Y2449-4,0))</f>
        <v/>
      </c>
      <c r="K2449" s="97"/>
      <c r="L2449" s="97"/>
      <c r="M2449" s="97"/>
      <c r="N2449" s="97"/>
      <c r="O2449" s="97"/>
      <c r="P2449" s="97"/>
      <c r="Q2449" s="98"/>
      <c r="R2449" s="140" t="str">
        <f ca="1">IF(ISERROR($Y2449),"",OFFSET('Smelter Look-up'!$C$4,$Y2449-4,0)&amp;"")</f>
        <v/>
      </c>
      <c r="S2449" s="98" t="str">
        <f ca="1" t="shared" si="272"/>
        <v/>
      </c>
      <c r="T2449" s="98" t="str">
        <f ca="1">IF(B2449="","",IF(ISERROR(MATCH($J2449,SorP!B:B,0)),"",INDIRECT("'SorP'!$A$"&amp;MATCH($S2449&amp;$J2449,SorP!C:C,0))))</f>
        <v/>
      </c>
      <c r="U2449" s="99"/>
      <c r="V2449" s="74" t="str">
        <f ca="1" t="shared" si="273"/>
        <v/>
      </c>
      <c r="W2449" s="74" t="b">
        <f ca="1" t="shared" si="274"/>
        <v>0</v>
      </c>
      <c r="X2449" s="74" t="str">
        <f ca="1" t="shared" si="275"/>
        <v>+</v>
      </c>
      <c r="Y2449" s="74" t="e">
        <f ca="1">IF(C2449="",NA(),MATCH($B2449&amp;$C2449,'Smelter Look-up'!$J:$J,0))</f>
        <v>#N/A</v>
      </c>
      <c r="AB2449" s="74">
        <f ca="1" t="shared" si="276"/>
        <v>0</v>
      </c>
      <c r="AC2449" s="74" t="str">
        <f ca="1" t="shared" si="277"/>
        <v/>
      </c>
      <c r="AD2449" s="74" t="str">
        <f ca="1" t="shared" si="278"/>
        <v/>
      </c>
    </row>
    <row r="2450" s="74" customFormat="1" ht="20.15" customHeight="1" spans="1:30">
      <c r="A2450" s="97"/>
      <c r="B2450" s="95" t="str">
        <f ca="1">IF(LEN(A2450)=0,"",INDEX('Smelter Look-up'!$A:$A,MATCH($A2450,'Smelter Look-up'!$E:$E,0)))</f>
        <v/>
      </c>
      <c r="C2450" s="95" t="str">
        <f ca="1">IF(LEN(A2450)=0,"",INDEX('Smelter Look-up'!$C:$C,MATCH($A2450,'Smelter Look-up'!$E:$E,0)))</f>
        <v/>
      </c>
      <c r="D2450" s="95"/>
      <c r="E2450" s="95" t="str">
        <f ca="1">IF(ISERROR($Y2450),"",OFFSET('Smelter Look-up'!$D$4,$Y2450-4,0)&amp;"")</f>
        <v/>
      </c>
      <c r="F2450" s="95" t="str">
        <f ca="1">IF(ISERROR($Y2450),"",OFFSET('Smelter Look-up'!$E$4,$Y2450-4,0))</f>
        <v/>
      </c>
      <c r="G2450" s="95" t="str">
        <f ca="1">IF(C2450="Smelter not listed","Enter smelter details",IF(ISERROR($Y2450),"",OFFSET('Smelter Look-up'!$F$4,$Y2450-4,0)))</f>
        <v/>
      </c>
      <c r="H2450" s="154" t="str">
        <f ca="1">IF(ISERROR($Y2450),"",OFFSET('Smelter Look-up'!$G$4,$Y2450-4,0))</f>
        <v/>
      </c>
      <c r="I2450" s="96" t="str">
        <f ca="1">IF(ISERROR($Y2450),"",OFFSET('Smelter Look-up'!$H$4,$Y2450-4,0))</f>
        <v/>
      </c>
      <c r="J2450" s="96" t="str">
        <f ca="1">IF(ISERROR($Y2450),"",OFFSET('Smelter Look-up'!$I$4,$Y2450-4,0))</f>
        <v/>
      </c>
      <c r="K2450" s="97"/>
      <c r="L2450" s="97"/>
      <c r="M2450" s="97"/>
      <c r="N2450" s="97"/>
      <c r="O2450" s="97"/>
      <c r="P2450" s="97"/>
      <c r="Q2450" s="98"/>
      <c r="R2450" s="140" t="str">
        <f ca="1">IF(ISERROR($Y2450),"",OFFSET('Smelter Look-up'!$C$4,$Y2450-4,0)&amp;"")</f>
        <v/>
      </c>
      <c r="S2450" s="98" t="str">
        <f ca="1" t="shared" si="272"/>
        <v/>
      </c>
      <c r="T2450" s="98" t="str">
        <f ca="1">IF(B2450="","",IF(ISERROR(MATCH($J2450,SorP!B:B,0)),"",INDIRECT("'SorP'!$A$"&amp;MATCH($S2450&amp;$J2450,SorP!C:C,0))))</f>
        <v/>
      </c>
      <c r="U2450" s="99"/>
      <c r="V2450" s="74" t="str">
        <f ca="1" t="shared" si="273"/>
        <v/>
      </c>
      <c r="W2450" s="74" t="b">
        <f ca="1" t="shared" si="274"/>
        <v>0</v>
      </c>
      <c r="X2450" s="74" t="str">
        <f ca="1" t="shared" si="275"/>
        <v>+</v>
      </c>
      <c r="Y2450" s="74" t="e">
        <f ca="1">IF(C2450="",NA(),MATCH($B2450&amp;$C2450,'Smelter Look-up'!$J:$J,0))</f>
        <v>#N/A</v>
      </c>
      <c r="AB2450" s="74">
        <f ca="1" t="shared" si="276"/>
        <v>0</v>
      </c>
      <c r="AC2450" s="74" t="str">
        <f ca="1" t="shared" si="277"/>
        <v/>
      </c>
      <c r="AD2450" s="74" t="str">
        <f ca="1" t="shared" si="278"/>
        <v/>
      </c>
    </row>
    <row r="2451" s="74" customFormat="1" ht="20.15" customHeight="1" spans="1:30">
      <c r="A2451" s="97"/>
      <c r="B2451" s="95" t="str">
        <f ca="1">IF(LEN(A2451)=0,"",INDEX('Smelter Look-up'!$A:$A,MATCH($A2451,'Smelter Look-up'!$E:$E,0)))</f>
        <v/>
      </c>
      <c r="C2451" s="95" t="str">
        <f ca="1">IF(LEN(A2451)=0,"",INDEX('Smelter Look-up'!$C:$C,MATCH($A2451,'Smelter Look-up'!$E:$E,0)))</f>
        <v/>
      </c>
      <c r="D2451" s="95"/>
      <c r="E2451" s="95" t="str">
        <f ca="1">IF(ISERROR($Y2451),"",OFFSET('Smelter Look-up'!$D$4,$Y2451-4,0)&amp;"")</f>
        <v/>
      </c>
      <c r="F2451" s="95" t="str">
        <f ca="1">IF(ISERROR($Y2451),"",OFFSET('Smelter Look-up'!$E$4,$Y2451-4,0))</f>
        <v/>
      </c>
      <c r="G2451" s="95" t="str">
        <f ca="1">IF(C2451="Smelter not listed","Enter smelter details",IF(ISERROR($Y2451),"",OFFSET('Smelter Look-up'!$F$4,$Y2451-4,0)))</f>
        <v/>
      </c>
      <c r="H2451" s="154" t="str">
        <f ca="1">IF(ISERROR($Y2451),"",OFFSET('Smelter Look-up'!$G$4,$Y2451-4,0))</f>
        <v/>
      </c>
      <c r="I2451" s="96" t="str">
        <f ca="1">IF(ISERROR($Y2451),"",OFFSET('Smelter Look-up'!$H$4,$Y2451-4,0))</f>
        <v/>
      </c>
      <c r="J2451" s="96" t="str">
        <f ca="1">IF(ISERROR($Y2451),"",OFFSET('Smelter Look-up'!$I$4,$Y2451-4,0))</f>
        <v/>
      </c>
      <c r="K2451" s="97"/>
      <c r="L2451" s="97"/>
      <c r="M2451" s="97"/>
      <c r="N2451" s="97"/>
      <c r="O2451" s="97"/>
      <c r="P2451" s="97"/>
      <c r="Q2451" s="98"/>
      <c r="R2451" s="140" t="str">
        <f ca="1">IF(ISERROR($Y2451),"",OFFSET('Smelter Look-up'!$C$4,$Y2451-4,0)&amp;"")</f>
        <v/>
      </c>
      <c r="S2451" s="98" t="str">
        <f ca="1" t="shared" si="272"/>
        <v/>
      </c>
      <c r="T2451" s="98" t="str">
        <f ca="1">IF(B2451="","",IF(ISERROR(MATCH($J2451,SorP!B:B,0)),"",INDIRECT("'SorP'!$A$"&amp;MATCH($S2451&amp;$J2451,SorP!C:C,0))))</f>
        <v/>
      </c>
      <c r="U2451" s="99"/>
      <c r="V2451" s="74" t="str">
        <f ca="1" t="shared" si="273"/>
        <v/>
      </c>
      <c r="W2451" s="74" t="b">
        <f ca="1" t="shared" si="274"/>
        <v>0</v>
      </c>
      <c r="X2451" s="74" t="str">
        <f ca="1" t="shared" si="275"/>
        <v>+</v>
      </c>
      <c r="Y2451" s="74" t="e">
        <f ca="1">IF(C2451="",NA(),MATCH($B2451&amp;$C2451,'Smelter Look-up'!$J:$J,0))</f>
        <v>#N/A</v>
      </c>
      <c r="AB2451" s="74">
        <f ca="1" t="shared" si="276"/>
        <v>0</v>
      </c>
      <c r="AC2451" s="74" t="str">
        <f ca="1" t="shared" si="277"/>
        <v/>
      </c>
      <c r="AD2451" s="74" t="str">
        <f ca="1" t="shared" si="278"/>
        <v/>
      </c>
    </row>
    <row r="2452" s="74" customFormat="1" ht="20.15" customHeight="1" spans="1:30">
      <c r="A2452" s="97"/>
      <c r="B2452" s="95" t="str">
        <f ca="1">IF(LEN(A2452)=0,"",INDEX('Smelter Look-up'!$A:$A,MATCH($A2452,'Smelter Look-up'!$E:$E,0)))</f>
        <v/>
      </c>
      <c r="C2452" s="95" t="str">
        <f ca="1">IF(LEN(A2452)=0,"",INDEX('Smelter Look-up'!$C:$C,MATCH($A2452,'Smelter Look-up'!$E:$E,0)))</f>
        <v/>
      </c>
      <c r="D2452" s="95"/>
      <c r="E2452" s="95" t="str">
        <f ca="1">IF(ISERROR($Y2452),"",OFFSET('Smelter Look-up'!$D$4,$Y2452-4,0)&amp;"")</f>
        <v/>
      </c>
      <c r="F2452" s="95" t="str">
        <f ca="1">IF(ISERROR($Y2452),"",OFFSET('Smelter Look-up'!$E$4,$Y2452-4,0))</f>
        <v/>
      </c>
      <c r="G2452" s="95" t="str">
        <f ca="1">IF(C2452="Smelter not listed","Enter smelter details",IF(ISERROR($Y2452),"",OFFSET('Smelter Look-up'!$F$4,$Y2452-4,0)))</f>
        <v/>
      </c>
      <c r="H2452" s="154" t="str">
        <f ca="1">IF(ISERROR($Y2452),"",OFFSET('Smelter Look-up'!$G$4,$Y2452-4,0))</f>
        <v/>
      </c>
      <c r="I2452" s="96" t="str">
        <f ca="1">IF(ISERROR($Y2452),"",OFFSET('Smelter Look-up'!$H$4,$Y2452-4,0))</f>
        <v/>
      </c>
      <c r="J2452" s="96" t="str">
        <f ca="1">IF(ISERROR($Y2452),"",OFFSET('Smelter Look-up'!$I$4,$Y2452-4,0))</f>
        <v/>
      </c>
      <c r="K2452" s="97"/>
      <c r="L2452" s="97"/>
      <c r="M2452" s="97"/>
      <c r="N2452" s="97"/>
      <c r="O2452" s="97"/>
      <c r="P2452" s="97"/>
      <c r="Q2452" s="98"/>
      <c r="R2452" s="140" t="str">
        <f ca="1">IF(ISERROR($Y2452),"",OFFSET('Smelter Look-up'!$C$4,$Y2452-4,0)&amp;"")</f>
        <v/>
      </c>
      <c r="S2452" s="98" t="str">
        <f ca="1" t="shared" si="272"/>
        <v/>
      </c>
      <c r="T2452" s="98" t="str">
        <f ca="1">IF(B2452="","",IF(ISERROR(MATCH($J2452,SorP!B:B,0)),"",INDIRECT("'SorP'!$A$"&amp;MATCH($S2452&amp;$J2452,SorP!C:C,0))))</f>
        <v/>
      </c>
      <c r="U2452" s="99"/>
      <c r="V2452" s="74" t="str">
        <f ca="1" t="shared" si="273"/>
        <v/>
      </c>
      <c r="W2452" s="74" t="b">
        <f ca="1" t="shared" si="274"/>
        <v>0</v>
      </c>
      <c r="X2452" s="74" t="str">
        <f ca="1" t="shared" si="275"/>
        <v>+</v>
      </c>
      <c r="Y2452" s="74" t="e">
        <f ca="1">IF(C2452="",NA(),MATCH($B2452&amp;$C2452,'Smelter Look-up'!$J:$J,0))</f>
        <v>#N/A</v>
      </c>
      <c r="AB2452" s="74">
        <f ca="1" t="shared" si="276"/>
        <v>0</v>
      </c>
      <c r="AC2452" s="74" t="str">
        <f ca="1" t="shared" si="277"/>
        <v/>
      </c>
      <c r="AD2452" s="74" t="str">
        <f ca="1" t="shared" si="278"/>
        <v/>
      </c>
    </row>
    <row r="2453" s="74" customFormat="1" ht="20.15" customHeight="1" spans="1:30">
      <c r="A2453" s="97"/>
      <c r="B2453" s="95" t="str">
        <f ca="1">IF(LEN(A2453)=0,"",INDEX('Smelter Look-up'!$A:$A,MATCH($A2453,'Smelter Look-up'!$E:$E,0)))</f>
        <v/>
      </c>
      <c r="C2453" s="95" t="str">
        <f ca="1">IF(LEN(A2453)=0,"",INDEX('Smelter Look-up'!$C:$C,MATCH($A2453,'Smelter Look-up'!$E:$E,0)))</f>
        <v/>
      </c>
      <c r="D2453" s="95"/>
      <c r="E2453" s="95" t="str">
        <f ca="1">IF(ISERROR($Y2453),"",OFFSET('Smelter Look-up'!$D$4,$Y2453-4,0)&amp;"")</f>
        <v/>
      </c>
      <c r="F2453" s="95" t="str">
        <f ca="1">IF(ISERROR($Y2453),"",OFFSET('Smelter Look-up'!$E$4,$Y2453-4,0))</f>
        <v/>
      </c>
      <c r="G2453" s="95" t="str">
        <f ca="1">IF(C2453="Smelter not listed","Enter smelter details",IF(ISERROR($Y2453),"",OFFSET('Smelter Look-up'!$F$4,$Y2453-4,0)))</f>
        <v/>
      </c>
      <c r="H2453" s="154" t="str">
        <f ca="1">IF(ISERROR($Y2453),"",OFFSET('Smelter Look-up'!$G$4,$Y2453-4,0))</f>
        <v/>
      </c>
      <c r="I2453" s="96" t="str">
        <f ca="1">IF(ISERROR($Y2453),"",OFFSET('Smelter Look-up'!$H$4,$Y2453-4,0))</f>
        <v/>
      </c>
      <c r="J2453" s="96" t="str">
        <f ca="1">IF(ISERROR($Y2453),"",OFFSET('Smelter Look-up'!$I$4,$Y2453-4,0))</f>
        <v/>
      </c>
      <c r="K2453" s="97"/>
      <c r="L2453" s="97"/>
      <c r="M2453" s="97"/>
      <c r="N2453" s="97"/>
      <c r="O2453" s="97"/>
      <c r="P2453" s="97"/>
      <c r="Q2453" s="98"/>
      <c r="R2453" s="140" t="str">
        <f ca="1">IF(ISERROR($Y2453),"",OFFSET('Smelter Look-up'!$C$4,$Y2453-4,0)&amp;"")</f>
        <v/>
      </c>
      <c r="S2453" s="98" t="str">
        <f ca="1" t="shared" si="272"/>
        <v/>
      </c>
      <c r="T2453" s="98" t="str">
        <f ca="1">IF(B2453="","",IF(ISERROR(MATCH($J2453,SorP!B:B,0)),"",INDIRECT("'SorP'!$A$"&amp;MATCH($S2453&amp;$J2453,SorP!C:C,0))))</f>
        <v/>
      </c>
      <c r="U2453" s="99"/>
      <c r="V2453" s="74" t="str">
        <f ca="1" t="shared" si="273"/>
        <v/>
      </c>
      <c r="W2453" s="74" t="b">
        <f ca="1" t="shared" si="274"/>
        <v>0</v>
      </c>
      <c r="X2453" s="74" t="str">
        <f ca="1" t="shared" si="275"/>
        <v>+</v>
      </c>
      <c r="Y2453" s="74" t="e">
        <f ca="1">IF(C2453="",NA(),MATCH($B2453&amp;$C2453,'Smelter Look-up'!$J:$J,0))</f>
        <v>#N/A</v>
      </c>
      <c r="AB2453" s="74">
        <f ca="1" t="shared" si="276"/>
        <v>0</v>
      </c>
      <c r="AC2453" s="74" t="str">
        <f ca="1" t="shared" si="277"/>
        <v/>
      </c>
      <c r="AD2453" s="74" t="str">
        <f ca="1" t="shared" si="278"/>
        <v/>
      </c>
    </row>
    <row r="2454" s="74" customFormat="1" ht="20.15" customHeight="1" spans="1:30">
      <c r="A2454" s="97"/>
      <c r="B2454" s="95" t="str">
        <f ca="1">IF(LEN(A2454)=0,"",INDEX('Smelter Look-up'!$A:$A,MATCH($A2454,'Smelter Look-up'!$E:$E,0)))</f>
        <v/>
      </c>
      <c r="C2454" s="95" t="str">
        <f ca="1">IF(LEN(A2454)=0,"",INDEX('Smelter Look-up'!$C:$C,MATCH($A2454,'Smelter Look-up'!$E:$E,0)))</f>
        <v/>
      </c>
      <c r="D2454" s="95"/>
      <c r="E2454" s="95" t="str">
        <f ca="1">IF(ISERROR($Y2454),"",OFFSET('Smelter Look-up'!$D$4,$Y2454-4,0)&amp;"")</f>
        <v/>
      </c>
      <c r="F2454" s="95" t="str">
        <f ca="1">IF(ISERROR($Y2454),"",OFFSET('Smelter Look-up'!$E$4,$Y2454-4,0))</f>
        <v/>
      </c>
      <c r="G2454" s="95" t="str">
        <f ca="1">IF(C2454="Smelter not listed","Enter smelter details",IF(ISERROR($Y2454),"",OFFSET('Smelter Look-up'!$F$4,$Y2454-4,0)))</f>
        <v/>
      </c>
      <c r="H2454" s="154" t="str">
        <f ca="1">IF(ISERROR($Y2454),"",OFFSET('Smelter Look-up'!$G$4,$Y2454-4,0))</f>
        <v/>
      </c>
      <c r="I2454" s="96" t="str">
        <f ca="1">IF(ISERROR($Y2454),"",OFFSET('Smelter Look-up'!$H$4,$Y2454-4,0))</f>
        <v/>
      </c>
      <c r="J2454" s="96" t="str">
        <f ca="1">IF(ISERROR($Y2454),"",OFFSET('Smelter Look-up'!$I$4,$Y2454-4,0))</f>
        <v/>
      </c>
      <c r="K2454" s="97"/>
      <c r="L2454" s="97"/>
      <c r="M2454" s="97"/>
      <c r="N2454" s="97"/>
      <c r="O2454" s="97"/>
      <c r="P2454" s="97"/>
      <c r="Q2454" s="98"/>
      <c r="R2454" s="140" t="str">
        <f ca="1">IF(ISERROR($Y2454),"",OFFSET('Smelter Look-up'!$C$4,$Y2454-4,0)&amp;"")</f>
        <v/>
      </c>
      <c r="S2454" s="98" t="str">
        <f ca="1" t="shared" si="272"/>
        <v/>
      </c>
      <c r="T2454" s="98" t="str">
        <f ca="1">IF(B2454="","",IF(ISERROR(MATCH($J2454,SorP!B:B,0)),"",INDIRECT("'SorP'!$A$"&amp;MATCH($S2454&amp;$J2454,SorP!C:C,0))))</f>
        <v/>
      </c>
      <c r="U2454" s="99"/>
      <c r="V2454" s="74" t="str">
        <f ca="1" t="shared" si="273"/>
        <v/>
      </c>
      <c r="W2454" s="74" t="b">
        <f ca="1" t="shared" si="274"/>
        <v>0</v>
      </c>
      <c r="X2454" s="74" t="str">
        <f ca="1" t="shared" si="275"/>
        <v>+</v>
      </c>
      <c r="Y2454" s="74" t="e">
        <f ca="1">IF(C2454="",NA(),MATCH($B2454&amp;$C2454,'Smelter Look-up'!$J:$J,0))</f>
        <v>#N/A</v>
      </c>
      <c r="AB2454" s="74">
        <f ca="1" t="shared" si="276"/>
        <v>0</v>
      </c>
      <c r="AC2454" s="74" t="str">
        <f ca="1" t="shared" si="277"/>
        <v/>
      </c>
      <c r="AD2454" s="74" t="str">
        <f ca="1" t="shared" si="278"/>
        <v/>
      </c>
    </row>
    <row r="2455" s="74" customFormat="1" ht="20.15" customHeight="1" spans="1:30">
      <c r="A2455" s="97"/>
      <c r="B2455" s="95" t="str">
        <f ca="1">IF(LEN(A2455)=0,"",INDEX('Smelter Look-up'!$A:$A,MATCH($A2455,'Smelter Look-up'!$E:$E,0)))</f>
        <v/>
      </c>
      <c r="C2455" s="95" t="str">
        <f ca="1">IF(LEN(A2455)=0,"",INDEX('Smelter Look-up'!$C:$C,MATCH($A2455,'Smelter Look-up'!$E:$E,0)))</f>
        <v/>
      </c>
      <c r="D2455" s="95"/>
      <c r="E2455" s="95" t="str">
        <f ca="1">IF(ISERROR($Y2455),"",OFFSET('Smelter Look-up'!$D$4,$Y2455-4,0)&amp;"")</f>
        <v/>
      </c>
      <c r="F2455" s="95" t="str">
        <f ca="1">IF(ISERROR($Y2455),"",OFFSET('Smelter Look-up'!$E$4,$Y2455-4,0))</f>
        <v/>
      </c>
      <c r="G2455" s="95" t="str">
        <f ca="1">IF(C2455="Smelter not listed","Enter smelter details",IF(ISERROR($Y2455),"",OFFSET('Smelter Look-up'!$F$4,$Y2455-4,0)))</f>
        <v/>
      </c>
      <c r="H2455" s="154" t="str">
        <f ca="1">IF(ISERROR($Y2455),"",OFFSET('Smelter Look-up'!$G$4,$Y2455-4,0))</f>
        <v/>
      </c>
      <c r="I2455" s="96" t="str">
        <f ca="1">IF(ISERROR($Y2455),"",OFFSET('Smelter Look-up'!$H$4,$Y2455-4,0))</f>
        <v/>
      </c>
      <c r="J2455" s="96" t="str">
        <f ca="1">IF(ISERROR($Y2455),"",OFFSET('Smelter Look-up'!$I$4,$Y2455-4,0))</f>
        <v/>
      </c>
      <c r="K2455" s="97"/>
      <c r="L2455" s="97"/>
      <c r="M2455" s="97"/>
      <c r="N2455" s="97"/>
      <c r="O2455" s="97"/>
      <c r="P2455" s="97"/>
      <c r="Q2455" s="98"/>
      <c r="R2455" s="140" t="str">
        <f ca="1">IF(ISERROR($Y2455),"",OFFSET('Smelter Look-up'!$C$4,$Y2455-4,0)&amp;"")</f>
        <v/>
      </c>
      <c r="S2455" s="98" t="str">
        <f ca="1" t="shared" si="272"/>
        <v/>
      </c>
      <c r="T2455" s="98" t="str">
        <f ca="1">IF(B2455="","",IF(ISERROR(MATCH($J2455,SorP!B:B,0)),"",INDIRECT("'SorP'!$A$"&amp;MATCH($S2455&amp;$J2455,SorP!C:C,0))))</f>
        <v/>
      </c>
      <c r="U2455" s="99"/>
      <c r="V2455" s="74" t="str">
        <f ca="1" t="shared" si="273"/>
        <v/>
      </c>
      <c r="W2455" s="74" t="b">
        <f ca="1" t="shared" si="274"/>
        <v>0</v>
      </c>
      <c r="X2455" s="74" t="str">
        <f ca="1" t="shared" si="275"/>
        <v>+</v>
      </c>
      <c r="Y2455" s="74" t="e">
        <f ca="1">IF(C2455="",NA(),MATCH($B2455&amp;$C2455,'Smelter Look-up'!$J:$J,0))</f>
        <v>#N/A</v>
      </c>
      <c r="AB2455" s="74">
        <f ca="1" t="shared" si="276"/>
        <v>0</v>
      </c>
      <c r="AC2455" s="74" t="str">
        <f ca="1" t="shared" si="277"/>
        <v/>
      </c>
      <c r="AD2455" s="74" t="str">
        <f ca="1" t="shared" si="278"/>
        <v/>
      </c>
    </row>
    <row r="2456" s="74" customFormat="1" ht="20.15" customHeight="1" spans="1:30">
      <c r="A2456" s="97"/>
      <c r="B2456" s="95" t="str">
        <f ca="1">IF(LEN(A2456)=0,"",INDEX('Smelter Look-up'!$A:$A,MATCH($A2456,'Smelter Look-up'!$E:$E,0)))</f>
        <v/>
      </c>
      <c r="C2456" s="95" t="str">
        <f ca="1">IF(LEN(A2456)=0,"",INDEX('Smelter Look-up'!$C:$C,MATCH($A2456,'Smelter Look-up'!$E:$E,0)))</f>
        <v/>
      </c>
      <c r="D2456" s="95"/>
      <c r="E2456" s="95" t="str">
        <f ca="1">IF(ISERROR($Y2456),"",OFFSET('Smelter Look-up'!$D$4,$Y2456-4,0)&amp;"")</f>
        <v/>
      </c>
      <c r="F2456" s="95" t="str">
        <f ca="1">IF(ISERROR($Y2456),"",OFFSET('Smelter Look-up'!$E$4,$Y2456-4,0))</f>
        <v/>
      </c>
      <c r="G2456" s="95" t="str">
        <f ca="1">IF(C2456="Smelter not listed","Enter smelter details",IF(ISERROR($Y2456),"",OFFSET('Smelter Look-up'!$F$4,$Y2456-4,0)))</f>
        <v/>
      </c>
      <c r="H2456" s="154" t="str">
        <f ca="1">IF(ISERROR($Y2456),"",OFFSET('Smelter Look-up'!$G$4,$Y2456-4,0))</f>
        <v/>
      </c>
      <c r="I2456" s="96" t="str">
        <f ca="1">IF(ISERROR($Y2456),"",OFFSET('Smelter Look-up'!$H$4,$Y2456-4,0))</f>
        <v/>
      </c>
      <c r="J2456" s="96" t="str">
        <f ca="1">IF(ISERROR($Y2456),"",OFFSET('Smelter Look-up'!$I$4,$Y2456-4,0))</f>
        <v/>
      </c>
      <c r="K2456" s="97"/>
      <c r="L2456" s="97"/>
      <c r="M2456" s="97"/>
      <c r="N2456" s="97"/>
      <c r="O2456" s="97"/>
      <c r="P2456" s="97"/>
      <c r="Q2456" s="98"/>
      <c r="R2456" s="140" t="str">
        <f ca="1">IF(ISERROR($Y2456),"",OFFSET('Smelter Look-up'!$C$4,$Y2456-4,0)&amp;"")</f>
        <v/>
      </c>
      <c r="S2456" s="98" t="str">
        <f ca="1" t="shared" si="272"/>
        <v/>
      </c>
      <c r="T2456" s="98" t="str">
        <f ca="1">IF(B2456="","",IF(ISERROR(MATCH($J2456,SorP!B:B,0)),"",INDIRECT("'SorP'!$A$"&amp;MATCH($S2456&amp;$J2456,SorP!C:C,0))))</f>
        <v/>
      </c>
      <c r="U2456" s="99"/>
      <c r="V2456" s="74" t="str">
        <f ca="1" t="shared" si="273"/>
        <v/>
      </c>
      <c r="W2456" s="74" t="b">
        <f ca="1" t="shared" si="274"/>
        <v>0</v>
      </c>
      <c r="X2456" s="74" t="str">
        <f ca="1" t="shared" si="275"/>
        <v>+</v>
      </c>
      <c r="Y2456" s="74" t="e">
        <f ca="1">IF(C2456="",NA(),MATCH($B2456&amp;$C2456,'Smelter Look-up'!$J:$J,0))</f>
        <v>#N/A</v>
      </c>
      <c r="AB2456" s="74">
        <f ca="1" t="shared" si="276"/>
        <v>0</v>
      </c>
      <c r="AC2456" s="74" t="str">
        <f ca="1" t="shared" si="277"/>
        <v/>
      </c>
      <c r="AD2456" s="74" t="str">
        <f ca="1" t="shared" si="278"/>
        <v/>
      </c>
    </row>
    <row r="2457" s="74" customFormat="1" ht="20.15" customHeight="1" spans="1:30">
      <c r="A2457" s="97"/>
      <c r="B2457" s="95" t="str">
        <f ca="1">IF(LEN(A2457)=0,"",INDEX('Smelter Look-up'!$A:$A,MATCH($A2457,'Smelter Look-up'!$E:$E,0)))</f>
        <v/>
      </c>
      <c r="C2457" s="95" t="str">
        <f ca="1">IF(LEN(A2457)=0,"",INDEX('Smelter Look-up'!$C:$C,MATCH($A2457,'Smelter Look-up'!$E:$E,0)))</f>
        <v/>
      </c>
      <c r="D2457" s="95"/>
      <c r="E2457" s="95" t="str">
        <f ca="1">IF(ISERROR($Y2457),"",OFFSET('Smelter Look-up'!$D$4,$Y2457-4,0)&amp;"")</f>
        <v/>
      </c>
      <c r="F2457" s="95" t="str">
        <f ca="1">IF(ISERROR($Y2457),"",OFFSET('Smelter Look-up'!$E$4,$Y2457-4,0))</f>
        <v/>
      </c>
      <c r="G2457" s="95" t="str">
        <f ca="1">IF(C2457="Smelter not listed","Enter smelter details",IF(ISERROR($Y2457),"",OFFSET('Smelter Look-up'!$F$4,$Y2457-4,0)))</f>
        <v/>
      </c>
      <c r="H2457" s="154" t="str">
        <f ca="1">IF(ISERROR($Y2457),"",OFFSET('Smelter Look-up'!$G$4,$Y2457-4,0))</f>
        <v/>
      </c>
      <c r="I2457" s="96" t="str">
        <f ca="1">IF(ISERROR($Y2457),"",OFFSET('Smelter Look-up'!$H$4,$Y2457-4,0))</f>
        <v/>
      </c>
      <c r="J2457" s="96" t="str">
        <f ca="1">IF(ISERROR($Y2457),"",OFFSET('Smelter Look-up'!$I$4,$Y2457-4,0))</f>
        <v/>
      </c>
      <c r="K2457" s="97"/>
      <c r="L2457" s="97"/>
      <c r="M2457" s="97"/>
      <c r="N2457" s="97"/>
      <c r="O2457" s="97"/>
      <c r="P2457" s="97"/>
      <c r="Q2457" s="98"/>
      <c r="R2457" s="140" t="str">
        <f ca="1">IF(ISERROR($Y2457),"",OFFSET('Smelter Look-up'!$C$4,$Y2457-4,0)&amp;"")</f>
        <v/>
      </c>
      <c r="S2457" s="98" t="str">
        <f ca="1" t="shared" si="272"/>
        <v/>
      </c>
      <c r="T2457" s="98" t="str">
        <f ca="1">IF(B2457="","",IF(ISERROR(MATCH($J2457,SorP!B:B,0)),"",INDIRECT("'SorP'!$A$"&amp;MATCH($S2457&amp;$J2457,SorP!C:C,0))))</f>
        <v/>
      </c>
      <c r="U2457" s="99"/>
      <c r="V2457" s="74" t="str">
        <f ca="1" t="shared" si="273"/>
        <v/>
      </c>
      <c r="W2457" s="74" t="b">
        <f ca="1" t="shared" si="274"/>
        <v>0</v>
      </c>
      <c r="X2457" s="74" t="str">
        <f ca="1" t="shared" si="275"/>
        <v>+</v>
      </c>
      <c r="Y2457" s="74" t="e">
        <f ca="1">IF(C2457="",NA(),MATCH($B2457&amp;$C2457,'Smelter Look-up'!$J:$J,0))</f>
        <v>#N/A</v>
      </c>
      <c r="AB2457" s="74">
        <f ca="1" t="shared" si="276"/>
        <v>0</v>
      </c>
      <c r="AC2457" s="74" t="str">
        <f ca="1" t="shared" si="277"/>
        <v/>
      </c>
      <c r="AD2457" s="74" t="str">
        <f ca="1" t="shared" si="278"/>
        <v/>
      </c>
    </row>
    <row r="2458" s="74" customFormat="1" ht="20.15" customHeight="1" spans="1:30">
      <c r="A2458" s="97"/>
      <c r="B2458" s="95" t="str">
        <f ca="1">IF(LEN(A2458)=0,"",INDEX('Smelter Look-up'!$A:$A,MATCH($A2458,'Smelter Look-up'!$E:$E,0)))</f>
        <v/>
      </c>
      <c r="C2458" s="95" t="str">
        <f ca="1">IF(LEN(A2458)=0,"",INDEX('Smelter Look-up'!$C:$C,MATCH($A2458,'Smelter Look-up'!$E:$E,0)))</f>
        <v/>
      </c>
      <c r="D2458" s="95"/>
      <c r="E2458" s="95" t="str">
        <f ca="1">IF(ISERROR($Y2458),"",OFFSET('Smelter Look-up'!$D$4,$Y2458-4,0)&amp;"")</f>
        <v/>
      </c>
      <c r="F2458" s="95" t="str">
        <f ca="1">IF(ISERROR($Y2458),"",OFFSET('Smelter Look-up'!$E$4,$Y2458-4,0))</f>
        <v/>
      </c>
      <c r="G2458" s="95" t="str">
        <f ca="1">IF(C2458="Smelter not listed","Enter smelter details",IF(ISERROR($Y2458),"",OFFSET('Smelter Look-up'!$F$4,$Y2458-4,0)))</f>
        <v/>
      </c>
      <c r="H2458" s="154" t="str">
        <f ca="1">IF(ISERROR($Y2458),"",OFFSET('Smelter Look-up'!$G$4,$Y2458-4,0))</f>
        <v/>
      </c>
      <c r="I2458" s="96" t="str">
        <f ca="1">IF(ISERROR($Y2458),"",OFFSET('Smelter Look-up'!$H$4,$Y2458-4,0))</f>
        <v/>
      </c>
      <c r="J2458" s="96" t="str">
        <f ca="1">IF(ISERROR($Y2458),"",OFFSET('Smelter Look-up'!$I$4,$Y2458-4,0))</f>
        <v/>
      </c>
      <c r="K2458" s="97"/>
      <c r="L2458" s="97"/>
      <c r="M2458" s="97"/>
      <c r="N2458" s="97"/>
      <c r="O2458" s="97"/>
      <c r="P2458" s="97"/>
      <c r="Q2458" s="98"/>
      <c r="R2458" s="140" t="str">
        <f ca="1">IF(ISERROR($Y2458),"",OFFSET('Smelter Look-up'!$C$4,$Y2458-4,0)&amp;"")</f>
        <v/>
      </c>
      <c r="S2458" s="98" t="str">
        <f ca="1" t="shared" si="272"/>
        <v/>
      </c>
      <c r="T2458" s="98" t="str">
        <f ca="1">IF(B2458="","",IF(ISERROR(MATCH($J2458,SorP!B:B,0)),"",INDIRECT("'SorP'!$A$"&amp;MATCH($S2458&amp;$J2458,SorP!C:C,0))))</f>
        <v/>
      </c>
      <c r="U2458" s="99"/>
      <c r="V2458" s="74" t="str">
        <f ca="1" t="shared" si="273"/>
        <v/>
      </c>
      <c r="W2458" s="74" t="b">
        <f ca="1" t="shared" si="274"/>
        <v>0</v>
      </c>
      <c r="X2458" s="74" t="str">
        <f ca="1" t="shared" si="275"/>
        <v>+</v>
      </c>
      <c r="Y2458" s="74" t="e">
        <f ca="1">IF(C2458="",NA(),MATCH($B2458&amp;$C2458,'Smelter Look-up'!$J:$J,0))</f>
        <v>#N/A</v>
      </c>
      <c r="AB2458" s="74">
        <f ca="1" t="shared" si="276"/>
        <v>0</v>
      </c>
      <c r="AC2458" s="74" t="str">
        <f ca="1" t="shared" si="277"/>
        <v/>
      </c>
      <c r="AD2458" s="74" t="str">
        <f ca="1" t="shared" si="278"/>
        <v/>
      </c>
    </row>
    <row r="2459" s="74" customFormat="1" ht="20.15" customHeight="1" spans="1:30">
      <c r="A2459" s="97"/>
      <c r="B2459" s="95" t="str">
        <f ca="1">IF(LEN(A2459)=0,"",INDEX('Smelter Look-up'!$A:$A,MATCH($A2459,'Smelter Look-up'!$E:$E,0)))</f>
        <v/>
      </c>
      <c r="C2459" s="95" t="str">
        <f ca="1">IF(LEN(A2459)=0,"",INDEX('Smelter Look-up'!$C:$C,MATCH($A2459,'Smelter Look-up'!$E:$E,0)))</f>
        <v/>
      </c>
      <c r="D2459" s="95"/>
      <c r="E2459" s="95" t="str">
        <f ca="1">IF(ISERROR($Y2459),"",OFFSET('Smelter Look-up'!$D$4,$Y2459-4,0)&amp;"")</f>
        <v/>
      </c>
      <c r="F2459" s="95" t="str">
        <f ca="1">IF(ISERROR($Y2459),"",OFFSET('Smelter Look-up'!$E$4,$Y2459-4,0))</f>
        <v/>
      </c>
      <c r="G2459" s="95" t="str">
        <f ca="1">IF(C2459="Smelter not listed","Enter smelter details",IF(ISERROR($Y2459),"",OFFSET('Smelter Look-up'!$F$4,$Y2459-4,0)))</f>
        <v/>
      </c>
      <c r="H2459" s="154" t="str">
        <f ca="1">IF(ISERROR($Y2459),"",OFFSET('Smelter Look-up'!$G$4,$Y2459-4,0))</f>
        <v/>
      </c>
      <c r="I2459" s="96" t="str">
        <f ca="1">IF(ISERROR($Y2459),"",OFFSET('Smelter Look-up'!$H$4,$Y2459-4,0))</f>
        <v/>
      </c>
      <c r="J2459" s="96" t="str">
        <f ca="1">IF(ISERROR($Y2459),"",OFFSET('Smelter Look-up'!$I$4,$Y2459-4,0))</f>
        <v/>
      </c>
      <c r="K2459" s="97"/>
      <c r="L2459" s="97"/>
      <c r="M2459" s="97"/>
      <c r="N2459" s="97"/>
      <c r="O2459" s="97"/>
      <c r="P2459" s="97"/>
      <c r="Q2459" s="98"/>
      <c r="R2459" s="140" t="str">
        <f ca="1">IF(ISERROR($Y2459),"",OFFSET('Smelter Look-up'!$C$4,$Y2459-4,0)&amp;"")</f>
        <v/>
      </c>
      <c r="S2459" s="98" t="str">
        <f ca="1" t="shared" si="272"/>
        <v/>
      </c>
      <c r="T2459" s="98" t="str">
        <f ca="1">IF(B2459="","",IF(ISERROR(MATCH($J2459,SorP!B:B,0)),"",INDIRECT("'SorP'!$A$"&amp;MATCH($S2459&amp;$J2459,SorP!C:C,0))))</f>
        <v/>
      </c>
      <c r="U2459" s="99"/>
      <c r="V2459" s="74" t="str">
        <f ca="1" t="shared" si="273"/>
        <v/>
      </c>
      <c r="W2459" s="74" t="b">
        <f ca="1" t="shared" si="274"/>
        <v>0</v>
      </c>
      <c r="X2459" s="74" t="str">
        <f ca="1" t="shared" si="275"/>
        <v>+</v>
      </c>
      <c r="Y2459" s="74" t="e">
        <f ca="1">IF(C2459="",NA(),MATCH($B2459&amp;$C2459,'Smelter Look-up'!$J:$J,0))</f>
        <v>#N/A</v>
      </c>
      <c r="AB2459" s="74">
        <f ca="1" t="shared" si="276"/>
        <v>0</v>
      </c>
      <c r="AC2459" s="74" t="str">
        <f ca="1" t="shared" si="277"/>
        <v/>
      </c>
      <c r="AD2459" s="74" t="str">
        <f ca="1" t="shared" si="278"/>
        <v/>
      </c>
    </row>
    <row r="2460" s="74" customFormat="1" ht="20.15" customHeight="1" spans="1:30">
      <c r="A2460" s="97"/>
      <c r="B2460" s="95" t="str">
        <f ca="1">IF(LEN(A2460)=0,"",INDEX('Smelter Look-up'!$A:$A,MATCH($A2460,'Smelter Look-up'!$E:$E,0)))</f>
        <v/>
      </c>
      <c r="C2460" s="95" t="str">
        <f ca="1">IF(LEN(A2460)=0,"",INDEX('Smelter Look-up'!$C:$C,MATCH($A2460,'Smelter Look-up'!$E:$E,0)))</f>
        <v/>
      </c>
      <c r="D2460" s="95"/>
      <c r="E2460" s="95" t="str">
        <f ca="1">IF(ISERROR($Y2460),"",OFFSET('Smelter Look-up'!$D$4,$Y2460-4,0)&amp;"")</f>
        <v/>
      </c>
      <c r="F2460" s="95" t="str">
        <f ca="1">IF(ISERROR($Y2460),"",OFFSET('Smelter Look-up'!$E$4,$Y2460-4,0))</f>
        <v/>
      </c>
      <c r="G2460" s="95" t="str">
        <f ca="1">IF(C2460="Smelter not listed","Enter smelter details",IF(ISERROR($Y2460),"",OFFSET('Smelter Look-up'!$F$4,$Y2460-4,0)))</f>
        <v/>
      </c>
      <c r="H2460" s="154" t="str">
        <f ca="1">IF(ISERROR($Y2460),"",OFFSET('Smelter Look-up'!$G$4,$Y2460-4,0))</f>
        <v/>
      </c>
      <c r="I2460" s="96" t="str">
        <f ca="1">IF(ISERROR($Y2460),"",OFFSET('Smelter Look-up'!$H$4,$Y2460-4,0))</f>
        <v/>
      </c>
      <c r="J2460" s="96" t="str">
        <f ca="1">IF(ISERROR($Y2460),"",OFFSET('Smelter Look-up'!$I$4,$Y2460-4,0))</f>
        <v/>
      </c>
      <c r="K2460" s="97"/>
      <c r="L2460" s="97"/>
      <c r="M2460" s="97"/>
      <c r="N2460" s="97"/>
      <c r="O2460" s="97"/>
      <c r="P2460" s="97"/>
      <c r="Q2460" s="98"/>
      <c r="R2460" s="140" t="str">
        <f ca="1">IF(ISERROR($Y2460),"",OFFSET('Smelter Look-up'!$C$4,$Y2460-4,0)&amp;"")</f>
        <v/>
      </c>
      <c r="S2460" s="98" t="str">
        <f ca="1" t="shared" si="272"/>
        <v/>
      </c>
      <c r="T2460" s="98" t="str">
        <f ca="1">IF(B2460="","",IF(ISERROR(MATCH($J2460,SorP!B:B,0)),"",INDIRECT("'SorP'!$A$"&amp;MATCH($S2460&amp;$J2460,SorP!C:C,0))))</f>
        <v/>
      </c>
      <c r="U2460" s="99"/>
      <c r="V2460" s="74" t="str">
        <f ca="1" t="shared" si="273"/>
        <v/>
      </c>
      <c r="W2460" s="74" t="b">
        <f ca="1" t="shared" si="274"/>
        <v>0</v>
      </c>
      <c r="X2460" s="74" t="str">
        <f ca="1" t="shared" si="275"/>
        <v>+</v>
      </c>
      <c r="Y2460" s="74" t="e">
        <f ca="1">IF(C2460="",NA(),MATCH($B2460&amp;$C2460,'Smelter Look-up'!$J:$J,0))</f>
        <v>#N/A</v>
      </c>
      <c r="AB2460" s="74">
        <f ca="1" t="shared" si="276"/>
        <v>0</v>
      </c>
      <c r="AC2460" s="74" t="str">
        <f ca="1" t="shared" si="277"/>
        <v/>
      </c>
      <c r="AD2460" s="74" t="str">
        <f ca="1" t="shared" si="278"/>
        <v/>
      </c>
    </row>
    <row r="2461" s="74" customFormat="1" ht="20.15" customHeight="1" spans="1:30">
      <c r="A2461" s="97"/>
      <c r="B2461" s="95" t="str">
        <f ca="1">IF(LEN(A2461)=0,"",INDEX('Smelter Look-up'!$A:$A,MATCH($A2461,'Smelter Look-up'!$E:$E,0)))</f>
        <v/>
      </c>
      <c r="C2461" s="95" t="str">
        <f ca="1">IF(LEN(A2461)=0,"",INDEX('Smelter Look-up'!$C:$C,MATCH($A2461,'Smelter Look-up'!$E:$E,0)))</f>
        <v/>
      </c>
      <c r="D2461" s="95"/>
      <c r="E2461" s="95" t="str">
        <f ca="1">IF(ISERROR($Y2461),"",OFFSET('Smelter Look-up'!$D$4,$Y2461-4,0)&amp;"")</f>
        <v/>
      </c>
      <c r="F2461" s="95" t="str">
        <f ca="1">IF(ISERROR($Y2461),"",OFFSET('Smelter Look-up'!$E$4,$Y2461-4,0))</f>
        <v/>
      </c>
      <c r="G2461" s="95" t="str">
        <f ca="1">IF(C2461="Smelter not listed","Enter smelter details",IF(ISERROR($Y2461),"",OFFSET('Smelter Look-up'!$F$4,$Y2461-4,0)))</f>
        <v/>
      </c>
      <c r="H2461" s="154" t="str">
        <f ca="1">IF(ISERROR($Y2461),"",OFFSET('Smelter Look-up'!$G$4,$Y2461-4,0))</f>
        <v/>
      </c>
      <c r="I2461" s="96" t="str">
        <f ca="1">IF(ISERROR($Y2461),"",OFFSET('Smelter Look-up'!$H$4,$Y2461-4,0))</f>
        <v/>
      </c>
      <c r="J2461" s="96" t="str">
        <f ca="1">IF(ISERROR($Y2461),"",OFFSET('Smelter Look-up'!$I$4,$Y2461-4,0))</f>
        <v/>
      </c>
      <c r="K2461" s="97"/>
      <c r="L2461" s="97"/>
      <c r="M2461" s="97"/>
      <c r="N2461" s="97"/>
      <c r="O2461" s="97"/>
      <c r="P2461" s="97"/>
      <c r="Q2461" s="98"/>
      <c r="R2461" s="140" t="str">
        <f ca="1">IF(ISERROR($Y2461),"",OFFSET('Smelter Look-up'!$C$4,$Y2461-4,0)&amp;"")</f>
        <v/>
      </c>
      <c r="S2461" s="98" t="str">
        <f ca="1" t="shared" si="272"/>
        <v/>
      </c>
      <c r="T2461" s="98" t="str">
        <f ca="1">IF(B2461="","",IF(ISERROR(MATCH($J2461,SorP!B:B,0)),"",INDIRECT("'SorP'!$A$"&amp;MATCH($S2461&amp;$J2461,SorP!C:C,0))))</f>
        <v/>
      </c>
      <c r="U2461" s="99"/>
      <c r="V2461" s="74" t="str">
        <f ca="1" t="shared" si="273"/>
        <v/>
      </c>
      <c r="W2461" s="74" t="b">
        <f ca="1" t="shared" si="274"/>
        <v>0</v>
      </c>
      <c r="X2461" s="74" t="str">
        <f ca="1" t="shared" si="275"/>
        <v>+</v>
      </c>
      <c r="Y2461" s="74" t="e">
        <f ca="1">IF(C2461="",NA(),MATCH($B2461&amp;$C2461,'Smelter Look-up'!$J:$J,0))</f>
        <v>#N/A</v>
      </c>
      <c r="AB2461" s="74">
        <f ca="1" t="shared" si="276"/>
        <v>0</v>
      </c>
      <c r="AC2461" s="74" t="str">
        <f ca="1" t="shared" si="277"/>
        <v/>
      </c>
      <c r="AD2461" s="74" t="str">
        <f ca="1" t="shared" si="278"/>
        <v/>
      </c>
    </row>
    <row r="2462" s="74" customFormat="1" ht="20.15" customHeight="1" spans="1:30">
      <c r="A2462" s="97"/>
      <c r="B2462" s="95" t="str">
        <f ca="1">IF(LEN(A2462)=0,"",INDEX('Smelter Look-up'!$A:$A,MATCH($A2462,'Smelter Look-up'!$E:$E,0)))</f>
        <v/>
      </c>
      <c r="C2462" s="95" t="str">
        <f ca="1">IF(LEN(A2462)=0,"",INDEX('Smelter Look-up'!$C:$C,MATCH($A2462,'Smelter Look-up'!$E:$E,0)))</f>
        <v/>
      </c>
      <c r="D2462" s="95"/>
      <c r="E2462" s="95" t="str">
        <f ca="1">IF(ISERROR($Y2462),"",OFFSET('Smelter Look-up'!$D$4,$Y2462-4,0)&amp;"")</f>
        <v/>
      </c>
      <c r="F2462" s="95" t="str">
        <f ca="1">IF(ISERROR($Y2462),"",OFFSET('Smelter Look-up'!$E$4,$Y2462-4,0))</f>
        <v/>
      </c>
      <c r="G2462" s="95" t="str">
        <f ca="1">IF(C2462="Smelter not listed","Enter smelter details",IF(ISERROR($Y2462),"",OFFSET('Smelter Look-up'!$F$4,$Y2462-4,0)))</f>
        <v/>
      </c>
      <c r="H2462" s="154" t="str">
        <f ca="1">IF(ISERROR($Y2462),"",OFFSET('Smelter Look-up'!$G$4,$Y2462-4,0))</f>
        <v/>
      </c>
      <c r="I2462" s="96" t="str">
        <f ca="1">IF(ISERROR($Y2462),"",OFFSET('Smelter Look-up'!$H$4,$Y2462-4,0))</f>
        <v/>
      </c>
      <c r="J2462" s="96" t="str">
        <f ca="1">IF(ISERROR($Y2462),"",OFFSET('Smelter Look-up'!$I$4,$Y2462-4,0))</f>
        <v/>
      </c>
      <c r="K2462" s="97"/>
      <c r="L2462" s="97"/>
      <c r="M2462" s="97"/>
      <c r="N2462" s="97"/>
      <c r="O2462" s="97"/>
      <c r="P2462" s="97"/>
      <c r="Q2462" s="98"/>
      <c r="R2462" s="140" t="str">
        <f ca="1">IF(ISERROR($Y2462),"",OFFSET('Smelter Look-up'!$C$4,$Y2462-4,0)&amp;"")</f>
        <v/>
      </c>
      <c r="S2462" s="98" t="str">
        <f ca="1" t="shared" si="272"/>
        <v/>
      </c>
      <c r="T2462" s="98" t="str">
        <f ca="1">IF(B2462="","",IF(ISERROR(MATCH($J2462,SorP!B:B,0)),"",INDIRECT("'SorP'!$A$"&amp;MATCH($S2462&amp;$J2462,SorP!C:C,0))))</f>
        <v/>
      </c>
      <c r="U2462" s="99"/>
      <c r="V2462" s="74" t="str">
        <f ca="1" t="shared" si="273"/>
        <v/>
      </c>
      <c r="W2462" s="74" t="b">
        <f ca="1" t="shared" si="274"/>
        <v>0</v>
      </c>
      <c r="X2462" s="74" t="str">
        <f ca="1" t="shared" si="275"/>
        <v>+</v>
      </c>
      <c r="Y2462" s="74" t="e">
        <f ca="1">IF(C2462="",NA(),MATCH($B2462&amp;$C2462,'Smelter Look-up'!$J:$J,0))</f>
        <v>#N/A</v>
      </c>
      <c r="AB2462" s="74">
        <f ca="1" t="shared" si="276"/>
        <v>0</v>
      </c>
      <c r="AC2462" s="74" t="str">
        <f ca="1" t="shared" si="277"/>
        <v/>
      </c>
      <c r="AD2462" s="74" t="str">
        <f ca="1" t="shared" si="278"/>
        <v/>
      </c>
    </row>
    <row r="2463" s="74" customFormat="1" ht="20.15" customHeight="1" spans="1:30">
      <c r="A2463" s="97"/>
      <c r="B2463" s="95" t="str">
        <f ca="1">IF(LEN(A2463)=0,"",INDEX('Smelter Look-up'!$A:$A,MATCH($A2463,'Smelter Look-up'!$E:$E,0)))</f>
        <v/>
      </c>
      <c r="C2463" s="95" t="str">
        <f ca="1">IF(LEN(A2463)=0,"",INDEX('Smelter Look-up'!$C:$C,MATCH($A2463,'Smelter Look-up'!$E:$E,0)))</f>
        <v/>
      </c>
      <c r="D2463" s="95"/>
      <c r="E2463" s="95" t="str">
        <f ca="1">IF(ISERROR($Y2463),"",OFFSET('Smelter Look-up'!$D$4,$Y2463-4,0)&amp;"")</f>
        <v/>
      </c>
      <c r="F2463" s="95" t="str">
        <f ca="1">IF(ISERROR($Y2463),"",OFFSET('Smelter Look-up'!$E$4,$Y2463-4,0))</f>
        <v/>
      </c>
      <c r="G2463" s="95" t="str">
        <f ca="1">IF(C2463="Smelter not listed","Enter smelter details",IF(ISERROR($Y2463),"",OFFSET('Smelter Look-up'!$F$4,$Y2463-4,0)))</f>
        <v/>
      </c>
      <c r="H2463" s="154" t="str">
        <f ca="1">IF(ISERROR($Y2463),"",OFFSET('Smelter Look-up'!$G$4,$Y2463-4,0))</f>
        <v/>
      </c>
      <c r="I2463" s="96" t="str">
        <f ca="1">IF(ISERROR($Y2463),"",OFFSET('Smelter Look-up'!$H$4,$Y2463-4,0))</f>
        <v/>
      </c>
      <c r="J2463" s="96" t="str">
        <f ca="1">IF(ISERROR($Y2463),"",OFFSET('Smelter Look-up'!$I$4,$Y2463-4,0))</f>
        <v/>
      </c>
      <c r="K2463" s="97"/>
      <c r="L2463" s="97"/>
      <c r="M2463" s="97"/>
      <c r="N2463" s="97"/>
      <c r="O2463" s="97"/>
      <c r="P2463" s="97"/>
      <c r="Q2463" s="98"/>
      <c r="R2463" s="140" t="str">
        <f ca="1">IF(ISERROR($Y2463),"",OFFSET('Smelter Look-up'!$C$4,$Y2463-4,0)&amp;"")</f>
        <v/>
      </c>
      <c r="S2463" s="98" t="str">
        <f ca="1" t="shared" si="272"/>
        <v/>
      </c>
      <c r="T2463" s="98" t="str">
        <f ca="1">IF(B2463="","",IF(ISERROR(MATCH($J2463,SorP!B:B,0)),"",INDIRECT("'SorP'!$A$"&amp;MATCH($S2463&amp;$J2463,SorP!C:C,0))))</f>
        <v/>
      </c>
      <c r="U2463" s="99"/>
      <c r="V2463" s="74" t="str">
        <f ca="1" t="shared" si="273"/>
        <v/>
      </c>
      <c r="W2463" s="74" t="b">
        <f ca="1" t="shared" si="274"/>
        <v>0</v>
      </c>
      <c r="X2463" s="74" t="str">
        <f ca="1" t="shared" si="275"/>
        <v>+</v>
      </c>
      <c r="Y2463" s="74" t="e">
        <f ca="1">IF(C2463="",NA(),MATCH($B2463&amp;$C2463,'Smelter Look-up'!$J:$J,0))</f>
        <v>#N/A</v>
      </c>
      <c r="AB2463" s="74">
        <f ca="1" t="shared" si="276"/>
        <v>0</v>
      </c>
      <c r="AC2463" s="74" t="str">
        <f ca="1" t="shared" si="277"/>
        <v/>
      </c>
      <c r="AD2463" s="74" t="str">
        <f ca="1" t="shared" si="278"/>
        <v/>
      </c>
    </row>
    <row r="2464" s="74" customFormat="1" ht="20.15" customHeight="1" spans="1:30">
      <c r="A2464" s="97"/>
      <c r="B2464" s="95" t="str">
        <f ca="1">IF(LEN(A2464)=0,"",INDEX('Smelter Look-up'!$A:$A,MATCH($A2464,'Smelter Look-up'!$E:$E,0)))</f>
        <v/>
      </c>
      <c r="C2464" s="95" t="str">
        <f ca="1">IF(LEN(A2464)=0,"",INDEX('Smelter Look-up'!$C:$C,MATCH($A2464,'Smelter Look-up'!$E:$E,0)))</f>
        <v/>
      </c>
      <c r="D2464" s="95"/>
      <c r="E2464" s="95" t="str">
        <f ca="1">IF(ISERROR($Y2464),"",OFFSET('Smelter Look-up'!$D$4,$Y2464-4,0)&amp;"")</f>
        <v/>
      </c>
      <c r="F2464" s="95" t="str">
        <f ca="1">IF(ISERROR($Y2464),"",OFFSET('Smelter Look-up'!$E$4,$Y2464-4,0))</f>
        <v/>
      </c>
      <c r="G2464" s="95" t="str">
        <f ca="1">IF(C2464="Smelter not listed","Enter smelter details",IF(ISERROR($Y2464),"",OFFSET('Smelter Look-up'!$F$4,$Y2464-4,0)))</f>
        <v/>
      </c>
      <c r="H2464" s="154" t="str">
        <f ca="1">IF(ISERROR($Y2464),"",OFFSET('Smelter Look-up'!$G$4,$Y2464-4,0))</f>
        <v/>
      </c>
      <c r="I2464" s="96" t="str">
        <f ca="1">IF(ISERROR($Y2464),"",OFFSET('Smelter Look-up'!$H$4,$Y2464-4,0))</f>
        <v/>
      </c>
      <c r="J2464" s="96" t="str">
        <f ca="1">IF(ISERROR($Y2464),"",OFFSET('Smelter Look-up'!$I$4,$Y2464-4,0))</f>
        <v/>
      </c>
      <c r="K2464" s="97"/>
      <c r="L2464" s="97"/>
      <c r="M2464" s="97"/>
      <c r="N2464" s="97"/>
      <c r="O2464" s="97"/>
      <c r="P2464" s="97"/>
      <c r="Q2464" s="98"/>
      <c r="R2464" s="140" t="str">
        <f ca="1">IF(ISERROR($Y2464),"",OFFSET('Smelter Look-up'!$C$4,$Y2464-4,0)&amp;"")</f>
        <v/>
      </c>
      <c r="S2464" s="98" t="str">
        <f ca="1" t="shared" si="272"/>
        <v/>
      </c>
      <c r="T2464" s="98" t="str">
        <f ca="1">IF(B2464="","",IF(ISERROR(MATCH($J2464,SorP!B:B,0)),"",INDIRECT("'SorP'!$A$"&amp;MATCH($S2464&amp;$J2464,SorP!C:C,0))))</f>
        <v/>
      </c>
      <c r="U2464" s="99"/>
      <c r="V2464" s="74" t="str">
        <f ca="1" t="shared" si="273"/>
        <v/>
      </c>
      <c r="W2464" s="74" t="b">
        <f ca="1" t="shared" si="274"/>
        <v>0</v>
      </c>
      <c r="X2464" s="74" t="str">
        <f ca="1" t="shared" si="275"/>
        <v>+</v>
      </c>
      <c r="Y2464" s="74" t="e">
        <f ca="1">IF(C2464="",NA(),MATCH($B2464&amp;$C2464,'Smelter Look-up'!$J:$J,0))</f>
        <v>#N/A</v>
      </c>
      <c r="AB2464" s="74">
        <f ca="1" t="shared" si="276"/>
        <v>0</v>
      </c>
      <c r="AC2464" s="74" t="str">
        <f ca="1" t="shared" si="277"/>
        <v/>
      </c>
      <c r="AD2464" s="74" t="str">
        <f ca="1" t="shared" si="278"/>
        <v/>
      </c>
    </row>
    <row r="2465" s="74" customFormat="1" ht="20.15" customHeight="1" spans="1:30">
      <c r="A2465" s="97"/>
      <c r="B2465" s="95" t="str">
        <f ca="1">IF(LEN(A2465)=0,"",INDEX('Smelter Look-up'!$A:$A,MATCH($A2465,'Smelter Look-up'!$E:$E,0)))</f>
        <v/>
      </c>
      <c r="C2465" s="95" t="str">
        <f ca="1">IF(LEN(A2465)=0,"",INDEX('Smelter Look-up'!$C:$C,MATCH($A2465,'Smelter Look-up'!$E:$E,0)))</f>
        <v/>
      </c>
      <c r="D2465" s="95"/>
      <c r="E2465" s="95" t="str">
        <f ca="1">IF(ISERROR($Y2465),"",OFFSET('Smelter Look-up'!$D$4,$Y2465-4,0)&amp;"")</f>
        <v/>
      </c>
      <c r="F2465" s="95" t="str">
        <f ca="1">IF(ISERROR($Y2465),"",OFFSET('Smelter Look-up'!$E$4,$Y2465-4,0))</f>
        <v/>
      </c>
      <c r="G2465" s="95" t="str">
        <f ca="1">IF(C2465="Smelter not listed","Enter smelter details",IF(ISERROR($Y2465),"",OFFSET('Smelter Look-up'!$F$4,$Y2465-4,0)))</f>
        <v/>
      </c>
      <c r="H2465" s="154" t="str">
        <f ca="1">IF(ISERROR($Y2465),"",OFFSET('Smelter Look-up'!$G$4,$Y2465-4,0))</f>
        <v/>
      </c>
      <c r="I2465" s="96" t="str">
        <f ca="1">IF(ISERROR($Y2465),"",OFFSET('Smelter Look-up'!$H$4,$Y2465-4,0))</f>
        <v/>
      </c>
      <c r="J2465" s="96" t="str">
        <f ca="1">IF(ISERROR($Y2465),"",OFFSET('Smelter Look-up'!$I$4,$Y2465-4,0))</f>
        <v/>
      </c>
      <c r="K2465" s="97"/>
      <c r="L2465" s="97"/>
      <c r="M2465" s="97"/>
      <c r="N2465" s="97"/>
      <c r="O2465" s="97"/>
      <c r="P2465" s="97"/>
      <c r="Q2465" s="98"/>
      <c r="R2465" s="140" t="str">
        <f ca="1">IF(ISERROR($Y2465),"",OFFSET('Smelter Look-up'!$C$4,$Y2465-4,0)&amp;"")</f>
        <v/>
      </c>
      <c r="S2465" s="98" t="str">
        <f ca="1" t="shared" si="272"/>
        <v/>
      </c>
      <c r="T2465" s="98" t="str">
        <f ca="1">IF(B2465="","",IF(ISERROR(MATCH($J2465,SorP!B:B,0)),"",INDIRECT("'SorP'!$A$"&amp;MATCH($S2465&amp;$J2465,SorP!C:C,0))))</f>
        <v/>
      </c>
      <c r="U2465" s="99"/>
      <c r="V2465" s="74" t="str">
        <f ca="1" t="shared" si="273"/>
        <v/>
      </c>
      <c r="W2465" s="74" t="b">
        <f ca="1" t="shared" si="274"/>
        <v>0</v>
      </c>
      <c r="X2465" s="74" t="str">
        <f ca="1" t="shared" si="275"/>
        <v>+</v>
      </c>
      <c r="Y2465" s="74" t="e">
        <f ca="1">IF(C2465="",NA(),MATCH($B2465&amp;$C2465,'Smelter Look-up'!$J:$J,0))</f>
        <v>#N/A</v>
      </c>
      <c r="AB2465" s="74">
        <f ca="1" t="shared" si="276"/>
        <v>0</v>
      </c>
      <c r="AC2465" s="74" t="str">
        <f ca="1" t="shared" si="277"/>
        <v/>
      </c>
      <c r="AD2465" s="74" t="str">
        <f ca="1" t="shared" si="278"/>
        <v/>
      </c>
    </row>
    <row r="2466" s="74" customFormat="1" ht="20.15" customHeight="1" spans="1:30">
      <c r="A2466" s="97"/>
      <c r="B2466" s="95" t="str">
        <f ca="1">IF(LEN(A2466)=0,"",INDEX('Smelter Look-up'!$A:$A,MATCH($A2466,'Smelter Look-up'!$E:$E,0)))</f>
        <v/>
      </c>
      <c r="C2466" s="95" t="str">
        <f ca="1">IF(LEN(A2466)=0,"",INDEX('Smelter Look-up'!$C:$C,MATCH($A2466,'Smelter Look-up'!$E:$E,0)))</f>
        <v/>
      </c>
      <c r="D2466" s="95"/>
      <c r="E2466" s="95" t="str">
        <f ca="1">IF(ISERROR($Y2466),"",OFFSET('Smelter Look-up'!$D$4,$Y2466-4,0)&amp;"")</f>
        <v/>
      </c>
      <c r="F2466" s="95" t="str">
        <f ca="1">IF(ISERROR($Y2466),"",OFFSET('Smelter Look-up'!$E$4,$Y2466-4,0))</f>
        <v/>
      </c>
      <c r="G2466" s="95" t="str">
        <f ca="1">IF(C2466="Smelter not listed","Enter smelter details",IF(ISERROR($Y2466),"",OFFSET('Smelter Look-up'!$F$4,$Y2466-4,0)))</f>
        <v/>
      </c>
      <c r="H2466" s="154" t="str">
        <f ca="1">IF(ISERROR($Y2466),"",OFFSET('Smelter Look-up'!$G$4,$Y2466-4,0))</f>
        <v/>
      </c>
      <c r="I2466" s="96" t="str">
        <f ca="1">IF(ISERROR($Y2466),"",OFFSET('Smelter Look-up'!$H$4,$Y2466-4,0))</f>
        <v/>
      </c>
      <c r="J2466" s="96" t="str">
        <f ca="1">IF(ISERROR($Y2466),"",OFFSET('Smelter Look-up'!$I$4,$Y2466-4,0))</f>
        <v/>
      </c>
      <c r="K2466" s="97"/>
      <c r="L2466" s="97"/>
      <c r="M2466" s="97"/>
      <c r="N2466" s="97"/>
      <c r="O2466" s="97"/>
      <c r="P2466" s="97"/>
      <c r="Q2466" s="98"/>
      <c r="R2466" s="140" t="str">
        <f ca="1">IF(ISERROR($Y2466),"",OFFSET('Smelter Look-up'!$C$4,$Y2466-4,0)&amp;"")</f>
        <v/>
      </c>
      <c r="S2466" s="98" t="str">
        <f ca="1" t="shared" si="272"/>
        <v/>
      </c>
      <c r="T2466" s="98" t="str">
        <f ca="1">IF(B2466="","",IF(ISERROR(MATCH($J2466,SorP!B:B,0)),"",INDIRECT("'SorP'!$A$"&amp;MATCH($S2466&amp;$J2466,SorP!C:C,0))))</f>
        <v/>
      </c>
      <c r="U2466" s="99"/>
      <c r="V2466" s="74" t="str">
        <f ca="1" t="shared" si="273"/>
        <v/>
      </c>
      <c r="W2466" s="74" t="b">
        <f ca="1" t="shared" si="274"/>
        <v>0</v>
      </c>
      <c r="X2466" s="74" t="str">
        <f ca="1" t="shared" si="275"/>
        <v>+</v>
      </c>
      <c r="Y2466" s="74" t="e">
        <f ca="1">IF(C2466="",NA(),MATCH($B2466&amp;$C2466,'Smelter Look-up'!$J:$J,0))</f>
        <v>#N/A</v>
      </c>
      <c r="AB2466" s="74">
        <f ca="1" t="shared" si="276"/>
        <v>0</v>
      </c>
      <c r="AC2466" s="74" t="str">
        <f ca="1" t="shared" si="277"/>
        <v/>
      </c>
      <c r="AD2466" s="74" t="str">
        <f ca="1" t="shared" si="278"/>
        <v/>
      </c>
    </row>
    <row r="2467" s="74" customFormat="1" ht="20.15" customHeight="1" spans="1:30">
      <c r="A2467" s="97"/>
      <c r="B2467" s="95" t="str">
        <f ca="1">IF(LEN(A2467)=0,"",INDEX('Smelter Look-up'!$A:$A,MATCH($A2467,'Smelter Look-up'!$E:$E,0)))</f>
        <v/>
      </c>
      <c r="C2467" s="95" t="str">
        <f ca="1">IF(LEN(A2467)=0,"",INDEX('Smelter Look-up'!$C:$C,MATCH($A2467,'Smelter Look-up'!$E:$E,0)))</f>
        <v/>
      </c>
      <c r="D2467" s="95"/>
      <c r="E2467" s="95" t="str">
        <f ca="1">IF(ISERROR($Y2467),"",OFFSET('Smelter Look-up'!$D$4,$Y2467-4,0)&amp;"")</f>
        <v/>
      </c>
      <c r="F2467" s="95" t="str">
        <f ca="1">IF(ISERROR($Y2467),"",OFFSET('Smelter Look-up'!$E$4,$Y2467-4,0))</f>
        <v/>
      </c>
      <c r="G2467" s="95" t="str">
        <f ca="1">IF(C2467="Smelter not listed","Enter smelter details",IF(ISERROR($Y2467),"",OFFSET('Smelter Look-up'!$F$4,$Y2467-4,0)))</f>
        <v/>
      </c>
      <c r="H2467" s="154" t="str">
        <f ca="1">IF(ISERROR($Y2467),"",OFFSET('Smelter Look-up'!$G$4,$Y2467-4,0))</f>
        <v/>
      </c>
      <c r="I2467" s="96" t="str">
        <f ca="1">IF(ISERROR($Y2467),"",OFFSET('Smelter Look-up'!$H$4,$Y2467-4,0))</f>
        <v/>
      </c>
      <c r="J2467" s="96" t="str">
        <f ca="1">IF(ISERROR($Y2467),"",OFFSET('Smelter Look-up'!$I$4,$Y2467-4,0))</f>
        <v/>
      </c>
      <c r="K2467" s="97"/>
      <c r="L2467" s="97"/>
      <c r="M2467" s="97"/>
      <c r="N2467" s="97"/>
      <c r="O2467" s="97"/>
      <c r="P2467" s="97"/>
      <c r="Q2467" s="98"/>
      <c r="R2467" s="140" t="str">
        <f ca="1">IF(ISERROR($Y2467),"",OFFSET('Smelter Look-up'!$C$4,$Y2467-4,0)&amp;"")</f>
        <v/>
      </c>
      <c r="S2467" s="98" t="str">
        <f ca="1" t="shared" si="272"/>
        <v/>
      </c>
      <c r="T2467" s="98" t="str">
        <f ca="1">IF(B2467="","",IF(ISERROR(MATCH($J2467,SorP!B:B,0)),"",INDIRECT("'SorP'!$A$"&amp;MATCH($S2467&amp;$J2467,SorP!C:C,0))))</f>
        <v/>
      </c>
      <c r="U2467" s="99"/>
      <c r="V2467" s="74" t="str">
        <f ca="1" t="shared" si="273"/>
        <v/>
      </c>
      <c r="W2467" s="74" t="b">
        <f ca="1" t="shared" si="274"/>
        <v>0</v>
      </c>
      <c r="X2467" s="74" t="str">
        <f ca="1" t="shared" si="275"/>
        <v>+</v>
      </c>
      <c r="Y2467" s="74" t="e">
        <f ca="1">IF(C2467="",NA(),MATCH($B2467&amp;$C2467,'Smelter Look-up'!$J:$J,0))</f>
        <v>#N/A</v>
      </c>
      <c r="AB2467" s="74">
        <f ca="1" t="shared" si="276"/>
        <v>0</v>
      </c>
      <c r="AC2467" s="74" t="str">
        <f ca="1" t="shared" si="277"/>
        <v/>
      </c>
      <c r="AD2467" s="74" t="str">
        <f ca="1" t="shared" si="278"/>
        <v/>
      </c>
    </row>
    <row r="2468" s="74" customFormat="1" ht="20.15" customHeight="1" spans="1:30">
      <c r="A2468" s="97"/>
      <c r="B2468" s="95" t="str">
        <f ca="1">IF(LEN(A2468)=0,"",INDEX('Smelter Look-up'!$A:$A,MATCH($A2468,'Smelter Look-up'!$E:$E,0)))</f>
        <v/>
      </c>
      <c r="C2468" s="95" t="str">
        <f ca="1">IF(LEN(A2468)=0,"",INDEX('Smelter Look-up'!$C:$C,MATCH($A2468,'Smelter Look-up'!$E:$E,0)))</f>
        <v/>
      </c>
      <c r="D2468" s="95"/>
      <c r="E2468" s="95" t="str">
        <f ca="1">IF(ISERROR($Y2468),"",OFFSET('Smelter Look-up'!$D$4,$Y2468-4,0)&amp;"")</f>
        <v/>
      </c>
      <c r="F2468" s="95" t="str">
        <f ca="1">IF(ISERROR($Y2468),"",OFFSET('Smelter Look-up'!$E$4,$Y2468-4,0))</f>
        <v/>
      </c>
      <c r="G2468" s="95" t="str">
        <f ca="1">IF(C2468="Smelter not listed","Enter smelter details",IF(ISERROR($Y2468),"",OFFSET('Smelter Look-up'!$F$4,$Y2468-4,0)))</f>
        <v/>
      </c>
      <c r="H2468" s="154" t="str">
        <f ca="1">IF(ISERROR($Y2468),"",OFFSET('Smelter Look-up'!$G$4,$Y2468-4,0))</f>
        <v/>
      </c>
      <c r="I2468" s="96" t="str">
        <f ca="1">IF(ISERROR($Y2468),"",OFFSET('Smelter Look-up'!$H$4,$Y2468-4,0))</f>
        <v/>
      </c>
      <c r="J2468" s="96" t="str">
        <f ca="1">IF(ISERROR($Y2468),"",OFFSET('Smelter Look-up'!$I$4,$Y2468-4,0))</f>
        <v/>
      </c>
      <c r="K2468" s="97"/>
      <c r="L2468" s="97"/>
      <c r="M2468" s="97"/>
      <c r="N2468" s="97"/>
      <c r="O2468" s="97"/>
      <c r="P2468" s="97"/>
      <c r="Q2468" s="98"/>
      <c r="R2468" s="140" t="str">
        <f ca="1">IF(ISERROR($Y2468),"",OFFSET('Smelter Look-up'!$C$4,$Y2468-4,0)&amp;"")</f>
        <v/>
      </c>
      <c r="S2468" s="98" t="str">
        <f ca="1" t="shared" si="272"/>
        <v/>
      </c>
      <c r="T2468" s="98" t="str">
        <f ca="1">IF(B2468="","",IF(ISERROR(MATCH($J2468,SorP!B:B,0)),"",INDIRECT("'SorP'!$A$"&amp;MATCH($S2468&amp;$J2468,SorP!C:C,0))))</f>
        <v/>
      </c>
      <c r="U2468" s="99"/>
      <c r="V2468" s="74" t="str">
        <f ca="1" t="shared" si="273"/>
        <v/>
      </c>
      <c r="W2468" s="74" t="b">
        <f ca="1" t="shared" si="274"/>
        <v>0</v>
      </c>
      <c r="X2468" s="74" t="str">
        <f ca="1" t="shared" si="275"/>
        <v>+</v>
      </c>
      <c r="Y2468" s="74" t="e">
        <f ca="1">IF(C2468="",NA(),MATCH($B2468&amp;$C2468,'Smelter Look-up'!$J:$J,0))</f>
        <v>#N/A</v>
      </c>
      <c r="AB2468" s="74">
        <f ca="1" t="shared" si="276"/>
        <v>0</v>
      </c>
      <c r="AC2468" s="74" t="str">
        <f ca="1" t="shared" si="277"/>
        <v/>
      </c>
      <c r="AD2468" s="74" t="str">
        <f ca="1" t="shared" si="278"/>
        <v/>
      </c>
    </row>
    <row r="2469" s="74" customFormat="1" ht="20.15" customHeight="1" spans="1:30">
      <c r="A2469" s="97"/>
      <c r="B2469" s="95" t="str">
        <f ca="1">IF(LEN(A2469)=0,"",INDEX('Smelter Look-up'!$A:$A,MATCH($A2469,'Smelter Look-up'!$E:$E,0)))</f>
        <v/>
      </c>
      <c r="C2469" s="95"/>
      <c r="D2469" s="95"/>
      <c r="E2469" s="95" t="str">
        <f ca="1">IF(ISERROR($Y2469),"",OFFSET('Smelter Look-up'!$D$4,$Y2469-4,0)&amp;"")</f>
        <v/>
      </c>
      <c r="F2469" s="95" t="str">
        <f ca="1">IF(ISERROR($Y2469),"",OFFSET('Smelter Look-up'!$E$4,$Y2469-4,0))</f>
        <v/>
      </c>
      <c r="G2469" s="95" t="str">
        <f ca="1">IF(C2469="Smelter not listed","Enter smelter details",IF(ISERROR($Y2469),"",OFFSET('Smelter Look-up'!$F$4,$Y2469-4,0)))</f>
        <v/>
      </c>
      <c r="H2469" s="154" t="str">
        <f ca="1">IF(ISERROR($Y2469),"",OFFSET('Smelter Look-up'!$G$4,$Y2469-4,0))</f>
        <v/>
      </c>
      <c r="I2469" s="96" t="str">
        <f ca="1">IF(ISERROR($Y2469),"",OFFSET('Smelter Look-up'!$H$4,$Y2469-4,0))</f>
        <v/>
      </c>
      <c r="J2469" s="96" t="str">
        <f ca="1">IF(ISERROR($Y2469),"",OFFSET('Smelter Look-up'!$I$4,$Y2469-4,0))</f>
        <v/>
      </c>
      <c r="K2469" s="97"/>
      <c r="L2469" s="97"/>
      <c r="M2469" s="97"/>
      <c r="N2469" s="97"/>
      <c r="O2469" s="97"/>
      <c r="P2469" s="97"/>
      <c r="Q2469" s="98"/>
      <c r="R2469" s="140" t="str">
        <f ca="1">IF(ISERROR($Y2469),"",OFFSET('Smelter Look-up'!$C$4,$Y2469-4,0)&amp;"")</f>
        <v/>
      </c>
      <c r="S2469" s="98" t="str">
        <f ca="1" t="shared" si="272"/>
        <v/>
      </c>
      <c r="T2469" s="98" t="str">
        <f ca="1">IF(B2469="","",IF(ISERROR(MATCH($J2469,SorP!B:B,0)),"",INDIRECT("'SorP'!$A$"&amp;MATCH($S2469&amp;$J2469,SorP!C:C,0))))</f>
        <v/>
      </c>
      <c r="U2469" s="99"/>
      <c r="V2469" s="74" t="str">
        <f ca="1" t="shared" si="273"/>
        <v/>
      </c>
      <c r="W2469" s="74" t="b">
        <f ca="1" t="shared" si="274"/>
        <v>1</v>
      </c>
      <c r="X2469" s="74" t="str">
        <f ca="1" t="shared" si="275"/>
        <v/>
      </c>
      <c r="Y2469" s="74" t="e">
        <f ca="1">IF(C2469="",NA(),MATCH($B2469&amp;$C2469,'Smelter Look-up'!$J:$J,0))</f>
        <v>#N/A</v>
      </c>
      <c r="AB2469" s="74">
        <f ca="1" t="shared" si="276"/>
        <v>0</v>
      </c>
      <c r="AC2469" s="74" t="str">
        <f ca="1" t="shared" si="277"/>
        <v/>
      </c>
      <c r="AD2469" s="74">
        <f t="shared" si="278"/>
        <v>0</v>
      </c>
    </row>
    <row r="2470" s="74" customFormat="1" ht="20.15" customHeight="1" spans="1:30">
      <c r="A2470" s="97"/>
      <c r="B2470" s="95" t="str">
        <f ca="1">IF(LEN(A2470)=0,"",INDEX('Smelter Look-up'!$A:$A,MATCH($A2470,'Smelter Look-up'!$E:$E,0)))</f>
        <v/>
      </c>
      <c r="C2470" s="95" t="str">
        <f ca="1">IF(LEN(A2470)=0,"",INDEX('Smelter Look-up'!$C:$C,MATCH($A2470,'Smelter Look-up'!$E:$E,0)))</f>
        <v/>
      </c>
      <c r="D2470" s="95"/>
      <c r="E2470" s="95" t="str">
        <f ca="1">IF(ISERROR($Y2470),"",OFFSET('Smelter Look-up'!$D$4,$Y2470-4,0)&amp;"")</f>
        <v/>
      </c>
      <c r="F2470" s="95" t="str">
        <f ca="1">IF(ISERROR($Y2470),"",OFFSET('Smelter Look-up'!$E$4,$Y2470-4,0))</f>
        <v/>
      </c>
      <c r="G2470" s="95" t="str">
        <f ca="1">IF(C2470="Smelter not listed","Enter smelter details",IF(ISERROR($Y2470),"",OFFSET('Smelter Look-up'!$F$4,$Y2470-4,0)))</f>
        <v/>
      </c>
      <c r="H2470" s="154" t="str">
        <f ca="1">IF(ISERROR($Y2470),"",OFFSET('Smelter Look-up'!$G$4,$Y2470-4,0))</f>
        <v/>
      </c>
      <c r="I2470" s="96" t="str">
        <f ca="1">IF(ISERROR($Y2470),"",OFFSET('Smelter Look-up'!$H$4,$Y2470-4,0))</f>
        <v/>
      </c>
      <c r="J2470" s="96" t="str">
        <f ca="1">IF(ISERROR($Y2470),"",OFFSET('Smelter Look-up'!$I$4,$Y2470-4,0))</f>
        <v/>
      </c>
      <c r="K2470" s="97"/>
      <c r="L2470" s="97"/>
      <c r="M2470" s="97"/>
      <c r="N2470" s="97"/>
      <c r="O2470" s="97"/>
      <c r="P2470" s="97"/>
      <c r="Q2470" s="98"/>
      <c r="R2470" s="140" t="str">
        <f ca="1">IF(ISERROR($Y2470),"",OFFSET('Smelter Look-up'!$C$4,$Y2470-4,0)&amp;"")</f>
        <v/>
      </c>
      <c r="S2470" s="98" t="str">
        <f ca="1" t="shared" si="272"/>
        <v/>
      </c>
      <c r="T2470" s="98" t="str">
        <f ca="1">IF(B2470="","",IF(ISERROR(MATCH($J2470,SorP!B:B,0)),"",INDIRECT("'SorP'!$A$"&amp;MATCH($S2470&amp;$J2470,SorP!C:C,0))))</f>
        <v/>
      </c>
      <c r="U2470" s="99"/>
      <c r="V2470" s="74" t="str">
        <f ca="1" t="shared" si="273"/>
        <v/>
      </c>
      <c r="W2470" s="74" t="b">
        <f ca="1" t="shared" si="274"/>
        <v>0</v>
      </c>
      <c r="X2470" s="74" t="str">
        <f ca="1" t="shared" si="275"/>
        <v>+</v>
      </c>
      <c r="Y2470" s="74" t="e">
        <f ca="1">IF(C2470="",NA(),MATCH($B2470&amp;$C2470,'Smelter Look-up'!$J:$J,0))</f>
        <v>#N/A</v>
      </c>
      <c r="AB2470" s="74">
        <f ca="1" t="shared" si="276"/>
        <v>0</v>
      </c>
      <c r="AC2470" s="74" t="str">
        <f ca="1" t="shared" si="277"/>
        <v/>
      </c>
      <c r="AD2470" s="74" t="str">
        <f ca="1" t="shared" si="278"/>
        <v/>
      </c>
    </row>
    <row r="2471" s="74" customFormat="1" ht="20.15" customHeight="1" spans="1:30">
      <c r="A2471" s="97"/>
      <c r="B2471" s="95" t="str">
        <f ca="1">IF(LEN(A2471)=0,"",INDEX('Smelter Look-up'!$A:$A,MATCH($A2471,'Smelter Look-up'!$E:$E,0)))</f>
        <v/>
      </c>
      <c r="C2471" s="95" t="str">
        <f ca="1">IF(LEN(A2471)=0,"",INDEX('Smelter Look-up'!$C:$C,MATCH($A2471,'Smelter Look-up'!$E:$E,0)))</f>
        <v/>
      </c>
      <c r="D2471" s="95"/>
      <c r="E2471" s="95" t="str">
        <f ca="1">IF(ISERROR($Y2471),"",OFFSET('Smelter Look-up'!$D$4,$Y2471-4,0)&amp;"")</f>
        <v/>
      </c>
      <c r="F2471" s="95" t="str">
        <f ca="1">IF(ISERROR($Y2471),"",OFFSET('Smelter Look-up'!$E$4,$Y2471-4,0))</f>
        <v/>
      </c>
      <c r="G2471" s="95" t="str">
        <f ca="1">IF(C2471="Smelter not listed","Enter smelter details",IF(ISERROR($Y2471),"",OFFSET('Smelter Look-up'!$F$4,$Y2471-4,0)))</f>
        <v/>
      </c>
      <c r="H2471" s="154" t="str">
        <f ca="1">IF(ISERROR($Y2471),"",OFFSET('Smelter Look-up'!$G$4,$Y2471-4,0))</f>
        <v/>
      </c>
      <c r="I2471" s="96" t="str">
        <f ca="1">IF(ISERROR($Y2471),"",OFFSET('Smelter Look-up'!$H$4,$Y2471-4,0))</f>
        <v/>
      </c>
      <c r="J2471" s="96" t="str">
        <f ca="1">IF(ISERROR($Y2471),"",OFFSET('Smelter Look-up'!$I$4,$Y2471-4,0))</f>
        <v/>
      </c>
      <c r="K2471" s="97"/>
      <c r="L2471" s="97"/>
      <c r="M2471" s="97"/>
      <c r="N2471" s="97"/>
      <c r="O2471" s="97"/>
      <c r="P2471" s="97"/>
      <c r="Q2471" s="98"/>
      <c r="R2471" s="140" t="str">
        <f ca="1">IF(ISERROR($Y2471),"",OFFSET('Smelter Look-up'!$C$4,$Y2471-4,0)&amp;"")</f>
        <v/>
      </c>
      <c r="S2471" s="98" t="str">
        <f ca="1" t="shared" si="272"/>
        <v/>
      </c>
      <c r="T2471" s="98" t="str">
        <f ca="1">IF(B2471="","",IF(ISERROR(MATCH($J2471,SorP!B:B,0)),"",INDIRECT("'SorP'!$A$"&amp;MATCH($S2471&amp;$J2471,SorP!C:C,0))))</f>
        <v/>
      </c>
      <c r="U2471" s="99"/>
      <c r="V2471" s="74" t="str">
        <f ca="1" t="shared" si="273"/>
        <v/>
      </c>
      <c r="W2471" s="74" t="b">
        <f ca="1" t="shared" si="274"/>
        <v>0</v>
      </c>
      <c r="X2471" s="74" t="str">
        <f ca="1" t="shared" si="275"/>
        <v>+</v>
      </c>
      <c r="Y2471" s="74" t="e">
        <f ca="1">IF(C2471="",NA(),MATCH($B2471&amp;$C2471,'Smelter Look-up'!$J:$J,0))</f>
        <v>#N/A</v>
      </c>
      <c r="AB2471" s="74">
        <f ca="1" t="shared" si="276"/>
        <v>0</v>
      </c>
      <c r="AC2471" s="74" t="str">
        <f ca="1" t="shared" si="277"/>
        <v/>
      </c>
      <c r="AD2471" s="74" t="str">
        <f ca="1" t="shared" si="278"/>
        <v/>
      </c>
    </row>
    <row r="2472" s="74" customFormat="1" ht="20.15" customHeight="1" spans="1:30">
      <c r="A2472" s="97"/>
      <c r="B2472" s="95" t="str">
        <f ca="1">IF(LEN(A2472)=0,"",INDEX('Smelter Look-up'!$A:$A,MATCH($A2472,'Smelter Look-up'!$E:$E,0)))</f>
        <v/>
      </c>
      <c r="C2472" s="95" t="str">
        <f ca="1">IF(LEN(A2472)=0,"",INDEX('Smelter Look-up'!$C:$C,MATCH($A2472,'Smelter Look-up'!$E:$E,0)))</f>
        <v/>
      </c>
      <c r="D2472" s="95"/>
      <c r="E2472" s="95" t="str">
        <f ca="1">IF(ISERROR($Y2472),"",OFFSET('Smelter Look-up'!$D$4,$Y2472-4,0)&amp;"")</f>
        <v/>
      </c>
      <c r="F2472" s="95" t="str">
        <f ca="1">IF(ISERROR($Y2472),"",OFFSET('Smelter Look-up'!$E$4,$Y2472-4,0))</f>
        <v/>
      </c>
      <c r="G2472" s="95" t="str">
        <f ca="1">IF(C2472="Smelter not listed","Enter smelter details",IF(ISERROR($Y2472),"",OFFSET('Smelter Look-up'!$F$4,$Y2472-4,0)))</f>
        <v/>
      </c>
      <c r="H2472" s="154" t="str">
        <f ca="1">IF(ISERROR($Y2472),"",OFFSET('Smelter Look-up'!$G$4,$Y2472-4,0))</f>
        <v/>
      </c>
      <c r="I2472" s="96" t="str">
        <f ca="1">IF(ISERROR($Y2472),"",OFFSET('Smelter Look-up'!$H$4,$Y2472-4,0))</f>
        <v/>
      </c>
      <c r="J2472" s="96" t="str">
        <f ca="1">IF(ISERROR($Y2472),"",OFFSET('Smelter Look-up'!$I$4,$Y2472-4,0))</f>
        <v/>
      </c>
      <c r="K2472" s="97"/>
      <c r="L2472" s="97"/>
      <c r="M2472" s="97"/>
      <c r="N2472" s="97"/>
      <c r="O2472" s="97"/>
      <c r="P2472" s="97"/>
      <c r="Q2472" s="98"/>
      <c r="R2472" s="140" t="str">
        <f ca="1">IF(ISERROR($Y2472),"",OFFSET('Smelter Look-up'!$C$4,$Y2472-4,0)&amp;"")</f>
        <v/>
      </c>
      <c r="S2472" s="98" t="str">
        <f ca="1" t="shared" si="272"/>
        <v/>
      </c>
      <c r="T2472" s="98" t="str">
        <f ca="1">IF(B2472="","",IF(ISERROR(MATCH($J2472,SorP!B:B,0)),"",INDIRECT("'SorP'!$A$"&amp;MATCH($S2472&amp;$J2472,SorP!C:C,0))))</f>
        <v/>
      </c>
      <c r="U2472" s="99"/>
      <c r="V2472" s="74" t="str">
        <f ca="1" t="shared" si="273"/>
        <v/>
      </c>
      <c r="W2472" s="74" t="b">
        <f ca="1" t="shared" si="274"/>
        <v>0</v>
      </c>
      <c r="X2472" s="74" t="str">
        <f ca="1" t="shared" si="275"/>
        <v>+</v>
      </c>
      <c r="Y2472" s="74" t="e">
        <f ca="1">IF(C2472="",NA(),MATCH($B2472&amp;$C2472,'Smelter Look-up'!$J:$J,0))</f>
        <v>#N/A</v>
      </c>
      <c r="AB2472" s="74">
        <f ca="1" t="shared" si="276"/>
        <v>0</v>
      </c>
      <c r="AC2472" s="74" t="str">
        <f ca="1" t="shared" si="277"/>
        <v/>
      </c>
      <c r="AD2472" s="74" t="str">
        <f ca="1" t="shared" si="278"/>
        <v/>
      </c>
    </row>
    <row r="2473" s="74" customFormat="1" ht="20.15" customHeight="1" spans="1:30">
      <c r="A2473" s="97"/>
      <c r="B2473" s="95" t="str">
        <f ca="1">IF(LEN(A2473)=0,"",INDEX('Smelter Look-up'!$A:$A,MATCH($A2473,'Smelter Look-up'!$E:$E,0)))</f>
        <v/>
      </c>
      <c r="C2473" s="95" t="str">
        <f ca="1">IF(LEN(A2473)=0,"",INDEX('Smelter Look-up'!$C:$C,MATCH($A2473,'Smelter Look-up'!$E:$E,0)))</f>
        <v/>
      </c>
      <c r="D2473" s="95"/>
      <c r="E2473" s="95" t="str">
        <f ca="1">IF(ISERROR($Y2473),"",OFFSET('Smelter Look-up'!$D$4,$Y2473-4,0)&amp;"")</f>
        <v/>
      </c>
      <c r="F2473" s="95" t="str">
        <f ca="1">IF(ISERROR($Y2473),"",OFFSET('Smelter Look-up'!$E$4,$Y2473-4,0))</f>
        <v/>
      </c>
      <c r="G2473" s="95" t="str">
        <f ca="1">IF(C2473="Smelter not listed","Enter smelter details",IF(ISERROR($Y2473),"",OFFSET('Smelter Look-up'!$F$4,$Y2473-4,0)))</f>
        <v/>
      </c>
      <c r="H2473" s="154" t="str">
        <f ca="1">IF(ISERROR($Y2473),"",OFFSET('Smelter Look-up'!$G$4,$Y2473-4,0))</f>
        <v/>
      </c>
      <c r="I2473" s="96" t="str">
        <f ca="1">IF(ISERROR($Y2473),"",OFFSET('Smelter Look-up'!$H$4,$Y2473-4,0))</f>
        <v/>
      </c>
      <c r="J2473" s="96" t="str">
        <f ca="1">IF(ISERROR($Y2473),"",OFFSET('Smelter Look-up'!$I$4,$Y2473-4,0))</f>
        <v/>
      </c>
      <c r="K2473" s="97"/>
      <c r="L2473" s="97"/>
      <c r="M2473" s="97"/>
      <c r="N2473" s="97"/>
      <c r="O2473" s="97"/>
      <c r="P2473" s="97"/>
      <c r="Q2473" s="98"/>
      <c r="R2473" s="140" t="str">
        <f ca="1">IF(ISERROR($Y2473),"",OFFSET('Smelter Look-up'!$C$4,$Y2473-4,0)&amp;"")</f>
        <v/>
      </c>
      <c r="S2473" s="98" t="str">
        <f ca="1" t="shared" si="272"/>
        <v/>
      </c>
      <c r="T2473" s="98" t="str">
        <f ca="1">IF(B2473="","",IF(ISERROR(MATCH($J2473,SorP!B:B,0)),"",INDIRECT("'SorP'!$A$"&amp;MATCH($S2473&amp;$J2473,SorP!C:C,0))))</f>
        <v/>
      </c>
      <c r="U2473" s="99"/>
      <c r="V2473" s="74" t="str">
        <f ca="1" t="shared" si="273"/>
        <v/>
      </c>
      <c r="W2473" s="74" t="b">
        <f ca="1" t="shared" si="274"/>
        <v>0</v>
      </c>
      <c r="X2473" s="74" t="str">
        <f ca="1" t="shared" si="275"/>
        <v>+</v>
      </c>
      <c r="Y2473" s="74" t="e">
        <f ca="1">IF(C2473="",NA(),MATCH($B2473&amp;$C2473,'Smelter Look-up'!$J:$J,0))</f>
        <v>#N/A</v>
      </c>
      <c r="AB2473" s="74">
        <f ca="1" t="shared" si="276"/>
        <v>0</v>
      </c>
      <c r="AC2473" s="74" t="str">
        <f ca="1" t="shared" si="277"/>
        <v/>
      </c>
      <c r="AD2473" s="74" t="str">
        <f ca="1" t="shared" si="278"/>
        <v/>
      </c>
    </row>
    <row r="2474" s="74" customFormat="1" ht="20.15" customHeight="1" spans="1:30">
      <c r="A2474" s="97"/>
      <c r="B2474" s="95" t="str">
        <f ca="1">IF(LEN(A2474)=0,"",INDEX('Smelter Look-up'!$A:$A,MATCH($A2474,'Smelter Look-up'!$E:$E,0)))</f>
        <v/>
      </c>
      <c r="C2474" s="95" t="str">
        <f ca="1">IF(LEN(A2474)=0,"",INDEX('Smelter Look-up'!$C:$C,MATCH($A2474,'Smelter Look-up'!$E:$E,0)))</f>
        <v/>
      </c>
      <c r="D2474" s="95"/>
      <c r="E2474" s="95" t="str">
        <f ca="1">IF(ISERROR($Y2474),"",OFFSET('Smelter Look-up'!$D$4,$Y2474-4,0)&amp;"")</f>
        <v/>
      </c>
      <c r="F2474" s="95" t="str">
        <f ca="1">IF(ISERROR($Y2474),"",OFFSET('Smelter Look-up'!$E$4,$Y2474-4,0))</f>
        <v/>
      </c>
      <c r="G2474" s="95" t="str">
        <f ca="1">IF(C2474="Smelter not listed","Enter smelter details",IF(ISERROR($Y2474),"",OFFSET('Smelter Look-up'!$F$4,$Y2474-4,0)))</f>
        <v/>
      </c>
      <c r="H2474" s="154" t="str">
        <f ca="1">IF(ISERROR($Y2474),"",OFFSET('Smelter Look-up'!$G$4,$Y2474-4,0))</f>
        <v/>
      </c>
      <c r="I2474" s="96" t="str">
        <f ca="1">IF(ISERROR($Y2474),"",OFFSET('Smelter Look-up'!$H$4,$Y2474-4,0))</f>
        <v/>
      </c>
      <c r="J2474" s="96" t="str">
        <f ca="1">IF(ISERROR($Y2474),"",OFFSET('Smelter Look-up'!$I$4,$Y2474-4,0))</f>
        <v/>
      </c>
      <c r="K2474" s="97"/>
      <c r="L2474" s="97"/>
      <c r="M2474" s="97"/>
      <c r="N2474" s="97"/>
      <c r="O2474" s="97"/>
      <c r="P2474" s="97"/>
      <c r="Q2474" s="98"/>
      <c r="R2474" s="140" t="str">
        <f ca="1">IF(ISERROR($Y2474),"",OFFSET('Smelter Look-up'!$C$4,$Y2474-4,0)&amp;"")</f>
        <v/>
      </c>
      <c r="S2474" s="98" t="str">
        <f ca="1" t="shared" si="272"/>
        <v/>
      </c>
      <c r="T2474" s="98" t="str">
        <f ca="1">IF(B2474="","",IF(ISERROR(MATCH($J2474,SorP!B:B,0)),"",INDIRECT("'SorP'!$A$"&amp;MATCH($S2474&amp;$J2474,SorP!C:C,0))))</f>
        <v/>
      </c>
      <c r="U2474" s="99"/>
      <c r="V2474" s="74" t="str">
        <f ca="1" t="shared" si="273"/>
        <v/>
      </c>
      <c r="W2474" s="74" t="b">
        <f ca="1" t="shared" si="274"/>
        <v>0</v>
      </c>
      <c r="X2474" s="74" t="str">
        <f ca="1" t="shared" si="275"/>
        <v>+</v>
      </c>
      <c r="Y2474" s="74" t="e">
        <f ca="1">IF(C2474="",NA(),MATCH($B2474&amp;$C2474,'Smelter Look-up'!$J:$J,0))</f>
        <v>#N/A</v>
      </c>
      <c r="AB2474" s="74">
        <f ca="1" t="shared" si="276"/>
        <v>0</v>
      </c>
      <c r="AC2474" s="74" t="str">
        <f ca="1" t="shared" si="277"/>
        <v/>
      </c>
      <c r="AD2474" s="74" t="str">
        <f ca="1" t="shared" si="278"/>
        <v/>
      </c>
    </row>
    <row r="2475" s="74" customFormat="1" ht="20.15" customHeight="1" spans="1:30">
      <c r="A2475" s="97"/>
      <c r="B2475" s="95" t="str">
        <f ca="1">IF(LEN(A2475)=0,"",INDEX('Smelter Look-up'!$A:$A,MATCH($A2475,'Smelter Look-up'!$E:$E,0)))</f>
        <v/>
      </c>
      <c r="C2475" s="95" t="str">
        <f ca="1">IF(LEN(A2475)=0,"",INDEX('Smelter Look-up'!$C:$C,MATCH($A2475,'Smelter Look-up'!$E:$E,0)))</f>
        <v/>
      </c>
      <c r="D2475" s="95"/>
      <c r="E2475" s="95" t="str">
        <f ca="1">IF(ISERROR($Y2475),"",OFFSET('Smelter Look-up'!$D$4,$Y2475-4,0)&amp;"")</f>
        <v/>
      </c>
      <c r="F2475" s="95" t="str">
        <f ca="1">IF(ISERROR($Y2475),"",OFFSET('Smelter Look-up'!$E$4,$Y2475-4,0))</f>
        <v/>
      </c>
      <c r="G2475" s="95" t="str">
        <f ca="1">IF(C2475="Smelter not listed","Enter smelter details",IF(ISERROR($Y2475),"",OFFSET('Smelter Look-up'!$F$4,$Y2475-4,0)))</f>
        <v/>
      </c>
      <c r="H2475" s="154" t="str">
        <f ca="1">IF(ISERROR($Y2475),"",OFFSET('Smelter Look-up'!$G$4,$Y2475-4,0))</f>
        <v/>
      </c>
      <c r="I2475" s="96" t="str">
        <f ca="1">IF(ISERROR($Y2475),"",OFFSET('Smelter Look-up'!$H$4,$Y2475-4,0))</f>
        <v/>
      </c>
      <c r="J2475" s="96" t="str">
        <f ca="1">IF(ISERROR($Y2475),"",OFFSET('Smelter Look-up'!$I$4,$Y2475-4,0))</f>
        <v/>
      </c>
      <c r="K2475" s="97"/>
      <c r="L2475" s="97"/>
      <c r="M2475" s="97"/>
      <c r="N2475" s="97"/>
      <c r="O2475" s="97"/>
      <c r="P2475" s="97"/>
      <c r="Q2475" s="98"/>
      <c r="R2475" s="140" t="str">
        <f ca="1">IF(ISERROR($Y2475),"",OFFSET('Smelter Look-up'!$C$4,$Y2475-4,0)&amp;"")</f>
        <v/>
      </c>
      <c r="S2475" s="98" t="str">
        <f ca="1" t="shared" si="272"/>
        <v/>
      </c>
      <c r="T2475" s="98" t="str">
        <f ca="1">IF(B2475="","",IF(ISERROR(MATCH($J2475,SorP!B:B,0)),"",INDIRECT("'SorP'!$A$"&amp;MATCH($S2475&amp;$J2475,SorP!C:C,0))))</f>
        <v/>
      </c>
      <c r="U2475" s="99"/>
      <c r="V2475" s="74" t="str">
        <f ca="1" t="shared" si="273"/>
        <v/>
      </c>
      <c r="W2475" s="74" t="b">
        <f ca="1" t="shared" si="274"/>
        <v>0</v>
      </c>
      <c r="X2475" s="74" t="str">
        <f ca="1" t="shared" si="275"/>
        <v>+</v>
      </c>
      <c r="Y2475" s="74" t="e">
        <f ca="1">IF(C2475="",NA(),MATCH($B2475&amp;$C2475,'Smelter Look-up'!$J:$J,0))</f>
        <v>#N/A</v>
      </c>
      <c r="AB2475" s="74">
        <f ca="1" t="shared" si="276"/>
        <v>0</v>
      </c>
      <c r="AC2475" s="74" t="str">
        <f ca="1" t="shared" si="277"/>
        <v/>
      </c>
      <c r="AD2475" s="74" t="str">
        <f ca="1" t="shared" si="278"/>
        <v/>
      </c>
    </row>
    <row r="2476" s="74" customFormat="1" ht="20.15" customHeight="1" spans="1:30">
      <c r="A2476" s="97"/>
      <c r="B2476" s="95" t="str">
        <f ca="1">IF(LEN(A2476)=0,"",INDEX('Smelter Look-up'!$A:$A,MATCH($A2476,'Smelter Look-up'!$E:$E,0)))</f>
        <v/>
      </c>
      <c r="C2476" s="95" t="str">
        <f ca="1">IF(LEN(A2476)=0,"",INDEX('Smelter Look-up'!$C:$C,MATCH($A2476,'Smelter Look-up'!$E:$E,0)))</f>
        <v/>
      </c>
      <c r="D2476" s="95"/>
      <c r="E2476" s="95" t="str">
        <f ca="1">IF(ISERROR($Y2476),"",OFFSET('Smelter Look-up'!$D$4,$Y2476-4,0)&amp;"")</f>
        <v/>
      </c>
      <c r="F2476" s="95" t="str">
        <f ca="1">IF(ISERROR($Y2476),"",OFFSET('Smelter Look-up'!$E$4,$Y2476-4,0))</f>
        <v/>
      </c>
      <c r="G2476" s="95" t="str">
        <f ca="1">IF(C2476="Smelter not listed","Enter smelter details",IF(ISERROR($Y2476),"",OFFSET('Smelter Look-up'!$F$4,$Y2476-4,0)))</f>
        <v/>
      </c>
      <c r="H2476" s="154" t="str">
        <f ca="1">IF(ISERROR($Y2476),"",OFFSET('Smelter Look-up'!$G$4,$Y2476-4,0))</f>
        <v/>
      </c>
      <c r="I2476" s="96" t="str">
        <f ca="1">IF(ISERROR($Y2476),"",OFFSET('Smelter Look-up'!$H$4,$Y2476-4,0))</f>
        <v/>
      </c>
      <c r="J2476" s="96" t="str">
        <f ca="1">IF(ISERROR($Y2476),"",OFFSET('Smelter Look-up'!$I$4,$Y2476-4,0))</f>
        <v/>
      </c>
      <c r="K2476" s="97"/>
      <c r="L2476" s="97"/>
      <c r="M2476" s="97"/>
      <c r="N2476" s="97"/>
      <c r="O2476" s="97"/>
      <c r="P2476" s="97"/>
      <c r="Q2476" s="98"/>
      <c r="R2476" s="140" t="str">
        <f ca="1">IF(ISERROR($Y2476),"",OFFSET('Smelter Look-up'!$C$4,$Y2476-4,0)&amp;"")</f>
        <v/>
      </c>
      <c r="S2476" s="98" t="str">
        <f ca="1" t="shared" si="272"/>
        <v/>
      </c>
      <c r="T2476" s="98" t="str">
        <f ca="1">IF(B2476="","",IF(ISERROR(MATCH($J2476,SorP!B:B,0)),"",INDIRECT("'SorP'!$A$"&amp;MATCH($S2476&amp;$J2476,SorP!C:C,0))))</f>
        <v/>
      </c>
      <c r="U2476" s="99"/>
      <c r="V2476" s="74" t="str">
        <f ca="1" t="shared" si="273"/>
        <v/>
      </c>
      <c r="W2476" s="74" t="b">
        <f ca="1" t="shared" si="274"/>
        <v>0</v>
      </c>
      <c r="X2476" s="74" t="str">
        <f ca="1" t="shared" si="275"/>
        <v>+</v>
      </c>
      <c r="Y2476" s="74" t="e">
        <f ca="1">IF(C2476="",NA(),MATCH($B2476&amp;$C2476,'Smelter Look-up'!$J:$J,0))</f>
        <v>#N/A</v>
      </c>
      <c r="AB2476" s="74">
        <f ca="1" t="shared" si="276"/>
        <v>0</v>
      </c>
      <c r="AC2476" s="74" t="str">
        <f ca="1" t="shared" si="277"/>
        <v/>
      </c>
      <c r="AD2476" s="74" t="str">
        <f ca="1" t="shared" si="278"/>
        <v/>
      </c>
    </row>
    <row r="2477" s="74" customFormat="1" ht="20.15" customHeight="1" spans="1:30">
      <c r="A2477" s="97"/>
      <c r="B2477" s="95" t="str">
        <f ca="1">IF(LEN(A2477)=0,"",INDEX('Smelter Look-up'!$A:$A,MATCH($A2477,'Smelter Look-up'!$E:$E,0)))</f>
        <v/>
      </c>
      <c r="C2477" s="95" t="str">
        <f ca="1">IF(LEN(A2477)=0,"",INDEX('Smelter Look-up'!$C:$C,MATCH($A2477,'Smelter Look-up'!$E:$E,0)))</f>
        <v/>
      </c>
      <c r="D2477" s="95"/>
      <c r="E2477" s="95" t="str">
        <f ca="1">IF(ISERROR($Y2477),"",OFFSET('Smelter Look-up'!$D$4,$Y2477-4,0)&amp;"")</f>
        <v/>
      </c>
      <c r="F2477" s="95" t="str">
        <f ca="1">IF(ISERROR($Y2477),"",OFFSET('Smelter Look-up'!$E$4,$Y2477-4,0))</f>
        <v/>
      </c>
      <c r="G2477" s="95" t="str">
        <f ca="1">IF(C2477="Smelter not listed","Enter smelter details",IF(ISERROR($Y2477),"",OFFSET('Smelter Look-up'!$F$4,$Y2477-4,0)))</f>
        <v/>
      </c>
      <c r="H2477" s="154" t="str">
        <f ca="1">IF(ISERROR($Y2477),"",OFFSET('Smelter Look-up'!$G$4,$Y2477-4,0))</f>
        <v/>
      </c>
      <c r="I2477" s="96" t="str">
        <f ca="1">IF(ISERROR($Y2477),"",OFFSET('Smelter Look-up'!$H$4,$Y2477-4,0))</f>
        <v/>
      </c>
      <c r="J2477" s="96" t="str">
        <f ca="1">IF(ISERROR($Y2477),"",OFFSET('Smelter Look-up'!$I$4,$Y2477-4,0))</f>
        <v/>
      </c>
      <c r="K2477" s="97"/>
      <c r="L2477" s="97"/>
      <c r="M2477" s="97"/>
      <c r="N2477" s="97"/>
      <c r="O2477" s="97"/>
      <c r="P2477" s="97"/>
      <c r="Q2477" s="98"/>
      <c r="R2477" s="140" t="str">
        <f ca="1">IF(ISERROR($Y2477),"",OFFSET('Smelter Look-up'!$C$4,$Y2477-4,0)&amp;"")</f>
        <v/>
      </c>
      <c r="S2477" s="98" t="str">
        <f ca="1" t="shared" si="272"/>
        <v/>
      </c>
      <c r="T2477" s="98" t="str">
        <f ca="1">IF(B2477="","",IF(ISERROR(MATCH($J2477,SorP!B:B,0)),"",INDIRECT("'SorP'!$A$"&amp;MATCH($S2477&amp;$J2477,SorP!C:C,0))))</f>
        <v/>
      </c>
      <c r="U2477" s="99"/>
      <c r="V2477" s="74" t="str">
        <f ca="1" t="shared" si="273"/>
        <v/>
      </c>
      <c r="W2477" s="74" t="b">
        <f ca="1" t="shared" si="274"/>
        <v>0</v>
      </c>
      <c r="X2477" s="74" t="str">
        <f ca="1" t="shared" si="275"/>
        <v>+</v>
      </c>
      <c r="Y2477" s="74" t="e">
        <f ca="1">IF(C2477="",NA(),MATCH($B2477&amp;$C2477,'Smelter Look-up'!$J:$J,0))</f>
        <v>#N/A</v>
      </c>
      <c r="AB2477" s="74">
        <f ca="1" t="shared" si="276"/>
        <v>0</v>
      </c>
      <c r="AC2477" s="74" t="str">
        <f ca="1" t="shared" si="277"/>
        <v/>
      </c>
      <c r="AD2477" s="74" t="str">
        <f ca="1" t="shared" si="278"/>
        <v/>
      </c>
    </row>
    <row r="2478" s="74" customFormat="1" ht="20.15" customHeight="1" spans="1:30">
      <c r="A2478" s="97"/>
      <c r="B2478" s="95" t="str">
        <f ca="1">IF(LEN(A2478)=0,"",INDEX('Smelter Look-up'!$A:$A,MATCH($A2478,'Smelter Look-up'!$E:$E,0)))</f>
        <v/>
      </c>
      <c r="C2478" s="95" t="str">
        <f ca="1">IF(LEN(A2478)=0,"",INDEX('Smelter Look-up'!$C:$C,MATCH($A2478,'Smelter Look-up'!$E:$E,0)))</f>
        <v/>
      </c>
      <c r="D2478" s="95"/>
      <c r="E2478" s="95" t="str">
        <f ca="1">IF(ISERROR($Y2478),"",OFFSET('Smelter Look-up'!$D$4,$Y2478-4,0)&amp;"")</f>
        <v/>
      </c>
      <c r="F2478" s="95" t="str">
        <f ca="1">IF(ISERROR($Y2478),"",OFFSET('Smelter Look-up'!$E$4,$Y2478-4,0))</f>
        <v/>
      </c>
      <c r="G2478" s="95" t="str">
        <f ca="1">IF(C2478="Smelter not listed","Enter smelter details",IF(ISERROR($Y2478),"",OFFSET('Smelter Look-up'!$F$4,$Y2478-4,0)))</f>
        <v/>
      </c>
      <c r="H2478" s="154" t="str">
        <f ca="1">IF(ISERROR($Y2478),"",OFFSET('Smelter Look-up'!$G$4,$Y2478-4,0))</f>
        <v/>
      </c>
      <c r="I2478" s="96" t="str">
        <f ca="1">IF(ISERROR($Y2478),"",OFFSET('Smelter Look-up'!$H$4,$Y2478-4,0))</f>
        <v/>
      </c>
      <c r="J2478" s="96" t="str">
        <f ca="1">IF(ISERROR($Y2478),"",OFFSET('Smelter Look-up'!$I$4,$Y2478-4,0))</f>
        <v/>
      </c>
      <c r="K2478" s="101"/>
      <c r="L2478" s="101"/>
      <c r="M2478" s="101"/>
      <c r="N2478" s="101"/>
      <c r="O2478" s="101"/>
      <c r="P2478" s="97"/>
      <c r="Q2478" s="98"/>
      <c r="R2478" s="140" t="str">
        <f ca="1">IF(ISERROR($Y2478),"",OFFSET('Smelter Look-up'!$C$4,$Y2478-4,0)&amp;"")</f>
        <v/>
      </c>
      <c r="S2478" s="98" t="str">
        <f ca="1" t="shared" si="272"/>
        <v/>
      </c>
      <c r="T2478" s="98" t="str">
        <f ca="1">IF(B2478="","",IF(ISERROR(MATCH($J2478,SorP!B:B,0)),"",INDIRECT("'SorP'!$A$"&amp;MATCH($S2478&amp;$J2478,SorP!C:C,0))))</f>
        <v/>
      </c>
      <c r="U2478" s="99"/>
      <c r="V2478" s="74" t="str">
        <f ca="1" t="shared" si="273"/>
        <v/>
      </c>
      <c r="W2478" s="74" t="b">
        <f ca="1" t="shared" si="274"/>
        <v>0</v>
      </c>
      <c r="X2478" s="74" t="str">
        <f ca="1" t="shared" si="275"/>
        <v>+</v>
      </c>
      <c r="Y2478" s="74" t="e">
        <f ca="1">IF(C2478="",NA(),MATCH($B2478&amp;$C2478,'Smelter Look-up'!$J:$J,0))</f>
        <v>#N/A</v>
      </c>
      <c r="AB2478" s="74">
        <f ca="1" t="shared" si="276"/>
        <v>0</v>
      </c>
      <c r="AC2478" s="74" t="str">
        <f ca="1" t="shared" si="277"/>
        <v/>
      </c>
      <c r="AD2478" s="74" t="str">
        <f ca="1" t="shared" si="278"/>
        <v/>
      </c>
    </row>
    <row r="2479" s="74" customFormat="1" ht="20.15" customHeight="1" spans="1:30">
      <c r="A2479" s="97"/>
      <c r="B2479" s="95" t="str">
        <f ca="1">IF(LEN(A2479)=0,"",INDEX('Smelter Look-up'!$A:$A,MATCH($A2479,'Smelter Look-up'!$E:$E,0)))</f>
        <v/>
      </c>
      <c r="C2479" s="95" t="str">
        <f ca="1">IF(LEN(A2479)=0,"",INDEX('Smelter Look-up'!$C:$C,MATCH($A2479,'Smelter Look-up'!$E:$E,0)))</f>
        <v/>
      </c>
      <c r="D2479" s="95"/>
      <c r="E2479" s="95" t="str">
        <f ca="1">IF(ISERROR($Y2479),"",OFFSET('Smelter Look-up'!$D$4,$Y2479-4,0)&amp;"")</f>
        <v/>
      </c>
      <c r="F2479" s="95" t="str">
        <f ca="1">IF(ISERROR($Y2479),"",OFFSET('Smelter Look-up'!$E$4,$Y2479-4,0))</f>
        <v/>
      </c>
      <c r="G2479" s="95" t="str">
        <f ca="1">IF(C2479="Smelter not listed","Enter smelter details",IF(ISERROR($Y2479),"",OFFSET('Smelter Look-up'!$F$4,$Y2479-4,0)))</f>
        <v/>
      </c>
      <c r="H2479" s="154" t="str">
        <f ca="1">IF(ISERROR($Y2479),"",OFFSET('Smelter Look-up'!$G$4,$Y2479-4,0))</f>
        <v/>
      </c>
      <c r="I2479" s="96" t="str">
        <f ca="1">IF(ISERROR($Y2479),"",OFFSET('Smelter Look-up'!$H$4,$Y2479-4,0))</f>
        <v/>
      </c>
      <c r="J2479" s="96" t="str">
        <f ca="1">IF(ISERROR($Y2479),"",OFFSET('Smelter Look-up'!$I$4,$Y2479-4,0))</f>
        <v/>
      </c>
      <c r="K2479" s="97"/>
      <c r="L2479" s="97"/>
      <c r="M2479" s="97"/>
      <c r="N2479" s="97"/>
      <c r="O2479" s="97"/>
      <c r="P2479" s="97"/>
      <c r="Q2479" s="98"/>
      <c r="R2479" s="140" t="str">
        <f ca="1">IF(ISERROR($Y2479),"",OFFSET('Smelter Look-up'!$C$4,$Y2479-4,0)&amp;"")</f>
        <v/>
      </c>
      <c r="S2479" s="98" t="str">
        <f ca="1" t="shared" si="272"/>
        <v/>
      </c>
      <c r="T2479" s="98" t="str">
        <f ca="1">IF(B2479="","",IF(ISERROR(MATCH($J2479,SorP!B:B,0)),"",INDIRECT("'SorP'!$A$"&amp;MATCH($S2479&amp;$J2479,SorP!C:C,0))))</f>
        <v/>
      </c>
      <c r="U2479" s="99"/>
      <c r="V2479" s="74" t="str">
        <f ca="1" t="shared" si="273"/>
        <v/>
      </c>
      <c r="W2479" s="74" t="b">
        <f ca="1" t="shared" si="274"/>
        <v>0</v>
      </c>
      <c r="X2479" s="74" t="str">
        <f ca="1" t="shared" si="275"/>
        <v>+</v>
      </c>
      <c r="Y2479" s="74" t="e">
        <f ca="1">IF(C2479="",NA(),MATCH($B2479&amp;$C2479,'Smelter Look-up'!$J:$J,0))</f>
        <v>#N/A</v>
      </c>
      <c r="AB2479" s="74">
        <f ca="1" t="shared" si="276"/>
        <v>0</v>
      </c>
      <c r="AC2479" s="74" t="str">
        <f ca="1" t="shared" si="277"/>
        <v/>
      </c>
      <c r="AD2479" s="74" t="str">
        <f ca="1" t="shared" si="278"/>
        <v/>
      </c>
    </row>
    <row r="2480" s="74" customFormat="1" ht="20.15" customHeight="1" spans="1:30">
      <c r="A2480" s="97"/>
      <c r="B2480" s="95" t="str">
        <f ca="1">IF(LEN(A2480)=0,"",INDEX('Smelter Look-up'!$A:$A,MATCH($A2480,'Smelter Look-up'!$E:$E,0)))</f>
        <v/>
      </c>
      <c r="C2480" s="95" t="str">
        <f ca="1">IF(LEN(A2480)=0,"",INDEX('Smelter Look-up'!$C:$C,MATCH($A2480,'Smelter Look-up'!$E:$E,0)))</f>
        <v/>
      </c>
      <c r="D2480" s="95"/>
      <c r="E2480" s="95" t="str">
        <f ca="1">IF(ISERROR($Y2480),"",OFFSET('Smelter Look-up'!$D$4,$Y2480-4,0)&amp;"")</f>
        <v/>
      </c>
      <c r="F2480" s="95" t="str">
        <f ca="1">IF(ISERROR($Y2480),"",OFFSET('Smelter Look-up'!$E$4,$Y2480-4,0))</f>
        <v/>
      </c>
      <c r="G2480" s="95" t="str">
        <f ca="1">IF(C2480="Smelter not listed","Enter smelter details",IF(ISERROR($Y2480),"",OFFSET('Smelter Look-up'!$F$4,$Y2480-4,0)))</f>
        <v/>
      </c>
      <c r="H2480" s="154" t="str">
        <f ca="1">IF(ISERROR($Y2480),"",OFFSET('Smelter Look-up'!$G$4,$Y2480-4,0))</f>
        <v/>
      </c>
      <c r="I2480" s="96" t="str">
        <f ca="1">IF(ISERROR($Y2480),"",OFFSET('Smelter Look-up'!$H$4,$Y2480-4,0))</f>
        <v/>
      </c>
      <c r="J2480" s="96" t="str">
        <f ca="1">IF(ISERROR($Y2480),"",OFFSET('Smelter Look-up'!$I$4,$Y2480-4,0))</f>
        <v/>
      </c>
      <c r="K2480" s="97"/>
      <c r="L2480" s="97"/>
      <c r="M2480" s="97"/>
      <c r="N2480" s="97"/>
      <c r="O2480" s="97"/>
      <c r="P2480" s="97"/>
      <c r="Q2480" s="98"/>
      <c r="R2480" s="140" t="str">
        <f ca="1">IF(ISERROR($Y2480),"",OFFSET('Smelter Look-up'!$C$4,$Y2480-4,0)&amp;"")</f>
        <v/>
      </c>
      <c r="S2480" s="98" t="str">
        <f ca="1" t="shared" si="272"/>
        <v/>
      </c>
      <c r="T2480" s="98" t="str">
        <f ca="1">IF(B2480="","",IF(ISERROR(MATCH($J2480,SorP!B:B,0)),"",INDIRECT("'SorP'!$A$"&amp;MATCH($S2480&amp;$J2480,SorP!C:C,0))))</f>
        <v/>
      </c>
      <c r="U2480" s="99"/>
      <c r="V2480" s="74" t="str">
        <f ca="1" t="shared" si="273"/>
        <v/>
      </c>
      <c r="W2480" s="74" t="b">
        <f ca="1" t="shared" si="274"/>
        <v>0</v>
      </c>
      <c r="X2480" s="74" t="str">
        <f ca="1" t="shared" ref="X2480:X2483" si="279">IF(W2480,"",B2480&amp;"+")</f>
        <v>+</v>
      </c>
      <c r="Y2480" s="74" t="e">
        <f ca="1">IF(C2480="",NA(),MATCH($B2480&amp;$C2480,'Smelter Look-up'!$J:$J,0))</f>
        <v>#N/A</v>
      </c>
      <c r="AB2480" s="74">
        <f ca="1" t="shared" si="276"/>
        <v>0</v>
      </c>
      <c r="AC2480" s="74" t="str">
        <f ca="1" t="shared" si="277"/>
        <v/>
      </c>
      <c r="AD2480" s="74" t="str">
        <f ca="1" t="shared" si="278"/>
        <v/>
      </c>
    </row>
    <row r="2481" s="74" customFormat="1" ht="20.15" customHeight="1" spans="1:30">
      <c r="A2481" s="97"/>
      <c r="B2481" s="95" t="str">
        <f ca="1">IF(LEN(A2481)=0,"",INDEX('Smelter Look-up'!$A:$A,MATCH($A2481,'Smelter Look-up'!$E:$E,0)))</f>
        <v/>
      </c>
      <c r="C2481" s="95" t="str">
        <f ca="1">IF(LEN(A2481)=0,"",INDEX('Smelter Look-up'!$C:$C,MATCH($A2481,'Smelter Look-up'!$E:$E,0)))</f>
        <v/>
      </c>
      <c r="D2481" s="95"/>
      <c r="E2481" s="95" t="str">
        <f ca="1">IF(ISERROR($Y2481),"",OFFSET('Smelter Look-up'!$D$4,$Y2481-4,0)&amp;"")</f>
        <v/>
      </c>
      <c r="F2481" s="95" t="str">
        <f ca="1">IF(ISERROR($Y2481),"",OFFSET('Smelter Look-up'!$E$4,$Y2481-4,0))</f>
        <v/>
      </c>
      <c r="G2481" s="95" t="str">
        <f ca="1">IF(C2481="Smelter not listed","Enter smelter details",IF(ISERROR($Y2481),"",OFFSET('Smelter Look-up'!$F$4,$Y2481-4,0)))</f>
        <v/>
      </c>
      <c r="H2481" s="154" t="str">
        <f ca="1">IF(ISERROR($Y2481),"",OFFSET('Smelter Look-up'!$G$4,$Y2481-4,0))</f>
        <v/>
      </c>
      <c r="I2481" s="96" t="str">
        <f ca="1">IF(ISERROR($Y2481),"",OFFSET('Smelter Look-up'!$H$4,$Y2481-4,0))</f>
        <v/>
      </c>
      <c r="J2481" s="96" t="str">
        <f ca="1">IF(ISERROR($Y2481),"",OFFSET('Smelter Look-up'!$I$4,$Y2481-4,0))</f>
        <v/>
      </c>
      <c r="K2481" s="97"/>
      <c r="L2481" s="97"/>
      <c r="M2481" s="97"/>
      <c r="N2481" s="97"/>
      <c r="O2481" s="97"/>
      <c r="P2481" s="97"/>
      <c r="Q2481" s="98"/>
      <c r="R2481" s="140" t="str">
        <f ca="1">IF(ISERROR($Y2481),"",OFFSET('Smelter Look-up'!$C$4,$Y2481-4,0)&amp;"")</f>
        <v/>
      </c>
      <c r="S2481" s="98" t="str">
        <f ca="1" t="shared" si="272"/>
        <v/>
      </c>
      <c r="T2481" s="98" t="str">
        <f ca="1">IF(B2481="","",IF(ISERROR(MATCH($J2481,SorP!B:B,0)),"",INDIRECT("'SorP'!$A$"&amp;MATCH($S2481&amp;$J2481,SorP!C:C,0))))</f>
        <v/>
      </c>
      <c r="U2481" s="99"/>
      <c r="V2481" s="74" t="str">
        <f ca="1" t="shared" si="273"/>
        <v/>
      </c>
      <c r="W2481" s="74" t="b">
        <f ca="1" t="shared" si="274"/>
        <v>0</v>
      </c>
      <c r="X2481" s="74" t="str">
        <f ca="1" t="shared" si="279"/>
        <v>+</v>
      </c>
      <c r="Y2481" s="74" t="e">
        <f ca="1">IF(C2481="",NA(),MATCH($B2481&amp;$C2481,'Smelter Look-up'!$J:$J,0))</f>
        <v>#N/A</v>
      </c>
      <c r="AB2481" s="74">
        <f ca="1" t="shared" ref="AB2481:AB2483" si="280">IF(AND(C2481="Smelter not listed",OR(LEN(D2481)=0,LEN(E2481)=0)),1,0)</f>
        <v>0</v>
      </c>
      <c r="AC2481" s="74" t="str">
        <f ca="1" t="shared" ref="AC2481:AC2483" si="281">B2481</f>
        <v/>
      </c>
      <c r="AD2481" s="74" t="str">
        <f ca="1" t="shared" si="278"/>
        <v/>
      </c>
    </row>
    <row r="2482" s="74" customFormat="1" ht="20.15" customHeight="1" spans="1:30">
      <c r="A2482" s="97"/>
      <c r="B2482" s="95" t="str">
        <f ca="1">IF(LEN(A2482)=0,"",INDEX('Smelter Look-up'!$A:$A,MATCH($A2482,'Smelter Look-up'!$E:$E,0)))</f>
        <v/>
      </c>
      <c r="C2482" s="95" t="str">
        <f ca="1">IF(LEN(A2482)=0,"",INDEX('Smelter Look-up'!$C:$C,MATCH($A2482,'Smelter Look-up'!$E:$E,0)))</f>
        <v/>
      </c>
      <c r="D2482" s="95"/>
      <c r="E2482" s="95" t="str">
        <f ca="1">IF(ISERROR($Y2482),"",OFFSET('Smelter Look-up'!$D$4,$Y2482-4,0)&amp;"")</f>
        <v/>
      </c>
      <c r="F2482" s="95" t="str">
        <f ca="1">IF(ISERROR($Y2482),"",OFFSET('Smelter Look-up'!$E$4,$Y2482-4,0))</f>
        <v/>
      </c>
      <c r="G2482" s="95" t="str">
        <f ca="1">IF(C2482="Smelter not listed","Enter smelter details",IF(ISERROR($Y2482),"",OFFSET('Smelter Look-up'!$F$4,$Y2482-4,0)))</f>
        <v/>
      </c>
      <c r="H2482" s="154" t="str">
        <f ca="1">IF(ISERROR($Y2482),"",OFFSET('Smelter Look-up'!$G$4,$Y2482-4,0))</f>
        <v/>
      </c>
      <c r="I2482" s="96" t="str">
        <f ca="1">IF(ISERROR($Y2482),"",OFFSET('Smelter Look-up'!$H$4,$Y2482-4,0))</f>
        <v/>
      </c>
      <c r="J2482" s="96" t="str">
        <f ca="1">IF(ISERROR($Y2482),"",OFFSET('Smelter Look-up'!$I$4,$Y2482-4,0))</f>
        <v/>
      </c>
      <c r="K2482" s="101"/>
      <c r="L2482" s="101"/>
      <c r="M2482" s="101"/>
      <c r="N2482" s="101"/>
      <c r="O2482" s="101"/>
      <c r="P2482" s="97"/>
      <c r="Q2482" s="98"/>
      <c r="R2482" s="140" t="str">
        <f ca="1">IF(ISERROR($Y2482),"",OFFSET('Smelter Look-up'!$C$4,$Y2482-4,0)&amp;"")</f>
        <v/>
      </c>
      <c r="S2482" s="98" t="str">
        <f ca="1" t="shared" si="272"/>
        <v/>
      </c>
      <c r="T2482" s="98" t="str">
        <f ca="1">IF(B2482="","",IF(ISERROR(MATCH($J2482,SorP!B:B,0)),"",INDIRECT("'SorP'!$A$"&amp;MATCH($S2482&amp;$J2482,SorP!C:C,0))))</f>
        <v/>
      </c>
      <c r="U2482" s="99"/>
      <c r="V2482" s="74" t="str">
        <f ca="1" t="shared" si="273"/>
        <v/>
      </c>
      <c r="W2482" s="74" t="b">
        <f ca="1" t="shared" si="274"/>
        <v>0</v>
      </c>
      <c r="X2482" s="74" t="str">
        <f ca="1" t="shared" si="279"/>
        <v>+</v>
      </c>
      <c r="Y2482" s="74" t="e">
        <f ca="1">IF(C2482="",NA(),MATCH($B2482&amp;$C2482,'Smelter Look-up'!$J:$J,0))</f>
        <v>#N/A</v>
      </c>
      <c r="AB2482" s="74">
        <f ca="1" t="shared" si="280"/>
        <v>0</v>
      </c>
      <c r="AC2482" s="74" t="str">
        <f ca="1" t="shared" si="281"/>
        <v/>
      </c>
      <c r="AD2482" s="74" t="str">
        <f ca="1" t="shared" si="278"/>
        <v/>
      </c>
    </row>
    <row r="2483" s="74" customFormat="1" ht="20.15" customHeight="1" spans="1:30">
      <c r="A2483" s="104"/>
      <c r="B2483" s="102" t="str">
        <f ca="1">IF(LEN(A2483)=0,"",INDEX('Smelter Look-up'!$A:$A,MATCH($A2483,'Smelter Look-up'!$E:$E,0)))</f>
        <v/>
      </c>
      <c r="C2483" s="102" t="str">
        <f ca="1">IF(LEN(A2483)=0,"",INDEX('Smelter Look-up'!$C:$C,MATCH($A2483,'Smelter Look-up'!$E:$E,0)))</f>
        <v/>
      </c>
      <c r="D2483" s="102"/>
      <c r="E2483" s="102" t="str">
        <f ca="1">IF(ISERROR($Y2483),"",OFFSET('Smelter Look-up'!$D$4,$Y2483-4,0)&amp;"")</f>
        <v/>
      </c>
      <c r="F2483" s="102" t="str">
        <f ca="1">IF(ISERROR($Y2483),"",OFFSET('Smelter Look-up'!$E$4,$Y2483-4,0))</f>
        <v/>
      </c>
      <c r="G2483" s="102" t="str">
        <f ca="1">IF(C2483="Smelter not listed","Enter smelter details",IF(ISERROR($Y2483),"",OFFSET('Smelter Look-up'!$F$4,$Y2483-4,0)))</f>
        <v/>
      </c>
      <c r="H2483" s="155" t="str">
        <f ca="1">IF(ISERROR($Y2483),"",OFFSET('Smelter Look-up'!$G$4,$Y2483-4,0))</f>
        <v/>
      </c>
      <c r="I2483" s="156" t="str">
        <f ca="1">IF(ISERROR($Y2483),"",OFFSET('Smelter Look-up'!$H$4,$Y2483-4,0))</f>
        <v/>
      </c>
      <c r="J2483" s="157" t="str">
        <f ca="1">IF(ISERROR($Y2483),"",OFFSET('Smelter Look-up'!$I$4,$Y2483-4,0))</f>
        <v/>
      </c>
      <c r="K2483" s="104"/>
      <c r="L2483" s="104"/>
      <c r="M2483" s="104"/>
      <c r="N2483" s="104"/>
      <c r="O2483" s="104"/>
      <c r="P2483" s="104"/>
      <c r="Q2483" s="158"/>
      <c r="R2483" s="102" t="str">
        <f ca="1">IF(ISERROR($Y2483),"",OFFSET('Smelter Look-up'!$C$4,$Y2483-4,0)&amp;"")</f>
        <v/>
      </c>
      <c r="S2483" s="158" t="str">
        <f ca="1" t="shared" si="272"/>
        <v/>
      </c>
      <c r="T2483" s="98" t="str">
        <f ca="1">IF(B2483="","",IF(ISERROR(MATCH($J2483,SorP!B:B,0)),"",INDIRECT("'SorP'!$A$"&amp;MATCH($S2483&amp;$J2483,SorP!C:C,0))))</f>
        <v/>
      </c>
      <c r="U2483" s="99"/>
      <c r="V2483" s="74" t="str">
        <f ca="1" t="shared" si="273"/>
        <v/>
      </c>
      <c r="W2483" s="74" t="b">
        <f ca="1" t="shared" si="274"/>
        <v>0</v>
      </c>
      <c r="X2483" s="74" t="str">
        <f ca="1" t="shared" si="279"/>
        <v>+</v>
      </c>
      <c r="Y2483" s="74" t="e">
        <f ca="1">IF(C2483="",NA(),MATCH($B2483&amp;$C2483,'Smelter Look-up'!$J:$J,0))</f>
        <v>#N/A</v>
      </c>
      <c r="AB2483" s="74">
        <f ca="1" t="shared" si="280"/>
        <v>0</v>
      </c>
      <c r="AC2483" s="74" t="str">
        <f ca="1" t="shared" si="281"/>
        <v/>
      </c>
      <c r="AD2483" s="74" t="str">
        <f ca="1" t="shared" si="278"/>
        <v/>
      </c>
    </row>
  </sheetData>
  <sheetProtection algorithmName="SHA-512" hashValue="dlxjTYic8X854qULqAFadX8VDYPr6vUzFUg77f3felyhUsYkHc3WWmA+KD7ogXkeZjdoK+235n/+GF2BRI51yg==" saltValue="M1IBibKB79jxG/Wy8bw5Dw==" spinCount="100000" sheet="1" formatRows="0" deleteRows="0" autoFilter="0"/>
  <mergeCells count="4">
    <mergeCell ref="B2:D2"/>
    <mergeCell ref="H2:M2"/>
    <mergeCell ref="B3:D3"/>
    <mergeCell ref="E3:G3"/>
  </mergeCells>
  <conditionalFormatting sqref="B5">
    <cfRule type="expression" dxfId="0" priority="65">
      <formula>IF($B5="",TRUE)</formula>
    </cfRule>
  </conditionalFormatting>
  <conditionalFormatting sqref="C5">
    <cfRule type="expression" dxfId="0" priority="62" stopIfTrue="1">
      <formula>IF(AND(B5&lt;&gt;"",C5=""),TRUE)</formula>
    </cfRule>
  </conditionalFormatting>
  <conditionalFormatting sqref="D5">
    <cfRule type="expression" dxfId="0" priority="61" stopIfTrue="1">
      <formula>IF(AND(C5&lt;&gt;"",D5=""),TRUE)</formula>
    </cfRule>
  </conditionalFormatting>
  <conditionalFormatting sqref="E5">
    <cfRule type="expression" dxfId="0" priority="63" stopIfTrue="1">
      <formula>IF(AND(E5="",$C5=$AB$4),TRUE)</formula>
    </cfRule>
    <cfRule type="expression" dxfId="4" priority="64" stopIfTrue="1">
      <formula>IF($C5="Smelter not yet identified",TRUE)</formula>
    </cfRule>
  </conditionalFormatting>
  <conditionalFormatting sqref="B6">
    <cfRule type="expression" dxfId="0" priority="60">
      <formula>IF($B6="",TRUE)</formula>
    </cfRule>
  </conditionalFormatting>
  <conditionalFormatting sqref="C6">
    <cfRule type="expression" dxfId="0" priority="59" stopIfTrue="1">
      <formula>IF(AND(B6&lt;&gt;"",C6=""),TRUE)</formula>
    </cfRule>
  </conditionalFormatting>
  <conditionalFormatting sqref="E6">
    <cfRule type="expression" dxfId="0" priority="56" stopIfTrue="1">
      <formula>IF(AND(E6="",$C6=$AB$4),TRUE)</formula>
    </cfRule>
    <cfRule type="expression" dxfId="4" priority="58" stopIfTrue="1">
      <formula>IF($C6="Smelter not yet identified",TRUE)</formula>
    </cfRule>
  </conditionalFormatting>
  <conditionalFormatting sqref="G6">
    <cfRule type="expression" dxfId="6" priority="57" stopIfTrue="1">
      <formula>IF(FIND("Enter smelter details",G6),TRUE)</formula>
    </cfRule>
  </conditionalFormatting>
  <conditionalFormatting sqref="D8">
    <cfRule type="expression" dxfId="0" priority="43" stopIfTrue="1">
      <formula>IF(AND(C8&lt;&gt;"",D8=""),TRUE)</formula>
    </cfRule>
  </conditionalFormatting>
  <conditionalFormatting sqref="D9">
    <cfRule type="expression" dxfId="4" priority="42" stopIfTrue="1">
      <formula>IF($C9&lt;&gt;"",TRUE)</formula>
    </cfRule>
    <cfRule type="expression" dxfId="7" priority="41" stopIfTrue="1">
      <formula>IF($C9="Smelter not listed",TRUE)</formula>
    </cfRule>
    <cfRule type="expression" priority="40" stopIfTrue="1">
      <formula>IF($D9&lt;&gt;"",TRUE)</formula>
    </cfRule>
  </conditionalFormatting>
  <conditionalFormatting sqref="E9">
    <cfRule type="expression" dxfId="0" priority="38" stopIfTrue="1">
      <formula>IF(AND(E9="",$C9=$AB$4),TRUE)</formula>
    </cfRule>
    <cfRule type="expression" dxfId="4" priority="39" stopIfTrue="1">
      <formula>IF($C9="Smelter not yet identified",TRUE)</formula>
    </cfRule>
  </conditionalFormatting>
  <conditionalFormatting sqref="B10">
    <cfRule type="expression" dxfId="0" priority="36">
      <formula>IF($B10="",TRUE)</formula>
    </cfRule>
  </conditionalFormatting>
  <conditionalFormatting sqref="D10">
    <cfRule type="expression" dxfId="4" priority="37" stopIfTrue="1">
      <formula>IF($C10&lt;&gt;"",TRUE)</formula>
    </cfRule>
    <cfRule type="expression" dxfId="7" priority="35" stopIfTrue="1">
      <formula>IF($C10="Smelter not listed",TRUE)</formula>
    </cfRule>
    <cfRule type="expression" priority="34" stopIfTrue="1">
      <formula>IF($D10&lt;&gt;"",TRUE)</formula>
    </cfRule>
  </conditionalFormatting>
  <conditionalFormatting sqref="E10">
    <cfRule type="expression" dxfId="0" priority="32" stopIfTrue="1">
      <formula>IF(AND(E10="",$C10=$AB$4),TRUE)</formula>
    </cfRule>
    <cfRule type="expression" dxfId="4" priority="33" stopIfTrue="1">
      <formula>IF($C10="Smelter not yet identified",TRUE)</formula>
    </cfRule>
  </conditionalFormatting>
  <conditionalFormatting sqref="B11">
    <cfRule type="expression" dxfId="0" priority="30">
      <formula>IF($B11="",TRUE)</formula>
    </cfRule>
  </conditionalFormatting>
  <conditionalFormatting sqref="D11">
    <cfRule type="expression" dxfId="4" priority="31" stopIfTrue="1">
      <formula>IF($C11&lt;&gt;"",TRUE)</formula>
    </cfRule>
    <cfRule type="expression" dxfId="7" priority="29" stopIfTrue="1">
      <formula>IF($C11="Smelter not listed",TRUE)</formula>
    </cfRule>
    <cfRule type="expression" priority="28" stopIfTrue="1">
      <formula>IF($D11&lt;&gt;"",TRUE)</formula>
    </cfRule>
  </conditionalFormatting>
  <conditionalFormatting sqref="E11">
    <cfRule type="expression" dxfId="0" priority="25" stopIfTrue="1">
      <formula>IF(AND(E11="",$C11=$AB$4),TRUE)</formula>
    </cfRule>
    <cfRule type="expression" dxfId="4" priority="26" stopIfTrue="1">
      <formula>IF($C11="Smelter not yet identified",TRUE)</formula>
    </cfRule>
  </conditionalFormatting>
  <conditionalFormatting sqref="B12">
    <cfRule type="expression" dxfId="0" priority="24">
      <formula>IF($B12="",TRUE)</formula>
    </cfRule>
  </conditionalFormatting>
  <conditionalFormatting sqref="D12">
    <cfRule type="expression" dxfId="4" priority="23" stopIfTrue="1">
      <formula>IF($C12&lt;&gt;"",TRUE)</formula>
    </cfRule>
    <cfRule type="expression" dxfId="7" priority="22" stopIfTrue="1">
      <formula>IF($C12="Smelter not listed",TRUE)</formula>
    </cfRule>
    <cfRule type="expression" priority="21" stopIfTrue="1">
      <formula>IF($D12&lt;&gt;"",TRUE)</formula>
    </cfRule>
  </conditionalFormatting>
  <conditionalFormatting sqref="E12">
    <cfRule type="expression" dxfId="0" priority="19" stopIfTrue="1">
      <formula>IF(AND(E12="",$C12=$AB$4),TRUE)</formula>
    </cfRule>
    <cfRule type="expression" dxfId="4" priority="20" stopIfTrue="1">
      <formula>IF($C12="Smelter not yet identified",TRUE)</formula>
    </cfRule>
  </conditionalFormatting>
  <conditionalFormatting sqref="D13">
    <cfRule type="expression" dxfId="0" priority="11" stopIfTrue="1">
      <formula>IF(AND(C13&lt;&gt;"",D13=""),TRUE)</formula>
    </cfRule>
  </conditionalFormatting>
  <conditionalFormatting sqref="H13">
    <cfRule type="expression" dxfId="6" priority="12" stopIfTrue="1">
      <formula>IF(FIND("Enter smelter details",H13),TRUE)</formula>
    </cfRule>
  </conditionalFormatting>
  <conditionalFormatting sqref="C14">
    <cfRule type="expression" dxfId="0" priority="15" stopIfTrue="1">
      <formula>IF(AND(B14&lt;&gt;"",C14=""),TRUE)</formula>
    </cfRule>
  </conditionalFormatting>
  <conditionalFormatting sqref="D14">
    <cfRule type="expression" dxfId="4" priority="18" stopIfTrue="1">
      <formula>IF($C14&lt;&gt;"",TRUE)</formula>
    </cfRule>
    <cfRule type="expression" dxfId="7" priority="17" stopIfTrue="1">
      <formula>IF($C14="Smelter not listed",TRUE)</formula>
    </cfRule>
    <cfRule type="expression" priority="16" stopIfTrue="1">
      <formula>IF($D14&lt;&gt;"",TRUE)</formula>
    </cfRule>
  </conditionalFormatting>
  <conditionalFormatting sqref="E14">
    <cfRule type="expression" dxfId="0" priority="13" stopIfTrue="1">
      <formula>IF(AND(E14="",$C14=$AB$4),TRUE)</formula>
    </cfRule>
    <cfRule type="expression" dxfId="4" priority="14" stopIfTrue="1">
      <formula>IF($C14="Smelter not yet identified",TRUE)</formula>
    </cfRule>
  </conditionalFormatting>
  <conditionalFormatting sqref="D15">
    <cfRule type="expression" dxfId="0" priority="10" stopIfTrue="1">
      <formula>IF(AND(C15&lt;&gt;"",D15=""),TRUE)</formula>
    </cfRule>
  </conditionalFormatting>
  <conditionalFormatting sqref="A16">
    <cfRule type="expression" dxfId="6" priority="8" stopIfTrue="1">
      <formula>IF(FIND("Enter smelter details",A16),TRUE)</formula>
    </cfRule>
  </conditionalFormatting>
  <conditionalFormatting sqref="C16">
    <cfRule type="expression" dxfId="0" priority="9" stopIfTrue="1">
      <formula>IF(AND(B16&lt;&gt;"",C16=""),TRUE)</formula>
    </cfRule>
  </conditionalFormatting>
  <conditionalFormatting sqref="E18">
    <cfRule type="expression" dxfId="0" priority="45" stopIfTrue="1">
      <formula>IF(AND(E18="",$C18=$AB$4),TRUE)</formula>
    </cfRule>
    <cfRule type="expression" dxfId="4" priority="47" stopIfTrue="1">
      <formula>IF($C18="Smelter not yet identified",TRUE)</formula>
    </cfRule>
  </conditionalFormatting>
  <conditionalFormatting sqref="G18">
    <cfRule type="expression" dxfId="6" priority="46" stopIfTrue="1">
      <formula>IF(FIND("Enter smelter details",G18),TRUE)</formula>
    </cfRule>
  </conditionalFormatting>
  <conditionalFormatting sqref="B20:B2483">
    <cfRule type="expression" dxfId="0" priority="171">
      <formula>IF($B20="",TRUE)</formula>
    </cfRule>
  </conditionalFormatting>
  <conditionalFormatting sqref="C11:C12">
    <cfRule type="expression" dxfId="0" priority="27" stopIfTrue="1">
      <formula>IF(AND(B11&lt;&gt;"",C11=""),TRUE)</formula>
    </cfRule>
  </conditionalFormatting>
  <conditionalFormatting sqref="C20:C2483">
    <cfRule type="expression" dxfId="0" priority="168" stopIfTrue="1">
      <formula>IF(AND(B20&lt;&gt;"",C20=""),TRUE)</formula>
    </cfRule>
  </conditionalFormatting>
  <conditionalFormatting sqref="D18:D19">
    <cfRule type="expression" dxfId="0" priority="44" stopIfTrue="1">
      <formula>IF(AND(C18&lt;&gt;"",D18=""),TRUE)</formula>
    </cfRule>
  </conditionalFormatting>
  <conditionalFormatting sqref="D20:D2483">
    <cfRule type="expression" priority="169" stopIfTrue="1">
      <formula>IF($D20&lt;&gt;"",TRUE)</formula>
    </cfRule>
    <cfRule type="expression" dxfId="7" priority="170" stopIfTrue="1">
      <formula>IF($C20="Smelter not listed",TRUE)</formula>
    </cfRule>
    <cfRule type="expression" dxfId="4" priority="189" stopIfTrue="1">
      <formula>IF($C20&lt;&gt;"",TRUE)</formula>
    </cfRule>
  </conditionalFormatting>
  <conditionalFormatting sqref="E20:E2483">
    <cfRule type="expression" dxfId="0" priority="165" stopIfTrue="1">
      <formula>IF(AND(E20="",$C20=$AB$4),TRUE)</formula>
    </cfRule>
    <cfRule type="expression" dxfId="4" priority="167" stopIfTrue="1">
      <formula>IF($C20="Smelter not yet identified",TRUE)</formula>
    </cfRule>
  </conditionalFormatting>
  <conditionalFormatting sqref="G20:G2483">
    <cfRule type="expression" dxfId="6" priority="166" stopIfTrue="1">
      <formula>IF(FIND("Enter smelter details",G20),TRUE)</formula>
    </cfRule>
  </conditionalFormatting>
  <conditionalFormatting sqref="B7:B9 B13:B19">
    <cfRule type="expression" dxfId="0" priority="54">
      <formula>IF($B7="",TRUE)</formula>
    </cfRule>
  </conditionalFormatting>
  <conditionalFormatting sqref="C7:C10 C13 C15 C17:C19">
    <cfRule type="expression" dxfId="0" priority="51" stopIfTrue="1">
      <formula>IF(AND(B7&lt;&gt;"",C7=""),TRUE)</formula>
    </cfRule>
  </conditionalFormatting>
  <conditionalFormatting sqref="D7 D16:D17">
    <cfRule type="expression" dxfId="4" priority="55" stopIfTrue="1">
      <formula>IF($C7&lt;&gt;"",TRUE)</formula>
    </cfRule>
    <cfRule type="expression" dxfId="7" priority="53" stopIfTrue="1">
      <formula>IF($C7="Smelter not listed",TRUE)</formula>
    </cfRule>
    <cfRule type="expression" priority="52" stopIfTrue="1">
      <formula>IF($D7&lt;&gt;"",TRUE)</formula>
    </cfRule>
  </conditionalFormatting>
  <conditionalFormatting sqref="E7:E8 E13 E15:E17 E19">
    <cfRule type="expression" dxfId="0" priority="48" stopIfTrue="1">
      <formula>IF(AND(E7="",$C7=$AB$4),TRUE)</formula>
    </cfRule>
    <cfRule type="expression" dxfId="4" priority="50" stopIfTrue="1">
      <formula>IF($C7="Smelter not yet identified",TRUE)</formula>
    </cfRule>
  </conditionalFormatting>
  <conditionalFormatting sqref="G8 G10:G16 G19">
    <cfRule type="expression" dxfId="6" priority="49" stopIfTrue="1">
      <formula>IF(FIND("Enter smelter details",G8),TRUE)</formula>
    </cfRule>
  </conditionalFormatting>
  <conditionalFormatting sqref="H15:P16">
    <cfRule type="expression" dxfId="6" priority="7" stopIfTrue="1">
      <formula>IF(FIND("Enter smelter details",H15),TRUE)</formula>
    </cfRule>
  </conditionalFormatting>
  <dataValidations count="5">
    <dataValidation type="list" allowBlank="1" showInputMessage="1" showErrorMessage="1" sqref="B5:B17 B18:B19 B20:B2483">
      <formula1>listIndex2</formula1>
    </dataValidation>
    <dataValidation type="list" allowBlank="1" showInputMessage="1" showErrorMessage="1" sqref="C5:C17 C18:C19 C20:C2483">
      <formula1>SN</formula1>
    </dataValidation>
    <dataValidation type="list" allowBlank="1" showInputMessage="1" showErrorMessage="1" sqref="E5:E17 E18:E19 E20:E2483">
      <formula1>'C'!$B$2:$B$251</formula1>
    </dataValidation>
    <dataValidation type="list" allowBlank="1" showInputMessage="1" showErrorMessage="1" sqref="P5:P17 P18:P19 P20:P2483">
      <formula1>$Z$2:$Z$4</formula1>
    </dataValidation>
    <dataValidation allowBlank="1" showErrorMessage="1" sqref="F5:G17 F18:G19 F20:G2483"/>
  </dataValidations>
  <pageMargins left="0.708661417322835" right="0.708661417322835" top="0.748031496062992" bottom="0.748031496062992" header="0.31496062992126" footer="0.31496062992126"/>
  <pageSetup paperSize="1" scale="10" fitToWidth="2" fitToHeight="100" orientation="landscape"/>
  <headerFooter>
    <oddHeader>&amp;C&amp;P ページ&amp;R&amp;"Calibri"&amp;14&amp;KFF0000 L2: Internal use only&amp;1#
</oddHead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FF0000"/>
    <pageSetUpPr fitToPage="1"/>
  </sheetPr>
  <dimension ref="A1:L52"/>
  <sheetViews>
    <sheetView showGridLines="0" showZeros="0" workbookViewId="0">
      <pane xSplit="1" ySplit="3" topLeftCell="B4" activePane="bottomRight" state="frozen"/>
      <selection/>
      <selection pane="topRight"/>
      <selection pane="bottomLeft"/>
      <selection pane="bottomRight" activeCell="A47" sqref="A47"/>
    </sheetView>
  </sheetViews>
  <sheetFormatPr defaultColWidth="10.8166666666667" defaultRowHeight="12.75"/>
  <cols>
    <col min="1" max="1" width="68.8166666666667" style="72" customWidth="1"/>
    <col min="2" max="2" width="52.2666666666667" style="72" customWidth="1"/>
    <col min="3" max="3" width="62.8166666666667" style="49" customWidth="1"/>
    <col min="4" max="4" width="51.175" style="72" customWidth="1"/>
    <col min="5" max="5" width="2.26666666666667" style="49" hidden="1" customWidth="1"/>
    <col min="6" max="6" width="10.725" style="49" hidden="1" customWidth="1"/>
    <col min="7" max="7" width="11.2666666666667" style="49" hidden="1" customWidth="1"/>
    <col min="8" max="8" width="12.2666666666667" style="49" hidden="1" customWidth="1"/>
    <col min="9" max="9" width="27.175" style="49" hidden="1" customWidth="1"/>
    <col min="10" max="10" width="104.725" style="49" hidden="1" customWidth="1"/>
    <col min="11" max="11" width="11" style="49" hidden="1" customWidth="1"/>
    <col min="12" max="12" width="10.8166666666667" style="49" hidden="1" customWidth="1"/>
    <col min="13" max="13" width="10.8166666666667" style="49" customWidth="1"/>
    <col min="14" max="14" width="38.175" style="49" customWidth="1"/>
    <col min="15" max="26" width="10.8166666666667" style="49" customWidth="1"/>
    <col min="27" max="16384" width="10.8166666666667" style="49"/>
  </cols>
  <sheetData>
    <row r="1" ht="30" customHeight="1" spans="1:10">
      <c r="A1" s="105" t="str">
        <f ca="1">OFFSET(L!$C$1,MATCH("Checker"&amp;ADDRESS(ROW(),COLUMN(),4),L!$A:$A,0)-1,SL,,)</f>
        <v>将报告提交给客户以检查表格高亮显示为红色的任何行之前， 请确保已填妥所有必填字段。</v>
      </c>
      <c r="B1" s="105"/>
      <c r="C1" s="105"/>
      <c r="D1" s="106" t="str">
        <f ca="1">OFFSET(L!$C$1,MATCH("Checker"&amp;ADDRESS(ROW(),COLUMN(),4),L!$A:$A,0)-1,SL,,)</f>
        <v>待完成的必填字段</v>
      </c>
      <c r="E1" s="72" t="s">
        <v>34</v>
      </c>
    </row>
    <row r="2" ht="15" spans="1:10">
      <c r="A2" s="107" t="s">
        <v>74</v>
      </c>
      <c r="B2" s="107" t="s">
        <v>143</v>
      </c>
      <c r="C2" s="108" t="str">
        <f>IF(F39=1,"Click here to return to Product List","")</f>
        <v/>
      </c>
      <c r="D2" s="109" t="str">
        <f ca="1">IF(H52=0,"0",H52)</f>
        <v>0</v>
      </c>
    </row>
    <row r="3" ht="15" spans="1:10">
      <c r="A3" s="110" t="str">
        <f ca="1">OFFSET(L!$C$1,MATCH("Checker"&amp;ADDRESS(ROW(),COLUMN(),4),L!$A:$A,0)-1,SL,,)</f>
        <v>必填字段</v>
      </c>
      <c r="B3" s="111" t="str">
        <f ca="1">OFFSET(L!$C$1,MATCH("Checker"&amp;ADDRESS(ROW(),COLUMN(),4),L!$A:$A,0)-1,SL,,)</f>
        <v>已提供的答案</v>
      </c>
      <c r="C3" s="111" t="str">
        <f ca="1">OFFSET(L!$C$1,MATCH("Checker"&amp;ADDRESS(ROW(),COLUMN(),4),L!$A:$A,0)-1,SL,,)</f>
        <v>备注</v>
      </c>
      <c r="D3" s="111" t="str">
        <f ca="1">OFFSET(L!$C$1,MATCH("Checker"&amp;ADDRESS(ROW(),COLUMN(),4),L!$A:$A,0)-1,SL,,)</f>
        <v>信息源超链接</v>
      </c>
      <c r="F3" s="112" t="s">
        <v>144</v>
      </c>
      <c r="G3" s="49" t="s">
        <v>145</v>
      </c>
      <c r="H3" s="49" t="s">
        <v>146</v>
      </c>
      <c r="I3" s="49" t="s">
        <v>147</v>
      </c>
      <c r="J3" s="49" t="s">
        <v>148</v>
      </c>
    </row>
    <row r="4" ht="38.25" spans="1:10">
      <c r="A4" s="113" t="str">
        <f ca="1">Declaration!B8</f>
        <v>公司名称 (*)：</v>
      </c>
      <c r="B4" s="114" t="str">
        <f>Declaration!D8</f>
        <v>WUXI GOFORD SEMICONDUCTOR CO., LTD </v>
      </c>
      <c r="C4" s="113" t="str">
        <f ca="1" t="shared" ref="C4:C27" si="0">IF(H4=1,J4,I4)</f>
        <v>填写</v>
      </c>
      <c r="D4" s="115" t="str">
        <f>IF(H4=1,"Click here to enter Company Name","")</f>
        <v/>
      </c>
      <c r="E4" s="72" t="s">
        <v>29</v>
      </c>
      <c r="F4" s="116">
        <v>1</v>
      </c>
      <c r="G4" s="117">
        <f t="shared" ref="G4:G12" si="1">IF(B4=0,1,0)</f>
        <v>0</v>
      </c>
      <c r="H4" s="118">
        <f>F4*G4</f>
        <v>0</v>
      </c>
      <c r="I4" s="119" t="str">
        <f ca="1">OFFSET(L!$C$1,MATCH("Checker"&amp;"Comp",L!$A:$A,0)-1,SL,,)</f>
        <v>填写</v>
      </c>
      <c r="J4" s="120" t="str">
        <f ca="1">OFFSET(L!$C$1,MATCH("Checker"&amp;ADDRESS(ROW(),COLUMN(),4),L!$A:$A,0)-1,SL,,)</f>
        <v>在“申报”选项卡 D8 单元格中，提供贵公司的名称</v>
      </c>
    </row>
    <row r="5" ht="38.25" spans="1:10">
      <c r="A5" s="113" t="str">
        <f ca="1">Declaration!B9</f>
        <v>申报范围或种类 (*)：</v>
      </c>
      <c r="B5" s="114" t="str">
        <f>Declaration!D9</f>
        <v>A. Company</v>
      </c>
      <c r="C5" s="113" t="str">
        <f ca="1" t="shared" si="0"/>
        <v>填写</v>
      </c>
      <c r="D5" s="121" t="str">
        <f>IF(H5=1,"Click here to enter Declaration Scope","")</f>
        <v/>
      </c>
      <c r="E5" s="72" t="s">
        <v>29</v>
      </c>
      <c r="F5" s="116">
        <v>1</v>
      </c>
      <c r="G5" s="117">
        <f t="shared" si="1"/>
        <v>0</v>
      </c>
      <c r="H5" s="118">
        <f t="shared" ref="H5:H14" si="2">F5*G5</f>
        <v>0</v>
      </c>
      <c r="I5" s="119" t="str">
        <f ca="1">OFFSET(L!$C$1,MATCH("Checker"&amp;"Comp",L!$A:$A,0)-1,SL,,)</f>
        <v>填写</v>
      </c>
      <c r="J5" s="120" t="str">
        <f ca="1">OFFSET(L!$C$1,MATCH("Checker"&amp;ADDRESS(ROW(),COLUMN(),4),L!$A:$A,0)-1,SL,,)</f>
        <v>在“申报”选项卡 D9 单元格中，选择申报范围</v>
      </c>
    </row>
    <row r="6" ht="38.25" spans="1:10">
      <c r="A6" s="122" t="str">
        <f ca="1">Declaration!B10</f>
        <v>范围描述：</v>
      </c>
      <c r="B6" s="122">
        <f>Declaration!D10</f>
        <v>0</v>
      </c>
      <c r="C6" s="122" t="str">
        <f ca="1" t="shared" si="0"/>
        <v>填写</v>
      </c>
      <c r="D6" s="123" t="str">
        <f>IF(H6=1,"Click here to enter a Description of Scope","")</f>
        <v/>
      </c>
      <c r="E6" s="72" t="s">
        <v>29</v>
      </c>
      <c r="F6" s="124">
        <f>IF(OR(B5=Declaration!P9,B5=Declaration!Q9,B5=0),0,1)</f>
        <v>0</v>
      </c>
      <c r="G6" s="117">
        <f t="shared" si="1"/>
        <v>1</v>
      </c>
      <c r="H6" s="118">
        <f t="shared" si="2"/>
        <v>0</v>
      </c>
      <c r="I6" s="119" t="str">
        <f ca="1">OFFSET(L!$C$1,MATCH("Checker"&amp;"Comp",L!$A:$A,0)-1,SL,,)</f>
        <v>填写</v>
      </c>
      <c r="J6" s="49" t="str">
        <f ca="1">OFFSET(L!$C$1,MATCH("Checker"&amp;ADDRESS(ROW(),COLUMN(),4),L!$A:$A,0)-1,SL,,)</f>
        <v>在“申报”选项卡 D10 单元格中，提供范围说明</v>
      </c>
    </row>
    <row r="7" ht="25.5" spans="1:10">
      <c r="A7" s="122" t="str">
        <f ca="1">Declaration!B12</f>
        <v>选择贵公司的矿产申报范围（最多 10 种）。该声明最多可包含 10 种矿物或金属。 如果矿物或金属未出现在列表中，请选择“其他”。</v>
      </c>
      <c r="B7" s="125"/>
      <c r="C7" s="113" t="str">
        <f ca="1" t="shared" si="0"/>
        <v>填写</v>
      </c>
      <c r="D7" s="121" t="str">
        <f>IF(H7=1,"Click here to enter Minerals/Metals in Scope","")</f>
        <v/>
      </c>
      <c r="E7" s="72"/>
      <c r="F7" s="116">
        <v>1</v>
      </c>
      <c r="G7" s="117">
        <f>IF(Declaration!B31&lt;&gt;"",0,1)</f>
        <v>0</v>
      </c>
      <c r="H7" s="118">
        <f t="shared" si="2"/>
        <v>0</v>
      </c>
      <c r="I7" s="119" t="str">
        <f ca="1">OFFSET(L!$C$1,MATCH("Checker"&amp;"Comp",L!$A:$A,0)-1,SL,,)</f>
        <v>填写</v>
      </c>
      <c r="J7" s="49" t="str">
        <f ca="1">OFFSET(L!$C$1,MATCH("Checker"&amp;ADDRESS(ROW(),COLUMN(),4),L!$A:$A,0)-1,SL,,)</f>
        <v>在“申报”选项卡 D12-I13 单元格中，输入至少一种矿输入至少一种矿物质</v>
      </c>
    </row>
    <row r="8" ht="15" spans="1:10">
      <c r="A8" s="113" t="str">
        <f ca="1">Declaration!B15</f>
        <v>如果您的矿产申报范围包括“其他”，请在此处输入其他矿产。</v>
      </c>
      <c r="B8" s="125"/>
      <c r="C8" s="113" t="str">
        <f ca="1" t="shared" si="0"/>
        <v>填写</v>
      </c>
      <c r="D8" s="126" t="str">
        <f>IF(H8=1,"Click here to enter Other Minerals","")</f>
        <v/>
      </c>
      <c r="E8" s="72"/>
      <c r="F8" s="116">
        <f>IF(COUNTIF(Declaration!D12:I13,"Other [specify below]")&gt;0,1,0)</f>
        <v>0</v>
      </c>
      <c r="G8" s="117">
        <f>IF(COUNTIF(Declaration!D12:I13,"Other [specify below]")=COUNTIF(Declaration!D15:I16,"*"),0,1)</f>
        <v>0</v>
      </c>
      <c r="H8" s="118">
        <f t="shared" ref="H8" si="3">F8*G8</f>
        <v>0</v>
      </c>
      <c r="I8" s="119" t="str">
        <f ca="1">OFFSET(L!$C$1,MATCH("Checker"&amp;"Comp",L!$A:$A,0)-1,SL,,)</f>
        <v>填写</v>
      </c>
      <c r="J8" s="49" t="str">
        <f ca="1">OFFSET(L!$C$1,MATCH("Checker"&amp;ADDRESS(ROW(),COLUMN(),4),L!$A:$A,0)-1,SL,,)</f>
        <v>在“申报”选项卡 D15 - II6 单元格中，输入指定数量的其他矿物</v>
      </c>
    </row>
    <row r="9" ht="15" spans="1:10">
      <c r="A9" s="113" t="str">
        <f ca="1">Declaration!B20</f>
        <v>联系人姓名 (*)：</v>
      </c>
      <c r="B9" s="114" t="str">
        <f>Declaration!D20</f>
        <v>kasia</v>
      </c>
      <c r="C9" s="113">
        <f ca="1" t="shared" ref="C9" si="4">IF(H9=1,J9,I9)</f>
        <v>0</v>
      </c>
      <c r="D9" s="121" t="str">
        <f>IF(H8=1,"Click here to enter Contact Name","")</f>
        <v/>
      </c>
      <c r="E9" s="72"/>
      <c r="F9" s="116">
        <v>1</v>
      </c>
      <c r="G9" s="117">
        <f t="shared" si="1"/>
        <v>0</v>
      </c>
      <c r="H9" s="118">
        <f t="shared" si="2"/>
        <v>0</v>
      </c>
      <c r="I9" s="119"/>
      <c r="J9" s="49" t="str">
        <f ca="1">OFFSET(L!$C$1,MATCH("Checker"&amp;ADDRESS(ROW(),COLUMN(),4),L!$A:$A,0)-1,SL,,)</f>
        <v>在“申报”选项卡 D17 单元格中，提供联系人姓名</v>
      </c>
    </row>
    <row r="10" ht="38.25" spans="1:10">
      <c r="A10" s="113" t="str">
        <f ca="1">Declaration!B21</f>
        <v>电子邮件 - 联系人 (*)：</v>
      </c>
      <c r="B10" s="114" t="str">
        <f>Declaration!D21</f>
        <v>kasia@gofordsemi.com</v>
      </c>
      <c r="C10" s="113" t="str">
        <f ca="1" t="shared" si="0"/>
        <v>填写</v>
      </c>
      <c r="D10" s="121" t="str">
        <f>IF(H10=1,"Click here to enter E-mail-Contact","")</f>
        <v/>
      </c>
      <c r="E10" s="72" t="s">
        <v>29</v>
      </c>
      <c r="F10" s="116">
        <v>1</v>
      </c>
      <c r="G10" s="127">
        <f>IF(ISNUMBER(SEARCH("@",B10)),0,1)</f>
        <v>0</v>
      </c>
      <c r="H10" s="118">
        <f t="shared" si="2"/>
        <v>0</v>
      </c>
      <c r="I10" s="119" t="str">
        <f ca="1">OFFSET(L!$C$1,MATCH("Checker"&amp;"Comp",L!$A:$A,0)-1,SL,,)</f>
        <v>填写</v>
      </c>
      <c r="J10" s="49" t="str">
        <f ca="1">OFFSET(L!$C$1,MATCH("Checker"&amp;ADDRESS(ROW(),COLUMN(),4),L!$A:$A,0)-1,SL,,)</f>
        <v>在“申报”选项卡 D18 单元格中，提供联系人的有效电子邮件</v>
      </c>
    </row>
    <row r="11" ht="38.25" spans="1:10">
      <c r="A11" s="113" t="str">
        <f ca="1">Declaration!B22</f>
        <v>电话 - 联系人 (*)：</v>
      </c>
      <c r="B11" s="114" t="str">
        <f>Declaration!D22</f>
        <v>0755-29961263</v>
      </c>
      <c r="C11" s="113" t="str">
        <f ca="1" t="shared" si="0"/>
        <v>填写</v>
      </c>
      <c r="D11" s="121" t="str">
        <f>IF(H11=1,"Click here to enter Phone-Contact","")</f>
        <v/>
      </c>
      <c r="E11" s="72" t="s">
        <v>29</v>
      </c>
      <c r="F11" s="116">
        <v>1</v>
      </c>
      <c r="G11" s="117">
        <f t="shared" si="1"/>
        <v>0</v>
      </c>
      <c r="H11" s="118">
        <f t="shared" si="2"/>
        <v>0</v>
      </c>
      <c r="I11" s="119" t="str">
        <f ca="1">OFFSET(L!$C$1,MATCH("Checker"&amp;"Comp",L!$A:$A,0)-1,SL,,)</f>
        <v>填写</v>
      </c>
      <c r="J11" s="49" t="str">
        <f ca="1">OFFSET(L!$C$1,MATCH("Checker"&amp;ADDRESS(ROW(),COLUMN(),4),L!$A:$A,0)-1,SL,,)</f>
        <v>在“申报”选项卡 D19 单元格中，提供联系人的电话号码</v>
      </c>
    </row>
    <row r="12" ht="38.25" spans="1:10">
      <c r="A12" s="113" t="str">
        <f ca="1">Declaration!B23</f>
        <v>授权人 (*)：</v>
      </c>
      <c r="B12" s="114" t="str">
        <f>Declaration!D23</f>
        <v>mike</v>
      </c>
      <c r="C12" s="113" t="str">
        <f ca="1" t="shared" si="0"/>
        <v>填写</v>
      </c>
      <c r="D12" s="121" t="str">
        <f>IF(H12=1,"Click here to enter an Authorized Company Representative's name","")</f>
        <v/>
      </c>
      <c r="E12" s="72" t="s">
        <v>29</v>
      </c>
      <c r="F12" s="116">
        <v>1</v>
      </c>
      <c r="G12" s="117">
        <f t="shared" si="1"/>
        <v>0</v>
      </c>
      <c r="H12" s="118">
        <f t="shared" si="2"/>
        <v>0</v>
      </c>
      <c r="I12" s="119" t="str">
        <f ca="1">OFFSET(L!$C$1,MATCH("Checker"&amp;"Comp",L!$A:$A,0)-1,SL,,)</f>
        <v>填写</v>
      </c>
      <c r="J12" s="49" t="str">
        <f ca="1">OFFSET(L!$C$1,MATCH("Checker"&amp;ADDRESS(ROW(),COLUMN(),4),L!$A:$A,0)-1,SL,,)</f>
        <v>在“申报”选项卡 D20 单元格中，提供授权公司代表联系人姓名</v>
      </c>
    </row>
    <row r="13" ht="38.25" spans="1:10">
      <c r="A13" s="113" t="str">
        <f ca="1">Declaration!B25</f>
        <v>电子邮件 - 授权人 (*)：</v>
      </c>
      <c r="B13" s="128" t="str">
        <f>Declaration!D25</f>
        <v>mike.zhang@gofordsemi.com</v>
      </c>
      <c r="C13" s="113" t="str">
        <f ca="1" t="shared" si="0"/>
        <v>填写</v>
      </c>
      <c r="D13" s="121" t="str">
        <f>IF(H13=1,"Click here to enter Representative's e-mail","")</f>
        <v/>
      </c>
      <c r="E13" s="72" t="s">
        <v>29</v>
      </c>
      <c r="F13" s="116">
        <v>1</v>
      </c>
      <c r="G13" s="127">
        <f>IF(ISNUMBER(SEARCH("@",B13)),0,1)</f>
        <v>0</v>
      </c>
      <c r="H13" s="118">
        <f t="shared" si="2"/>
        <v>0</v>
      </c>
      <c r="I13" s="119" t="str">
        <f ca="1">OFFSET(L!$C$1,MATCH("Checker"&amp;"Comp",L!$A:$A,0)-1,SL,,)</f>
        <v>填写</v>
      </c>
      <c r="J13" s="49" t="str">
        <f ca="1">OFFSET(L!$C$1,MATCH("Checker"&amp;ADDRESS(ROW(),COLUMN(),4),L!$A:$A,0)-1,SL,,)</f>
        <v>在“申报”选项卡 D22 单元格中，提供授权公司代表的有效电子邮件</v>
      </c>
    </row>
    <row r="14" ht="38.25" hidden="1" spans="1:10">
      <c r="A14" s="113" t="str">
        <f ca="1">Declaration!B26</f>
        <v>电话 - 授权人：</v>
      </c>
      <c r="B14" s="114" t="str">
        <f>Declaration!D25</f>
        <v>mike.zhang@gofordsemi.com</v>
      </c>
      <c r="C14" s="122" t="str">
        <f ca="1" t="shared" si="0"/>
        <v>填写</v>
      </c>
      <c r="D14" s="123" t="str">
        <f>IF(H14=1,"Click here to enter Representative's phone","")</f>
        <v/>
      </c>
      <c r="E14" s="72" t="s">
        <v>29</v>
      </c>
      <c r="F14" s="116"/>
      <c r="G14" s="117">
        <f>IF(B14=0,1,0)</f>
        <v>0</v>
      </c>
      <c r="H14" s="118">
        <f t="shared" si="2"/>
        <v>0</v>
      </c>
      <c r="I14" s="119" t="str">
        <f ca="1">OFFSET(L!$C$1,MATCH("Checker"&amp;"Comp",L!$A:$A,0)-1,SL,,)</f>
        <v>填写</v>
      </c>
      <c r="J14" s="49" t="e">
        <f ca="1">OFFSET(L!$C$1,MATCH("Checker"&amp;ADDRESS(ROW(),COLUMN(),4),L!$A:$A,0)-1,SL,,)</f>
        <v>#N/A</v>
      </c>
    </row>
    <row r="15" ht="15" spans="1:10">
      <c r="A15" s="122" t="str">
        <f ca="1">Declaration!B27</f>
        <v>生效日期 (*)：</v>
      </c>
      <c r="B15" s="128">
        <f>Declaration!D27</f>
        <v>46176</v>
      </c>
      <c r="C15" s="122" t="str">
        <f ca="1" t="shared" ref="C15" si="5">IF(H15=1,J15,I15)</f>
        <v>填写</v>
      </c>
      <c r="D15" s="121" t="str">
        <f>IF(H15=1,"Click here to enter Date of Completion","")</f>
        <v/>
      </c>
      <c r="E15" s="72"/>
      <c r="F15" s="116">
        <v>1</v>
      </c>
      <c r="G15" s="117">
        <f t="shared" ref="G15" si="6">IF(B15=0,1,0)</f>
        <v>0</v>
      </c>
      <c r="H15" s="118">
        <f t="shared" ref="H15" si="7">F15*G15</f>
        <v>0</v>
      </c>
      <c r="I15" s="119" t="str">
        <f ca="1">OFFSET(L!$C$1,MATCH("Checker"&amp;"Comp",L!$A:$A,0)-1,SL,,)</f>
        <v>填写</v>
      </c>
      <c r="J15" s="49" t="str">
        <f ca="1">OFFSET(L!$C$1,MATCH("Checker"&amp;ADDRESS(ROW(),COLUMN(),4),L!$A:$A,0)-1,SL,,)</f>
        <v>在“申报”选项卡 D24 单元格中，提供表格填写日期</v>
      </c>
    </row>
    <row r="16" ht="15" spans="1:10">
      <c r="A16" s="122" t="str">
        <f ca="1">Declaration!B29</f>
        <v>根据上述申报范围，回答以下 1 至 2 题</v>
      </c>
      <c r="B16" s="125"/>
      <c r="C16" s="125"/>
      <c r="D16" s="129"/>
      <c r="E16" s="72"/>
      <c r="F16" s="116"/>
      <c r="G16" s="117"/>
      <c r="H16" s="118"/>
      <c r="I16" s="119"/>
      <c r="J16" s="120"/>
    </row>
    <row r="17" ht="15" spans="1:10">
      <c r="A17" s="122" t="str">
        <f ca="1">Declaration!B30</f>
        <v>1) 是否在产品或生产流程中有意添加或使用任何特定矿产？(*)</v>
      </c>
      <c r="B17" s="125"/>
      <c r="C17" s="125"/>
      <c r="D17" s="129"/>
      <c r="E17" s="72"/>
      <c r="F17" s="116"/>
      <c r="G17" s="117"/>
      <c r="H17" s="118"/>
      <c r="I17" s="119"/>
      <c r="J17" s="120"/>
    </row>
    <row r="18" ht="41.15" customHeight="1" spans="1:10">
      <c r="A18" s="122" t="str">
        <f>Declaration!B31</f>
        <v>Aluminum(*)</v>
      </c>
      <c r="B18" s="122" t="str">
        <f>Declaration!D31</f>
        <v>Yes</v>
      </c>
      <c r="C18" s="113" t="str">
        <f ca="1" t="shared" si="0"/>
        <v>填写</v>
      </c>
      <c r="D18" s="130" t="str">
        <f>IF(H18=1,"Click here to answer question 1 for "&amp;A18,"")</f>
        <v/>
      </c>
      <c r="E18" s="72" t="s">
        <v>29</v>
      </c>
      <c r="F18" s="116">
        <f>IF(A18&lt;&gt;"",1,0)</f>
        <v>1</v>
      </c>
      <c r="G18" s="117">
        <f t="shared" ref="G18:G38" si="8">IF(B18=0,1,0)</f>
        <v>0</v>
      </c>
      <c r="H18" s="118">
        <f t="shared" ref="H18:H51" si="9">F18*G18</f>
        <v>0</v>
      </c>
      <c r="I18" s="119" t="str">
        <f ca="1">OFFSET(L!$C$1,MATCH("Checker"&amp;"Comp",L!$A:$A,0)-1,SL,,)</f>
        <v>填写</v>
      </c>
      <c r="J18" s="49" t="str">
        <f ca="1">OFFSET(L!$C$1,MATCH("Checker"&amp;ADDRESS(ROW(),COLUMN(),4),L!$A:$A,0)-1,SL,,)</f>
        <v>在“申报”选项卡 D28 单元格中申报是否有意将此矿产增加到贵公司的产品中</v>
      </c>
    </row>
    <row r="19" ht="41.15" customHeight="1" spans="1:10">
      <c r="A19" s="122" t="str">
        <f>Declaration!B32</f>
        <v>Lead(*)</v>
      </c>
      <c r="B19" s="122" t="str">
        <f>Declaration!D32</f>
        <v>Yes</v>
      </c>
      <c r="C19" s="113" t="str">
        <f ca="1" t="shared" si="0"/>
        <v>填写</v>
      </c>
      <c r="D19" s="130" t="str">
        <f t="shared" ref="D19:D27" si="10">IF(H19=1,"Click here to answer question 1 for "&amp;A19,"")</f>
        <v/>
      </c>
      <c r="E19" s="72" t="s">
        <v>29</v>
      </c>
      <c r="F19" s="116">
        <f t="shared" ref="F19:F27" si="11">IF(A19&lt;&gt;"",1,0)</f>
        <v>1</v>
      </c>
      <c r="G19" s="117">
        <f t="shared" si="8"/>
        <v>0</v>
      </c>
      <c r="H19" s="118">
        <f t="shared" si="9"/>
        <v>0</v>
      </c>
      <c r="I19" s="119" t="str">
        <f ca="1">OFFSET(L!$C$1,MATCH("Checker"&amp;"Comp",L!$A:$A,0)-1,SL,,)</f>
        <v>填写</v>
      </c>
      <c r="J19" s="49" t="str">
        <f ca="1">OFFSET(L!$C$1,MATCH("Checker"&amp;ADDRESS(ROW(),COLUMN(),4),L!$A:$A,0)-1,SL,,)</f>
        <v>在“申报”选项卡 D29 单元格中申报是否有意将此矿产增加到贵公司的产品中</v>
      </c>
    </row>
    <row r="20" ht="41.15" customHeight="1" spans="1:10">
      <c r="A20" s="122" t="str">
        <f>Declaration!B33</f>
        <v>Silver(*)</v>
      </c>
      <c r="B20" s="122" t="str">
        <f>Declaration!D33</f>
        <v>Yes</v>
      </c>
      <c r="C20" s="113" t="str">
        <f ca="1" t="shared" si="0"/>
        <v>填写</v>
      </c>
      <c r="D20" s="130" t="str">
        <f t="shared" si="10"/>
        <v/>
      </c>
      <c r="E20" s="72" t="s">
        <v>29</v>
      </c>
      <c r="F20" s="116">
        <f t="shared" si="11"/>
        <v>1</v>
      </c>
      <c r="G20" s="117">
        <f t="shared" si="8"/>
        <v>0</v>
      </c>
      <c r="H20" s="118">
        <f t="shared" si="9"/>
        <v>0</v>
      </c>
      <c r="I20" s="119" t="str">
        <f ca="1">OFFSET(L!$C$1,MATCH("Checker"&amp;"Comp",L!$A:$A,0)-1,SL,,)</f>
        <v>填写</v>
      </c>
      <c r="J20" s="49" t="str">
        <f ca="1">OFFSET(L!$C$1,MATCH("Checker"&amp;ADDRESS(ROW(),COLUMN(),4),L!$A:$A,0)-1,SL,,)</f>
        <v>在“申报”选项卡 D30 单元格中申报是否有意将此矿产增加到贵公司的产品中</v>
      </c>
    </row>
    <row r="21" ht="41.15" customHeight="1" spans="1:10">
      <c r="A21" s="122" t="str">
        <f>Declaration!B34</f>
        <v>Zinc(*)</v>
      </c>
      <c r="B21" s="122" t="str">
        <f>Declaration!D34</f>
        <v>Yes</v>
      </c>
      <c r="C21" s="113" t="str">
        <f ca="1" t="shared" si="0"/>
        <v>填写</v>
      </c>
      <c r="D21" s="130" t="str">
        <f t="shared" si="10"/>
        <v/>
      </c>
      <c r="E21" s="72" t="s">
        <v>29</v>
      </c>
      <c r="F21" s="116">
        <f t="shared" si="11"/>
        <v>1</v>
      </c>
      <c r="G21" s="117">
        <f t="shared" si="8"/>
        <v>0</v>
      </c>
      <c r="H21" s="118">
        <f t="shared" si="9"/>
        <v>0</v>
      </c>
      <c r="I21" s="119" t="str">
        <f ca="1">OFFSET(L!$C$1,MATCH("Checker"&amp;"Comp",L!$A:$A,0)-1,SL,,)</f>
        <v>填写</v>
      </c>
      <c r="J21" s="49" t="str">
        <f ca="1">OFFSET(L!$C$1,MATCH("Checker"&amp;ADDRESS(ROW(),COLUMN(),4),L!$A:$A,0)-1,SL,,)</f>
        <v>在“申报”选项卡 D31 单元格中申报是否有意将此矿产增加到贵公司的产品中</v>
      </c>
    </row>
    <row r="22" ht="41.15" customHeight="1" spans="1:10">
      <c r="A22" s="122" t="str">
        <f>Declaration!B35</f>
        <v/>
      </c>
      <c r="B22" s="122">
        <f>Declaration!D35</f>
        <v>0</v>
      </c>
      <c r="C22" s="113" t="str">
        <f ca="1" t="shared" ref="C22" si="12">IF(H22=1,J22,I22)</f>
        <v>填写</v>
      </c>
      <c r="D22" s="130" t="str">
        <f t="shared" si="10"/>
        <v/>
      </c>
      <c r="E22" s="72" t="s">
        <v>29</v>
      </c>
      <c r="F22" s="116">
        <f t="shared" si="11"/>
        <v>0</v>
      </c>
      <c r="G22" s="117">
        <f t="shared" si="8"/>
        <v>1</v>
      </c>
      <c r="H22" s="118">
        <f t="shared" si="9"/>
        <v>0</v>
      </c>
      <c r="I22" s="119" t="str">
        <f ca="1">OFFSET(L!$C$1,MATCH("Checker"&amp;"Comp",L!$A:$A,0)-1,SL,,)</f>
        <v>填写</v>
      </c>
      <c r="J22" s="49" t="str">
        <f ca="1">OFFSET(L!$C$1,MATCH("Checker"&amp;ADDRESS(ROW(),COLUMN(),4),L!$A:$A,0)-1,SL,,)</f>
        <v>在“申报”选项卡 D32 单元格中申报是否有意将此矿产增加到贵公司的产品中</v>
      </c>
    </row>
    <row r="23" ht="41.15" customHeight="1" spans="1:10">
      <c r="A23" s="122" t="str">
        <f>Declaration!B36</f>
        <v/>
      </c>
      <c r="B23" s="122">
        <f>Declaration!D36</f>
        <v>0</v>
      </c>
      <c r="C23" s="113" t="str">
        <f ca="1" t="shared" ref="C23" si="13">IF(H23=1,J23,I23)</f>
        <v>填写</v>
      </c>
      <c r="D23" s="130" t="str">
        <f t="shared" si="10"/>
        <v/>
      </c>
      <c r="E23" s="72" t="s">
        <v>34</v>
      </c>
      <c r="F23" s="116">
        <f t="shared" si="11"/>
        <v>0</v>
      </c>
      <c r="G23" s="117">
        <f t="shared" si="8"/>
        <v>1</v>
      </c>
      <c r="H23" s="118">
        <f t="shared" si="9"/>
        <v>0</v>
      </c>
      <c r="I23" s="119" t="str">
        <f ca="1">OFFSET(L!$C$1,MATCH("Checker"&amp;"Comp",L!$A:$A,0)-1,SL,,)</f>
        <v>填写</v>
      </c>
      <c r="J23" s="49" t="str">
        <f ca="1">OFFSET(L!$C$1,MATCH("Checker"&amp;ADDRESS(ROW(),COLUMN(),4),L!$A:$A,0)-1,SL,,)</f>
        <v>在“申报”选项卡 D33 单元格中申报是否有意将此矿产增加到贵公司的产品中</v>
      </c>
    </row>
    <row r="24" ht="41.15" customHeight="1" spans="1:10">
      <c r="A24" s="122" t="str">
        <f>Declaration!B37</f>
        <v/>
      </c>
      <c r="B24" s="122">
        <f>Declaration!D37</f>
        <v>0</v>
      </c>
      <c r="C24" s="113" t="str">
        <f ca="1" t="shared" si="0"/>
        <v>填写</v>
      </c>
      <c r="D24" s="130" t="str">
        <f t="shared" si="10"/>
        <v/>
      </c>
      <c r="E24" s="72" t="s">
        <v>27</v>
      </c>
      <c r="F24" s="116">
        <f t="shared" si="11"/>
        <v>0</v>
      </c>
      <c r="G24" s="117">
        <f t="shared" si="8"/>
        <v>1</v>
      </c>
      <c r="H24" s="118">
        <f t="shared" si="9"/>
        <v>0</v>
      </c>
      <c r="I24" s="119" t="str">
        <f ca="1">OFFSET(L!$C$1,MATCH("Checker"&amp;"Comp",L!$A:$A,0)-1,SL,,)</f>
        <v>填写</v>
      </c>
      <c r="J24" s="49" t="str">
        <f ca="1">OFFSET(L!$C$1,MATCH("Checker"&amp;ADDRESS(ROW(),COLUMN(),4),L!$A:$A,0)-1,SL,,)</f>
        <v>在“申报”选项卡 D34 单元格中申报是否有意将此矿产增加到贵公司的产品中</v>
      </c>
    </row>
    <row r="25" ht="41.15" customHeight="1" spans="1:10">
      <c r="A25" s="122" t="str">
        <f>Declaration!B38</f>
        <v/>
      </c>
      <c r="B25" s="122">
        <f>Declaration!D38</f>
        <v>0</v>
      </c>
      <c r="C25" s="113" t="str">
        <f ca="1" t="shared" ref="C25:C26" si="14">IF(H25=1,J25,I25)</f>
        <v>填写</v>
      </c>
      <c r="D25" s="130" t="str">
        <f t="shared" si="10"/>
        <v/>
      </c>
      <c r="E25" s="72" t="s">
        <v>27</v>
      </c>
      <c r="F25" s="116">
        <f t="shared" si="11"/>
        <v>0</v>
      </c>
      <c r="G25" s="117">
        <f t="shared" si="8"/>
        <v>1</v>
      </c>
      <c r="H25" s="118">
        <f t="shared" si="9"/>
        <v>0</v>
      </c>
      <c r="I25" s="119" t="str">
        <f ca="1">OFFSET(L!$C$1,MATCH("Checker"&amp;"Comp",L!$A:$A,0)-1,SL,,)</f>
        <v>填写</v>
      </c>
      <c r="J25" s="49" t="str">
        <f ca="1">OFFSET(L!$C$1,MATCH("Checker"&amp;ADDRESS(ROW(),COLUMN(),4),L!$A:$A,0)-1,SL,,)</f>
        <v>在“申报”选项卡 D35 单元格中申报是否有意将此矿产增加到贵公司的产品中</v>
      </c>
    </row>
    <row r="26" ht="41.15" customHeight="1" spans="1:10">
      <c r="A26" s="122" t="str">
        <f>Declaration!B39</f>
        <v/>
      </c>
      <c r="B26" s="122">
        <f>Declaration!D39</f>
        <v>0</v>
      </c>
      <c r="C26" s="113" t="str">
        <f ca="1" t="shared" si="14"/>
        <v>填写</v>
      </c>
      <c r="D26" s="130" t="str">
        <f t="shared" si="10"/>
        <v/>
      </c>
      <c r="E26" s="72" t="s">
        <v>27</v>
      </c>
      <c r="F26" s="116">
        <f t="shared" si="11"/>
        <v>0</v>
      </c>
      <c r="G26" s="117">
        <f t="shared" si="8"/>
        <v>1</v>
      </c>
      <c r="H26" s="118">
        <f t="shared" si="9"/>
        <v>0</v>
      </c>
      <c r="I26" s="119" t="str">
        <f ca="1">OFFSET(L!$C$1,MATCH("Checker"&amp;"Comp",L!$A:$A,0)-1,SL,,)</f>
        <v>填写</v>
      </c>
      <c r="J26" s="49" t="str">
        <f ca="1">OFFSET(L!$C$1,MATCH("Checker"&amp;ADDRESS(ROW(),COLUMN(),4),L!$A:$A,0)-1,SL,,)</f>
        <v>在“申报”选项卡 D36 单元格中申报是否有意将此矿产增加到贵公司的产品中</v>
      </c>
    </row>
    <row r="27" ht="41.15" customHeight="1" spans="1:10">
      <c r="A27" s="122" t="str">
        <f>Declaration!B40</f>
        <v/>
      </c>
      <c r="B27" s="122">
        <f>Declaration!D40</f>
        <v>0</v>
      </c>
      <c r="C27" s="113" t="str">
        <f ca="1" t="shared" si="0"/>
        <v>填写</v>
      </c>
      <c r="D27" s="130" t="str">
        <f t="shared" si="10"/>
        <v/>
      </c>
      <c r="E27" s="72" t="s">
        <v>27</v>
      </c>
      <c r="F27" s="116">
        <f t="shared" si="11"/>
        <v>0</v>
      </c>
      <c r="G27" s="117">
        <f t="shared" si="8"/>
        <v>1</v>
      </c>
      <c r="H27" s="118">
        <f t="shared" si="9"/>
        <v>0</v>
      </c>
      <c r="I27" s="119" t="str">
        <f ca="1">OFFSET(L!$C$1,MATCH("Checker"&amp;"Comp",L!$A:$A,0)-1,SL,,)</f>
        <v>填写</v>
      </c>
      <c r="J27" s="49" t="str">
        <f ca="1">OFFSET(L!$C$1,MATCH("Checker"&amp;ADDRESS(ROW(),COLUMN(),4),L!$A:$A,0)-1,SL,,)</f>
        <v>在“申报”选项卡 D37 单元格中申报是否有意将此矿产增加到贵公司的产品中</v>
      </c>
    </row>
    <row r="28" ht="15" spans="1:10">
      <c r="A28" s="122" t="str">
        <f ca="1">Declaration!B42</f>
        <v>2) 已对贵公司供应链调查提供答复的相关供应商百分比是多少？</v>
      </c>
      <c r="B28" s="125"/>
      <c r="C28" s="113"/>
      <c r="D28" s="129"/>
      <c r="E28" s="72"/>
      <c r="F28" s="116"/>
      <c r="G28" s="117"/>
      <c r="H28" s="118"/>
      <c r="I28" s="119"/>
    </row>
    <row r="29" ht="38.25" spans="1:10">
      <c r="A29" s="122" t="str">
        <f>Declaration!B43</f>
        <v>Aluminum</v>
      </c>
      <c r="B29" s="131">
        <f>Declaration!D43</f>
        <v>1</v>
      </c>
      <c r="C29" s="113" t="str">
        <f ca="1" t="shared" ref="C29:C39" si="15">IF(H29=1,J29,I29)</f>
        <v>填写</v>
      </c>
      <c r="D29" s="130" t="str">
        <f>IF(H29=1,"Click here to answer question 2 for "&amp;A29,"")</f>
        <v/>
      </c>
      <c r="E29" s="72" t="s">
        <v>29</v>
      </c>
      <c r="F29" s="116">
        <v>0</v>
      </c>
      <c r="G29" s="117">
        <f t="shared" si="8"/>
        <v>0</v>
      </c>
      <c r="H29" s="117">
        <f>IF(A29="",0,G29)</f>
        <v>0</v>
      </c>
      <c r="I29" s="119" t="str">
        <f ca="1">OFFSET(L!$C$1,MATCH("Checker"&amp;"Comp",L!$A:$A,0)-1,SL,,)</f>
        <v>填写</v>
      </c>
      <c r="J29" s="49" t="str">
        <f ca="1">OFFSET(L!$C$1,MATCH("Checker"&amp;ADDRESS(ROW(),COLUMN(),4),L!$A:$A,0)-1,SL,,)</f>
        <v>在“申报”选项卡 D40 单元格中提供供应商的冶炼厂信息填写百分比</v>
      </c>
    </row>
    <row r="30" ht="38.25" spans="1:10">
      <c r="A30" s="122" t="str">
        <f>Declaration!B44</f>
        <v>Lead</v>
      </c>
      <c r="B30" s="131">
        <f>Declaration!D44</f>
        <v>1</v>
      </c>
      <c r="C30" s="113" t="str">
        <f ca="1" t="shared" si="15"/>
        <v>填写</v>
      </c>
      <c r="D30" s="130" t="str">
        <f t="shared" ref="D30:D38" si="16">IF(H30=1,"Click here to answer question 2 for "&amp;A30,"")</f>
        <v/>
      </c>
      <c r="E30" s="72" t="s">
        <v>29</v>
      </c>
      <c r="F30" s="116">
        <v>0</v>
      </c>
      <c r="G30" s="117">
        <f t="shared" si="8"/>
        <v>0</v>
      </c>
      <c r="H30" s="117">
        <f t="shared" ref="H30:H38" si="17">IF(A30="",0,G30)</f>
        <v>0</v>
      </c>
      <c r="I30" s="119" t="str">
        <f ca="1">OFFSET(L!$C$1,MATCH("Checker"&amp;"Comp",L!$A:$A,0)-1,SL,,)</f>
        <v>填写</v>
      </c>
      <c r="J30" s="49" t="str">
        <f ca="1">OFFSET(L!$C$1,MATCH("Checker"&amp;ADDRESS(ROW(),COLUMN(),4),L!$A:$A,0)-1,SL,,)</f>
        <v>在“申报”选项卡 D41 单元格中提供供应商的冶炼厂信息填写百分比</v>
      </c>
    </row>
    <row r="31" ht="41.15" customHeight="1" spans="1:10">
      <c r="A31" s="122" t="str">
        <f>Declaration!B45</f>
        <v>Silver</v>
      </c>
      <c r="B31" s="131">
        <f>Declaration!D45</f>
        <v>1</v>
      </c>
      <c r="C31" s="113" t="str">
        <f ca="1" t="shared" si="15"/>
        <v>填写</v>
      </c>
      <c r="D31" s="130" t="str">
        <f t="shared" si="16"/>
        <v/>
      </c>
      <c r="E31" s="72" t="s">
        <v>34</v>
      </c>
      <c r="F31" s="116">
        <v>0</v>
      </c>
      <c r="G31" s="117">
        <f t="shared" si="8"/>
        <v>0</v>
      </c>
      <c r="H31" s="117">
        <f t="shared" si="17"/>
        <v>0</v>
      </c>
      <c r="I31" s="119" t="str">
        <f ca="1">OFFSET(L!$C$1,MATCH("Checker"&amp;"Comp",L!$A:$A,0)-1,SL,,)</f>
        <v>填写</v>
      </c>
      <c r="J31" s="49" t="str">
        <f ca="1">OFFSET(L!$C$1,MATCH("Checker"&amp;ADDRESS(ROW(),COLUMN(),4),L!$A:$A,0)-1,SL,,)</f>
        <v>在“申报”选项卡 D42 单元格中提供供应商的冶炼厂信息填写百分比</v>
      </c>
    </row>
    <row r="32" ht="41.15" customHeight="1" spans="1:10">
      <c r="A32" s="122" t="str">
        <f>Declaration!B46</f>
        <v>Zinc</v>
      </c>
      <c r="B32" s="131">
        <f>Declaration!D46</f>
        <v>1</v>
      </c>
      <c r="C32" s="113" t="str">
        <f ca="1" t="shared" si="15"/>
        <v>填写</v>
      </c>
      <c r="D32" s="130" t="str">
        <f t="shared" si="16"/>
        <v/>
      </c>
      <c r="E32" s="72"/>
      <c r="F32" s="116">
        <v>0</v>
      </c>
      <c r="G32" s="117">
        <f t="shared" si="8"/>
        <v>0</v>
      </c>
      <c r="H32" s="117">
        <f t="shared" si="17"/>
        <v>0</v>
      </c>
      <c r="I32" s="119" t="str">
        <f ca="1">OFFSET(L!$C$1,MATCH("Checker"&amp;"Comp",L!$A:$A,0)-1,SL,,)</f>
        <v>填写</v>
      </c>
      <c r="J32" s="49" t="str">
        <f ca="1">OFFSET(L!$C$1,MATCH("Checker"&amp;ADDRESS(ROW(),COLUMN(),4),L!$A:$A,0)-1,SL,,)</f>
        <v>在“申报”选项卡 D43 单元格中提供供应商的冶炼厂信息填写百分比</v>
      </c>
    </row>
    <row r="33" ht="41.15" customHeight="1" spans="1:11">
      <c r="A33" s="122" t="str">
        <f>Declaration!B47</f>
        <v/>
      </c>
      <c r="B33" s="131">
        <f>Declaration!D47</f>
        <v>0</v>
      </c>
      <c r="C33" s="113" t="str">
        <f ca="1" t="shared" si="15"/>
        <v>填写</v>
      </c>
      <c r="D33" s="130" t="str">
        <f t="shared" si="16"/>
        <v/>
      </c>
      <c r="E33" s="72"/>
      <c r="F33" s="116">
        <v>0</v>
      </c>
      <c r="G33" s="117">
        <f t="shared" si="8"/>
        <v>1</v>
      </c>
      <c r="H33" s="117">
        <f t="shared" si="17"/>
        <v>0</v>
      </c>
      <c r="I33" s="119" t="str">
        <f ca="1">OFFSET(L!$C$1,MATCH("Checker"&amp;"Comp",L!$A:$A,0)-1,SL,,)</f>
        <v>填写</v>
      </c>
      <c r="J33" s="49" t="str">
        <f ca="1">OFFSET(L!$C$1,MATCH("Checker"&amp;ADDRESS(ROW(),COLUMN(),4),L!$A:$A,0)-1,SL,,)</f>
        <v>在“申报”选项卡 D44 单元格中提供供应商的冶炼厂信息填写百分比</v>
      </c>
    </row>
    <row r="34" ht="41.15" customHeight="1" spans="1:11">
      <c r="A34" s="122" t="str">
        <f>Declaration!B48</f>
        <v/>
      </c>
      <c r="B34" s="131">
        <f>Declaration!D48</f>
        <v>0</v>
      </c>
      <c r="C34" s="113" t="str">
        <f ca="1" t="shared" si="15"/>
        <v>填写</v>
      </c>
      <c r="D34" s="130" t="str">
        <f t="shared" si="16"/>
        <v/>
      </c>
      <c r="E34" s="72"/>
      <c r="F34" s="116">
        <v>0</v>
      </c>
      <c r="G34" s="117">
        <f t="shared" si="8"/>
        <v>1</v>
      </c>
      <c r="H34" s="117">
        <f t="shared" si="17"/>
        <v>0</v>
      </c>
      <c r="I34" s="119" t="str">
        <f ca="1">OFFSET(L!$C$1,MATCH("Checker"&amp;"Comp",L!$A:$A,0)-1,SL,,)</f>
        <v>填写</v>
      </c>
      <c r="J34" s="49" t="str">
        <f ca="1">OFFSET(L!$C$1,MATCH("Checker"&amp;ADDRESS(ROW(),COLUMN(),4),L!$A:$A,0)-1,SL,,)</f>
        <v>在“申报”选项卡 D45 单元格中提供供应商的冶炼厂信息填写百分比</v>
      </c>
    </row>
    <row r="35" ht="41.15" customHeight="1" spans="1:11">
      <c r="A35" s="122" t="str">
        <f>Declaration!B49</f>
        <v/>
      </c>
      <c r="B35" s="131">
        <f>Declaration!D49</f>
        <v>0</v>
      </c>
      <c r="C35" s="113" t="str">
        <f ca="1" t="shared" si="15"/>
        <v>填写</v>
      </c>
      <c r="D35" s="130" t="str">
        <f t="shared" si="16"/>
        <v/>
      </c>
      <c r="E35" s="72"/>
      <c r="F35" s="116">
        <v>0</v>
      </c>
      <c r="G35" s="117">
        <f t="shared" si="8"/>
        <v>1</v>
      </c>
      <c r="H35" s="117">
        <f t="shared" si="17"/>
        <v>0</v>
      </c>
      <c r="I35" s="119" t="str">
        <f ca="1">OFFSET(L!$C$1,MATCH("Checker"&amp;"Comp",L!$A:$A,0)-1,SL,,)</f>
        <v>填写</v>
      </c>
      <c r="J35" s="49" t="str">
        <f ca="1">OFFSET(L!$C$1,MATCH("Checker"&amp;ADDRESS(ROW(),COLUMN(),4),L!$A:$A,0)-1,SL,,)</f>
        <v>在“申报”选项卡 D46 单元格中提供供应商的冶炼厂信息填写百分比</v>
      </c>
    </row>
    <row r="36" ht="41.15" customHeight="1" spans="1:11">
      <c r="A36" s="122" t="str">
        <f>Declaration!B50</f>
        <v/>
      </c>
      <c r="B36" s="131">
        <f>Declaration!D50</f>
        <v>0</v>
      </c>
      <c r="C36" s="113" t="str">
        <f ca="1" t="shared" si="15"/>
        <v>填写</v>
      </c>
      <c r="D36" s="130" t="str">
        <f t="shared" si="16"/>
        <v/>
      </c>
      <c r="E36" s="72" t="s">
        <v>29</v>
      </c>
      <c r="F36" s="116">
        <v>0</v>
      </c>
      <c r="G36" s="117">
        <f t="shared" si="8"/>
        <v>1</v>
      </c>
      <c r="H36" s="117">
        <f t="shared" si="17"/>
        <v>0</v>
      </c>
      <c r="I36" s="119" t="str">
        <f ca="1">OFFSET(L!$C$1,MATCH("Checker"&amp;"Comp",L!$A:$A,0)-1,SL,,)</f>
        <v>填写</v>
      </c>
      <c r="J36" s="49" t="str">
        <f ca="1">OFFSET(L!$C$1,MATCH("Checker"&amp;ADDRESS(ROW(),COLUMN(),4),L!$A:$A,0)-1,SL,,)</f>
        <v>在“申报”选项卡 D47 单元格中提供供应商的冶炼厂信息填写百分比</v>
      </c>
    </row>
    <row r="37" ht="41.15" customHeight="1" spans="1:11">
      <c r="A37" s="122" t="str">
        <f>Declaration!B51</f>
        <v/>
      </c>
      <c r="B37" s="131">
        <f>Declaration!D51</f>
        <v>0</v>
      </c>
      <c r="C37" s="113" t="str">
        <f ca="1" t="shared" si="15"/>
        <v>填写</v>
      </c>
      <c r="D37" s="130" t="str">
        <f t="shared" si="16"/>
        <v/>
      </c>
      <c r="E37" s="72"/>
      <c r="F37" s="116">
        <v>0</v>
      </c>
      <c r="G37" s="117">
        <f t="shared" si="8"/>
        <v>1</v>
      </c>
      <c r="H37" s="117">
        <f t="shared" si="17"/>
        <v>0</v>
      </c>
      <c r="I37" s="119" t="str">
        <f ca="1">OFFSET(L!$C$1,MATCH("Checker"&amp;"Comp",L!$A:$A,0)-1,SL,,)</f>
        <v>填写</v>
      </c>
      <c r="J37" s="49" t="str">
        <f ca="1">OFFSET(L!$C$1,MATCH("Checker"&amp;ADDRESS(ROW(),COLUMN(),4),L!$A:$A,0)-1,SL,,)</f>
        <v>在“申报”选项卡 D48 单元格中提供供应商的冶炼厂信息填写百分比</v>
      </c>
    </row>
    <row r="38" ht="41.15" customHeight="1" spans="1:11">
      <c r="A38" s="122" t="str">
        <f>Declaration!B52</f>
        <v/>
      </c>
      <c r="B38" s="131">
        <f>Declaration!D52</f>
        <v>0</v>
      </c>
      <c r="C38" s="113" t="str">
        <f ca="1" t="shared" si="15"/>
        <v>填写</v>
      </c>
      <c r="D38" s="130" t="str">
        <f t="shared" si="16"/>
        <v/>
      </c>
      <c r="E38" s="72"/>
      <c r="F38" s="116">
        <v>0</v>
      </c>
      <c r="G38" s="117">
        <f t="shared" si="8"/>
        <v>1</v>
      </c>
      <c r="H38" s="117">
        <f t="shared" si="17"/>
        <v>0</v>
      </c>
      <c r="I38" s="119" t="str">
        <f ca="1">OFFSET(L!$C$1,MATCH("Checker"&amp;"Comp",L!$A:$A,0)-1,SL,,)</f>
        <v>填写</v>
      </c>
      <c r="J38" s="49" t="str">
        <f ca="1">OFFSET(L!$C$1,MATCH("Checker"&amp;ADDRESS(ROW(),COLUMN(),4),L!$A:$A,0)-1,SL,,)</f>
        <v>在“申报”选项卡 D49 单元格中提供供应商的冶炼厂信息填写百分比</v>
      </c>
    </row>
    <row r="39" ht="38.25" spans="1:11">
      <c r="A39" s="122" t="s">
        <v>149</v>
      </c>
      <c r="B39" s="122" t="str">
        <f ca="1">IF(G39=1,"No products or item numbers listed","One or more product / item numbers have been provided")</f>
        <v>No products or item numbers listed</v>
      </c>
      <c r="C39" s="122" t="str">
        <f ca="1" t="shared" si="15"/>
        <v>填写</v>
      </c>
      <c r="D39" s="115" t="str">
        <f ca="1">IF(H39=1,"Click here to enter detail on Product List tab","")</f>
        <v/>
      </c>
      <c r="E39" s="72" t="s">
        <v>29</v>
      </c>
      <c r="F39" s="116">
        <f>IF(B5=Declaration!Q9,1,0)</f>
        <v>0</v>
      </c>
      <c r="G39" s="117" cm="1">
        <f ca="1" t="array" ref="G39">IF(INDIRECT("'Product List'!B6")="",1,0)</f>
        <v>1</v>
      </c>
      <c r="H39" s="118">
        <f ca="1" t="shared" si="9"/>
        <v>0</v>
      </c>
      <c r="I39" s="119" t="str">
        <f ca="1">OFFSET(L!$C$1,MATCH("Checker"&amp;"Comp",L!$A:$A,0)-1,SL,,)</f>
        <v>填写</v>
      </c>
      <c r="J39" s="49" t="str">
        <f ca="1">OFFSET(L!$C$1,MATCH("Checker"&amp;ADDRESS(ROW(),COLUMN(),4),L!$A:$A,0)-1,SL,,)</f>
        <v>如果合适，提供此申报所适用的一个或多个产品或项目编号。从“申报”选项卡 D11 单元格中，选择超链接进入“产品列表”选项卡</v>
      </c>
    </row>
    <row r="40" ht="25.5" customHeight="1" spans="1:11">
      <c r="A40" s="113" t="s">
        <v>150</v>
      </c>
      <c r="B40" s="125"/>
      <c r="C40" s="122"/>
      <c r="D40" s="129"/>
      <c r="E40" s="72"/>
      <c r="F40" s="116"/>
      <c r="G40" s="117"/>
      <c r="H40" s="118"/>
      <c r="I40" s="119"/>
    </row>
    <row r="41" ht="25.5" customHeight="1" spans="1:11">
      <c r="A41" s="122" t="str">
        <f>Declaration!B43</f>
        <v>Aluminum</v>
      </c>
      <c r="B41" s="122"/>
      <c r="C41" s="113" t="str">
        <f ca="1" t="shared" ref="C41:C50" si="18">IF(H41=1,J41,I41)</f>
        <v>填写</v>
      </c>
      <c r="D41" s="121" t="str">
        <f ca="1">IF(H41=0,"","Click here to provide smelter information for "&amp;A41)</f>
        <v/>
      </c>
      <c r="E41" s="72"/>
      <c r="F41" s="116">
        <f>IF(OR(A41="",B18="No",B18="Unknown",B18="Not declaring"),0,1)</f>
        <v>1</v>
      </c>
      <c r="G41" s="117">
        <f ca="1">IF(K41&lt;1,1,0)</f>
        <v>0</v>
      </c>
      <c r="H41" s="118">
        <f ca="1" t="shared" si="9"/>
        <v>0</v>
      </c>
      <c r="I41" s="119" t="str">
        <f ca="1">OFFSET(L!$C$1,MATCH("Checker"&amp;"Comp",L!$A:$A,0)-1,SL,,)</f>
        <v>填写</v>
      </c>
      <c r="J41" s="49" t="str">
        <f ca="1">OFFSET(L!$C$1,MATCH("Checker"&amp;ADDRESS(ROW(),COLUMN(),4),L!$A:$A,0)-1,SL,,)</f>
        <v>在“冶炼厂目录”选项卡中，提供向供应链提供材料供此矿产的冶炼厂列表</v>
      </c>
      <c r="K41" s="49">
        <f ca="1">COUNTIF('Smelter List'!$X$5:$X$2483,""&amp;A41&amp;"+")</f>
        <v>1</v>
      </c>
    </row>
    <row r="42" ht="25.5" customHeight="1" spans="1:11">
      <c r="A42" s="122" t="str">
        <f>Declaration!B44</f>
        <v>Lead</v>
      </c>
      <c r="B42" s="122"/>
      <c r="C42" s="113" t="str">
        <f ca="1" t="shared" si="18"/>
        <v>填写</v>
      </c>
      <c r="D42" s="121" t="str">
        <f ca="1" t="shared" ref="D42:D50" si="19">IF(H42=0,"","Click here to provide smelter information for "&amp;A42)</f>
        <v/>
      </c>
      <c r="E42" s="72"/>
      <c r="F42" s="116">
        <f t="shared" ref="F42:F50" si="20">IF(OR(A42="",B19="No",B19="Unknown",B19="Not declaring"),0,1)</f>
        <v>1</v>
      </c>
      <c r="G42" s="117">
        <f ca="1" t="shared" ref="G42:G50" si="21">IF(K42&lt;1,1,0)</f>
        <v>0</v>
      </c>
      <c r="H42" s="118">
        <f ca="1" t="shared" si="9"/>
        <v>0</v>
      </c>
      <c r="I42" s="119" t="str">
        <f ca="1">OFFSET(L!$C$1,MATCH("Checker"&amp;"Comp",L!$A:$A,0)-1,SL,,)</f>
        <v>填写</v>
      </c>
      <c r="J42" s="49" t="str">
        <f ca="1">OFFSET(L!$C$1,MATCH("Checker"&amp;ADDRESS(ROW(),COLUMN(),4),L!$A:$A,0)-1,SL,,)</f>
        <v>在“冶炼厂目录”选项卡中，提供向供应链提供材料供此矿产的冶炼厂列表</v>
      </c>
      <c r="K42" s="49">
        <f ca="1">COUNTIF('Smelter List'!$X$5:$X$2483,""&amp;A42&amp;"+")</f>
        <v>2</v>
      </c>
    </row>
    <row r="43" ht="25.5" customHeight="1" spans="1:11">
      <c r="A43" s="122" t="str">
        <f>Declaration!B45</f>
        <v>Silver</v>
      </c>
      <c r="B43" s="122"/>
      <c r="C43" s="113" t="str">
        <f ca="1" t="shared" si="18"/>
        <v>填写</v>
      </c>
      <c r="D43" s="121" t="str">
        <f ca="1" t="shared" si="19"/>
        <v/>
      </c>
      <c r="E43" s="72"/>
      <c r="F43" s="116">
        <f t="shared" si="20"/>
        <v>1</v>
      </c>
      <c r="G43" s="117">
        <f ca="1" t="shared" si="21"/>
        <v>0</v>
      </c>
      <c r="H43" s="118">
        <f ca="1" t="shared" si="9"/>
        <v>0</v>
      </c>
      <c r="I43" s="119" t="str">
        <f ca="1">OFFSET(L!$C$1,MATCH("Checker"&amp;"Comp",L!$A:$A,0)-1,SL,,)</f>
        <v>填写</v>
      </c>
      <c r="J43" s="49" t="str">
        <f ca="1">OFFSET(L!$C$1,MATCH("Checker"&amp;ADDRESS(ROW(),COLUMN(),4),L!$A:$A,0)-1,SL,,)</f>
        <v>在“冶炼厂目录”选项卡中，提供向供应链提供材料供此矿产的冶炼厂列表</v>
      </c>
      <c r="K43" s="49">
        <f ca="1">COUNTIF('Smelter List'!$X$5:$X$2483,""&amp;A43&amp;"+")</f>
        <v>7</v>
      </c>
    </row>
    <row r="44" ht="25.5" customHeight="1" spans="1:11">
      <c r="A44" s="122" t="str">
        <f>Declaration!B46</f>
        <v>Zinc</v>
      </c>
      <c r="B44" s="122"/>
      <c r="C44" s="113" t="str">
        <f ca="1" t="shared" si="18"/>
        <v>填写</v>
      </c>
      <c r="D44" s="121" t="str">
        <f ca="1" t="shared" si="19"/>
        <v/>
      </c>
      <c r="E44" s="72"/>
      <c r="F44" s="116">
        <f t="shared" si="20"/>
        <v>1</v>
      </c>
      <c r="G44" s="117">
        <f ca="1" t="shared" si="21"/>
        <v>0</v>
      </c>
      <c r="H44" s="118">
        <f ca="1" t="shared" si="9"/>
        <v>0</v>
      </c>
      <c r="I44" s="119" t="str">
        <f ca="1">OFFSET(L!$C$1,MATCH("Checker"&amp;"Comp",L!$A:$A,0)-1,SL,,)</f>
        <v>填写</v>
      </c>
      <c r="J44" s="49" t="str">
        <f ca="1">OFFSET(L!$C$1,MATCH("Checker"&amp;ADDRESS(ROW(),COLUMN(),4),L!$A:$A,0)-1,SL,,)</f>
        <v>在“冶炼厂目录”选项卡中，提供向供应链提供材料供此矿产的冶炼厂列表</v>
      </c>
      <c r="K44" s="49">
        <f ca="1">COUNTIF('Smelter List'!$X$5:$X$2483,""&amp;A44&amp;"+")</f>
        <v>5</v>
      </c>
    </row>
    <row r="45" ht="25.5" customHeight="1" spans="1:11">
      <c r="A45" s="122" t="str">
        <f>Declaration!B47</f>
        <v/>
      </c>
      <c r="B45" s="122"/>
      <c r="C45" s="113" t="str">
        <f ca="1" t="shared" si="18"/>
        <v>填写</v>
      </c>
      <c r="D45" s="121" t="str">
        <f ca="1" t="shared" si="19"/>
        <v/>
      </c>
      <c r="E45" s="72"/>
      <c r="F45" s="116">
        <f t="shared" si="20"/>
        <v>0</v>
      </c>
      <c r="G45" s="117">
        <f ca="1" t="shared" si="21"/>
        <v>0</v>
      </c>
      <c r="H45" s="118">
        <f ca="1" t="shared" si="9"/>
        <v>0</v>
      </c>
      <c r="I45" s="119" t="str">
        <f ca="1">OFFSET(L!$C$1,MATCH("Checker"&amp;"Comp",L!$A:$A,0)-1,SL,,)</f>
        <v>填写</v>
      </c>
      <c r="J45" s="49" t="str">
        <f ca="1">OFFSET(L!$C$1,MATCH("Checker"&amp;ADDRESS(ROW(),COLUMN(),4),L!$A:$A,0)-1,SL,,)</f>
        <v>在“冶炼厂目录”选项卡中，提供向供应链提供材料供此矿产的冶炼厂列表</v>
      </c>
      <c r="K45" s="49">
        <f ca="1">COUNTIF('Smelter List'!$X$5:$X$2483,""&amp;A45&amp;"+")</f>
        <v>2463</v>
      </c>
    </row>
    <row r="46" ht="25.5" customHeight="1" spans="1:11">
      <c r="A46" s="122" t="str">
        <f>Declaration!B48</f>
        <v/>
      </c>
      <c r="B46" s="122"/>
      <c r="C46" s="113" t="str">
        <f ca="1" t="shared" si="18"/>
        <v>填写</v>
      </c>
      <c r="D46" s="121" t="str">
        <f ca="1" t="shared" si="19"/>
        <v/>
      </c>
      <c r="E46" s="72"/>
      <c r="F46" s="116">
        <f t="shared" si="20"/>
        <v>0</v>
      </c>
      <c r="G46" s="117">
        <f ca="1" t="shared" si="21"/>
        <v>0</v>
      </c>
      <c r="H46" s="118">
        <f ca="1" t="shared" si="9"/>
        <v>0</v>
      </c>
      <c r="I46" s="119" t="str">
        <f ca="1">OFFSET(L!$C$1,MATCH("Checker"&amp;"Comp",L!$A:$A,0)-1,SL,,)</f>
        <v>填写</v>
      </c>
      <c r="J46" s="49" t="str">
        <f ca="1">OFFSET(L!$C$1,MATCH("Checker"&amp;ADDRESS(ROW(),COLUMN(),4),L!$A:$A,0)-1,SL,,)</f>
        <v>在“冶炼厂目录”选项卡中，提供向供应链提供材料供此矿产的冶炼厂列表</v>
      </c>
      <c r="K46" s="49">
        <f ca="1">COUNTIF('Smelter List'!$X$5:$X$2483,""&amp;A46&amp;"+")</f>
        <v>2463</v>
      </c>
    </row>
    <row r="47" ht="25.5" customHeight="1" spans="1:11">
      <c r="A47" s="122" t="str">
        <f>Declaration!B49</f>
        <v/>
      </c>
      <c r="B47" s="122"/>
      <c r="C47" s="113" t="str">
        <f ca="1" t="shared" si="18"/>
        <v>填写</v>
      </c>
      <c r="D47" s="121" t="str">
        <f ca="1" t="shared" si="19"/>
        <v/>
      </c>
      <c r="E47" s="72"/>
      <c r="F47" s="116">
        <f t="shared" si="20"/>
        <v>0</v>
      </c>
      <c r="G47" s="117">
        <f ca="1" t="shared" si="21"/>
        <v>0</v>
      </c>
      <c r="H47" s="118">
        <f ca="1" t="shared" si="9"/>
        <v>0</v>
      </c>
      <c r="I47" s="119" t="str">
        <f ca="1">OFFSET(L!$C$1,MATCH("Checker"&amp;"Comp",L!$A:$A,0)-1,SL,,)</f>
        <v>填写</v>
      </c>
      <c r="J47" s="49" t="str">
        <f ca="1">OFFSET(L!$C$1,MATCH("Checker"&amp;ADDRESS(ROW(),COLUMN(),4),L!$A:$A,0)-1,SL,,)</f>
        <v>在“冶炼厂目录”选项卡中，提供向供应链提供材料供此矿产的冶炼厂列表</v>
      </c>
      <c r="K47" s="49">
        <f ca="1">COUNTIF('Smelter List'!$X$5:$X$2483,""&amp;A47&amp;"+")</f>
        <v>2463</v>
      </c>
    </row>
    <row r="48" ht="25.5" customHeight="1" spans="1:11">
      <c r="A48" s="122" t="str">
        <f>Declaration!B50</f>
        <v/>
      </c>
      <c r="B48" s="122"/>
      <c r="C48" s="113" t="str">
        <f ca="1" t="shared" si="18"/>
        <v>填写</v>
      </c>
      <c r="D48" s="121" t="str">
        <f ca="1" t="shared" si="19"/>
        <v/>
      </c>
      <c r="E48" s="72"/>
      <c r="F48" s="116">
        <f t="shared" si="20"/>
        <v>0</v>
      </c>
      <c r="G48" s="117">
        <f ca="1" t="shared" si="21"/>
        <v>0</v>
      </c>
      <c r="H48" s="118">
        <f ca="1" t="shared" si="9"/>
        <v>0</v>
      </c>
      <c r="I48" s="119" t="str">
        <f ca="1">OFFSET(L!$C$1,MATCH("Checker"&amp;"Comp",L!$A:$A,0)-1,SL,,)</f>
        <v>填写</v>
      </c>
      <c r="J48" s="49" t="str">
        <f ca="1">OFFSET(L!$C$1,MATCH("Checker"&amp;ADDRESS(ROW(),COLUMN(),4),L!$A:$A,0)-1,SL,,)</f>
        <v>在“冶炼厂目录”选项卡中，提供向供应链提供材料供此矿产的冶炼厂列表</v>
      </c>
      <c r="K48" s="49">
        <f ca="1">COUNTIF('Smelter List'!$X$5:$X$2483,""&amp;A48&amp;"+")</f>
        <v>2463</v>
      </c>
    </row>
    <row r="49" ht="25.5" customHeight="1" spans="1:12">
      <c r="A49" s="122" t="str">
        <f>Declaration!B51</f>
        <v/>
      </c>
      <c r="B49" s="122"/>
      <c r="C49" s="113" t="str">
        <f ca="1" t="shared" si="18"/>
        <v>填写</v>
      </c>
      <c r="D49" s="121" t="str">
        <f ca="1" t="shared" si="19"/>
        <v/>
      </c>
      <c r="E49" s="72"/>
      <c r="F49" s="116">
        <f t="shared" si="20"/>
        <v>0</v>
      </c>
      <c r="G49" s="117">
        <f ca="1" t="shared" si="21"/>
        <v>0</v>
      </c>
      <c r="H49" s="118">
        <f ca="1" t="shared" si="9"/>
        <v>0</v>
      </c>
      <c r="I49" s="119" t="str">
        <f ca="1">OFFSET(L!$C$1,MATCH("Checker"&amp;"Comp",L!$A:$A,0)-1,SL,,)</f>
        <v>填写</v>
      </c>
      <c r="J49" s="49" t="str">
        <f ca="1">OFFSET(L!$C$1,MATCH("Checker"&amp;ADDRESS(ROW(),COLUMN(),4),L!$A:$A,0)-1,SL,,)</f>
        <v>在“冶炼厂目录”选项卡中，提供向供应链提供材料供此矿产的冶炼厂列表</v>
      </c>
      <c r="K49" s="49">
        <f ca="1">COUNTIF('Smelter List'!$X$5:$X$2483,""&amp;A49&amp;"+")</f>
        <v>2463</v>
      </c>
    </row>
    <row r="50" ht="25.5" customHeight="1" spans="1:12">
      <c r="A50" s="122" t="str">
        <f>Declaration!B52</f>
        <v/>
      </c>
      <c r="B50" s="122"/>
      <c r="C50" s="113" t="str">
        <f ca="1" t="shared" si="18"/>
        <v>填写</v>
      </c>
      <c r="D50" s="121" t="str">
        <f ca="1" t="shared" si="19"/>
        <v/>
      </c>
      <c r="E50" s="72"/>
      <c r="F50" s="116">
        <f t="shared" si="20"/>
        <v>0</v>
      </c>
      <c r="G50" s="117">
        <f ca="1" t="shared" si="21"/>
        <v>0</v>
      </c>
      <c r="H50" s="118">
        <f ca="1" t="shared" si="9"/>
        <v>0</v>
      </c>
      <c r="I50" s="119" t="str">
        <f ca="1">OFFSET(L!$C$1,MATCH("Checker"&amp;"Comp",L!$A:$A,0)-1,SL,,)</f>
        <v>填写</v>
      </c>
      <c r="J50" s="49" t="str">
        <f ca="1">OFFSET(L!$C$1,MATCH("Checker"&amp;ADDRESS(ROW(),COLUMN(),4),L!$A:$A,0)-1,SL,,)</f>
        <v>在“冶炼厂目录”选项卡中，提供向供应链提供材料供此矿产的冶炼厂列表</v>
      </c>
      <c r="K50" s="49">
        <f ca="1">COUNTIF('Smelter List'!$X$5:$X$2483,""&amp;A50&amp;"+")</f>
        <v>2463</v>
      </c>
    </row>
    <row r="51" ht="25.5" customHeight="1" spans="1:12">
      <c r="A51" s="122" t="s">
        <v>151</v>
      </c>
      <c r="B51" s="122"/>
      <c r="C51" s="113" t="str">
        <f ca="1">IF(F51=0,J51,IF(G51=0,I51,L51))</f>
        <v>填写</v>
      </c>
      <c r="D51" s="121" t="str">
        <f ca="1" t="shared" ref="D51" si="22">IF(H51=0,"","Click here to provide smelter information for "&amp;A51)</f>
        <v/>
      </c>
      <c r="E51" s="72"/>
      <c r="F51" s="116">
        <f ca="1">IF(COUNTIF('Smelter List'!$C:$C,"Smelter Not Listed")&gt;0,1,0)</f>
        <v>1</v>
      </c>
      <c r="G51" s="117" cm="1">
        <f ca="1" t="array" ref="G51">IF(OR(SUMPRODUCT(('Smelter List'!$C$5:$C$2483="Smelter not listed")*('Smelter List'!$D$5:$D$2483=""))&gt;0,SUMPRODUCT(('Smelter List'!$C$5:$C$2483="Smelter not listed")*('Smelter List'!$E$5:$E$2483=""))&gt;0),1,0)</f>
        <v>0</v>
      </c>
      <c r="H51" s="118">
        <f ca="1" t="shared" si="9"/>
        <v>0</v>
      </c>
      <c r="I51" s="119" t="str">
        <f ca="1">OFFSET(L!$C$1,MATCH("Checker"&amp;"Comp",L!$A:$A,0)-1,SL,,)</f>
        <v>填写</v>
      </c>
      <c r="J51" s="49" t="s">
        <v>152</v>
      </c>
      <c r="L51" s="49" t="s">
        <v>153</v>
      </c>
    </row>
    <row r="52" spans="1:12">
      <c r="H52" s="49">
        <f ca="1">SUM(H4:H27)+SUM(H39:H51)</f>
        <v>0</v>
      </c>
    </row>
  </sheetData>
  <sheetProtection algorithmName="SHA-512" hashValue="KL8b2l/0obNu2gth89WnqqXzrZ5WBXc5PQ7n+jN07b42/QG8Qg/BkQMXSl1KRK5ldAoYlLUHbwloAq2TztEE/A==" saltValue="wTkAwzjge513G9NnaU6bcQ==" spinCount="100000" sheet="1" formatRows="0"/>
  <mergeCells count="1">
    <mergeCell ref="A1:C1"/>
  </mergeCells>
  <conditionalFormatting sqref="A4:A51 C4:C51">
    <cfRule type="expression" dxfId="8" priority="1" stopIfTrue="1">
      <formula>$F4=0</formula>
    </cfRule>
    <cfRule type="expression" dxfId="9" priority="10" stopIfTrue="1">
      <formula>$H4=0</formula>
    </cfRule>
    <cfRule type="expression" dxfId="10" priority="12" stopIfTrue="1">
      <formula>$H4=1</formula>
    </cfRule>
  </conditionalFormatting>
  <hyperlinks>
    <hyperlink ref="D12" location="Declaration!D20" display="=IF(H12=1,&quot;Click here to enter an Authorized Company Representative's name&quot;,&quot;&quot;)"/>
    <hyperlink ref="D11" location="Declaration!D19" display="=IF(H11=1,&quot;Click here to enter Phone-Contact&quot;,&quot;&quot;)"/>
    <hyperlink ref="D14" location="Declaration!B21" display="=IF(H14=1,&quot;Click here to enter Representative's phone&quot;,&quot;&quot;)"/>
    <hyperlink ref="B2" location="'Smelter List'!A1" display="Click here to return to Smelter List"/>
    <hyperlink ref="D13" location="Declaration!D22" display="=IF(H13=1,&quot;Click here to enter Representative's e-mail&quot;,&quot;&quot;)"/>
    <hyperlink ref="D4" location="Declaration!D8" display="=IF(H4=1,&quot;Click here to enter Company Name&quot;,&quot;&quot;)"/>
    <hyperlink ref="C2" location="'Product List'!A1" display="=IF(F39=1,&quot;Click here to return to Product List&quot;,&quot;&quot;)"/>
    <hyperlink ref="A2" location="Declaration!A1" display="Click here to return to Declaration tab"/>
    <hyperlink ref="D10" location="Declaration!D18" display="=IF(H10=1,&quot;Click here to enter E-mail-Contact&quot;,&quot;&quot;)"/>
    <hyperlink ref="D5" location="Declaration!D9" display="=IF(H5=1,&quot;Click here to enter Declaration Scope&quot;,&quot;&quot;)"/>
    <hyperlink ref="D18" location="Declaration!D30" display="=IF(H18=1,&quot;Click here to answer question 1 for &quot;&amp;A18,&quot;&quot;)"/>
    <hyperlink ref="D39" location="'Product List'!A1" display="=IF(H39=1,&quot;Click here to enter detail on Product List tab&quot;,&quot;&quot;)"/>
    <hyperlink ref="D15" location="Declaration!D24" display="=IF(H15=1,&quot;Click here to enter Date of Completion&quot;,&quot;&quot;)"/>
    <hyperlink ref="D7:D8" location="Declaration!B15" display="=IF(H7=1,&quot;Click here to enter Minerals/Metals in Scope&quot;,&quot;&quot;)"/>
    <hyperlink ref="D6" location="Declaration!B15" display="=IF(H6=1,&quot;Click here to enter a Description of Scope&quot;,&quot;&quot;)"/>
    <hyperlink ref="D19:D27" location="Declaration!B38" display="=IF(H19=1,&quot;Click here to answer question 1 for &quot;&amp;A19,&quot;&quot;)"/>
    <hyperlink ref="D29" location="Declaration!D42" display="=IF(H29=1,&quot;Click here to answer question 2 for &quot;&amp;A29,&quot;&quot;)"/>
    <hyperlink ref="D30:D38" location="Declaration!B38" display="=IF(H30=1,&quot;Click here to answer question 2 for &quot;&amp;A30,&quot;&quot;)"/>
    <hyperlink ref="D19" location="Declaration!D31" display="=IF(H19=1,&quot;Click here to answer question 1 for &quot;&amp;A19,&quot;&quot;)"/>
    <hyperlink ref="D20" location="Declaration!D32" display="=IF(H20=1,&quot;Click here to answer question 1 for &quot;&amp;A20,&quot;&quot;)"/>
    <hyperlink ref="D21" location="Declaration!D33" display="=IF(H21=1,&quot;Click here to answer question 1 for &quot;&amp;A21,&quot;&quot;)"/>
    <hyperlink ref="D22" location="Declaration!D34" display="=IF(H22=1,&quot;Click here to answer question 1 for &quot;&amp;A22,&quot;&quot;)"/>
    <hyperlink ref="D23" location="Declaration!D35" display="=IF(H23=1,&quot;Click here to answer question 1 for &quot;&amp;A23,&quot;&quot;)"/>
    <hyperlink ref="D24" location="Declaration!D36" display="=IF(H24=1,&quot;Click here to answer question 1 for &quot;&amp;A24,&quot;&quot;)"/>
    <hyperlink ref="D25" location="Declaration!D37" display="=IF(H25=1,&quot;Click here to answer question 1 for &quot;&amp;A25,&quot;&quot;)"/>
    <hyperlink ref="D26" location="Declaration!D38" display="=IF(H26=1,&quot;Click here to answer question 1 for &quot;&amp;A26,&quot;&quot;)"/>
    <hyperlink ref="D27" location="Declaration!D39" display="=IF(H27=1,&quot;Click here to answer question 1 for &quot;&amp;A27,&quot;&quot;)"/>
    <hyperlink ref="D30" location="Declaration!D43" display="=IF(H30=1,&quot;Click here to answer question 2 for &quot;&amp;A30,&quot;&quot;)"/>
    <hyperlink ref="D31" location="Declaration!D44" display="=IF(H31=1,&quot;Click here to answer question 2 for &quot;&amp;A31,&quot;&quot;)"/>
    <hyperlink ref="D32" location="Declaration!D45" display="=IF(H32=1,&quot;Click here to answer question 2 for &quot;&amp;A32,&quot;&quot;)"/>
    <hyperlink ref="D33" location="Declaration!D46" display="=IF(H33=1,&quot;Click here to answer question 2 for &quot;&amp;A33,&quot;&quot;)"/>
    <hyperlink ref="D34" location="Declaration!D47" display="=IF(H34=1,&quot;Click here to answer question 2 for &quot;&amp;A34,&quot;&quot;)"/>
    <hyperlink ref="D35" location="Declaration!D48" display="=IF(H35=1,&quot;Click here to answer question 2 for &quot;&amp;A35,&quot;&quot;)"/>
    <hyperlink ref="D36" location="Declaration!D49" display="=IF(H36=1,&quot;Click here to answer question 2 for &quot;&amp;A36,&quot;&quot;)"/>
    <hyperlink ref="D38" location="Declaration!D51" display="=IF(H38=1,&quot;Click here to answer question 2 for &quot;&amp;A38,&quot;&quot;)"/>
    <hyperlink ref="D37" location="Declaration!D50" display="=IF(H37=1,&quot;Click here to answer question 2 for &quot;&amp;A37,&quot;&quot;)"/>
    <hyperlink ref="D41" location="'Smelter List'!A1" display="=IF(H41=0,&quot;&quot;,&quot;Click here to provide smelter information for &quot;&amp;A41)"/>
    <hyperlink ref="D42:D50" location="'Smelter List'!A1" display="=IF(H42=0,&quot;&quot;,&quot;Click here to provide smelter information for &quot;&amp;A42)"/>
    <hyperlink ref="D7" location="Declaration!D12" display="=IF(H7=1,&quot;Click here to enter Minerals/Metals in Scope&quot;,&quot;&quot;)"/>
    <hyperlink ref="D8" location="Declaration!D15" display="=IF(H8=1,&quot;Click here to enter Other Minerals&quot;,&quot;&quot;)"/>
    <hyperlink ref="D51" location="'Smelter List'!A1" display="=IF(H51=0,&quot;&quot;,&quot;Click here to provide smelter information for &quot;&amp;A51)"/>
    <hyperlink ref="D9" location="Declaration!D17" display="=IF(H8=1,&quot;Click here to enter Contact Name&quot;,&quot;&quot;)"/>
  </hyperlinks>
  <pageMargins left="0.708661417322835" right="0.708661417322835" top="0.748031496062992" bottom="0.748031496062992" header="0.31496062992126" footer="0.31496062992126"/>
  <pageSetup paperSize="1" scale="33" orientation="portrait"/>
  <headerFooter>
    <oddHeader>&amp;R&amp;"Calibri"&amp;14&amp;KFF0000 L2: Internal use only&amp;1#
</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S2504"/>
  <sheetViews>
    <sheetView showGridLines="0" showZeros="0" topLeftCell="A2" workbookViewId="0">
      <pane ySplit="3" topLeftCell="A5" activePane="bottomLeft" state="frozen"/>
      <selection/>
      <selection pane="bottomLeft" activeCell="A7" sqref="A7"/>
    </sheetView>
  </sheetViews>
  <sheetFormatPr defaultColWidth="10.8166666666667" defaultRowHeight="12.75"/>
  <cols>
    <col min="1" max="1" width="18.8166666666667" style="75" customWidth="1"/>
    <col min="2" max="2" width="37.725" style="75" customWidth="1"/>
    <col min="3" max="3" width="25.2666666666667" style="75" customWidth="1"/>
    <col min="4" max="5" width="16.8166666666667" style="75" customWidth="1"/>
    <col min="6" max="6" width="30.8166666666667" style="75" customWidth="1"/>
    <col min="7" max="7" width="29.725" style="75" customWidth="1"/>
    <col min="8" max="8" width="22.2666666666667" style="75" customWidth="1"/>
    <col min="9" max="9" width="33.2666666666667" style="75" customWidth="1"/>
    <col min="10" max="10" width="25.2666666666667" style="75" customWidth="1"/>
    <col min="11" max="11" width="43" style="75" customWidth="1"/>
    <col min="12" max="12" width="51.725" style="75" customWidth="1"/>
    <col min="13" max="13" width="39.2666666666667" style="75" customWidth="1"/>
    <col min="14" max="15" width="21.8166666666667" style="75" hidden="1" customWidth="1"/>
    <col min="16" max="16" width="10.8166666666667" style="75" hidden="1" customWidth="1"/>
    <col min="17" max="19" width="9.725" style="75" hidden="1" customWidth="1"/>
    <col min="20" max="22" width="5.175" style="75" hidden="1" customWidth="1"/>
    <col min="23" max="23" width="10.8166666666667" style="75" hidden="1" customWidth="1"/>
    <col min="24" max="27" width="10.8166666666667" style="75" customWidth="1"/>
    <col min="28" max="16384" width="10.8166666666667" style="75"/>
  </cols>
  <sheetData>
    <row r="1" s="72" customFormat="1" spans="1:19">
      <c r="A1" s="76"/>
      <c r="B1" s="76"/>
      <c r="C1" s="76"/>
      <c r="D1" s="76"/>
      <c r="E1" s="76"/>
      <c r="F1" s="76"/>
      <c r="G1" s="76"/>
      <c r="H1" s="76"/>
      <c r="I1" s="76"/>
      <c r="J1" s="76"/>
      <c r="K1" s="76"/>
      <c r="L1" s="76"/>
      <c r="M1" s="76"/>
      <c r="N1" s="56"/>
      <c r="O1" s="56"/>
      <c r="P1" s="72" t="s">
        <v>77</v>
      </c>
    </row>
    <row r="2" s="72" customFormat="1" ht="22.5" spans="1:19">
      <c r="A2" s="77"/>
      <c r="B2" s="78" t="str">
        <f ca="1">OFFSET(L!$C$1,MATCH("Mine List"&amp;ADDRESS(ROW(),COLUMN(),4),L!$A:$A,0)-1,SL,,)</f>
        <v>首先：</v>
      </c>
      <c r="C2" s="78"/>
      <c r="D2" s="78"/>
      <c r="E2" s="79"/>
      <c r="F2" s="79"/>
      <c r="G2" s="80"/>
      <c r="H2" s="81"/>
      <c r="I2" s="82"/>
      <c r="J2" s="82"/>
      <c r="K2" s="82"/>
      <c r="L2" s="82"/>
      <c r="M2" s="82"/>
      <c r="N2" s="83"/>
      <c r="O2" s="83"/>
    </row>
    <row r="3" s="72" customFormat="1" ht="94" customHeight="1" spans="1:19">
      <c r="A3" s="84"/>
      <c r="B3" s="85" t="str">
        <f ca="1">OFFSET(L!$C$1,MATCH("Mine List"&amp;ADDRESS(ROW(),COLUMN(),4),L!$A:$A,0)-1,SL,,)</f>
        <v>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v>
      </c>
      <c r="C3" s="85"/>
      <c r="D3" s="85"/>
      <c r="E3" s="86" t="str">
        <f ca="1">OFFSET(L!$C$1,MATCH("General"&amp;"Cpy",L!$A:$A,0)-1,SL,,)</f>
        <v>© 2026 Responsible Minerals Initiative。保留所有权利。</v>
      </c>
      <c r="F3" s="86"/>
      <c r="G3" s="87"/>
      <c r="H3" s="88"/>
      <c r="I3" s="89"/>
      <c r="K3" s="90"/>
      <c r="L3" s="90"/>
      <c r="M3" s="91" t="s">
        <v>33</v>
      </c>
      <c r="N3" s="92"/>
      <c r="O3" s="92"/>
    </row>
    <row r="4" s="73" customFormat="1" ht="93" customHeight="1" spans="1:19">
      <c r="A4" s="93" t="str">
        <f ca="1">OFFSET(L!$C$1,MATCH("Mine List"&amp;ADDRESS(ROW(),COLUMN(),4),L!$A:$A,0)-1,SL,,)</f>
        <v>金属</v>
      </c>
      <c r="B4" s="93" t="str">
        <f ca="1">OFFSET(L!$C$1,MATCH("Mine List"&amp;ADDRESS(ROW(),COLUMN(),4),L!$A:$A,0)-1,SL,,)</f>
        <v>从该矿厂采购的冶炼厂的名称</v>
      </c>
      <c r="C4" s="93" t="str">
        <f ca="1">OFFSET(L!$C$1,MATCH("Mine List"&amp;ADDRESS(ROW(),COLUMN(),4),L!$A:$A,0)-1,SL,,)</f>
        <v>矿厂(矿场)名称</v>
      </c>
      <c r="D4" s="93" t="str">
        <f ca="1">OFFSET(L!$C$1,MATCH("Mine List"&amp;ADDRESS(ROW(),COLUMN(),4),L!$A:$A,0)-1,SL,,)</f>
        <v>矿厂识别（例如《CID》）</v>
      </c>
      <c r="E4" s="93" t="str">
        <f ca="1">OFFSET(L!$C$1,MATCH("Mine List"&amp;ADDRESS(ROW(),COLUMN(),4),L!$A:$A,0)-1,SL,,)</f>
        <v>冶炼厂出处识别号</v>
      </c>
      <c r="F4" s="93" t="str">
        <f ca="1">OFFSET(L!$C$1,MATCH("Mine List"&amp;ADDRESS(ROW(),COLUMN(),4),L!$A:$A,0)-1,SL,,)</f>
        <v>矿厂所在国家或地区</v>
      </c>
      <c r="G4" s="93" t="str">
        <f ca="1">OFFSET(L!$C$1,MATCH("Mine List"&amp;ADDRESS(ROW(),COLUMN(),4),L!$A:$A,0)-1,SL,,)</f>
        <v>矿厂所在街道</v>
      </c>
      <c r="H4" s="93" t="str">
        <f ca="1">OFFSET(L!$C$1,MATCH("Mine List"&amp;ADDRESS(ROW(),COLUMN(),4),L!$A:$A,0)-1,SL,,)</f>
        <v>矿厂所在城市</v>
      </c>
      <c r="I4" s="93" t="str">
        <f ca="1">OFFSET(L!$C$1,MATCH("Mine List"&amp;ADDRESS(ROW(),COLUMN(),4),L!$A:$A,0)-1,SL,,)</f>
        <v>矿厂地址：州/省</v>
      </c>
      <c r="J4" s="93" t="str">
        <f ca="1">OFFSET(L!$C$1,MATCH("Mine List"&amp;ADDRESS(ROW(),COLUMN(),4),L!$A:$A,0)-1,SL,,)</f>
        <v>矿厂联系人</v>
      </c>
      <c r="K4" s="93" t="str">
        <f ca="1">OFFSET(L!$C$1,MATCH("Mine List"&amp;ADDRESS(ROW(),COLUMN(),4),L!$A:$A,0)-1,SL,,)</f>
        <v>矿厂联系人电子邮件</v>
      </c>
      <c r="L4" s="93" t="str">
        <f ca="1">OFFSET(L!$C$1,MATCH("Mine List"&amp;ADDRESS(ROW(),COLUMN(),4),L!$A:$A,0)-1,SL,,)</f>
        <v>建议的后续步骤</v>
      </c>
      <c r="M4" s="93" t="str">
        <f ca="1">OFFSET(L!$C$1,MATCH("Mine List"&amp;ADDRESS(ROW(),COLUMN(),4),L!$A:$A,0)-1,SL,,)</f>
        <v>注释</v>
      </c>
      <c r="N4" s="92" t="s">
        <v>79</v>
      </c>
      <c r="O4" s="92" t="s">
        <v>80</v>
      </c>
      <c r="P4" s="94"/>
      <c r="R4" s="73" t="s">
        <v>81</v>
      </c>
      <c r="S4" s="73" t="s">
        <v>82</v>
      </c>
    </row>
    <row r="5" s="74" customFormat="1" ht="20.15" customHeight="1" spans="1:19">
      <c r="A5" s="95"/>
      <c r="B5" s="95"/>
      <c r="C5" s="95"/>
      <c r="D5" s="95"/>
      <c r="E5" s="95"/>
      <c r="F5" s="95"/>
      <c r="G5" s="96"/>
      <c r="H5" s="96"/>
      <c r="I5" s="97"/>
      <c r="J5" s="97"/>
      <c r="K5" s="97"/>
      <c r="L5" s="97"/>
      <c r="M5" s="97"/>
      <c r="N5" s="98" t="str">
        <f ca="1" t="shared" ref="N5:N68" si="0">IF(A5="","",IF(ISERROR(MATCH($F5,CL,0)),"Unknown",INDIRECT("'C'!$A$"&amp;MATCH($F5,CL,0)+1)))</f>
        <v/>
      </c>
      <c r="O5" s="98" t="str">
        <f ca="1">IF(A5="","",IF(ISERROR(MATCH($I5,SorP!B:B,0)),"",INDIRECT("'SorP'!$A$"&amp;MATCH($N5&amp;$I5,SorP!C:C,0))))</f>
        <v/>
      </c>
      <c r="P5" s="99"/>
      <c r="Q5" s="74" t="str">
        <f t="shared" ref="Q5:Q68" si="1">A5&amp;B5</f>
        <v/>
      </c>
      <c r="R5" s="74" t="b">
        <f t="shared" ref="R5:R68" si="2">OR(ISBLANK(B5),ISBLANK(C5))</f>
        <v>1</v>
      </c>
      <c r="S5" s="74" t="str">
        <f t="shared" ref="S5:S68" si="3">IF(R5,"",A5&amp;"+")</f>
        <v/>
      </c>
    </row>
    <row r="6" s="74" customFormat="1" ht="20.15" customHeight="1" spans="1:19">
      <c r="A6" s="95"/>
      <c r="B6" s="95"/>
      <c r="C6" s="95"/>
      <c r="D6" s="95"/>
      <c r="E6" s="95"/>
      <c r="F6" s="95"/>
      <c r="G6" s="96"/>
      <c r="H6" s="96"/>
      <c r="I6" s="97"/>
      <c r="J6" s="97"/>
      <c r="K6" s="97"/>
      <c r="L6" s="97"/>
      <c r="M6" s="97"/>
      <c r="N6" s="98" t="str">
        <f ca="1" t="shared" si="0"/>
        <v/>
      </c>
      <c r="O6" s="98" t="str">
        <f ca="1">IF(A6="","",IF(ISERROR(MATCH($I6,SorP!B:B,0)),"",INDIRECT("'SorP'!$A$"&amp;MATCH($N6&amp;$I6,SorP!C:C,0))))</f>
        <v/>
      </c>
      <c r="P6" s="99"/>
      <c r="Q6" s="74" t="str">
        <f t="shared" si="1"/>
        <v/>
      </c>
      <c r="R6" s="74" t="b">
        <f t="shared" si="2"/>
        <v>1</v>
      </c>
      <c r="S6" s="74" t="str">
        <f t="shared" si="3"/>
        <v/>
      </c>
    </row>
    <row r="7" s="74" customFormat="1" ht="20.15" customHeight="1" spans="1:19">
      <c r="A7" s="95"/>
      <c r="B7" s="95"/>
      <c r="C7" s="95"/>
      <c r="D7" s="95"/>
      <c r="E7" s="95"/>
      <c r="F7" s="95"/>
      <c r="G7" s="96"/>
      <c r="H7" s="96"/>
      <c r="I7" s="97"/>
      <c r="J7" s="97"/>
      <c r="K7" s="97"/>
      <c r="L7" s="97"/>
      <c r="M7" s="97"/>
      <c r="N7" s="98" t="str">
        <f ca="1" t="shared" si="0"/>
        <v/>
      </c>
      <c r="O7" s="98" t="str">
        <f ca="1">IF(A7="","",IF(ISERROR(MATCH($I7,SorP!B:B,0)),"",INDIRECT("'SorP'!$A$"&amp;MATCH($N7&amp;$I7,SorP!C:C,0))))</f>
        <v/>
      </c>
      <c r="P7" s="99"/>
      <c r="Q7" s="74" t="str">
        <f t="shared" si="1"/>
        <v/>
      </c>
      <c r="R7" s="74" t="b">
        <f t="shared" si="2"/>
        <v>1</v>
      </c>
      <c r="S7" s="74" t="str">
        <f t="shared" si="3"/>
        <v/>
      </c>
    </row>
    <row r="8" s="74" customFormat="1" ht="20.15" customHeight="1" spans="1:19">
      <c r="A8" s="95"/>
      <c r="B8" s="95"/>
      <c r="C8" s="95"/>
      <c r="D8" s="95"/>
      <c r="E8" s="95"/>
      <c r="F8" s="95"/>
      <c r="G8" s="96"/>
      <c r="H8" s="96"/>
      <c r="I8" s="97"/>
      <c r="J8" s="97"/>
      <c r="K8" s="97"/>
      <c r="L8" s="97"/>
      <c r="M8" s="97"/>
      <c r="N8" s="98" t="str">
        <f ca="1" t="shared" si="0"/>
        <v/>
      </c>
      <c r="O8" s="98" t="str">
        <f ca="1">IF(A8="","",IF(ISERROR(MATCH($I8,SorP!B:B,0)),"",INDIRECT("'SorP'!$A$"&amp;MATCH($N8&amp;$I8,SorP!C:C,0))))</f>
        <v/>
      </c>
      <c r="P8" s="99"/>
      <c r="Q8" s="74" t="str">
        <f t="shared" si="1"/>
        <v/>
      </c>
      <c r="R8" s="74" t="b">
        <f t="shared" si="2"/>
        <v>1</v>
      </c>
      <c r="S8" s="74" t="str">
        <f t="shared" si="3"/>
        <v/>
      </c>
    </row>
    <row r="9" s="74" customFormat="1" ht="20.15" customHeight="1" spans="1:19">
      <c r="A9" s="95"/>
      <c r="B9" s="95"/>
      <c r="C9" s="95"/>
      <c r="D9" s="95"/>
      <c r="E9" s="95"/>
      <c r="F9" s="95"/>
      <c r="G9" s="96"/>
      <c r="H9" s="96"/>
      <c r="I9" s="97"/>
      <c r="J9" s="97"/>
      <c r="K9" s="97"/>
      <c r="L9" s="97"/>
      <c r="M9" s="97"/>
      <c r="N9" s="98" t="str">
        <f ca="1" t="shared" si="0"/>
        <v/>
      </c>
      <c r="O9" s="98" t="str">
        <f ca="1">IF(A9="","",IF(ISERROR(MATCH($I9,SorP!B:B,0)),"",INDIRECT("'SorP'!$A$"&amp;MATCH($N9&amp;$I9,SorP!C:C,0))))</f>
        <v/>
      </c>
      <c r="P9" s="99"/>
      <c r="Q9" s="74" t="str">
        <f t="shared" si="1"/>
        <v/>
      </c>
      <c r="R9" s="74" t="b">
        <f t="shared" si="2"/>
        <v>1</v>
      </c>
      <c r="S9" s="74" t="str">
        <f t="shared" si="3"/>
        <v/>
      </c>
    </row>
    <row r="10" s="74" customFormat="1" ht="20.15" customHeight="1" spans="1:19">
      <c r="A10" s="95"/>
      <c r="B10" s="95"/>
      <c r="C10" s="95"/>
      <c r="D10" s="95"/>
      <c r="E10" s="95"/>
      <c r="F10" s="95"/>
      <c r="G10" s="96"/>
      <c r="H10" s="96"/>
      <c r="I10" s="97"/>
      <c r="J10" s="97"/>
      <c r="K10" s="97"/>
      <c r="L10" s="97"/>
      <c r="M10" s="97"/>
      <c r="N10" s="98" t="str">
        <f ca="1" t="shared" si="0"/>
        <v/>
      </c>
      <c r="O10" s="98" t="str">
        <f ca="1">IF(A10="","",IF(ISERROR(MATCH($I10,SorP!B:B,0)),"",INDIRECT("'SorP'!$A$"&amp;MATCH($N10&amp;$I10,SorP!C:C,0))))</f>
        <v/>
      </c>
      <c r="P10" s="99"/>
      <c r="Q10" s="74" t="str">
        <f t="shared" si="1"/>
        <v/>
      </c>
      <c r="R10" s="74" t="b">
        <f t="shared" si="2"/>
        <v>1</v>
      </c>
      <c r="S10" s="74" t="str">
        <f t="shared" si="3"/>
        <v/>
      </c>
    </row>
    <row r="11" s="74" customFormat="1" ht="20.15" customHeight="1" spans="1:19">
      <c r="A11" s="95"/>
      <c r="B11" s="95"/>
      <c r="C11" s="95"/>
      <c r="D11" s="95"/>
      <c r="E11" s="95"/>
      <c r="F11" s="95"/>
      <c r="G11" s="96"/>
      <c r="H11" s="96"/>
      <c r="I11" s="97"/>
      <c r="J11" s="97"/>
      <c r="K11" s="97"/>
      <c r="L11" s="97"/>
      <c r="M11" s="97"/>
      <c r="N11" s="98" t="str">
        <f ca="1" t="shared" si="0"/>
        <v/>
      </c>
      <c r="O11" s="98" t="str">
        <f ca="1">IF(A11="","",IF(ISERROR(MATCH($I11,SorP!B:B,0)),"",INDIRECT("'SorP'!$A$"&amp;MATCH($N11&amp;$I11,SorP!C:C,0))))</f>
        <v/>
      </c>
      <c r="P11" s="99"/>
      <c r="Q11" s="74" t="str">
        <f t="shared" si="1"/>
        <v/>
      </c>
      <c r="R11" s="74" t="b">
        <f t="shared" si="2"/>
        <v>1</v>
      </c>
      <c r="S11" s="74" t="str">
        <f t="shared" si="3"/>
        <v/>
      </c>
    </row>
    <row r="12" s="74" customFormat="1" ht="20.15" customHeight="1" spans="1:19">
      <c r="A12" s="95"/>
      <c r="B12" s="95"/>
      <c r="C12" s="95"/>
      <c r="D12" s="95"/>
      <c r="E12" s="95"/>
      <c r="F12" s="95"/>
      <c r="G12" s="96"/>
      <c r="H12" s="96"/>
      <c r="I12" s="97"/>
      <c r="J12" s="97"/>
      <c r="K12" s="97"/>
      <c r="L12" s="97"/>
      <c r="M12" s="97"/>
      <c r="N12" s="98" t="str">
        <f ca="1" t="shared" si="0"/>
        <v/>
      </c>
      <c r="O12" s="98" t="str">
        <f ca="1">IF(A12="","",IF(ISERROR(MATCH($I12,SorP!B:B,0)),"",INDIRECT("'SorP'!$A$"&amp;MATCH($N12&amp;$I12,SorP!C:C,0))))</f>
        <v/>
      </c>
      <c r="P12" s="99"/>
      <c r="Q12" s="74" t="str">
        <f t="shared" si="1"/>
        <v/>
      </c>
      <c r="R12" s="74" t="b">
        <f t="shared" si="2"/>
        <v>1</v>
      </c>
      <c r="S12" s="74" t="str">
        <f t="shared" si="3"/>
        <v/>
      </c>
    </row>
    <row r="13" s="74" customFormat="1" ht="20.15" customHeight="1" spans="1:19">
      <c r="A13" s="95"/>
      <c r="B13" s="95"/>
      <c r="C13" s="95"/>
      <c r="D13" s="95"/>
      <c r="E13" s="95"/>
      <c r="F13" s="95"/>
      <c r="G13" s="96"/>
      <c r="H13" s="96"/>
      <c r="I13" s="97"/>
      <c r="J13" s="97"/>
      <c r="K13" s="97"/>
      <c r="L13" s="97"/>
      <c r="M13" s="97"/>
      <c r="N13" s="98" t="str">
        <f ca="1" t="shared" si="0"/>
        <v/>
      </c>
      <c r="O13" s="98" t="str">
        <f ca="1">IF(A13="","",IF(ISERROR(MATCH($I13,SorP!B:B,0)),"",INDIRECT("'SorP'!$A$"&amp;MATCH($N13&amp;$I13,SorP!C:C,0))))</f>
        <v/>
      </c>
      <c r="P13" s="99"/>
      <c r="Q13" s="74" t="str">
        <f t="shared" si="1"/>
        <v/>
      </c>
      <c r="R13" s="74" t="b">
        <f t="shared" si="2"/>
        <v>1</v>
      </c>
      <c r="S13" s="74" t="str">
        <f t="shared" si="3"/>
        <v/>
      </c>
    </row>
    <row r="14" s="74" customFormat="1" ht="20.15" customHeight="1" spans="1:19">
      <c r="A14" s="95"/>
      <c r="B14" s="95"/>
      <c r="C14" s="95"/>
      <c r="D14" s="95"/>
      <c r="E14" s="95"/>
      <c r="F14" s="95"/>
      <c r="G14" s="96"/>
      <c r="H14" s="96"/>
      <c r="I14" s="97"/>
      <c r="J14" s="97"/>
      <c r="K14" s="97"/>
      <c r="L14" s="97"/>
      <c r="M14" s="97"/>
      <c r="N14" s="98" t="str">
        <f ca="1" t="shared" si="0"/>
        <v/>
      </c>
      <c r="O14" s="98" t="str">
        <f ca="1">IF(A14="","",IF(ISERROR(MATCH($I14,SorP!B:B,0)),"",INDIRECT("'SorP'!$A$"&amp;MATCH($N14&amp;$I14,SorP!C:C,0))))</f>
        <v/>
      </c>
      <c r="P14" s="99"/>
      <c r="Q14" s="74" t="str">
        <f t="shared" si="1"/>
        <v/>
      </c>
      <c r="R14" s="74" t="b">
        <f t="shared" si="2"/>
        <v>1</v>
      </c>
      <c r="S14" s="74" t="str">
        <f t="shared" si="3"/>
        <v/>
      </c>
    </row>
    <row r="15" s="74" customFormat="1" ht="20.15" customHeight="1" spans="1:19">
      <c r="A15" s="95"/>
      <c r="B15" s="95"/>
      <c r="C15" s="95"/>
      <c r="D15" s="95"/>
      <c r="E15" s="95"/>
      <c r="F15" s="95"/>
      <c r="G15" s="96"/>
      <c r="H15" s="96"/>
      <c r="I15" s="97"/>
      <c r="J15" s="97"/>
      <c r="K15" s="97"/>
      <c r="L15" s="97"/>
      <c r="M15" s="97"/>
      <c r="N15" s="98" t="str">
        <f ca="1" t="shared" si="0"/>
        <v/>
      </c>
      <c r="O15" s="98" t="str">
        <f ca="1">IF(A15="","",IF(ISERROR(MATCH($I15,SorP!B:B,0)),"",INDIRECT("'SorP'!$A$"&amp;MATCH($N15&amp;$I15,SorP!C:C,0))))</f>
        <v/>
      </c>
      <c r="P15" s="99"/>
      <c r="Q15" s="74" t="str">
        <f t="shared" si="1"/>
        <v/>
      </c>
      <c r="R15" s="74" t="b">
        <f t="shared" si="2"/>
        <v>1</v>
      </c>
      <c r="S15" s="74" t="str">
        <f t="shared" si="3"/>
        <v/>
      </c>
    </row>
    <row r="16" s="74" customFormat="1" ht="20.15" customHeight="1" spans="1:19">
      <c r="A16" s="95"/>
      <c r="B16" s="95"/>
      <c r="C16" s="95"/>
      <c r="D16" s="95"/>
      <c r="E16" s="95"/>
      <c r="F16" s="95"/>
      <c r="G16" s="96"/>
      <c r="H16" s="96"/>
      <c r="I16" s="97"/>
      <c r="J16" s="97"/>
      <c r="K16" s="97"/>
      <c r="L16" s="97"/>
      <c r="M16" s="97"/>
      <c r="N16" s="98" t="str">
        <f ca="1" t="shared" si="0"/>
        <v/>
      </c>
      <c r="O16" s="98" t="str">
        <f ca="1">IF(A16="","",IF(ISERROR(MATCH($I16,SorP!B:B,0)),"",INDIRECT("'SorP'!$A$"&amp;MATCH($N16&amp;$I16,SorP!C:C,0))))</f>
        <v/>
      </c>
      <c r="P16" s="99"/>
      <c r="Q16" s="74" t="str">
        <f t="shared" si="1"/>
        <v/>
      </c>
      <c r="R16" s="74" t="b">
        <f t="shared" si="2"/>
        <v>1</v>
      </c>
      <c r="S16" s="74" t="str">
        <f t="shared" si="3"/>
        <v/>
      </c>
    </row>
    <row r="17" s="74" customFormat="1" ht="20.15" customHeight="1" spans="1:19">
      <c r="A17" s="95"/>
      <c r="B17" s="95"/>
      <c r="C17" s="95"/>
      <c r="D17" s="95"/>
      <c r="E17" s="95"/>
      <c r="F17" s="95"/>
      <c r="G17" s="96"/>
      <c r="H17" s="96"/>
      <c r="I17" s="97"/>
      <c r="J17" s="97"/>
      <c r="K17" s="97"/>
      <c r="L17" s="97"/>
      <c r="M17" s="97"/>
      <c r="N17" s="98" t="str">
        <f ca="1" t="shared" si="0"/>
        <v/>
      </c>
      <c r="O17" s="98" t="str">
        <f ca="1">IF(A17="","",IF(ISERROR(MATCH($I17,SorP!B:B,0)),"",INDIRECT("'SorP'!$A$"&amp;MATCH($N17&amp;$I17,SorP!C:C,0))))</f>
        <v/>
      </c>
      <c r="P17" s="99"/>
      <c r="Q17" s="74" t="str">
        <f t="shared" si="1"/>
        <v/>
      </c>
      <c r="R17" s="74" t="b">
        <f t="shared" si="2"/>
        <v>1</v>
      </c>
      <c r="S17" s="74" t="str">
        <f t="shared" si="3"/>
        <v/>
      </c>
    </row>
    <row r="18" s="74" customFormat="1" ht="20.15" customHeight="1" spans="1:19">
      <c r="A18" s="95"/>
      <c r="B18" s="95"/>
      <c r="C18" s="95"/>
      <c r="D18" s="95"/>
      <c r="E18" s="95"/>
      <c r="F18" s="95"/>
      <c r="G18" s="96"/>
      <c r="H18" s="96"/>
      <c r="I18" s="97"/>
      <c r="J18" s="97"/>
      <c r="K18" s="97"/>
      <c r="L18" s="97"/>
      <c r="M18" s="97"/>
      <c r="N18" s="98" t="str">
        <f ca="1" t="shared" si="0"/>
        <v/>
      </c>
      <c r="O18" s="98" t="str">
        <f ca="1">IF(A18="","",IF(ISERROR(MATCH($I18,SorP!B:B,0)),"",INDIRECT("'SorP'!$A$"&amp;MATCH($N18&amp;$I18,SorP!C:C,0))))</f>
        <v/>
      </c>
      <c r="P18" s="99"/>
      <c r="Q18" s="74" t="str">
        <f t="shared" si="1"/>
        <v/>
      </c>
      <c r="R18" s="74" t="b">
        <f t="shared" si="2"/>
        <v>1</v>
      </c>
      <c r="S18" s="74" t="str">
        <f t="shared" si="3"/>
        <v/>
      </c>
    </row>
    <row r="19" s="74" customFormat="1" ht="20.15" customHeight="1" spans="1:19">
      <c r="A19" s="95"/>
      <c r="B19" s="95"/>
      <c r="C19" s="95"/>
      <c r="D19" s="95"/>
      <c r="E19" s="95"/>
      <c r="F19" s="95"/>
      <c r="G19" s="96"/>
      <c r="H19" s="96"/>
      <c r="I19" s="97"/>
      <c r="J19" s="97"/>
      <c r="K19" s="97"/>
      <c r="L19" s="97"/>
      <c r="M19" s="97"/>
      <c r="N19" s="98" t="str">
        <f ca="1" t="shared" si="0"/>
        <v/>
      </c>
      <c r="O19" s="98" t="str">
        <f ca="1">IF(A19="","",IF(ISERROR(MATCH($I19,SorP!B:B,0)),"",INDIRECT("'SorP'!$A$"&amp;MATCH($N19&amp;$I19,SorP!C:C,0))))</f>
        <v/>
      </c>
      <c r="P19" s="99"/>
      <c r="Q19" s="74" t="str">
        <f t="shared" si="1"/>
        <v/>
      </c>
      <c r="R19" s="74" t="b">
        <f t="shared" si="2"/>
        <v>1</v>
      </c>
      <c r="S19" s="74" t="str">
        <f t="shared" si="3"/>
        <v/>
      </c>
    </row>
    <row r="20" s="74" customFormat="1" ht="20.15" customHeight="1" spans="1:19">
      <c r="A20" s="95"/>
      <c r="B20" s="95"/>
      <c r="C20" s="95"/>
      <c r="D20" s="95"/>
      <c r="E20" s="95"/>
      <c r="F20" s="95"/>
      <c r="G20" s="96"/>
      <c r="H20" s="96"/>
      <c r="I20" s="97"/>
      <c r="J20" s="97"/>
      <c r="K20" s="97"/>
      <c r="L20" s="97"/>
      <c r="M20" s="97"/>
      <c r="N20" s="98" t="str">
        <f ca="1" t="shared" si="0"/>
        <v/>
      </c>
      <c r="O20" s="98" t="str">
        <f ca="1">IF(A20="","",IF(ISERROR(MATCH($I20,SorP!B:B,0)),"",INDIRECT("'SorP'!$A$"&amp;MATCH($N20&amp;$I20,SorP!C:C,0))))</f>
        <v/>
      </c>
      <c r="P20" s="99"/>
      <c r="Q20" s="74" t="str">
        <f t="shared" si="1"/>
        <v/>
      </c>
      <c r="R20" s="74" t="b">
        <f t="shared" si="2"/>
        <v>1</v>
      </c>
      <c r="S20" s="74" t="str">
        <f t="shared" si="3"/>
        <v/>
      </c>
    </row>
    <row r="21" s="74" customFormat="1" ht="20.15" customHeight="1" spans="1:19">
      <c r="A21" s="95"/>
      <c r="B21" s="95"/>
      <c r="C21" s="95"/>
      <c r="D21" s="95"/>
      <c r="E21" s="95"/>
      <c r="F21" s="95"/>
      <c r="G21" s="96"/>
      <c r="H21" s="96"/>
      <c r="I21" s="97"/>
      <c r="J21" s="97"/>
      <c r="K21" s="97"/>
      <c r="L21" s="97"/>
      <c r="M21" s="97"/>
      <c r="N21" s="98" t="str">
        <f ca="1" t="shared" si="0"/>
        <v/>
      </c>
      <c r="O21" s="98" t="str">
        <f ca="1">IF(A21="","",IF(ISERROR(MATCH($I21,SorP!B:B,0)),"",INDIRECT("'SorP'!$A$"&amp;MATCH($N21&amp;$I21,SorP!C:C,0))))</f>
        <v/>
      </c>
      <c r="P21" s="99"/>
      <c r="Q21" s="74" t="str">
        <f t="shared" si="1"/>
        <v/>
      </c>
      <c r="R21" s="74" t="b">
        <f t="shared" si="2"/>
        <v>1</v>
      </c>
      <c r="S21" s="74" t="str">
        <f t="shared" si="3"/>
        <v/>
      </c>
    </row>
    <row r="22" s="74" customFormat="1" ht="20.15" customHeight="1" spans="1:19">
      <c r="A22" s="95"/>
      <c r="B22" s="95"/>
      <c r="C22" s="95"/>
      <c r="D22" s="95"/>
      <c r="E22" s="95"/>
      <c r="F22" s="95"/>
      <c r="G22" s="96"/>
      <c r="H22" s="96"/>
      <c r="I22" s="97"/>
      <c r="J22" s="97"/>
      <c r="K22" s="97"/>
      <c r="L22" s="97"/>
      <c r="M22" s="97"/>
      <c r="N22" s="98" t="str">
        <f ca="1" t="shared" si="0"/>
        <v/>
      </c>
      <c r="O22" s="98" t="str">
        <f ca="1">IF(A22="","",IF(ISERROR(MATCH($I22,SorP!B:B,0)),"",INDIRECT("'SorP'!$A$"&amp;MATCH($N22&amp;$I22,SorP!C:C,0))))</f>
        <v/>
      </c>
      <c r="P22" s="99"/>
      <c r="Q22" s="74" t="str">
        <f t="shared" si="1"/>
        <v/>
      </c>
      <c r="R22" s="74" t="b">
        <f t="shared" si="2"/>
        <v>1</v>
      </c>
      <c r="S22" s="74" t="str">
        <f t="shared" si="3"/>
        <v/>
      </c>
    </row>
    <row r="23" s="74" customFormat="1" ht="20.15" customHeight="1" spans="1:19">
      <c r="A23" s="95"/>
      <c r="B23" s="95"/>
      <c r="C23" s="95"/>
      <c r="D23" s="95"/>
      <c r="E23" s="95"/>
      <c r="F23" s="95"/>
      <c r="G23" s="96"/>
      <c r="H23" s="96"/>
      <c r="I23" s="97"/>
      <c r="J23" s="97"/>
      <c r="K23" s="97"/>
      <c r="L23" s="97"/>
      <c r="M23" s="97"/>
      <c r="N23" s="98" t="str">
        <f ca="1" t="shared" si="0"/>
        <v/>
      </c>
      <c r="O23" s="98" t="str">
        <f ca="1">IF(A23="","",IF(ISERROR(MATCH($I23,SorP!B:B,0)),"",INDIRECT("'SorP'!$A$"&amp;MATCH($N23&amp;$I23,SorP!C:C,0))))</f>
        <v/>
      </c>
      <c r="P23" s="99"/>
      <c r="Q23" s="74" t="str">
        <f t="shared" si="1"/>
        <v/>
      </c>
      <c r="R23" s="74" t="b">
        <f t="shared" si="2"/>
        <v>1</v>
      </c>
      <c r="S23" s="74" t="str">
        <f t="shared" si="3"/>
        <v/>
      </c>
    </row>
    <row r="24" s="74" customFormat="1" ht="20.15" customHeight="1" spans="1:19">
      <c r="A24" s="95"/>
      <c r="B24" s="95"/>
      <c r="C24" s="95"/>
      <c r="D24" s="95"/>
      <c r="E24" s="95"/>
      <c r="F24" s="95"/>
      <c r="G24" s="96"/>
      <c r="H24" s="96"/>
      <c r="I24" s="97"/>
      <c r="J24" s="97"/>
      <c r="K24" s="97"/>
      <c r="L24" s="97"/>
      <c r="M24" s="97"/>
      <c r="N24" s="98" t="str">
        <f ca="1" t="shared" si="0"/>
        <v/>
      </c>
      <c r="O24" s="98" t="str">
        <f ca="1">IF(A24="","",IF(ISERROR(MATCH($I24,SorP!B:B,0)),"",INDIRECT("'SorP'!$A$"&amp;MATCH($N24&amp;$I24,SorP!C:C,0))))</f>
        <v/>
      </c>
      <c r="P24" s="99"/>
      <c r="Q24" s="74" t="str">
        <f t="shared" si="1"/>
        <v/>
      </c>
      <c r="R24" s="74" t="b">
        <f t="shared" si="2"/>
        <v>1</v>
      </c>
      <c r="S24" s="74" t="str">
        <f t="shared" si="3"/>
        <v/>
      </c>
    </row>
    <row r="25" s="74" customFormat="1" ht="20.15" customHeight="1" spans="1:19">
      <c r="A25" s="95"/>
      <c r="B25" s="95"/>
      <c r="C25" s="95"/>
      <c r="D25" s="95"/>
      <c r="E25" s="95"/>
      <c r="F25" s="95"/>
      <c r="G25" s="96"/>
      <c r="H25" s="96"/>
      <c r="I25" s="97"/>
      <c r="J25" s="97"/>
      <c r="K25" s="97"/>
      <c r="L25" s="97"/>
      <c r="M25" s="97"/>
      <c r="N25" s="98" t="str">
        <f ca="1" t="shared" si="0"/>
        <v/>
      </c>
      <c r="O25" s="98" t="str">
        <f ca="1">IF(A25="","",IF(ISERROR(MATCH($I25,SorP!B:B,0)),"",INDIRECT("'SorP'!$A$"&amp;MATCH($N25&amp;$I25,SorP!C:C,0))))</f>
        <v/>
      </c>
      <c r="P25" s="99"/>
      <c r="Q25" s="74" t="str">
        <f t="shared" si="1"/>
        <v/>
      </c>
      <c r="R25" s="74" t="b">
        <f t="shared" si="2"/>
        <v>1</v>
      </c>
      <c r="S25" s="74" t="str">
        <f t="shared" si="3"/>
        <v/>
      </c>
    </row>
    <row r="26" s="74" customFormat="1" ht="20.15" customHeight="1" spans="1:19">
      <c r="A26" s="95"/>
      <c r="B26" s="95"/>
      <c r="C26" s="95"/>
      <c r="D26" s="95"/>
      <c r="E26" s="95"/>
      <c r="F26" s="95"/>
      <c r="G26" s="96"/>
      <c r="H26" s="96"/>
      <c r="I26" s="97"/>
      <c r="J26" s="97"/>
      <c r="K26" s="97"/>
      <c r="L26" s="97"/>
      <c r="M26" s="97"/>
      <c r="N26" s="98" t="str">
        <f ca="1" t="shared" si="0"/>
        <v/>
      </c>
      <c r="O26" s="98" t="str">
        <f ca="1">IF(A26="","",IF(ISERROR(MATCH($I26,SorP!B:B,0)),"",INDIRECT("'SorP'!$A$"&amp;MATCH($N26&amp;$I26,SorP!C:C,0))))</f>
        <v/>
      </c>
      <c r="P26" s="99"/>
      <c r="Q26" s="74" t="str">
        <f t="shared" si="1"/>
        <v/>
      </c>
      <c r="R26" s="74" t="b">
        <f t="shared" si="2"/>
        <v>1</v>
      </c>
      <c r="S26" s="74" t="str">
        <f t="shared" si="3"/>
        <v/>
      </c>
    </row>
    <row r="27" s="74" customFormat="1" ht="20.15" customHeight="1" spans="1:19">
      <c r="A27" s="95"/>
      <c r="B27" s="95"/>
      <c r="C27" s="95"/>
      <c r="D27" s="95"/>
      <c r="E27" s="95"/>
      <c r="F27" s="95"/>
      <c r="G27" s="96"/>
      <c r="H27" s="96"/>
      <c r="I27" s="97"/>
      <c r="J27" s="97"/>
      <c r="K27" s="97"/>
      <c r="L27" s="97"/>
      <c r="M27" s="97"/>
      <c r="N27" s="98" t="str">
        <f ca="1" t="shared" si="0"/>
        <v/>
      </c>
      <c r="O27" s="98" t="str">
        <f ca="1">IF(A27="","",IF(ISERROR(MATCH($I27,SorP!B:B,0)),"",INDIRECT("'SorP'!$A$"&amp;MATCH($N27&amp;$I27,SorP!C:C,0))))</f>
        <v/>
      </c>
      <c r="P27" s="99"/>
      <c r="Q27" s="74" t="str">
        <f t="shared" si="1"/>
        <v/>
      </c>
      <c r="R27" s="74" t="b">
        <f t="shared" si="2"/>
        <v>1</v>
      </c>
      <c r="S27" s="74" t="str">
        <f t="shared" si="3"/>
        <v/>
      </c>
    </row>
    <row r="28" s="74" customFormat="1" ht="20.15" customHeight="1" spans="1:19">
      <c r="A28" s="95"/>
      <c r="B28" s="95"/>
      <c r="C28" s="95"/>
      <c r="D28" s="95"/>
      <c r="E28" s="95"/>
      <c r="F28" s="95"/>
      <c r="G28" s="96"/>
      <c r="H28" s="96"/>
      <c r="I28" s="97"/>
      <c r="J28" s="97"/>
      <c r="K28" s="97"/>
      <c r="L28" s="97"/>
      <c r="M28" s="97"/>
      <c r="N28" s="98" t="str">
        <f ca="1" t="shared" si="0"/>
        <v/>
      </c>
      <c r="O28" s="98" t="str">
        <f ca="1">IF(A28="","",IF(ISERROR(MATCH($I28,SorP!B:B,0)),"",INDIRECT("'SorP'!$A$"&amp;MATCH($N28&amp;$I28,SorP!C:C,0))))</f>
        <v/>
      </c>
      <c r="P28" s="99"/>
      <c r="Q28" s="74" t="str">
        <f t="shared" si="1"/>
        <v/>
      </c>
      <c r="R28" s="74" t="b">
        <f t="shared" si="2"/>
        <v>1</v>
      </c>
      <c r="S28" s="74" t="str">
        <f t="shared" si="3"/>
        <v/>
      </c>
    </row>
    <row r="29" s="74" customFormat="1" ht="20.15" customHeight="1" spans="1:19">
      <c r="A29" s="95"/>
      <c r="B29" s="95"/>
      <c r="C29" s="95"/>
      <c r="D29" s="95"/>
      <c r="E29" s="95"/>
      <c r="F29" s="95"/>
      <c r="G29" s="96"/>
      <c r="H29" s="96"/>
      <c r="I29" s="97"/>
      <c r="J29" s="97"/>
      <c r="K29" s="97"/>
      <c r="L29" s="97"/>
      <c r="M29" s="97"/>
      <c r="N29" s="98" t="str">
        <f ca="1" t="shared" si="0"/>
        <v/>
      </c>
      <c r="O29" s="98" t="str">
        <f ca="1">IF(A29="","",IF(ISERROR(MATCH($I29,SorP!B:B,0)),"",INDIRECT("'SorP'!$A$"&amp;MATCH($N29&amp;$I29,SorP!C:C,0))))</f>
        <v/>
      </c>
      <c r="P29" s="99"/>
      <c r="Q29" s="74" t="str">
        <f t="shared" si="1"/>
        <v/>
      </c>
      <c r="R29" s="74" t="b">
        <f t="shared" si="2"/>
        <v>1</v>
      </c>
      <c r="S29" s="74" t="str">
        <f t="shared" si="3"/>
        <v/>
      </c>
    </row>
    <row r="30" s="74" customFormat="1" ht="20.15" customHeight="1" spans="1:19">
      <c r="A30" s="95"/>
      <c r="B30" s="95"/>
      <c r="C30" s="95"/>
      <c r="D30" s="95"/>
      <c r="E30" s="95"/>
      <c r="F30" s="95"/>
      <c r="G30" s="96"/>
      <c r="H30" s="96"/>
      <c r="I30" s="97"/>
      <c r="J30" s="97"/>
      <c r="K30" s="97"/>
      <c r="L30" s="97"/>
      <c r="M30" s="97"/>
      <c r="N30" s="98" t="str">
        <f ca="1" t="shared" si="0"/>
        <v/>
      </c>
      <c r="O30" s="98" t="str">
        <f ca="1">IF(A30="","",IF(ISERROR(MATCH($I30,SorP!B:B,0)),"",INDIRECT("'SorP'!$A$"&amp;MATCH($N30&amp;$I30,SorP!C:C,0))))</f>
        <v/>
      </c>
      <c r="P30" s="99"/>
      <c r="Q30" s="74" t="str">
        <f t="shared" si="1"/>
        <v/>
      </c>
      <c r="R30" s="74" t="b">
        <f t="shared" si="2"/>
        <v>1</v>
      </c>
      <c r="S30" s="74" t="str">
        <f t="shared" si="3"/>
        <v/>
      </c>
    </row>
    <row r="31" s="74" customFormat="1" ht="20.15" customHeight="1" spans="1:19">
      <c r="A31" s="95"/>
      <c r="B31" s="95"/>
      <c r="C31" s="95"/>
      <c r="D31" s="95"/>
      <c r="E31" s="95"/>
      <c r="F31" s="95"/>
      <c r="G31" s="96"/>
      <c r="H31" s="96"/>
      <c r="I31" s="97"/>
      <c r="J31" s="97"/>
      <c r="K31" s="97"/>
      <c r="L31" s="97"/>
      <c r="M31" s="97"/>
      <c r="N31" s="98" t="str">
        <f ca="1" t="shared" si="0"/>
        <v/>
      </c>
      <c r="O31" s="98" t="str">
        <f ca="1">IF(A31="","",IF(ISERROR(MATCH($I31,SorP!B:B,0)),"",INDIRECT("'SorP'!$A$"&amp;MATCH($N31&amp;$I31,SorP!C:C,0))))</f>
        <v/>
      </c>
      <c r="P31" s="99"/>
      <c r="Q31" s="74" t="str">
        <f t="shared" si="1"/>
        <v/>
      </c>
      <c r="R31" s="74" t="b">
        <f t="shared" si="2"/>
        <v>1</v>
      </c>
      <c r="S31" s="74" t="str">
        <f t="shared" si="3"/>
        <v/>
      </c>
    </row>
    <row r="32" s="74" customFormat="1" ht="20.15" customHeight="1" spans="1:19">
      <c r="A32" s="95"/>
      <c r="B32" s="95"/>
      <c r="C32" s="95"/>
      <c r="D32" s="95"/>
      <c r="E32" s="95"/>
      <c r="F32" s="95"/>
      <c r="G32" s="96"/>
      <c r="H32" s="96"/>
      <c r="I32" s="97"/>
      <c r="J32" s="97"/>
      <c r="K32" s="97"/>
      <c r="L32" s="97"/>
      <c r="M32" s="97"/>
      <c r="N32" s="98" t="str">
        <f ca="1" t="shared" si="0"/>
        <v/>
      </c>
      <c r="O32" s="98" t="str">
        <f ca="1">IF(A32="","",IF(ISERROR(MATCH($I32,SorP!B:B,0)),"",INDIRECT("'SorP'!$A$"&amp;MATCH($N32&amp;$I32,SorP!C:C,0))))</f>
        <v/>
      </c>
      <c r="P32" s="99"/>
      <c r="Q32" s="74" t="str">
        <f t="shared" si="1"/>
        <v/>
      </c>
      <c r="R32" s="74" t="b">
        <f t="shared" si="2"/>
        <v>1</v>
      </c>
      <c r="S32" s="74" t="str">
        <f t="shared" si="3"/>
        <v/>
      </c>
    </row>
    <row r="33" s="74" customFormat="1" ht="20.15" customHeight="1" spans="1:19">
      <c r="A33" s="95"/>
      <c r="B33" s="95"/>
      <c r="C33" s="95"/>
      <c r="D33" s="95"/>
      <c r="E33" s="95"/>
      <c r="F33" s="95"/>
      <c r="G33" s="96"/>
      <c r="H33" s="96"/>
      <c r="I33" s="97"/>
      <c r="J33" s="97"/>
      <c r="K33" s="97"/>
      <c r="L33" s="97"/>
      <c r="M33" s="97"/>
      <c r="N33" s="98" t="str">
        <f ca="1" t="shared" si="0"/>
        <v/>
      </c>
      <c r="O33" s="98" t="str">
        <f ca="1">IF(A33="","",IF(ISERROR(MATCH($I33,SorP!B:B,0)),"",INDIRECT("'SorP'!$A$"&amp;MATCH($N33&amp;$I33,SorP!C:C,0))))</f>
        <v/>
      </c>
      <c r="P33" s="99"/>
      <c r="Q33" s="74" t="str">
        <f t="shared" si="1"/>
        <v/>
      </c>
      <c r="R33" s="74" t="b">
        <f t="shared" si="2"/>
        <v>1</v>
      </c>
      <c r="S33" s="74" t="str">
        <f t="shared" si="3"/>
        <v/>
      </c>
    </row>
    <row r="34" s="74" customFormat="1" ht="20.15" customHeight="1" spans="1:19">
      <c r="A34" s="95"/>
      <c r="B34" s="95"/>
      <c r="C34" s="95"/>
      <c r="D34" s="95"/>
      <c r="E34" s="95"/>
      <c r="F34" s="95"/>
      <c r="G34" s="96"/>
      <c r="H34" s="96"/>
      <c r="I34" s="97"/>
      <c r="J34" s="97"/>
      <c r="K34" s="97"/>
      <c r="L34" s="97"/>
      <c r="M34" s="97"/>
      <c r="N34" s="98" t="str">
        <f ca="1" t="shared" si="0"/>
        <v/>
      </c>
      <c r="O34" s="98" t="str">
        <f ca="1">IF(A34="","",IF(ISERROR(MATCH($I34,SorP!B:B,0)),"",INDIRECT("'SorP'!$A$"&amp;MATCH($N34&amp;$I34,SorP!C:C,0))))</f>
        <v/>
      </c>
      <c r="P34" s="99"/>
      <c r="Q34" s="74" t="str">
        <f t="shared" si="1"/>
        <v/>
      </c>
      <c r="R34" s="74" t="b">
        <f t="shared" si="2"/>
        <v>1</v>
      </c>
      <c r="S34" s="74" t="str">
        <f t="shared" si="3"/>
        <v/>
      </c>
    </row>
    <row r="35" s="74" customFormat="1" ht="20.15" customHeight="1" spans="1:19">
      <c r="A35" s="95"/>
      <c r="B35" s="95"/>
      <c r="C35" s="95"/>
      <c r="D35" s="95"/>
      <c r="E35" s="95"/>
      <c r="F35" s="95"/>
      <c r="G35" s="96"/>
      <c r="H35" s="96"/>
      <c r="I35" s="97"/>
      <c r="J35" s="97"/>
      <c r="K35" s="97"/>
      <c r="L35" s="97"/>
      <c r="M35" s="97"/>
      <c r="N35" s="98" t="str">
        <f ca="1" t="shared" si="0"/>
        <v/>
      </c>
      <c r="O35" s="98" t="str">
        <f ca="1">IF(A35="","",IF(ISERROR(MATCH($I35,SorP!B:B,0)),"",INDIRECT("'SorP'!$A$"&amp;MATCH($N35&amp;$I35,SorP!C:C,0))))</f>
        <v/>
      </c>
      <c r="P35" s="99"/>
      <c r="Q35" s="74" t="str">
        <f t="shared" si="1"/>
        <v/>
      </c>
      <c r="R35" s="74" t="b">
        <f t="shared" si="2"/>
        <v>1</v>
      </c>
      <c r="S35" s="74" t="str">
        <f t="shared" si="3"/>
        <v/>
      </c>
    </row>
    <row r="36" s="74" customFormat="1" ht="20.15" customHeight="1" spans="1:19">
      <c r="A36" s="95"/>
      <c r="B36" s="95"/>
      <c r="C36" s="95"/>
      <c r="D36" s="95"/>
      <c r="E36" s="95"/>
      <c r="F36" s="95"/>
      <c r="G36" s="96"/>
      <c r="H36" s="96"/>
      <c r="I36" s="97"/>
      <c r="J36" s="97"/>
      <c r="K36" s="97"/>
      <c r="L36" s="97"/>
      <c r="M36" s="97"/>
      <c r="N36" s="98" t="str">
        <f ca="1" t="shared" si="0"/>
        <v/>
      </c>
      <c r="O36" s="98" t="str">
        <f ca="1">IF(A36="","",IF(ISERROR(MATCH($I36,SorP!B:B,0)),"",INDIRECT("'SorP'!$A$"&amp;MATCH($N36&amp;$I36,SorP!C:C,0))))</f>
        <v/>
      </c>
      <c r="P36" s="99"/>
      <c r="Q36" s="74" t="str">
        <f t="shared" si="1"/>
        <v/>
      </c>
      <c r="R36" s="74" t="b">
        <f t="shared" si="2"/>
        <v>1</v>
      </c>
      <c r="S36" s="74" t="str">
        <f t="shared" si="3"/>
        <v/>
      </c>
    </row>
    <row r="37" s="74" customFormat="1" ht="20.15" customHeight="1" spans="1:19">
      <c r="A37" s="95"/>
      <c r="B37" s="95"/>
      <c r="C37" s="95"/>
      <c r="D37" s="95"/>
      <c r="E37" s="95"/>
      <c r="F37" s="95"/>
      <c r="G37" s="96"/>
      <c r="H37" s="96"/>
      <c r="I37" s="97"/>
      <c r="J37" s="97"/>
      <c r="K37" s="97"/>
      <c r="L37" s="97"/>
      <c r="M37" s="97"/>
      <c r="N37" s="98" t="str">
        <f ca="1" t="shared" si="0"/>
        <v/>
      </c>
      <c r="O37" s="98" t="str">
        <f ca="1">IF(A37="","",IF(ISERROR(MATCH($I37,SorP!B:B,0)),"",INDIRECT("'SorP'!$A$"&amp;MATCH($N37&amp;$I37,SorP!C:C,0))))</f>
        <v/>
      </c>
      <c r="P37" s="99"/>
      <c r="Q37" s="74" t="str">
        <f t="shared" si="1"/>
        <v/>
      </c>
      <c r="R37" s="74" t="b">
        <f t="shared" si="2"/>
        <v>1</v>
      </c>
      <c r="S37" s="74" t="str">
        <f t="shared" si="3"/>
        <v/>
      </c>
    </row>
    <row r="38" s="74" customFormat="1" ht="20.15" customHeight="1" spans="1:19">
      <c r="A38" s="95"/>
      <c r="B38" s="95"/>
      <c r="C38" s="95"/>
      <c r="D38" s="95"/>
      <c r="E38" s="95"/>
      <c r="F38" s="95"/>
      <c r="G38" s="96"/>
      <c r="H38" s="96"/>
      <c r="I38" s="97"/>
      <c r="J38" s="97"/>
      <c r="K38" s="97"/>
      <c r="L38" s="97"/>
      <c r="M38" s="97"/>
      <c r="N38" s="98" t="str">
        <f ca="1" t="shared" si="0"/>
        <v/>
      </c>
      <c r="O38" s="98" t="str">
        <f ca="1">IF(A38="","",IF(ISERROR(MATCH($I38,SorP!B:B,0)),"",INDIRECT("'SorP'!$A$"&amp;MATCH($N38&amp;$I38,SorP!C:C,0))))</f>
        <v/>
      </c>
      <c r="P38" s="99"/>
      <c r="Q38" s="74" t="str">
        <f t="shared" si="1"/>
        <v/>
      </c>
      <c r="R38" s="74" t="b">
        <f t="shared" si="2"/>
        <v>1</v>
      </c>
      <c r="S38" s="74" t="str">
        <f t="shared" si="3"/>
        <v/>
      </c>
    </row>
    <row r="39" s="74" customFormat="1" ht="20.15" customHeight="1" spans="1:19">
      <c r="A39" s="95"/>
      <c r="B39" s="95"/>
      <c r="C39" s="95"/>
      <c r="D39" s="95"/>
      <c r="E39" s="95"/>
      <c r="F39" s="95"/>
      <c r="G39" s="96"/>
      <c r="H39" s="96"/>
      <c r="I39" s="97"/>
      <c r="J39" s="97"/>
      <c r="K39" s="97"/>
      <c r="L39" s="97"/>
      <c r="M39" s="97"/>
      <c r="N39" s="98" t="str">
        <f ca="1" t="shared" si="0"/>
        <v/>
      </c>
      <c r="O39" s="98" t="str">
        <f ca="1">IF(A39="","",IF(ISERROR(MATCH($I39,SorP!B:B,0)),"",INDIRECT("'SorP'!$A$"&amp;MATCH($N39&amp;$I39,SorP!C:C,0))))</f>
        <v/>
      </c>
      <c r="P39" s="99"/>
      <c r="Q39" s="74" t="str">
        <f t="shared" si="1"/>
        <v/>
      </c>
      <c r="R39" s="74" t="b">
        <f t="shared" si="2"/>
        <v>1</v>
      </c>
      <c r="S39" s="74" t="str">
        <f t="shared" si="3"/>
        <v/>
      </c>
    </row>
    <row r="40" s="74" customFormat="1" ht="20.15" customHeight="1" spans="1:19">
      <c r="A40" s="95"/>
      <c r="B40" s="95"/>
      <c r="C40" s="95"/>
      <c r="D40" s="95"/>
      <c r="E40" s="95"/>
      <c r="F40" s="95"/>
      <c r="G40" s="96"/>
      <c r="H40" s="96"/>
      <c r="I40" s="97"/>
      <c r="J40" s="97"/>
      <c r="K40" s="97"/>
      <c r="L40" s="97"/>
      <c r="M40" s="97"/>
      <c r="N40" s="98" t="str">
        <f ca="1" t="shared" si="0"/>
        <v/>
      </c>
      <c r="O40" s="98" t="str">
        <f ca="1">IF(A40="","",IF(ISERROR(MATCH($I40,SorP!B:B,0)),"",INDIRECT("'SorP'!$A$"&amp;MATCH($N40&amp;$I40,SorP!C:C,0))))</f>
        <v/>
      </c>
      <c r="P40" s="99"/>
      <c r="Q40" s="74" t="str">
        <f t="shared" si="1"/>
        <v/>
      </c>
      <c r="R40" s="74" t="b">
        <f t="shared" si="2"/>
        <v>1</v>
      </c>
      <c r="S40" s="74" t="str">
        <f t="shared" si="3"/>
        <v/>
      </c>
    </row>
    <row r="41" s="74" customFormat="1" ht="20.15" customHeight="1" spans="1:19">
      <c r="A41" s="95"/>
      <c r="B41" s="95"/>
      <c r="C41" s="95"/>
      <c r="D41" s="95"/>
      <c r="E41" s="95"/>
      <c r="F41" s="95"/>
      <c r="G41" s="96"/>
      <c r="H41" s="96"/>
      <c r="I41" s="97"/>
      <c r="J41" s="97"/>
      <c r="K41" s="97"/>
      <c r="L41" s="97"/>
      <c r="M41" s="97"/>
      <c r="N41" s="98" t="str">
        <f ca="1" t="shared" si="0"/>
        <v/>
      </c>
      <c r="O41" s="98" t="str">
        <f ca="1">IF(A41="","",IF(ISERROR(MATCH($I41,SorP!B:B,0)),"",INDIRECT("'SorP'!$A$"&amp;MATCH($N41&amp;$I41,SorP!C:C,0))))</f>
        <v/>
      </c>
      <c r="P41" s="99"/>
      <c r="Q41" s="74" t="str">
        <f t="shared" si="1"/>
        <v/>
      </c>
      <c r="R41" s="74" t="b">
        <f t="shared" si="2"/>
        <v>1</v>
      </c>
      <c r="S41" s="74" t="str">
        <f t="shared" si="3"/>
        <v/>
      </c>
    </row>
    <row r="42" s="74" customFormat="1" ht="20.15" customHeight="1" spans="1:19">
      <c r="A42" s="95"/>
      <c r="B42" s="95"/>
      <c r="C42" s="95"/>
      <c r="D42" s="95"/>
      <c r="E42" s="95"/>
      <c r="F42" s="95"/>
      <c r="G42" s="96"/>
      <c r="H42" s="96"/>
      <c r="I42" s="97"/>
      <c r="J42" s="97"/>
      <c r="K42" s="97"/>
      <c r="L42" s="97"/>
      <c r="M42" s="97"/>
      <c r="N42" s="98" t="str">
        <f ca="1" t="shared" si="0"/>
        <v/>
      </c>
      <c r="O42" s="98" t="str">
        <f ca="1">IF(A42="","",IF(ISERROR(MATCH($I42,SorP!B:B,0)),"",INDIRECT("'SorP'!$A$"&amp;MATCH($N42&amp;$I42,SorP!C:C,0))))</f>
        <v/>
      </c>
      <c r="P42" s="99"/>
      <c r="Q42" s="74" t="str">
        <f t="shared" si="1"/>
        <v/>
      </c>
      <c r="R42" s="74" t="b">
        <f t="shared" si="2"/>
        <v>1</v>
      </c>
      <c r="S42" s="74" t="str">
        <f t="shared" si="3"/>
        <v/>
      </c>
    </row>
    <row r="43" s="74" customFormat="1" ht="20.15" customHeight="1" spans="1:19">
      <c r="A43" s="95"/>
      <c r="B43" s="95"/>
      <c r="C43" s="95"/>
      <c r="D43" s="95"/>
      <c r="E43" s="95"/>
      <c r="F43" s="95"/>
      <c r="G43" s="96"/>
      <c r="H43" s="96"/>
      <c r="I43" s="97"/>
      <c r="J43" s="97"/>
      <c r="K43" s="97"/>
      <c r="L43" s="97"/>
      <c r="M43" s="97"/>
      <c r="N43" s="98" t="str">
        <f ca="1" t="shared" si="0"/>
        <v/>
      </c>
      <c r="O43" s="98" t="str">
        <f ca="1">IF(A43="","",IF(ISERROR(MATCH($I43,SorP!B:B,0)),"",INDIRECT("'SorP'!$A$"&amp;MATCH($N43&amp;$I43,SorP!C:C,0))))</f>
        <v/>
      </c>
      <c r="P43" s="99"/>
      <c r="Q43" s="74" t="str">
        <f t="shared" si="1"/>
        <v/>
      </c>
      <c r="R43" s="74" t="b">
        <f t="shared" si="2"/>
        <v>1</v>
      </c>
      <c r="S43" s="74" t="str">
        <f t="shared" si="3"/>
        <v/>
      </c>
    </row>
    <row r="44" s="74" customFormat="1" ht="20.15" customHeight="1" spans="1:19">
      <c r="A44" s="95"/>
      <c r="B44" s="95"/>
      <c r="C44" s="95"/>
      <c r="D44" s="95"/>
      <c r="E44" s="95"/>
      <c r="F44" s="95"/>
      <c r="G44" s="96"/>
      <c r="H44" s="96"/>
      <c r="I44" s="97"/>
      <c r="J44" s="97"/>
      <c r="K44" s="97"/>
      <c r="L44" s="97"/>
      <c r="M44" s="97"/>
      <c r="N44" s="98" t="str">
        <f ca="1" t="shared" si="0"/>
        <v/>
      </c>
      <c r="O44" s="98" t="str">
        <f ca="1">IF(A44="","",IF(ISERROR(MATCH($I44,SorP!B:B,0)),"",INDIRECT("'SorP'!$A$"&amp;MATCH($N44&amp;$I44,SorP!C:C,0))))</f>
        <v/>
      </c>
      <c r="P44" s="99"/>
      <c r="Q44" s="74" t="str">
        <f t="shared" si="1"/>
        <v/>
      </c>
      <c r="R44" s="74" t="b">
        <f t="shared" si="2"/>
        <v>1</v>
      </c>
      <c r="S44" s="74" t="str">
        <f t="shared" si="3"/>
        <v/>
      </c>
    </row>
    <row r="45" s="74" customFormat="1" ht="20.15" customHeight="1" spans="1:19">
      <c r="A45" s="95"/>
      <c r="B45" s="95"/>
      <c r="C45" s="95"/>
      <c r="D45" s="95"/>
      <c r="E45" s="95"/>
      <c r="F45" s="95"/>
      <c r="G45" s="96"/>
      <c r="H45" s="96"/>
      <c r="I45" s="97"/>
      <c r="J45" s="97"/>
      <c r="K45" s="97"/>
      <c r="L45" s="97"/>
      <c r="M45" s="97"/>
      <c r="N45" s="98" t="str">
        <f ca="1" t="shared" si="0"/>
        <v/>
      </c>
      <c r="O45" s="98" t="str">
        <f ca="1">IF(A45="","",IF(ISERROR(MATCH($I45,SorP!B:B,0)),"",INDIRECT("'SorP'!$A$"&amp;MATCH($N45&amp;$I45,SorP!C:C,0))))</f>
        <v/>
      </c>
      <c r="P45" s="99"/>
      <c r="Q45" s="74" t="str">
        <f t="shared" si="1"/>
        <v/>
      </c>
      <c r="R45" s="74" t="b">
        <f t="shared" si="2"/>
        <v>1</v>
      </c>
      <c r="S45" s="74" t="str">
        <f t="shared" si="3"/>
        <v/>
      </c>
    </row>
    <row r="46" s="74" customFormat="1" ht="20.15" customHeight="1" spans="1:19">
      <c r="A46" s="95"/>
      <c r="B46" s="95"/>
      <c r="C46" s="95"/>
      <c r="D46" s="95"/>
      <c r="E46" s="95"/>
      <c r="F46" s="95"/>
      <c r="G46" s="96"/>
      <c r="H46" s="96"/>
      <c r="I46" s="97"/>
      <c r="J46" s="97"/>
      <c r="K46" s="97"/>
      <c r="L46" s="97"/>
      <c r="M46" s="97"/>
      <c r="N46" s="98" t="str">
        <f ca="1" t="shared" si="0"/>
        <v/>
      </c>
      <c r="O46" s="98" t="str">
        <f ca="1">IF(A46="","",IF(ISERROR(MATCH($I46,SorP!B:B,0)),"",INDIRECT("'SorP'!$A$"&amp;MATCH($N46&amp;$I46,SorP!C:C,0))))</f>
        <v/>
      </c>
      <c r="P46" s="99"/>
      <c r="Q46" s="74" t="str">
        <f t="shared" si="1"/>
        <v/>
      </c>
      <c r="R46" s="74" t="b">
        <f t="shared" si="2"/>
        <v>1</v>
      </c>
      <c r="S46" s="74" t="str">
        <f t="shared" si="3"/>
        <v/>
      </c>
    </row>
    <row r="47" s="74" customFormat="1" ht="20.15" customHeight="1" spans="1:19">
      <c r="A47" s="95"/>
      <c r="B47" s="95"/>
      <c r="C47" s="95"/>
      <c r="D47" s="95"/>
      <c r="E47" s="95"/>
      <c r="F47" s="95"/>
      <c r="G47" s="96"/>
      <c r="H47" s="96"/>
      <c r="I47" s="97"/>
      <c r="J47" s="97"/>
      <c r="K47" s="97"/>
      <c r="L47" s="97"/>
      <c r="M47" s="97"/>
      <c r="N47" s="98" t="str">
        <f ca="1" t="shared" si="0"/>
        <v/>
      </c>
      <c r="O47" s="98" t="str">
        <f ca="1">IF(A47="","",IF(ISERROR(MATCH($I47,SorP!B:B,0)),"",INDIRECT("'SorP'!$A$"&amp;MATCH($N47&amp;$I47,SorP!C:C,0))))</f>
        <v/>
      </c>
      <c r="P47" s="99"/>
      <c r="Q47" s="74" t="str">
        <f t="shared" si="1"/>
        <v/>
      </c>
      <c r="R47" s="74" t="b">
        <f t="shared" si="2"/>
        <v>1</v>
      </c>
      <c r="S47" s="74" t="str">
        <f t="shared" si="3"/>
        <v/>
      </c>
    </row>
    <row r="48" s="74" customFormat="1" ht="20.15" customHeight="1" spans="1:19">
      <c r="A48" s="95"/>
      <c r="B48" s="95"/>
      <c r="C48" s="95"/>
      <c r="D48" s="95"/>
      <c r="E48" s="95"/>
      <c r="F48" s="95"/>
      <c r="G48" s="96"/>
      <c r="H48" s="96"/>
      <c r="I48" s="97"/>
      <c r="J48" s="97"/>
      <c r="K48" s="97"/>
      <c r="L48" s="97"/>
      <c r="M48" s="97"/>
      <c r="N48" s="98" t="str">
        <f ca="1" t="shared" si="0"/>
        <v/>
      </c>
      <c r="O48" s="98" t="str">
        <f ca="1">IF(A48="","",IF(ISERROR(MATCH($I48,SorP!B:B,0)),"",INDIRECT("'SorP'!$A$"&amp;MATCH($N48&amp;$I48,SorP!C:C,0))))</f>
        <v/>
      </c>
      <c r="P48" s="99"/>
      <c r="Q48" s="74" t="str">
        <f t="shared" si="1"/>
        <v/>
      </c>
      <c r="R48" s="74" t="b">
        <f t="shared" si="2"/>
        <v>1</v>
      </c>
      <c r="S48" s="74" t="str">
        <f t="shared" si="3"/>
        <v/>
      </c>
    </row>
    <row r="49" s="74" customFormat="1" ht="20.15" customHeight="1" spans="1:19">
      <c r="A49" s="95"/>
      <c r="B49" s="95"/>
      <c r="C49" s="95"/>
      <c r="D49" s="95"/>
      <c r="E49" s="95"/>
      <c r="F49" s="95"/>
      <c r="G49" s="96"/>
      <c r="H49" s="96"/>
      <c r="I49" s="97"/>
      <c r="J49" s="97"/>
      <c r="K49" s="97"/>
      <c r="L49" s="97"/>
      <c r="M49" s="97"/>
      <c r="N49" s="98" t="str">
        <f ca="1" t="shared" si="0"/>
        <v/>
      </c>
      <c r="O49" s="98" t="str">
        <f ca="1">IF(A49="","",IF(ISERROR(MATCH($I49,SorP!B:B,0)),"",INDIRECT("'SorP'!$A$"&amp;MATCH($N49&amp;$I49,SorP!C:C,0))))</f>
        <v/>
      </c>
      <c r="P49" s="99"/>
      <c r="Q49" s="74" t="str">
        <f t="shared" si="1"/>
        <v/>
      </c>
      <c r="R49" s="74" t="b">
        <f t="shared" si="2"/>
        <v>1</v>
      </c>
      <c r="S49" s="74" t="str">
        <f t="shared" si="3"/>
        <v/>
      </c>
    </row>
    <row r="50" s="74" customFormat="1" ht="20.15" customHeight="1" spans="1:19">
      <c r="A50" s="95"/>
      <c r="B50" s="95"/>
      <c r="C50" s="95"/>
      <c r="D50" s="95"/>
      <c r="E50" s="95"/>
      <c r="F50" s="95"/>
      <c r="G50" s="96"/>
      <c r="H50" s="96"/>
      <c r="I50" s="97"/>
      <c r="J50" s="97"/>
      <c r="K50" s="97"/>
      <c r="L50" s="97"/>
      <c r="M50" s="97"/>
      <c r="N50" s="98" t="str">
        <f ca="1" t="shared" si="0"/>
        <v/>
      </c>
      <c r="O50" s="98" t="str">
        <f ca="1">IF(A50="","",IF(ISERROR(MATCH($I50,SorP!B:B,0)),"",INDIRECT("'SorP'!$A$"&amp;MATCH($N50&amp;$I50,SorP!C:C,0))))</f>
        <v/>
      </c>
      <c r="P50" s="99"/>
      <c r="Q50" s="74" t="str">
        <f t="shared" si="1"/>
        <v/>
      </c>
      <c r="R50" s="74" t="b">
        <f t="shared" si="2"/>
        <v>1</v>
      </c>
      <c r="S50" s="74" t="str">
        <f t="shared" si="3"/>
        <v/>
      </c>
    </row>
    <row r="51" s="74" customFormat="1" ht="20.15" customHeight="1" spans="1:19">
      <c r="A51" s="95"/>
      <c r="B51" s="95"/>
      <c r="C51" s="95"/>
      <c r="D51" s="95"/>
      <c r="E51" s="95"/>
      <c r="F51" s="95"/>
      <c r="G51" s="96"/>
      <c r="H51" s="96"/>
      <c r="I51" s="97"/>
      <c r="J51" s="97"/>
      <c r="K51" s="97"/>
      <c r="L51" s="97"/>
      <c r="M51" s="97"/>
      <c r="N51" s="98" t="str">
        <f ca="1" t="shared" si="0"/>
        <v/>
      </c>
      <c r="O51" s="98" t="str">
        <f ca="1">IF(A51="","",IF(ISERROR(MATCH($I51,SorP!B:B,0)),"",INDIRECT("'SorP'!$A$"&amp;MATCH($N51&amp;$I51,SorP!C:C,0))))</f>
        <v/>
      </c>
      <c r="P51" s="99"/>
      <c r="Q51" s="74" t="str">
        <f t="shared" si="1"/>
        <v/>
      </c>
      <c r="R51" s="74" t="b">
        <f t="shared" si="2"/>
        <v>1</v>
      </c>
      <c r="S51" s="74" t="str">
        <f t="shared" si="3"/>
        <v/>
      </c>
    </row>
    <row r="52" s="74" customFormat="1" ht="20.15" customHeight="1" spans="1:19">
      <c r="A52" s="95"/>
      <c r="B52" s="95"/>
      <c r="C52" s="95"/>
      <c r="D52" s="95"/>
      <c r="E52" s="95"/>
      <c r="F52" s="95"/>
      <c r="G52" s="96"/>
      <c r="H52" s="96"/>
      <c r="I52" s="97"/>
      <c r="J52" s="97"/>
      <c r="K52" s="97"/>
      <c r="L52" s="97"/>
      <c r="M52" s="97"/>
      <c r="N52" s="98" t="str">
        <f ca="1" t="shared" si="0"/>
        <v/>
      </c>
      <c r="O52" s="98" t="str">
        <f ca="1">IF(A52="","",IF(ISERROR(MATCH($I52,SorP!B:B,0)),"",INDIRECT("'SorP'!$A$"&amp;MATCH($N52&amp;$I52,SorP!C:C,0))))</f>
        <v/>
      </c>
      <c r="P52" s="99"/>
      <c r="Q52" s="74" t="str">
        <f t="shared" si="1"/>
        <v/>
      </c>
      <c r="R52" s="74" t="b">
        <f t="shared" si="2"/>
        <v>1</v>
      </c>
      <c r="S52" s="74" t="str">
        <f t="shared" si="3"/>
        <v/>
      </c>
    </row>
    <row r="53" s="74" customFormat="1" ht="20.15" customHeight="1" spans="1:19">
      <c r="A53" s="95"/>
      <c r="B53" s="95"/>
      <c r="C53" s="95"/>
      <c r="D53" s="95"/>
      <c r="E53" s="95"/>
      <c r="F53" s="95"/>
      <c r="G53" s="96"/>
      <c r="H53" s="96"/>
      <c r="I53" s="97"/>
      <c r="J53" s="97"/>
      <c r="K53" s="97"/>
      <c r="L53" s="97"/>
      <c r="M53" s="97"/>
      <c r="N53" s="98" t="str">
        <f ca="1" t="shared" si="0"/>
        <v/>
      </c>
      <c r="O53" s="98" t="str">
        <f ca="1">IF(A53="","",IF(ISERROR(MATCH($I53,SorP!B:B,0)),"",INDIRECT("'SorP'!$A$"&amp;MATCH($N53&amp;$I53,SorP!C:C,0))))</f>
        <v/>
      </c>
      <c r="P53" s="99"/>
      <c r="Q53" s="74" t="str">
        <f t="shared" si="1"/>
        <v/>
      </c>
      <c r="R53" s="74" t="b">
        <f t="shared" si="2"/>
        <v>1</v>
      </c>
      <c r="S53" s="74" t="str">
        <f t="shared" si="3"/>
        <v/>
      </c>
    </row>
    <row r="54" s="74" customFormat="1" ht="20.15" customHeight="1" spans="1:19">
      <c r="A54" s="95"/>
      <c r="B54" s="95"/>
      <c r="C54" s="95"/>
      <c r="D54" s="95"/>
      <c r="E54" s="95"/>
      <c r="F54" s="95"/>
      <c r="G54" s="96"/>
      <c r="H54" s="96"/>
      <c r="I54" s="97"/>
      <c r="J54" s="97"/>
      <c r="K54" s="97"/>
      <c r="L54" s="97"/>
      <c r="M54" s="97"/>
      <c r="N54" s="98" t="str">
        <f ca="1" t="shared" si="0"/>
        <v/>
      </c>
      <c r="O54" s="98" t="str">
        <f ca="1">IF(A54="","",IF(ISERROR(MATCH($I54,SorP!B:B,0)),"",INDIRECT("'SorP'!$A$"&amp;MATCH($N54&amp;$I54,SorP!C:C,0))))</f>
        <v/>
      </c>
      <c r="P54" s="99"/>
      <c r="Q54" s="74" t="str">
        <f t="shared" si="1"/>
        <v/>
      </c>
      <c r="R54" s="74" t="b">
        <f t="shared" si="2"/>
        <v>1</v>
      </c>
      <c r="S54" s="74" t="str">
        <f t="shared" si="3"/>
        <v/>
      </c>
    </row>
    <row r="55" s="74" customFormat="1" ht="20.15" customHeight="1" spans="1:19">
      <c r="A55" s="95"/>
      <c r="B55" s="95"/>
      <c r="C55" s="95"/>
      <c r="D55" s="95"/>
      <c r="E55" s="95"/>
      <c r="F55" s="95"/>
      <c r="G55" s="96"/>
      <c r="H55" s="96"/>
      <c r="I55" s="97"/>
      <c r="J55" s="97"/>
      <c r="K55" s="97"/>
      <c r="L55" s="97"/>
      <c r="M55" s="97"/>
      <c r="N55" s="98" t="str">
        <f ca="1" t="shared" si="0"/>
        <v/>
      </c>
      <c r="O55" s="98" t="str">
        <f ca="1">IF(A55="","",IF(ISERROR(MATCH($I55,SorP!B:B,0)),"",INDIRECT("'SorP'!$A$"&amp;MATCH($N55&amp;$I55,SorP!C:C,0))))</f>
        <v/>
      </c>
      <c r="P55" s="99"/>
      <c r="Q55" s="74" t="str">
        <f t="shared" si="1"/>
        <v/>
      </c>
      <c r="R55" s="74" t="b">
        <f t="shared" si="2"/>
        <v>1</v>
      </c>
      <c r="S55" s="74" t="str">
        <f t="shared" si="3"/>
        <v/>
      </c>
    </row>
    <row r="56" s="74" customFormat="1" ht="20.15" customHeight="1" spans="1:19">
      <c r="A56" s="95"/>
      <c r="B56" s="95"/>
      <c r="C56" s="95"/>
      <c r="D56" s="95"/>
      <c r="E56" s="95"/>
      <c r="F56" s="95"/>
      <c r="G56" s="96"/>
      <c r="H56" s="96"/>
      <c r="I56" s="97"/>
      <c r="J56" s="97"/>
      <c r="K56" s="97"/>
      <c r="L56" s="97"/>
      <c r="M56" s="97"/>
      <c r="N56" s="98" t="str">
        <f ca="1" t="shared" si="0"/>
        <v/>
      </c>
      <c r="O56" s="98" t="str">
        <f ca="1">IF(A56="","",IF(ISERROR(MATCH($I56,SorP!B:B,0)),"",INDIRECT("'SorP'!$A$"&amp;MATCH($N56&amp;$I56,SorP!C:C,0))))</f>
        <v/>
      </c>
      <c r="P56" s="99"/>
      <c r="Q56" s="74" t="str">
        <f t="shared" si="1"/>
        <v/>
      </c>
      <c r="R56" s="74" t="b">
        <f t="shared" si="2"/>
        <v>1</v>
      </c>
      <c r="S56" s="74" t="str">
        <f t="shared" si="3"/>
        <v/>
      </c>
    </row>
    <row r="57" s="74" customFormat="1" ht="20.15" customHeight="1" spans="1:19">
      <c r="A57" s="95"/>
      <c r="B57" s="95"/>
      <c r="C57" s="95"/>
      <c r="D57" s="95"/>
      <c r="E57" s="95"/>
      <c r="F57" s="95"/>
      <c r="G57" s="96"/>
      <c r="H57" s="96"/>
      <c r="I57" s="97"/>
      <c r="J57" s="97"/>
      <c r="K57" s="97"/>
      <c r="L57" s="97"/>
      <c r="M57" s="97"/>
      <c r="N57" s="98" t="str">
        <f ca="1" t="shared" si="0"/>
        <v/>
      </c>
      <c r="O57" s="98" t="str">
        <f ca="1">IF(A57="","",IF(ISERROR(MATCH($I57,SorP!B:B,0)),"",INDIRECT("'SorP'!$A$"&amp;MATCH($N57&amp;$I57,SorP!C:C,0))))</f>
        <v/>
      </c>
      <c r="P57" s="99"/>
      <c r="Q57" s="74" t="str">
        <f t="shared" si="1"/>
        <v/>
      </c>
      <c r="R57" s="74" t="b">
        <f t="shared" si="2"/>
        <v>1</v>
      </c>
      <c r="S57" s="74" t="str">
        <f t="shared" si="3"/>
        <v/>
      </c>
    </row>
    <row r="58" s="74" customFormat="1" ht="20.15" customHeight="1" spans="1:19">
      <c r="A58" s="95"/>
      <c r="B58" s="95"/>
      <c r="C58" s="95"/>
      <c r="D58" s="95"/>
      <c r="E58" s="95"/>
      <c r="F58" s="95"/>
      <c r="G58" s="96"/>
      <c r="H58" s="96"/>
      <c r="I58" s="97"/>
      <c r="J58" s="97"/>
      <c r="K58" s="97"/>
      <c r="L58" s="97"/>
      <c r="M58" s="97"/>
      <c r="N58" s="98" t="str">
        <f ca="1" t="shared" si="0"/>
        <v/>
      </c>
      <c r="O58" s="98" t="str">
        <f ca="1">IF(A58="","",IF(ISERROR(MATCH($I58,SorP!B:B,0)),"",INDIRECT("'SorP'!$A$"&amp;MATCH($N58&amp;$I58,SorP!C:C,0))))</f>
        <v/>
      </c>
      <c r="P58" s="99"/>
      <c r="Q58" s="74" t="str">
        <f t="shared" si="1"/>
        <v/>
      </c>
      <c r="R58" s="74" t="b">
        <f t="shared" si="2"/>
        <v>1</v>
      </c>
      <c r="S58" s="74" t="str">
        <f t="shared" si="3"/>
        <v/>
      </c>
    </row>
    <row r="59" s="74" customFormat="1" ht="20.15" customHeight="1" spans="1:19">
      <c r="A59" s="95"/>
      <c r="B59" s="95"/>
      <c r="C59" s="95"/>
      <c r="D59" s="95"/>
      <c r="E59" s="95"/>
      <c r="F59" s="95"/>
      <c r="G59" s="96"/>
      <c r="H59" s="96"/>
      <c r="I59" s="97"/>
      <c r="J59" s="97"/>
      <c r="K59" s="97"/>
      <c r="L59" s="97"/>
      <c r="M59" s="97"/>
      <c r="N59" s="98" t="str">
        <f ca="1" t="shared" si="0"/>
        <v/>
      </c>
      <c r="O59" s="98" t="str">
        <f ca="1">IF(A59="","",IF(ISERROR(MATCH($I59,SorP!B:B,0)),"",INDIRECT("'SorP'!$A$"&amp;MATCH($N59&amp;$I59,SorP!C:C,0))))</f>
        <v/>
      </c>
      <c r="P59" s="99"/>
      <c r="Q59" s="74" t="str">
        <f t="shared" si="1"/>
        <v/>
      </c>
      <c r="R59" s="74" t="b">
        <f t="shared" si="2"/>
        <v>1</v>
      </c>
      <c r="S59" s="74" t="str">
        <f t="shared" si="3"/>
        <v/>
      </c>
    </row>
    <row r="60" s="74" customFormat="1" ht="20.15" customHeight="1" spans="1:19">
      <c r="A60" s="95"/>
      <c r="B60" s="95"/>
      <c r="C60" s="95"/>
      <c r="D60" s="95"/>
      <c r="E60" s="95"/>
      <c r="F60" s="95"/>
      <c r="G60" s="96"/>
      <c r="H60" s="96"/>
      <c r="I60" s="97"/>
      <c r="J60" s="97"/>
      <c r="K60" s="97"/>
      <c r="L60" s="97"/>
      <c r="M60" s="97"/>
      <c r="N60" s="98" t="str">
        <f ca="1" t="shared" si="0"/>
        <v/>
      </c>
      <c r="O60" s="98" t="str">
        <f ca="1">IF(A60="","",IF(ISERROR(MATCH($I60,SorP!B:B,0)),"",INDIRECT("'SorP'!$A$"&amp;MATCH($N60&amp;$I60,SorP!C:C,0))))</f>
        <v/>
      </c>
      <c r="P60" s="99"/>
      <c r="Q60" s="74" t="str">
        <f t="shared" si="1"/>
        <v/>
      </c>
      <c r="R60" s="74" t="b">
        <f t="shared" si="2"/>
        <v>1</v>
      </c>
      <c r="S60" s="74" t="str">
        <f t="shared" si="3"/>
        <v/>
      </c>
    </row>
    <row r="61" s="74" customFormat="1" ht="20.15" customHeight="1" spans="1:19">
      <c r="A61" s="95"/>
      <c r="B61" s="95"/>
      <c r="C61" s="95"/>
      <c r="D61" s="95"/>
      <c r="E61" s="95"/>
      <c r="F61" s="95"/>
      <c r="G61" s="96"/>
      <c r="H61" s="96"/>
      <c r="I61" s="97"/>
      <c r="J61" s="97"/>
      <c r="K61" s="97"/>
      <c r="L61" s="97"/>
      <c r="M61" s="97"/>
      <c r="N61" s="98" t="str">
        <f ca="1" t="shared" si="0"/>
        <v/>
      </c>
      <c r="O61" s="98" t="str">
        <f ca="1">IF(A61="","",IF(ISERROR(MATCH($I61,SorP!B:B,0)),"",INDIRECT("'SorP'!$A$"&amp;MATCH($N61&amp;$I61,SorP!C:C,0))))</f>
        <v/>
      </c>
      <c r="P61" s="99"/>
      <c r="Q61" s="74" t="str">
        <f t="shared" si="1"/>
        <v/>
      </c>
      <c r="R61" s="74" t="b">
        <f t="shared" si="2"/>
        <v>1</v>
      </c>
      <c r="S61" s="74" t="str">
        <f t="shared" si="3"/>
        <v/>
      </c>
    </row>
    <row r="62" s="74" customFormat="1" ht="20.15" customHeight="1" spans="1:19">
      <c r="A62" s="95"/>
      <c r="B62" s="95"/>
      <c r="C62" s="95"/>
      <c r="D62" s="95"/>
      <c r="E62" s="95"/>
      <c r="F62" s="95"/>
      <c r="G62" s="96"/>
      <c r="H62" s="96"/>
      <c r="I62" s="97"/>
      <c r="J62" s="97"/>
      <c r="K62" s="97"/>
      <c r="L62" s="97"/>
      <c r="M62" s="97"/>
      <c r="N62" s="98" t="str">
        <f ca="1" t="shared" si="0"/>
        <v/>
      </c>
      <c r="O62" s="98" t="str">
        <f ca="1">IF(A62="","",IF(ISERROR(MATCH($I62,SorP!B:B,0)),"",INDIRECT("'SorP'!$A$"&amp;MATCH($N62&amp;$I62,SorP!C:C,0))))</f>
        <v/>
      </c>
      <c r="P62" s="99"/>
      <c r="Q62" s="74" t="str">
        <f t="shared" si="1"/>
        <v/>
      </c>
      <c r="R62" s="74" t="b">
        <f t="shared" si="2"/>
        <v>1</v>
      </c>
      <c r="S62" s="74" t="str">
        <f t="shared" si="3"/>
        <v/>
      </c>
    </row>
    <row r="63" s="74" customFormat="1" ht="20.15" customHeight="1" spans="1:19">
      <c r="A63" s="95"/>
      <c r="B63" s="95"/>
      <c r="C63" s="95"/>
      <c r="D63" s="95"/>
      <c r="E63" s="95"/>
      <c r="F63" s="95"/>
      <c r="G63" s="96"/>
      <c r="H63" s="96"/>
      <c r="I63" s="97"/>
      <c r="J63" s="97"/>
      <c r="K63" s="97"/>
      <c r="L63" s="97"/>
      <c r="M63" s="97"/>
      <c r="N63" s="98" t="str">
        <f ca="1" t="shared" si="0"/>
        <v/>
      </c>
      <c r="O63" s="98" t="str">
        <f ca="1">IF(A63="","",IF(ISERROR(MATCH($I63,SorP!B:B,0)),"",INDIRECT("'SorP'!$A$"&amp;MATCH($N63&amp;$I63,SorP!C:C,0))))</f>
        <v/>
      </c>
      <c r="P63" s="99"/>
      <c r="Q63" s="74" t="str">
        <f t="shared" si="1"/>
        <v/>
      </c>
      <c r="R63" s="74" t="b">
        <f t="shared" si="2"/>
        <v>1</v>
      </c>
      <c r="S63" s="74" t="str">
        <f t="shared" si="3"/>
        <v/>
      </c>
    </row>
    <row r="64" s="74" customFormat="1" ht="20.15" customHeight="1" spans="1:19">
      <c r="A64" s="95"/>
      <c r="B64" s="95"/>
      <c r="C64" s="95"/>
      <c r="D64" s="95"/>
      <c r="E64" s="95"/>
      <c r="F64" s="95"/>
      <c r="G64" s="96"/>
      <c r="H64" s="96"/>
      <c r="I64" s="97"/>
      <c r="J64" s="97"/>
      <c r="K64" s="97"/>
      <c r="L64" s="97"/>
      <c r="M64" s="97"/>
      <c r="N64" s="98" t="str">
        <f ca="1" t="shared" si="0"/>
        <v/>
      </c>
      <c r="O64" s="98" t="str">
        <f ca="1">IF(A64="","",IF(ISERROR(MATCH($I64,SorP!B:B,0)),"",INDIRECT("'SorP'!$A$"&amp;MATCH($N64&amp;$I64,SorP!C:C,0))))</f>
        <v/>
      </c>
      <c r="P64" s="99"/>
      <c r="Q64" s="74" t="str">
        <f t="shared" si="1"/>
        <v/>
      </c>
      <c r="R64" s="74" t="b">
        <f t="shared" si="2"/>
        <v>1</v>
      </c>
      <c r="S64" s="74" t="str">
        <f t="shared" si="3"/>
        <v/>
      </c>
    </row>
    <row r="65" s="74" customFormat="1" ht="20.15" customHeight="1" spans="1:19">
      <c r="A65" s="95"/>
      <c r="B65" s="95"/>
      <c r="C65" s="95"/>
      <c r="D65" s="95"/>
      <c r="E65" s="95"/>
      <c r="F65" s="95"/>
      <c r="G65" s="96"/>
      <c r="H65" s="96"/>
      <c r="I65" s="97"/>
      <c r="J65" s="97"/>
      <c r="K65" s="97"/>
      <c r="L65" s="97"/>
      <c r="M65" s="97"/>
      <c r="N65" s="98" t="str">
        <f ca="1" t="shared" si="0"/>
        <v/>
      </c>
      <c r="O65" s="98" t="str">
        <f ca="1">IF(A65="","",IF(ISERROR(MATCH($I65,SorP!B:B,0)),"",INDIRECT("'SorP'!$A$"&amp;MATCH($N65&amp;$I65,SorP!C:C,0))))</f>
        <v/>
      </c>
      <c r="P65" s="99"/>
      <c r="Q65" s="74" t="str">
        <f t="shared" si="1"/>
        <v/>
      </c>
      <c r="R65" s="74" t="b">
        <f t="shared" si="2"/>
        <v>1</v>
      </c>
      <c r="S65" s="74" t="str">
        <f t="shared" si="3"/>
        <v/>
      </c>
    </row>
    <row r="66" s="74" customFormat="1" ht="20.15" customHeight="1" spans="1:19">
      <c r="A66" s="95"/>
      <c r="B66" s="95"/>
      <c r="C66" s="95"/>
      <c r="D66" s="95"/>
      <c r="E66" s="95"/>
      <c r="F66" s="95"/>
      <c r="G66" s="96"/>
      <c r="H66" s="96"/>
      <c r="I66" s="97"/>
      <c r="J66" s="97"/>
      <c r="K66" s="97"/>
      <c r="L66" s="97"/>
      <c r="M66" s="97"/>
      <c r="N66" s="98" t="str">
        <f ca="1" t="shared" si="0"/>
        <v/>
      </c>
      <c r="O66" s="98" t="str">
        <f ca="1">IF(A66="","",IF(ISERROR(MATCH($I66,SorP!B:B,0)),"",INDIRECT("'SorP'!$A$"&amp;MATCH($N66&amp;$I66,SorP!C:C,0))))</f>
        <v/>
      </c>
      <c r="P66" s="99"/>
      <c r="Q66" s="74" t="str">
        <f t="shared" si="1"/>
        <v/>
      </c>
      <c r="R66" s="74" t="b">
        <f t="shared" si="2"/>
        <v>1</v>
      </c>
      <c r="S66" s="74" t="str">
        <f t="shared" si="3"/>
        <v/>
      </c>
    </row>
    <row r="67" s="74" customFormat="1" ht="20.15" customHeight="1" spans="1:19">
      <c r="A67" s="95"/>
      <c r="B67" s="95"/>
      <c r="C67" s="95"/>
      <c r="D67" s="95"/>
      <c r="E67" s="95"/>
      <c r="F67" s="95"/>
      <c r="G67" s="96"/>
      <c r="H67" s="96"/>
      <c r="I67" s="97"/>
      <c r="J67" s="97"/>
      <c r="K67" s="97"/>
      <c r="L67" s="97"/>
      <c r="M67" s="97"/>
      <c r="N67" s="98" t="str">
        <f ca="1" t="shared" si="0"/>
        <v/>
      </c>
      <c r="O67" s="98" t="str">
        <f ca="1">IF(A67="","",IF(ISERROR(MATCH($I67,SorP!B:B,0)),"",INDIRECT("'SorP'!$A$"&amp;MATCH($N67&amp;$I67,SorP!C:C,0))))</f>
        <v/>
      </c>
      <c r="P67" s="99"/>
      <c r="Q67" s="74" t="str">
        <f t="shared" si="1"/>
        <v/>
      </c>
      <c r="R67" s="74" t="b">
        <f t="shared" si="2"/>
        <v>1</v>
      </c>
      <c r="S67" s="74" t="str">
        <f t="shared" si="3"/>
        <v/>
      </c>
    </row>
    <row r="68" s="74" customFormat="1" ht="20.15" customHeight="1" spans="1:19">
      <c r="A68" s="95"/>
      <c r="B68" s="95"/>
      <c r="C68" s="95"/>
      <c r="D68" s="95"/>
      <c r="E68" s="95"/>
      <c r="F68" s="95"/>
      <c r="G68" s="96"/>
      <c r="H68" s="96"/>
      <c r="I68" s="97"/>
      <c r="J68" s="97"/>
      <c r="K68" s="97"/>
      <c r="L68" s="97"/>
      <c r="M68" s="97"/>
      <c r="N68" s="98" t="str">
        <f ca="1" t="shared" si="0"/>
        <v/>
      </c>
      <c r="O68" s="98" t="str">
        <f ca="1">IF(A68="","",IF(ISERROR(MATCH($I68,SorP!B:B,0)),"",INDIRECT("'SorP'!$A$"&amp;MATCH($N68&amp;$I68,SorP!C:C,0))))</f>
        <v/>
      </c>
      <c r="P68" s="99"/>
      <c r="Q68" s="74" t="str">
        <f t="shared" si="1"/>
        <v/>
      </c>
      <c r="R68" s="74" t="b">
        <f t="shared" si="2"/>
        <v>1</v>
      </c>
      <c r="S68" s="74" t="str">
        <f t="shared" si="3"/>
        <v/>
      </c>
    </row>
    <row r="69" s="74" customFormat="1" ht="20.15" customHeight="1" spans="1:19">
      <c r="A69" s="95"/>
      <c r="B69" s="95"/>
      <c r="C69" s="95"/>
      <c r="D69" s="95"/>
      <c r="E69" s="95"/>
      <c r="F69" s="95"/>
      <c r="G69" s="96"/>
      <c r="H69" s="96"/>
      <c r="I69" s="97"/>
      <c r="J69" s="97"/>
      <c r="K69" s="97"/>
      <c r="L69" s="97"/>
      <c r="M69" s="97"/>
      <c r="N69" s="98" t="str">
        <f ca="1" t="shared" ref="N69:N132" si="4">IF(A69="","",IF(ISERROR(MATCH($F69,CL,0)),"Unknown",INDIRECT("'C'!$A$"&amp;MATCH($F69,CL,0)+1)))</f>
        <v/>
      </c>
      <c r="O69" s="98" t="str">
        <f ca="1">IF(A69="","",IF(ISERROR(MATCH($I69,SorP!B:B,0)),"",INDIRECT("'SorP'!$A$"&amp;MATCH($N69&amp;$I69,SorP!C:C,0))))</f>
        <v/>
      </c>
      <c r="P69" s="99"/>
      <c r="Q69" s="74" t="str">
        <f t="shared" ref="Q69:Q132" si="5">A69&amp;B69</f>
        <v/>
      </c>
      <c r="R69" s="74" t="b">
        <f t="shared" ref="R69:R132" si="6">OR(ISBLANK(B69),ISBLANK(C69))</f>
        <v>1</v>
      </c>
      <c r="S69" s="74" t="str">
        <f t="shared" ref="S69:S132" si="7">IF(R69,"",A69&amp;"+")</f>
        <v/>
      </c>
    </row>
    <row r="70" s="74" customFormat="1" ht="20.15" customHeight="1" spans="1:19">
      <c r="A70" s="95"/>
      <c r="B70" s="95"/>
      <c r="C70" s="95"/>
      <c r="D70" s="95"/>
      <c r="E70" s="95"/>
      <c r="F70" s="95"/>
      <c r="G70" s="96"/>
      <c r="H70" s="96"/>
      <c r="I70" s="97"/>
      <c r="J70" s="97"/>
      <c r="K70" s="97"/>
      <c r="L70" s="97"/>
      <c r="M70" s="97"/>
      <c r="N70" s="98" t="str">
        <f ca="1" t="shared" si="4"/>
        <v/>
      </c>
      <c r="O70" s="98" t="str">
        <f ca="1">IF(A70="","",IF(ISERROR(MATCH($I70,SorP!B:B,0)),"",INDIRECT("'SorP'!$A$"&amp;MATCH($N70&amp;$I70,SorP!C:C,0))))</f>
        <v/>
      </c>
      <c r="P70" s="99"/>
      <c r="Q70" s="74" t="str">
        <f t="shared" si="5"/>
        <v/>
      </c>
      <c r="R70" s="74" t="b">
        <f t="shared" si="6"/>
        <v>1</v>
      </c>
      <c r="S70" s="74" t="str">
        <f t="shared" si="7"/>
        <v/>
      </c>
    </row>
    <row r="71" s="74" customFormat="1" ht="20.15" customHeight="1" spans="1:19">
      <c r="A71" s="95"/>
      <c r="B71" s="95"/>
      <c r="C71" s="95"/>
      <c r="D71" s="95"/>
      <c r="E71" s="95"/>
      <c r="F71" s="95"/>
      <c r="G71" s="96"/>
      <c r="H71" s="96"/>
      <c r="I71" s="97"/>
      <c r="J71" s="97"/>
      <c r="K71" s="97"/>
      <c r="L71" s="97"/>
      <c r="M71" s="97"/>
      <c r="N71" s="98" t="str">
        <f ca="1" t="shared" si="4"/>
        <v/>
      </c>
      <c r="O71" s="98" t="str">
        <f ca="1">IF(A71="","",IF(ISERROR(MATCH($I71,SorP!B:B,0)),"",INDIRECT("'SorP'!$A$"&amp;MATCH($N71&amp;$I71,SorP!C:C,0))))</f>
        <v/>
      </c>
      <c r="P71" s="99"/>
      <c r="Q71" s="74" t="str">
        <f t="shared" si="5"/>
        <v/>
      </c>
      <c r="R71" s="74" t="b">
        <f t="shared" si="6"/>
        <v>1</v>
      </c>
      <c r="S71" s="74" t="str">
        <f t="shared" si="7"/>
        <v/>
      </c>
    </row>
    <row r="72" s="74" customFormat="1" ht="20.15" customHeight="1" spans="1:19">
      <c r="A72" s="95"/>
      <c r="B72" s="95"/>
      <c r="C72" s="95"/>
      <c r="D72" s="95"/>
      <c r="E72" s="95"/>
      <c r="F72" s="95"/>
      <c r="G72" s="96"/>
      <c r="H72" s="96"/>
      <c r="I72" s="97"/>
      <c r="J72" s="97"/>
      <c r="K72" s="97"/>
      <c r="L72" s="97"/>
      <c r="M72" s="97"/>
      <c r="N72" s="98" t="str">
        <f ca="1" t="shared" si="4"/>
        <v/>
      </c>
      <c r="O72" s="98" t="str">
        <f ca="1">IF(A72="","",IF(ISERROR(MATCH($I72,SorP!B:B,0)),"",INDIRECT("'SorP'!$A$"&amp;MATCH($N72&amp;$I72,SorP!C:C,0))))</f>
        <v/>
      </c>
      <c r="P72" s="99"/>
      <c r="Q72" s="74" t="str">
        <f t="shared" si="5"/>
        <v/>
      </c>
      <c r="R72" s="74" t="b">
        <f t="shared" si="6"/>
        <v>1</v>
      </c>
      <c r="S72" s="74" t="str">
        <f t="shared" si="7"/>
        <v/>
      </c>
    </row>
    <row r="73" s="74" customFormat="1" ht="20.15" customHeight="1" spans="1:19">
      <c r="A73" s="95"/>
      <c r="B73" s="95"/>
      <c r="C73" s="95"/>
      <c r="D73" s="95"/>
      <c r="E73" s="95"/>
      <c r="F73" s="95"/>
      <c r="G73" s="96"/>
      <c r="H73" s="96"/>
      <c r="I73" s="97"/>
      <c r="J73" s="97"/>
      <c r="K73" s="97"/>
      <c r="L73" s="97"/>
      <c r="M73" s="97"/>
      <c r="N73" s="98" t="str">
        <f ca="1" t="shared" si="4"/>
        <v/>
      </c>
      <c r="O73" s="98" t="str">
        <f ca="1">IF(A73="","",IF(ISERROR(MATCH($I73,SorP!B:B,0)),"",INDIRECT("'SorP'!$A$"&amp;MATCH($N73&amp;$I73,SorP!C:C,0))))</f>
        <v/>
      </c>
      <c r="P73" s="99"/>
      <c r="Q73" s="74" t="str">
        <f t="shared" si="5"/>
        <v/>
      </c>
      <c r="R73" s="74" t="b">
        <f t="shared" si="6"/>
        <v>1</v>
      </c>
      <c r="S73" s="74" t="str">
        <f t="shared" si="7"/>
        <v/>
      </c>
    </row>
    <row r="74" s="74" customFormat="1" ht="20.15" customHeight="1" spans="1:19">
      <c r="A74" s="95"/>
      <c r="B74" s="95"/>
      <c r="C74" s="95"/>
      <c r="D74" s="95"/>
      <c r="E74" s="95"/>
      <c r="F74" s="95"/>
      <c r="G74" s="96"/>
      <c r="H74" s="96"/>
      <c r="I74" s="97"/>
      <c r="J74" s="97"/>
      <c r="K74" s="97"/>
      <c r="L74" s="97"/>
      <c r="M74" s="97"/>
      <c r="N74" s="98" t="str">
        <f ca="1" t="shared" si="4"/>
        <v/>
      </c>
      <c r="O74" s="98" t="str">
        <f ca="1">IF(A74="","",IF(ISERROR(MATCH($I74,SorP!B:B,0)),"",INDIRECT("'SorP'!$A$"&amp;MATCH($N74&amp;$I74,SorP!C:C,0))))</f>
        <v/>
      </c>
      <c r="P74" s="99"/>
      <c r="Q74" s="74" t="str">
        <f t="shared" si="5"/>
        <v/>
      </c>
      <c r="R74" s="74" t="b">
        <f t="shared" si="6"/>
        <v>1</v>
      </c>
      <c r="S74" s="74" t="str">
        <f t="shared" si="7"/>
        <v/>
      </c>
    </row>
    <row r="75" s="74" customFormat="1" ht="20.15" customHeight="1" spans="1:19">
      <c r="A75" s="95"/>
      <c r="B75" s="95"/>
      <c r="C75" s="95"/>
      <c r="D75" s="95"/>
      <c r="E75" s="95"/>
      <c r="F75" s="95"/>
      <c r="G75" s="96"/>
      <c r="H75" s="96"/>
      <c r="I75" s="97"/>
      <c r="J75" s="97"/>
      <c r="K75" s="97"/>
      <c r="L75" s="97"/>
      <c r="M75" s="97"/>
      <c r="N75" s="98" t="str">
        <f ca="1" t="shared" si="4"/>
        <v/>
      </c>
      <c r="O75" s="98" t="str">
        <f ca="1">IF(A75="","",IF(ISERROR(MATCH($I75,SorP!B:B,0)),"",INDIRECT("'SorP'!$A$"&amp;MATCH($N75&amp;$I75,SorP!C:C,0))))</f>
        <v/>
      </c>
      <c r="P75" s="99"/>
      <c r="Q75" s="74" t="str">
        <f t="shared" si="5"/>
        <v/>
      </c>
      <c r="R75" s="74" t="b">
        <f t="shared" si="6"/>
        <v>1</v>
      </c>
      <c r="S75" s="74" t="str">
        <f t="shared" si="7"/>
        <v/>
      </c>
    </row>
    <row r="76" s="74" customFormat="1" ht="20.15" customHeight="1" spans="1:19">
      <c r="A76" s="95"/>
      <c r="B76" s="95"/>
      <c r="C76" s="95"/>
      <c r="D76" s="95"/>
      <c r="E76" s="95"/>
      <c r="F76" s="95"/>
      <c r="G76" s="96"/>
      <c r="H76" s="96"/>
      <c r="I76" s="97"/>
      <c r="J76" s="97"/>
      <c r="K76" s="97"/>
      <c r="L76" s="97"/>
      <c r="M76" s="97"/>
      <c r="N76" s="98" t="str">
        <f ca="1" t="shared" si="4"/>
        <v/>
      </c>
      <c r="O76" s="98" t="str">
        <f ca="1">IF(A76="","",IF(ISERROR(MATCH($I76,SorP!B:B,0)),"",INDIRECT("'SorP'!$A$"&amp;MATCH($N76&amp;$I76,SorP!C:C,0))))</f>
        <v/>
      </c>
      <c r="P76" s="99"/>
      <c r="Q76" s="74" t="str">
        <f t="shared" si="5"/>
        <v/>
      </c>
      <c r="R76" s="74" t="b">
        <f t="shared" si="6"/>
        <v>1</v>
      </c>
      <c r="S76" s="74" t="str">
        <f t="shared" si="7"/>
        <v/>
      </c>
    </row>
    <row r="77" s="74" customFormat="1" ht="20.15" customHeight="1" spans="1:19">
      <c r="A77" s="95"/>
      <c r="B77" s="95"/>
      <c r="C77" s="95"/>
      <c r="D77" s="95"/>
      <c r="E77" s="95"/>
      <c r="F77" s="95"/>
      <c r="G77" s="96"/>
      <c r="H77" s="96"/>
      <c r="I77" s="97"/>
      <c r="J77" s="97"/>
      <c r="K77" s="97"/>
      <c r="L77" s="97"/>
      <c r="M77" s="97"/>
      <c r="N77" s="98" t="str">
        <f ca="1" t="shared" si="4"/>
        <v/>
      </c>
      <c r="O77" s="98" t="str">
        <f ca="1">IF(A77="","",IF(ISERROR(MATCH($I77,SorP!B:B,0)),"",INDIRECT("'SorP'!$A$"&amp;MATCH($N77&amp;$I77,SorP!C:C,0))))</f>
        <v/>
      </c>
      <c r="P77" s="99"/>
      <c r="Q77" s="74" t="str">
        <f t="shared" si="5"/>
        <v/>
      </c>
      <c r="R77" s="74" t="b">
        <f t="shared" si="6"/>
        <v>1</v>
      </c>
      <c r="S77" s="74" t="str">
        <f t="shared" si="7"/>
        <v/>
      </c>
    </row>
    <row r="78" s="74" customFormat="1" ht="20.15" customHeight="1" spans="1:19">
      <c r="A78" s="95"/>
      <c r="B78" s="95"/>
      <c r="C78" s="95"/>
      <c r="D78" s="95"/>
      <c r="E78" s="95"/>
      <c r="F78" s="95"/>
      <c r="G78" s="96"/>
      <c r="H78" s="96"/>
      <c r="I78" s="97"/>
      <c r="J78" s="97"/>
      <c r="K78" s="97"/>
      <c r="L78" s="97"/>
      <c r="M78" s="97"/>
      <c r="N78" s="98" t="str">
        <f ca="1" t="shared" si="4"/>
        <v/>
      </c>
      <c r="O78" s="98" t="str">
        <f ca="1">IF(A78="","",IF(ISERROR(MATCH($I78,SorP!B:B,0)),"",INDIRECT("'SorP'!$A$"&amp;MATCH($N78&amp;$I78,SorP!C:C,0))))</f>
        <v/>
      </c>
      <c r="P78" s="99"/>
      <c r="Q78" s="74" t="str">
        <f t="shared" si="5"/>
        <v/>
      </c>
      <c r="R78" s="74" t="b">
        <f t="shared" si="6"/>
        <v>1</v>
      </c>
      <c r="S78" s="74" t="str">
        <f t="shared" si="7"/>
        <v/>
      </c>
    </row>
    <row r="79" s="74" customFormat="1" ht="20.15" customHeight="1" spans="1:19">
      <c r="A79" s="95"/>
      <c r="B79" s="95"/>
      <c r="C79" s="95"/>
      <c r="D79" s="95"/>
      <c r="E79" s="95"/>
      <c r="F79" s="95"/>
      <c r="G79" s="96"/>
      <c r="H79" s="96"/>
      <c r="I79" s="97"/>
      <c r="J79" s="97"/>
      <c r="K79" s="97"/>
      <c r="L79" s="97"/>
      <c r="M79" s="97"/>
      <c r="N79" s="98" t="str">
        <f ca="1" t="shared" si="4"/>
        <v/>
      </c>
      <c r="O79" s="98" t="str">
        <f ca="1">IF(A79="","",IF(ISERROR(MATCH($I79,SorP!B:B,0)),"",INDIRECT("'SorP'!$A$"&amp;MATCH($N79&amp;$I79,SorP!C:C,0))))</f>
        <v/>
      </c>
      <c r="P79" s="99"/>
      <c r="Q79" s="74" t="str">
        <f t="shared" si="5"/>
        <v/>
      </c>
      <c r="R79" s="74" t="b">
        <f t="shared" si="6"/>
        <v>1</v>
      </c>
      <c r="S79" s="74" t="str">
        <f t="shared" si="7"/>
        <v/>
      </c>
    </row>
    <row r="80" s="74" customFormat="1" ht="20.15" customHeight="1" spans="1:19">
      <c r="A80" s="95"/>
      <c r="B80" s="95"/>
      <c r="C80" s="95"/>
      <c r="D80" s="95"/>
      <c r="E80" s="95"/>
      <c r="F80" s="95"/>
      <c r="G80" s="96"/>
      <c r="H80" s="96"/>
      <c r="I80" s="97"/>
      <c r="J80" s="97"/>
      <c r="K80" s="97"/>
      <c r="L80" s="97"/>
      <c r="M80" s="97"/>
      <c r="N80" s="98" t="str">
        <f ca="1" t="shared" si="4"/>
        <v/>
      </c>
      <c r="O80" s="98" t="str">
        <f ca="1">IF(A80="","",IF(ISERROR(MATCH($I80,SorP!B:B,0)),"",INDIRECT("'SorP'!$A$"&amp;MATCH($N80&amp;$I80,SorP!C:C,0))))</f>
        <v/>
      </c>
      <c r="P80" s="99"/>
      <c r="Q80" s="74" t="str">
        <f t="shared" si="5"/>
        <v/>
      </c>
      <c r="R80" s="74" t="b">
        <f t="shared" si="6"/>
        <v>1</v>
      </c>
      <c r="S80" s="74" t="str">
        <f t="shared" si="7"/>
        <v/>
      </c>
    </row>
    <row r="81" s="74" customFormat="1" ht="20.15" customHeight="1" spans="1:19">
      <c r="A81" s="95"/>
      <c r="B81" s="95"/>
      <c r="C81" s="95"/>
      <c r="D81" s="95"/>
      <c r="E81" s="95"/>
      <c r="F81" s="95"/>
      <c r="G81" s="96"/>
      <c r="H81" s="96"/>
      <c r="I81" s="97"/>
      <c r="J81" s="97"/>
      <c r="K81" s="97"/>
      <c r="L81" s="97"/>
      <c r="M81" s="97"/>
      <c r="N81" s="98" t="str">
        <f ca="1" t="shared" si="4"/>
        <v/>
      </c>
      <c r="O81" s="98" t="str">
        <f ca="1">IF(A81="","",IF(ISERROR(MATCH($I81,SorP!B:B,0)),"",INDIRECT("'SorP'!$A$"&amp;MATCH($N81&amp;$I81,SorP!C:C,0))))</f>
        <v/>
      </c>
      <c r="P81" s="99"/>
      <c r="Q81" s="74" t="str">
        <f t="shared" si="5"/>
        <v/>
      </c>
      <c r="R81" s="74" t="b">
        <f t="shared" si="6"/>
        <v>1</v>
      </c>
      <c r="S81" s="74" t="str">
        <f t="shared" si="7"/>
        <v/>
      </c>
    </row>
    <row r="82" s="74" customFormat="1" ht="20.15" customHeight="1" spans="1:19">
      <c r="A82" s="95"/>
      <c r="B82" s="95"/>
      <c r="C82" s="95"/>
      <c r="D82" s="95"/>
      <c r="E82" s="95"/>
      <c r="F82" s="95"/>
      <c r="G82" s="96"/>
      <c r="H82" s="96"/>
      <c r="I82" s="97"/>
      <c r="J82" s="97"/>
      <c r="K82" s="97"/>
      <c r="L82" s="97"/>
      <c r="M82" s="97"/>
      <c r="N82" s="98" t="str">
        <f ca="1" t="shared" si="4"/>
        <v/>
      </c>
      <c r="O82" s="98" t="str">
        <f ca="1">IF(A82="","",IF(ISERROR(MATCH($I82,SorP!B:B,0)),"",INDIRECT("'SorP'!$A$"&amp;MATCH($N82&amp;$I82,SorP!C:C,0))))</f>
        <v/>
      </c>
      <c r="P82" s="99"/>
      <c r="Q82" s="74" t="str">
        <f t="shared" si="5"/>
        <v/>
      </c>
      <c r="R82" s="74" t="b">
        <f t="shared" si="6"/>
        <v>1</v>
      </c>
      <c r="S82" s="74" t="str">
        <f t="shared" si="7"/>
        <v/>
      </c>
    </row>
    <row r="83" s="74" customFormat="1" ht="20.15" customHeight="1" spans="1:19">
      <c r="A83" s="95"/>
      <c r="B83" s="95"/>
      <c r="C83" s="95"/>
      <c r="D83" s="95"/>
      <c r="E83" s="95"/>
      <c r="F83" s="95"/>
      <c r="G83" s="96"/>
      <c r="H83" s="96"/>
      <c r="I83" s="97"/>
      <c r="J83" s="97"/>
      <c r="K83" s="97"/>
      <c r="L83" s="97"/>
      <c r="M83" s="97"/>
      <c r="N83" s="98" t="str">
        <f ca="1" t="shared" si="4"/>
        <v/>
      </c>
      <c r="O83" s="98" t="str">
        <f ca="1">IF(A83="","",IF(ISERROR(MATCH($I83,SorP!B:B,0)),"",INDIRECT("'SorP'!$A$"&amp;MATCH($N83&amp;$I83,SorP!C:C,0))))</f>
        <v/>
      </c>
      <c r="P83" s="99"/>
      <c r="Q83" s="74" t="str">
        <f t="shared" si="5"/>
        <v/>
      </c>
      <c r="R83" s="74" t="b">
        <f t="shared" si="6"/>
        <v>1</v>
      </c>
      <c r="S83" s="74" t="str">
        <f t="shared" si="7"/>
        <v/>
      </c>
    </row>
    <row r="84" s="74" customFormat="1" ht="20.15" customHeight="1" spans="1:19">
      <c r="A84" s="95"/>
      <c r="B84" s="95"/>
      <c r="C84" s="95"/>
      <c r="D84" s="95"/>
      <c r="E84" s="95"/>
      <c r="F84" s="95"/>
      <c r="G84" s="96"/>
      <c r="H84" s="96"/>
      <c r="I84" s="97"/>
      <c r="J84" s="97"/>
      <c r="K84" s="97"/>
      <c r="L84" s="97"/>
      <c r="M84" s="97"/>
      <c r="N84" s="98" t="str">
        <f ca="1" t="shared" si="4"/>
        <v/>
      </c>
      <c r="O84" s="98" t="str">
        <f ca="1">IF(A84="","",IF(ISERROR(MATCH($I84,SorP!B:B,0)),"",INDIRECT("'SorP'!$A$"&amp;MATCH($N84&amp;$I84,SorP!C:C,0))))</f>
        <v/>
      </c>
      <c r="P84" s="99"/>
      <c r="Q84" s="74" t="str">
        <f t="shared" si="5"/>
        <v/>
      </c>
      <c r="R84" s="74" t="b">
        <f t="shared" si="6"/>
        <v>1</v>
      </c>
      <c r="S84" s="74" t="str">
        <f t="shared" si="7"/>
        <v/>
      </c>
    </row>
    <row r="85" s="74" customFormat="1" ht="20.15" customHeight="1" spans="1:19">
      <c r="A85" s="95"/>
      <c r="B85" s="95"/>
      <c r="C85" s="95"/>
      <c r="D85" s="95"/>
      <c r="E85" s="95"/>
      <c r="F85" s="95"/>
      <c r="G85" s="96"/>
      <c r="H85" s="96"/>
      <c r="I85" s="97"/>
      <c r="J85" s="97"/>
      <c r="K85" s="97"/>
      <c r="L85" s="97"/>
      <c r="M85" s="97"/>
      <c r="N85" s="98" t="str">
        <f ca="1" t="shared" si="4"/>
        <v/>
      </c>
      <c r="O85" s="98" t="str">
        <f ca="1">IF(A85="","",IF(ISERROR(MATCH($I85,SorP!B:B,0)),"",INDIRECT("'SorP'!$A$"&amp;MATCH($N85&amp;$I85,SorP!C:C,0))))</f>
        <v/>
      </c>
      <c r="P85" s="99"/>
      <c r="Q85" s="74" t="str">
        <f t="shared" si="5"/>
        <v/>
      </c>
      <c r="R85" s="74" t="b">
        <f t="shared" si="6"/>
        <v>1</v>
      </c>
      <c r="S85" s="74" t="str">
        <f t="shared" si="7"/>
        <v/>
      </c>
    </row>
    <row r="86" s="74" customFormat="1" ht="20.15" customHeight="1" spans="1:19">
      <c r="A86" s="95"/>
      <c r="B86" s="95"/>
      <c r="C86" s="95"/>
      <c r="D86" s="95"/>
      <c r="E86" s="95"/>
      <c r="F86" s="95"/>
      <c r="G86" s="96"/>
      <c r="H86" s="96"/>
      <c r="I86" s="97"/>
      <c r="J86" s="97"/>
      <c r="K86" s="97"/>
      <c r="L86" s="97"/>
      <c r="M86" s="97"/>
      <c r="N86" s="98" t="str">
        <f ca="1" t="shared" si="4"/>
        <v/>
      </c>
      <c r="O86" s="98" t="str">
        <f ca="1">IF(A86="","",IF(ISERROR(MATCH($I86,SorP!B:B,0)),"",INDIRECT("'SorP'!$A$"&amp;MATCH($N86&amp;$I86,SorP!C:C,0))))</f>
        <v/>
      </c>
      <c r="P86" s="99"/>
      <c r="Q86" s="74" t="str">
        <f t="shared" si="5"/>
        <v/>
      </c>
      <c r="R86" s="74" t="b">
        <f t="shared" si="6"/>
        <v>1</v>
      </c>
      <c r="S86" s="74" t="str">
        <f t="shared" si="7"/>
        <v/>
      </c>
    </row>
    <row r="87" s="74" customFormat="1" ht="20.15" customHeight="1" spans="1:19">
      <c r="A87" s="95"/>
      <c r="B87" s="95"/>
      <c r="C87" s="95"/>
      <c r="D87" s="95"/>
      <c r="E87" s="95"/>
      <c r="F87" s="95"/>
      <c r="G87" s="96"/>
      <c r="H87" s="96"/>
      <c r="I87" s="97"/>
      <c r="J87" s="97"/>
      <c r="K87" s="97"/>
      <c r="L87" s="97"/>
      <c r="M87" s="97"/>
      <c r="N87" s="98" t="str">
        <f ca="1" t="shared" si="4"/>
        <v/>
      </c>
      <c r="O87" s="98" t="str">
        <f ca="1">IF(A87="","",IF(ISERROR(MATCH($I87,SorP!B:B,0)),"",INDIRECT("'SorP'!$A$"&amp;MATCH($N87&amp;$I87,SorP!C:C,0))))</f>
        <v/>
      </c>
      <c r="P87" s="99"/>
      <c r="Q87" s="74" t="str">
        <f t="shared" si="5"/>
        <v/>
      </c>
      <c r="R87" s="74" t="b">
        <f t="shared" si="6"/>
        <v>1</v>
      </c>
      <c r="S87" s="74" t="str">
        <f t="shared" si="7"/>
        <v/>
      </c>
    </row>
    <row r="88" s="74" customFormat="1" ht="20.15" customHeight="1" spans="1:19">
      <c r="A88" s="95"/>
      <c r="B88" s="95"/>
      <c r="C88" s="95"/>
      <c r="D88" s="95"/>
      <c r="E88" s="95"/>
      <c r="F88" s="95"/>
      <c r="G88" s="96"/>
      <c r="H88" s="96"/>
      <c r="I88" s="97"/>
      <c r="J88" s="97"/>
      <c r="K88" s="97"/>
      <c r="L88" s="97"/>
      <c r="M88" s="97"/>
      <c r="N88" s="98" t="str">
        <f ca="1" t="shared" si="4"/>
        <v/>
      </c>
      <c r="O88" s="98" t="str">
        <f ca="1">IF(A88="","",IF(ISERROR(MATCH($I88,SorP!B:B,0)),"",INDIRECT("'SorP'!$A$"&amp;MATCH($N88&amp;$I88,SorP!C:C,0))))</f>
        <v/>
      </c>
      <c r="P88" s="99"/>
      <c r="Q88" s="74" t="str">
        <f t="shared" si="5"/>
        <v/>
      </c>
      <c r="R88" s="74" t="b">
        <f t="shared" si="6"/>
        <v>1</v>
      </c>
      <c r="S88" s="74" t="str">
        <f t="shared" si="7"/>
        <v/>
      </c>
    </row>
    <row r="89" s="74" customFormat="1" ht="20.15" customHeight="1" spans="1:19">
      <c r="A89" s="95"/>
      <c r="B89" s="95"/>
      <c r="C89" s="95"/>
      <c r="D89" s="95"/>
      <c r="E89" s="95"/>
      <c r="F89" s="95"/>
      <c r="G89" s="96"/>
      <c r="H89" s="96"/>
      <c r="I89" s="97"/>
      <c r="J89" s="97"/>
      <c r="K89" s="97"/>
      <c r="L89" s="97"/>
      <c r="M89" s="97"/>
      <c r="N89" s="98" t="str">
        <f ca="1" t="shared" si="4"/>
        <v/>
      </c>
      <c r="O89" s="98" t="str">
        <f ca="1">IF(A89="","",IF(ISERROR(MATCH($I89,SorP!B:B,0)),"",INDIRECT("'SorP'!$A$"&amp;MATCH($N89&amp;$I89,SorP!C:C,0))))</f>
        <v/>
      </c>
      <c r="P89" s="99"/>
      <c r="Q89" s="74" t="str">
        <f t="shared" si="5"/>
        <v/>
      </c>
      <c r="R89" s="74" t="b">
        <f t="shared" si="6"/>
        <v>1</v>
      </c>
      <c r="S89" s="74" t="str">
        <f t="shared" si="7"/>
        <v/>
      </c>
    </row>
    <row r="90" s="74" customFormat="1" ht="20.15" customHeight="1" spans="1:19">
      <c r="A90" s="95"/>
      <c r="B90" s="95"/>
      <c r="C90" s="95"/>
      <c r="D90" s="95"/>
      <c r="E90" s="95"/>
      <c r="F90" s="95"/>
      <c r="G90" s="96"/>
      <c r="H90" s="96"/>
      <c r="I90" s="97"/>
      <c r="J90" s="97"/>
      <c r="K90" s="97"/>
      <c r="L90" s="97"/>
      <c r="M90" s="97"/>
      <c r="N90" s="98" t="str">
        <f ca="1" t="shared" si="4"/>
        <v/>
      </c>
      <c r="O90" s="98" t="str">
        <f ca="1">IF(A90="","",IF(ISERROR(MATCH($I90,SorP!B:B,0)),"",INDIRECT("'SorP'!$A$"&amp;MATCH($N90&amp;$I90,SorP!C:C,0))))</f>
        <v/>
      </c>
      <c r="P90" s="99"/>
      <c r="Q90" s="74" t="str">
        <f t="shared" si="5"/>
        <v/>
      </c>
      <c r="R90" s="74" t="b">
        <f t="shared" si="6"/>
        <v>1</v>
      </c>
      <c r="S90" s="74" t="str">
        <f t="shared" si="7"/>
        <v/>
      </c>
    </row>
    <row r="91" s="74" customFormat="1" ht="20.15" customHeight="1" spans="1:19">
      <c r="A91" s="95"/>
      <c r="B91" s="95"/>
      <c r="C91" s="95"/>
      <c r="D91" s="95"/>
      <c r="E91" s="95"/>
      <c r="F91" s="95"/>
      <c r="G91" s="96"/>
      <c r="H91" s="96"/>
      <c r="I91" s="97"/>
      <c r="J91" s="97"/>
      <c r="K91" s="97"/>
      <c r="L91" s="97"/>
      <c r="M91" s="97"/>
      <c r="N91" s="98" t="str">
        <f ca="1" t="shared" si="4"/>
        <v/>
      </c>
      <c r="O91" s="98" t="str">
        <f ca="1">IF(A91="","",IF(ISERROR(MATCH($I91,SorP!B:B,0)),"",INDIRECT("'SorP'!$A$"&amp;MATCH($N91&amp;$I91,SorP!C:C,0))))</f>
        <v/>
      </c>
      <c r="P91" s="99"/>
      <c r="Q91" s="74" t="str">
        <f t="shared" si="5"/>
        <v/>
      </c>
      <c r="R91" s="74" t="b">
        <f t="shared" si="6"/>
        <v>1</v>
      </c>
      <c r="S91" s="74" t="str">
        <f t="shared" si="7"/>
        <v/>
      </c>
    </row>
    <row r="92" s="74" customFormat="1" ht="20.15" customHeight="1" spans="1:19">
      <c r="A92" s="95"/>
      <c r="B92" s="95"/>
      <c r="C92" s="95"/>
      <c r="D92" s="95"/>
      <c r="E92" s="95"/>
      <c r="F92" s="95"/>
      <c r="G92" s="96"/>
      <c r="H92" s="96"/>
      <c r="I92" s="97"/>
      <c r="J92" s="97"/>
      <c r="K92" s="97"/>
      <c r="L92" s="97"/>
      <c r="M92" s="97"/>
      <c r="N92" s="98" t="str">
        <f ca="1" t="shared" si="4"/>
        <v/>
      </c>
      <c r="O92" s="98" t="str">
        <f ca="1">IF(A92="","",IF(ISERROR(MATCH($I92,SorP!B:B,0)),"",INDIRECT("'SorP'!$A$"&amp;MATCH($N92&amp;$I92,SorP!C:C,0))))</f>
        <v/>
      </c>
      <c r="P92" s="99"/>
      <c r="Q92" s="74" t="str">
        <f t="shared" si="5"/>
        <v/>
      </c>
      <c r="R92" s="74" t="b">
        <f t="shared" si="6"/>
        <v>1</v>
      </c>
      <c r="S92" s="74" t="str">
        <f t="shared" si="7"/>
        <v/>
      </c>
    </row>
    <row r="93" s="74" customFormat="1" ht="20.15" customHeight="1" spans="1:19">
      <c r="A93" s="95"/>
      <c r="B93" s="95"/>
      <c r="C93" s="95"/>
      <c r="D93" s="95"/>
      <c r="E93" s="95"/>
      <c r="F93" s="95"/>
      <c r="G93" s="96"/>
      <c r="H93" s="96"/>
      <c r="I93" s="97"/>
      <c r="J93" s="97"/>
      <c r="K93" s="97"/>
      <c r="L93" s="97"/>
      <c r="M93" s="97"/>
      <c r="N93" s="98" t="str">
        <f ca="1" t="shared" si="4"/>
        <v/>
      </c>
      <c r="O93" s="98" t="str">
        <f ca="1">IF(A93="","",IF(ISERROR(MATCH($I93,SorP!B:B,0)),"",INDIRECT("'SorP'!$A$"&amp;MATCH($N93&amp;$I93,SorP!C:C,0))))</f>
        <v/>
      </c>
      <c r="P93" s="99"/>
      <c r="Q93" s="74" t="str">
        <f t="shared" si="5"/>
        <v/>
      </c>
      <c r="R93" s="74" t="b">
        <f t="shared" si="6"/>
        <v>1</v>
      </c>
      <c r="S93" s="74" t="str">
        <f t="shared" si="7"/>
        <v/>
      </c>
    </row>
    <row r="94" s="74" customFormat="1" ht="20.15" customHeight="1" spans="1:19">
      <c r="A94" s="95"/>
      <c r="B94" s="95"/>
      <c r="C94" s="95"/>
      <c r="D94" s="95"/>
      <c r="E94" s="95"/>
      <c r="F94" s="95"/>
      <c r="G94" s="96"/>
      <c r="H94" s="96"/>
      <c r="I94" s="97"/>
      <c r="J94" s="97"/>
      <c r="K94" s="97"/>
      <c r="L94" s="97"/>
      <c r="M94" s="97"/>
      <c r="N94" s="98" t="str">
        <f ca="1" t="shared" si="4"/>
        <v/>
      </c>
      <c r="O94" s="98" t="str">
        <f ca="1">IF(A94="","",IF(ISERROR(MATCH($I94,SorP!B:B,0)),"",INDIRECT("'SorP'!$A$"&amp;MATCH($N94&amp;$I94,SorP!C:C,0))))</f>
        <v/>
      </c>
      <c r="P94" s="99"/>
      <c r="Q94" s="74" t="str">
        <f t="shared" si="5"/>
        <v/>
      </c>
      <c r="R94" s="74" t="b">
        <f t="shared" si="6"/>
        <v>1</v>
      </c>
      <c r="S94" s="74" t="str">
        <f t="shared" si="7"/>
        <v/>
      </c>
    </row>
    <row r="95" s="74" customFormat="1" ht="20.15" customHeight="1" spans="1:19">
      <c r="A95" s="95"/>
      <c r="B95" s="95"/>
      <c r="C95" s="95"/>
      <c r="D95" s="95"/>
      <c r="E95" s="95"/>
      <c r="F95" s="95"/>
      <c r="G95" s="96"/>
      <c r="H95" s="96"/>
      <c r="I95" s="97"/>
      <c r="J95" s="97"/>
      <c r="K95" s="97"/>
      <c r="L95" s="97"/>
      <c r="M95" s="97"/>
      <c r="N95" s="98" t="str">
        <f ca="1" t="shared" si="4"/>
        <v/>
      </c>
      <c r="O95" s="98" t="str">
        <f ca="1">IF(A95="","",IF(ISERROR(MATCH($I95,SorP!B:B,0)),"",INDIRECT("'SorP'!$A$"&amp;MATCH($N95&amp;$I95,SorP!C:C,0))))</f>
        <v/>
      </c>
      <c r="P95" s="99"/>
      <c r="Q95" s="74" t="str">
        <f t="shared" si="5"/>
        <v/>
      </c>
      <c r="R95" s="74" t="b">
        <f t="shared" si="6"/>
        <v>1</v>
      </c>
      <c r="S95" s="74" t="str">
        <f t="shared" si="7"/>
        <v/>
      </c>
    </row>
    <row r="96" s="74" customFormat="1" ht="20.15" customHeight="1" spans="1:19">
      <c r="A96" s="95"/>
      <c r="B96" s="95"/>
      <c r="C96" s="95"/>
      <c r="D96" s="95"/>
      <c r="E96" s="95"/>
      <c r="F96" s="95"/>
      <c r="G96" s="96"/>
      <c r="H96" s="96"/>
      <c r="I96" s="97"/>
      <c r="J96" s="97"/>
      <c r="K96" s="97"/>
      <c r="L96" s="97"/>
      <c r="M96" s="97"/>
      <c r="N96" s="98" t="str">
        <f ca="1" t="shared" si="4"/>
        <v/>
      </c>
      <c r="O96" s="98" t="str">
        <f ca="1">IF(A96="","",IF(ISERROR(MATCH($I96,SorP!B:B,0)),"",INDIRECT("'SorP'!$A$"&amp;MATCH($N96&amp;$I96,SorP!C:C,0))))</f>
        <v/>
      </c>
      <c r="P96" s="99"/>
      <c r="Q96" s="74" t="str">
        <f t="shared" si="5"/>
        <v/>
      </c>
      <c r="R96" s="74" t="b">
        <f t="shared" si="6"/>
        <v>1</v>
      </c>
      <c r="S96" s="74" t="str">
        <f t="shared" si="7"/>
        <v/>
      </c>
    </row>
    <row r="97" s="74" customFormat="1" ht="20.15" customHeight="1" spans="1:19">
      <c r="A97" s="95"/>
      <c r="B97" s="95"/>
      <c r="C97" s="95"/>
      <c r="D97" s="95"/>
      <c r="E97" s="95"/>
      <c r="F97" s="95"/>
      <c r="G97" s="96"/>
      <c r="H97" s="96"/>
      <c r="I97" s="97"/>
      <c r="J97" s="97"/>
      <c r="K97" s="97"/>
      <c r="L97" s="97"/>
      <c r="M97" s="97"/>
      <c r="N97" s="98" t="str">
        <f ca="1" t="shared" si="4"/>
        <v/>
      </c>
      <c r="O97" s="98" t="str">
        <f ca="1">IF(A97="","",IF(ISERROR(MATCH($I97,SorP!B:B,0)),"",INDIRECT("'SorP'!$A$"&amp;MATCH($N97&amp;$I97,SorP!C:C,0))))</f>
        <v/>
      </c>
      <c r="P97" s="99"/>
      <c r="Q97" s="74" t="str">
        <f t="shared" si="5"/>
        <v/>
      </c>
      <c r="R97" s="74" t="b">
        <f t="shared" si="6"/>
        <v>1</v>
      </c>
      <c r="S97" s="74" t="str">
        <f t="shared" si="7"/>
        <v/>
      </c>
    </row>
    <row r="98" s="74" customFormat="1" ht="20.15" customHeight="1" spans="1:19">
      <c r="A98" s="95"/>
      <c r="B98" s="95"/>
      <c r="C98" s="95"/>
      <c r="D98" s="95"/>
      <c r="E98" s="95"/>
      <c r="F98" s="95"/>
      <c r="G98" s="96"/>
      <c r="H98" s="96"/>
      <c r="I98" s="97"/>
      <c r="J98" s="97"/>
      <c r="K98" s="97"/>
      <c r="L98" s="97"/>
      <c r="M98" s="97"/>
      <c r="N98" s="98" t="str">
        <f ca="1" t="shared" si="4"/>
        <v/>
      </c>
      <c r="O98" s="98" t="str">
        <f ca="1">IF(A98="","",IF(ISERROR(MATCH($I98,SorP!B:B,0)),"",INDIRECT("'SorP'!$A$"&amp;MATCH($N98&amp;$I98,SorP!C:C,0))))</f>
        <v/>
      </c>
      <c r="P98" s="99"/>
      <c r="Q98" s="74" t="str">
        <f t="shared" si="5"/>
        <v/>
      </c>
      <c r="R98" s="74" t="b">
        <f t="shared" si="6"/>
        <v>1</v>
      </c>
      <c r="S98" s="74" t="str">
        <f t="shared" si="7"/>
        <v/>
      </c>
    </row>
    <row r="99" s="74" customFormat="1" ht="20.15" customHeight="1" spans="1:19">
      <c r="A99" s="95"/>
      <c r="B99" s="95"/>
      <c r="C99" s="95"/>
      <c r="D99" s="95"/>
      <c r="E99" s="95"/>
      <c r="F99" s="95"/>
      <c r="G99" s="96"/>
      <c r="H99" s="96"/>
      <c r="I99" s="97"/>
      <c r="J99" s="97"/>
      <c r="K99" s="97"/>
      <c r="L99" s="97"/>
      <c r="M99" s="97"/>
      <c r="N99" s="98" t="str">
        <f ca="1" t="shared" si="4"/>
        <v/>
      </c>
      <c r="O99" s="98" t="str">
        <f ca="1">IF(A99="","",IF(ISERROR(MATCH($I99,SorP!B:B,0)),"",INDIRECT("'SorP'!$A$"&amp;MATCH($N99&amp;$I99,SorP!C:C,0))))</f>
        <v/>
      </c>
      <c r="P99" s="99"/>
      <c r="Q99" s="74" t="str">
        <f t="shared" si="5"/>
        <v/>
      </c>
      <c r="R99" s="74" t="b">
        <f t="shared" si="6"/>
        <v>1</v>
      </c>
      <c r="S99" s="74" t="str">
        <f t="shared" si="7"/>
        <v/>
      </c>
    </row>
    <row r="100" s="74" customFormat="1" ht="20.15" customHeight="1" spans="1:19">
      <c r="A100" s="95"/>
      <c r="B100" s="95"/>
      <c r="C100" s="95"/>
      <c r="D100" s="95"/>
      <c r="E100" s="95"/>
      <c r="F100" s="95"/>
      <c r="G100" s="96"/>
      <c r="H100" s="96"/>
      <c r="I100" s="97"/>
      <c r="J100" s="97"/>
      <c r="K100" s="97"/>
      <c r="L100" s="97"/>
      <c r="M100" s="97"/>
      <c r="N100" s="98" t="str">
        <f ca="1" t="shared" si="4"/>
        <v/>
      </c>
      <c r="O100" s="98" t="str">
        <f ca="1">IF(A100="","",IF(ISERROR(MATCH($I100,SorP!B:B,0)),"",INDIRECT("'SorP'!$A$"&amp;MATCH($N100&amp;$I100,SorP!C:C,0))))</f>
        <v/>
      </c>
      <c r="P100" s="99"/>
      <c r="Q100" s="74" t="str">
        <f t="shared" si="5"/>
        <v/>
      </c>
      <c r="R100" s="74" t="b">
        <f t="shared" si="6"/>
        <v>1</v>
      </c>
      <c r="S100" s="74" t="str">
        <f t="shared" si="7"/>
        <v/>
      </c>
    </row>
    <row r="101" s="74" customFormat="1" ht="20.15" customHeight="1" spans="1:19">
      <c r="A101" s="95"/>
      <c r="B101" s="95"/>
      <c r="C101" s="95"/>
      <c r="D101" s="95"/>
      <c r="E101" s="95"/>
      <c r="F101" s="95"/>
      <c r="G101" s="96"/>
      <c r="H101" s="96"/>
      <c r="I101" s="97"/>
      <c r="J101" s="97"/>
      <c r="K101" s="97"/>
      <c r="L101" s="97"/>
      <c r="M101" s="97"/>
      <c r="N101" s="98" t="str">
        <f ca="1" t="shared" si="4"/>
        <v/>
      </c>
      <c r="O101" s="98" t="str">
        <f ca="1">IF(A101="","",IF(ISERROR(MATCH($I101,SorP!B:B,0)),"",INDIRECT("'SorP'!$A$"&amp;MATCH($N101&amp;$I101,SorP!C:C,0))))</f>
        <v/>
      </c>
      <c r="P101" s="99"/>
      <c r="Q101" s="74" t="str">
        <f t="shared" si="5"/>
        <v/>
      </c>
      <c r="R101" s="74" t="b">
        <f t="shared" si="6"/>
        <v>1</v>
      </c>
      <c r="S101" s="74" t="str">
        <f t="shared" si="7"/>
        <v/>
      </c>
    </row>
    <row r="102" s="74" customFormat="1" ht="20.15" customHeight="1" spans="1:19">
      <c r="A102" s="95"/>
      <c r="B102" s="95"/>
      <c r="C102" s="95"/>
      <c r="D102" s="95"/>
      <c r="E102" s="95"/>
      <c r="F102" s="95"/>
      <c r="G102" s="96"/>
      <c r="H102" s="96"/>
      <c r="I102" s="97"/>
      <c r="J102" s="97"/>
      <c r="K102" s="97"/>
      <c r="L102" s="97"/>
      <c r="M102" s="97"/>
      <c r="N102" s="98" t="str">
        <f ca="1" t="shared" si="4"/>
        <v/>
      </c>
      <c r="O102" s="98" t="str">
        <f ca="1">IF(A102="","",IF(ISERROR(MATCH($I102,SorP!B:B,0)),"",INDIRECT("'SorP'!$A$"&amp;MATCH($N102&amp;$I102,SorP!C:C,0))))</f>
        <v/>
      </c>
      <c r="P102" s="99"/>
      <c r="Q102" s="74" t="str">
        <f t="shared" si="5"/>
        <v/>
      </c>
      <c r="R102" s="74" t="b">
        <f t="shared" si="6"/>
        <v>1</v>
      </c>
      <c r="S102" s="74" t="str">
        <f t="shared" si="7"/>
        <v/>
      </c>
    </row>
    <row r="103" s="74" customFormat="1" ht="20.15" customHeight="1" spans="1:19">
      <c r="A103" s="95"/>
      <c r="B103" s="95"/>
      <c r="C103" s="95"/>
      <c r="D103" s="95"/>
      <c r="E103" s="95"/>
      <c r="F103" s="95"/>
      <c r="G103" s="96"/>
      <c r="H103" s="96"/>
      <c r="I103" s="97"/>
      <c r="J103" s="97"/>
      <c r="K103" s="97"/>
      <c r="L103" s="97"/>
      <c r="M103" s="97"/>
      <c r="N103" s="98" t="str">
        <f ca="1" t="shared" si="4"/>
        <v/>
      </c>
      <c r="O103" s="98" t="str">
        <f ca="1">IF(A103="","",IF(ISERROR(MATCH($I103,SorP!B:B,0)),"",INDIRECT("'SorP'!$A$"&amp;MATCH($N103&amp;$I103,SorP!C:C,0))))</f>
        <v/>
      </c>
      <c r="P103" s="99"/>
      <c r="Q103" s="74" t="str">
        <f t="shared" si="5"/>
        <v/>
      </c>
      <c r="R103" s="74" t="b">
        <f t="shared" si="6"/>
        <v>1</v>
      </c>
      <c r="S103" s="74" t="str">
        <f t="shared" si="7"/>
        <v/>
      </c>
    </row>
    <row r="104" s="74" customFormat="1" ht="20.15" customHeight="1" spans="1:19">
      <c r="A104" s="95"/>
      <c r="B104" s="95"/>
      <c r="C104" s="95"/>
      <c r="D104" s="95"/>
      <c r="E104" s="95"/>
      <c r="F104" s="95"/>
      <c r="G104" s="96"/>
      <c r="H104" s="96"/>
      <c r="I104" s="97"/>
      <c r="J104" s="97"/>
      <c r="K104" s="97"/>
      <c r="L104" s="97"/>
      <c r="M104" s="97"/>
      <c r="N104" s="98" t="str">
        <f ca="1" t="shared" si="4"/>
        <v/>
      </c>
      <c r="O104" s="98" t="str">
        <f ca="1">IF(A104="","",IF(ISERROR(MATCH($I104,SorP!B:B,0)),"",INDIRECT("'SorP'!$A$"&amp;MATCH($N104&amp;$I104,SorP!C:C,0))))</f>
        <v/>
      </c>
      <c r="P104" s="99"/>
      <c r="Q104" s="74" t="str">
        <f t="shared" si="5"/>
        <v/>
      </c>
      <c r="R104" s="74" t="b">
        <f t="shared" si="6"/>
        <v>1</v>
      </c>
      <c r="S104" s="74" t="str">
        <f t="shared" si="7"/>
        <v/>
      </c>
    </row>
    <row r="105" s="74" customFormat="1" ht="20.15" customHeight="1" spans="1:19">
      <c r="A105" s="95"/>
      <c r="B105" s="95"/>
      <c r="C105" s="95"/>
      <c r="D105" s="95"/>
      <c r="E105" s="95"/>
      <c r="F105" s="95"/>
      <c r="G105" s="96"/>
      <c r="H105" s="96"/>
      <c r="I105" s="97"/>
      <c r="J105" s="97"/>
      <c r="K105" s="97"/>
      <c r="L105" s="97"/>
      <c r="M105" s="97"/>
      <c r="N105" s="98" t="str">
        <f ca="1" t="shared" si="4"/>
        <v/>
      </c>
      <c r="O105" s="98" t="str">
        <f ca="1">IF(A105="","",IF(ISERROR(MATCH($I105,SorP!B:B,0)),"",INDIRECT("'SorP'!$A$"&amp;MATCH($N105&amp;$I105,SorP!C:C,0))))</f>
        <v/>
      </c>
      <c r="P105" s="99"/>
      <c r="Q105" s="74" t="str">
        <f t="shared" si="5"/>
        <v/>
      </c>
      <c r="R105" s="74" t="b">
        <f t="shared" si="6"/>
        <v>1</v>
      </c>
      <c r="S105" s="74" t="str">
        <f t="shared" si="7"/>
        <v/>
      </c>
    </row>
    <row r="106" s="74" customFormat="1" ht="20.15" customHeight="1" spans="1:19">
      <c r="A106" s="95"/>
      <c r="B106" s="95"/>
      <c r="C106" s="95"/>
      <c r="D106" s="95"/>
      <c r="E106" s="95"/>
      <c r="F106" s="95"/>
      <c r="G106" s="96"/>
      <c r="H106" s="96"/>
      <c r="I106" s="97"/>
      <c r="J106" s="97"/>
      <c r="K106" s="97"/>
      <c r="L106" s="97"/>
      <c r="M106" s="97"/>
      <c r="N106" s="98" t="str">
        <f ca="1" t="shared" si="4"/>
        <v/>
      </c>
      <c r="O106" s="98" t="str">
        <f ca="1">IF(A106="","",IF(ISERROR(MATCH($I106,SorP!B:B,0)),"",INDIRECT("'SorP'!$A$"&amp;MATCH($N106&amp;$I106,SorP!C:C,0))))</f>
        <v/>
      </c>
      <c r="P106" s="99"/>
      <c r="Q106" s="74" t="str">
        <f t="shared" si="5"/>
        <v/>
      </c>
      <c r="R106" s="74" t="b">
        <f t="shared" si="6"/>
        <v>1</v>
      </c>
      <c r="S106" s="74" t="str">
        <f t="shared" si="7"/>
        <v/>
      </c>
    </row>
    <row r="107" s="74" customFormat="1" ht="20.15" customHeight="1" spans="1:19">
      <c r="A107" s="95"/>
      <c r="B107" s="95"/>
      <c r="C107" s="95"/>
      <c r="D107" s="95"/>
      <c r="E107" s="95"/>
      <c r="F107" s="95"/>
      <c r="G107" s="96"/>
      <c r="H107" s="96"/>
      <c r="I107" s="97"/>
      <c r="J107" s="97"/>
      <c r="K107" s="97"/>
      <c r="L107" s="97"/>
      <c r="M107" s="97"/>
      <c r="N107" s="98" t="str">
        <f ca="1" t="shared" si="4"/>
        <v/>
      </c>
      <c r="O107" s="98" t="str">
        <f ca="1">IF(A107="","",IF(ISERROR(MATCH($I107,SorP!B:B,0)),"",INDIRECT("'SorP'!$A$"&amp;MATCH($N107&amp;$I107,SorP!C:C,0))))</f>
        <v/>
      </c>
      <c r="P107" s="99"/>
      <c r="Q107" s="74" t="str">
        <f t="shared" si="5"/>
        <v/>
      </c>
      <c r="R107" s="74" t="b">
        <f t="shared" si="6"/>
        <v>1</v>
      </c>
      <c r="S107" s="74" t="str">
        <f t="shared" si="7"/>
        <v/>
      </c>
    </row>
    <row r="108" s="74" customFormat="1" ht="20.15" customHeight="1" spans="1:19">
      <c r="A108" s="95"/>
      <c r="B108" s="95"/>
      <c r="C108" s="95"/>
      <c r="D108" s="95"/>
      <c r="E108" s="95"/>
      <c r="F108" s="95"/>
      <c r="G108" s="96"/>
      <c r="H108" s="96"/>
      <c r="I108" s="97"/>
      <c r="J108" s="97"/>
      <c r="K108" s="97"/>
      <c r="L108" s="97"/>
      <c r="M108" s="97"/>
      <c r="N108" s="98" t="str">
        <f ca="1" t="shared" si="4"/>
        <v/>
      </c>
      <c r="O108" s="98" t="str">
        <f ca="1">IF(A108="","",IF(ISERROR(MATCH($I108,SorP!B:B,0)),"",INDIRECT("'SorP'!$A$"&amp;MATCH($N108&amp;$I108,SorP!C:C,0))))</f>
        <v/>
      </c>
      <c r="P108" s="99"/>
      <c r="Q108" s="74" t="str">
        <f t="shared" si="5"/>
        <v/>
      </c>
      <c r="R108" s="74" t="b">
        <f t="shared" si="6"/>
        <v>1</v>
      </c>
      <c r="S108" s="74" t="str">
        <f t="shared" si="7"/>
        <v/>
      </c>
    </row>
    <row r="109" s="74" customFormat="1" ht="20.15" customHeight="1" spans="1:19">
      <c r="A109" s="95"/>
      <c r="B109" s="95"/>
      <c r="C109" s="95"/>
      <c r="D109" s="95"/>
      <c r="E109" s="95"/>
      <c r="F109" s="95"/>
      <c r="G109" s="96"/>
      <c r="H109" s="96"/>
      <c r="I109" s="97"/>
      <c r="J109" s="97"/>
      <c r="K109" s="97"/>
      <c r="L109" s="97"/>
      <c r="M109" s="97"/>
      <c r="N109" s="98" t="str">
        <f ca="1" t="shared" si="4"/>
        <v/>
      </c>
      <c r="O109" s="98" t="str">
        <f ca="1">IF(A109="","",IF(ISERROR(MATCH($I109,SorP!B:B,0)),"",INDIRECT("'SorP'!$A$"&amp;MATCH($N109&amp;$I109,SorP!C:C,0))))</f>
        <v/>
      </c>
      <c r="P109" s="99"/>
      <c r="Q109" s="74" t="str">
        <f t="shared" si="5"/>
        <v/>
      </c>
      <c r="R109" s="74" t="b">
        <f t="shared" si="6"/>
        <v>1</v>
      </c>
      <c r="S109" s="74" t="str">
        <f t="shared" si="7"/>
        <v/>
      </c>
    </row>
    <row r="110" s="74" customFormat="1" ht="20.15" customHeight="1" spans="1:19">
      <c r="A110" s="95"/>
      <c r="B110" s="95"/>
      <c r="C110" s="95"/>
      <c r="D110" s="95"/>
      <c r="E110" s="95"/>
      <c r="F110" s="95"/>
      <c r="G110" s="96"/>
      <c r="H110" s="96"/>
      <c r="I110" s="97"/>
      <c r="J110" s="97"/>
      <c r="K110" s="97"/>
      <c r="L110" s="97"/>
      <c r="M110" s="97"/>
      <c r="N110" s="98" t="str">
        <f ca="1" t="shared" si="4"/>
        <v/>
      </c>
      <c r="O110" s="98" t="str">
        <f ca="1">IF(A110="","",IF(ISERROR(MATCH($I110,SorP!B:B,0)),"",INDIRECT("'SorP'!$A$"&amp;MATCH($N110&amp;$I110,SorP!C:C,0))))</f>
        <v/>
      </c>
      <c r="P110" s="99"/>
      <c r="Q110" s="74" t="str">
        <f t="shared" si="5"/>
        <v/>
      </c>
      <c r="R110" s="74" t="b">
        <f t="shared" si="6"/>
        <v>1</v>
      </c>
      <c r="S110" s="74" t="str">
        <f t="shared" si="7"/>
        <v/>
      </c>
    </row>
    <row r="111" s="74" customFormat="1" ht="20.15" customHeight="1" spans="1:19">
      <c r="A111" s="95"/>
      <c r="B111" s="95"/>
      <c r="C111" s="95"/>
      <c r="D111" s="95"/>
      <c r="E111" s="95"/>
      <c r="F111" s="95"/>
      <c r="G111" s="96"/>
      <c r="H111" s="96"/>
      <c r="I111" s="97"/>
      <c r="J111" s="97"/>
      <c r="K111" s="97"/>
      <c r="L111" s="97"/>
      <c r="M111" s="97"/>
      <c r="N111" s="98" t="str">
        <f ca="1" t="shared" si="4"/>
        <v/>
      </c>
      <c r="O111" s="98" t="str">
        <f ca="1">IF(A111="","",IF(ISERROR(MATCH($I111,SorP!B:B,0)),"",INDIRECT("'SorP'!$A$"&amp;MATCH($N111&amp;$I111,SorP!C:C,0))))</f>
        <v/>
      </c>
      <c r="P111" s="99"/>
      <c r="Q111" s="74" t="str">
        <f t="shared" si="5"/>
        <v/>
      </c>
      <c r="R111" s="74" t="b">
        <f t="shared" si="6"/>
        <v>1</v>
      </c>
      <c r="S111" s="74" t="str">
        <f t="shared" si="7"/>
        <v/>
      </c>
    </row>
    <row r="112" s="74" customFormat="1" ht="20.15" customHeight="1" spans="1:19">
      <c r="A112" s="95"/>
      <c r="B112" s="95"/>
      <c r="C112" s="95"/>
      <c r="D112" s="95"/>
      <c r="E112" s="95"/>
      <c r="F112" s="95"/>
      <c r="G112" s="96"/>
      <c r="H112" s="96"/>
      <c r="I112" s="97"/>
      <c r="J112" s="97"/>
      <c r="K112" s="97"/>
      <c r="L112" s="97"/>
      <c r="M112" s="97"/>
      <c r="N112" s="98" t="str">
        <f ca="1" t="shared" si="4"/>
        <v/>
      </c>
      <c r="O112" s="98" t="str">
        <f ca="1">IF(A112="","",IF(ISERROR(MATCH($I112,SorP!B:B,0)),"",INDIRECT("'SorP'!$A$"&amp;MATCH($N112&amp;$I112,SorP!C:C,0))))</f>
        <v/>
      </c>
      <c r="P112" s="99"/>
      <c r="Q112" s="74" t="str">
        <f t="shared" si="5"/>
        <v/>
      </c>
      <c r="R112" s="74" t="b">
        <f t="shared" si="6"/>
        <v>1</v>
      </c>
      <c r="S112" s="74" t="str">
        <f t="shared" si="7"/>
        <v/>
      </c>
    </row>
    <row r="113" s="74" customFormat="1" ht="20.15" customHeight="1" spans="1:19">
      <c r="A113" s="95"/>
      <c r="B113" s="95"/>
      <c r="C113" s="95"/>
      <c r="D113" s="95"/>
      <c r="E113" s="95"/>
      <c r="F113" s="95"/>
      <c r="G113" s="96"/>
      <c r="H113" s="96"/>
      <c r="I113" s="97"/>
      <c r="J113" s="97"/>
      <c r="K113" s="97"/>
      <c r="L113" s="97"/>
      <c r="M113" s="97"/>
      <c r="N113" s="98" t="str">
        <f ca="1" t="shared" si="4"/>
        <v/>
      </c>
      <c r="O113" s="98" t="str">
        <f ca="1">IF(A113="","",IF(ISERROR(MATCH($I113,SorP!B:B,0)),"",INDIRECT("'SorP'!$A$"&amp;MATCH($N113&amp;$I113,SorP!C:C,0))))</f>
        <v/>
      </c>
      <c r="P113" s="99"/>
      <c r="Q113" s="74" t="str">
        <f t="shared" si="5"/>
        <v/>
      </c>
      <c r="R113" s="74" t="b">
        <f t="shared" si="6"/>
        <v>1</v>
      </c>
      <c r="S113" s="74" t="str">
        <f t="shared" si="7"/>
        <v/>
      </c>
    </row>
    <row r="114" s="74" customFormat="1" ht="20.15" customHeight="1" spans="1:19">
      <c r="A114" s="95"/>
      <c r="B114" s="95"/>
      <c r="C114" s="95"/>
      <c r="D114" s="95"/>
      <c r="E114" s="95"/>
      <c r="F114" s="95"/>
      <c r="G114" s="96"/>
      <c r="H114" s="96"/>
      <c r="I114" s="97"/>
      <c r="J114" s="97"/>
      <c r="K114" s="97"/>
      <c r="L114" s="97"/>
      <c r="M114" s="97"/>
      <c r="N114" s="98" t="str">
        <f ca="1" t="shared" si="4"/>
        <v/>
      </c>
      <c r="O114" s="98" t="str">
        <f ca="1">IF(A114="","",IF(ISERROR(MATCH($I114,SorP!B:B,0)),"",INDIRECT("'SorP'!$A$"&amp;MATCH($N114&amp;$I114,SorP!C:C,0))))</f>
        <v/>
      </c>
      <c r="P114" s="99"/>
      <c r="Q114" s="74" t="str">
        <f t="shared" si="5"/>
        <v/>
      </c>
      <c r="R114" s="74" t="b">
        <f t="shared" si="6"/>
        <v>1</v>
      </c>
      <c r="S114" s="74" t="str">
        <f t="shared" si="7"/>
        <v/>
      </c>
    </row>
    <row r="115" s="74" customFormat="1" ht="20.15" customHeight="1" spans="1:19">
      <c r="A115" s="95"/>
      <c r="B115" s="95"/>
      <c r="C115" s="95"/>
      <c r="D115" s="95"/>
      <c r="E115" s="95"/>
      <c r="F115" s="95"/>
      <c r="G115" s="96"/>
      <c r="H115" s="96"/>
      <c r="I115" s="97"/>
      <c r="J115" s="97"/>
      <c r="K115" s="97"/>
      <c r="L115" s="97"/>
      <c r="M115" s="97"/>
      <c r="N115" s="98" t="str">
        <f ca="1" t="shared" si="4"/>
        <v/>
      </c>
      <c r="O115" s="98" t="str">
        <f ca="1">IF(A115="","",IF(ISERROR(MATCH($I115,SorP!B:B,0)),"",INDIRECT("'SorP'!$A$"&amp;MATCH($N115&amp;$I115,SorP!C:C,0))))</f>
        <v/>
      </c>
      <c r="P115" s="99"/>
      <c r="Q115" s="74" t="str">
        <f t="shared" si="5"/>
        <v/>
      </c>
      <c r="R115" s="74" t="b">
        <f t="shared" si="6"/>
        <v>1</v>
      </c>
      <c r="S115" s="74" t="str">
        <f t="shared" si="7"/>
        <v/>
      </c>
    </row>
    <row r="116" s="74" customFormat="1" ht="20.15" customHeight="1" spans="1:19">
      <c r="A116" s="95"/>
      <c r="B116" s="95"/>
      <c r="C116" s="95"/>
      <c r="D116" s="95"/>
      <c r="E116" s="95"/>
      <c r="F116" s="95"/>
      <c r="G116" s="96"/>
      <c r="H116" s="96"/>
      <c r="I116" s="97"/>
      <c r="J116" s="97"/>
      <c r="K116" s="97"/>
      <c r="L116" s="97"/>
      <c r="M116" s="97"/>
      <c r="N116" s="98" t="str">
        <f ca="1" t="shared" si="4"/>
        <v/>
      </c>
      <c r="O116" s="98" t="str">
        <f ca="1">IF(A116="","",IF(ISERROR(MATCH($I116,SorP!B:B,0)),"",INDIRECT("'SorP'!$A$"&amp;MATCH($N116&amp;$I116,SorP!C:C,0))))</f>
        <v/>
      </c>
      <c r="P116" s="99"/>
      <c r="Q116" s="74" t="str">
        <f t="shared" si="5"/>
        <v/>
      </c>
      <c r="R116" s="74" t="b">
        <f t="shared" si="6"/>
        <v>1</v>
      </c>
      <c r="S116" s="74" t="str">
        <f t="shared" si="7"/>
        <v/>
      </c>
    </row>
    <row r="117" s="74" customFormat="1" ht="20.15" customHeight="1" spans="1:19">
      <c r="A117" s="95"/>
      <c r="B117" s="95"/>
      <c r="C117" s="95"/>
      <c r="D117" s="95"/>
      <c r="E117" s="95"/>
      <c r="F117" s="95"/>
      <c r="G117" s="96"/>
      <c r="H117" s="96"/>
      <c r="I117" s="97"/>
      <c r="J117" s="97"/>
      <c r="K117" s="97"/>
      <c r="L117" s="97"/>
      <c r="M117" s="97"/>
      <c r="N117" s="98" t="str">
        <f ca="1" t="shared" si="4"/>
        <v/>
      </c>
      <c r="O117" s="98" t="str">
        <f ca="1">IF(A117="","",IF(ISERROR(MATCH($I117,SorP!B:B,0)),"",INDIRECT("'SorP'!$A$"&amp;MATCH($N117&amp;$I117,SorP!C:C,0))))</f>
        <v/>
      </c>
      <c r="P117" s="99"/>
      <c r="Q117" s="74" t="str">
        <f t="shared" si="5"/>
        <v/>
      </c>
      <c r="R117" s="74" t="b">
        <f t="shared" si="6"/>
        <v>1</v>
      </c>
      <c r="S117" s="74" t="str">
        <f t="shared" si="7"/>
        <v/>
      </c>
    </row>
    <row r="118" s="74" customFormat="1" ht="20.15" customHeight="1" spans="1:19">
      <c r="A118" s="95"/>
      <c r="B118" s="95"/>
      <c r="C118" s="95"/>
      <c r="D118" s="95"/>
      <c r="E118" s="95"/>
      <c r="F118" s="95"/>
      <c r="G118" s="96"/>
      <c r="H118" s="96"/>
      <c r="I118" s="97"/>
      <c r="J118" s="97"/>
      <c r="K118" s="97"/>
      <c r="L118" s="97"/>
      <c r="M118" s="97"/>
      <c r="N118" s="98" t="str">
        <f ca="1" t="shared" si="4"/>
        <v/>
      </c>
      <c r="O118" s="98" t="str">
        <f ca="1">IF(A118="","",IF(ISERROR(MATCH($I118,SorP!B:B,0)),"",INDIRECT("'SorP'!$A$"&amp;MATCH($N118&amp;$I118,SorP!C:C,0))))</f>
        <v/>
      </c>
      <c r="P118" s="99"/>
      <c r="Q118" s="74" t="str">
        <f t="shared" si="5"/>
        <v/>
      </c>
      <c r="R118" s="74" t="b">
        <f t="shared" si="6"/>
        <v>1</v>
      </c>
      <c r="S118" s="74" t="str">
        <f t="shared" si="7"/>
        <v/>
      </c>
    </row>
    <row r="119" s="74" customFormat="1" ht="20.15" customHeight="1" spans="1:19">
      <c r="A119" s="95"/>
      <c r="B119" s="95"/>
      <c r="C119" s="95"/>
      <c r="D119" s="95"/>
      <c r="E119" s="95"/>
      <c r="F119" s="95"/>
      <c r="G119" s="96"/>
      <c r="H119" s="96"/>
      <c r="I119" s="97"/>
      <c r="J119" s="97"/>
      <c r="K119" s="97"/>
      <c r="L119" s="97"/>
      <c r="M119" s="97"/>
      <c r="N119" s="98" t="str">
        <f ca="1" t="shared" si="4"/>
        <v/>
      </c>
      <c r="O119" s="98" t="str">
        <f ca="1">IF(A119="","",IF(ISERROR(MATCH($I119,SorP!B:B,0)),"",INDIRECT("'SorP'!$A$"&amp;MATCH($N119&amp;$I119,SorP!C:C,0))))</f>
        <v/>
      </c>
      <c r="P119" s="99"/>
      <c r="Q119" s="74" t="str">
        <f t="shared" si="5"/>
        <v/>
      </c>
      <c r="R119" s="74" t="b">
        <f t="shared" si="6"/>
        <v>1</v>
      </c>
      <c r="S119" s="74" t="str">
        <f t="shared" si="7"/>
        <v/>
      </c>
    </row>
    <row r="120" s="74" customFormat="1" ht="20.15" customHeight="1" spans="1:19">
      <c r="A120" s="95"/>
      <c r="B120" s="95"/>
      <c r="C120" s="95"/>
      <c r="D120" s="95"/>
      <c r="E120" s="95"/>
      <c r="F120" s="95"/>
      <c r="G120" s="96"/>
      <c r="H120" s="96"/>
      <c r="I120" s="97"/>
      <c r="J120" s="97"/>
      <c r="K120" s="97"/>
      <c r="L120" s="97"/>
      <c r="M120" s="97"/>
      <c r="N120" s="98" t="str">
        <f ca="1" t="shared" si="4"/>
        <v/>
      </c>
      <c r="O120" s="98" t="str">
        <f ca="1">IF(A120="","",IF(ISERROR(MATCH($I120,SorP!B:B,0)),"",INDIRECT("'SorP'!$A$"&amp;MATCH($N120&amp;$I120,SorP!C:C,0))))</f>
        <v/>
      </c>
      <c r="P120" s="99"/>
      <c r="Q120" s="74" t="str">
        <f t="shared" si="5"/>
        <v/>
      </c>
      <c r="R120" s="74" t="b">
        <f t="shared" si="6"/>
        <v>1</v>
      </c>
      <c r="S120" s="74" t="str">
        <f t="shared" si="7"/>
        <v/>
      </c>
    </row>
    <row r="121" s="74" customFormat="1" ht="20.15" customHeight="1" spans="1:19">
      <c r="A121" s="95"/>
      <c r="B121" s="95"/>
      <c r="C121" s="95"/>
      <c r="D121" s="95"/>
      <c r="E121" s="95"/>
      <c r="F121" s="95"/>
      <c r="G121" s="96"/>
      <c r="H121" s="96"/>
      <c r="I121" s="97"/>
      <c r="J121" s="97"/>
      <c r="K121" s="97"/>
      <c r="L121" s="97"/>
      <c r="M121" s="97"/>
      <c r="N121" s="98" t="str">
        <f ca="1" t="shared" si="4"/>
        <v/>
      </c>
      <c r="O121" s="98" t="str">
        <f ca="1">IF(A121="","",IF(ISERROR(MATCH($I121,SorP!B:B,0)),"",INDIRECT("'SorP'!$A$"&amp;MATCH($N121&amp;$I121,SorP!C:C,0))))</f>
        <v/>
      </c>
      <c r="P121" s="99"/>
      <c r="Q121" s="74" t="str">
        <f t="shared" si="5"/>
        <v/>
      </c>
      <c r="R121" s="74" t="b">
        <f t="shared" si="6"/>
        <v>1</v>
      </c>
      <c r="S121" s="74" t="str">
        <f t="shared" si="7"/>
        <v/>
      </c>
    </row>
    <row r="122" s="74" customFormat="1" ht="20.15" customHeight="1" spans="1:19">
      <c r="A122" s="95"/>
      <c r="B122" s="95"/>
      <c r="C122" s="95"/>
      <c r="D122" s="95"/>
      <c r="E122" s="95"/>
      <c r="F122" s="95"/>
      <c r="G122" s="96"/>
      <c r="H122" s="96"/>
      <c r="I122" s="97"/>
      <c r="J122" s="97"/>
      <c r="K122" s="97"/>
      <c r="L122" s="97"/>
      <c r="M122" s="97"/>
      <c r="N122" s="98" t="str">
        <f ca="1" t="shared" si="4"/>
        <v/>
      </c>
      <c r="O122" s="98" t="str">
        <f ca="1">IF(A122="","",IF(ISERROR(MATCH($I122,SorP!B:B,0)),"",INDIRECT("'SorP'!$A$"&amp;MATCH($N122&amp;$I122,SorP!C:C,0))))</f>
        <v/>
      </c>
      <c r="P122" s="99"/>
      <c r="Q122" s="74" t="str">
        <f t="shared" si="5"/>
        <v/>
      </c>
      <c r="R122" s="74" t="b">
        <f t="shared" si="6"/>
        <v>1</v>
      </c>
      <c r="S122" s="74" t="str">
        <f t="shared" si="7"/>
        <v/>
      </c>
    </row>
    <row r="123" s="74" customFormat="1" ht="20.15" customHeight="1" spans="1:19">
      <c r="A123" s="95"/>
      <c r="B123" s="95"/>
      <c r="C123" s="95"/>
      <c r="D123" s="95"/>
      <c r="E123" s="95"/>
      <c r="F123" s="95"/>
      <c r="G123" s="96"/>
      <c r="H123" s="96"/>
      <c r="I123" s="97"/>
      <c r="J123" s="97"/>
      <c r="K123" s="97"/>
      <c r="L123" s="97"/>
      <c r="M123" s="97"/>
      <c r="N123" s="98" t="str">
        <f ca="1" t="shared" si="4"/>
        <v/>
      </c>
      <c r="O123" s="98" t="str">
        <f ca="1">IF(A123="","",IF(ISERROR(MATCH($I123,SorP!B:B,0)),"",INDIRECT("'SorP'!$A$"&amp;MATCH($N123&amp;$I123,SorP!C:C,0))))</f>
        <v/>
      </c>
      <c r="P123" s="99"/>
      <c r="Q123" s="74" t="str">
        <f t="shared" si="5"/>
        <v/>
      </c>
      <c r="R123" s="74" t="b">
        <f t="shared" si="6"/>
        <v>1</v>
      </c>
      <c r="S123" s="74" t="str">
        <f t="shared" si="7"/>
        <v/>
      </c>
    </row>
    <row r="124" s="74" customFormat="1" ht="20.15" customHeight="1" spans="1:19">
      <c r="A124" s="95"/>
      <c r="B124" s="95"/>
      <c r="C124" s="95"/>
      <c r="D124" s="95"/>
      <c r="E124" s="95"/>
      <c r="F124" s="95"/>
      <c r="G124" s="96"/>
      <c r="H124" s="96"/>
      <c r="I124" s="97"/>
      <c r="J124" s="97"/>
      <c r="K124" s="97"/>
      <c r="L124" s="97"/>
      <c r="M124" s="97"/>
      <c r="N124" s="98" t="str">
        <f ca="1" t="shared" si="4"/>
        <v/>
      </c>
      <c r="O124" s="98" t="str">
        <f ca="1">IF(A124="","",IF(ISERROR(MATCH($I124,SorP!B:B,0)),"",INDIRECT("'SorP'!$A$"&amp;MATCH($N124&amp;$I124,SorP!C:C,0))))</f>
        <v/>
      </c>
      <c r="P124" s="99"/>
      <c r="Q124" s="74" t="str">
        <f t="shared" si="5"/>
        <v/>
      </c>
      <c r="R124" s="74" t="b">
        <f t="shared" si="6"/>
        <v>1</v>
      </c>
      <c r="S124" s="74" t="str">
        <f t="shared" si="7"/>
        <v/>
      </c>
    </row>
    <row r="125" s="74" customFormat="1" ht="20.15" customHeight="1" spans="1:19">
      <c r="A125" s="95"/>
      <c r="B125" s="95"/>
      <c r="C125" s="95"/>
      <c r="D125" s="95"/>
      <c r="E125" s="95"/>
      <c r="F125" s="95"/>
      <c r="G125" s="96"/>
      <c r="H125" s="96"/>
      <c r="I125" s="97"/>
      <c r="J125" s="97"/>
      <c r="K125" s="97"/>
      <c r="L125" s="97"/>
      <c r="M125" s="97"/>
      <c r="N125" s="98" t="str">
        <f ca="1" t="shared" si="4"/>
        <v/>
      </c>
      <c r="O125" s="98" t="str">
        <f ca="1">IF(A125="","",IF(ISERROR(MATCH($I125,SorP!B:B,0)),"",INDIRECT("'SorP'!$A$"&amp;MATCH($N125&amp;$I125,SorP!C:C,0))))</f>
        <v/>
      </c>
      <c r="P125" s="99"/>
      <c r="Q125" s="74" t="str">
        <f t="shared" si="5"/>
        <v/>
      </c>
      <c r="R125" s="74" t="b">
        <f t="shared" si="6"/>
        <v>1</v>
      </c>
      <c r="S125" s="74" t="str">
        <f t="shared" si="7"/>
        <v/>
      </c>
    </row>
    <row r="126" s="74" customFormat="1" ht="20.15" customHeight="1" spans="1:19">
      <c r="A126" s="95"/>
      <c r="B126" s="95"/>
      <c r="C126" s="95"/>
      <c r="D126" s="95"/>
      <c r="E126" s="95"/>
      <c r="F126" s="95"/>
      <c r="G126" s="96"/>
      <c r="H126" s="96"/>
      <c r="I126" s="97"/>
      <c r="J126" s="97"/>
      <c r="K126" s="97"/>
      <c r="L126" s="97"/>
      <c r="M126" s="97"/>
      <c r="N126" s="98" t="str">
        <f ca="1" t="shared" si="4"/>
        <v/>
      </c>
      <c r="O126" s="98" t="str">
        <f ca="1">IF(A126="","",IF(ISERROR(MATCH($I126,SorP!B:B,0)),"",INDIRECT("'SorP'!$A$"&amp;MATCH($N126&amp;$I126,SorP!C:C,0))))</f>
        <v/>
      </c>
      <c r="P126" s="99"/>
      <c r="Q126" s="74" t="str">
        <f t="shared" si="5"/>
        <v/>
      </c>
      <c r="R126" s="74" t="b">
        <f t="shared" si="6"/>
        <v>1</v>
      </c>
      <c r="S126" s="74" t="str">
        <f t="shared" si="7"/>
        <v/>
      </c>
    </row>
    <row r="127" s="74" customFormat="1" ht="20.15" customHeight="1" spans="1:19">
      <c r="A127" s="95"/>
      <c r="B127" s="95"/>
      <c r="C127" s="95"/>
      <c r="D127" s="95"/>
      <c r="E127" s="95"/>
      <c r="F127" s="95"/>
      <c r="G127" s="96"/>
      <c r="H127" s="96"/>
      <c r="I127" s="97"/>
      <c r="J127" s="97"/>
      <c r="K127" s="97"/>
      <c r="L127" s="97"/>
      <c r="M127" s="97"/>
      <c r="N127" s="98" t="str">
        <f ca="1" t="shared" si="4"/>
        <v/>
      </c>
      <c r="O127" s="98" t="str">
        <f ca="1">IF(A127="","",IF(ISERROR(MATCH($I127,SorP!B:B,0)),"",INDIRECT("'SorP'!$A$"&amp;MATCH($N127&amp;$I127,SorP!C:C,0))))</f>
        <v/>
      </c>
      <c r="P127" s="99"/>
      <c r="Q127" s="74" t="str">
        <f t="shared" si="5"/>
        <v/>
      </c>
      <c r="R127" s="74" t="b">
        <f t="shared" si="6"/>
        <v>1</v>
      </c>
      <c r="S127" s="74" t="str">
        <f t="shared" si="7"/>
        <v/>
      </c>
    </row>
    <row r="128" s="74" customFormat="1" ht="20.15" customHeight="1" spans="1:19">
      <c r="A128" s="95"/>
      <c r="B128" s="95"/>
      <c r="C128" s="95"/>
      <c r="D128" s="95"/>
      <c r="E128" s="95"/>
      <c r="F128" s="95"/>
      <c r="G128" s="96"/>
      <c r="H128" s="96"/>
      <c r="I128" s="97"/>
      <c r="J128" s="97"/>
      <c r="K128" s="97"/>
      <c r="L128" s="97"/>
      <c r="M128" s="97"/>
      <c r="N128" s="98" t="str">
        <f ca="1" t="shared" si="4"/>
        <v/>
      </c>
      <c r="O128" s="98" t="str">
        <f ca="1">IF(A128="","",IF(ISERROR(MATCH($I128,SorP!B:B,0)),"",INDIRECT("'SorP'!$A$"&amp;MATCH($N128&amp;$I128,SorP!C:C,0))))</f>
        <v/>
      </c>
      <c r="P128" s="99"/>
      <c r="Q128" s="74" t="str">
        <f t="shared" si="5"/>
        <v/>
      </c>
      <c r="R128" s="74" t="b">
        <f t="shared" si="6"/>
        <v>1</v>
      </c>
      <c r="S128" s="74" t="str">
        <f t="shared" si="7"/>
        <v/>
      </c>
    </row>
    <row r="129" s="74" customFormat="1" ht="20.15" customHeight="1" spans="1:19">
      <c r="A129" s="95"/>
      <c r="B129" s="95"/>
      <c r="C129" s="95"/>
      <c r="D129" s="95"/>
      <c r="E129" s="95"/>
      <c r="F129" s="95"/>
      <c r="G129" s="96"/>
      <c r="H129" s="96"/>
      <c r="I129" s="97"/>
      <c r="J129" s="97"/>
      <c r="K129" s="97"/>
      <c r="L129" s="97"/>
      <c r="M129" s="97"/>
      <c r="N129" s="98" t="str">
        <f ca="1" t="shared" si="4"/>
        <v/>
      </c>
      <c r="O129" s="98" t="str">
        <f ca="1">IF(A129="","",IF(ISERROR(MATCH($I129,SorP!B:B,0)),"",INDIRECT("'SorP'!$A$"&amp;MATCH($N129&amp;$I129,SorP!C:C,0))))</f>
        <v/>
      </c>
      <c r="P129" s="99"/>
      <c r="Q129" s="74" t="str">
        <f t="shared" si="5"/>
        <v/>
      </c>
      <c r="R129" s="74" t="b">
        <f t="shared" si="6"/>
        <v>1</v>
      </c>
      <c r="S129" s="74" t="str">
        <f t="shared" si="7"/>
        <v/>
      </c>
    </row>
    <row r="130" s="74" customFormat="1" ht="20.15" customHeight="1" spans="1:19">
      <c r="A130" s="95"/>
      <c r="B130" s="95"/>
      <c r="C130" s="95"/>
      <c r="D130" s="95"/>
      <c r="E130" s="95"/>
      <c r="F130" s="95"/>
      <c r="G130" s="96"/>
      <c r="H130" s="96"/>
      <c r="I130" s="97"/>
      <c r="J130" s="97"/>
      <c r="K130" s="97"/>
      <c r="L130" s="97"/>
      <c r="M130" s="97"/>
      <c r="N130" s="98" t="str">
        <f ca="1" t="shared" si="4"/>
        <v/>
      </c>
      <c r="O130" s="98" t="str">
        <f ca="1">IF(A130="","",IF(ISERROR(MATCH($I130,SorP!B:B,0)),"",INDIRECT("'SorP'!$A$"&amp;MATCH($N130&amp;$I130,SorP!C:C,0))))</f>
        <v/>
      </c>
      <c r="P130" s="99"/>
      <c r="Q130" s="74" t="str">
        <f t="shared" si="5"/>
        <v/>
      </c>
      <c r="R130" s="74" t="b">
        <f t="shared" si="6"/>
        <v>1</v>
      </c>
      <c r="S130" s="74" t="str">
        <f t="shared" si="7"/>
        <v/>
      </c>
    </row>
    <row r="131" s="74" customFormat="1" ht="20.15" customHeight="1" spans="1:19">
      <c r="A131" s="95"/>
      <c r="B131" s="95"/>
      <c r="C131" s="95"/>
      <c r="D131" s="95"/>
      <c r="E131" s="95"/>
      <c r="F131" s="95"/>
      <c r="G131" s="96"/>
      <c r="H131" s="96"/>
      <c r="I131" s="97"/>
      <c r="J131" s="97"/>
      <c r="K131" s="97"/>
      <c r="L131" s="97"/>
      <c r="M131" s="97"/>
      <c r="N131" s="98" t="str">
        <f ca="1" t="shared" si="4"/>
        <v/>
      </c>
      <c r="O131" s="98" t="str">
        <f ca="1">IF(A131="","",IF(ISERROR(MATCH($I131,SorP!B:B,0)),"",INDIRECT("'SorP'!$A$"&amp;MATCH($N131&amp;$I131,SorP!C:C,0))))</f>
        <v/>
      </c>
      <c r="P131" s="99"/>
      <c r="Q131" s="74" t="str">
        <f t="shared" si="5"/>
        <v/>
      </c>
      <c r="R131" s="74" t="b">
        <f t="shared" si="6"/>
        <v>1</v>
      </c>
      <c r="S131" s="74" t="str">
        <f t="shared" si="7"/>
        <v/>
      </c>
    </row>
    <row r="132" s="74" customFormat="1" ht="20.15" customHeight="1" spans="1:19">
      <c r="A132" s="95"/>
      <c r="B132" s="95"/>
      <c r="C132" s="95"/>
      <c r="D132" s="95"/>
      <c r="E132" s="95"/>
      <c r="F132" s="95"/>
      <c r="G132" s="96"/>
      <c r="H132" s="96"/>
      <c r="I132" s="97"/>
      <c r="J132" s="97"/>
      <c r="K132" s="97"/>
      <c r="L132" s="97"/>
      <c r="M132" s="97"/>
      <c r="N132" s="98" t="str">
        <f ca="1" t="shared" si="4"/>
        <v/>
      </c>
      <c r="O132" s="98" t="str">
        <f ca="1">IF(A132="","",IF(ISERROR(MATCH($I132,SorP!B:B,0)),"",INDIRECT("'SorP'!$A$"&amp;MATCH($N132&amp;$I132,SorP!C:C,0))))</f>
        <v/>
      </c>
      <c r="P132" s="99"/>
      <c r="Q132" s="74" t="str">
        <f t="shared" si="5"/>
        <v/>
      </c>
      <c r="R132" s="74" t="b">
        <f t="shared" si="6"/>
        <v>1</v>
      </c>
      <c r="S132" s="74" t="str">
        <f t="shared" si="7"/>
        <v/>
      </c>
    </row>
    <row r="133" s="74" customFormat="1" ht="20.15" customHeight="1" spans="1:19">
      <c r="A133" s="95"/>
      <c r="B133" s="95"/>
      <c r="C133" s="95"/>
      <c r="D133" s="95"/>
      <c r="E133" s="95"/>
      <c r="F133" s="95"/>
      <c r="G133" s="96"/>
      <c r="H133" s="96"/>
      <c r="I133" s="97"/>
      <c r="J133" s="97"/>
      <c r="K133" s="97"/>
      <c r="L133" s="97"/>
      <c r="M133" s="97"/>
      <c r="N133" s="98" t="str">
        <f ca="1" t="shared" ref="N133:N196" si="8">IF(A133="","",IF(ISERROR(MATCH($F133,CL,0)),"Unknown",INDIRECT("'C'!$A$"&amp;MATCH($F133,CL,0)+1)))</f>
        <v/>
      </c>
      <c r="O133" s="98" t="str">
        <f ca="1">IF(A133="","",IF(ISERROR(MATCH($I133,SorP!B:B,0)),"",INDIRECT("'SorP'!$A$"&amp;MATCH($N133&amp;$I133,SorP!C:C,0))))</f>
        <v/>
      </c>
      <c r="P133" s="99"/>
      <c r="Q133" s="74" t="str">
        <f t="shared" ref="Q133:Q196" si="9">A133&amp;B133</f>
        <v/>
      </c>
      <c r="R133" s="74" t="b">
        <f t="shared" ref="R133:R196" si="10">OR(ISBLANK(B133),ISBLANK(C133))</f>
        <v>1</v>
      </c>
      <c r="S133" s="74" t="str">
        <f t="shared" ref="S133:S196" si="11">IF(R133,"",A133&amp;"+")</f>
        <v/>
      </c>
    </row>
    <row r="134" s="74" customFormat="1" ht="20.15" customHeight="1" spans="1:19">
      <c r="A134" s="95"/>
      <c r="B134" s="95"/>
      <c r="C134" s="95"/>
      <c r="D134" s="95"/>
      <c r="E134" s="95"/>
      <c r="F134" s="95"/>
      <c r="G134" s="96"/>
      <c r="H134" s="96"/>
      <c r="I134" s="97"/>
      <c r="J134" s="97"/>
      <c r="K134" s="97"/>
      <c r="L134" s="97"/>
      <c r="M134" s="97"/>
      <c r="N134" s="98" t="str">
        <f ca="1" t="shared" si="8"/>
        <v/>
      </c>
      <c r="O134" s="98" t="str">
        <f ca="1">IF(A134="","",IF(ISERROR(MATCH($I134,SorP!B:B,0)),"",INDIRECT("'SorP'!$A$"&amp;MATCH($N134&amp;$I134,SorP!C:C,0))))</f>
        <v/>
      </c>
      <c r="P134" s="99"/>
      <c r="Q134" s="74" t="str">
        <f t="shared" si="9"/>
        <v/>
      </c>
      <c r="R134" s="74" t="b">
        <f t="shared" si="10"/>
        <v>1</v>
      </c>
      <c r="S134" s="74" t="str">
        <f t="shared" si="11"/>
        <v/>
      </c>
    </row>
    <row r="135" s="74" customFormat="1" ht="20.15" customHeight="1" spans="1:19">
      <c r="A135" s="95"/>
      <c r="B135" s="95"/>
      <c r="C135" s="95"/>
      <c r="D135" s="95"/>
      <c r="E135" s="95"/>
      <c r="F135" s="95"/>
      <c r="G135" s="96"/>
      <c r="H135" s="96"/>
      <c r="I135" s="97"/>
      <c r="J135" s="97"/>
      <c r="K135" s="97"/>
      <c r="L135" s="97"/>
      <c r="M135" s="97"/>
      <c r="N135" s="98" t="str">
        <f ca="1" t="shared" si="8"/>
        <v/>
      </c>
      <c r="O135" s="98" t="str">
        <f ca="1">IF(A135="","",IF(ISERROR(MATCH($I135,SorP!B:B,0)),"",INDIRECT("'SorP'!$A$"&amp;MATCH($N135&amp;$I135,SorP!C:C,0))))</f>
        <v/>
      </c>
      <c r="P135" s="99"/>
      <c r="Q135" s="74" t="str">
        <f t="shared" si="9"/>
        <v/>
      </c>
      <c r="R135" s="74" t="b">
        <f t="shared" si="10"/>
        <v>1</v>
      </c>
      <c r="S135" s="74" t="str">
        <f t="shared" si="11"/>
        <v/>
      </c>
    </row>
    <row r="136" s="74" customFormat="1" ht="20.15" customHeight="1" spans="1:19">
      <c r="A136" s="95"/>
      <c r="B136" s="95"/>
      <c r="C136" s="95"/>
      <c r="D136" s="95"/>
      <c r="E136" s="95"/>
      <c r="F136" s="95"/>
      <c r="G136" s="96"/>
      <c r="H136" s="96"/>
      <c r="I136" s="97"/>
      <c r="J136" s="97"/>
      <c r="K136" s="97"/>
      <c r="L136" s="97"/>
      <c r="M136" s="97"/>
      <c r="N136" s="98" t="str">
        <f ca="1" t="shared" si="8"/>
        <v/>
      </c>
      <c r="O136" s="98" t="str">
        <f ca="1">IF(A136="","",IF(ISERROR(MATCH($I136,SorP!B:B,0)),"",INDIRECT("'SorP'!$A$"&amp;MATCH($N136&amp;$I136,SorP!C:C,0))))</f>
        <v/>
      </c>
      <c r="P136" s="99"/>
      <c r="Q136" s="74" t="str">
        <f t="shared" si="9"/>
        <v/>
      </c>
      <c r="R136" s="74" t="b">
        <f t="shared" si="10"/>
        <v>1</v>
      </c>
      <c r="S136" s="74" t="str">
        <f t="shared" si="11"/>
        <v/>
      </c>
    </row>
    <row r="137" s="74" customFormat="1" ht="20.15" customHeight="1" spans="1:19">
      <c r="A137" s="95"/>
      <c r="B137" s="95"/>
      <c r="C137" s="95"/>
      <c r="D137" s="95"/>
      <c r="E137" s="95"/>
      <c r="F137" s="95"/>
      <c r="G137" s="96"/>
      <c r="H137" s="96"/>
      <c r="I137" s="97"/>
      <c r="J137" s="97"/>
      <c r="K137" s="97"/>
      <c r="L137" s="97"/>
      <c r="M137" s="97"/>
      <c r="N137" s="98" t="str">
        <f ca="1" t="shared" si="8"/>
        <v/>
      </c>
      <c r="O137" s="98" t="str">
        <f ca="1">IF(A137="","",IF(ISERROR(MATCH($I137,SorP!B:B,0)),"",INDIRECT("'SorP'!$A$"&amp;MATCH($N137&amp;$I137,SorP!C:C,0))))</f>
        <v/>
      </c>
      <c r="P137" s="99"/>
      <c r="Q137" s="74" t="str">
        <f t="shared" si="9"/>
        <v/>
      </c>
      <c r="R137" s="74" t="b">
        <f t="shared" si="10"/>
        <v>1</v>
      </c>
      <c r="S137" s="74" t="str">
        <f t="shared" si="11"/>
        <v/>
      </c>
    </row>
    <row r="138" s="74" customFormat="1" ht="20.15" customHeight="1" spans="1:19">
      <c r="A138" s="95"/>
      <c r="B138" s="95"/>
      <c r="C138" s="95"/>
      <c r="D138" s="95"/>
      <c r="E138" s="95"/>
      <c r="F138" s="95"/>
      <c r="G138" s="96"/>
      <c r="H138" s="96"/>
      <c r="I138" s="97"/>
      <c r="J138" s="97"/>
      <c r="K138" s="97"/>
      <c r="L138" s="97"/>
      <c r="M138" s="97"/>
      <c r="N138" s="98" t="str">
        <f ca="1" t="shared" si="8"/>
        <v/>
      </c>
      <c r="O138" s="98" t="str">
        <f ca="1">IF(A138="","",IF(ISERROR(MATCH($I138,SorP!B:B,0)),"",INDIRECT("'SorP'!$A$"&amp;MATCH($N138&amp;$I138,SorP!C:C,0))))</f>
        <v/>
      </c>
      <c r="P138" s="99"/>
      <c r="Q138" s="74" t="str">
        <f t="shared" si="9"/>
        <v/>
      </c>
      <c r="R138" s="74" t="b">
        <f t="shared" si="10"/>
        <v>1</v>
      </c>
      <c r="S138" s="74" t="str">
        <f t="shared" si="11"/>
        <v/>
      </c>
    </row>
    <row r="139" s="74" customFormat="1" ht="20.15" customHeight="1" spans="1:19">
      <c r="A139" s="95"/>
      <c r="B139" s="95"/>
      <c r="C139" s="95"/>
      <c r="D139" s="95"/>
      <c r="E139" s="95"/>
      <c r="F139" s="95"/>
      <c r="G139" s="96"/>
      <c r="H139" s="96"/>
      <c r="I139" s="97"/>
      <c r="J139" s="97"/>
      <c r="K139" s="97"/>
      <c r="L139" s="97"/>
      <c r="M139" s="97"/>
      <c r="N139" s="98" t="str">
        <f ca="1" t="shared" si="8"/>
        <v/>
      </c>
      <c r="O139" s="98" t="str">
        <f ca="1">IF(A139="","",IF(ISERROR(MATCH($I139,SorP!B:B,0)),"",INDIRECT("'SorP'!$A$"&amp;MATCH($N139&amp;$I139,SorP!C:C,0))))</f>
        <v/>
      </c>
      <c r="P139" s="99"/>
      <c r="Q139" s="74" t="str">
        <f t="shared" si="9"/>
        <v/>
      </c>
      <c r="R139" s="74" t="b">
        <f t="shared" si="10"/>
        <v>1</v>
      </c>
      <c r="S139" s="74" t="str">
        <f t="shared" si="11"/>
        <v/>
      </c>
    </row>
    <row r="140" s="74" customFormat="1" ht="20.15" customHeight="1" spans="1:19">
      <c r="A140" s="95"/>
      <c r="B140" s="95"/>
      <c r="C140" s="95"/>
      <c r="D140" s="95"/>
      <c r="E140" s="95"/>
      <c r="F140" s="95"/>
      <c r="G140" s="96"/>
      <c r="H140" s="96"/>
      <c r="I140" s="97"/>
      <c r="J140" s="97"/>
      <c r="K140" s="97"/>
      <c r="L140" s="97"/>
      <c r="M140" s="97"/>
      <c r="N140" s="98" t="str">
        <f ca="1" t="shared" si="8"/>
        <v/>
      </c>
      <c r="O140" s="98" t="str">
        <f ca="1">IF(A140="","",IF(ISERROR(MATCH($I140,SorP!B:B,0)),"",INDIRECT("'SorP'!$A$"&amp;MATCH($N140&amp;$I140,SorP!C:C,0))))</f>
        <v/>
      </c>
      <c r="P140" s="99"/>
      <c r="Q140" s="74" t="str">
        <f t="shared" si="9"/>
        <v/>
      </c>
      <c r="R140" s="74" t="b">
        <f t="shared" si="10"/>
        <v>1</v>
      </c>
      <c r="S140" s="74" t="str">
        <f t="shared" si="11"/>
        <v/>
      </c>
    </row>
    <row r="141" s="74" customFormat="1" ht="20.15" customHeight="1" spans="1:19">
      <c r="A141" s="95"/>
      <c r="B141" s="95"/>
      <c r="C141" s="95"/>
      <c r="D141" s="95"/>
      <c r="E141" s="95"/>
      <c r="F141" s="95"/>
      <c r="G141" s="96"/>
      <c r="H141" s="96"/>
      <c r="I141" s="97"/>
      <c r="J141" s="97"/>
      <c r="K141" s="97"/>
      <c r="L141" s="97"/>
      <c r="M141" s="97"/>
      <c r="N141" s="98" t="str">
        <f ca="1" t="shared" si="8"/>
        <v/>
      </c>
      <c r="O141" s="98" t="str">
        <f ca="1">IF(A141="","",IF(ISERROR(MATCH($I141,SorP!B:B,0)),"",INDIRECT("'SorP'!$A$"&amp;MATCH($N141&amp;$I141,SorP!C:C,0))))</f>
        <v/>
      </c>
      <c r="P141" s="99"/>
      <c r="Q141" s="74" t="str">
        <f t="shared" si="9"/>
        <v/>
      </c>
      <c r="R141" s="74" t="b">
        <f t="shared" si="10"/>
        <v>1</v>
      </c>
      <c r="S141" s="74" t="str">
        <f t="shared" si="11"/>
        <v/>
      </c>
    </row>
    <row r="142" s="74" customFormat="1" ht="20.15" customHeight="1" spans="1:19">
      <c r="A142" s="95"/>
      <c r="B142" s="95"/>
      <c r="C142" s="95"/>
      <c r="D142" s="95"/>
      <c r="E142" s="95"/>
      <c r="F142" s="95"/>
      <c r="G142" s="96"/>
      <c r="H142" s="96"/>
      <c r="I142" s="97"/>
      <c r="J142" s="97"/>
      <c r="K142" s="97"/>
      <c r="L142" s="97"/>
      <c r="M142" s="97"/>
      <c r="N142" s="98" t="str">
        <f ca="1" t="shared" si="8"/>
        <v/>
      </c>
      <c r="O142" s="98" t="str">
        <f ca="1">IF(A142="","",IF(ISERROR(MATCH($I142,SorP!B:B,0)),"",INDIRECT("'SorP'!$A$"&amp;MATCH($N142&amp;$I142,SorP!C:C,0))))</f>
        <v/>
      </c>
      <c r="P142" s="99"/>
      <c r="Q142" s="74" t="str">
        <f t="shared" si="9"/>
        <v/>
      </c>
      <c r="R142" s="74" t="b">
        <f t="shared" si="10"/>
        <v>1</v>
      </c>
      <c r="S142" s="74" t="str">
        <f t="shared" si="11"/>
        <v/>
      </c>
    </row>
    <row r="143" s="74" customFormat="1" ht="20.15" customHeight="1" spans="1:19">
      <c r="A143" s="95"/>
      <c r="B143" s="95"/>
      <c r="C143" s="95"/>
      <c r="D143" s="95"/>
      <c r="E143" s="95"/>
      <c r="F143" s="95"/>
      <c r="G143" s="96"/>
      <c r="H143" s="96"/>
      <c r="I143" s="97"/>
      <c r="J143" s="97"/>
      <c r="K143" s="97"/>
      <c r="L143" s="97"/>
      <c r="M143" s="97"/>
      <c r="N143" s="98" t="str">
        <f ca="1" t="shared" si="8"/>
        <v/>
      </c>
      <c r="O143" s="98" t="str">
        <f ca="1">IF(A143="","",IF(ISERROR(MATCH($I143,SorP!B:B,0)),"",INDIRECT("'SorP'!$A$"&amp;MATCH($N143&amp;$I143,SorP!C:C,0))))</f>
        <v/>
      </c>
      <c r="P143" s="99"/>
      <c r="Q143" s="74" t="str">
        <f t="shared" si="9"/>
        <v/>
      </c>
      <c r="R143" s="74" t="b">
        <f t="shared" si="10"/>
        <v>1</v>
      </c>
      <c r="S143" s="74" t="str">
        <f t="shared" si="11"/>
        <v/>
      </c>
    </row>
    <row r="144" s="74" customFormat="1" ht="20.15" customHeight="1" spans="1:19">
      <c r="A144" s="95"/>
      <c r="B144" s="95"/>
      <c r="C144" s="95"/>
      <c r="D144" s="95"/>
      <c r="E144" s="95"/>
      <c r="F144" s="95"/>
      <c r="G144" s="96"/>
      <c r="H144" s="96"/>
      <c r="I144" s="97"/>
      <c r="J144" s="97"/>
      <c r="K144" s="97"/>
      <c r="L144" s="97"/>
      <c r="M144" s="97"/>
      <c r="N144" s="98" t="str">
        <f ca="1" t="shared" si="8"/>
        <v/>
      </c>
      <c r="O144" s="98" t="str">
        <f ca="1">IF(A144="","",IF(ISERROR(MATCH($I144,SorP!B:B,0)),"",INDIRECT("'SorP'!$A$"&amp;MATCH($N144&amp;$I144,SorP!C:C,0))))</f>
        <v/>
      </c>
      <c r="P144" s="99"/>
      <c r="Q144" s="74" t="str">
        <f t="shared" si="9"/>
        <v/>
      </c>
      <c r="R144" s="74" t="b">
        <f t="shared" si="10"/>
        <v>1</v>
      </c>
      <c r="S144" s="74" t="str">
        <f t="shared" si="11"/>
        <v/>
      </c>
    </row>
    <row r="145" s="74" customFormat="1" ht="20.15" customHeight="1" spans="1:19">
      <c r="A145" s="95"/>
      <c r="B145" s="95"/>
      <c r="C145" s="95"/>
      <c r="D145" s="95"/>
      <c r="E145" s="95"/>
      <c r="F145" s="95"/>
      <c r="G145" s="96"/>
      <c r="H145" s="96"/>
      <c r="I145" s="97"/>
      <c r="J145" s="97"/>
      <c r="K145" s="97"/>
      <c r="L145" s="97"/>
      <c r="M145" s="97"/>
      <c r="N145" s="98" t="str">
        <f ca="1" t="shared" si="8"/>
        <v/>
      </c>
      <c r="O145" s="98" t="str">
        <f ca="1">IF(A145="","",IF(ISERROR(MATCH($I145,SorP!B:B,0)),"",INDIRECT("'SorP'!$A$"&amp;MATCH($N145&amp;$I145,SorP!C:C,0))))</f>
        <v/>
      </c>
      <c r="P145" s="99"/>
      <c r="Q145" s="74" t="str">
        <f t="shared" si="9"/>
        <v/>
      </c>
      <c r="R145" s="74" t="b">
        <f t="shared" si="10"/>
        <v>1</v>
      </c>
      <c r="S145" s="74" t="str">
        <f t="shared" si="11"/>
        <v/>
      </c>
    </row>
    <row r="146" s="74" customFormat="1" ht="20.15" customHeight="1" spans="1:19">
      <c r="A146" s="95"/>
      <c r="B146" s="95"/>
      <c r="C146" s="95"/>
      <c r="D146" s="95"/>
      <c r="E146" s="95"/>
      <c r="F146" s="95"/>
      <c r="G146" s="96"/>
      <c r="H146" s="96"/>
      <c r="I146" s="97"/>
      <c r="J146" s="97"/>
      <c r="K146" s="97"/>
      <c r="L146" s="97"/>
      <c r="M146" s="97"/>
      <c r="N146" s="98" t="str">
        <f ca="1" t="shared" si="8"/>
        <v/>
      </c>
      <c r="O146" s="98" t="str">
        <f ca="1">IF(A146="","",IF(ISERROR(MATCH($I146,SorP!B:B,0)),"",INDIRECT("'SorP'!$A$"&amp;MATCH($N146&amp;$I146,SorP!C:C,0))))</f>
        <v/>
      </c>
      <c r="P146" s="99"/>
      <c r="Q146" s="74" t="str">
        <f t="shared" si="9"/>
        <v/>
      </c>
      <c r="R146" s="74" t="b">
        <f t="shared" si="10"/>
        <v>1</v>
      </c>
      <c r="S146" s="74" t="str">
        <f t="shared" si="11"/>
        <v/>
      </c>
    </row>
    <row r="147" s="74" customFormat="1" ht="20.15" customHeight="1" spans="1:19">
      <c r="A147" s="95"/>
      <c r="B147" s="95"/>
      <c r="C147" s="95"/>
      <c r="D147" s="95"/>
      <c r="E147" s="95"/>
      <c r="F147" s="95"/>
      <c r="G147" s="96"/>
      <c r="H147" s="96"/>
      <c r="I147" s="97"/>
      <c r="J147" s="97"/>
      <c r="K147" s="97"/>
      <c r="L147" s="97"/>
      <c r="M147" s="97"/>
      <c r="N147" s="98" t="str">
        <f ca="1" t="shared" si="8"/>
        <v/>
      </c>
      <c r="O147" s="98" t="str">
        <f ca="1">IF(A147="","",IF(ISERROR(MATCH($I147,SorP!B:B,0)),"",INDIRECT("'SorP'!$A$"&amp;MATCH($N147&amp;$I147,SorP!C:C,0))))</f>
        <v/>
      </c>
      <c r="P147" s="99"/>
      <c r="Q147" s="74" t="str">
        <f t="shared" si="9"/>
        <v/>
      </c>
      <c r="R147" s="74" t="b">
        <f t="shared" si="10"/>
        <v>1</v>
      </c>
      <c r="S147" s="74" t="str">
        <f t="shared" si="11"/>
        <v/>
      </c>
    </row>
    <row r="148" s="74" customFormat="1" ht="20.15" customHeight="1" spans="1:19">
      <c r="A148" s="95"/>
      <c r="B148" s="95"/>
      <c r="C148" s="95"/>
      <c r="D148" s="95"/>
      <c r="E148" s="95"/>
      <c r="F148" s="95"/>
      <c r="G148" s="96"/>
      <c r="H148" s="96"/>
      <c r="I148" s="97"/>
      <c r="J148" s="97"/>
      <c r="K148" s="97"/>
      <c r="L148" s="97"/>
      <c r="M148" s="97"/>
      <c r="N148" s="98" t="str">
        <f ca="1" t="shared" si="8"/>
        <v/>
      </c>
      <c r="O148" s="98" t="str">
        <f ca="1">IF(A148="","",IF(ISERROR(MATCH($I148,SorP!B:B,0)),"",INDIRECT("'SorP'!$A$"&amp;MATCH($N148&amp;$I148,SorP!C:C,0))))</f>
        <v/>
      </c>
      <c r="P148" s="99"/>
      <c r="Q148" s="74" t="str">
        <f t="shared" si="9"/>
        <v/>
      </c>
      <c r="R148" s="74" t="b">
        <f t="shared" si="10"/>
        <v>1</v>
      </c>
      <c r="S148" s="74" t="str">
        <f t="shared" si="11"/>
        <v/>
      </c>
    </row>
    <row r="149" s="74" customFormat="1" ht="20.15" customHeight="1" spans="1:19">
      <c r="A149" s="95"/>
      <c r="B149" s="95"/>
      <c r="C149" s="95"/>
      <c r="D149" s="95"/>
      <c r="E149" s="95"/>
      <c r="F149" s="95"/>
      <c r="G149" s="96"/>
      <c r="H149" s="96"/>
      <c r="I149" s="97"/>
      <c r="J149" s="97"/>
      <c r="K149" s="97"/>
      <c r="L149" s="97"/>
      <c r="M149" s="97"/>
      <c r="N149" s="98" t="str">
        <f ca="1" t="shared" si="8"/>
        <v/>
      </c>
      <c r="O149" s="98" t="str">
        <f ca="1">IF(A149="","",IF(ISERROR(MATCH($I149,SorP!B:B,0)),"",INDIRECT("'SorP'!$A$"&amp;MATCH($N149&amp;$I149,SorP!C:C,0))))</f>
        <v/>
      </c>
      <c r="P149" s="99"/>
      <c r="Q149" s="74" t="str">
        <f t="shared" si="9"/>
        <v/>
      </c>
      <c r="R149" s="74" t="b">
        <f t="shared" si="10"/>
        <v>1</v>
      </c>
      <c r="S149" s="74" t="str">
        <f t="shared" si="11"/>
        <v/>
      </c>
    </row>
    <row r="150" s="74" customFormat="1" ht="20.15" customHeight="1" spans="1:19">
      <c r="A150" s="95"/>
      <c r="B150" s="95"/>
      <c r="C150" s="95"/>
      <c r="D150" s="95"/>
      <c r="E150" s="95"/>
      <c r="F150" s="95"/>
      <c r="G150" s="96"/>
      <c r="H150" s="96"/>
      <c r="I150" s="97"/>
      <c r="J150" s="97"/>
      <c r="K150" s="97"/>
      <c r="L150" s="97"/>
      <c r="M150" s="97"/>
      <c r="N150" s="98" t="str">
        <f ca="1" t="shared" si="8"/>
        <v/>
      </c>
      <c r="O150" s="98" t="str">
        <f ca="1">IF(A150="","",IF(ISERROR(MATCH($I150,SorP!B:B,0)),"",INDIRECT("'SorP'!$A$"&amp;MATCH($N150&amp;$I150,SorP!C:C,0))))</f>
        <v/>
      </c>
      <c r="P150" s="99"/>
      <c r="Q150" s="74" t="str">
        <f t="shared" si="9"/>
        <v/>
      </c>
      <c r="R150" s="74" t="b">
        <f t="shared" si="10"/>
        <v>1</v>
      </c>
      <c r="S150" s="74" t="str">
        <f t="shared" si="11"/>
        <v/>
      </c>
    </row>
    <row r="151" s="74" customFormat="1" ht="20.15" customHeight="1" spans="1:19">
      <c r="A151" s="95"/>
      <c r="B151" s="95"/>
      <c r="C151" s="95"/>
      <c r="D151" s="95"/>
      <c r="E151" s="95"/>
      <c r="F151" s="95"/>
      <c r="G151" s="96"/>
      <c r="H151" s="96"/>
      <c r="I151" s="97"/>
      <c r="J151" s="97"/>
      <c r="K151" s="97"/>
      <c r="L151" s="97"/>
      <c r="M151" s="97"/>
      <c r="N151" s="98" t="str">
        <f ca="1" t="shared" si="8"/>
        <v/>
      </c>
      <c r="O151" s="98" t="str">
        <f ca="1">IF(A151="","",IF(ISERROR(MATCH($I151,SorP!B:B,0)),"",INDIRECT("'SorP'!$A$"&amp;MATCH($N151&amp;$I151,SorP!C:C,0))))</f>
        <v/>
      </c>
      <c r="P151" s="99"/>
      <c r="Q151" s="74" t="str">
        <f t="shared" si="9"/>
        <v/>
      </c>
      <c r="R151" s="74" t="b">
        <f t="shared" si="10"/>
        <v>1</v>
      </c>
      <c r="S151" s="74" t="str">
        <f t="shared" si="11"/>
        <v/>
      </c>
    </row>
    <row r="152" s="74" customFormat="1" ht="20.15" customHeight="1" spans="1:19">
      <c r="A152" s="95"/>
      <c r="B152" s="95"/>
      <c r="C152" s="95"/>
      <c r="D152" s="95"/>
      <c r="E152" s="95"/>
      <c r="F152" s="95"/>
      <c r="G152" s="96"/>
      <c r="H152" s="96"/>
      <c r="I152" s="97"/>
      <c r="J152" s="97"/>
      <c r="K152" s="97"/>
      <c r="L152" s="97"/>
      <c r="M152" s="97"/>
      <c r="N152" s="98" t="str">
        <f ca="1" t="shared" si="8"/>
        <v/>
      </c>
      <c r="O152" s="98" t="str">
        <f ca="1">IF(A152="","",IF(ISERROR(MATCH($I152,SorP!B:B,0)),"",INDIRECT("'SorP'!$A$"&amp;MATCH($N152&amp;$I152,SorP!C:C,0))))</f>
        <v/>
      </c>
      <c r="P152" s="99"/>
      <c r="Q152" s="74" t="str">
        <f t="shared" si="9"/>
        <v/>
      </c>
      <c r="R152" s="74" t="b">
        <f t="shared" si="10"/>
        <v>1</v>
      </c>
      <c r="S152" s="74" t="str">
        <f t="shared" si="11"/>
        <v/>
      </c>
    </row>
    <row r="153" s="74" customFormat="1" ht="20.15" customHeight="1" spans="1:19">
      <c r="A153" s="95"/>
      <c r="B153" s="95"/>
      <c r="C153" s="95"/>
      <c r="D153" s="95"/>
      <c r="E153" s="95"/>
      <c r="F153" s="95"/>
      <c r="G153" s="96"/>
      <c r="H153" s="96"/>
      <c r="I153" s="97"/>
      <c r="J153" s="97"/>
      <c r="K153" s="97"/>
      <c r="L153" s="97"/>
      <c r="M153" s="97"/>
      <c r="N153" s="98" t="str">
        <f ca="1" t="shared" si="8"/>
        <v/>
      </c>
      <c r="O153" s="98" t="str">
        <f ca="1">IF(A153="","",IF(ISERROR(MATCH($I153,SorP!B:B,0)),"",INDIRECT("'SorP'!$A$"&amp;MATCH($N153&amp;$I153,SorP!C:C,0))))</f>
        <v/>
      </c>
      <c r="P153" s="99"/>
      <c r="Q153" s="74" t="str">
        <f t="shared" si="9"/>
        <v/>
      </c>
      <c r="R153" s="74" t="b">
        <f t="shared" si="10"/>
        <v>1</v>
      </c>
      <c r="S153" s="74" t="str">
        <f t="shared" si="11"/>
        <v/>
      </c>
    </row>
    <row r="154" s="74" customFormat="1" ht="20.15" customHeight="1" spans="1:19">
      <c r="A154" s="95"/>
      <c r="B154" s="95"/>
      <c r="C154" s="95"/>
      <c r="D154" s="95"/>
      <c r="E154" s="95"/>
      <c r="F154" s="95"/>
      <c r="G154" s="96"/>
      <c r="H154" s="96"/>
      <c r="I154" s="97"/>
      <c r="J154" s="97"/>
      <c r="K154" s="97"/>
      <c r="L154" s="97"/>
      <c r="M154" s="97"/>
      <c r="N154" s="98" t="str">
        <f ca="1" t="shared" si="8"/>
        <v/>
      </c>
      <c r="O154" s="98" t="str">
        <f ca="1">IF(A154="","",IF(ISERROR(MATCH($I154,SorP!B:B,0)),"",INDIRECT("'SorP'!$A$"&amp;MATCH($N154&amp;$I154,SorP!C:C,0))))</f>
        <v/>
      </c>
      <c r="P154" s="99"/>
      <c r="Q154" s="74" t="str">
        <f t="shared" si="9"/>
        <v/>
      </c>
      <c r="R154" s="74" t="b">
        <f t="shared" si="10"/>
        <v>1</v>
      </c>
      <c r="S154" s="74" t="str">
        <f t="shared" si="11"/>
        <v/>
      </c>
    </row>
    <row r="155" s="74" customFormat="1" ht="20.15" customHeight="1" spans="1:19">
      <c r="A155" s="95"/>
      <c r="B155" s="95"/>
      <c r="C155" s="95"/>
      <c r="D155" s="95"/>
      <c r="E155" s="95"/>
      <c r="F155" s="95"/>
      <c r="G155" s="96"/>
      <c r="H155" s="96"/>
      <c r="I155" s="97"/>
      <c r="J155" s="97"/>
      <c r="K155" s="97"/>
      <c r="L155" s="97"/>
      <c r="M155" s="97"/>
      <c r="N155" s="98" t="str">
        <f ca="1" t="shared" si="8"/>
        <v/>
      </c>
      <c r="O155" s="98" t="str">
        <f ca="1">IF(A155="","",IF(ISERROR(MATCH($I155,SorP!B:B,0)),"",INDIRECT("'SorP'!$A$"&amp;MATCH($N155&amp;$I155,SorP!C:C,0))))</f>
        <v/>
      </c>
      <c r="P155" s="99"/>
      <c r="Q155" s="74" t="str">
        <f t="shared" si="9"/>
        <v/>
      </c>
      <c r="R155" s="74" t="b">
        <f t="shared" si="10"/>
        <v>1</v>
      </c>
      <c r="S155" s="74" t="str">
        <f t="shared" si="11"/>
        <v/>
      </c>
    </row>
    <row r="156" s="74" customFormat="1" ht="20.15" customHeight="1" spans="1:19">
      <c r="A156" s="95"/>
      <c r="B156" s="95"/>
      <c r="C156" s="95"/>
      <c r="D156" s="95"/>
      <c r="E156" s="95"/>
      <c r="F156" s="95"/>
      <c r="G156" s="96"/>
      <c r="H156" s="96"/>
      <c r="I156" s="97"/>
      <c r="J156" s="97"/>
      <c r="K156" s="97"/>
      <c r="L156" s="97"/>
      <c r="M156" s="97"/>
      <c r="N156" s="98" t="str">
        <f ca="1" t="shared" si="8"/>
        <v/>
      </c>
      <c r="O156" s="98" t="str">
        <f ca="1">IF(A156="","",IF(ISERROR(MATCH($I156,SorP!B:B,0)),"",INDIRECT("'SorP'!$A$"&amp;MATCH($N156&amp;$I156,SorP!C:C,0))))</f>
        <v/>
      </c>
      <c r="P156" s="99"/>
      <c r="Q156" s="74" t="str">
        <f t="shared" si="9"/>
        <v/>
      </c>
      <c r="R156" s="74" t="b">
        <f t="shared" si="10"/>
        <v>1</v>
      </c>
      <c r="S156" s="74" t="str">
        <f t="shared" si="11"/>
        <v/>
      </c>
    </row>
    <row r="157" s="74" customFormat="1" ht="20.15" customHeight="1" spans="1:19">
      <c r="A157" s="95"/>
      <c r="B157" s="95"/>
      <c r="C157" s="95"/>
      <c r="D157" s="95"/>
      <c r="E157" s="95"/>
      <c r="F157" s="95"/>
      <c r="G157" s="96"/>
      <c r="H157" s="96"/>
      <c r="I157" s="97"/>
      <c r="J157" s="97"/>
      <c r="K157" s="97"/>
      <c r="L157" s="97"/>
      <c r="M157" s="97"/>
      <c r="N157" s="98" t="str">
        <f ca="1" t="shared" si="8"/>
        <v/>
      </c>
      <c r="O157" s="98" t="str">
        <f ca="1">IF(A157="","",IF(ISERROR(MATCH($I157,SorP!B:B,0)),"",INDIRECT("'SorP'!$A$"&amp;MATCH($N157&amp;$I157,SorP!C:C,0))))</f>
        <v/>
      </c>
      <c r="P157" s="99"/>
      <c r="Q157" s="74" t="str">
        <f t="shared" si="9"/>
        <v/>
      </c>
      <c r="R157" s="74" t="b">
        <f t="shared" si="10"/>
        <v>1</v>
      </c>
      <c r="S157" s="74" t="str">
        <f t="shared" si="11"/>
        <v/>
      </c>
    </row>
    <row r="158" s="74" customFormat="1" ht="20.15" customHeight="1" spans="1:19">
      <c r="A158" s="95"/>
      <c r="B158" s="95"/>
      <c r="C158" s="95"/>
      <c r="D158" s="95"/>
      <c r="E158" s="95"/>
      <c r="F158" s="95"/>
      <c r="G158" s="96"/>
      <c r="H158" s="96"/>
      <c r="I158" s="97"/>
      <c r="J158" s="97"/>
      <c r="K158" s="97"/>
      <c r="L158" s="97"/>
      <c r="M158" s="97"/>
      <c r="N158" s="98" t="str">
        <f ca="1" t="shared" si="8"/>
        <v/>
      </c>
      <c r="O158" s="98" t="str">
        <f ca="1">IF(A158="","",IF(ISERROR(MATCH($I158,SorP!B:B,0)),"",INDIRECT("'SorP'!$A$"&amp;MATCH($N158&amp;$I158,SorP!C:C,0))))</f>
        <v/>
      </c>
      <c r="P158" s="99"/>
      <c r="Q158" s="74" t="str">
        <f t="shared" si="9"/>
        <v/>
      </c>
      <c r="R158" s="74" t="b">
        <f t="shared" si="10"/>
        <v>1</v>
      </c>
      <c r="S158" s="74" t="str">
        <f t="shared" si="11"/>
        <v/>
      </c>
    </row>
    <row r="159" s="74" customFormat="1" ht="20.15" customHeight="1" spans="1:19">
      <c r="A159" s="95"/>
      <c r="B159" s="95"/>
      <c r="C159" s="95"/>
      <c r="D159" s="95"/>
      <c r="E159" s="95"/>
      <c r="F159" s="95"/>
      <c r="G159" s="96"/>
      <c r="H159" s="96"/>
      <c r="I159" s="97"/>
      <c r="J159" s="97"/>
      <c r="K159" s="97"/>
      <c r="L159" s="97"/>
      <c r="M159" s="97"/>
      <c r="N159" s="98" t="str">
        <f ca="1" t="shared" si="8"/>
        <v/>
      </c>
      <c r="O159" s="98" t="str">
        <f ca="1">IF(A159="","",IF(ISERROR(MATCH($I159,SorP!B:B,0)),"",INDIRECT("'SorP'!$A$"&amp;MATCH($N159&amp;$I159,SorP!C:C,0))))</f>
        <v/>
      </c>
      <c r="P159" s="99"/>
      <c r="Q159" s="74" t="str">
        <f t="shared" si="9"/>
        <v/>
      </c>
      <c r="R159" s="74" t="b">
        <f t="shared" si="10"/>
        <v>1</v>
      </c>
      <c r="S159" s="74" t="str">
        <f t="shared" si="11"/>
        <v/>
      </c>
    </row>
    <row r="160" s="74" customFormat="1" ht="20.15" customHeight="1" spans="1:19">
      <c r="A160" s="95"/>
      <c r="B160" s="95"/>
      <c r="C160" s="95"/>
      <c r="D160" s="95"/>
      <c r="E160" s="95"/>
      <c r="F160" s="95"/>
      <c r="G160" s="96"/>
      <c r="H160" s="96"/>
      <c r="I160" s="97"/>
      <c r="J160" s="97"/>
      <c r="K160" s="97"/>
      <c r="L160" s="97"/>
      <c r="M160" s="97"/>
      <c r="N160" s="98" t="str">
        <f ca="1" t="shared" si="8"/>
        <v/>
      </c>
      <c r="O160" s="98" t="str">
        <f ca="1">IF(A160="","",IF(ISERROR(MATCH($I160,SorP!B:B,0)),"",INDIRECT("'SorP'!$A$"&amp;MATCH($N160&amp;$I160,SorP!C:C,0))))</f>
        <v/>
      </c>
      <c r="P160" s="99"/>
      <c r="Q160" s="74" t="str">
        <f t="shared" si="9"/>
        <v/>
      </c>
      <c r="R160" s="74" t="b">
        <f t="shared" si="10"/>
        <v>1</v>
      </c>
      <c r="S160" s="74" t="str">
        <f t="shared" si="11"/>
        <v/>
      </c>
    </row>
    <row r="161" s="74" customFormat="1" ht="20.15" customHeight="1" spans="1:19">
      <c r="A161" s="95"/>
      <c r="B161" s="95"/>
      <c r="C161" s="95"/>
      <c r="D161" s="95"/>
      <c r="E161" s="95"/>
      <c r="F161" s="95"/>
      <c r="G161" s="96"/>
      <c r="H161" s="96"/>
      <c r="I161" s="97"/>
      <c r="J161" s="97"/>
      <c r="K161" s="97"/>
      <c r="L161" s="97"/>
      <c r="M161" s="97"/>
      <c r="N161" s="98" t="str">
        <f ca="1" t="shared" si="8"/>
        <v/>
      </c>
      <c r="O161" s="98" t="str">
        <f ca="1">IF(A161="","",IF(ISERROR(MATCH($I161,SorP!B:B,0)),"",INDIRECT("'SorP'!$A$"&amp;MATCH($N161&amp;$I161,SorP!C:C,0))))</f>
        <v/>
      </c>
      <c r="P161" s="99"/>
      <c r="Q161" s="74" t="str">
        <f t="shared" si="9"/>
        <v/>
      </c>
      <c r="R161" s="74" t="b">
        <f t="shared" si="10"/>
        <v>1</v>
      </c>
      <c r="S161" s="74" t="str">
        <f t="shared" si="11"/>
        <v/>
      </c>
    </row>
    <row r="162" s="74" customFormat="1" ht="20.15" customHeight="1" spans="1:19">
      <c r="A162" s="95"/>
      <c r="B162" s="95"/>
      <c r="C162" s="95"/>
      <c r="D162" s="95"/>
      <c r="E162" s="95"/>
      <c r="F162" s="95"/>
      <c r="G162" s="96"/>
      <c r="H162" s="96"/>
      <c r="I162" s="97"/>
      <c r="J162" s="97"/>
      <c r="K162" s="97"/>
      <c r="L162" s="97"/>
      <c r="M162" s="97"/>
      <c r="N162" s="98" t="str">
        <f ca="1" t="shared" si="8"/>
        <v/>
      </c>
      <c r="O162" s="98" t="str">
        <f ca="1">IF(A162="","",IF(ISERROR(MATCH($I162,SorP!B:B,0)),"",INDIRECT("'SorP'!$A$"&amp;MATCH($N162&amp;$I162,SorP!C:C,0))))</f>
        <v/>
      </c>
      <c r="P162" s="99"/>
      <c r="Q162" s="74" t="str">
        <f t="shared" si="9"/>
        <v/>
      </c>
      <c r="R162" s="74" t="b">
        <f t="shared" si="10"/>
        <v>1</v>
      </c>
      <c r="S162" s="74" t="str">
        <f t="shared" si="11"/>
        <v/>
      </c>
    </row>
    <row r="163" s="74" customFormat="1" ht="20.15" customHeight="1" spans="1:19">
      <c r="A163" s="95"/>
      <c r="B163" s="95"/>
      <c r="C163" s="95"/>
      <c r="D163" s="95"/>
      <c r="E163" s="95"/>
      <c r="F163" s="95"/>
      <c r="G163" s="96"/>
      <c r="H163" s="96"/>
      <c r="I163" s="97"/>
      <c r="J163" s="97"/>
      <c r="K163" s="97"/>
      <c r="L163" s="97"/>
      <c r="M163" s="97"/>
      <c r="N163" s="98" t="str">
        <f ca="1" t="shared" si="8"/>
        <v/>
      </c>
      <c r="O163" s="98" t="str">
        <f ca="1">IF(A163="","",IF(ISERROR(MATCH($I163,SorP!B:B,0)),"",INDIRECT("'SorP'!$A$"&amp;MATCH($N163&amp;$I163,SorP!C:C,0))))</f>
        <v/>
      </c>
      <c r="P163" s="99"/>
      <c r="Q163" s="74" t="str">
        <f t="shared" si="9"/>
        <v/>
      </c>
      <c r="R163" s="74" t="b">
        <f t="shared" si="10"/>
        <v>1</v>
      </c>
      <c r="S163" s="74" t="str">
        <f t="shared" si="11"/>
        <v/>
      </c>
    </row>
    <row r="164" s="74" customFormat="1" ht="20.15" customHeight="1" spans="1:19">
      <c r="A164" s="95"/>
      <c r="B164" s="95"/>
      <c r="C164" s="95"/>
      <c r="D164" s="95"/>
      <c r="E164" s="95"/>
      <c r="F164" s="95"/>
      <c r="G164" s="96"/>
      <c r="H164" s="96"/>
      <c r="I164" s="97"/>
      <c r="J164" s="97"/>
      <c r="K164" s="97"/>
      <c r="L164" s="97"/>
      <c r="M164" s="97"/>
      <c r="N164" s="98" t="str">
        <f ca="1" t="shared" si="8"/>
        <v/>
      </c>
      <c r="O164" s="98" t="str">
        <f ca="1">IF(A164="","",IF(ISERROR(MATCH($I164,SorP!B:B,0)),"",INDIRECT("'SorP'!$A$"&amp;MATCH($N164&amp;$I164,SorP!C:C,0))))</f>
        <v/>
      </c>
      <c r="P164" s="99"/>
      <c r="Q164" s="74" t="str">
        <f t="shared" si="9"/>
        <v/>
      </c>
      <c r="R164" s="74" t="b">
        <f t="shared" si="10"/>
        <v>1</v>
      </c>
      <c r="S164" s="74" t="str">
        <f t="shared" si="11"/>
        <v/>
      </c>
    </row>
    <row r="165" s="74" customFormat="1" ht="20.15" customHeight="1" spans="1:19">
      <c r="A165" s="95"/>
      <c r="B165" s="95"/>
      <c r="C165" s="95"/>
      <c r="D165" s="95"/>
      <c r="E165" s="95"/>
      <c r="F165" s="95"/>
      <c r="G165" s="96"/>
      <c r="H165" s="96"/>
      <c r="I165" s="97"/>
      <c r="J165" s="97"/>
      <c r="K165" s="97"/>
      <c r="L165" s="97"/>
      <c r="M165" s="97"/>
      <c r="N165" s="98" t="str">
        <f ca="1" t="shared" si="8"/>
        <v/>
      </c>
      <c r="O165" s="98" t="str">
        <f ca="1">IF(A165="","",IF(ISERROR(MATCH($I165,SorP!B:B,0)),"",INDIRECT("'SorP'!$A$"&amp;MATCH($N165&amp;$I165,SorP!C:C,0))))</f>
        <v/>
      </c>
      <c r="P165" s="99"/>
      <c r="Q165" s="74" t="str">
        <f t="shared" si="9"/>
        <v/>
      </c>
      <c r="R165" s="74" t="b">
        <f t="shared" si="10"/>
        <v>1</v>
      </c>
      <c r="S165" s="74" t="str">
        <f t="shared" si="11"/>
        <v/>
      </c>
    </row>
    <row r="166" s="74" customFormat="1" ht="20.15" customHeight="1" spans="1:19">
      <c r="A166" s="95"/>
      <c r="B166" s="95"/>
      <c r="C166" s="95"/>
      <c r="D166" s="95"/>
      <c r="E166" s="95"/>
      <c r="F166" s="95"/>
      <c r="G166" s="96"/>
      <c r="H166" s="96"/>
      <c r="I166" s="97"/>
      <c r="J166" s="97"/>
      <c r="K166" s="97"/>
      <c r="L166" s="97"/>
      <c r="M166" s="97"/>
      <c r="N166" s="98" t="str">
        <f ca="1" t="shared" si="8"/>
        <v/>
      </c>
      <c r="O166" s="98" t="str">
        <f ca="1">IF(A166="","",IF(ISERROR(MATCH($I166,SorP!B:B,0)),"",INDIRECT("'SorP'!$A$"&amp;MATCH($N166&amp;$I166,SorP!C:C,0))))</f>
        <v/>
      </c>
      <c r="P166" s="99"/>
      <c r="Q166" s="74" t="str">
        <f t="shared" si="9"/>
        <v/>
      </c>
      <c r="R166" s="74" t="b">
        <f t="shared" si="10"/>
        <v>1</v>
      </c>
      <c r="S166" s="74" t="str">
        <f t="shared" si="11"/>
        <v/>
      </c>
    </row>
    <row r="167" s="74" customFormat="1" ht="20.15" customHeight="1" spans="1:19">
      <c r="A167" s="95"/>
      <c r="B167" s="95"/>
      <c r="C167" s="95"/>
      <c r="D167" s="95"/>
      <c r="E167" s="95"/>
      <c r="F167" s="95"/>
      <c r="G167" s="96"/>
      <c r="H167" s="96"/>
      <c r="I167" s="97"/>
      <c r="J167" s="97"/>
      <c r="K167" s="97"/>
      <c r="L167" s="97"/>
      <c r="M167" s="97"/>
      <c r="N167" s="98" t="str">
        <f ca="1" t="shared" si="8"/>
        <v/>
      </c>
      <c r="O167" s="98" t="str">
        <f ca="1">IF(A167="","",IF(ISERROR(MATCH($I167,SorP!B:B,0)),"",INDIRECT("'SorP'!$A$"&amp;MATCH($N167&amp;$I167,SorP!C:C,0))))</f>
        <v/>
      </c>
      <c r="P167" s="99"/>
      <c r="Q167" s="74" t="str">
        <f t="shared" si="9"/>
        <v/>
      </c>
      <c r="R167" s="74" t="b">
        <f t="shared" si="10"/>
        <v>1</v>
      </c>
      <c r="S167" s="74" t="str">
        <f t="shared" si="11"/>
        <v/>
      </c>
    </row>
    <row r="168" s="74" customFormat="1" ht="20.15" customHeight="1" spans="1:19">
      <c r="A168" s="95"/>
      <c r="B168" s="95"/>
      <c r="C168" s="95"/>
      <c r="D168" s="95"/>
      <c r="E168" s="95"/>
      <c r="F168" s="95"/>
      <c r="G168" s="96"/>
      <c r="H168" s="96"/>
      <c r="I168" s="97"/>
      <c r="J168" s="97"/>
      <c r="K168" s="97"/>
      <c r="L168" s="97"/>
      <c r="M168" s="97"/>
      <c r="N168" s="98" t="str">
        <f ca="1" t="shared" si="8"/>
        <v/>
      </c>
      <c r="O168" s="98" t="str">
        <f ca="1">IF(A168="","",IF(ISERROR(MATCH($I168,SorP!B:B,0)),"",INDIRECT("'SorP'!$A$"&amp;MATCH($N168&amp;$I168,SorP!C:C,0))))</f>
        <v/>
      </c>
      <c r="P168" s="99"/>
      <c r="Q168" s="74" t="str">
        <f t="shared" si="9"/>
        <v/>
      </c>
      <c r="R168" s="74" t="b">
        <f t="shared" si="10"/>
        <v>1</v>
      </c>
      <c r="S168" s="74" t="str">
        <f t="shared" si="11"/>
        <v/>
      </c>
    </row>
    <row r="169" s="74" customFormat="1" ht="20.15" customHeight="1" spans="1:19">
      <c r="A169" s="95"/>
      <c r="B169" s="95"/>
      <c r="C169" s="95"/>
      <c r="D169" s="95"/>
      <c r="E169" s="95"/>
      <c r="F169" s="95"/>
      <c r="G169" s="96"/>
      <c r="H169" s="96"/>
      <c r="I169" s="97"/>
      <c r="J169" s="97"/>
      <c r="K169" s="97"/>
      <c r="L169" s="97"/>
      <c r="M169" s="97"/>
      <c r="N169" s="98" t="str">
        <f ca="1" t="shared" si="8"/>
        <v/>
      </c>
      <c r="O169" s="98" t="str">
        <f ca="1">IF(A169="","",IF(ISERROR(MATCH($I169,SorP!B:B,0)),"",INDIRECT("'SorP'!$A$"&amp;MATCH($N169&amp;$I169,SorP!C:C,0))))</f>
        <v/>
      </c>
      <c r="P169" s="99"/>
      <c r="Q169" s="74" t="str">
        <f t="shared" si="9"/>
        <v/>
      </c>
      <c r="R169" s="74" t="b">
        <f t="shared" si="10"/>
        <v>1</v>
      </c>
      <c r="S169" s="74" t="str">
        <f t="shared" si="11"/>
        <v/>
      </c>
    </row>
    <row r="170" s="74" customFormat="1" ht="20.15" customHeight="1" spans="1:19">
      <c r="A170" s="95"/>
      <c r="B170" s="95"/>
      <c r="C170" s="95"/>
      <c r="D170" s="95"/>
      <c r="E170" s="95"/>
      <c r="F170" s="95"/>
      <c r="G170" s="96"/>
      <c r="H170" s="96"/>
      <c r="I170" s="97"/>
      <c r="J170" s="97"/>
      <c r="K170" s="97"/>
      <c r="L170" s="97"/>
      <c r="M170" s="97"/>
      <c r="N170" s="98" t="str">
        <f ca="1" t="shared" si="8"/>
        <v/>
      </c>
      <c r="O170" s="98" t="str">
        <f ca="1">IF(A170="","",IF(ISERROR(MATCH($I170,SorP!B:B,0)),"",INDIRECT("'SorP'!$A$"&amp;MATCH($N170&amp;$I170,SorP!C:C,0))))</f>
        <v/>
      </c>
      <c r="P170" s="99"/>
      <c r="Q170" s="74" t="str">
        <f t="shared" si="9"/>
        <v/>
      </c>
      <c r="R170" s="74" t="b">
        <f t="shared" si="10"/>
        <v>1</v>
      </c>
      <c r="S170" s="74" t="str">
        <f t="shared" si="11"/>
        <v/>
      </c>
    </row>
    <row r="171" s="74" customFormat="1" ht="20.15" customHeight="1" spans="1:19">
      <c r="A171" s="95"/>
      <c r="B171" s="95"/>
      <c r="C171" s="95"/>
      <c r="D171" s="95"/>
      <c r="E171" s="95"/>
      <c r="F171" s="95"/>
      <c r="G171" s="96"/>
      <c r="H171" s="96"/>
      <c r="I171" s="97"/>
      <c r="J171" s="97"/>
      <c r="K171" s="97"/>
      <c r="L171" s="97"/>
      <c r="M171" s="97"/>
      <c r="N171" s="98" t="str">
        <f ca="1" t="shared" si="8"/>
        <v/>
      </c>
      <c r="O171" s="98" t="str">
        <f ca="1">IF(A171="","",IF(ISERROR(MATCH($I171,SorP!B:B,0)),"",INDIRECT("'SorP'!$A$"&amp;MATCH($N171&amp;$I171,SorP!C:C,0))))</f>
        <v/>
      </c>
      <c r="P171" s="99"/>
      <c r="Q171" s="74" t="str">
        <f t="shared" si="9"/>
        <v/>
      </c>
      <c r="R171" s="74" t="b">
        <f t="shared" si="10"/>
        <v>1</v>
      </c>
      <c r="S171" s="74" t="str">
        <f t="shared" si="11"/>
        <v/>
      </c>
    </row>
    <row r="172" s="74" customFormat="1" ht="20.15" customHeight="1" spans="1:19">
      <c r="A172" s="95"/>
      <c r="B172" s="95"/>
      <c r="C172" s="95"/>
      <c r="D172" s="95"/>
      <c r="E172" s="95"/>
      <c r="F172" s="95"/>
      <c r="G172" s="96"/>
      <c r="H172" s="96"/>
      <c r="I172" s="97"/>
      <c r="J172" s="97"/>
      <c r="K172" s="97"/>
      <c r="L172" s="97"/>
      <c r="M172" s="97"/>
      <c r="N172" s="98" t="str">
        <f ca="1" t="shared" si="8"/>
        <v/>
      </c>
      <c r="O172" s="98" t="str">
        <f ca="1">IF(A172="","",IF(ISERROR(MATCH($I172,SorP!B:B,0)),"",INDIRECT("'SorP'!$A$"&amp;MATCH($N172&amp;$I172,SorP!C:C,0))))</f>
        <v/>
      </c>
      <c r="P172" s="99"/>
      <c r="Q172" s="74" t="str">
        <f t="shared" si="9"/>
        <v/>
      </c>
      <c r="R172" s="74" t="b">
        <f t="shared" si="10"/>
        <v>1</v>
      </c>
      <c r="S172" s="74" t="str">
        <f t="shared" si="11"/>
        <v/>
      </c>
    </row>
    <row r="173" s="74" customFormat="1" ht="20.15" customHeight="1" spans="1:19">
      <c r="A173" s="95"/>
      <c r="B173" s="95"/>
      <c r="C173" s="95"/>
      <c r="D173" s="95"/>
      <c r="E173" s="95"/>
      <c r="F173" s="95"/>
      <c r="G173" s="96"/>
      <c r="H173" s="96"/>
      <c r="I173" s="97"/>
      <c r="J173" s="97"/>
      <c r="K173" s="97"/>
      <c r="L173" s="97"/>
      <c r="M173" s="97"/>
      <c r="N173" s="98" t="str">
        <f ca="1" t="shared" si="8"/>
        <v/>
      </c>
      <c r="O173" s="98" t="str">
        <f ca="1">IF(A173="","",IF(ISERROR(MATCH($I173,SorP!B:B,0)),"",INDIRECT("'SorP'!$A$"&amp;MATCH($N173&amp;$I173,SorP!C:C,0))))</f>
        <v/>
      </c>
      <c r="P173" s="99"/>
      <c r="Q173" s="74" t="str">
        <f t="shared" si="9"/>
        <v/>
      </c>
      <c r="R173" s="74" t="b">
        <f t="shared" si="10"/>
        <v>1</v>
      </c>
      <c r="S173" s="74" t="str">
        <f t="shared" si="11"/>
        <v/>
      </c>
    </row>
    <row r="174" s="74" customFormat="1" ht="20.15" customHeight="1" spans="1:19">
      <c r="A174" s="95"/>
      <c r="B174" s="95"/>
      <c r="C174" s="95"/>
      <c r="D174" s="95"/>
      <c r="E174" s="95"/>
      <c r="F174" s="95"/>
      <c r="G174" s="96"/>
      <c r="H174" s="96"/>
      <c r="I174" s="97"/>
      <c r="J174" s="97"/>
      <c r="K174" s="97"/>
      <c r="L174" s="97"/>
      <c r="M174" s="97"/>
      <c r="N174" s="98" t="str">
        <f ca="1" t="shared" si="8"/>
        <v/>
      </c>
      <c r="O174" s="98" t="str">
        <f ca="1">IF(A174="","",IF(ISERROR(MATCH($I174,SorP!B:B,0)),"",INDIRECT("'SorP'!$A$"&amp;MATCH($N174&amp;$I174,SorP!C:C,0))))</f>
        <v/>
      </c>
      <c r="P174" s="99"/>
      <c r="Q174" s="74" t="str">
        <f t="shared" si="9"/>
        <v/>
      </c>
      <c r="R174" s="74" t="b">
        <f t="shared" si="10"/>
        <v>1</v>
      </c>
      <c r="S174" s="74" t="str">
        <f t="shared" si="11"/>
        <v/>
      </c>
    </row>
    <row r="175" s="74" customFormat="1" ht="20.15" customHeight="1" spans="1:19">
      <c r="A175" s="95"/>
      <c r="B175" s="95"/>
      <c r="C175" s="95"/>
      <c r="D175" s="95"/>
      <c r="E175" s="95"/>
      <c r="F175" s="95"/>
      <c r="G175" s="96"/>
      <c r="H175" s="96"/>
      <c r="I175" s="97"/>
      <c r="J175" s="97"/>
      <c r="K175" s="97"/>
      <c r="L175" s="97"/>
      <c r="M175" s="97"/>
      <c r="N175" s="98" t="str">
        <f ca="1" t="shared" si="8"/>
        <v/>
      </c>
      <c r="O175" s="98" t="str">
        <f ca="1">IF(A175="","",IF(ISERROR(MATCH($I175,SorP!B:B,0)),"",INDIRECT("'SorP'!$A$"&amp;MATCH($N175&amp;$I175,SorP!C:C,0))))</f>
        <v/>
      </c>
      <c r="P175" s="99"/>
      <c r="Q175" s="74" t="str">
        <f t="shared" si="9"/>
        <v/>
      </c>
      <c r="R175" s="74" t="b">
        <f t="shared" si="10"/>
        <v>1</v>
      </c>
      <c r="S175" s="74" t="str">
        <f t="shared" si="11"/>
        <v/>
      </c>
    </row>
    <row r="176" s="74" customFormat="1" ht="20.15" customHeight="1" spans="1:19">
      <c r="A176" s="95"/>
      <c r="B176" s="95"/>
      <c r="C176" s="95"/>
      <c r="D176" s="95"/>
      <c r="E176" s="95"/>
      <c r="F176" s="95"/>
      <c r="G176" s="96"/>
      <c r="H176" s="96"/>
      <c r="I176" s="97"/>
      <c r="J176" s="97"/>
      <c r="K176" s="97"/>
      <c r="L176" s="97"/>
      <c r="M176" s="97"/>
      <c r="N176" s="98" t="str">
        <f ca="1" t="shared" si="8"/>
        <v/>
      </c>
      <c r="O176" s="98" t="str">
        <f ca="1">IF(A176="","",IF(ISERROR(MATCH($I176,SorP!B:B,0)),"",INDIRECT("'SorP'!$A$"&amp;MATCH($N176&amp;$I176,SorP!C:C,0))))</f>
        <v/>
      </c>
      <c r="P176" s="99"/>
      <c r="Q176" s="74" t="str">
        <f t="shared" si="9"/>
        <v/>
      </c>
      <c r="R176" s="74" t="b">
        <f t="shared" si="10"/>
        <v>1</v>
      </c>
      <c r="S176" s="74" t="str">
        <f t="shared" si="11"/>
        <v/>
      </c>
    </row>
    <row r="177" s="74" customFormat="1" ht="20.15" customHeight="1" spans="1:19">
      <c r="A177" s="95"/>
      <c r="B177" s="95"/>
      <c r="C177" s="95"/>
      <c r="D177" s="95"/>
      <c r="E177" s="95"/>
      <c r="F177" s="95"/>
      <c r="G177" s="96"/>
      <c r="H177" s="96"/>
      <c r="I177" s="97"/>
      <c r="J177" s="97"/>
      <c r="K177" s="97"/>
      <c r="L177" s="97"/>
      <c r="M177" s="97"/>
      <c r="N177" s="98" t="str">
        <f ca="1" t="shared" si="8"/>
        <v/>
      </c>
      <c r="O177" s="98" t="str">
        <f ca="1">IF(A177="","",IF(ISERROR(MATCH($I177,SorP!B:B,0)),"",INDIRECT("'SorP'!$A$"&amp;MATCH($N177&amp;$I177,SorP!C:C,0))))</f>
        <v/>
      </c>
      <c r="P177" s="99"/>
      <c r="Q177" s="74" t="str">
        <f t="shared" si="9"/>
        <v/>
      </c>
      <c r="R177" s="74" t="b">
        <f t="shared" si="10"/>
        <v>1</v>
      </c>
      <c r="S177" s="74" t="str">
        <f t="shared" si="11"/>
        <v/>
      </c>
    </row>
    <row r="178" s="74" customFormat="1" ht="20.15" customHeight="1" spans="1:19">
      <c r="A178" s="95"/>
      <c r="B178" s="95"/>
      <c r="C178" s="95"/>
      <c r="D178" s="95"/>
      <c r="E178" s="95"/>
      <c r="F178" s="95"/>
      <c r="G178" s="96"/>
      <c r="H178" s="96"/>
      <c r="I178" s="97"/>
      <c r="J178" s="97"/>
      <c r="K178" s="97"/>
      <c r="L178" s="97"/>
      <c r="M178" s="97"/>
      <c r="N178" s="98" t="str">
        <f ca="1" t="shared" si="8"/>
        <v/>
      </c>
      <c r="O178" s="98" t="str">
        <f ca="1">IF(A178="","",IF(ISERROR(MATCH($I178,SorP!B:B,0)),"",INDIRECT("'SorP'!$A$"&amp;MATCH($N178&amp;$I178,SorP!C:C,0))))</f>
        <v/>
      </c>
      <c r="P178" s="99"/>
      <c r="Q178" s="74" t="str">
        <f t="shared" si="9"/>
        <v/>
      </c>
      <c r="R178" s="74" t="b">
        <f t="shared" si="10"/>
        <v>1</v>
      </c>
      <c r="S178" s="74" t="str">
        <f t="shared" si="11"/>
        <v/>
      </c>
    </row>
    <row r="179" s="74" customFormat="1" ht="20.15" customHeight="1" spans="1:19">
      <c r="A179" s="95"/>
      <c r="B179" s="95"/>
      <c r="C179" s="95"/>
      <c r="D179" s="95"/>
      <c r="E179" s="95"/>
      <c r="F179" s="95"/>
      <c r="G179" s="96"/>
      <c r="H179" s="96"/>
      <c r="I179" s="97"/>
      <c r="J179" s="97"/>
      <c r="K179" s="97"/>
      <c r="L179" s="97"/>
      <c r="M179" s="97"/>
      <c r="N179" s="98" t="str">
        <f ca="1" t="shared" si="8"/>
        <v/>
      </c>
      <c r="O179" s="98" t="str">
        <f ca="1">IF(A179="","",IF(ISERROR(MATCH($I179,SorP!B:B,0)),"",INDIRECT("'SorP'!$A$"&amp;MATCH($N179&amp;$I179,SorP!C:C,0))))</f>
        <v/>
      </c>
      <c r="P179" s="99"/>
      <c r="Q179" s="74" t="str">
        <f t="shared" si="9"/>
        <v/>
      </c>
      <c r="R179" s="74" t="b">
        <f t="shared" si="10"/>
        <v>1</v>
      </c>
      <c r="S179" s="74" t="str">
        <f t="shared" si="11"/>
        <v/>
      </c>
    </row>
    <row r="180" s="74" customFormat="1" ht="20.15" customHeight="1" spans="1:19">
      <c r="A180" s="95"/>
      <c r="B180" s="95"/>
      <c r="C180" s="95"/>
      <c r="D180" s="95"/>
      <c r="E180" s="95"/>
      <c r="F180" s="95"/>
      <c r="G180" s="96"/>
      <c r="H180" s="96"/>
      <c r="I180" s="97"/>
      <c r="J180" s="97"/>
      <c r="K180" s="97"/>
      <c r="L180" s="97"/>
      <c r="M180" s="97"/>
      <c r="N180" s="98" t="str">
        <f ca="1" t="shared" si="8"/>
        <v/>
      </c>
      <c r="O180" s="98" t="str">
        <f ca="1">IF(A180="","",IF(ISERROR(MATCH($I180,SorP!B:B,0)),"",INDIRECT("'SorP'!$A$"&amp;MATCH($N180&amp;$I180,SorP!C:C,0))))</f>
        <v/>
      </c>
      <c r="P180" s="99"/>
      <c r="Q180" s="74" t="str">
        <f t="shared" si="9"/>
        <v/>
      </c>
      <c r="R180" s="74" t="b">
        <f t="shared" si="10"/>
        <v>1</v>
      </c>
      <c r="S180" s="74" t="str">
        <f t="shared" si="11"/>
        <v/>
      </c>
    </row>
    <row r="181" s="74" customFormat="1" ht="20.15" customHeight="1" spans="1:19">
      <c r="A181" s="95"/>
      <c r="B181" s="95"/>
      <c r="C181" s="95"/>
      <c r="D181" s="95"/>
      <c r="E181" s="95"/>
      <c r="F181" s="95"/>
      <c r="G181" s="96"/>
      <c r="H181" s="96"/>
      <c r="I181" s="97"/>
      <c r="J181" s="97"/>
      <c r="K181" s="97"/>
      <c r="L181" s="97"/>
      <c r="M181" s="97"/>
      <c r="N181" s="98" t="str">
        <f ca="1" t="shared" si="8"/>
        <v/>
      </c>
      <c r="O181" s="98" t="str">
        <f ca="1">IF(A181="","",IF(ISERROR(MATCH($I181,SorP!B:B,0)),"",INDIRECT("'SorP'!$A$"&amp;MATCH($N181&amp;$I181,SorP!C:C,0))))</f>
        <v/>
      </c>
      <c r="P181" s="99"/>
      <c r="Q181" s="74" t="str">
        <f t="shared" si="9"/>
        <v/>
      </c>
      <c r="R181" s="74" t="b">
        <f t="shared" si="10"/>
        <v>1</v>
      </c>
      <c r="S181" s="74" t="str">
        <f t="shared" si="11"/>
        <v/>
      </c>
    </row>
    <row r="182" s="74" customFormat="1" ht="20.15" customHeight="1" spans="1:19">
      <c r="A182" s="95"/>
      <c r="B182" s="95"/>
      <c r="C182" s="95"/>
      <c r="D182" s="95"/>
      <c r="E182" s="95"/>
      <c r="F182" s="95"/>
      <c r="G182" s="96"/>
      <c r="H182" s="96"/>
      <c r="I182" s="97"/>
      <c r="J182" s="97"/>
      <c r="K182" s="97"/>
      <c r="L182" s="97"/>
      <c r="M182" s="97"/>
      <c r="N182" s="98" t="str">
        <f ca="1" t="shared" si="8"/>
        <v/>
      </c>
      <c r="O182" s="98" t="str">
        <f ca="1">IF(A182="","",IF(ISERROR(MATCH($I182,SorP!B:B,0)),"",INDIRECT("'SorP'!$A$"&amp;MATCH($N182&amp;$I182,SorP!C:C,0))))</f>
        <v/>
      </c>
      <c r="P182" s="99"/>
      <c r="Q182" s="74" t="str">
        <f t="shared" si="9"/>
        <v/>
      </c>
      <c r="R182" s="74" t="b">
        <f t="shared" si="10"/>
        <v>1</v>
      </c>
      <c r="S182" s="74" t="str">
        <f t="shared" si="11"/>
        <v/>
      </c>
    </row>
    <row r="183" s="74" customFormat="1" ht="20.15" customHeight="1" spans="1:19">
      <c r="A183" s="95"/>
      <c r="B183" s="95"/>
      <c r="C183" s="95"/>
      <c r="D183" s="95"/>
      <c r="E183" s="95"/>
      <c r="F183" s="95"/>
      <c r="G183" s="96"/>
      <c r="H183" s="96"/>
      <c r="I183" s="97"/>
      <c r="J183" s="97"/>
      <c r="K183" s="97"/>
      <c r="L183" s="97"/>
      <c r="M183" s="97"/>
      <c r="N183" s="98" t="str">
        <f ca="1" t="shared" si="8"/>
        <v/>
      </c>
      <c r="O183" s="98" t="str">
        <f ca="1">IF(A183="","",IF(ISERROR(MATCH($I183,SorP!B:B,0)),"",INDIRECT("'SorP'!$A$"&amp;MATCH($N183&amp;$I183,SorP!C:C,0))))</f>
        <v/>
      </c>
      <c r="P183" s="99"/>
      <c r="Q183" s="74" t="str">
        <f t="shared" si="9"/>
        <v/>
      </c>
      <c r="R183" s="74" t="b">
        <f t="shared" si="10"/>
        <v>1</v>
      </c>
      <c r="S183" s="74" t="str">
        <f t="shared" si="11"/>
        <v/>
      </c>
    </row>
    <row r="184" s="74" customFormat="1" ht="20.15" customHeight="1" spans="1:19">
      <c r="A184" s="95"/>
      <c r="B184" s="95"/>
      <c r="C184" s="95"/>
      <c r="D184" s="95"/>
      <c r="E184" s="95"/>
      <c r="F184" s="95"/>
      <c r="G184" s="96"/>
      <c r="H184" s="96"/>
      <c r="I184" s="97"/>
      <c r="J184" s="97"/>
      <c r="K184" s="97"/>
      <c r="L184" s="97"/>
      <c r="M184" s="97"/>
      <c r="N184" s="98" t="str">
        <f ca="1" t="shared" si="8"/>
        <v/>
      </c>
      <c r="O184" s="98" t="str">
        <f ca="1">IF(A184="","",IF(ISERROR(MATCH($I184,SorP!B:B,0)),"",INDIRECT("'SorP'!$A$"&amp;MATCH($N184&amp;$I184,SorP!C:C,0))))</f>
        <v/>
      </c>
      <c r="P184" s="99"/>
      <c r="Q184" s="74" t="str">
        <f t="shared" si="9"/>
        <v/>
      </c>
      <c r="R184" s="74" t="b">
        <f t="shared" si="10"/>
        <v>1</v>
      </c>
      <c r="S184" s="74" t="str">
        <f t="shared" si="11"/>
        <v/>
      </c>
    </row>
    <row r="185" s="74" customFormat="1" ht="20.15" customHeight="1" spans="1:19">
      <c r="A185" s="95"/>
      <c r="B185" s="95"/>
      <c r="C185" s="95"/>
      <c r="D185" s="95"/>
      <c r="E185" s="95"/>
      <c r="F185" s="95"/>
      <c r="G185" s="96"/>
      <c r="H185" s="96"/>
      <c r="I185" s="97"/>
      <c r="J185" s="97"/>
      <c r="K185" s="97"/>
      <c r="L185" s="97"/>
      <c r="M185" s="97"/>
      <c r="N185" s="98" t="str">
        <f ca="1" t="shared" si="8"/>
        <v/>
      </c>
      <c r="O185" s="98" t="str">
        <f ca="1">IF(A185="","",IF(ISERROR(MATCH($I185,SorP!B:B,0)),"",INDIRECT("'SorP'!$A$"&amp;MATCH($N185&amp;$I185,SorP!C:C,0))))</f>
        <v/>
      </c>
      <c r="P185" s="99"/>
      <c r="Q185" s="74" t="str">
        <f t="shared" si="9"/>
        <v/>
      </c>
      <c r="R185" s="74" t="b">
        <f t="shared" si="10"/>
        <v>1</v>
      </c>
      <c r="S185" s="74" t="str">
        <f t="shared" si="11"/>
        <v/>
      </c>
    </row>
    <row r="186" s="74" customFormat="1" ht="20.15" customHeight="1" spans="1:19">
      <c r="A186" s="95"/>
      <c r="B186" s="95"/>
      <c r="C186" s="95"/>
      <c r="D186" s="95"/>
      <c r="E186" s="95"/>
      <c r="F186" s="95"/>
      <c r="G186" s="96"/>
      <c r="H186" s="96"/>
      <c r="I186" s="97"/>
      <c r="J186" s="97"/>
      <c r="K186" s="97"/>
      <c r="L186" s="97"/>
      <c r="M186" s="97"/>
      <c r="N186" s="98" t="str">
        <f ca="1" t="shared" si="8"/>
        <v/>
      </c>
      <c r="O186" s="98" t="str">
        <f ca="1">IF(A186="","",IF(ISERROR(MATCH($I186,SorP!B:B,0)),"",INDIRECT("'SorP'!$A$"&amp;MATCH($N186&amp;$I186,SorP!C:C,0))))</f>
        <v/>
      </c>
      <c r="P186" s="99"/>
      <c r="Q186" s="74" t="str">
        <f t="shared" si="9"/>
        <v/>
      </c>
      <c r="R186" s="74" t="b">
        <f t="shared" si="10"/>
        <v>1</v>
      </c>
      <c r="S186" s="74" t="str">
        <f t="shared" si="11"/>
        <v/>
      </c>
    </row>
    <row r="187" s="74" customFormat="1" ht="20.15" customHeight="1" spans="1:19">
      <c r="A187" s="95"/>
      <c r="B187" s="95"/>
      <c r="C187" s="95"/>
      <c r="D187" s="95"/>
      <c r="E187" s="95"/>
      <c r="F187" s="95"/>
      <c r="G187" s="96"/>
      <c r="H187" s="96"/>
      <c r="I187" s="97"/>
      <c r="J187" s="97"/>
      <c r="K187" s="97"/>
      <c r="L187" s="97"/>
      <c r="M187" s="97"/>
      <c r="N187" s="98" t="str">
        <f ca="1" t="shared" si="8"/>
        <v/>
      </c>
      <c r="O187" s="98" t="str">
        <f ca="1">IF(A187="","",IF(ISERROR(MATCH($I187,SorP!B:B,0)),"",INDIRECT("'SorP'!$A$"&amp;MATCH($N187&amp;$I187,SorP!C:C,0))))</f>
        <v/>
      </c>
      <c r="P187" s="99"/>
      <c r="Q187" s="74" t="str">
        <f t="shared" si="9"/>
        <v/>
      </c>
      <c r="R187" s="74" t="b">
        <f t="shared" si="10"/>
        <v>1</v>
      </c>
      <c r="S187" s="74" t="str">
        <f t="shared" si="11"/>
        <v/>
      </c>
    </row>
    <row r="188" s="74" customFormat="1" ht="20.15" customHeight="1" spans="1:19">
      <c r="A188" s="95"/>
      <c r="B188" s="95"/>
      <c r="C188" s="95"/>
      <c r="D188" s="95"/>
      <c r="E188" s="95"/>
      <c r="F188" s="95"/>
      <c r="G188" s="96"/>
      <c r="H188" s="96"/>
      <c r="I188" s="97"/>
      <c r="J188" s="97"/>
      <c r="K188" s="97"/>
      <c r="L188" s="97"/>
      <c r="M188" s="97"/>
      <c r="N188" s="98" t="str">
        <f ca="1" t="shared" si="8"/>
        <v/>
      </c>
      <c r="O188" s="98" t="str">
        <f ca="1">IF(A188="","",IF(ISERROR(MATCH($I188,SorP!B:B,0)),"",INDIRECT("'SorP'!$A$"&amp;MATCH($N188&amp;$I188,SorP!C:C,0))))</f>
        <v/>
      </c>
      <c r="P188" s="99"/>
      <c r="Q188" s="74" t="str">
        <f t="shared" si="9"/>
        <v/>
      </c>
      <c r="R188" s="74" t="b">
        <f t="shared" si="10"/>
        <v>1</v>
      </c>
      <c r="S188" s="74" t="str">
        <f t="shared" si="11"/>
        <v/>
      </c>
    </row>
    <row r="189" s="74" customFormat="1" ht="20.15" customHeight="1" spans="1:19">
      <c r="A189" s="95"/>
      <c r="B189" s="95"/>
      <c r="C189" s="95"/>
      <c r="D189" s="95"/>
      <c r="E189" s="95"/>
      <c r="F189" s="95"/>
      <c r="G189" s="96"/>
      <c r="H189" s="96"/>
      <c r="I189" s="97"/>
      <c r="J189" s="97"/>
      <c r="K189" s="97"/>
      <c r="L189" s="97"/>
      <c r="M189" s="97"/>
      <c r="N189" s="98" t="str">
        <f ca="1" t="shared" si="8"/>
        <v/>
      </c>
      <c r="O189" s="98" t="str">
        <f ca="1">IF(A189="","",IF(ISERROR(MATCH($I189,SorP!B:B,0)),"",INDIRECT("'SorP'!$A$"&amp;MATCH($N189&amp;$I189,SorP!C:C,0))))</f>
        <v/>
      </c>
      <c r="P189" s="99"/>
      <c r="Q189" s="74" t="str">
        <f t="shared" si="9"/>
        <v/>
      </c>
      <c r="R189" s="74" t="b">
        <f t="shared" si="10"/>
        <v>1</v>
      </c>
      <c r="S189" s="74" t="str">
        <f t="shared" si="11"/>
        <v/>
      </c>
    </row>
    <row r="190" s="74" customFormat="1" ht="20.15" customHeight="1" spans="1:19">
      <c r="A190" s="95"/>
      <c r="B190" s="95"/>
      <c r="C190" s="95"/>
      <c r="D190" s="95"/>
      <c r="E190" s="95"/>
      <c r="F190" s="95"/>
      <c r="G190" s="96"/>
      <c r="H190" s="96"/>
      <c r="I190" s="97"/>
      <c r="J190" s="97"/>
      <c r="K190" s="97"/>
      <c r="L190" s="97"/>
      <c r="M190" s="97"/>
      <c r="N190" s="98" t="str">
        <f ca="1" t="shared" si="8"/>
        <v/>
      </c>
      <c r="O190" s="98" t="str">
        <f ca="1">IF(A190="","",IF(ISERROR(MATCH($I190,SorP!B:B,0)),"",INDIRECT("'SorP'!$A$"&amp;MATCH($N190&amp;$I190,SorP!C:C,0))))</f>
        <v/>
      </c>
      <c r="P190" s="99"/>
      <c r="Q190" s="74" t="str">
        <f t="shared" si="9"/>
        <v/>
      </c>
      <c r="R190" s="74" t="b">
        <f t="shared" si="10"/>
        <v>1</v>
      </c>
      <c r="S190" s="74" t="str">
        <f t="shared" si="11"/>
        <v/>
      </c>
    </row>
    <row r="191" s="74" customFormat="1" ht="20.15" customHeight="1" spans="1:19">
      <c r="A191" s="95"/>
      <c r="B191" s="95"/>
      <c r="C191" s="95"/>
      <c r="D191" s="95"/>
      <c r="E191" s="95"/>
      <c r="F191" s="95"/>
      <c r="G191" s="96"/>
      <c r="H191" s="96"/>
      <c r="I191" s="97"/>
      <c r="J191" s="97"/>
      <c r="K191" s="97"/>
      <c r="L191" s="97"/>
      <c r="M191" s="97"/>
      <c r="N191" s="98" t="str">
        <f ca="1" t="shared" si="8"/>
        <v/>
      </c>
      <c r="O191" s="98" t="str">
        <f ca="1">IF(A191="","",IF(ISERROR(MATCH($I191,SorP!B:B,0)),"",INDIRECT("'SorP'!$A$"&amp;MATCH($N191&amp;$I191,SorP!C:C,0))))</f>
        <v/>
      </c>
      <c r="P191" s="99"/>
      <c r="Q191" s="74" t="str">
        <f t="shared" si="9"/>
        <v/>
      </c>
      <c r="R191" s="74" t="b">
        <f t="shared" si="10"/>
        <v>1</v>
      </c>
      <c r="S191" s="74" t="str">
        <f t="shared" si="11"/>
        <v/>
      </c>
    </row>
    <row r="192" s="74" customFormat="1" ht="20.15" customHeight="1" spans="1:19">
      <c r="A192" s="95"/>
      <c r="B192" s="95"/>
      <c r="C192" s="95"/>
      <c r="D192" s="95"/>
      <c r="E192" s="95"/>
      <c r="F192" s="95"/>
      <c r="G192" s="96"/>
      <c r="H192" s="96"/>
      <c r="I192" s="97"/>
      <c r="J192" s="97"/>
      <c r="K192" s="97"/>
      <c r="L192" s="97"/>
      <c r="M192" s="97"/>
      <c r="N192" s="98" t="str">
        <f ca="1" t="shared" si="8"/>
        <v/>
      </c>
      <c r="O192" s="98" t="str">
        <f ca="1">IF(A192="","",IF(ISERROR(MATCH($I192,SorP!B:B,0)),"",INDIRECT("'SorP'!$A$"&amp;MATCH($N192&amp;$I192,SorP!C:C,0))))</f>
        <v/>
      </c>
      <c r="P192" s="99"/>
      <c r="Q192" s="74" t="str">
        <f t="shared" si="9"/>
        <v/>
      </c>
      <c r="R192" s="74" t="b">
        <f t="shared" si="10"/>
        <v>1</v>
      </c>
      <c r="S192" s="74" t="str">
        <f t="shared" si="11"/>
        <v/>
      </c>
    </row>
    <row r="193" s="74" customFormat="1" ht="20.15" customHeight="1" spans="1:19">
      <c r="A193" s="95"/>
      <c r="B193" s="95"/>
      <c r="C193" s="95"/>
      <c r="D193" s="95"/>
      <c r="E193" s="95"/>
      <c r="F193" s="95"/>
      <c r="G193" s="96"/>
      <c r="H193" s="96"/>
      <c r="I193" s="97"/>
      <c r="J193" s="97"/>
      <c r="K193" s="97"/>
      <c r="L193" s="97"/>
      <c r="M193" s="97"/>
      <c r="N193" s="98" t="str">
        <f ca="1" t="shared" si="8"/>
        <v/>
      </c>
      <c r="O193" s="98" t="str">
        <f ca="1">IF(A193="","",IF(ISERROR(MATCH($I193,SorP!B:B,0)),"",INDIRECT("'SorP'!$A$"&amp;MATCH($N193&amp;$I193,SorP!C:C,0))))</f>
        <v/>
      </c>
      <c r="P193" s="99"/>
      <c r="Q193" s="74" t="str">
        <f t="shared" si="9"/>
        <v/>
      </c>
      <c r="R193" s="74" t="b">
        <f t="shared" si="10"/>
        <v>1</v>
      </c>
      <c r="S193" s="74" t="str">
        <f t="shared" si="11"/>
        <v/>
      </c>
    </row>
    <row r="194" s="74" customFormat="1" ht="20.15" customHeight="1" spans="1:19">
      <c r="A194" s="95"/>
      <c r="B194" s="95"/>
      <c r="C194" s="95"/>
      <c r="D194" s="95"/>
      <c r="E194" s="95"/>
      <c r="F194" s="95"/>
      <c r="G194" s="96"/>
      <c r="H194" s="96"/>
      <c r="I194" s="97"/>
      <c r="J194" s="97"/>
      <c r="K194" s="97"/>
      <c r="L194" s="97"/>
      <c r="M194" s="97"/>
      <c r="N194" s="98" t="str">
        <f ca="1" t="shared" si="8"/>
        <v/>
      </c>
      <c r="O194" s="98" t="str">
        <f ca="1">IF(A194="","",IF(ISERROR(MATCH($I194,SorP!B:B,0)),"",INDIRECT("'SorP'!$A$"&amp;MATCH($N194&amp;$I194,SorP!C:C,0))))</f>
        <v/>
      </c>
      <c r="P194" s="99"/>
      <c r="Q194" s="74" t="str">
        <f t="shared" si="9"/>
        <v/>
      </c>
      <c r="R194" s="74" t="b">
        <f t="shared" si="10"/>
        <v>1</v>
      </c>
      <c r="S194" s="74" t="str">
        <f t="shared" si="11"/>
        <v/>
      </c>
    </row>
    <row r="195" s="74" customFormat="1" ht="20.15" customHeight="1" spans="1:19">
      <c r="A195" s="95"/>
      <c r="B195" s="95"/>
      <c r="C195" s="95"/>
      <c r="D195" s="95"/>
      <c r="E195" s="95"/>
      <c r="F195" s="95"/>
      <c r="G195" s="96"/>
      <c r="H195" s="96"/>
      <c r="I195" s="97"/>
      <c r="J195" s="97"/>
      <c r="K195" s="97"/>
      <c r="L195" s="97"/>
      <c r="M195" s="97"/>
      <c r="N195" s="98" t="str">
        <f ca="1" t="shared" si="8"/>
        <v/>
      </c>
      <c r="O195" s="98" t="str">
        <f ca="1">IF(A195="","",IF(ISERROR(MATCH($I195,SorP!B:B,0)),"",INDIRECT("'SorP'!$A$"&amp;MATCH($N195&amp;$I195,SorP!C:C,0))))</f>
        <v/>
      </c>
      <c r="P195" s="99"/>
      <c r="Q195" s="74" t="str">
        <f t="shared" si="9"/>
        <v/>
      </c>
      <c r="R195" s="74" t="b">
        <f t="shared" si="10"/>
        <v>1</v>
      </c>
      <c r="S195" s="74" t="str">
        <f t="shared" si="11"/>
        <v/>
      </c>
    </row>
    <row r="196" s="74" customFormat="1" ht="20.15" customHeight="1" spans="1:19">
      <c r="A196" s="95"/>
      <c r="B196" s="95"/>
      <c r="C196" s="95"/>
      <c r="D196" s="95"/>
      <c r="E196" s="95"/>
      <c r="F196" s="95"/>
      <c r="G196" s="96"/>
      <c r="H196" s="96"/>
      <c r="I196" s="97"/>
      <c r="J196" s="97"/>
      <c r="K196" s="97"/>
      <c r="L196" s="97"/>
      <c r="M196" s="97"/>
      <c r="N196" s="98" t="str">
        <f ca="1" t="shared" si="8"/>
        <v/>
      </c>
      <c r="O196" s="98" t="str">
        <f ca="1">IF(A196="","",IF(ISERROR(MATCH($I196,SorP!B:B,0)),"",INDIRECT("'SorP'!$A$"&amp;MATCH($N196&amp;$I196,SorP!C:C,0))))</f>
        <v/>
      </c>
      <c r="P196" s="99"/>
      <c r="Q196" s="74" t="str">
        <f t="shared" si="9"/>
        <v/>
      </c>
      <c r="R196" s="74" t="b">
        <f t="shared" si="10"/>
        <v>1</v>
      </c>
      <c r="S196" s="74" t="str">
        <f t="shared" si="11"/>
        <v/>
      </c>
    </row>
    <row r="197" s="74" customFormat="1" ht="20.15" customHeight="1" spans="1:19">
      <c r="A197" s="95"/>
      <c r="B197" s="95"/>
      <c r="C197" s="95"/>
      <c r="D197" s="95"/>
      <c r="E197" s="95"/>
      <c r="F197" s="95"/>
      <c r="G197" s="96"/>
      <c r="H197" s="96"/>
      <c r="I197" s="97"/>
      <c r="J197" s="97"/>
      <c r="K197" s="97"/>
      <c r="L197" s="97"/>
      <c r="M197" s="97"/>
      <c r="N197" s="98" t="str">
        <f ca="1" t="shared" ref="N197:N260" si="12">IF(A197="","",IF(ISERROR(MATCH($F197,CL,0)),"Unknown",INDIRECT("'C'!$A$"&amp;MATCH($F197,CL,0)+1)))</f>
        <v/>
      </c>
      <c r="O197" s="98" t="str">
        <f ca="1">IF(A197="","",IF(ISERROR(MATCH($I197,SorP!B:B,0)),"",INDIRECT("'SorP'!$A$"&amp;MATCH($N197&amp;$I197,SorP!C:C,0))))</f>
        <v/>
      </c>
      <c r="P197" s="99"/>
      <c r="Q197" s="74" t="str">
        <f t="shared" ref="Q197:Q260" si="13">A197&amp;B197</f>
        <v/>
      </c>
      <c r="R197" s="74" t="b">
        <f t="shared" ref="R197:R260" si="14">OR(ISBLANK(B197),ISBLANK(C197))</f>
        <v>1</v>
      </c>
      <c r="S197" s="74" t="str">
        <f t="shared" ref="S197:S260" si="15">IF(R197,"",A197&amp;"+")</f>
        <v/>
      </c>
    </row>
    <row r="198" s="74" customFormat="1" ht="20.15" customHeight="1" spans="1:19">
      <c r="A198" s="95"/>
      <c r="B198" s="95"/>
      <c r="C198" s="95"/>
      <c r="D198" s="95"/>
      <c r="E198" s="95"/>
      <c r="F198" s="95"/>
      <c r="G198" s="96"/>
      <c r="H198" s="96"/>
      <c r="I198" s="97"/>
      <c r="J198" s="97"/>
      <c r="K198" s="97"/>
      <c r="L198" s="97"/>
      <c r="M198" s="97"/>
      <c r="N198" s="98" t="str">
        <f ca="1" t="shared" si="12"/>
        <v/>
      </c>
      <c r="O198" s="98" t="str">
        <f ca="1">IF(A198="","",IF(ISERROR(MATCH($I198,SorP!B:B,0)),"",INDIRECT("'SorP'!$A$"&amp;MATCH($N198&amp;$I198,SorP!C:C,0))))</f>
        <v/>
      </c>
      <c r="P198" s="99"/>
      <c r="Q198" s="74" t="str">
        <f t="shared" si="13"/>
        <v/>
      </c>
      <c r="R198" s="74" t="b">
        <f t="shared" si="14"/>
        <v>1</v>
      </c>
      <c r="S198" s="74" t="str">
        <f t="shared" si="15"/>
        <v/>
      </c>
    </row>
    <row r="199" s="74" customFormat="1" ht="20.15" customHeight="1" spans="1:19">
      <c r="A199" s="95"/>
      <c r="B199" s="95"/>
      <c r="C199" s="95"/>
      <c r="D199" s="95"/>
      <c r="E199" s="95"/>
      <c r="F199" s="95"/>
      <c r="G199" s="96"/>
      <c r="H199" s="96"/>
      <c r="I199" s="97"/>
      <c r="J199" s="97"/>
      <c r="K199" s="97"/>
      <c r="L199" s="97"/>
      <c r="M199" s="97"/>
      <c r="N199" s="98" t="str">
        <f ca="1" t="shared" si="12"/>
        <v/>
      </c>
      <c r="O199" s="98" t="str">
        <f ca="1">IF(A199="","",IF(ISERROR(MATCH($I199,SorP!B:B,0)),"",INDIRECT("'SorP'!$A$"&amp;MATCH($N199&amp;$I199,SorP!C:C,0))))</f>
        <v/>
      </c>
      <c r="P199" s="99"/>
      <c r="Q199" s="74" t="str">
        <f t="shared" si="13"/>
        <v/>
      </c>
      <c r="R199" s="74" t="b">
        <f t="shared" si="14"/>
        <v>1</v>
      </c>
      <c r="S199" s="74" t="str">
        <f t="shared" si="15"/>
        <v/>
      </c>
    </row>
    <row r="200" s="74" customFormat="1" ht="20.15" customHeight="1" spans="1:19">
      <c r="A200" s="95"/>
      <c r="B200" s="95"/>
      <c r="C200" s="95"/>
      <c r="D200" s="95"/>
      <c r="E200" s="95"/>
      <c r="F200" s="95"/>
      <c r="G200" s="96"/>
      <c r="H200" s="96"/>
      <c r="I200" s="97"/>
      <c r="J200" s="97"/>
      <c r="K200" s="97"/>
      <c r="L200" s="97"/>
      <c r="M200" s="97"/>
      <c r="N200" s="98" t="str">
        <f ca="1" t="shared" si="12"/>
        <v/>
      </c>
      <c r="O200" s="98" t="str">
        <f ca="1">IF(A200="","",IF(ISERROR(MATCH($I200,SorP!B:B,0)),"",INDIRECT("'SorP'!$A$"&amp;MATCH($N200&amp;$I200,SorP!C:C,0))))</f>
        <v/>
      </c>
      <c r="P200" s="99"/>
      <c r="Q200" s="74" t="str">
        <f t="shared" si="13"/>
        <v/>
      </c>
      <c r="R200" s="74" t="b">
        <f t="shared" si="14"/>
        <v>1</v>
      </c>
      <c r="S200" s="74" t="str">
        <f t="shared" si="15"/>
        <v/>
      </c>
    </row>
    <row r="201" s="74" customFormat="1" ht="20.15" customHeight="1" spans="1:19">
      <c r="A201" s="95"/>
      <c r="B201" s="95"/>
      <c r="C201" s="95"/>
      <c r="D201" s="95"/>
      <c r="E201" s="95"/>
      <c r="F201" s="95"/>
      <c r="G201" s="96"/>
      <c r="H201" s="96"/>
      <c r="I201" s="97"/>
      <c r="J201" s="97"/>
      <c r="K201" s="97"/>
      <c r="L201" s="97"/>
      <c r="M201" s="97"/>
      <c r="N201" s="98" t="str">
        <f ca="1" t="shared" si="12"/>
        <v/>
      </c>
      <c r="O201" s="98" t="str">
        <f ca="1">IF(A201="","",IF(ISERROR(MATCH($I201,SorP!B:B,0)),"",INDIRECT("'SorP'!$A$"&amp;MATCH($N201&amp;$I201,SorP!C:C,0))))</f>
        <v/>
      </c>
      <c r="P201" s="99"/>
      <c r="Q201" s="74" t="str">
        <f t="shared" si="13"/>
        <v/>
      </c>
      <c r="R201" s="74" t="b">
        <f t="shared" si="14"/>
        <v>1</v>
      </c>
      <c r="S201" s="74" t="str">
        <f t="shared" si="15"/>
        <v/>
      </c>
    </row>
    <row r="202" s="74" customFormat="1" ht="20.15" customHeight="1" spans="1:19">
      <c r="A202" s="95"/>
      <c r="B202" s="95"/>
      <c r="C202" s="95"/>
      <c r="D202" s="95"/>
      <c r="E202" s="95"/>
      <c r="F202" s="95"/>
      <c r="G202" s="96"/>
      <c r="H202" s="96"/>
      <c r="I202" s="97"/>
      <c r="J202" s="97"/>
      <c r="K202" s="97"/>
      <c r="L202" s="97"/>
      <c r="M202" s="97"/>
      <c r="N202" s="98" t="str">
        <f ca="1" t="shared" si="12"/>
        <v/>
      </c>
      <c r="O202" s="98" t="str">
        <f ca="1">IF(A202="","",IF(ISERROR(MATCH($I202,SorP!B:B,0)),"",INDIRECT("'SorP'!$A$"&amp;MATCH($N202&amp;$I202,SorP!C:C,0))))</f>
        <v/>
      </c>
      <c r="P202" s="99"/>
      <c r="Q202" s="74" t="str">
        <f t="shared" si="13"/>
        <v/>
      </c>
      <c r="R202" s="74" t="b">
        <f t="shared" si="14"/>
        <v>1</v>
      </c>
      <c r="S202" s="74" t="str">
        <f t="shared" si="15"/>
        <v/>
      </c>
    </row>
    <row r="203" s="74" customFormat="1" ht="20.15" customHeight="1" spans="1:19">
      <c r="A203" s="95"/>
      <c r="B203" s="95"/>
      <c r="C203" s="95"/>
      <c r="D203" s="95"/>
      <c r="E203" s="95"/>
      <c r="F203" s="95"/>
      <c r="G203" s="96"/>
      <c r="H203" s="96"/>
      <c r="I203" s="97"/>
      <c r="J203" s="97"/>
      <c r="K203" s="97"/>
      <c r="L203" s="97"/>
      <c r="M203" s="97"/>
      <c r="N203" s="98" t="str">
        <f ca="1" t="shared" si="12"/>
        <v/>
      </c>
      <c r="O203" s="98" t="str">
        <f ca="1">IF(A203="","",IF(ISERROR(MATCH($I203,SorP!B:B,0)),"",INDIRECT("'SorP'!$A$"&amp;MATCH($N203&amp;$I203,SorP!C:C,0))))</f>
        <v/>
      </c>
      <c r="P203" s="99"/>
      <c r="Q203" s="74" t="str">
        <f t="shared" si="13"/>
        <v/>
      </c>
      <c r="R203" s="74" t="b">
        <f t="shared" si="14"/>
        <v>1</v>
      </c>
      <c r="S203" s="74" t="str">
        <f t="shared" si="15"/>
        <v/>
      </c>
    </row>
    <row r="204" s="74" customFormat="1" ht="20.15" customHeight="1" spans="1:19">
      <c r="A204" s="95"/>
      <c r="B204" s="95"/>
      <c r="C204" s="95"/>
      <c r="D204" s="95"/>
      <c r="E204" s="95"/>
      <c r="F204" s="95"/>
      <c r="G204" s="96"/>
      <c r="H204" s="96"/>
      <c r="I204" s="97"/>
      <c r="J204" s="97"/>
      <c r="K204" s="97"/>
      <c r="L204" s="97"/>
      <c r="M204" s="97"/>
      <c r="N204" s="98" t="str">
        <f ca="1" t="shared" si="12"/>
        <v/>
      </c>
      <c r="O204" s="98" t="str">
        <f ca="1">IF(A204="","",IF(ISERROR(MATCH($I204,SorP!B:B,0)),"",INDIRECT("'SorP'!$A$"&amp;MATCH($N204&amp;$I204,SorP!C:C,0))))</f>
        <v/>
      </c>
      <c r="P204" s="99"/>
      <c r="Q204" s="74" t="str">
        <f t="shared" si="13"/>
        <v/>
      </c>
      <c r="R204" s="74" t="b">
        <f t="shared" si="14"/>
        <v>1</v>
      </c>
      <c r="S204" s="74" t="str">
        <f t="shared" si="15"/>
        <v/>
      </c>
    </row>
    <row r="205" s="74" customFormat="1" ht="20.15" customHeight="1" spans="1:19">
      <c r="A205" s="95"/>
      <c r="B205" s="95"/>
      <c r="C205" s="95"/>
      <c r="D205" s="95"/>
      <c r="E205" s="95"/>
      <c r="F205" s="95"/>
      <c r="G205" s="96"/>
      <c r="H205" s="96"/>
      <c r="I205" s="97"/>
      <c r="J205" s="97"/>
      <c r="K205" s="97"/>
      <c r="L205" s="97"/>
      <c r="M205" s="97"/>
      <c r="N205" s="98" t="str">
        <f ca="1" t="shared" si="12"/>
        <v/>
      </c>
      <c r="O205" s="98" t="str">
        <f ca="1">IF(A205="","",IF(ISERROR(MATCH($I205,SorP!B:B,0)),"",INDIRECT("'SorP'!$A$"&amp;MATCH($N205&amp;$I205,SorP!C:C,0))))</f>
        <v/>
      </c>
      <c r="P205" s="99"/>
      <c r="Q205" s="74" t="str">
        <f t="shared" si="13"/>
        <v/>
      </c>
      <c r="R205" s="74" t="b">
        <f t="shared" si="14"/>
        <v>1</v>
      </c>
      <c r="S205" s="74" t="str">
        <f t="shared" si="15"/>
        <v/>
      </c>
    </row>
    <row r="206" s="74" customFormat="1" ht="20.15" customHeight="1" spans="1:19">
      <c r="A206" s="95"/>
      <c r="B206" s="95"/>
      <c r="C206" s="95"/>
      <c r="D206" s="95"/>
      <c r="E206" s="95"/>
      <c r="F206" s="95"/>
      <c r="G206" s="96"/>
      <c r="H206" s="96"/>
      <c r="I206" s="97"/>
      <c r="J206" s="97"/>
      <c r="K206" s="97"/>
      <c r="L206" s="97"/>
      <c r="M206" s="97"/>
      <c r="N206" s="98" t="str">
        <f ca="1" t="shared" si="12"/>
        <v/>
      </c>
      <c r="O206" s="98" t="str">
        <f ca="1">IF(A206="","",IF(ISERROR(MATCH($I206,SorP!B:B,0)),"",INDIRECT("'SorP'!$A$"&amp;MATCH($N206&amp;$I206,SorP!C:C,0))))</f>
        <v/>
      </c>
      <c r="P206" s="99"/>
      <c r="Q206" s="74" t="str">
        <f t="shared" si="13"/>
        <v/>
      </c>
      <c r="R206" s="74" t="b">
        <f t="shared" si="14"/>
        <v>1</v>
      </c>
      <c r="S206" s="74" t="str">
        <f t="shared" si="15"/>
        <v/>
      </c>
    </row>
    <row r="207" s="74" customFormat="1" ht="20.15" customHeight="1" spans="1:19">
      <c r="A207" s="95"/>
      <c r="B207" s="95"/>
      <c r="C207" s="95"/>
      <c r="D207" s="95"/>
      <c r="E207" s="95"/>
      <c r="F207" s="95"/>
      <c r="G207" s="96"/>
      <c r="H207" s="96"/>
      <c r="I207" s="97"/>
      <c r="J207" s="97"/>
      <c r="K207" s="97"/>
      <c r="L207" s="97"/>
      <c r="M207" s="97"/>
      <c r="N207" s="98" t="str">
        <f ca="1" t="shared" si="12"/>
        <v/>
      </c>
      <c r="O207" s="98" t="str">
        <f ca="1">IF(A207="","",IF(ISERROR(MATCH($I207,SorP!B:B,0)),"",INDIRECT("'SorP'!$A$"&amp;MATCH($N207&amp;$I207,SorP!C:C,0))))</f>
        <v/>
      </c>
      <c r="P207" s="99"/>
      <c r="Q207" s="74" t="str">
        <f t="shared" si="13"/>
        <v/>
      </c>
      <c r="R207" s="74" t="b">
        <f t="shared" si="14"/>
        <v>1</v>
      </c>
      <c r="S207" s="74" t="str">
        <f t="shared" si="15"/>
        <v/>
      </c>
    </row>
    <row r="208" s="74" customFormat="1" ht="20.15" customHeight="1" spans="1:19">
      <c r="A208" s="95"/>
      <c r="B208" s="95"/>
      <c r="C208" s="95"/>
      <c r="D208" s="95"/>
      <c r="E208" s="95"/>
      <c r="F208" s="95"/>
      <c r="G208" s="96"/>
      <c r="H208" s="96"/>
      <c r="I208" s="97"/>
      <c r="J208" s="97"/>
      <c r="K208" s="97"/>
      <c r="L208" s="97"/>
      <c r="M208" s="97"/>
      <c r="N208" s="98" t="str">
        <f ca="1" t="shared" si="12"/>
        <v/>
      </c>
      <c r="O208" s="98" t="str">
        <f ca="1">IF(A208="","",IF(ISERROR(MATCH($I208,SorP!B:B,0)),"",INDIRECT("'SorP'!$A$"&amp;MATCH($N208&amp;$I208,SorP!C:C,0))))</f>
        <v/>
      </c>
      <c r="P208" s="99"/>
      <c r="Q208" s="74" t="str">
        <f t="shared" si="13"/>
        <v/>
      </c>
      <c r="R208" s="74" t="b">
        <f t="shared" si="14"/>
        <v>1</v>
      </c>
      <c r="S208" s="74" t="str">
        <f t="shared" si="15"/>
        <v/>
      </c>
    </row>
    <row r="209" s="74" customFormat="1" ht="20.15" customHeight="1" spans="1:19">
      <c r="A209" s="95"/>
      <c r="B209" s="95"/>
      <c r="C209" s="95"/>
      <c r="D209" s="95"/>
      <c r="E209" s="95"/>
      <c r="F209" s="95"/>
      <c r="G209" s="96"/>
      <c r="H209" s="96"/>
      <c r="I209" s="97"/>
      <c r="J209" s="97"/>
      <c r="K209" s="97"/>
      <c r="L209" s="97"/>
      <c r="M209" s="97"/>
      <c r="N209" s="98" t="str">
        <f ca="1" t="shared" si="12"/>
        <v/>
      </c>
      <c r="O209" s="98" t="str">
        <f ca="1">IF(A209="","",IF(ISERROR(MATCH($I209,SorP!B:B,0)),"",INDIRECT("'SorP'!$A$"&amp;MATCH($N209&amp;$I209,SorP!C:C,0))))</f>
        <v/>
      </c>
      <c r="P209" s="99"/>
      <c r="Q209" s="74" t="str">
        <f t="shared" si="13"/>
        <v/>
      </c>
      <c r="R209" s="74" t="b">
        <f t="shared" si="14"/>
        <v>1</v>
      </c>
      <c r="S209" s="74" t="str">
        <f t="shared" si="15"/>
        <v/>
      </c>
    </row>
    <row r="210" s="74" customFormat="1" ht="20.15" customHeight="1" spans="1:19">
      <c r="A210" s="95"/>
      <c r="B210" s="95"/>
      <c r="C210" s="95"/>
      <c r="D210" s="95"/>
      <c r="E210" s="95"/>
      <c r="F210" s="95"/>
      <c r="G210" s="96"/>
      <c r="H210" s="96"/>
      <c r="I210" s="97"/>
      <c r="J210" s="97"/>
      <c r="K210" s="97"/>
      <c r="L210" s="97"/>
      <c r="M210" s="97"/>
      <c r="N210" s="98" t="str">
        <f ca="1" t="shared" si="12"/>
        <v/>
      </c>
      <c r="O210" s="98" t="str">
        <f ca="1">IF(A210="","",IF(ISERROR(MATCH($I210,SorP!B:B,0)),"",INDIRECT("'SorP'!$A$"&amp;MATCH($N210&amp;$I210,SorP!C:C,0))))</f>
        <v/>
      </c>
      <c r="P210" s="99"/>
      <c r="Q210" s="74" t="str">
        <f t="shared" si="13"/>
        <v/>
      </c>
      <c r="R210" s="74" t="b">
        <f t="shared" si="14"/>
        <v>1</v>
      </c>
      <c r="S210" s="74" t="str">
        <f t="shared" si="15"/>
        <v/>
      </c>
    </row>
    <row r="211" s="74" customFormat="1" ht="20.15" customHeight="1" spans="1:19">
      <c r="A211" s="95"/>
      <c r="B211" s="95"/>
      <c r="C211" s="95"/>
      <c r="D211" s="95"/>
      <c r="E211" s="95"/>
      <c r="F211" s="95"/>
      <c r="G211" s="96"/>
      <c r="H211" s="96"/>
      <c r="I211" s="97"/>
      <c r="J211" s="97"/>
      <c r="K211" s="97"/>
      <c r="L211" s="97"/>
      <c r="M211" s="97"/>
      <c r="N211" s="98" t="str">
        <f ca="1" t="shared" si="12"/>
        <v/>
      </c>
      <c r="O211" s="98" t="str">
        <f ca="1">IF(A211="","",IF(ISERROR(MATCH($I211,SorP!B:B,0)),"",INDIRECT("'SorP'!$A$"&amp;MATCH($N211&amp;$I211,SorP!C:C,0))))</f>
        <v/>
      </c>
      <c r="P211" s="99"/>
      <c r="Q211" s="74" t="str">
        <f t="shared" si="13"/>
        <v/>
      </c>
      <c r="R211" s="74" t="b">
        <f t="shared" si="14"/>
        <v>1</v>
      </c>
      <c r="S211" s="74" t="str">
        <f t="shared" si="15"/>
        <v/>
      </c>
    </row>
    <row r="212" s="74" customFormat="1" ht="20.15" customHeight="1" spans="1:19">
      <c r="A212" s="95"/>
      <c r="B212" s="95"/>
      <c r="C212" s="95"/>
      <c r="D212" s="95"/>
      <c r="E212" s="95"/>
      <c r="F212" s="95"/>
      <c r="G212" s="96"/>
      <c r="H212" s="96"/>
      <c r="I212" s="97"/>
      <c r="J212" s="97"/>
      <c r="K212" s="97"/>
      <c r="L212" s="97"/>
      <c r="M212" s="97"/>
      <c r="N212" s="98" t="str">
        <f ca="1" t="shared" si="12"/>
        <v/>
      </c>
      <c r="O212" s="98" t="str">
        <f ca="1">IF(A212="","",IF(ISERROR(MATCH($I212,SorP!B:B,0)),"",INDIRECT("'SorP'!$A$"&amp;MATCH($N212&amp;$I212,SorP!C:C,0))))</f>
        <v/>
      </c>
      <c r="P212" s="99"/>
      <c r="Q212" s="74" t="str">
        <f t="shared" si="13"/>
        <v/>
      </c>
      <c r="R212" s="74" t="b">
        <f t="shared" si="14"/>
        <v>1</v>
      </c>
      <c r="S212" s="74" t="str">
        <f t="shared" si="15"/>
        <v/>
      </c>
    </row>
    <row r="213" s="74" customFormat="1" ht="20.15" customHeight="1" spans="1:19">
      <c r="A213" s="95"/>
      <c r="B213" s="95"/>
      <c r="C213" s="95"/>
      <c r="D213" s="95"/>
      <c r="E213" s="95"/>
      <c r="F213" s="95"/>
      <c r="G213" s="96"/>
      <c r="H213" s="96"/>
      <c r="I213" s="97"/>
      <c r="J213" s="97"/>
      <c r="K213" s="97"/>
      <c r="L213" s="97"/>
      <c r="M213" s="97"/>
      <c r="N213" s="98" t="str">
        <f ca="1" t="shared" si="12"/>
        <v/>
      </c>
      <c r="O213" s="98" t="str">
        <f ca="1">IF(A213="","",IF(ISERROR(MATCH($I213,SorP!B:B,0)),"",INDIRECT("'SorP'!$A$"&amp;MATCH($N213&amp;$I213,SorP!C:C,0))))</f>
        <v/>
      </c>
      <c r="P213" s="99"/>
      <c r="Q213" s="74" t="str">
        <f t="shared" si="13"/>
        <v/>
      </c>
      <c r="R213" s="74" t="b">
        <f t="shared" si="14"/>
        <v>1</v>
      </c>
      <c r="S213" s="74" t="str">
        <f t="shared" si="15"/>
        <v/>
      </c>
    </row>
    <row r="214" s="74" customFormat="1" ht="20.15" customHeight="1" spans="1:19">
      <c r="A214" s="95"/>
      <c r="B214" s="95"/>
      <c r="C214" s="95"/>
      <c r="D214" s="95"/>
      <c r="E214" s="95"/>
      <c r="F214" s="95"/>
      <c r="G214" s="96"/>
      <c r="H214" s="96"/>
      <c r="I214" s="97"/>
      <c r="J214" s="97"/>
      <c r="K214" s="97"/>
      <c r="L214" s="97"/>
      <c r="M214" s="97"/>
      <c r="N214" s="98" t="str">
        <f ca="1" t="shared" si="12"/>
        <v/>
      </c>
      <c r="O214" s="98" t="str">
        <f ca="1">IF(A214="","",IF(ISERROR(MATCH($I214,SorP!B:B,0)),"",INDIRECT("'SorP'!$A$"&amp;MATCH($N214&amp;$I214,SorP!C:C,0))))</f>
        <v/>
      </c>
      <c r="P214" s="99"/>
      <c r="Q214" s="74" t="str">
        <f t="shared" si="13"/>
        <v/>
      </c>
      <c r="R214" s="74" t="b">
        <f t="shared" si="14"/>
        <v>1</v>
      </c>
      <c r="S214" s="74" t="str">
        <f t="shared" si="15"/>
        <v/>
      </c>
    </row>
    <row r="215" s="74" customFormat="1" ht="20.15" customHeight="1" spans="1:19">
      <c r="A215" s="95"/>
      <c r="B215" s="95"/>
      <c r="C215" s="95"/>
      <c r="D215" s="95"/>
      <c r="E215" s="95"/>
      <c r="F215" s="95"/>
      <c r="G215" s="96"/>
      <c r="H215" s="96"/>
      <c r="I215" s="97"/>
      <c r="J215" s="97"/>
      <c r="K215" s="97"/>
      <c r="L215" s="97"/>
      <c r="M215" s="97"/>
      <c r="N215" s="98" t="str">
        <f ca="1" t="shared" si="12"/>
        <v/>
      </c>
      <c r="O215" s="98" t="str">
        <f ca="1">IF(A215="","",IF(ISERROR(MATCH($I215,SorP!B:B,0)),"",INDIRECT("'SorP'!$A$"&amp;MATCH($N215&amp;$I215,SorP!C:C,0))))</f>
        <v/>
      </c>
      <c r="P215" s="99"/>
      <c r="Q215" s="74" t="str">
        <f t="shared" si="13"/>
        <v/>
      </c>
      <c r="R215" s="74" t="b">
        <f t="shared" si="14"/>
        <v>1</v>
      </c>
      <c r="S215" s="74" t="str">
        <f t="shared" si="15"/>
        <v/>
      </c>
    </row>
    <row r="216" s="74" customFormat="1" ht="20.15" customHeight="1" spans="1:19">
      <c r="A216" s="95"/>
      <c r="B216" s="95"/>
      <c r="C216" s="95"/>
      <c r="D216" s="95"/>
      <c r="E216" s="95"/>
      <c r="F216" s="95"/>
      <c r="G216" s="96"/>
      <c r="H216" s="96"/>
      <c r="I216" s="97"/>
      <c r="J216" s="97"/>
      <c r="K216" s="97"/>
      <c r="L216" s="97"/>
      <c r="M216" s="97"/>
      <c r="N216" s="98" t="str">
        <f ca="1" t="shared" si="12"/>
        <v/>
      </c>
      <c r="O216" s="98" t="str">
        <f ca="1">IF(A216="","",IF(ISERROR(MATCH($I216,SorP!B:B,0)),"",INDIRECT("'SorP'!$A$"&amp;MATCH($N216&amp;$I216,SorP!C:C,0))))</f>
        <v/>
      </c>
      <c r="P216" s="99"/>
      <c r="Q216" s="74" t="str">
        <f t="shared" si="13"/>
        <v/>
      </c>
      <c r="R216" s="74" t="b">
        <f t="shared" si="14"/>
        <v>1</v>
      </c>
      <c r="S216" s="74" t="str">
        <f t="shared" si="15"/>
        <v/>
      </c>
    </row>
    <row r="217" s="74" customFormat="1" ht="20.15" customHeight="1" spans="1:19">
      <c r="A217" s="95"/>
      <c r="B217" s="95"/>
      <c r="C217" s="95"/>
      <c r="D217" s="95"/>
      <c r="E217" s="95"/>
      <c r="F217" s="95"/>
      <c r="G217" s="96"/>
      <c r="H217" s="96"/>
      <c r="I217" s="97"/>
      <c r="J217" s="97"/>
      <c r="K217" s="97"/>
      <c r="L217" s="97"/>
      <c r="M217" s="97"/>
      <c r="N217" s="98" t="str">
        <f ca="1" t="shared" si="12"/>
        <v/>
      </c>
      <c r="O217" s="98" t="str">
        <f ca="1">IF(A217="","",IF(ISERROR(MATCH($I217,SorP!B:B,0)),"",INDIRECT("'SorP'!$A$"&amp;MATCH($N217&amp;$I217,SorP!C:C,0))))</f>
        <v/>
      </c>
      <c r="P217" s="99"/>
      <c r="Q217" s="74" t="str">
        <f t="shared" si="13"/>
        <v/>
      </c>
      <c r="R217" s="74" t="b">
        <f t="shared" si="14"/>
        <v>1</v>
      </c>
      <c r="S217" s="74" t="str">
        <f t="shared" si="15"/>
        <v/>
      </c>
    </row>
    <row r="218" s="74" customFormat="1" ht="20.15" customHeight="1" spans="1:19">
      <c r="A218" s="95"/>
      <c r="B218" s="95"/>
      <c r="C218" s="95"/>
      <c r="D218" s="95"/>
      <c r="E218" s="95"/>
      <c r="F218" s="95"/>
      <c r="G218" s="96"/>
      <c r="H218" s="96"/>
      <c r="I218" s="97"/>
      <c r="J218" s="97"/>
      <c r="K218" s="97"/>
      <c r="L218" s="97"/>
      <c r="M218" s="97"/>
      <c r="N218" s="98" t="str">
        <f ca="1" t="shared" si="12"/>
        <v/>
      </c>
      <c r="O218" s="98" t="str">
        <f ca="1">IF(A218="","",IF(ISERROR(MATCH($I218,SorP!B:B,0)),"",INDIRECT("'SorP'!$A$"&amp;MATCH($N218&amp;$I218,SorP!C:C,0))))</f>
        <v/>
      </c>
      <c r="P218" s="99"/>
      <c r="Q218" s="74" t="str">
        <f t="shared" si="13"/>
        <v/>
      </c>
      <c r="R218" s="74" t="b">
        <f t="shared" si="14"/>
        <v>1</v>
      </c>
      <c r="S218" s="74" t="str">
        <f t="shared" si="15"/>
        <v/>
      </c>
    </row>
    <row r="219" s="74" customFormat="1" ht="20.15" customHeight="1" spans="1:19">
      <c r="A219" s="95"/>
      <c r="B219" s="95"/>
      <c r="C219" s="95"/>
      <c r="D219" s="95"/>
      <c r="E219" s="95"/>
      <c r="F219" s="95"/>
      <c r="G219" s="96"/>
      <c r="H219" s="96"/>
      <c r="I219" s="97"/>
      <c r="J219" s="97"/>
      <c r="K219" s="97"/>
      <c r="L219" s="97"/>
      <c r="M219" s="97"/>
      <c r="N219" s="98" t="str">
        <f ca="1" t="shared" si="12"/>
        <v/>
      </c>
      <c r="O219" s="98" t="str">
        <f ca="1">IF(A219="","",IF(ISERROR(MATCH($I219,SorP!B:B,0)),"",INDIRECT("'SorP'!$A$"&amp;MATCH($N219&amp;$I219,SorP!C:C,0))))</f>
        <v/>
      </c>
      <c r="P219" s="99"/>
      <c r="Q219" s="74" t="str">
        <f t="shared" si="13"/>
        <v/>
      </c>
      <c r="R219" s="74" t="b">
        <f t="shared" si="14"/>
        <v>1</v>
      </c>
      <c r="S219" s="74" t="str">
        <f t="shared" si="15"/>
        <v/>
      </c>
    </row>
    <row r="220" s="74" customFormat="1" ht="20.15" customHeight="1" spans="1:19">
      <c r="A220" s="95"/>
      <c r="B220" s="95"/>
      <c r="C220" s="95"/>
      <c r="D220" s="95"/>
      <c r="E220" s="95"/>
      <c r="F220" s="95"/>
      <c r="G220" s="96"/>
      <c r="H220" s="96"/>
      <c r="I220" s="97"/>
      <c r="J220" s="97"/>
      <c r="K220" s="97"/>
      <c r="L220" s="97"/>
      <c r="M220" s="97"/>
      <c r="N220" s="98" t="str">
        <f ca="1" t="shared" si="12"/>
        <v/>
      </c>
      <c r="O220" s="98" t="str">
        <f ca="1">IF(A220="","",IF(ISERROR(MATCH($I220,SorP!B:B,0)),"",INDIRECT("'SorP'!$A$"&amp;MATCH($N220&amp;$I220,SorP!C:C,0))))</f>
        <v/>
      </c>
      <c r="P220" s="99"/>
      <c r="Q220" s="74" t="str">
        <f t="shared" si="13"/>
        <v/>
      </c>
      <c r="R220" s="74" t="b">
        <f t="shared" si="14"/>
        <v>1</v>
      </c>
      <c r="S220" s="74" t="str">
        <f t="shared" si="15"/>
        <v/>
      </c>
    </row>
    <row r="221" s="74" customFormat="1" ht="20.15" customHeight="1" spans="1:19">
      <c r="A221" s="95"/>
      <c r="B221" s="95"/>
      <c r="C221" s="95"/>
      <c r="D221" s="95"/>
      <c r="E221" s="95"/>
      <c r="F221" s="95"/>
      <c r="G221" s="96"/>
      <c r="H221" s="96"/>
      <c r="I221" s="97"/>
      <c r="J221" s="97"/>
      <c r="K221" s="97"/>
      <c r="L221" s="97"/>
      <c r="M221" s="97"/>
      <c r="N221" s="98" t="str">
        <f ca="1" t="shared" si="12"/>
        <v/>
      </c>
      <c r="O221" s="98" t="str">
        <f ca="1">IF(A221="","",IF(ISERROR(MATCH($I221,SorP!B:B,0)),"",INDIRECT("'SorP'!$A$"&amp;MATCH($N221&amp;$I221,SorP!C:C,0))))</f>
        <v/>
      </c>
      <c r="P221" s="99"/>
      <c r="Q221" s="74" t="str">
        <f t="shared" si="13"/>
        <v/>
      </c>
      <c r="R221" s="74" t="b">
        <f t="shared" si="14"/>
        <v>1</v>
      </c>
      <c r="S221" s="74" t="str">
        <f t="shared" si="15"/>
        <v/>
      </c>
    </row>
    <row r="222" s="74" customFormat="1" ht="20.15" customHeight="1" spans="1:19">
      <c r="A222" s="95"/>
      <c r="B222" s="95"/>
      <c r="C222" s="95"/>
      <c r="D222" s="95"/>
      <c r="E222" s="95"/>
      <c r="F222" s="95"/>
      <c r="G222" s="96"/>
      <c r="H222" s="96"/>
      <c r="I222" s="97"/>
      <c r="J222" s="97"/>
      <c r="K222" s="97"/>
      <c r="L222" s="97"/>
      <c r="M222" s="97"/>
      <c r="N222" s="98" t="str">
        <f ca="1" t="shared" si="12"/>
        <v/>
      </c>
      <c r="O222" s="98" t="str">
        <f ca="1">IF(A222="","",IF(ISERROR(MATCH($I222,SorP!B:B,0)),"",INDIRECT("'SorP'!$A$"&amp;MATCH($N222&amp;$I222,SorP!C:C,0))))</f>
        <v/>
      </c>
      <c r="P222" s="99"/>
      <c r="Q222" s="74" t="str">
        <f t="shared" si="13"/>
        <v/>
      </c>
      <c r="R222" s="74" t="b">
        <f t="shared" si="14"/>
        <v>1</v>
      </c>
      <c r="S222" s="74" t="str">
        <f t="shared" si="15"/>
        <v/>
      </c>
    </row>
    <row r="223" s="74" customFormat="1" ht="20.15" customHeight="1" spans="1:19">
      <c r="A223" s="95"/>
      <c r="B223" s="95"/>
      <c r="C223" s="95"/>
      <c r="D223" s="95"/>
      <c r="E223" s="95"/>
      <c r="F223" s="95"/>
      <c r="G223" s="96"/>
      <c r="H223" s="96"/>
      <c r="I223" s="97"/>
      <c r="J223" s="97"/>
      <c r="K223" s="97"/>
      <c r="L223" s="97"/>
      <c r="M223" s="97"/>
      <c r="N223" s="98" t="str">
        <f ca="1" t="shared" si="12"/>
        <v/>
      </c>
      <c r="O223" s="98" t="str">
        <f ca="1">IF(A223="","",IF(ISERROR(MATCH($I223,SorP!B:B,0)),"",INDIRECT("'SorP'!$A$"&amp;MATCH($N223&amp;$I223,SorP!C:C,0))))</f>
        <v/>
      </c>
      <c r="P223" s="99"/>
      <c r="Q223" s="74" t="str">
        <f t="shared" si="13"/>
        <v/>
      </c>
      <c r="R223" s="74" t="b">
        <f t="shared" si="14"/>
        <v>1</v>
      </c>
      <c r="S223" s="74" t="str">
        <f t="shared" si="15"/>
        <v/>
      </c>
    </row>
    <row r="224" s="74" customFormat="1" ht="20.15" customHeight="1" spans="1:19">
      <c r="A224" s="95"/>
      <c r="B224" s="95"/>
      <c r="C224" s="95"/>
      <c r="D224" s="95"/>
      <c r="E224" s="95"/>
      <c r="F224" s="95"/>
      <c r="G224" s="96"/>
      <c r="H224" s="96"/>
      <c r="I224" s="97"/>
      <c r="J224" s="97"/>
      <c r="K224" s="97"/>
      <c r="L224" s="97"/>
      <c r="M224" s="97"/>
      <c r="N224" s="98" t="str">
        <f ca="1" t="shared" si="12"/>
        <v/>
      </c>
      <c r="O224" s="98" t="str">
        <f ca="1">IF(A224="","",IF(ISERROR(MATCH($I224,SorP!B:B,0)),"",INDIRECT("'SorP'!$A$"&amp;MATCH($N224&amp;$I224,SorP!C:C,0))))</f>
        <v/>
      </c>
      <c r="P224" s="99"/>
      <c r="Q224" s="74" t="str">
        <f t="shared" si="13"/>
        <v/>
      </c>
      <c r="R224" s="74" t="b">
        <f t="shared" si="14"/>
        <v>1</v>
      </c>
      <c r="S224" s="74" t="str">
        <f t="shared" si="15"/>
        <v/>
      </c>
    </row>
    <row r="225" s="74" customFormat="1" ht="20.15" customHeight="1" spans="1:19">
      <c r="A225" s="95"/>
      <c r="B225" s="95"/>
      <c r="C225" s="95"/>
      <c r="D225" s="95"/>
      <c r="E225" s="95"/>
      <c r="F225" s="95"/>
      <c r="G225" s="96"/>
      <c r="H225" s="96"/>
      <c r="I225" s="97"/>
      <c r="J225" s="97"/>
      <c r="K225" s="97"/>
      <c r="L225" s="97"/>
      <c r="M225" s="97"/>
      <c r="N225" s="98" t="str">
        <f ca="1" t="shared" si="12"/>
        <v/>
      </c>
      <c r="O225" s="98" t="str">
        <f ca="1">IF(A225="","",IF(ISERROR(MATCH($I225,SorP!B:B,0)),"",INDIRECT("'SorP'!$A$"&amp;MATCH($N225&amp;$I225,SorP!C:C,0))))</f>
        <v/>
      </c>
      <c r="P225" s="99"/>
      <c r="Q225" s="74" t="str">
        <f t="shared" si="13"/>
        <v/>
      </c>
      <c r="R225" s="74" t="b">
        <f t="shared" si="14"/>
        <v>1</v>
      </c>
      <c r="S225" s="74" t="str">
        <f t="shared" si="15"/>
        <v/>
      </c>
    </row>
    <row r="226" s="74" customFormat="1" ht="20.15" customHeight="1" spans="1:19">
      <c r="A226" s="95"/>
      <c r="B226" s="95"/>
      <c r="C226" s="95"/>
      <c r="D226" s="95"/>
      <c r="E226" s="95"/>
      <c r="F226" s="95"/>
      <c r="G226" s="96"/>
      <c r="H226" s="96"/>
      <c r="I226" s="97"/>
      <c r="J226" s="97"/>
      <c r="K226" s="97"/>
      <c r="L226" s="97"/>
      <c r="M226" s="97"/>
      <c r="N226" s="98" t="str">
        <f ca="1" t="shared" si="12"/>
        <v/>
      </c>
      <c r="O226" s="98" t="str">
        <f ca="1">IF(A226="","",IF(ISERROR(MATCH($I226,SorP!B:B,0)),"",INDIRECT("'SorP'!$A$"&amp;MATCH($N226&amp;$I226,SorP!C:C,0))))</f>
        <v/>
      </c>
      <c r="P226" s="99"/>
      <c r="Q226" s="74" t="str">
        <f t="shared" si="13"/>
        <v/>
      </c>
      <c r="R226" s="74" t="b">
        <f t="shared" si="14"/>
        <v>1</v>
      </c>
      <c r="S226" s="74" t="str">
        <f t="shared" si="15"/>
        <v/>
      </c>
    </row>
    <row r="227" s="74" customFormat="1" ht="20.15" customHeight="1" spans="1:19">
      <c r="A227" s="95"/>
      <c r="B227" s="95"/>
      <c r="C227" s="95"/>
      <c r="D227" s="95"/>
      <c r="E227" s="95"/>
      <c r="F227" s="95"/>
      <c r="G227" s="96"/>
      <c r="H227" s="96"/>
      <c r="I227" s="97"/>
      <c r="J227" s="97"/>
      <c r="K227" s="97"/>
      <c r="L227" s="97"/>
      <c r="M227" s="97"/>
      <c r="N227" s="98" t="str">
        <f ca="1" t="shared" si="12"/>
        <v/>
      </c>
      <c r="O227" s="98" t="str">
        <f ca="1">IF(A227="","",IF(ISERROR(MATCH($I227,SorP!B:B,0)),"",INDIRECT("'SorP'!$A$"&amp;MATCH($N227&amp;$I227,SorP!C:C,0))))</f>
        <v/>
      </c>
      <c r="P227" s="99"/>
      <c r="Q227" s="74" t="str">
        <f t="shared" si="13"/>
        <v/>
      </c>
      <c r="R227" s="74" t="b">
        <f t="shared" si="14"/>
        <v>1</v>
      </c>
      <c r="S227" s="74" t="str">
        <f t="shared" si="15"/>
        <v/>
      </c>
    </row>
    <row r="228" s="74" customFormat="1" ht="20.15" customHeight="1" spans="1:19">
      <c r="A228" s="95"/>
      <c r="B228" s="95"/>
      <c r="C228" s="95"/>
      <c r="D228" s="95"/>
      <c r="E228" s="95"/>
      <c r="F228" s="95"/>
      <c r="G228" s="96"/>
      <c r="H228" s="96"/>
      <c r="I228" s="97"/>
      <c r="J228" s="97"/>
      <c r="K228" s="97"/>
      <c r="L228" s="97"/>
      <c r="M228" s="97"/>
      <c r="N228" s="98" t="str">
        <f ca="1" t="shared" si="12"/>
        <v/>
      </c>
      <c r="O228" s="98" t="str">
        <f ca="1">IF(A228="","",IF(ISERROR(MATCH($I228,SorP!B:B,0)),"",INDIRECT("'SorP'!$A$"&amp;MATCH($N228&amp;$I228,SorP!C:C,0))))</f>
        <v/>
      </c>
      <c r="P228" s="99"/>
      <c r="Q228" s="74" t="str">
        <f t="shared" si="13"/>
        <v/>
      </c>
      <c r="R228" s="74" t="b">
        <f t="shared" si="14"/>
        <v>1</v>
      </c>
      <c r="S228" s="74" t="str">
        <f t="shared" si="15"/>
        <v/>
      </c>
    </row>
    <row r="229" s="74" customFormat="1" ht="20.15" customHeight="1" spans="1:19">
      <c r="A229" s="95"/>
      <c r="B229" s="95"/>
      <c r="C229" s="95"/>
      <c r="D229" s="95"/>
      <c r="E229" s="95"/>
      <c r="F229" s="95"/>
      <c r="G229" s="96"/>
      <c r="H229" s="96"/>
      <c r="I229" s="97"/>
      <c r="J229" s="97"/>
      <c r="K229" s="97"/>
      <c r="L229" s="97"/>
      <c r="M229" s="97"/>
      <c r="N229" s="98" t="str">
        <f ca="1" t="shared" si="12"/>
        <v/>
      </c>
      <c r="O229" s="98" t="str">
        <f ca="1">IF(A229="","",IF(ISERROR(MATCH($I229,SorP!B:B,0)),"",INDIRECT("'SorP'!$A$"&amp;MATCH($N229&amp;$I229,SorP!C:C,0))))</f>
        <v/>
      </c>
      <c r="P229" s="99"/>
      <c r="Q229" s="74" t="str">
        <f t="shared" si="13"/>
        <v/>
      </c>
      <c r="R229" s="74" t="b">
        <f t="shared" si="14"/>
        <v>1</v>
      </c>
      <c r="S229" s="74" t="str">
        <f t="shared" si="15"/>
        <v/>
      </c>
    </row>
    <row r="230" s="74" customFormat="1" ht="20.15" customHeight="1" spans="1:19">
      <c r="A230" s="95"/>
      <c r="B230" s="95"/>
      <c r="C230" s="95"/>
      <c r="D230" s="95"/>
      <c r="E230" s="95"/>
      <c r="F230" s="95"/>
      <c r="G230" s="96"/>
      <c r="H230" s="96"/>
      <c r="I230" s="97"/>
      <c r="J230" s="97"/>
      <c r="K230" s="97"/>
      <c r="L230" s="97"/>
      <c r="M230" s="97"/>
      <c r="N230" s="98" t="str">
        <f ca="1" t="shared" si="12"/>
        <v/>
      </c>
      <c r="O230" s="98" t="str">
        <f ca="1">IF(A230="","",IF(ISERROR(MATCH($I230,SorP!B:B,0)),"",INDIRECT("'SorP'!$A$"&amp;MATCH($N230&amp;$I230,SorP!C:C,0))))</f>
        <v/>
      </c>
      <c r="P230" s="99"/>
      <c r="Q230" s="74" t="str">
        <f t="shared" si="13"/>
        <v/>
      </c>
      <c r="R230" s="74" t="b">
        <f t="shared" si="14"/>
        <v>1</v>
      </c>
      <c r="S230" s="74" t="str">
        <f t="shared" si="15"/>
        <v/>
      </c>
    </row>
    <row r="231" s="74" customFormat="1" ht="20.15" customHeight="1" spans="1:19">
      <c r="A231" s="95"/>
      <c r="B231" s="95"/>
      <c r="C231" s="95"/>
      <c r="D231" s="95"/>
      <c r="E231" s="95"/>
      <c r="F231" s="95"/>
      <c r="G231" s="96"/>
      <c r="H231" s="96"/>
      <c r="I231" s="97"/>
      <c r="J231" s="97"/>
      <c r="K231" s="97"/>
      <c r="L231" s="97"/>
      <c r="M231" s="97"/>
      <c r="N231" s="98" t="str">
        <f ca="1" t="shared" si="12"/>
        <v/>
      </c>
      <c r="O231" s="98" t="str">
        <f ca="1">IF(A231="","",IF(ISERROR(MATCH($I231,SorP!B:B,0)),"",INDIRECT("'SorP'!$A$"&amp;MATCH($N231&amp;$I231,SorP!C:C,0))))</f>
        <v/>
      </c>
      <c r="P231" s="99"/>
      <c r="Q231" s="74" t="str">
        <f t="shared" si="13"/>
        <v/>
      </c>
      <c r="R231" s="74" t="b">
        <f t="shared" si="14"/>
        <v>1</v>
      </c>
      <c r="S231" s="74" t="str">
        <f t="shared" si="15"/>
        <v/>
      </c>
    </row>
    <row r="232" s="74" customFormat="1" ht="20.15" customHeight="1" spans="1:19">
      <c r="A232" s="95"/>
      <c r="B232" s="95"/>
      <c r="C232" s="95"/>
      <c r="D232" s="95"/>
      <c r="E232" s="95"/>
      <c r="F232" s="95"/>
      <c r="G232" s="96"/>
      <c r="H232" s="96"/>
      <c r="I232" s="97"/>
      <c r="J232" s="97"/>
      <c r="K232" s="97"/>
      <c r="L232" s="97"/>
      <c r="M232" s="97"/>
      <c r="N232" s="98" t="str">
        <f ca="1" t="shared" si="12"/>
        <v/>
      </c>
      <c r="O232" s="98" t="str">
        <f ca="1">IF(A232="","",IF(ISERROR(MATCH($I232,SorP!B:B,0)),"",INDIRECT("'SorP'!$A$"&amp;MATCH($N232&amp;$I232,SorP!C:C,0))))</f>
        <v/>
      </c>
      <c r="P232" s="99"/>
      <c r="Q232" s="74" t="str">
        <f t="shared" si="13"/>
        <v/>
      </c>
      <c r="R232" s="74" t="b">
        <f t="shared" si="14"/>
        <v>1</v>
      </c>
      <c r="S232" s="74" t="str">
        <f t="shared" si="15"/>
        <v/>
      </c>
    </row>
    <row r="233" s="74" customFormat="1" ht="20.15" customHeight="1" spans="1:19">
      <c r="A233" s="95"/>
      <c r="B233" s="95"/>
      <c r="C233" s="95"/>
      <c r="D233" s="95"/>
      <c r="E233" s="95"/>
      <c r="F233" s="95"/>
      <c r="G233" s="96"/>
      <c r="H233" s="96"/>
      <c r="I233" s="97"/>
      <c r="J233" s="97"/>
      <c r="K233" s="97"/>
      <c r="L233" s="97"/>
      <c r="M233" s="97"/>
      <c r="N233" s="98" t="str">
        <f ca="1" t="shared" si="12"/>
        <v/>
      </c>
      <c r="O233" s="98" t="str">
        <f ca="1">IF(A233="","",IF(ISERROR(MATCH($I233,SorP!B:B,0)),"",INDIRECT("'SorP'!$A$"&amp;MATCH($N233&amp;$I233,SorP!C:C,0))))</f>
        <v/>
      </c>
      <c r="P233" s="99"/>
      <c r="Q233" s="74" t="str">
        <f t="shared" si="13"/>
        <v/>
      </c>
      <c r="R233" s="74" t="b">
        <f t="shared" si="14"/>
        <v>1</v>
      </c>
      <c r="S233" s="74" t="str">
        <f t="shared" si="15"/>
        <v/>
      </c>
    </row>
    <row r="234" s="74" customFormat="1" ht="20.15" customHeight="1" spans="1:19">
      <c r="A234" s="95"/>
      <c r="B234" s="95"/>
      <c r="C234" s="95"/>
      <c r="D234" s="95"/>
      <c r="E234" s="95"/>
      <c r="F234" s="95"/>
      <c r="G234" s="96"/>
      <c r="H234" s="96"/>
      <c r="I234" s="97"/>
      <c r="J234" s="97"/>
      <c r="K234" s="97"/>
      <c r="L234" s="97"/>
      <c r="M234" s="97"/>
      <c r="N234" s="98" t="str">
        <f ca="1" t="shared" si="12"/>
        <v/>
      </c>
      <c r="O234" s="98" t="str">
        <f ca="1">IF(A234="","",IF(ISERROR(MATCH($I234,SorP!B:B,0)),"",INDIRECT("'SorP'!$A$"&amp;MATCH($N234&amp;$I234,SorP!C:C,0))))</f>
        <v/>
      </c>
      <c r="P234" s="99"/>
      <c r="Q234" s="74" t="str">
        <f t="shared" si="13"/>
        <v/>
      </c>
      <c r="R234" s="74" t="b">
        <f t="shared" si="14"/>
        <v>1</v>
      </c>
      <c r="S234" s="74" t="str">
        <f t="shared" si="15"/>
        <v/>
      </c>
    </row>
    <row r="235" s="74" customFormat="1" ht="20.15" customHeight="1" spans="1:19">
      <c r="A235" s="95"/>
      <c r="B235" s="95"/>
      <c r="C235" s="95"/>
      <c r="D235" s="95"/>
      <c r="E235" s="95"/>
      <c r="F235" s="95"/>
      <c r="G235" s="96"/>
      <c r="H235" s="96"/>
      <c r="I235" s="97"/>
      <c r="J235" s="97"/>
      <c r="K235" s="97"/>
      <c r="L235" s="97"/>
      <c r="M235" s="97"/>
      <c r="N235" s="98" t="str">
        <f ca="1" t="shared" si="12"/>
        <v/>
      </c>
      <c r="O235" s="98" t="str">
        <f ca="1">IF(A235="","",IF(ISERROR(MATCH($I235,SorP!B:B,0)),"",INDIRECT("'SorP'!$A$"&amp;MATCH($N235&amp;$I235,SorP!C:C,0))))</f>
        <v/>
      </c>
      <c r="P235" s="99"/>
      <c r="Q235" s="74" t="str">
        <f t="shared" si="13"/>
        <v/>
      </c>
      <c r="R235" s="74" t="b">
        <f t="shared" si="14"/>
        <v>1</v>
      </c>
      <c r="S235" s="74" t="str">
        <f t="shared" si="15"/>
        <v/>
      </c>
    </row>
    <row r="236" s="74" customFormat="1" ht="20.15" customHeight="1" spans="1:19">
      <c r="A236" s="95"/>
      <c r="B236" s="95"/>
      <c r="C236" s="95"/>
      <c r="D236" s="95"/>
      <c r="E236" s="95"/>
      <c r="F236" s="95"/>
      <c r="G236" s="96"/>
      <c r="H236" s="96"/>
      <c r="I236" s="97"/>
      <c r="J236" s="97"/>
      <c r="K236" s="97"/>
      <c r="L236" s="97"/>
      <c r="M236" s="97"/>
      <c r="N236" s="98" t="str">
        <f ca="1" t="shared" si="12"/>
        <v/>
      </c>
      <c r="O236" s="98" t="str">
        <f ca="1">IF(A236="","",IF(ISERROR(MATCH($I236,SorP!B:B,0)),"",INDIRECT("'SorP'!$A$"&amp;MATCH($N236&amp;$I236,SorP!C:C,0))))</f>
        <v/>
      </c>
      <c r="P236" s="99"/>
      <c r="Q236" s="74" t="str">
        <f t="shared" si="13"/>
        <v/>
      </c>
      <c r="R236" s="74" t="b">
        <f t="shared" si="14"/>
        <v>1</v>
      </c>
      <c r="S236" s="74" t="str">
        <f t="shared" si="15"/>
        <v/>
      </c>
    </row>
    <row r="237" s="74" customFormat="1" ht="20.15" customHeight="1" spans="1:19">
      <c r="A237" s="95"/>
      <c r="B237" s="95"/>
      <c r="C237" s="95"/>
      <c r="D237" s="95"/>
      <c r="E237" s="95"/>
      <c r="F237" s="95"/>
      <c r="G237" s="96"/>
      <c r="H237" s="96"/>
      <c r="I237" s="97"/>
      <c r="J237" s="97"/>
      <c r="K237" s="97"/>
      <c r="L237" s="97"/>
      <c r="M237" s="97"/>
      <c r="N237" s="98" t="str">
        <f ca="1" t="shared" si="12"/>
        <v/>
      </c>
      <c r="O237" s="98" t="str">
        <f ca="1">IF(A237="","",IF(ISERROR(MATCH($I237,SorP!B:B,0)),"",INDIRECT("'SorP'!$A$"&amp;MATCH($N237&amp;$I237,SorP!C:C,0))))</f>
        <v/>
      </c>
      <c r="P237" s="99"/>
      <c r="Q237" s="74" t="str">
        <f t="shared" si="13"/>
        <v/>
      </c>
      <c r="R237" s="74" t="b">
        <f t="shared" si="14"/>
        <v>1</v>
      </c>
      <c r="S237" s="74" t="str">
        <f t="shared" si="15"/>
        <v/>
      </c>
    </row>
    <row r="238" s="74" customFormat="1" ht="20.15" customHeight="1" spans="1:19">
      <c r="A238" s="95"/>
      <c r="B238" s="95"/>
      <c r="C238" s="95"/>
      <c r="D238" s="95"/>
      <c r="E238" s="95"/>
      <c r="F238" s="95"/>
      <c r="G238" s="96"/>
      <c r="H238" s="96"/>
      <c r="I238" s="97"/>
      <c r="J238" s="97"/>
      <c r="K238" s="97"/>
      <c r="L238" s="97"/>
      <c r="M238" s="97"/>
      <c r="N238" s="98" t="str">
        <f ca="1" t="shared" si="12"/>
        <v/>
      </c>
      <c r="O238" s="98" t="str">
        <f ca="1">IF(A238="","",IF(ISERROR(MATCH($I238,SorP!B:B,0)),"",INDIRECT("'SorP'!$A$"&amp;MATCH($N238&amp;$I238,SorP!C:C,0))))</f>
        <v/>
      </c>
      <c r="P238" s="99"/>
      <c r="Q238" s="74" t="str">
        <f t="shared" si="13"/>
        <v/>
      </c>
      <c r="R238" s="74" t="b">
        <f t="shared" si="14"/>
        <v>1</v>
      </c>
      <c r="S238" s="74" t="str">
        <f t="shared" si="15"/>
        <v/>
      </c>
    </row>
    <row r="239" s="74" customFormat="1" ht="20.15" customHeight="1" spans="1:19">
      <c r="A239" s="95"/>
      <c r="B239" s="95"/>
      <c r="C239" s="95"/>
      <c r="D239" s="95"/>
      <c r="E239" s="95"/>
      <c r="F239" s="95"/>
      <c r="G239" s="96"/>
      <c r="H239" s="96"/>
      <c r="I239" s="97"/>
      <c r="J239" s="97"/>
      <c r="K239" s="97"/>
      <c r="L239" s="97"/>
      <c r="M239" s="97"/>
      <c r="N239" s="98" t="str">
        <f ca="1" t="shared" si="12"/>
        <v/>
      </c>
      <c r="O239" s="98" t="str">
        <f ca="1">IF(A239="","",IF(ISERROR(MATCH($I239,SorP!B:B,0)),"",INDIRECT("'SorP'!$A$"&amp;MATCH($N239&amp;$I239,SorP!C:C,0))))</f>
        <v/>
      </c>
      <c r="P239" s="99"/>
      <c r="Q239" s="74" t="str">
        <f t="shared" si="13"/>
        <v/>
      </c>
      <c r="R239" s="74" t="b">
        <f t="shared" si="14"/>
        <v>1</v>
      </c>
      <c r="S239" s="74" t="str">
        <f t="shared" si="15"/>
        <v/>
      </c>
    </row>
    <row r="240" s="74" customFormat="1" ht="20.15" customHeight="1" spans="1:19">
      <c r="A240" s="95"/>
      <c r="B240" s="95"/>
      <c r="C240" s="95"/>
      <c r="D240" s="95"/>
      <c r="E240" s="95"/>
      <c r="F240" s="95"/>
      <c r="G240" s="96"/>
      <c r="H240" s="96"/>
      <c r="I240" s="97"/>
      <c r="J240" s="97"/>
      <c r="K240" s="97"/>
      <c r="L240" s="97"/>
      <c r="M240" s="97"/>
      <c r="N240" s="98" t="str">
        <f ca="1" t="shared" si="12"/>
        <v/>
      </c>
      <c r="O240" s="98" t="str">
        <f ca="1">IF(A240="","",IF(ISERROR(MATCH($I240,SorP!B:B,0)),"",INDIRECT("'SorP'!$A$"&amp;MATCH($N240&amp;$I240,SorP!C:C,0))))</f>
        <v/>
      </c>
      <c r="P240" s="99"/>
      <c r="Q240" s="74" t="str">
        <f t="shared" si="13"/>
        <v/>
      </c>
      <c r="R240" s="74" t="b">
        <f t="shared" si="14"/>
        <v>1</v>
      </c>
      <c r="S240" s="74" t="str">
        <f t="shared" si="15"/>
        <v/>
      </c>
    </row>
    <row r="241" s="74" customFormat="1" ht="20.15" customHeight="1" spans="1:19">
      <c r="A241" s="95"/>
      <c r="B241" s="95"/>
      <c r="C241" s="95"/>
      <c r="D241" s="95"/>
      <c r="E241" s="95"/>
      <c r="F241" s="95"/>
      <c r="G241" s="96"/>
      <c r="H241" s="96"/>
      <c r="I241" s="97"/>
      <c r="J241" s="97"/>
      <c r="K241" s="97"/>
      <c r="L241" s="97"/>
      <c r="M241" s="97"/>
      <c r="N241" s="98" t="str">
        <f ca="1" t="shared" si="12"/>
        <v/>
      </c>
      <c r="O241" s="98" t="str">
        <f ca="1">IF(A241="","",IF(ISERROR(MATCH($I241,SorP!B:B,0)),"",INDIRECT("'SorP'!$A$"&amp;MATCH($N241&amp;$I241,SorP!C:C,0))))</f>
        <v/>
      </c>
      <c r="P241" s="99"/>
      <c r="Q241" s="74" t="str">
        <f t="shared" si="13"/>
        <v/>
      </c>
      <c r="R241" s="74" t="b">
        <f t="shared" si="14"/>
        <v>1</v>
      </c>
      <c r="S241" s="74" t="str">
        <f t="shared" si="15"/>
        <v/>
      </c>
    </row>
    <row r="242" s="74" customFormat="1" ht="20.15" customHeight="1" spans="1:19">
      <c r="A242" s="95"/>
      <c r="B242" s="95"/>
      <c r="C242" s="95"/>
      <c r="D242" s="95"/>
      <c r="E242" s="95"/>
      <c r="F242" s="95"/>
      <c r="G242" s="96"/>
      <c r="H242" s="96"/>
      <c r="I242" s="97"/>
      <c r="J242" s="97"/>
      <c r="K242" s="97"/>
      <c r="L242" s="97"/>
      <c r="M242" s="97"/>
      <c r="N242" s="98" t="str">
        <f ca="1" t="shared" si="12"/>
        <v/>
      </c>
      <c r="O242" s="98" t="str">
        <f ca="1">IF(A242="","",IF(ISERROR(MATCH($I242,SorP!B:B,0)),"",INDIRECT("'SorP'!$A$"&amp;MATCH($N242&amp;$I242,SorP!C:C,0))))</f>
        <v/>
      </c>
      <c r="P242" s="99"/>
      <c r="Q242" s="74" t="str">
        <f t="shared" si="13"/>
        <v/>
      </c>
      <c r="R242" s="74" t="b">
        <f t="shared" si="14"/>
        <v>1</v>
      </c>
      <c r="S242" s="74" t="str">
        <f t="shared" si="15"/>
        <v/>
      </c>
    </row>
    <row r="243" s="74" customFormat="1" ht="20.15" customHeight="1" spans="1:19">
      <c r="A243" s="95"/>
      <c r="B243" s="95"/>
      <c r="C243" s="95"/>
      <c r="D243" s="95"/>
      <c r="E243" s="95"/>
      <c r="F243" s="95"/>
      <c r="G243" s="96"/>
      <c r="H243" s="96"/>
      <c r="I243" s="97"/>
      <c r="J243" s="97"/>
      <c r="K243" s="97"/>
      <c r="L243" s="97"/>
      <c r="M243" s="97"/>
      <c r="N243" s="98" t="str">
        <f ca="1" t="shared" si="12"/>
        <v/>
      </c>
      <c r="O243" s="98" t="str">
        <f ca="1">IF(A243="","",IF(ISERROR(MATCH($I243,SorP!B:B,0)),"",INDIRECT("'SorP'!$A$"&amp;MATCH($N243&amp;$I243,SorP!C:C,0))))</f>
        <v/>
      </c>
      <c r="P243" s="99"/>
      <c r="Q243" s="74" t="str">
        <f t="shared" si="13"/>
        <v/>
      </c>
      <c r="R243" s="74" t="b">
        <f t="shared" si="14"/>
        <v>1</v>
      </c>
      <c r="S243" s="74" t="str">
        <f t="shared" si="15"/>
        <v/>
      </c>
    </row>
    <row r="244" s="74" customFormat="1" ht="20.15" customHeight="1" spans="1:19">
      <c r="A244" s="95"/>
      <c r="B244" s="95"/>
      <c r="C244" s="95"/>
      <c r="D244" s="95"/>
      <c r="E244" s="95"/>
      <c r="F244" s="95"/>
      <c r="G244" s="96"/>
      <c r="H244" s="96"/>
      <c r="I244" s="97"/>
      <c r="J244" s="97"/>
      <c r="K244" s="97"/>
      <c r="L244" s="97"/>
      <c r="M244" s="97"/>
      <c r="N244" s="98" t="str">
        <f ca="1" t="shared" si="12"/>
        <v/>
      </c>
      <c r="O244" s="98" t="str">
        <f ca="1">IF(A244="","",IF(ISERROR(MATCH($I244,SorP!B:B,0)),"",INDIRECT("'SorP'!$A$"&amp;MATCH($N244&amp;$I244,SorP!C:C,0))))</f>
        <v/>
      </c>
      <c r="P244" s="99"/>
      <c r="Q244" s="74" t="str">
        <f t="shared" si="13"/>
        <v/>
      </c>
      <c r="R244" s="74" t="b">
        <f t="shared" si="14"/>
        <v>1</v>
      </c>
      <c r="S244" s="74" t="str">
        <f t="shared" si="15"/>
        <v/>
      </c>
    </row>
    <row r="245" s="74" customFormat="1" ht="20.15" customHeight="1" spans="1:19">
      <c r="A245" s="95"/>
      <c r="B245" s="95"/>
      <c r="C245" s="95"/>
      <c r="D245" s="95"/>
      <c r="E245" s="95"/>
      <c r="F245" s="95"/>
      <c r="G245" s="96"/>
      <c r="H245" s="96"/>
      <c r="I245" s="97"/>
      <c r="J245" s="97"/>
      <c r="K245" s="97"/>
      <c r="L245" s="97"/>
      <c r="M245" s="97"/>
      <c r="N245" s="98" t="str">
        <f ca="1" t="shared" si="12"/>
        <v/>
      </c>
      <c r="O245" s="98" t="str">
        <f ca="1">IF(A245="","",IF(ISERROR(MATCH($I245,SorP!B:B,0)),"",INDIRECT("'SorP'!$A$"&amp;MATCH($N245&amp;$I245,SorP!C:C,0))))</f>
        <v/>
      </c>
      <c r="P245" s="99"/>
      <c r="Q245" s="74" t="str">
        <f t="shared" si="13"/>
        <v/>
      </c>
      <c r="R245" s="74" t="b">
        <f t="shared" si="14"/>
        <v>1</v>
      </c>
      <c r="S245" s="74" t="str">
        <f t="shared" si="15"/>
        <v/>
      </c>
    </row>
    <row r="246" s="74" customFormat="1" ht="20.15" customHeight="1" spans="1:19">
      <c r="A246" s="95"/>
      <c r="B246" s="95"/>
      <c r="C246" s="95"/>
      <c r="D246" s="95"/>
      <c r="E246" s="95"/>
      <c r="F246" s="95"/>
      <c r="G246" s="96"/>
      <c r="H246" s="96"/>
      <c r="I246" s="97"/>
      <c r="J246" s="97"/>
      <c r="K246" s="97"/>
      <c r="L246" s="97"/>
      <c r="M246" s="97"/>
      <c r="N246" s="98" t="str">
        <f ca="1" t="shared" si="12"/>
        <v/>
      </c>
      <c r="O246" s="98" t="str">
        <f ca="1">IF(A246="","",IF(ISERROR(MATCH($I246,SorP!B:B,0)),"",INDIRECT("'SorP'!$A$"&amp;MATCH($N246&amp;$I246,SorP!C:C,0))))</f>
        <v/>
      </c>
      <c r="P246" s="99"/>
      <c r="Q246" s="74" t="str">
        <f t="shared" si="13"/>
        <v/>
      </c>
      <c r="R246" s="74" t="b">
        <f t="shared" si="14"/>
        <v>1</v>
      </c>
      <c r="S246" s="74" t="str">
        <f t="shared" si="15"/>
        <v/>
      </c>
    </row>
    <row r="247" s="74" customFormat="1" ht="20.15" customHeight="1" spans="1:19">
      <c r="A247" s="95"/>
      <c r="B247" s="95"/>
      <c r="C247" s="95"/>
      <c r="D247" s="95"/>
      <c r="E247" s="95"/>
      <c r="F247" s="95"/>
      <c r="G247" s="96"/>
      <c r="H247" s="96"/>
      <c r="I247" s="97"/>
      <c r="J247" s="97"/>
      <c r="K247" s="97"/>
      <c r="L247" s="97"/>
      <c r="M247" s="97"/>
      <c r="N247" s="98" t="str">
        <f ca="1" t="shared" si="12"/>
        <v/>
      </c>
      <c r="O247" s="98" t="str">
        <f ca="1">IF(A247="","",IF(ISERROR(MATCH($I247,SorP!B:B,0)),"",INDIRECT("'SorP'!$A$"&amp;MATCH($N247&amp;$I247,SorP!C:C,0))))</f>
        <v/>
      </c>
      <c r="P247" s="99"/>
      <c r="Q247" s="74" t="str">
        <f t="shared" si="13"/>
        <v/>
      </c>
      <c r="R247" s="74" t="b">
        <f t="shared" si="14"/>
        <v>1</v>
      </c>
      <c r="S247" s="74" t="str">
        <f t="shared" si="15"/>
        <v/>
      </c>
    </row>
    <row r="248" s="74" customFormat="1" ht="20.15" customHeight="1" spans="1:19">
      <c r="A248" s="95"/>
      <c r="B248" s="95"/>
      <c r="C248" s="95"/>
      <c r="D248" s="95"/>
      <c r="E248" s="95"/>
      <c r="F248" s="95"/>
      <c r="G248" s="96"/>
      <c r="H248" s="96"/>
      <c r="I248" s="97"/>
      <c r="J248" s="97"/>
      <c r="K248" s="97"/>
      <c r="L248" s="97"/>
      <c r="M248" s="97"/>
      <c r="N248" s="98" t="str">
        <f ca="1" t="shared" si="12"/>
        <v/>
      </c>
      <c r="O248" s="98" t="str">
        <f ca="1">IF(A248="","",IF(ISERROR(MATCH($I248,SorP!B:B,0)),"",INDIRECT("'SorP'!$A$"&amp;MATCH($N248&amp;$I248,SorP!C:C,0))))</f>
        <v/>
      </c>
      <c r="P248" s="99"/>
      <c r="Q248" s="74" t="str">
        <f t="shared" si="13"/>
        <v/>
      </c>
      <c r="R248" s="74" t="b">
        <f t="shared" si="14"/>
        <v>1</v>
      </c>
      <c r="S248" s="74" t="str">
        <f t="shared" si="15"/>
        <v/>
      </c>
    </row>
    <row r="249" s="74" customFormat="1" ht="20.15" customHeight="1" spans="1:19">
      <c r="A249" s="95"/>
      <c r="B249" s="95"/>
      <c r="C249" s="95"/>
      <c r="D249" s="95"/>
      <c r="E249" s="95"/>
      <c r="F249" s="95"/>
      <c r="G249" s="96"/>
      <c r="H249" s="96"/>
      <c r="I249" s="97"/>
      <c r="J249" s="97"/>
      <c r="K249" s="97"/>
      <c r="L249" s="97"/>
      <c r="M249" s="97"/>
      <c r="N249" s="98" t="str">
        <f ca="1" t="shared" si="12"/>
        <v/>
      </c>
      <c r="O249" s="98" t="str">
        <f ca="1">IF(A249="","",IF(ISERROR(MATCH($I249,SorP!B:B,0)),"",INDIRECT("'SorP'!$A$"&amp;MATCH($N249&amp;$I249,SorP!C:C,0))))</f>
        <v/>
      </c>
      <c r="P249" s="99"/>
      <c r="Q249" s="74" t="str">
        <f t="shared" si="13"/>
        <v/>
      </c>
      <c r="R249" s="74" t="b">
        <f t="shared" si="14"/>
        <v>1</v>
      </c>
      <c r="S249" s="74" t="str">
        <f t="shared" si="15"/>
        <v/>
      </c>
    </row>
    <row r="250" s="74" customFormat="1" ht="20.15" customHeight="1" spans="1:19">
      <c r="A250" s="95"/>
      <c r="B250" s="95"/>
      <c r="C250" s="95"/>
      <c r="D250" s="95"/>
      <c r="E250" s="95"/>
      <c r="F250" s="95"/>
      <c r="G250" s="96"/>
      <c r="H250" s="96"/>
      <c r="I250" s="97"/>
      <c r="J250" s="97"/>
      <c r="K250" s="97"/>
      <c r="L250" s="97"/>
      <c r="M250" s="97"/>
      <c r="N250" s="98" t="str">
        <f ca="1" t="shared" si="12"/>
        <v/>
      </c>
      <c r="O250" s="98" t="str">
        <f ca="1">IF(A250="","",IF(ISERROR(MATCH($I250,SorP!B:B,0)),"",INDIRECT("'SorP'!$A$"&amp;MATCH($N250&amp;$I250,SorP!C:C,0))))</f>
        <v/>
      </c>
      <c r="P250" s="99"/>
      <c r="Q250" s="74" t="str">
        <f t="shared" si="13"/>
        <v/>
      </c>
      <c r="R250" s="74" t="b">
        <f t="shared" si="14"/>
        <v>1</v>
      </c>
      <c r="S250" s="74" t="str">
        <f t="shared" si="15"/>
        <v/>
      </c>
    </row>
    <row r="251" s="74" customFormat="1" ht="20.15" customHeight="1" spans="1:19">
      <c r="A251" s="95"/>
      <c r="B251" s="95"/>
      <c r="C251" s="95"/>
      <c r="D251" s="95"/>
      <c r="E251" s="95"/>
      <c r="F251" s="95"/>
      <c r="G251" s="96"/>
      <c r="H251" s="96"/>
      <c r="I251" s="97"/>
      <c r="J251" s="97"/>
      <c r="K251" s="97"/>
      <c r="L251" s="97"/>
      <c r="M251" s="97"/>
      <c r="N251" s="98" t="str">
        <f ca="1" t="shared" si="12"/>
        <v/>
      </c>
      <c r="O251" s="98" t="str">
        <f ca="1">IF(A251="","",IF(ISERROR(MATCH($I251,SorP!B:B,0)),"",INDIRECT("'SorP'!$A$"&amp;MATCH($N251&amp;$I251,SorP!C:C,0))))</f>
        <v/>
      </c>
      <c r="P251" s="99"/>
      <c r="Q251" s="74" t="str">
        <f t="shared" si="13"/>
        <v/>
      </c>
      <c r="R251" s="74" t="b">
        <f t="shared" si="14"/>
        <v>1</v>
      </c>
      <c r="S251" s="74" t="str">
        <f t="shared" si="15"/>
        <v/>
      </c>
    </row>
    <row r="252" s="74" customFormat="1" ht="20.15" customHeight="1" spans="1:19">
      <c r="A252" s="95"/>
      <c r="B252" s="95"/>
      <c r="C252" s="95"/>
      <c r="D252" s="95"/>
      <c r="E252" s="95"/>
      <c r="F252" s="95"/>
      <c r="G252" s="96"/>
      <c r="H252" s="96"/>
      <c r="I252" s="97"/>
      <c r="J252" s="97"/>
      <c r="K252" s="97"/>
      <c r="L252" s="97"/>
      <c r="M252" s="97"/>
      <c r="N252" s="98" t="str">
        <f ca="1" t="shared" si="12"/>
        <v/>
      </c>
      <c r="O252" s="98" t="str">
        <f ca="1">IF(A252="","",IF(ISERROR(MATCH($I252,SorP!B:B,0)),"",INDIRECT("'SorP'!$A$"&amp;MATCH($N252&amp;$I252,SorP!C:C,0))))</f>
        <v/>
      </c>
      <c r="P252" s="99"/>
      <c r="Q252" s="74" t="str">
        <f t="shared" si="13"/>
        <v/>
      </c>
      <c r="R252" s="74" t="b">
        <f t="shared" si="14"/>
        <v>1</v>
      </c>
      <c r="S252" s="74" t="str">
        <f t="shared" si="15"/>
        <v/>
      </c>
    </row>
    <row r="253" s="74" customFormat="1" ht="20.15" customHeight="1" spans="1:19">
      <c r="A253" s="95"/>
      <c r="B253" s="95"/>
      <c r="C253" s="95"/>
      <c r="D253" s="95"/>
      <c r="E253" s="95"/>
      <c r="F253" s="95"/>
      <c r="G253" s="96"/>
      <c r="H253" s="96"/>
      <c r="I253" s="97"/>
      <c r="J253" s="97"/>
      <c r="K253" s="97"/>
      <c r="L253" s="97"/>
      <c r="M253" s="97"/>
      <c r="N253" s="98" t="str">
        <f ca="1" t="shared" si="12"/>
        <v/>
      </c>
      <c r="O253" s="98" t="str">
        <f ca="1">IF(A253="","",IF(ISERROR(MATCH($I253,SorP!B:B,0)),"",INDIRECT("'SorP'!$A$"&amp;MATCH($N253&amp;$I253,SorP!C:C,0))))</f>
        <v/>
      </c>
      <c r="P253" s="99"/>
      <c r="Q253" s="74" t="str">
        <f t="shared" si="13"/>
        <v/>
      </c>
      <c r="R253" s="74" t="b">
        <f t="shared" si="14"/>
        <v>1</v>
      </c>
      <c r="S253" s="74" t="str">
        <f t="shared" si="15"/>
        <v/>
      </c>
    </row>
    <row r="254" s="74" customFormat="1" ht="20.15" customHeight="1" spans="1:19">
      <c r="A254" s="95"/>
      <c r="B254" s="95"/>
      <c r="C254" s="95"/>
      <c r="D254" s="95"/>
      <c r="E254" s="95"/>
      <c r="F254" s="95"/>
      <c r="G254" s="96"/>
      <c r="H254" s="96"/>
      <c r="I254" s="97"/>
      <c r="J254" s="97"/>
      <c r="K254" s="97"/>
      <c r="L254" s="97"/>
      <c r="M254" s="97"/>
      <c r="N254" s="98" t="str">
        <f ca="1" t="shared" si="12"/>
        <v/>
      </c>
      <c r="O254" s="98" t="str">
        <f ca="1">IF(A254="","",IF(ISERROR(MATCH($I254,SorP!B:B,0)),"",INDIRECT("'SorP'!$A$"&amp;MATCH($N254&amp;$I254,SorP!C:C,0))))</f>
        <v/>
      </c>
      <c r="P254" s="99"/>
      <c r="Q254" s="74" t="str">
        <f t="shared" si="13"/>
        <v/>
      </c>
      <c r="R254" s="74" t="b">
        <f t="shared" si="14"/>
        <v>1</v>
      </c>
      <c r="S254" s="74" t="str">
        <f t="shared" si="15"/>
        <v/>
      </c>
    </row>
    <row r="255" s="74" customFormat="1" ht="20.15" customHeight="1" spans="1:19">
      <c r="A255" s="95"/>
      <c r="B255" s="95"/>
      <c r="C255" s="95"/>
      <c r="D255" s="95"/>
      <c r="E255" s="95"/>
      <c r="F255" s="95"/>
      <c r="G255" s="96"/>
      <c r="H255" s="96"/>
      <c r="I255" s="97"/>
      <c r="J255" s="97"/>
      <c r="K255" s="97"/>
      <c r="L255" s="97"/>
      <c r="M255" s="97"/>
      <c r="N255" s="98" t="str">
        <f ca="1" t="shared" si="12"/>
        <v/>
      </c>
      <c r="O255" s="98" t="str">
        <f ca="1">IF(A255="","",IF(ISERROR(MATCH($I255,SorP!B:B,0)),"",INDIRECT("'SorP'!$A$"&amp;MATCH($N255&amp;$I255,SorP!C:C,0))))</f>
        <v/>
      </c>
      <c r="P255" s="99"/>
      <c r="Q255" s="74" t="str">
        <f t="shared" si="13"/>
        <v/>
      </c>
      <c r="R255" s="74" t="b">
        <f t="shared" si="14"/>
        <v>1</v>
      </c>
      <c r="S255" s="74" t="str">
        <f t="shared" si="15"/>
        <v/>
      </c>
    </row>
    <row r="256" s="74" customFormat="1" ht="20.15" customHeight="1" spans="1:19">
      <c r="A256" s="95"/>
      <c r="B256" s="95"/>
      <c r="C256" s="95"/>
      <c r="D256" s="95"/>
      <c r="E256" s="95"/>
      <c r="F256" s="95"/>
      <c r="G256" s="96"/>
      <c r="H256" s="96"/>
      <c r="I256" s="97"/>
      <c r="J256" s="97"/>
      <c r="K256" s="97"/>
      <c r="L256" s="97"/>
      <c r="M256" s="97"/>
      <c r="N256" s="98" t="str">
        <f ca="1" t="shared" si="12"/>
        <v/>
      </c>
      <c r="O256" s="98" t="str">
        <f ca="1">IF(A256="","",IF(ISERROR(MATCH($I256,SorP!B:B,0)),"",INDIRECT("'SorP'!$A$"&amp;MATCH($N256&amp;$I256,SorP!C:C,0))))</f>
        <v/>
      </c>
      <c r="P256" s="99"/>
      <c r="Q256" s="74" t="str">
        <f t="shared" si="13"/>
        <v/>
      </c>
      <c r="R256" s="74" t="b">
        <f t="shared" si="14"/>
        <v>1</v>
      </c>
      <c r="S256" s="74" t="str">
        <f t="shared" si="15"/>
        <v/>
      </c>
    </row>
    <row r="257" s="74" customFormat="1" ht="20.15" customHeight="1" spans="1:19">
      <c r="A257" s="95"/>
      <c r="B257" s="95"/>
      <c r="C257" s="95"/>
      <c r="D257" s="95"/>
      <c r="E257" s="95"/>
      <c r="F257" s="95"/>
      <c r="G257" s="96"/>
      <c r="H257" s="96"/>
      <c r="I257" s="97"/>
      <c r="J257" s="97"/>
      <c r="K257" s="97"/>
      <c r="L257" s="97"/>
      <c r="M257" s="97"/>
      <c r="N257" s="98" t="str">
        <f ca="1" t="shared" si="12"/>
        <v/>
      </c>
      <c r="O257" s="98" t="str">
        <f ca="1">IF(A257="","",IF(ISERROR(MATCH($I257,SorP!B:B,0)),"",INDIRECT("'SorP'!$A$"&amp;MATCH($N257&amp;$I257,SorP!C:C,0))))</f>
        <v/>
      </c>
      <c r="P257" s="99"/>
      <c r="Q257" s="74" t="str">
        <f t="shared" si="13"/>
        <v/>
      </c>
      <c r="R257" s="74" t="b">
        <f t="shared" si="14"/>
        <v>1</v>
      </c>
      <c r="S257" s="74" t="str">
        <f t="shared" si="15"/>
        <v/>
      </c>
    </row>
    <row r="258" s="74" customFormat="1" ht="20.15" customHeight="1" spans="1:19">
      <c r="A258" s="95"/>
      <c r="B258" s="95"/>
      <c r="C258" s="95"/>
      <c r="D258" s="95"/>
      <c r="E258" s="95"/>
      <c r="F258" s="95"/>
      <c r="G258" s="96"/>
      <c r="H258" s="96"/>
      <c r="I258" s="97"/>
      <c r="J258" s="97"/>
      <c r="K258" s="97"/>
      <c r="L258" s="97"/>
      <c r="M258" s="97"/>
      <c r="N258" s="98" t="str">
        <f ca="1" t="shared" si="12"/>
        <v/>
      </c>
      <c r="O258" s="98" t="str">
        <f ca="1">IF(A258="","",IF(ISERROR(MATCH($I258,SorP!B:B,0)),"",INDIRECT("'SorP'!$A$"&amp;MATCH($N258&amp;$I258,SorP!C:C,0))))</f>
        <v/>
      </c>
      <c r="P258" s="99"/>
      <c r="Q258" s="74" t="str">
        <f t="shared" si="13"/>
        <v/>
      </c>
      <c r="R258" s="74" t="b">
        <f t="shared" si="14"/>
        <v>1</v>
      </c>
      <c r="S258" s="74" t="str">
        <f t="shared" si="15"/>
        <v/>
      </c>
    </row>
    <row r="259" s="74" customFormat="1" ht="20.15" customHeight="1" spans="1:19">
      <c r="A259" s="95"/>
      <c r="B259" s="95"/>
      <c r="C259" s="95"/>
      <c r="D259" s="95"/>
      <c r="E259" s="95"/>
      <c r="F259" s="95"/>
      <c r="G259" s="96"/>
      <c r="H259" s="96"/>
      <c r="I259" s="97"/>
      <c r="J259" s="97"/>
      <c r="K259" s="97"/>
      <c r="L259" s="97"/>
      <c r="M259" s="97"/>
      <c r="N259" s="98" t="str">
        <f ca="1" t="shared" si="12"/>
        <v/>
      </c>
      <c r="O259" s="98" t="str">
        <f ca="1">IF(A259="","",IF(ISERROR(MATCH($I259,SorP!B:B,0)),"",INDIRECT("'SorP'!$A$"&amp;MATCH($N259&amp;$I259,SorP!C:C,0))))</f>
        <v/>
      </c>
      <c r="P259" s="99"/>
      <c r="Q259" s="74" t="str">
        <f t="shared" si="13"/>
        <v/>
      </c>
      <c r="R259" s="74" t="b">
        <f t="shared" si="14"/>
        <v>1</v>
      </c>
      <c r="S259" s="74" t="str">
        <f t="shared" si="15"/>
        <v/>
      </c>
    </row>
    <row r="260" s="74" customFormat="1" ht="20.15" customHeight="1" spans="1:19">
      <c r="A260" s="95"/>
      <c r="B260" s="95"/>
      <c r="C260" s="95"/>
      <c r="D260" s="95"/>
      <c r="E260" s="95"/>
      <c r="F260" s="95"/>
      <c r="G260" s="96"/>
      <c r="H260" s="96"/>
      <c r="I260" s="97"/>
      <c r="J260" s="97"/>
      <c r="K260" s="97"/>
      <c r="L260" s="97"/>
      <c r="M260" s="97"/>
      <c r="N260" s="98" t="str">
        <f ca="1" t="shared" si="12"/>
        <v/>
      </c>
      <c r="O260" s="98" t="str">
        <f ca="1">IF(A260="","",IF(ISERROR(MATCH($I260,SorP!B:B,0)),"",INDIRECT("'SorP'!$A$"&amp;MATCH($N260&amp;$I260,SorP!C:C,0))))</f>
        <v/>
      </c>
      <c r="P260" s="99"/>
      <c r="Q260" s="74" t="str">
        <f t="shared" si="13"/>
        <v/>
      </c>
      <c r="R260" s="74" t="b">
        <f t="shared" si="14"/>
        <v>1</v>
      </c>
      <c r="S260" s="74" t="str">
        <f t="shared" si="15"/>
        <v/>
      </c>
    </row>
    <row r="261" s="74" customFormat="1" ht="20.15" customHeight="1" spans="1:19">
      <c r="A261" s="95"/>
      <c r="B261" s="95"/>
      <c r="C261" s="95"/>
      <c r="D261" s="95"/>
      <c r="E261" s="95"/>
      <c r="F261" s="95"/>
      <c r="G261" s="96"/>
      <c r="H261" s="96"/>
      <c r="I261" s="97"/>
      <c r="J261" s="97"/>
      <c r="K261" s="97"/>
      <c r="L261" s="97"/>
      <c r="M261" s="97"/>
      <c r="N261" s="98" t="str">
        <f ca="1" t="shared" ref="N261:N324" si="16">IF(A261="","",IF(ISERROR(MATCH($F261,CL,0)),"Unknown",INDIRECT("'C'!$A$"&amp;MATCH($F261,CL,0)+1)))</f>
        <v/>
      </c>
      <c r="O261" s="98" t="str">
        <f ca="1">IF(A261="","",IF(ISERROR(MATCH($I261,SorP!B:B,0)),"",INDIRECT("'SorP'!$A$"&amp;MATCH($N261&amp;$I261,SorP!C:C,0))))</f>
        <v/>
      </c>
      <c r="P261" s="99"/>
      <c r="Q261" s="74" t="str">
        <f t="shared" ref="Q261:Q324" si="17">A261&amp;B261</f>
        <v/>
      </c>
      <c r="R261" s="74" t="b">
        <f t="shared" ref="R261:R324" si="18">OR(ISBLANK(B261),ISBLANK(C261))</f>
        <v>1</v>
      </c>
      <c r="S261" s="74" t="str">
        <f t="shared" ref="S261:S324" si="19">IF(R261,"",A261&amp;"+")</f>
        <v/>
      </c>
    </row>
    <row r="262" s="74" customFormat="1" ht="20.15" customHeight="1" spans="1:19">
      <c r="A262" s="95"/>
      <c r="B262" s="95"/>
      <c r="C262" s="95"/>
      <c r="D262" s="95"/>
      <c r="E262" s="95"/>
      <c r="F262" s="95"/>
      <c r="G262" s="96"/>
      <c r="H262" s="96"/>
      <c r="I262" s="97"/>
      <c r="J262" s="97"/>
      <c r="K262" s="97"/>
      <c r="L262" s="97"/>
      <c r="M262" s="97"/>
      <c r="N262" s="98" t="str">
        <f ca="1" t="shared" si="16"/>
        <v/>
      </c>
      <c r="O262" s="98" t="str">
        <f ca="1">IF(A262="","",IF(ISERROR(MATCH($I262,SorP!B:B,0)),"",INDIRECT("'SorP'!$A$"&amp;MATCH($N262&amp;$I262,SorP!C:C,0))))</f>
        <v/>
      </c>
      <c r="P262" s="99"/>
      <c r="Q262" s="74" t="str">
        <f t="shared" si="17"/>
        <v/>
      </c>
      <c r="R262" s="74" t="b">
        <f t="shared" si="18"/>
        <v>1</v>
      </c>
      <c r="S262" s="74" t="str">
        <f t="shared" si="19"/>
        <v/>
      </c>
    </row>
    <row r="263" s="74" customFormat="1" ht="20.15" customHeight="1" spans="1:19">
      <c r="A263" s="95"/>
      <c r="B263" s="95"/>
      <c r="C263" s="95"/>
      <c r="D263" s="95"/>
      <c r="E263" s="95"/>
      <c r="F263" s="95"/>
      <c r="G263" s="96"/>
      <c r="H263" s="96"/>
      <c r="I263" s="97"/>
      <c r="J263" s="97"/>
      <c r="K263" s="97"/>
      <c r="L263" s="97"/>
      <c r="M263" s="97"/>
      <c r="N263" s="98" t="str">
        <f ca="1" t="shared" si="16"/>
        <v/>
      </c>
      <c r="O263" s="98" t="str">
        <f ca="1">IF(A263="","",IF(ISERROR(MATCH($I263,SorP!B:B,0)),"",INDIRECT("'SorP'!$A$"&amp;MATCH($N263&amp;$I263,SorP!C:C,0))))</f>
        <v/>
      </c>
      <c r="P263" s="99"/>
      <c r="Q263" s="74" t="str">
        <f t="shared" si="17"/>
        <v/>
      </c>
      <c r="R263" s="74" t="b">
        <f t="shared" si="18"/>
        <v>1</v>
      </c>
      <c r="S263" s="74" t="str">
        <f t="shared" si="19"/>
        <v/>
      </c>
    </row>
    <row r="264" s="74" customFormat="1" ht="20.15" customHeight="1" spans="1:19">
      <c r="A264" s="95"/>
      <c r="B264" s="95"/>
      <c r="C264" s="95"/>
      <c r="D264" s="95"/>
      <c r="E264" s="95"/>
      <c r="F264" s="95"/>
      <c r="G264" s="96"/>
      <c r="H264" s="96"/>
      <c r="I264" s="97"/>
      <c r="J264" s="97"/>
      <c r="K264" s="97"/>
      <c r="L264" s="97"/>
      <c r="M264" s="97"/>
      <c r="N264" s="98" t="str">
        <f ca="1" t="shared" si="16"/>
        <v/>
      </c>
      <c r="O264" s="98" t="str">
        <f ca="1">IF(A264="","",IF(ISERROR(MATCH($I264,SorP!B:B,0)),"",INDIRECT("'SorP'!$A$"&amp;MATCH($N264&amp;$I264,SorP!C:C,0))))</f>
        <v/>
      </c>
      <c r="P264" s="99"/>
      <c r="Q264" s="74" t="str">
        <f t="shared" si="17"/>
        <v/>
      </c>
      <c r="R264" s="74" t="b">
        <f t="shared" si="18"/>
        <v>1</v>
      </c>
      <c r="S264" s="74" t="str">
        <f t="shared" si="19"/>
        <v/>
      </c>
    </row>
    <row r="265" s="74" customFormat="1" ht="20.15" customHeight="1" spans="1:19">
      <c r="A265" s="95"/>
      <c r="B265" s="95"/>
      <c r="C265" s="95"/>
      <c r="D265" s="95"/>
      <c r="E265" s="95"/>
      <c r="F265" s="95"/>
      <c r="G265" s="96"/>
      <c r="H265" s="96"/>
      <c r="I265" s="97"/>
      <c r="J265" s="97"/>
      <c r="K265" s="97"/>
      <c r="L265" s="97"/>
      <c r="M265" s="97"/>
      <c r="N265" s="98" t="str">
        <f ca="1" t="shared" si="16"/>
        <v/>
      </c>
      <c r="O265" s="98" t="str">
        <f ca="1">IF(A265="","",IF(ISERROR(MATCH($I265,SorP!B:B,0)),"",INDIRECT("'SorP'!$A$"&amp;MATCH($N265&amp;$I265,SorP!C:C,0))))</f>
        <v/>
      </c>
      <c r="P265" s="99"/>
      <c r="Q265" s="74" t="str">
        <f t="shared" si="17"/>
        <v/>
      </c>
      <c r="R265" s="74" t="b">
        <f t="shared" si="18"/>
        <v>1</v>
      </c>
      <c r="S265" s="74" t="str">
        <f t="shared" si="19"/>
        <v/>
      </c>
    </row>
    <row r="266" s="74" customFormat="1" ht="20.15" customHeight="1" spans="1:19">
      <c r="A266" s="95"/>
      <c r="B266" s="95"/>
      <c r="C266" s="95"/>
      <c r="D266" s="95"/>
      <c r="E266" s="95"/>
      <c r="F266" s="95"/>
      <c r="G266" s="96"/>
      <c r="H266" s="96"/>
      <c r="I266" s="97"/>
      <c r="J266" s="97"/>
      <c r="K266" s="97"/>
      <c r="L266" s="97"/>
      <c r="M266" s="97"/>
      <c r="N266" s="98" t="str">
        <f ca="1" t="shared" si="16"/>
        <v/>
      </c>
      <c r="O266" s="98" t="str">
        <f ca="1">IF(A266="","",IF(ISERROR(MATCH($I266,SorP!B:B,0)),"",INDIRECT("'SorP'!$A$"&amp;MATCH($N266&amp;$I266,SorP!C:C,0))))</f>
        <v/>
      </c>
      <c r="P266" s="99"/>
      <c r="Q266" s="74" t="str">
        <f t="shared" si="17"/>
        <v/>
      </c>
      <c r="R266" s="74" t="b">
        <f t="shared" si="18"/>
        <v>1</v>
      </c>
      <c r="S266" s="74" t="str">
        <f t="shared" si="19"/>
        <v/>
      </c>
    </row>
    <row r="267" s="74" customFormat="1" ht="20.15" customHeight="1" spans="1:19">
      <c r="A267" s="95"/>
      <c r="B267" s="95"/>
      <c r="C267" s="95"/>
      <c r="D267" s="95"/>
      <c r="E267" s="95"/>
      <c r="F267" s="95"/>
      <c r="G267" s="96"/>
      <c r="H267" s="96"/>
      <c r="I267" s="97"/>
      <c r="J267" s="97"/>
      <c r="K267" s="97"/>
      <c r="L267" s="97"/>
      <c r="M267" s="97"/>
      <c r="N267" s="98" t="str">
        <f ca="1" t="shared" si="16"/>
        <v/>
      </c>
      <c r="O267" s="98" t="str">
        <f ca="1">IF(A267="","",IF(ISERROR(MATCH($I267,SorP!B:B,0)),"",INDIRECT("'SorP'!$A$"&amp;MATCH($N267&amp;$I267,SorP!C:C,0))))</f>
        <v/>
      </c>
      <c r="P267" s="99"/>
      <c r="Q267" s="74" t="str">
        <f t="shared" si="17"/>
        <v/>
      </c>
      <c r="R267" s="74" t="b">
        <f t="shared" si="18"/>
        <v>1</v>
      </c>
      <c r="S267" s="74" t="str">
        <f t="shared" si="19"/>
        <v/>
      </c>
    </row>
    <row r="268" s="74" customFormat="1" ht="20.15" customHeight="1" spans="1:19">
      <c r="A268" s="95"/>
      <c r="B268" s="95"/>
      <c r="C268" s="95"/>
      <c r="D268" s="95"/>
      <c r="E268" s="95"/>
      <c r="F268" s="95"/>
      <c r="G268" s="96"/>
      <c r="H268" s="96"/>
      <c r="I268" s="97"/>
      <c r="J268" s="97"/>
      <c r="K268" s="97"/>
      <c r="L268" s="97"/>
      <c r="M268" s="97"/>
      <c r="N268" s="98" t="str">
        <f ca="1" t="shared" si="16"/>
        <v/>
      </c>
      <c r="O268" s="98" t="str">
        <f ca="1">IF(A268="","",IF(ISERROR(MATCH($I268,SorP!B:B,0)),"",INDIRECT("'SorP'!$A$"&amp;MATCH($N268&amp;$I268,SorP!C:C,0))))</f>
        <v/>
      </c>
      <c r="P268" s="99"/>
      <c r="Q268" s="74" t="str">
        <f t="shared" si="17"/>
        <v/>
      </c>
      <c r="R268" s="74" t="b">
        <f t="shared" si="18"/>
        <v>1</v>
      </c>
      <c r="S268" s="74" t="str">
        <f t="shared" si="19"/>
        <v/>
      </c>
    </row>
    <row r="269" s="74" customFormat="1" ht="20.15" customHeight="1" spans="1:19">
      <c r="A269" s="95"/>
      <c r="B269" s="95"/>
      <c r="C269" s="95"/>
      <c r="D269" s="95"/>
      <c r="E269" s="95"/>
      <c r="F269" s="95"/>
      <c r="G269" s="96"/>
      <c r="H269" s="96"/>
      <c r="I269" s="97"/>
      <c r="J269" s="97"/>
      <c r="K269" s="97"/>
      <c r="L269" s="97"/>
      <c r="M269" s="97"/>
      <c r="N269" s="98" t="str">
        <f ca="1" t="shared" si="16"/>
        <v/>
      </c>
      <c r="O269" s="98" t="str">
        <f ca="1">IF(A269="","",IF(ISERROR(MATCH($I269,SorP!B:B,0)),"",INDIRECT("'SorP'!$A$"&amp;MATCH($N269&amp;$I269,SorP!C:C,0))))</f>
        <v/>
      </c>
      <c r="P269" s="99"/>
      <c r="Q269" s="74" t="str">
        <f t="shared" si="17"/>
        <v/>
      </c>
      <c r="R269" s="74" t="b">
        <f t="shared" si="18"/>
        <v>1</v>
      </c>
      <c r="S269" s="74" t="str">
        <f t="shared" si="19"/>
        <v/>
      </c>
    </row>
    <row r="270" s="74" customFormat="1" ht="20.15" customHeight="1" spans="1:19">
      <c r="A270" s="95"/>
      <c r="B270" s="95"/>
      <c r="C270" s="95"/>
      <c r="D270" s="95"/>
      <c r="E270" s="95"/>
      <c r="F270" s="95"/>
      <c r="G270" s="96"/>
      <c r="H270" s="96"/>
      <c r="I270" s="97"/>
      <c r="J270" s="97"/>
      <c r="K270" s="97"/>
      <c r="L270" s="97"/>
      <c r="M270" s="97"/>
      <c r="N270" s="98" t="str">
        <f ca="1" t="shared" si="16"/>
        <v/>
      </c>
      <c r="O270" s="98" t="str">
        <f ca="1">IF(A270="","",IF(ISERROR(MATCH($I270,SorP!B:B,0)),"",INDIRECT("'SorP'!$A$"&amp;MATCH($N270&amp;$I270,SorP!C:C,0))))</f>
        <v/>
      </c>
      <c r="P270" s="99"/>
      <c r="Q270" s="74" t="str">
        <f t="shared" si="17"/>
        <v/>
      </c>
      <c r="R270" s="74" t="b">
        <f t="shared" si="18"/>
        <v>1</v>
      </c>
      <c r="S270" s="74" t="str">
        <f t="shared" si="19"/>
        <v/>
      </c>
    </row>
    <row r="271" s="74" customFormat="1" ht="20.15" customHeight="1" spans="1:19">
      <c r="A271" s="95"/>
      <c r="B271" s="95"/>
      <c r="C271" s="95"/>
      <c r="D271" s="95"/>
      <c r="E271" s="95"/>
      <c r="F271" s="95"/>
      <c r="G271" s="96"/>
      <c r="H271" s="96"/>
      <c r="I271" s="97"/>
      <c r="J271" s="97"/>
      <c r="K271" s="97"/>
      <c r="L271" s="97"/>
      <c r="M271" s="97"/>
      <c r="N271" s="98" t="str">
        <f ca="1" t="shared" si="16"/>
        <v/>
      </c>
      <c r="O271" s="98" t="str">
        <f ca="1">IF(A271="","",IF(ISERROR(MATCH($I271,SorP!B:B,0)),"",INDIRECT("'SorP'!$A$"&amp;MATCH($N271&amp;$I271,SorP!C:C,0))))</f>
        <v/>
      </c>
      <c r="P271" s="99"/>
      <c r="Q271" s="74" t="str">
        <f t="shared" si="17"/>
        <v/>
      </c>
      <c r="R271" s="74" t="b">
        <f t="shared" si="18"/>
        <v>1</v>
      </c>
      <c r="S271" s="74" t="str">
        <f t="shared" si="19"/>
        <v/>
      </c>
    </row>
    <row r="272" s="74" customFormat="1" ht="20.15" customHeight="1" spans="1:19">
      <c r="A272" s="95"/>
      <c r="B272" s="95"/>
      <c r="C272" s="95"/>
      <c r="D272" s="95"/>
      <c r="E272" s="95"/>
      <c r="F272" s="95"/>
      <c r="G272" s="96"/>
      <c r="H272" s="96"/>
      <c r="I272" s="97"/>
      <c r="J272" s="97"/>
      <c r="K272" s="97"/>
      <c r="L272" s="97"/>
      <c r="M272" s="97"/>
      <c r="N272" s="98" t="str">
        <f ca="1" t="shared" si="16"/>
        <v/>
      </c>
      <c r="O272" s="98" t="str">
        <f ca="1">IF(A272="","",IF(ISERROR(MATCH($I272,SorP!B:B,0)),"",INDIRECT("'SorP'!$A$"&amp;MATCH($N272&amp;$I272,SorP!C:C,0))))</f>
        <v/>
      </c>
      <c r="P272" s="99"/>
      <c r="Q272" s="74" t="str">
        <f t="shared" si="17"/>
        <v/>
      </c>
      <c r="R272" s="74" t="b">
        <f t="shared" si="18"/>
        <v>1</v>
      </c>
      <c r="S272" s="74" t="str">
        <f t="shared" si="19"/>
        <v/>
      </c>
    </row>
    <row r="273" s="74" customFormat="1" ht="20.15" customHeight="1" spans="1:19">
      <c r="A273" s="95"/>
      <c r="B273" s="95"/>
      <c r="C273" s="95"/>
      <c r="D273" s="95"/>
      <c r="E273" s="95"/>
      <c r="F273" s="95"/>
      <c r="G273" s="96"/>
      <c r="H273" s="96"/>
      <c r="I273" s="97"/>
      <c r="J273" s="97"/>
      <c r="K273" s="97"/>
      <c r="L273" s="97"/>
      <c r="M273" s="97"/>
      <c r="N273" s="98" t="str">
        <f ca="1" t="shared" si="16"/>
        <v/>
      </c>
      <c r="O273" s="98" t="str">
        <f ca="1">IF(A273="","",IF(ISERROR(MATCH($I273,SorP!B:B,0)),"",INDIRECT("'SorP'!$A$"&amp;MATCH($N273&amp;$I273,SorP!C:C,0))))</f>
        <v/>
      </c>
      <c r="P273" s="99"/>
      <c r="Q273" s="74" t="str">
        <f t="shared" si="17"/>
        <v/>
      </c>
      <c r="R273" s="74" t="b">
        <f t="shared" si="18"/>
        <v>1</v>
      </c>
      <c r="S273" s="74" t="str">
        <f t="shared" si="19"/>
        <v/>
      </c>
    </row>
    <row r="274" s="74" customFormat="1" ht="20.15" customHeight="1" spans="1:19">
      <c r="A274" s="95"/>
      <c r="B274" s="95"/>
      <c r="C274" s="95"/>
      <c r="D274" s="95"/>
      <c r="E274" s="95"/>
      <c r="F274" s="95"/>
      <c r="G274" s="96"/>
      <c r="H274" s="96"/>
      <c r="I274" s="97"/>
      <c r="J274" s="97"/>
      <c r="K274" s="97"/>
      <c r="L274" s="97"/>
      <c r="M274" s="97"/>
      <c r="N274" s="98" t="str">
        <f ca="1" t="shared" si="16"/>
        <v/>
      </c>
      <c r="O274" s="98" t="str">
        <f ca="1">IF(A274="","",IF(ISERROR(MATCH($I274,SorP!B:B,0)),"",INDIRECT("'SorP'!$A$"&amp;MATCH($N274&amp;$I274,SorP!C:C,0))))</f>
        <v/>
      </c>
      <c r="P274" s="99"/>
      <c r="Q274" s="74" t="str">
        <f t="shared" si="17"/>
        <v/>
      </c>
      <c r="R274" s="74" t="b">
        <f t="shared" si="18"/>
        <v>1</v>
      </c>
      <c r="S274" s="74" t="str">
        <f t="shared" si="19"/>
        <v/>
      </c>
    </row>
    <row r="275" s="74" customFormat="1" ht="20.15" customHeight="1" spans="1:19">
      <c r="A275" s="95"/>
      <c r="B275" s="95"/>
      <c r="C275" s="95"/>
      <c r="D275" s="95"/>
      <c r="E275" s="95"/>
      <c r="F275" s="95"/>
      <c r="G275" s="96"/>
      <c r="H275" s="96"/>
      <c r="I275" s="97"/>
      <c r="J275" s="97"/>
      <c r="K275" s="97"/>
      <c r="L275" s="97"/>
      <c r="M275" s="97"/>
      <c r="N275" s="98" t="str">
        <f ca="1" t="shared" si="16"/>
        <v/>
      </c>
      <c r="O275" s="98" t="str">
        <f ca="1">IF(A275="","",IF(ISERROR(MATCH($I275,SorP!B:B,0)),"",INDIRECT("'SorP'!$A$"&amp;MATCH($N275&amp;$I275,SorP!C:C,0))))</f>
        <v/>
      </c>
      <c r="P275" s="99"/>
      <c r="Q275" s="74" t="str">
        <f t="shared" si="17"/>
        <v/>
      </c>
      <c r="R275" s="74" t="b">
        <f t="shared" si="18"/>
        <v>1</v>
      </c>
      <c r="S275" s="74" t="str">
        <f t="shared" si="19"/>
        <v/>
      </c>
    </row>
    <row r="276" s="74" customFormat="1" ht="20.15" customHeight="1" spans="1:19">
      <c r="A276" s="95"/>
      <c r="B276" s="95"/>
      <c r="C276" s="95"/>
      <c r="D276" s="95"/>
      <c r="E276" s="95"/>
      <c r="F276" s="95"/>
      <c r="G276" s="96"/>
      <c r="H276" s="96"/>
      <c r="I276" s="97"/>
      <c r="J276" s="97"/>
      <c r="K276" s="97"/>
      <c r="L276" s="97"/>
      <c r="M276" s="97"/>
      <c r="N276" s="98" t="str">
        <f ca="1" t="shared" si="16"/>
        <v/>
      </c>
      <c r="O276" s="98" t="str">
        <f ca="1">IF(A276="","",IF(ISERROR(MATCH($I276,SorP!B:B,0)),"",INDIRECT("'SorP'!$A$"&amp;MATCH($N276&amp;$I276,SorP!C:C,0))))</f>
        <v/>
      </c>
      <c r="P276" s="99"/>
      <c r="Q276" s="74" t="str">
        <f t="shared" si="17"/>
        <v/>
      </c>
      <c r="R276" s="74" t="b">
        <f t="shared" si="18"/>
        <v>1</v>
      </c>
      <c r="S276" s="74" t="str">
        <f t="shared" si="19"/>
        <v/>
      </c>
    </row>
    <row r="277" s="74" customFormat="1" ht="20.15" customHeight="1" spans="1:19">
      <c r="A277" s="95"/>
      <c r="B277" s="95"/>
      <c r="C277" s="95"/>
      <c r="D277" s="95"/>
      <c r="E277" s="95"/>
      <c r="F277" s="95"/>
      <c r="G277" s="96"/>
      <c r="H277" s="96"/>
      <c r="I277" s="97"/>
      <c r="J277" s="97"/>
      <c r="K277" s="97"/>
      <c r="L277" s="97"/>
      <c r="M277" s="97"/>
      <c r="N277" s="98" t="str">
        <f ca="1" t="shared" si="16"/>
        <v/>
      </c>
      <c r="O277" s="98" t="str">
        <f ca="1">IF(A277="","",IF(ISERROR(MATCH($I277,SorP!B:B,0)),"",INDIRECT("'SorP'!$A$"&amp;MATCH($N277&amp;$I277,SorP!C:C,0))))</f>
        <v/>
      </c>
      <c r="P277" s="99"/>
      <c r="Q277" s="74" t="str">
        <f t="shared" si="17"/>
        <v/>
      </c>
      <c r="R277" s="74" t="b">
        <f t="shared" si="18"/>
        <v>1</v>
      </c>
      <c r="S277" s="74" t="str">
        <f t="shared" si="19"/>
        <v/>
      </c>
    </row>
    <row r="278" s="74" customFormat="1" ht="20.15" customHeight="1" spans="1:19">
      <c r="A278" s="95"/>
      <c r="B278" s="95"/>
      <c r="C278" s="95"/>
      <c r="D278" s="95"/>
      <c r="E278" s="95"/>
      <c r="F278" s="95"/>
      <c r="G278" s="96"/>
      <c r="H278" s="96"/>
      <c r="I278" s="97"/>
      <c r="J278" s="97"/>
      <c r="K278" s="97"/>
      <c r="L278" s="97"/>
      <c r="M278" s="97"/>
      <c r="N278" s="98" t="str">
        <f ca="1" t="shared" si="16"/>
        <v/>
      </c>
      <c r="O278" s="98" t="str">
        <f ca="1">IF(A278="","",IF(ISERROR(MATCH($I278,SorP!B:B,0)),"",INDIRECT("'SorP'!$A$"&amp;MATCH($N278&amp;$I278,SorP!C:C,0))))</f>
        <v/>
      </c>
      <c r="P278" s="99"/>
      <c r="Q278" s="74" t="str">
        <f t="shared" si="17"/>
        <v/>
      </c>
      <c r="R278" s="74" t="b">
        <f t="shared" si="18"/>
        <v>1</v>
      </c>
      <c r="S278" s="74" t="str">
        <f t="shared" si="19"/>
        <v/>
      </c>
    </row>
    <row r="279" s="74" customFormat="1" ht="20.15" customHeight="1" spans="1:19">
      <c r="A279" s="95"/>
      <c r="B279" s="95"/>
      <c r="C279" s="95"/>
      <c r="D279" s="95"/>
      <c r="E279" s="95"/>
      <c r="F279" s="95"/>
      <c r="G279" s="96"/>
      <c r="H279" s="96"/>
      <c r="I279" s="97"/>
      <c r="J279" s="97"/>
      <c r="K279" s="97"/>
      <c r="L279" s="97"/>
      <c r="M279" s="97"/>
      <c r="N279" s="98" t="str">
        <f ca="1" t="shared" si="16"/>
        <v/>
      </c>
      <c r="O279" s="98" t="str">
        <f ca="1">IF(A279="","",IF(ISERROR(MATCH($I279,SorP!B:B,0)),"",INDIRECT("'SorP'!$A$"&amp;MATCH($N279&amp;$I279,SorP!C:C,0))))</f>
        <v/>
      </c>
      <c r="P279" s="99"/>
      <c r="Q279" s="74" t="str">
        <f t="shared" si="17"/>
        <v/>
      </c>
      <c r="R279" s="74" t="b">
        <f t="shared" si="18"/>
        <v>1</v>
      </c>
      <c r="S279" s="74" t="str">
        <f t="shared" si="19"/>
        <v/>
      </c>
    </row>
    <row r="280" s="74" customFormat="1" ht="20.15" customHeight="1" spans="1:19">
      <c r="A280" s="95"/>
      <c r="B280" s="95"/>
      <c r="C280" s="95"/>
      <c r="D280" s="95"/>
      <c r="E280" s="95"/>
      <c r="F280" s="95"/>
      <c r="G280" s="96"/>
      <c r="H280" s="96"/>
      <c r="I280" s="97"/>
      <c r="J280" s="97"/>
      <c r="K280" s="97"/>
      <c r="L280" s="97"/>
      <c r="M280" s="97"/>
      <c r="N280" s="98" t="str">
        <f ca="1" t="shared" si="16"/>
        <v/>
      </c>
      <c r="O280" s="98" t="str">
        <f ca="1">IF(A280="","",IF(ISERROR(MATCH($I280,SorP!B:B,0)),"",INDIRECT("'SorP'!$A$"&amp;MATCH($N280&amp;$I280,SorP!C:C,0))))</f>
        <v/>
      </c>
      <c r="P280" s="99"/>
      <c r="Q280" s="74" t="str">
        <f t="shared" si="17"/>
        <v/>
      </c>
      <c r="R280" s="74" t="b">
        <f t="shared" si="18"/>
        <v>1</v>
      </c>
      <c r="S280" s="74" t="str">
        <f t="shared" si="19"/>
        <v/>
      </c>
    </row>
    <row r="281" s="74" customFormat="1" ht="20.15" customHeight="1" spans="1:19">
      <c r="A281" s="95"/>
      <c r="B281" s="95"/>
      <c r="C281" s="95"/>
      <c r="D281" s="95"/>
      <c r="E281" s="95"/>
      <c r="F281" s="95"/>
      <c r="G281" s="96"/>
      <c r="H281" s="96"/>
      <c r="I281" s="97"/>
      <c r="J281" s="97"/>
      <c r="K281" s="97"/>
      <c r="L281" s="97"/>
      <c r="M281" s="97"/>
      <c r="N281" s="98" t="str">
        <f ca="1" t="shared" si="16"/>
        <v/>
      </c>
      <c r="O281" s="98" t="str">
        <f ca="1">IF(A281="","",IF(ISERROR(MATCH($I281,SorP!B:B,0)),"",INDIRECT("'SorP'!$A$"&amp;MATCH($N281&amp;$I281,SorP!C:C,0))))</f>
        <v/>
      </c>
      <c r="P281" s="99"/>
      <c r="Q281" s="74" t="str">
        <f t="shared" si="17"/>
        <v/>
      </c>
      <c r="R281" s="74" t="b">
        <f t="shared" si="18"/>
        <v>1</v>
      </c>
      <c r="S281" s="74" t="str">
        <f t="shared" si="19"/>
        <v/>
      </c>
    </row>
    <row r="282" s="74" customFormat="1" ht="20.15" customHeight="1" spans="1:19">
      <c r="A282" s="95"/>
      <c r="B282" s="95"/>
      <c r="C282" s="95"/>
      <c r="D282" s="95"/>
      <c r="E282" s="95"/>
      <c r="F282" s="95"/>
      <c r="G282" s="96"/>
      <c r="H282" s="96"/>
      <c r="I282" s="97"/>
      <c r="J282" s="97"/>
      <c r="K282" s="97"/>
      <c r="L282" s="97"/>
      <c r="M282" s="97"/>
      <c r="N282" s="98" t="str">
        <f ca="1" t="shared" si="16"/>
        <v/>
      </c>
      <c r="O282" s="98" t="str">
        <f ca="1">IF(A282="","",IF(ISERROR(MATCH($I282,SorP!B:B,0)),"",INDIRECT("'SorP'!$A$"&amp;MATCH($N282&amp;$I282,SorP!C:C,0))))</f>
        <v/>
      </c>
      <c r="P282" s="99"/>
      <c r="Q282" s="74" t="str">
        <f t="shared" si="17"/>
        <v/>
      </c>
      <c r="R282" s="74" t="b">
        <f t="shared" si="18"/>
        <v>1</v>
      </c>
      <c r="S282" s="74" t="str">
        <f t="shared" si="19"/>
        <v/>
      </c>
    </row>
    <row r="283" s="74" customFormat="1" ht="20.15" customHeight="1" spans="1:19">
      <c r="A283" s="95"/>
      <c r="B283" s="95"/>
      <c r="C283" s="95"/>
      <c r="D283" s="95"/>
      <c r="E283" s="95"/>
      <c r="F283" s="95"/>
      <c r="G283" s="96"/>
      <c r="H283" s="96"/>
      <c r="I283" s="97"/>
      <c r="J283" s="97"/>
      <c r="K283" s="97"/>
      <c r="L283" s="97"/>
      <c r="M283" s="97"/>
      <c r="N283" s="98" t="str">
        <f ca="1" t="shared" si="16"/>
        <v/>
      </c>
      <c r="O283" s="98" t="str">
        <f ca="1">IF(A283="","",IF(ISERROR(MATCH($I283,SorP!B:B,0)),"",INDIRECT("'SorP'!$A$"&amp;MATCH($N283&amp;$I283,SorP!C:C,0))))</f>
        <v/>
      </c>
      <c r="P283" s="99"/>
      <c r="Q283" s="74" t="str">
        <f t="shared" si="17"/>
        <v/>
      </c>
      <c r="R283" s="74" t="b">
        <f t="shared" si="18"/>
        <v>1</v>
      </c>
      <c r="S283" s="74" t="str">
        <f t="shared" si="19"/>
        <v/>
      </c>
    </row>
    <row r="284" s="74" customFormat="1" ht="20.15" customHeight="1" spans="1:19">
      <c r="A284" s="95"/>
      <c r="B284" s="95"/>
      <c r="C284" s="95"/>
      <c r="D284" s="95"/>
      <c r="E284" s="95"/>
      <c r="F284" s="95"/>
      <c r="G284" s="96"/>
      <c r="H284" s="96"/>
      <c r="I284" s="97"/>
      <c r="J284" s="97"/>
      <c r="K284" s="97"/>
      <c r="L284" s="97"/>
      <c r="M284" s="97"/>
      <c r="N284" s="98" t="str">
        <f ca="1" t="shared" si="16"/>
        <v/>
      </c>
      <c r="O284" s="98" t="str">
        <f ca="1">IF(A284="","",IF(ISERROR(MATCH($I284,SorP!B:B,0)),"",INDIRECT("'SorP'!$A$"&amp;MATCH($N284&amp;$I284,SorP!C:C,0))))</f>
        <v/>
      </c>
      <c r="P284" s="99"/>
      <c r="Q284" s="74" t="str">
        <f t="shared" si="17"/>
        <v/>
      </c>
      <c r="R284" s="74" t="b">
        <f t="shared" si="18"/>
        <v>1</v>
      </c>
      <c r="S284" s="74" t="str">
        <f t="shared" si="19"/>
        <v/>
      </c>
    </row>
    <row r="285" s="74" customFormat="1" ht="20.15" customHeight="1" spans="1:19">
      <c r="A285" s="95"/>
      <c r="B285" s="95"/>
      <c r="C285" s="95"/>
      <c r="D285" s="95"/>
      <c r="E285" s="95"/>
      <c r="F285" s="95"/>
      <c r="G285" s="96"/>
      <c r="H285" s="96"/>
      <c r="I285" s="97"/>
      <c r="J285" s="97"/>
      <c r="K285" s="97"/>
      <c r="L285" s="97"/>
      <c r="M285" s="97"/>
      <c r="N285" s="98" t="str">
        <f ca="1" t="shared" si="16"/>
        <v/>
      </c>
      <c r="O285" s="98" t="str">
        <f ca="1">IF(A285="","",IF(ISERROR(MATCH($I285,SorP!B:B,0)),"",INDIRECT("'SorP'!$A$"&amp;MATCH($N285&amp;$I285,SorP!C:C,0))))</f>
        <v/>
      </c>
      <c r="P285" s="99"/>
      <c r="Q285" s="74" t="str">
        <f t="shared" si="17"/>
        <v/>
      </c>
      <c r="R285" s="74" t="b">
        <f t="shared" si="18"/>
        <v>1</v>
      </c>
      <c r="S285" s="74" t="str">
        <f t="shared" si="19"/>
        <v/>
      </c>
    </row>
    <row r="286" s="74" customFormat="1" ht="20.15" customHeight="1" spans="1:19">
      <c r="A286" s="95"/>
      <c r="B286" s="95"/>
      <c r="C286" s="95"/>
      <c r="D286" s="95"/>
      <c r="E286" s="95"/>
      <c r="F286" s="95"/>
      <c r="G286" s="96"/>
      <c r="H286" s="96"/>
      <c r="I286" s="97"/>
      <c r="J286" s="97"/>
      <c r="K286" s="97"/>
      <c r="L286" s="97"/>
      <c r="M286" s="97"/>
      <c r="N286" s="98" t="str">
        <f ca="1" t="shared" si="16"/>
        <v/>
      </c>
      <c r="O286" s="98" t="str">
        <f ca="1">IF(A286="","",IF(ISERROR(MATCH($I286,SorP!B:B,0)),"",INDIRECT("'SorP'!$A$"&amp;MATCH($N286&amp;$I286,SorP!C:C,0))))</f>
        <v/>
      </c>
      <c r="P286" s="99"/>
      <c r="Q286" s="74" t="str">
        <f t="shared" si="17"/>
        <v/>
      </c>
      <c r="R286" s="74" t="b">
        <f t="shared" si="18"/>
        <v>1</v>
      </c>
      <c r="S286" s="74" t="str">
        <f t="shared" si="19"/>
        <v/>
      </c>
    </row>
    <row r="287" s="74" customFormat="1" ht="20.15" customHeight="1" spans="1:19">
      <c r="A287" s="95"/>
      <c r="B287" s="95"/>
      <c r="C287" s="95"/>
      <c r="D287" s="95"/>
      <c r="E287" s="95"/>
      <c r="F287" s="95"/>
      <c r="G287" s="96"/>
      <c r="H287" s="96"/>
      <c r="I287" s="97"/>
      <c r="J287" s="97"/>
      <c r="K287" s="97"/>
      <c r="L287" s="97"/>
      <c r="M287" s="97"/>
      <c r="N287" s="98" t="str">
        <f ca="1" t="shared" si="16"/>
        <v/>
      </c>
      <c r="O287" s="98" t="str">
        <f ca="1">IF(A287="","",IF(ISERROR(MATCH($I287,SorP!B:B,0)),"",INDIRECT("'SorP'!$A$"&amp;MATCH($N287&amp;$I287,SorP!C:C,0))))</f>
        <v/>
      </c>
      <c r="P287" s="99"/>
      <c r="Q287" s="74" t="str">
        <f t="shared" si="17"/>
        <v/>
      </c>
      <c r="R287" s="74" t="b">
        <f t="shared" si="18"/>
        <v>1</v>
      </c>
      <c r="S287" s="74" t="str">
        <f t="shared" si="19"/>
        <v/>
      </c>
    </row>
    <row r="288" s="74" customFormat="1" ht="20.15" customHeight="1" spans="1:19">
      <c r="A288" s="95"/>
      <c r="B288" s="95"/>
      <c r="C288" s="95"/>
      <c r="D288" s="95"/>
      <c r="E288" s="95"/>
      <c r="F288" s="95"/>
      <c r="G288" s="96"/>
      <c r="H288" s="96"/>
      <c r="I288" s="97"/>
      <c r="J288" s="97"/>
      <c r="K288" s="97"/>
      <c r="L288" s="97"/>
      <c r="M288" s="97"/>
      <c r="N288" s="98" t="str">
        <f ca="1" t="shared" si="16"/>
        <v/>
      </c>
      <c r="O288" s="98" t="str">
        <f ca="1">IF(A288="","",IF(ISERROR(MATCH($I288,SorP!B:B,0)),"",INDIRECT("'SorP'!$A$"&amp;MATCH($N288&amp;$I288,SorP!C:C,0))))</f>
        <v/>
      </c>
      <c r="P288" s="99"/>
      <c r="Q288" s="74" t="str">
        <f t="shared" si="17"/>
        <v/>
      </c>
      <c r="R288" s="74" t="b">
        <f t="shared" si="18"/>
        <v>1</v>
      </c>
      <c r="S288" s="74" t="str">
        <f t="shared" si="19"/>
        <v/>
      </c>
    </row>
    <row r="289" s="74" customFormat="1" ht="20.15" customHeight="1" spans="1:19">
      <c r="A289" s="95"/>
      <c r="B289" s="95"/>
      <c r="C289" s="95"/>
      <c r="D289" s="95"/>
      <c r="E289" s="95"/>
      <c r="F289" s="95"/>
      <c r="G289" s="96"/>
      <c r="H289" s="96"/>
      <c r="I289" s="97"/>
      <c r="J289" s="97"/>
      <c r="K289" s="97"/>
      <c r="L289" s="97"/>
      <c r="M289" s="97"/>
      <c r="N289" s="98" t="str">
        <f ca="1" t="shared" si="16"/>
        <v/>
      </c>
      <c r="O289" s="98" t="str">
        <f ca="1">IF(A289="","",IF(ISERROR(MATCH($I289,SorP!B:B,0)),"",INDIRECT("'SorP'!$A$"&amp;MATCH($N289&amp;$I289,SorP!C:C,0))))</f>
        <v/>
      </c>
      <c r="P289" s="99"/>
      <c r="Q289" s="74" t="str">
        <f t="shared" si="17"/>
        <v/>
      </c>
      <c r="R289" s="74" t="b">
        <f t="shared" si="18"/>
        <v>1</v>
      </c>
      <c r="S289" s="74" t="str">
        <f t="shared" si="19"/>
        <v/>
      </c>
    </row>
    <row r="290" s="74" customFormat="1" ht="20.15" customHeight="1" spans="1:19">
      <c r="A290" s="95"/>
      <c r="B290" s="95"/>
      <c r="C290" s="95"/>
      <c r="D290" s="95"/>
      <c r="E290" s="95"/>
      <c r="F290" s="95"/>
      <c r="G290" s="96"/>
      <c r="H290" s="96"/>
      <c r="I290" s="97"/>
      <c r="J290" s="97"/>
      <c r="K290" s="97"/>
      <c r="L290" s="97"/>
      <c r="M290" s="97"/>
      <c r="N290" s="98" t="str">
        <f ca="1" t="shared" si="16"/>
        <v/>
      </c>
      <c r="O290" s="98" t="str">
        <f ca="1">IF(A290="","",IF(ISERROR(MATCH($I290,SorP!B:B,0)),"",INDIRECT("'SorP'!$A$"&amp;MATCH($N290&amp;$I290,SorP!C:C,0))))</f>
        <v/>
      </c>
      <c r="P290" s="99"/>
      <c r="Q290" s="74" t="str">
        <f t="shared" si="17"/>
        <v/>
      </c>
      <c r="R290" s="74" t="b">
        <f t="shared" si="18"/>
        <v>1</v>
      </c>
      <c r="S290" s="74" t="str">
        <f t="shared" si="19"/>
        <v/>
      </c>
    </row>
    <row r="291" s="74" customFormat="1" ht="20.15" customHeight="1" spans="1:19">
      <c r="A291" s="95"/>
      <c r="B291" s="95"/>
      <c r="C291" s="95"/>
      <c r="D291" s="95"/>
      <c r="E291" s="95"/>
      <c r="F291" s="95"/>
      <c r="G291" s="96"/>
      <c r="H291" s="96"/>
      <c r="I291" s="97"/>
      <c r="J291" s="97"/>
      <c r="K291" s="97"/>
      <c r="L291" s="97"/>
      <c r="M291" s="97"/>
      <c r="N291" s="98" t="str">
        <f ca="1" t="shared" si="16"/>
        <v/>
      </c>
      <c r="O291" s="98" t="str">
        <f ca="1">IF(A291="","",IF(ISERROR(MATCH($I291,SorP!B:B,0)),"",INDIRECT("'SorP'!$A$"&amp;MATCH($N291&amp;$I291,SorP!C:C,0))))</f>
        <v/>
      </c>
      <c r="P291" s="99"/>
      <c r="Q291" s="74" t="str">
        <f t="shared" si="17"/>
        <v/>
      </c>
      <c r="R291" s="74" t="b">
        <f t="shared" si="18"/>
        <v>1</v>
      </c>
      <c r="S291" s="74" t="str">
        <f t="shared" si="19"/>
        <v/>
      </c>
    </row>
    <row r="292" s="74" customFormat="1" ht="20.15" customHeight="1" spans="1:19">
      <c r="A292" s="95"/>
      <c r="B292" s="95"/>
      <c r="C292" s="95"/>
      <c r="D292" s="95"/>
      <c r="E292" s="95"/>
      <c r="F292" s="95"/>
      <c r="G292" s="96"/>
      <c r="H292" s="96"/>
      <c r="I292" s="97"/>
      <c r="J292" s="97"/>
      <c r="K292" s="97"/>
      <c r="L292" s="97"/>
      <c r="M292" s="97"/>
      <c r="N292" s="98" t="str">
        <f ca="1" t="shared" si="16"/>
        <v/>
      </c>
      <c r="O292" s="98" t="str">
        <f ca="1">IF(A292="","",IF(ISERROR(MATCH($I292,SorP!B:B,0)),"",INDIRECT("'SorP'!$A$"&amp;MATCH($N292&amp;$I292,SorP!C:C,0))))</f>
        <v/>
      </c>
      <c r="P292" s="99"/>
      <c r="Q292" s="74" t="str">
        <f t="shared" si="17"/>
        <v/>
      </c>
      <c r="R292" s="74" t="b">
        <f t="shared" si="18"/>
        <v>1</v>
      </c>
      <c r="S292" s="74" t="str">
        <f t="shared" si="19"/>
        <v/>
      </c>
    </row>
    <row r="293" s="74" customFormat="1" ht="20.15" customHeight="1" spans="1:19">
      <c r="A293" s="95"/>
      <c r="B293" s="95"/>
      <c r="C293" s="95"/>
      <c r="D293" s="95"/>
      <c r="E293" s="95"/>
      <c r="F293" s="95"/>
      <c r="G293" s="96"/>
      <c r="H293" s="96"/>
      <c r="I293" s="97"/>
      <c r="J293" s="97"/>
      <c r="K293" s="97"/>
      <c r="L293" s="97"/>
      <c r="M293" s="97"/>
      <c r="N293" s="98" t="str">
        <f ca="1" t="shared" si="16"/>
        <v/>
      </c>
      <c r="O293" s="98" t="str">
        <f ca="1">IF(A293="","",IF(ISERROR(MATCH($I293,SorP!B:B,0)),"",INDIRECT("'SorP'!$A$"&amp;MATCH($N293&amp;$I293,SorP!C:C,0))))</f>
        <v/>
      </c>
      <c r="P293" s="99"/>
      <c r="Q293" s="74" t="str">
        <f t="shared" si="17"/>
        <v/>
      </c>
      <c r="R293" s="74" t="b">
        <f t="shared" si="18"/>
        <v>1</v>
      </c>
      <c r="S293" s="74" t="str">
        <f t="shared" si="19"/>
        <v/>
      </c>
    </row>
    <row r="294" s="74" customFormat="1" ht="20.15" customHeight="1" spans="1:19">
      <c r="A294" s="95"/>
      <c r="B294" s="95"/>
      <c r="C294" s="95"/>
      <c r="D294" s="95"/>
      <c r="E294" s="95"/>
      <c r="F294" s="95"/>
      <c r="G294" s="96"/>
      <c r="H294" s="96"/>
      <c r="I294" s="97"/>
      <c r="J294" s="97"/>
      <c r="K294" s="97"/>
      <c r="L294" s="97"/>
      <c r="M294" s="97"/>
      <c r="N294" s="98" t="str">
        <f ca="1" t="shared" si="16"/>
        <v/>
      </c>
      <c r="O294" s="98" t="str">
        <f ca="1">IF(A294="","",IF(ISERROR(MATCH($I294,SorP!B:B,0)),"",INDIRECT("'SorP'!$A$"&amp;MATCH($N294&amp;$I294,SorP!C:C,0))))</f>
        <v/>
      </c>
      <c r="P294" s="99"/>
      <c r="Q294" s="74" t="str">
        <f t="shared" si="17"/>
        <v/>
      </c>
      <c r="R294" s="74" t="b">
        <f t="shared" si="18"/>
        <v>1</v>
      </c>
      <c r="S294" s="74" t="str">
        <f t="shared" si="19"/>
        <v/>
      </c>
    </row>
    <row r="295" s="74" customFormat="1" ht="20.15" customHeight="1" spans="1:19">
      <c r="A295" s="95"/>
      <c r="B295" s="95"/>
      <c r="C295" s="95"/>
      <c r="D295" s="95"/>
      <c r="E295" s="95"/>
      <c r="F295" s="95"/>
      <c r="G295" s="96"/>
      <c r="H295" s="96"/>
      <c r="I295" s="97"/>
      <c r="J295" s="97"/>
      <c r="K295" s="97"/>
      <c r="L295" s="97"/>
      <c r="M295" s="97"/>
      <c r="N295" s="98" t="str">
        <f ca="1" t="shared" si="16"/>
        <v/>
      </c>
      <c r="O295" s="98" t="str">
        <f ca="1">IF(A295="","",IF(ISERROR(MATCH($I295,SorP!B:B,0)),"",INDIRECT("'SorP'!$A$"&amp;MATCH($N295&amp;$I295,SorP!C:C,0))))</f>
        <v/>
      </c>
      <c r="P295" s="99"/>
      <c r="Q295" s="74" t="str">
        <f t="shared" si="17"/>
        <v/>
      </c>
      <c r="R295" s="74" t="b">
        <f t="shared" si="18"/>
        <v>1</v>
      </c>
      <c r="S295" s="74" t="str">
        <f t="shared" si="19"/>
        <v/>
      </c>
    </row>
    <row r="296" s="74" customFormat="1" ht="20.15" customHeight="1" spans="1:19">
      <c r="A296" s="95"/>
      <c r="B296" s="95"/>
      <c r="C296" s="95"/>
      <c r="D296" s="95"/>
      <c r="E296" s="95"/>
      <c r="F296" s="95"/>
      <c r="G296" s="96"/>
      <c r="H296" s="96"/>
      <c r="I296" s="97"/>
      <c r="J296" s="97"/>
      <c r="K296" s="97"/>
      <c r="L296" s="97"/>
      <c r="M296" s="97"/>
      <c r="N296" s="98" t="str">
        <f ca="1" t="shared" si="16"/>
        <v/>
      </c>
      <c r="O296" s="98" t="str">
        <f ca="1">IF(A296="","",IF(ISERROR(MATCH($I296,SorP!B:B,0)),"",INDIRECT("'SorP'!$A$"&amp;MATCH($N296&amp;$I296,SorP!C:C,0))))</f>
        <v/>
      </c>
      <c r="P296" s="99"/>
      <c r="Q296" s="74" t="str">
        <f t="shared" si="17"/>
        <v/>
      </c>
      <c r="R296" s="74" t="b">
        <f t="shared" si="18"/>
        <v>1</v>
      </c>
      <c r="S296" s="74" t="str">
        <f t="shared" si="19"/>
        <v/>
      </c>
    </row>
    <row r="297" s="74" customFormat="1" ht="20.15" customHeight="1" spans="1:19">
      <c r="A297" s="95"/>
      <c r="B297" s="95"/>
      <c r="C297" s="95"/>
      <c r="D297" s="95"/>
      <c r="E297" s="95"/>
      <c r="F297" s="95"/>
      <c r="G297" s="96"/>
      <c r="H297" s="96"/>
      <c r="I297" s="97"/>
      <c r="J297" s="97"/>
      <c r="K297" s="97"/>
      <c r="L297" s="97"/>
      <c r="M297" s="97"/>
      <c r="N297" s="98" t="str">
        <f ca="1" t="shared" si="16"/>
        <v/>
      </c>
      <c r="O297" s="98" t="str">
        <f ca="1">IF(A297="","",IF(ISERROR(MATCH($I297,SorP!B:B,0)),"",INDIRECT("'SorP'!$A$"&amp;MATCH($N297&amp;$I297,SorP!C:C,0))))</f>
        <v/>
      </c>
      <c r="P297" s="99"/>
      <c r="Q297" s="74" t="str">
        <f t="shared" si="17"/>
        <v/>
      </c>
      <c r="R297" s="74" t="b">
        <f t="shared" si="18"/>
        <v>1</v>
      </c>
      <c r="S297" s="74" t="str">
        <f t="shared" si="19"/>
        <v/>
      </c>
    </row>
    <row r="298" s="74" customFormat="1" ht="20.15" customHeight="1" spans="1:19">
      <c r="A298" s="95"/>
      <c r="B298" s="95"/>
      <c r="C298" s="95"/>
      <c r="D298" s="95"/>
      <c r="E298" s="95"/>
      <c r="F298" s="95"/>
      <c r="G298" s="96"/>
      <c r="H298" s="96"/>
      <c r="I298" s="97"/>
      <c r="J298" s="97"/>
      <c r="K298" s="97"/>
      <c r="L298" s="97"/>
      <c r="M298" s="97"/>
      <c r="N298" s="98" t="str">
        <f ca="1" t="shared" si="16"/>
        <v/>
      </c>
      <c r="O298" s="98" t="str">
        <f ca="1">IF(A298="","",IF(ISERROR(MATCH($I298,SorP!B:B,0)),"",INDIRECT("'SorP'!$A$"&amp;MATCH($N298&amp;$I298,SorP!C:C,0))))</f>
        <v/>
      </c>
      <c r="P298" s="99"/>
      <c r="Q298" s="74" t="str">
        <f t="shared" si="17"/>
        <v/>
      </c>
      <c r="R298" s="74" t="b">
        <f t="shared" si="18"/>
        <v>1</v>
      </c>
      <c r="S298" s="74" t="str">
        <f t="shared" si="19"/>
        <v/>
      </c>
    </row>
    <row r="299" s="74" customFormat="1" ht="20.15" customHeight="1" spans="1:19">
      <c r="A299" s="95"/>
      <c r="B299" s="95"/>
      <c r="C299" s="95"/>
      <c r="D299" s="95"/>
      <c r="E299" s="95"/>
      <c r="F299" s="95"/>
      <c r="G299" s="96"/>
      <c r="H299" s="96"/>
      <c r="I299" s="97"/>
      <c r="J299" s="97"/>
      <c r="K299" s="97"/>
      <c r="L299" s="97"/>
      <c r="M299" s="97"/>
      <c r="N299" s="98" t="str">
        <f ca="1" t="shared" si="16"/>
        <v/>
      </c>
      <c r="O299" s="98" t="str">
        <f ca="1">IF(A299="","",IF(ISERROR(MATCH($I299,SorP!B:B,0)),"",INDIRECT("'SorP'!$A$"&amp;MATCH($N299&amp;$I299,SorP!C:C,0))))</f>
        <v/>
      </c>
      <c r="P299" s="99"/>
      <c r="Q299" s="74" t="str">
        <f t="shared" si="17"/>
        <v/>
      </c>
      <c r="R299" s="74" t="b">
        <f t="shared" si="18"/>
        <v>1</v>
      </c>
      <c r="S299" s="74" t="str">
        <f t="shared" si="19"/>
        <v/>
      </c>
    </row>
    <row r="300" s="74" customFormat="1" ht="20.15" customHeight="1" spans="1:19">
      <c r="A300" s="95"/>
      <c r="B300" s="95"/>
      <c r="C300" s="95"/>
      <c r="D300" s="95"/>
      <c r="E300" s="95"/>
      <c r="F300" s="95"/>
      <c r="G300" s="96"/>
      <c r="H300" s="96"/>
      <c r="I300" s="97"/>
      <c r="J300" s="97"/>
      <c r="K300" s="97"/>
      <c r="L300" s="97"/>
      <c r="M300" s="97"/>
      <c r="N300" s="98" t="str">
        <f ca="1" t="shared" si="16"/>
        <v/>
      </c>
      <c r="O300" s="98" t="str">
        <f ca="1">IF(A300="","",IF(ISERROR(MATCH($I300,SorP!B:B,0)),"",INDIRECT("'SorP'!$A$"&amp;MATCH($N300&amp;$I300,SorP!C:C,0))))</f>
        <v/>
      </c>
      <c r="P300" s="99"/>
      <c r="Q300" s="74" t="str">
        <f t="shared" si="17"/>
        <v/>
      </c>
      <c r="R300" s="74" t="b">
        <f t="shared" si="18"/>
        <v>1</v>
      </c>
      <c r="S300" s="74" t="str">
        <f t="shared" si="19"/>
        <v/>
      </c>
    </row>
    <row r="301" s="74" customFormat="1" ht="20.15" customHeight="1" spans="1:19">
      <c r="A301" s="95"/>
      <c r="B301" s="95"/>
      <c r="C301" s="95"/>
      <c r="D301" s="95"/>
      <c r="E301" s="95"/>
      <c r="F301" s="95"/>
      <c r="G301" s="96"/>
      <c r="H301" s="96"/>
      <c r="I301" s="97"/>
      <c r="J301" s="97"/>
      <c r="K301" s="97"/>
      <c r="L301" s="97"/>
      <c r="M301" s="97"/>
      <c r="N301" s="98" t="str">
        <f ca="1" t="shared" si="16"/>
        <v/>
      </c>
      <c r="O301" s="98" t="str">
        <f ca="1">IF(A301="","",IF(ISERROR(MATCH($I301,SorP!B:B,0)),"",INDIRECT("'SorP'!$A$"&amp;MATCH($N301&amp;$I301,SorP!C:C,0))))</f>
        <v/>
      </c>
      <c r="P301" s="99"/>
      <c r="Q301" s="74" t="str">
        <f t="shared" si="17"/>
        <v/>
      </c>
      <c r="R301" s="74" t="b">
        <f t="shared" si="18"/>
        <v>1</v>
      </c>
      <c r="S301" s="74" t="str">
        <f t="shared" si="19"/>
        <v/>
      </c>
    </row>
    <row r="302" s="74" customFormat="1" ht="20.15" customHeight="1" spans="1:19">
      <c r="A302" s="95"/>
      <c r="B302" s="95"/>
      <c r="C302" s="95"/>
      <c r="D302" s="95"/>
      <c r="E302" s="95"/>
      <c r="F302" s="95"/>
      <c r="G302" s="96"/>
      <c r="H302" s="96"/>
      <c r="I302" s="97"/>
      <c r="J302" s="97"/>
      <c r="K302" s="97"/>
      <c r="L302" s="97"/>
      <c r="M302" s="97"/>
      <c r="N302" s="98" t="str">
        <f ca="1" t="shared" si="16"/>
        <v/>
      </c>
      <c r="O302" s="98" t="str">
        <f ca="1">IF(A302="","",IF(ISERROR(MATCH($I302,SorP!B:B,0)),"",INDIRECT("'SorP'!$A$"&amp;MATCH($N302&amp;$I302,SorP!C:C,0))))</f>
        <v/>
      </c>
      <c r="P302" s="99"/>
      <c r="Q302" s="74" t="str">
        <f t="shared" si="17"/>
        <v/>
      </c>
      <c r="R302" s="74" t="b">
        <f t="shared" si="18"/>
        <v>1</v>
      </c>
      <c r="S302" s="74" t="str">
        <f t="shared" si="19"/>
        <v/>
      </c>
    </row>
    <row r="303" s="74" customFormat="1" ht="20.15" customHeight="1" spans="1:19">
      <c r="A303" s="95"/>
      <c r="B303" s="95"/>
      <c r="C303" s="95"/>
      <c r="D303" s="95"/>
      <c r="E303" s="95"/>
      <c r="F303" s="95"/>
      <c r="G303" s="96"/>
      <c r="H303" s="96"/>
      <c r="I303" s="97"/>
      <c r="J303" s="97"/>
      <c r="K303" s="97"/>
      <c r="L303" s="97"/>
      <c r="M303" s="97"/>
      <c r="N303" s="98" t="str">
        <f ca="1" t="shared" si="16"/>
        <v/>
      </c>
      <c r="O303" s="98" t="str">
        <f ca="1">IF(A303="","",IF(ISERROR(MATCH($I303,SorP!B:B,0)),"",INDIRECT("'SorP'!$A$"&amp;MATCH($N303&amp;$I303,SorP!C:C,0))))</f>
        <v/>
      </c>
      <c r="P303" s="99"/>
      <c r="Q303" s="74" t="str">
        <f t="shared" si="17"/>
        <v/>
      </c>
      <c r="R303" s="74" t="b">
        <f t="shared" si="18"/>
        <v>1</v>
      </c>
      <c r="S303" s="74" t="str">
        <f t="shared" si="19"/>
        <v/>
      </c>
    </row>
    <row r="304" s="74" customFormat="1" ht="20.15" customHeight="1" spans="1:19">
      <c r="A304" s="95"/>
      <c r="B304" s="95"/>
      <c r="C304" s="95"/>
      <c r="D304" s="95"/>
      <c r="E304" s="95"/>
      <c r="F304" s="95"/>
      <c r="G304" s="96"/>
      <c r="H304" s="96"/>
      <c r="I304" s="97"/>
      <c r="J304" s="97"/>
      <c r="K304" s="97"/>
      <c r="L304" s="97"/>
      <c r="M304" s="97"/>
      <c r="N304" s="98" t="str">
        <f ca="1" t="shared" si="16"/>
        <v/>
      </c>
      <c r="O304" s="98" t="str">
        <f ca="1">IF(A304="","",IF(ISERROR(MATCH($I304,SorP!B:B,0)),"",INDIRECT("'SorP'!$A$"&amp;MATCH($N304&amp;$I304,SorP!C:C,0))))</f>
        <v/>
      </c>
      <c r="P304" s="99"/>
      <c r="Q304" s="74" t="str">
        <f t="shared" si="17"/>
        <v/>
      </c>
      <c r="R304" s="74" t="b">
        <f t="shared" si="18"/>
        <v>1</v>
      </c>
      <c r="S304" s="74" t="str">
        <f t="shared" si="19"/>
        <v/>
      </c>
    </row>
    <row r="305" s="74" customFormat="1" ht="20.15" customHeight="1" spans="1:19">
      <c r="A305" s="95"/>
      <c r="B305" s="95"/>
      <c r="C305" s="95"/>
      <c r="D305" s="95"/>
      <c r="E305" s="95"/>
      <c r="F305" s="95"/>
      <c r="G305" s="96"/>
      <c r="H305" s="96"/>
      <c r="I305" s="97"/>
      <c r="J305" s="97"/>
      <c r="K305" s="97"/>
      <c r="L305" s="97"/>
      <c r="M305" s="97"/>
      <c r="N305" s="98" t="str">
        <f ca="1" t="shared" si="16"/>
        <v/>
      </c>
      <c r="O305" s="98" t="str">
        <f ca="1">IF(A305="","",IF(ISERROR(MATCH($I305,SorP!B:B,0)),"",INDIRECT("'SorP'!$A$"&amp;MATCH($N305&amp;$I305,SorP!C:C,0))))</f>
        <v/>
      </c>
      <c r="P305" s="99"/>
      <c r="Q305" s="74" t="str">
        <f t="shared" si="17"/>
        <v/>
      </c>
      <c r="R305" s="74" t="b">
        <f t="shared" si="18"/>
        <v>1</v>
      </c>
      <c r="S305" s="74" t="str">
        <f t="shared" si="19"/>
        <v/>
      </c>
    </row>
    <row r="306" s="74" customFormat="1" ht="20.15" customHeight="1" spans="1:19">
      <c r="A306" s="95"/>
      <c r="B306" s="95"/>
      <c r="C306" s="95"/>
      <c r="D306" s="95"/>
      <c r="E306" s="95"/>
      <c r="F306" s="95"/>
      <c r="G306" s="96"/>
      <c r="H306" s="96"/>
      <c r="I306" s="97"/>
      <c r="J306" s="97"/>
      <c r="K306" s="97"/>
      <c r="L306" s="97"/>
      <c r="M306" s="97"/>
      <c r="N306" s="98" t="str">
        <f ca="1" t="shared" si="16"/>
        <v/>
      </c>
      <c r="O306" s="98" t="str">
        <f ca="1">IF(A306="","",IF(ISERROR(MATCH($I306,SorP!B:B,0)),"",INDIRECT("'SorP'!$A$"&amp;MATCH($N306&amp;$I306,SorP!C:C,0))))</f>
        <v/>
      </c>
      <c r="P306" s="99"/>
      <c r="Q306" s="74" t="str">
        <f t="shared" si="17"/>
        <v/>
      </c>
      <c r="R306" s="74" t="b">
        <f t="shared" si="18"/>
        <v>1</v>
      </c>
      <c r="S306" s="74" t="str">
        <f t="shared" si="19"/>
        <v/>
      </c>
    </row>
    <row r="307" s="74" customFormat="1" ht="20.15" customHeight="1" spans="1:19">
      <c r="A307" s="95"/>
      <c r="B307" s="95"/>
      <c r="C307" s="95"/>
      <c r="D307" s="95"/>
      <c r="E307" s="95"/>
      <c r="F307" s="95"/>
      <c r="G307" s="96"/>
      <c r="H307" s="96"/>
      <c r="I307" s="97"/>
      <c r="J307" s="97"/>
      <c r="K307" s="97"/>
      <c r="L307" s="97"/>
      <c r="M307" s="97"/>
      <c r="N307" s="98" t="str">
        <f ca="1" t="shared" si="16"/>
        <v/>
      </c>
      <c r="O307" s="98" t="str">
        <f ca="1">IF(A307="","",IF(ISERROR(MATCH($I307,SorP!B:B,0)),"",INDIRECT("'SorP'!$A$"&amp;MATCH($N307&amp;$I307,SorP!C:C,0))))</f>
        <v/>
      </c>
      <c r="P307" s="99"/>
      <c r="Q307" s="74" t="str">
        <f t="shared" si="17"/>
        <v/>
      </c>
      <c r="R307" s="74" t="b">
        <f t="shared" si="18"/>
        <v>1</v>
      </c>
      <c r="S307" s="74" t="str">
        <f t="shared" si="19"/>
        <v/>
      </c>
    </row>
    <row r="308" s="74" customFormat="1" ht="20.15" customHeight="1" spans="1:19">
      <c r="A308" s="95"/>
      <c r="B308" s="95"/>
      <c r="C308" s="95"/>
      <c r="D308" s="95"/>
      <c r="E308" s="95"/>
      <c r="F308" s="95"/>
      <c r="G308" s="96"/>
      <c r="H308" s="96"/>
      <c r="I308" s="97"/>
      <c r="J308" s="97"/>
      <c r="K308" s="97"/>
      <c r="L308" s="97"/>
      <c r="M308" s="97"/>
      <c r="N308" s="98" t="str">
        <f ca="1" t="shared" si="16"/>
        <v/>
      </c>
      <c r="O308" s="98" t="str">
        <f ca="1">IF(A308="","",IF(ISERROR(MATCH($I308,SorP!B:B,0)),"",INDIRECT("'SorP'!$A$"&amp;MATCH($N308&amp;$I308,SorP!C:C,0))))</f>
        <v/>
      </c>
      <c r="P308" s="99"/>
      <c r="Q308" s="74" t="str">
        <f t="shared" si="17"/>
        <v/>
      </c>
      <c r="R308" s="74" t="b">
        <f t="shared" si="18"/>
        <v>1</v>
      </c>
      <c r="S308" s="74" t="str">
        <f t="shared" si="19"/>
        <v/>
      </c>
    </row>
    <row r="309" s="74" customFormat="1" ht="20.15" customHeight="1" spans="1:19">
      <c r="A309" s="95"/>
      <c r="B309" s="95"/>
      <c r="C309" s="95"/>
      <c r="D309" s="95"/>
      <c r="E309" s="95"/>
      <c r="F309" s="95"/>
      <c r="G309" s="96"/>
      <c r="H309" s="96"/>
      <c r="I309" s="97"/>
      <c r="J309" s="97"/>
      <c r="K309" s="97"/>
      <c r="L309" s="97"/>
      <c r="M309" s="97"/>
      <c r="N309" s="98" t="str">
        <f ca="1" t="shared" si="16"/>
        <v/>
      </c>
      <c r="O309" s="98" t="str">
        <f ca="1">IF(A309="","",IF(ISERROR(MATCH($I309,SorP!B:B,0)),"",INDIRECT("'SorP'!$A$"&amp;MATCH($N309&amp;$I309,SorP!C:C,0))))</f>
        <v/>
      </c>
      <c r="P309" s="99"/>
      <c r="Q309" s="74" t="str">
        <f t="shared" si="17"/>
        <v/>
      </c>
      <c r="R309" s="74" t="b">
        <f t="shared" si="18"/>
        <v>1</v>
      </c>
      <c r="S309" s="74" t="str">
        <f t="shared" si="19"/>
        <v/>
      </c>
    </row>
    <row r="310" s="74" customFormat="1" ht="20.15" customHeight="1" spans="1:19">
      <c r="A310" s="95"/>
      <c r="B310" s="95"/>
      <c r="C310" s="95"/>
      <c r="D310" s="95"/>
      <c r="E310" s="95"/>
      <c r="F310" s="95"/>
      <c r="G310" s="96"/>
      <c r="H310" s="96"/>
      <c r="I310" s="97"/>
      <c r="J310" s="97"/>
      <c r="K310" s="97"/>
      <c r="L310" s="97"/>
      <c r="M310" s="97"/>
      <c r="N310" s="98" t="str">
        <f ca="1" t="shared" si="16"/>
        <v/>
      </c>
      <c r="O310" s="98" t="str">
        <f ca="1">IF(A310="","",IF(ISERROR(MATCH($I310,SorP!B:B,0)),"",INDIRECT("'SorP'!$A$"&amp;MATCH($N310&amp;$I310,SorP!C:C,0))))</f>
        <v/>
      </c>
      <c r="P310" s="99"/>
      <c r="Q310" s="74" t="str">
        <f t="shared" si="17"/>
        <v/>
      </c>
      <c r="R310" s="74" t="b">
        <f t="shared" si="18"/>
        <v>1</v>
      </c>
      <c r="S310" s="74" t="str">
        <f t="shared" si="19"/>
        <v/>
      </c>
    </row>
    <row r="311" s="74" customFormat="1" ht="20.15" customHeight="1" spans="1:19">
      <c r="A311" s="95"/>
      <c r="B311" s="95"/>
      <c r="C311" s="95"/>
      <c r="D311" s="95"/>
      <c r="E311" s="95"/>
      <c r="F311" s="95"/>
      <c r="G311" s="96"/>
      <c r="H311" s="96"/>
      <c r="I311" s="97"/>
      <c r="J311" s="97"/>
      <c r="K311" s="97"/>
      <c r="L311" s="97"/>
      <c r="M311" s="97"/>
      <c r="N311" s="98" t="str">
        <f ca="1" t="shared" si="16"/>
        <v/>
      </c>
      <c r="O311" s="98" t="str">
        <f ca="1">IF(A311="","",IF(ISERROR(MATCH($I311,SorP!B:B,0)),"",INDIRECT("'SorP'!$A$"&amp;MATCH($N311&amp;$I311,SorP!C:C,0))))</f>
        <v/>
      </c>
      <c r="P311" s="99"/>
      <c r="Q311" s="74" t="str">
        <f t="shared" si="17"/>
        <v/>
      </c>
      <c r="R311" s="74" t="b">
        <f t="shared" si="18"/>
        <v>1</v>
      </c>
      <c r="S311" s="74" t="str">
        <f t="shared" si="19"/>
        <v/>
      </c>
    </row>
    <row r="312" s="74" customFormat="1" ht="20.15" customHeight="1" spans="1:19">
      <c r="A312" s="95"/>
      <c r="B312" s="95"/>
      <c r="C312" s="95"/>
      <c r="D312" s="95"/>
      <c r="E312" s="95"/>
      <c r="F312" s="95"/>
      <c r="G312" s="96"/>
      <c r="H312" s="96"/>
      <c r="I312" s="97"/>
      <c r="J312" s="97"/>
      <c r="K312" s="97"/>
      <c r="L312" s="97"/>
      <c r="M312" s="97"/>
      <c r="N312" s="98" t="str">
        <f ca="1" t="shared" si="16"/>
        <v/>
      </c>
      <c r="O312" s="98" t="str">
        <f ca="1">IF(A312="","",IF(ISERROR(MATCH($I312,SorP!B:B,0)),"",INDIRECT("'SorP'!$A$"&amp;MATCH($N312&amp;$I312,SorP!C:C,0))))</f>
        <v/>
      </c>
      <c r="P312" s="99"/>
      <c r="Q312" s="74" t="str">
        <f t="shared" si="17"/>
        <v/>
      </c>
      <c r="R312" s="74" t="b">
        <f t="shared" si="18"/>
        <v>1</v>
      </c>
      <c r="S312" s="74" t="str">
        <f t="shared" si="19"/>
        <v/>
      </c>
    </row>
    <row r="313" s="74" customFormat="1" ht="20.15" customHeight="1" spans="1:19">
      <c r="A313" s="95"/>
      <c r="B313" s="95"/>
      <c r="C313" s="95"/>
      <c r="D313" s="95"/>
      <c r="E313" s="95"/>
      <c r="F313" s="95"/>
      <c r="G313" s="96"/>
      <c r="H313" s="96"/>
      <c r="I313" s="97"/>
      <c r="J313" s="97"/>
      <c r="K313" s="97"/>
      <c r="L313" s="97"/>
      <c r="M313" s="97"/>
      <c r="N313" s="98" t="str">
        <f ca="1" t="shared" si="16"/>
        <v/>
      </c>
      <c r="O313" s="98" t="str">
        <f ca="1">IF(A313="","",IF(ISERROR(MATCH($I313,SorP!B:B,0)),"",INDIRECT("'SorP'!$A$"&amp;MATCH($N313&amp;$I313,SorP!C:C,0))))</f>
        <v/>
      </c>
      <c r="P313" s="99"/>
      <c r="Q313" s="74" t="str">
        <f t="shared" si="17"/>
        <v/>
      </c>
      <c r="R313" s="74" t="b">
        <f t="shared" si="18"/>
        <v>1</v>
      </c>
      <c r="S313" s="74" t="str">
        <f t="shared" si="19"/>
        <v/>
      </c>
    </row>
    <row r="314" s="74" customFormat="1" ht="20.15" customHeight="1" spans="1:19">
      <c r="A314" s="95"/>
      <c r="B314" s="95"/>
      <c r="C314" s="95"/>
      <c r="D314" s="95"/>
      <c r="E314" s="95"/>
      <c r="F314" s="95"/>
      <c r="G314" s="96"/>
      <c r="H314" s="96"/>
      <c r="I314" s="97"/>
      <c r="J314" s="97"/>
      <c r="K314" s="97"/>
      <c r="L314" s="97"/>
      <c r="M314" s="97"/>
      <c r="N314" s="98" t="str">
        <f ca="1" t="shared" si="16"/>
        <v/>
      </c>
      <c r="O314" s="98" t="str">
        <f ca="1">IF(A314="","",IF(ISERROR(MATCH($I314,SorP!B:B,0)),"",INDIRECT("'SorP'!$A$"&amp;MATCH($N314&amp;$I314,SorP!C:C,0))))</f>
        <v/>
      </c>
      <c r="P314" s="99"/>
      <c r="Q314" s="74" t="str">
        <f t="shared" si="17"/>
        <v/>
      </c>
      <c r="R314" s="74" t="b">
        <f t="shared" si="18"/>
        <v>1</v>
      </c>
      <c r="S314" s="74" t="str">
        <f t="shared" si="19"/>
        <v/>
      </c>
    </row>
    <row r="315" s="74" customFormat="1" ht="20.15" customHeight="1" spans="1:19">
      <c r="A315" s="95"/>
      <c r="B315" s="95"/>
      <c r="C315" s="95"/>
      <c r="D315" s="95"/>
      <c r="E315" s="95"/>
      <c r="F315" s="95"/>
      <c r="G315" s="96"/>
      <c r="H315" s="96"/>
      <c r="I315" s="97"/>
      <c r="J315" s="97"/>
      <c r="K315" s="97"/>
      <c r="L315" s="97"/>
      <c r="M315" s="97"/>
      <c r="N315" s="98" t="str">
        <f ca="1" t="shared" si="16"/>
        <v/>
      </c>
      <c r="O315" s="98" t="str">
        <f ca="1">IF(A315="","",IF(ISERROR(MATCH($I315,SorP!B:B,0)),"",INDIRECT("'SorP'!$A$"&amp;MATCH($N315&amp;$I315,SorP!C:C,0))))</f>
        <v/>
      </c>
      <c r="P315" s="99"/>
      <c r="Q315" s="74" t="str">
        <f t="shared" si="17"/>
        <v/>
      </c>
      <c r="R315" s="74" t="b">
        <f t="shared" si="18"/>
        <v>1</v>
      </c>
      <c r="S315" s="74" t="str">
        <f t="shared" si="19"/>
        <v/>
      </c>
    </row>
    <row r="316" s="74" customFormat="1" ht="20.15" customHeight="1" spans="1:19">
      <c r="A316" s="95"/>
      <c r="B316" s="95"/>
      <c r="C316" s="95"/>
      <c r="D316" s="95"/>
      <c r="E316" s="95"/>
      <c r="F316" s="95"/>
      <c r="G316" s="96"/>
      <c r="H316" s="96"/>
      <c r="I316" s="97"/>
      <c r="J316" s="97"/>
      <c r="K316" s="97"/>
      <c r="L316" s="97"/>
      <c r="M316" s="97"/>
      <c r="N316" s="98" t="str">
        <f ca="1" t="shared" si="16"/>
        <v/>
      </c>
      <c r="O316" s="98" t="str">
        <f ca="1">IF(A316="","",IF(ISERROR(MATCH($I316,SorP!B:B,0)),"",INDIRECT("'SorP'!$A$"&amp;MATCH($N316&amp;$I316,SorP!C:C,0))))</f>
        <v/>
      </c>
      <c r="P316" s="99"/>
      <c r="Q316" s="74" t="str">
        <f t="shared" si="17"/>
        <v/>
      </c>
      <c r="R316" s="74" t="b">
        <f t="shared" si="18"/>
        <v>1</v>
      </c>
      <c r="S316" s="74" t="str">
        <f t="shared" si="19"/>
        <v/>
      </c>
    </row>
    <row r="317" s="74" customFormat="1" ht="20.15" customHeight="1" spans="1:19">
      <c r="A317" s="95"/>
      <c r="B317" s="95"/>
      <c r="C317" s="95"/>
      <c r="D317" s="95"/>
      <c r="E317" s="95"/>
      <c r="F317" s="95"/>
      <c r="G317" s="96"/>
      <c r="H317" s="96"/>
      <c r="I317" s="97"/>
      <c r="J317" s="97"/>
      <c r="K317" s="97"/>
      <c r="L317" s="97"/>
      <c r="M317" s="97"/>
      <c r="N317" s="98" t="str">
        <f ca="1" t="shared" si="16"/>
        <v/>
      </c>
      <c r="O317" s="98" t="str">
        <f ca="1">IF(A317="","",IF(ISERROR(MATCH($I317,SorP!B:B,0)),"",INDIRECT("'SorP'!$A$"&amp;MATCH($N317&amp;$I317,SorP!C:C,0))))</f>
        <v/>
      </c>
      <c r="P317" s="99"/>
      <c r="Q317" s="74" t="str">
        <f t="shared" si="17"/>
        <v/>
      </c>
      <c r="R317" s="74" t="b">
        <f t="shared" si="18"/>
        <v>1</v>
      </c>
      <c r="S317" s="74" t="str">
        <f t="shared" si="19"/>
        <v/>
      </c>
    </row>
    <row r="318" s="74" customFormat="1" ht="20.15" customHeight="1" spans="1:19">
      <c r="A318" s="95"/>
      <c r="B318" s="95"/>
      <c r="C318" s="95"/>
      <c r="D318" s="95"/>
      <c r="E318" s="95"/>
      <c r="F318" s="95"/>
      <c r="G318" s="96"/>
      <c r="H318" s="96"/>
      <c r="I318" s="97"/>
      <c r="J318" s="97"/>
      <c r="K318" s="97"/>
      <c r="L318" s="97"/>
      <c r="M318" s="97"/>
      <c r="N318" s="98" t="str">
        <f ca="1" t="shared" si="16"/>
        <v/>
      </c>
      <c r="O318" s="98" t="str">
        <f ca="1">IF(A318="","",IF(ISERROR(MATCH($I318,SorP!B:B,0)),"",INDIRECT("'SorP'!$A$"&amp;MATCH($N318&amp;$I318,SorP!C:C,0))))</f>
        <v/>
      </c>
      <c r="P318" s="99"/>
      <c r="Q318" s="74" t="str">
        <f t="shared" si="17"/>
        <v/>
      </c>
      <c r="R318" s="74" t="b">
        <f t="shared" si="18"/>
        <v>1</v>
      </c>
      <c r="S318" s="74" t="str">
        <f t="shared" si="19"/>
        <v/>
      </c>
    </row>
    <row r="319" s="74" customFormat="1" ht="20.15" customHeight="1" spans="1:19">
      <c r="A319" s="95"/>
      <c r="B319" s="95"/>
      <c r="C319" s="95"/>
      <c r="D319" s="95"/>
      <c r="E319" s="95"/>
      <c r="F319" s="95"/>
      <c r="G319" s="96"/>
      <c r="H319" s="96"/>
      <c r="I319" s="97"/>
      <c r="J319" s="97"/>
      <c r="K319" s="97"/>
      <c r="L319" s="97"/>
      <c r="M319" s="97"/>
      <c r="N319" s="98" t="str">
        <f ca="1" t="shared" si="16"/>
        <v/>
      </c>
      <c r="O319" s="98" t="str">
        <f ca="1">IF(A319="","",IF(ISERROR(MATCH($I319,SorP!B:B,0)),"",INDIRECT("'SorP'!$A$"&amp;MATCH($N319&amp;$I319,SorP!C:C,0))))</f>
        <v/>
      </c>
      <c r="P319" s="99"/>
      <c r="Q319" s="74" t="str">
        <f t="shared" si="17"/>
        <v/>
      </c>
      <c r="R319" s="74" t="b">
        <f t="shared" si="18"/>
        <v>1</v>
      </c>
      <c r="S319" s="74" t="str">
        <f t="shared" si="19"/>
        <v/>
      </c>
    </row>
    <row r="320" s="74" customFormat="1" ht="20.15" customHeight="1" spans="1:19">
      <c r="A320" s="95"/>
      <c r="B320" s="95"/>
      <c r="C320" s="95"/>
      <c r="D320" s="95"/>
      <c r="E320" s="95"/>
      <c r="F320" s="95"/>
      <c r="G320" s="96"/>
      <c r="H320" s="96"/>
      <c r="I320" s="97"/>
      <c r="J320" s="97"/>
      <c r="K320" s="97"/>
      <c r="L320" s="97"/>
      <c r="M320" s="97"/>
      <c r="N320" s="98" t="str">
        <f ca="1" t="shared" si="16"/>
        <v/>
      </c>
      <c r="O320" s="98" t="str">
        <f ca="1">IF(A320="","",IF(ISERROR(MATCH($I320,SorP!B:B,0)),"",INDIRECT("'SorP'!$A$"&amp;MATCH($N320&amp;$I320,SorP!C:C,0))))</f>
        <v/>
      </c>
      <c r="P320" s="99"/>
      <c r="Q320" s="74" t="str">
        <f t="shared" si="17"/>
        <v/>
      </c>
      <c r="R320" s="74" t="b">
        <f t="shared" si="18"/>
        <v>1</v>
      </c>
      <c r="S320" s="74" t="str">
        <f t="shared" si="19"/>
        <v/>
      </c>
    </row>
    <row r="321" s="74" customFormat="1" ht="20.15" customHeight="1" spans="1:19">
      <c r="A321" s="95"/>
      <c r="B321" s="95"/>
      <c r="C321" s="95"/>
      <c r="D321" s="95"/>
      <c r="E321" s="95"/>
      <c r="F321" s="95"/>
      <c r="G321" s="96"/>
      <c r="H321" s="96"/>
      <c r="I321" s="97"/>
      <c r="J321" s="97"/>
      <c r="K321" s="97"/>
      <c r="L321" s="97"/>
      <c r="M321" s="97"/>
      <c r="N321" s="98" t="str">
        <f ca="1" t="shared" si="16"/>
        <v/>
      </c>
      <c r="O321" s="98" t="str">
        <f ca="1">IF(A321="","",IF(ISERROR(MATCH($I321,SorP!B:B,0)),"",INDIRECT("'SorP'!$A$"&amp;MATCH($N321&amp;$I321,SorP!C:C,0))))</f>
        <v/>
      </c>
      <c r="P321" s="99"/>
      <c r="Q321" s="74" t="str">
        <f t="shared" si="17"/>
        <v/>
      </c>
      <c r="R321" s="74" t="b">
        <f t="shared" si="18"/>
        <v>1</v>
      </c>
      <c r="S321" s="74" t="str">
        <f t="shared" si="19"/>
        <v/>
      </c>
    </row>
    <row r="322" s="74" customFormat="1" ht="20.15" customHeight="1" spans="1:19">
      <c r="A322" s="95"/>
      <c r="B322" s="95"/>
      <c r="C322" s="95"/>
      <c r="D322" s="95"/>
      <c r="E322" s="95"/>
      <c r="F322" s="95"/>
      <c r="G322" s="96"/>
      <c r="H322" s="96"/>
      <c r="I322" s="97"/>
      <c r="J322" s="97"/>
      <c r="K322" s="97"/>
      <c r="L322" s="97"/>
      <c r="M322" s="97"/>
      <c r="N322" s="98" t="str">
        <f ca="1" t="shared" si="16"/>
        <v/>
      </c>
      <c r="O322" s="98" t="str">
        <f ca="1">IF(A322="","",IF(ISERROR(MATCH($I322,SorP!B:B,0)),"",INDIRECT("'SorP'!$A$"&amp;MATCH($N322&amp;$I322,SorP!C:C,0))))</f>
        <v/>
      </c>
      <c r="P322" s="99"/>
      <c r="Q322" s="74" t="str">
        <f t="shared" si="17"/>
        <v/>
      </c>
      <c r="R322" s="74" t="b">
        <f t="shared" si="18"/>
        <v>1</v>
      </c>
      <c r="S322" s="74" t="str">
        <f t="shared" si="19"/>
        <v/>
      </c>
    </row>
    <row r="323" s="74" customFormat="1" ht="20.15" customHeight="1" spans="1:19">
      <c r="A323" s="95"/>
      <c r="B323" s="95"/>
      <c r="C323" s="95"/>
      <c r="D323" s="95"/>
      <c r="E323" s="95"/>
      <c r="F323" s="95"/>
      <c r="G323" s="96"/>
      <c r="H323" s="96"/>
      <c r="I323" s="97"/>
      <c r="J323" s="97"/>
      <c r="K323" s="97"/>
      <c r="L323" s="97"/>
      <c r="M323" s="97"/>
      <c r="N323" s="98" t="str">
        <f ca="1" t="shared" si="16"/>
        <v/>
      </c>
      <c r="O323" s="98" t="str">
        <f ca="1">IF(A323="","",IF(ISERROR(MATCH($I323,SorP!B:B,0)),"",INDIRECT("'SorP'!$A$"&amp;MATCH($N323&amp;$I323,SorP!C:C,0))))</f>
        <v/>
      </c>
      <c r="P323" s="99"/>
      <c r="Q323" s="74" t="str">
        <f t="shared" si="17"/>
        <v/>
      </c>
      <c r="R323" s="74" t="b">
        <f t="shared" si="18"/>
        <v>1</v>
      </c>
      <c r="S323" s="74" t="str">
        <f t="shared" si="19"/>
        <v/>
      </c>
    </row>
    <row r="324" s="74" customFormat="1" ht="20.15" customHeight="1" spans="1:19">
      <c r="A324" s="95"/>
      <c r="B324" s="95"/>
      <c r="C324" s="95"/>
      <c r="D324" s="95"/>
      <c r="E324" s="95"/>
      <c r="F324" s="95"/>
      <c r="G324" s="96"/>
      <c r="H324" s="96"/>
      <c r="I324" s="97"/>
      <c r="J324" s="97"/>
      <c r="K324" s="97"/>
      <c r="L324" s="97"/>
      <c r="M324" s="97"/>
      <c r="N324" s="98" t="str">
        <f ca="1" t="shared" si="16"/>
        <v/>
      </c>
      <c r="O324" s="98" t="str">
        <f ca="1">IF(A324="","",IF(ISERROR(MATCH($I324,SorP!B:B,0)),"",INDIRECT("'SorP'!$A$"&amp;MATCH($N324&amp;$I324,SorP!C:C,0))))</f>
        <v/>
      </c>
      <c r="P324" s="99"/>
      <c r="Q324" s="74" t="str">
        <f t="shared" si="17"/>
        <v/>
      </c>
      <c r="R324" s="74" t="b">
        <f t="shared" si="18"/>
        <v>1</v>
      </c>
      <c r="S324" s="74" t="str">
        <f t="shared" si="19"/>
        <v/>
      </c>
    </row>
    <row r="325" s="74" customFormat="1" ht="20.15" customHeight="1" spans="1:19">
      <c r="A325" s="95"/>
      <c r="B325" s="95"/>
      <c r="C325" s="95"/>
      <c r="D325" s="95"/>
      <c r="E325" s="95"/>
      <c r="F325" s="95"/>
      <c r="G325" s="96"/>
      <c r="H325" s="96"/>
      <c r="I325" s="97"/>
      <c r="J325" s="97"/>
      <c r="K325" s="97"/>
      <c r="L325" s="97"/>
      <c r="M325" s="97"/>
      <c r="N325" s="98" t="str">
        <f ca="1" t="shared" ref="N325:N388" si="20">IF(A325="","",IF(ISERROR(MATCH($F325,CL,0)),"Unknown",INDIRECT("'C'!$A$"&amp;MATCH($F325,CL,0)+1)))</f>
        <v/>
      </c>
      <c r="O325" s="98" t="str">
        <f ca="1">IF(A325="","",IF(ISERROR(MATCH($I325,SorP!B:B,0)),"",INDIRECT("'SorP'!$A$"&amp;MATCH($N325&amp;$I325,SorP!C:C,0))))</f>
        <v/>
      </c>
      <c r="P325" s="99"/>
      <c r="Q325" s="74" t="str">
        <f t="shared" ref="Q325:Q388" si="21">A325&amp;B325</f>
        <v/>
      </c>
      <c r="R325" s="74" t="b">
        <f t="shared" ref="R325:R388" si="22">OR(ISBLANK(B325),ISBLANK(C325))</f>
        <v>1</v>
      </c>
      <c r="S325" s="74" t="str">
        <f t="shared" ref="S325:S388" si="23">IF(R325,"",A325&amp;"+")</f>
        <v/>
      </c>
    </row>
    <row r="326" s="74" customFormat="1" ht="20.15" customHeight="1" spans="1:19">
      <c r="A326" s="95"/>
      <c r="B326" s="95"/>
      <c r="C326" s="95"/>
      <c r="D326" s="95"/>
      <c r="E326" s="95"/>
      <c r="F326" s="95"/>
      <c r="G326" s="96"/>
      <c r="H326" s="96"/>
      <c r="I326" s="97"/>
      <c r="J326" s="97"/>
      <c r="K326" s="97"/>
      <c r="L326" s="97"/>
      <c r="M326" s="97"/>
      <c r="N326" s="98" t="str">
        <f ca="1" t="shared" si="20"/>
        <v/>
      </c>
      <c r="O326" s="98" t="str">
        <f ca="1">IF(A326="","",IF(ISERROR(MATCH($I326,SorP!B:B,0)),"",INDIRECT("'SorP'!$A$"&amp;MATCH($N326&amp;$I326,SorP!C:C,0))))</f>
        <v/>
      </c>
      <c r="P326" s="99"/>
      <c r="Q326" s="74" t="str">
        <f t="shared" si="21"/>
        <v/>
      </c>
      <c r="R326" s="74" t="b">
        <f t="shared" si="22"/>
        <v>1</v>
      </c>
      <c r="S326" s="74" t="str">
        <f t="shared" si="23"/>
        <v/>
      </c>
    </row>
    <row r="327" s="74" customFormat="1" ht="20.15" customHeight="1" spans="1:19">
      <c r="A327" s="95"/>
      <c r="B327" s="95"/>
      <c r="C327" s="95"/>
      <c r="D327" s="95"/>
      <c r="E327" s="95"/>
      <c r="F327" s="95"/>
      <c r="G327" s="96"/>
      <c r="H327" s="96"/>
      <c r="I327" s="97"/>
      <c r="J327" s="97"/>
      <c r="K327" s="97"/>
      <c r="L327" s="97"/>
      <c r="M327" s="97"/>
      <c r="N327" s="98" t="str">
        <f ca="1" t="shared" si="20"/>
        <v/>
      </c>
      <c r="O327" s="98" t="str">
        <f ca="1">IF(A327="","",IF(ISERROR(MATCH($I327,SorP!B:B,0)),"",INDIRECT("'SorP'!$A$"&amp;MATCH($N327&amp;$I327,SorP!C:C,0))))</f>
        <v/>
      </c>
      <c r="P327" s="99"/>
      <c r="Q327" s="74" t="str">
        <f t="shared" si="21"/>
        <v/>
      </c>
      <c r="R327" s="74" t="b">
        <f t="shared" si="22"/>
        <v>1</v>
      </c>
      <c r="S327" s="74" t="str">
        <f t="shared" si="23"/>
        <v/>
      </c>
    </row>
    <row r="328" s="74" customFormat="1" ht="20.15" customHeight="1" spans="1:19">
      <c r="A328" s="95"/>
      <c r="B328" s="95"/>
      <c r="C328" s="95"/>
      <c r="D328" s="95"/>
      <c r="E328" s="95"/>
      <c r="F328" s="95"/>
      <c r="G328" s="96"/>
      <c r="H328" s="96"/>
      <c r="I328" s="97"/>
      <c r="J328" s="97"/>
      <c r="K328" s="97"/>
      <c r="L328" s="97"/>
      <c r="M328" s="97"/>
      <c r="N328" s="98" t="str">
        <f ca="1" t="shared" si="20"/>
        <v/>
      </c>
      <c r="O328" s="98" t="str">
        <f ca="1">IF(A328="","",IF(ISERROR(MATCH($I328,SorP!B:B,0)),"",INDIRECT("'SorP'!$A$"&amp;MATCH($N328&amp;$I328,SorP!C:C,0))))</f>
        <v/>
      </c>
      <c r="P328" s="99"/>
      <c r="Q328" s="74" t="str">
        <f t="shared" si="21"/>
        <v/>
      </c>
      <c r="R328" s="74" t="b">
        <f t="shared" si="22"/>
        <v>1</v>
      </c>
      <c r="S328" s="74" t="str">
        <f t="shared" si="23"/>
        <v/>
      </c>
    </row>
    <row r="329" s="74" customFormat="1" ht="20.15" customHeight="1" spans="1:19">
      <c r="A329" s="95"/>
      <c r="B329" s="95"/>
      <c r="C329" s="95"/>
      <c r="D329" s="95"/>
      <c r="E329" s="95"/>
      <c r="F329" s="95"/>
      <c r="G329" s="96"/>
      <c r="H329" s="96"/>
      <c r="I329" s="97"/>
      <c r="J329" s="97"/>
      <c r="K329" s="97"/>
      <c r="L329" s="97"/>
      <c r="M329" s="97"/>
      <c r="N329" s="98" t="str">
        <f ca="1" t="shared" si="20"/>
        <v/>
      </c>
      <c r="O329" s="98" t="str">
        <f ca="1">IF(A329="","",IF(ISERROR(MATCH($I329,SorP!B:B,0)),"",INDIRECT("'SorP'!$A$"&amp;MATCH($N329&amp;$I329,SorP!C:C,0))))</f>
        <v/>
      </c>
      <c r="P329" s="99"/>
      <c r="Q329" s="74" t="str">
        <f t="shared" si="21"/>
        <v/>
      </c>
      <c r="R329" s="74" t="b">
        <f t="shared" si="22"/>
        <v>1</v>
      </c>
      <c r="S329" s="74" t="str">
        <f t="shared" si="23"/>
        <v/>
      </c>
    </row>
    <row r="330" s="74" customFormat="1" ht="20.15" customHeight="1" spans="1:19">
      <c r="A330" s="95"/>
      <c r="B330" s="95"/>
      <c r="C330" s="95"/>
      <c r="D330" s="95"/>
      <c r="E330" s="95"/>
      <c r="F330" s="95"/>
      <c r="G330" s="96"/>
      <c r="H330" s="96"/>
      <c r="I330" s="97"/>
      <c r="J330" s="97"/>
      <c r="K330" s="97"/>
      <c r="L330" s="97"/>
      <c r="M330" s="97"/>
      <c r="N330" s="98" t="str">
        <f ca="1" t="shared" si="20"/>
        <v/>
      </c>
      <c r="O330" s="98" t="str">
        <f ca="1">IF(A330="","",IF(ISERROR(MATCH($I330,SorP!B:B,0)),"",INDIRECT("'SorP'!$A$"&amp;MATCH($N330&amp;$I330,SorP!C:C,0))))</f>
        <v/>
      </c>
      <c r="P330" s="99"/>
      <c r="Q330" s="74" t="str">
        <f t="shared" si="21"/>
        <v/>
      </c>
      <c r="R330" s="74" t="b">
        <f t="shared" si="22"/>
        <v>1</v>
      </c>
      <c r="S330" s="74" t="str">
        <f t="shared" si="23"/>
        <v/>
      </c>
    </row>
    <row r="331" s="74" customFormat="1" ht="20.15" customHeight="1" spans="1:19">
      <c r="A331" s="95"/>
      <c r="B331" s="95"/>
      <c r="C331" s="95"/>
      <c r="D331" s="95"/>
      <c r="E331" s="95"/>
      <c r="F331" s="95"/>
      <c r="G331" s="96"/>
      <c r="H331" s="96"/>
      <c r="I331" s="97"/>
      <c r="J331" s="97"/>
      <c r="K331" s="97"/>
      <c r="L331" s="97"/>
      <c r="M331" s="97"/>
      <c r="N331" s="98" t="str">
        <f ca="1" t="shared" si="20"/>
        <v/>
      </c>
      <c r="O331" s="98" t="str">
        <f ca="1">IF(A331="","",IF(ISERROR(MATCH($I331,SorP!B:B,0)),"",INDIRECT("'SorP'!$A$"&amp;MATCH($N331&amp;$I331,SorP!C:C,0))))</f>
        <v/>
      </c>
      <c r="P331" s="99"/>
      <c r="Q331" s="74" t="str">
        <f t="shared" si="21"/>
        <v/>
      </c>
      <c r="R331" s="74" t="b">
        <f t="shared" si="22"/>
        <v>1</v>
      </c>
      <c r="S331" s="74" t="str">
        <f t="shared" si="23"/>
        <v/>
      </c>
    </row>
    <row r="332" s="74" customFormat="1" ht="20.15" customHeight="1" spans="1:19">
      <c r="A332" s="95"/>
      <c r="B332" s="95"/>
      <c r="C332" s="95"/>
      <c r="D332" s="95"/>
      <c r="E332" s="95"/>
      <c r="F332" s="95"/>
      <c r="G332" s="96"/>
      <c r="H332" s="96"/>
      <c r="I332" s="97"/>
      <c r="J332" s="97"/>
      <c r="K332" s="97"/>
      <c r="L332" s="97"/>
      <c r="M332" s="97"/>
      <c r="N332" s="98" t="str">
        <f ca="1" t="shared" si="20"/>
        <v/>
      </c>
      <c r="O332" s="98" t="str">
        <f ca="1">IF(A332="","",IF(ISERROR(MATCH($I332,SorP!B:B,0)),"",INDIRECT("'SorP'!$A$"&amp;MATCH($N332&amp;$I332,SorP!C:C,0))))</f>
        <v/>
      </c>
      <c r="P332" s="99"/>
      <c r="Q332" s="74" t="str">
        <f t="shared" si="21"/>
        <v/>
      </c>
      <c r="R332" s="74" t="b">
        <f t="shared" si="22"/>
        <v>1</v>
      </c>
      <c r="S332" s="74" t="str">
        <f t="shared" si="23"/>
        <v/>
      </c>
    </row>
    <row r="333" s="74" customFormat="1" ht="20.15" customHeight="1" spans="1:19">
      <c r="A333" s="95"/>
      <c r="B333" s="95"/>
      <c r="C333" s="95"/>
      <c r="D333" s="95"/>
      <c r="E333" s="95"/>
      <c r="F333" s="95"/>
      <c r="G333" s="96"/>
      <c r="H333" s="96"/>
      <c r="I333" s="97"/>
      <c r="J333" s="97"/>
      <c r="K333" s="97"/>
      <c r="L333" s="97"/>
      <c r="M333" s="97"/>
      <c r="N333" s="98" t="str">
        <f ca="1" t="shared" si="20"/>
        <v/>
      </c>
      <c r="O333" s="98" t="str">
        <f ca="1">IF(A333="","",IF(ISERROR(MATCH($I333,SorP!B:B,0)),"",INDIRECT("'SorP'!$A$"&amp;MATCH($N333&amp;$I333,SorP!C:C,0))))</f>
        <v/>
      </c>
      <c r="P333" s="99"/>
      <c r="Q333" s="74" t="str">
        <f t="shared" si="21"/>
        <v/>
      </c>
      <c r="R333" s="74" t="b">
        <f t="shared" si="22"/>
        <v>1</v>
      </c>
      <c r="S333" s="74" t="str">
        <f t="shared" si="23"/>
        <v/>
      </c>
    </row>
    <row r="334" s="74" customFormat="1" ht="20.15" customHeight="1" spans="1:19">
      <c r="A334" s="95"/>
      <c r="B334" s="95"/>
      <c r="C334" s="95"/>
      <c r="D334" s="95"/>
      <c r="E334" s="95"/>
      <c r="F334" s="95"/>
      <c r="G334" s="96"/>
      <c r="H334" s="96"/>
      <c r="I334" s="97"/>
      <c r="J334" s="97"/>
      <c r="K334" s="97"/>
      <c r="L334" s="97"/>
      <c r="M334" s="97"/>
      <c r="N334" s="98" t="str">
        <f ca="1" t="shared" si="20"/>
        <v/>
      </c>
      <c r="O334" s="98" t="str">
        <f ca="1">IF(A334="","",IF(ISERROR(MATCH($I334,SorP!B:B,0)),"",INDIRECT("'SorP'!$A$"&amp;MATCH($N334&amp;$I334,SorP!C:C,0))))</f>
        <v/>
      </c>
      <c r="P334" s="99"/>
      <c r="Q334" s="74" t="str">
        <f t="shared" si="21"/>
        <v/>
      </c>
      <c r="R334" s="74" t="b">
        <f t="shared" si="22"/>
        <v>1</v>
      </c>
      <c r="S334" s="74" t="str">
        <f t="shared" si="23"/>
        <v/>
      </c>
    </row>
    <row r="335" s="74" customFormat="1" ht="20.15" customHeight="1" spans="1:19">
      <c r="A335" s="95"/>
      <c r="B335" s="95"/>
      <c r="C335" s="95"/>
      <c r="D335" s="95"/>
      <c r="E335" s="95"/>
      <c r="F335" s="95"/>
      <c r="G335" s="96"/>
      <c r="H335" s="96"/>
      <c r="I335" s="97"/>
      <c r="J335" s="97"/>
      <c r="K335" s="97"/>
      <c r="L335" s="97"/>
      <c r="M335" s="97"/>
      <c r="N335" s="98" t="str">
        <f ca="1" t="shared" si="20"/>
        <v/>
      </c>
      <c r="O335" s="98" t="str">
        <f ca="1">IF(A335="","",IF(ISERROR(MATCH($I335,SorP!B:B,0)),"",INDIRECT("'SorP'!$A$"&amp;MATCH($N335&amp;$I335,SorP!C:C,0))))</f>
        <v/>
      </c>
      <c r="P335" s="99"/>
      <c r="Q335" s="74" t="str">
        <f t="shared" si="21"/>
        <v/>
      </c>
      <c r="R335" s="74" t="b">
        <f t="shared" si="22"/>
        <v>1</v>
      </c>
      <c r="S335" s="74" t="str">
        <f t="shared" si="23"/>
        <v/>
      </c>
    </row>
    <row r="336" s="74" customFormat="1" ht="20.15" customHeight="1" spans="1:19">
      <c r="A336" s="95"/>
      <c r="B336" s="95"/>
      <c r="C336" s="95"/>
      <c r="D336" s="95"/>
      <c r="E336" s="95"/>
      <c r="F336" s="95"/>
      <c r="G336" s="96"/>
      <c r="H336" s="96"/>
      <c r="I336" s="97"/>
      <c r="J336" s="97"/>
      <c r="K336" s="97"/>
      <c r="L336" s="97"/>
      <c r="M336" s="97"/>
      <c r="N336" s="98" t="str">
        <f ca="1" t="shared" si="20"/>
        <v/>
      </c>
      <c r="O336" s="98" t="str">
        <f ca="1">IF(A336="","",IF(ISERROR(MATCH($I336,SorP!B:B,0)),"",INDIRECT("'SorP'!$A$"&amp;MATCH($N336&amp;$I336,SorP!C:C,0))))</f>
        <v/>
      </c>
      <c r="P336" s="99"/>
      <c r="Q336" s="74" t="str">
        <f t="shared" si="21"/>
        <v/>
      </c>
      <c r="R336" s="74" t="b">
        <f t="shared" si="22"/>
        <v>1</v>
      </c>
      <c r="S336" s="74" t="str">
        <f t="shared" si="23"/>
        <v/>
      </c>
    </row>
    <row r="337" s="74" customFormat="1" ht="20.15" customHeight="1" spans="1:19">
      <c r="A337" s="95"/>
      <c r="B337" s="95"/>
      <c r="C337" s="95"/>
      <c r="D337" s="95"/>
      <c r="E337" s="95"/>
      <c r="F337" s="95"/>
      <c r="G337" s="96"/>
      <c r="H337" s="96"/>
      <c r="I337" s="97"/>
      <c r="J337" s="97"/>
      <c r="K337" s="97"/>
      <c r="L337" s="97"/>
      <c r="M337" s="97"/>
      <c r="N337" s="98" t="str">
        <f ca="1" t="shared" si="20"/>
        <v/>
      </c>
      <c r="O337" s="98" t="str">
        <f ca="1">IF(A337="","",IF(ISERROR(MATCH($I337,SorP!B:B,0)),"",INDIRECT("'SorP'!$A$"&amp;MATCH($N337&amp;$I337,SorP!C:C,0))))</f>
        <v/>
      </c>
      <c r="P337" s="99"/>
      <c r="Q337" s="74" t="str">
        <f t="shared" si="21"/>
        <v/>
      </c>
      <c r="R337" s="74" t="b">
        <f t="shared" si="22"/>
        <v>1</v>
      </c>
      <c r="S337" s="74" t="str">
        <f t="shared" si="23"/>
        <v/>
      </c>
    </row>
    <row r="338" s="74" customFormat="1" ht="20.15" customHeight="1" spans="1:19">
      <c r="A338" s="95"/>
      <c r="B338" s="95"/>
      <c r="C338" s="95"/>
      <c r="D338" s="95"/>
      <c r="E338" s="95"/>
      <c r="F338" s="95"/>
      <c r="G338" s="96"/>
      <c r="H338" s="96"/>
      <c r="I338" s="97"/>
      <c r="J338" s="97"/>
      <c r="K338" s="97"/>
      <c r="L338" s="97"/>
      <c r="M338" s="97"/>
      <c r="N338" s="98" t="str">
        <f ca="1" t="shared" si="20"/>
        <v/>
      </c>
      <c r="O338" s="98" t="str">
        <f ca="1">IF(A338="","",IF(ISERROR(MATCH($I338,SorP!B:B,0)),"",INDIRECT("'SorP'!$A$"&amp;MATCH($N338&amp;$I338,SorP!C:C,0))))</f>
        <v/>
      </c>
      <c r="P338" s="99"/>
      <c r="Q338" s="74" t="str">
        <f t="shared" si="21"/>
        <v/>
      </c>
      <c r="R338" s="74" t="b">
        <f t="shared" si="22"/>
        <v>1</v>
      </c>
      <c r="S338" s="74" t="str">
        <f t="shared" si="23"/>
        <v/>
      </c>
    </row>
    <row r="339" s="74" customFormat="1" ht="20.15" customHeight="1" spans="1:19">
      <c r="A339" s="95"/>
      <c r="B339" s="95"/>
      <c r="C339" s="95"/>
      <c r="D339" s="95"/>
      <c r="E339" s="95"/>
      <c r="F339" s="95"/>
      <c r="G339" s="96"/>
      <c r="H339" s="96"/>
      <c r="I339" s="97"/>
      <c r="J339" s="97"/>
      <c r="K339" s="97"/>
      <c r="L339" s="97"/>
      <c r="M339" s="97"/>
      <c r="N339" s="98" t="str">
        <f ca="1" t="shared" si="20"/>
        <v/>
      </c>
      <c r="O339" s="98" t="str">
        <f ca="1">IF(A339="","",IF(ISERROR(MATCH($I339,SorP!B:B,0)),"",INDIRECT("'SorP'!$A$"&amp;MATCH($N339&amp;$I339,SorP!C:C,0))))</f>
        <v/>
      </c>
      <c r="P339" s="99"/>
      <c r="Q339" s="74" t="str">
        <f t="shared" si="21"/>
        <v/>
      </c>
      <c r="R339" s="74" t="b">
        <f t="shared" si="22"/>
        <v>1</v>
      </c>
      <c r="S339" s="74" t="str">
        <f t="shared" si="23"/>
        <v/>
      </c>
    </row>
    <row r="340" s="74" customFormat="1" ht="20.15" customHeight="1" spans="1:19">
      <c r="A340" s="95"/>
      <c r="B340" s="95"/>
      <c r="C340" s="95"/>
      <c r="D340" s="95"/>
      <c r="E340" s="95"/>
      <c r="F340" s="95"/>
      <c r="G340" s="96"/>
      <c r="H340" s="96"/>
      <c r="I340" s="97"/>
      <c r="J340" s="97"/>
      <c r="K340" s="97"/>
      <c r="L340" s="97"/>
      <c r="M340" s="97"/>
      <c r="N340" s="98" t="str">
        <f ca="1" t="shared" si="20"/>
        <v/>
      </c>
      <c r="O340" s="98" t="str">
        <f ca="1">IF(A340="","",IF(ISERROR(MATCH($I340,SorP!B:B,0)),"",INDIRECT("'SorP'!$A$"&amp;MATCH($N340&amp;$I340,SorP!C:C,0))))</f>
        <v/>
      </c>
      <c r="P340" s="99"/>
      <c r="Q340" s="74" t="str">
        <f t="shared" si="21"/>
        <v/>
      </c>
      <c r="R340" s="74" t="b">
        <f t="shared" si="22"/>
        <v>1</v>
      </c>
      <c r="S340" s="74" t="str">
        <f t="shared" si="23"/>
        <v/>
      </c>
    </row>
    <row r="341" s="74" customFormat="1" ht="20.15" customHeight="1" spans="1:19">
      <c r="A341" s="95"/>
      <c r="B341" s="95"/>
      <c r="C341" s="95"/>
      <c r="D341" s="95"/>
      <c r="E341" s="95"/>
      <c r="F341" s="95"/>
      <c r="G341" s="96"/>
      <c r="H341" s="96"/>
      <c r="I341" s="97"/>
      <c r="J341" s="97"/>
      <c r="K341" s="97"/>
      <c r="L341" s="97"/>
      <c r="M341" s="97"/>
      <c r="N341" s="98" t="str">
        <f ca="1" t="shared" si="20"/>
        <v/>
      </c>
      <c r="O341" s="98" t="str">
        <f ca="1">IF(A341="","",IF(ISERROR(MATCH($I341,SorP!B:B,0)),"",INDIRECT("'SorP'!$A$"&amp;MATCH($N341&amp;$I341,SorP!C:C,0))))</f>
        <v/>
      </c>
      <c r="P341" s="99"/>
      <c r="Q341" s="74" t="str">
        <f t="shared" si="21"/>
        <v/>
      </c>
      <c r="R341" s="74" t="b">
        <f t="shared" si="22"/>
        <v>1</v>
      </c>
      <c r="S341" s="74" t="str">
        <f t="shared" si="23"/>
        <v/>
      </c>
    </row>
    <row r="342" s="74" customFormat="1" ht="20.15" customHeight="1" spans="1:19">
      <c r="A342" s="95"/>
      <c r="B342" s="95"/>
      <c r="C342" s="95"/>
      <c r="D342" s="95"/>
      <c r="E342" s="95"/>
      <c r="F342" s="95"/>
      <c r="G342" s="96"/>
      <c r="H342" s="96"/>
      <c r="I342" s="97"/>
      <c r="J342" s="97"/>
      <c r="K342" s="97"/>
      <c r="L342" s="97"/>
      <c r="M342" s="97"/>
      <c r="N342" s="98" t="str">
        <f ca="1" t="shared" si="20"/>
        <v/>
      </c>
      <c r="O342" s="98" t="str">
        <f ca="1">IF(A342="","",IF(ISERROR(MATCH($I342,SorP!B:B,0)),"",INDIRECT("'SorP'!$A$"&amp;MATCH($N342&amp;$I342,SorP!C:C,0))))</f>
        <v/>
      </c>
      <c r="P342" s="99"/>
      <c r="Q342" s="74" t="str">
        <f t="shared" si="21"/>
        <v/>
      </c>
      <c r="R342" s="74" t="b">
        <f t="shared" si="22"/>
        <v>1</v>
      </c>
      <c r="S342" s="74" t="str">
        <f t="shared" si="23"/>
        <v/>
      </c>
    </row>
    <row r="343" s="74" customFormat="1" ht="20.15" customHeight="1" spans="1:19">
      <c r="A343" s="95"/>
      <c r="B343" s="95"/>
      <c r="C343" s="95"/>
      <c r="D343" s="95"/>
      <c r="E343" s="95"/>
      <c r="F343" s="95"/>
      <c r="G343" s="96"/>
      <c r="H343" s="96"/>
      <c r="I343" s="97"/>
      <c r="J343" s="97"/>
      <c r="K343" s="97"/>
      <c r="L343" s="97"/>
      <c r="M343" s="97"/>
      <c r="N343" s="98" t="str">
        <f ca="1" t="shared" si="20"/>
        <v/>
      </c>
      <c r="O343" s="98" t="str">
        <f ca="1">IF(A343="","",IF(ISERROR(MATCH($I343,SorP!B:B,0)),"",INDIRECT("'SorP'!$A$"&amp;MATCH($N343&amp;$I343,SorP!C:C,0))))</f>
        <v/>
      </c>
      <c r="P343" s="99"/>
      <c r="Q343" s="74" t="str">
        <f t="shared" si="21"/>
        <v/>
      </c>
      <c r="R343" s="74" t="b">
        <f t="shared" si="22"/>
        <v>1</v>
      </c>
      <c r="S343" s="74" t="str">
        <f t="shared" si="23"/>
        <v/>
      </c>
    </row>
    <row r="344" s="74" customFormat="1" ht="20.15" customHeight="1" spans="1:19">
      <c r="A344" s="95"/>
      <c r="B344" s="95"/>
      <c r="C344" s="95"/>
      <c r="D344" s="95"/>
      <c r="E344" s="95"/>
      <c r="F344" s="95"/>
      <c r="G344" s="96"/>
      <c r="H344" s="96"/>
      <c r="I344" s="97"/>
      <c r="J344" s="97"/>
      <c r="K344" s="97"/>
      <c r="L344" s="97"/>
      <c r="M344" s="97"/>
      <c r="N344" s="98" t="str">
        <f ca="1" t="shared" si="20"/>
        <v/>
      </c>
      <c r="O344" s="98" t="str">
        <f ca="1">IF(A344="","",IF(ISERROR(MATCH($I344,SorP!B:B,0)),"",INDIRECT("'SorP'!$A$"&amp;MATCH($N344&amp;$I344,SorP!C:C,0))))</f>
        <v/>
      </c>
      <c r="P344" s="99"/>
      <c r="Q344" s="74" t="str">
        <f t="shared" si="21"/>
        <v/>
      </c>
      <c r="R344" s="74" t="b">
        <f t="shared" si="22"/>
        <v>1</v>
      </c>
      <c r="S344" s="74" t="str">
        <f t="shared" si="23"/>
        <v/>
      </c>
    </row>
    <row r="345" s="74" customFormat="1" ht="20.15" customHeight="1" spans="1:19">
      <c r="A345" s="95"/>
      <c r="B345" s="95"/>
      <c r="C345" s="95"/>
      <c r="D345" s="95"/>
      <c r="E345" s="95"/>
      <c r="F345" s="95"/>
      <c r="G345" s="96"/>
      <c r="H345" s="96"/>
      <c r="I345" s="97"/>
      <c r="J345" s="97"/>
      <c r="K345" s="97"/>
      <c r="L345" s="97"/>
      <c r="M345" s="97"/>
      <c r="N345" s="98" t="str">
        <f ca="1" t="shared" si="20"/>
        <v/>
      </c>
      <c r="O345" s="98" t="str">
        <f ca="1">IF(A345="","",IF(ISERROR(MATCH($I345,SorP!B:B,0)),"",INDIRECT("'SorP'!$A$"&amp;MATCH($N345&amp;$I345,SorP!C:C,0))))</f>
        <v/>
      </c>
      <c r="P345" s="99"/>
      <c r="Q345" s="74" t="str">
        <f t="shared" si="21"/>
        <v/>
      </c>
      <c r="R345" s="74" t="b">
        <f t="shared" si="22"/>
        <v>1</v>
      </c>
      <c r="S345" s="74" t="str">
        <f t="shared" si="23"/>
        <v/>
      </c>
    </row>
    <row r="346" s="74" customFormat="1" ht="20.15" customHeight="1" spans="1:19">
      <c r="A346" s="95"/>
      <c r="B346" s="95"/>
      <c r="C346" s="95"/>
      <c r="D346" s="95"/>
      <c r="E346" s="95"/>
      <c r="F346" s="95"/>
      <c r="G346" s="96"/>
      <c r="H346" s="96"/>
      <c r="I346" s="97"/>
      <c r="J346" s="97"/>
      <c r="K346" s="97"/>
      <c r="L346" s="97"/>
      <c r="M346" s="97"/>
      <c r="N346" s="98" t="str">
        <f ca="1" t="shared" si="20"/>
        <v/>
      </c>
      <c r="O346" s="98" t="str">
        <f ca="1">IF(A346="","",IF(ISERROR(MATCH($I346,SorP!B:B,0)),"",INDIRECT("'SorP'!$A$"&amp;MATCH($N346&amp;$I346,SorP!C:C,0))))</f>
        <v/>
      </c>
      <c r="P346" s="99"/>
      <c r="Q346" s="74" t="str">
        <f t="shared" si="21"/>
        <v/>
      </c>
      <c r="R346" s="74" t="b">
        <f t="shared" si="22"/>
        <v>1</v>
      </c>
      <c r="S346" s="74" t="str">
        <f t="shared" si="23"/>
        <v/>
      </c>
    </row>
    <row r="347" s="74" customFormat="1" ht="20.15" customHeight="1" spans="1:19">
      <c r="A347" s="95"/>
      <c r="B347" s="95"/>
      <c r="C347" s="95"/>
      <c r="D347" s="95"/>
      <c r="E347" s="95"/>
      <c r="F347" s="95"/>
      <c r="G347" s="96"/>
      <c r="H347" s="96"/>
      <c r="I347" s="97"/>
      <c r="J347" s="97"/>
      <c r="K347" s="97"/>
      <c r="L347" s="97"/>
      <c r="M347" s="97"/>
      <c r="N347" s="98" t="str">
        <f ca="1" t="shared" si="20"/>
        <v/>
      </c>
      <c r="O347" s="98" t="str">
        <f ca="1">IF(A347="","",IF(ISERROR(MATCH($I347,SorP!B:B,0)),"",INDIRECT("'SorP'!$A$"&amp;MATCH($N347&amp;$I347,SorP!C:C,0))))</f>
        <v/>
      </c>
      <c r="P347" s="99"/>
      <c r="Q347" s="74" t="str">
        <f t="shared" si="21"/>
        <v/>
      </c>
      <c r="R347" s="74" t="b">
        <f t="shared" si="22"/>
        <v>1</v>
      </c>
      <c r="S347" s="74" t="str">
        <f t="shared" si="23"/>
        <v/>
      </c>
    </row>
    <row r="348" s="74" customFormat="1" ht="20.15" customHeight="1" spans="1:19">
      <c r="A348" s="95"/>
      <c r="B348" s="95"/>
      <c r="C348" s="95"/>
      <c r="D348" s="95"/>
      <c r="E348" s="95"/>
      <c r="F348" s="95"/>
      <c r="G348" s="96"/>
      <c r="H348" s="96"/>
      <c r="I348" s="97"/>
      <c r="J348" s="97"/>
      <c r="K348" s="97"/>
      <c r="L348" s="97"/>
      <c r="M348" s="97"/>
      <c r="N348" s="98" t="str">
        <f ca="1" t="shared" si="20"/>
        <v/>
      </c>
      <c r="O348" s="98" t="str">
        <f ca="1">IF(A348="","",IF(ISERROR(MATCH($I348,SorP!B:B,0)),"",INDIRECT("'SorP'!$A$"&amp;MATCH($N348&amp;$I348,SorP!C:C,0))))</f>
        <v/>
      </c>
      <c r="P348" s="99"/>
      <c r="Q348" s="74" t="str">
        <f t="shared" si="21"/>
        <v/>
      </c>
      <c r="R348" s="74" t="b">
        <f t="shared" si="22"/>
        <v>1</v>
      </c>
      <c r="S348" s="74" t="str">
        <f t="shared" si="23"/>
        <v/>
      </c>
    </row>
    <row r="349" s="74" customFormat="1" ht="20.15" customHeight="1" spans="1:19">
      <c r="A349" s="95"/>
      <c r="B349" s="95"/>
      <c r="C349" s="95"/>
      <c r="D349" s="95"/>
      <c r="E349" s="95"/>
      <c r="F349" s="95"/>
      <c r="G349" s="96"/>
      <c r="H349" s="96"/>
      <c r="I349" s="97"/>
      <c r="J349" s="97"/>
      <c r="K349" s="97"/>
      <c r="L349" s="97"/>
      <c r="M349" s="97"/>
      <c r="N349" s="98" t="str">
        <f ca="1" t="shared" si="20"/>
        <v/>
      </c>
      <c r="O349" s="98" t="str">
        <f ca="1">IF(A349="","",IF(ISERROR(MATCH($I349,SorP!B:B,0)),"",INDIRECT("'SorP'!$A$"&amp;MATCH($N349&amp;$I349,SorP!C:C,0))))</f>
        <v/>
      </c>
      <c r="P349" s="99"/>
      <c r="Q349" s="74" t="str">
        <f t="shared" si="21"/>
        <v/>
      </c>
      <c r="R349" s="74" t="b">
        <f t="shared" si="22"/>
        <v>1</v>
      </c>
      <c r="S349" s="74" t="str">
        <f t="shared" si="23"/>
        <v/>
      </c>
    </row>
    <row r="350" s="74" customFormat="1" ht="20.15" customHeight="1" spans="1:19">
      <c r="A350" s="95"/>
      <c r="B350" s="95"/>
      <c r="C350" s="95"/>
      <c r="D350" s="95"/>
      <c r="E350" s="95"/>
      <c r="F350" s="95"/>
      <c r="G350" s="96"/>
      <c r="H350" s="96"/>
      <c r="I350" s="97"/>
      <c r="J350" s="97"/>
      <c r="K350" s="97"/>
      <c r="L350" s="97"/>
      <c r="M350" s="97"/>
      <c r="N350" s="98" t="str">
        <f ca="1" t="shared" si="20"/>
        <v/>
      </c>
      <c r="O350" s="98" t="str">
        <f ca="1">IF(A350="","",IF(ISERROR(MATCH($I350,SorP!B:B,0)),"",INDIRECT("'SorP'!$A$"&amp;MATCH($N350&amp;$I350,SorP!C:C,0))))</f>
        <v/>
      </c>
      <c r="P350" s="99"/>
      <c r="Q350" s="74" t="str">
        <f t="shared" si="21"/>
        <v/>
      </c>
      <c r="R350" s="74" t="b">
        <f t="shared" si="22"/>
        <v>1</v>
      </c>
      <c r="S350" s="74" t="str">
        <f t="shared" si="23"/>
        <v/>
      </c>
    </row>
    <row r="351" s="74" customFormat="1" ht="20.15" customHeight="1" spans="1:19">
      <c r="A351" s="95"/>
      <c r="B351" s="95"/>
      <c r="C351" s="95"/>
      <c r="D351" s="95"/>
      <c r="E351" s="95"/>
      <c r="F351" s="95"/>
      <c r="G351" s="96"/>
      <c r="H351" s="96"/>
      <c r="I351" s="97"/>
      <c r="J351" s="97"/>
      <c r="K351" s="97"/>
      <c r="L351" s="97"/>
      <c r="M351" s="97"/>
      <c r="N351" s="98" t="str">
        <f ca="1" t="shared" si="20"/>
        <v/>
      </c>
      <c r="O351" s="98" t="str">
        <f ca="1">IF(A351="","",IF(ISERROR(MATCH($I351,SorP!B:B,0)),"",INDIRECT("'SorP'!$A$"&amp;MATCH($N351&amp;$I351,SorP!C:C,0))))</f>
        <v/>
      </c>
      <c r="P351" s="99"/>
      <c r="Q351" s="74" t="str">
        <f t="shared" si="21"/>
        <v/>
      </c>
      <c r="R351" s="74" t="b">
        <f t="shared" si="22"/>
        <v>1</v>
      </c>
      <c r="S351" s="74" t="str">
        <f t="shared" si="23"/>
        <v/>
      </c>
    </row>
    <row r="352" s="74" customFormat="1" ht="20.15" customHeight="1" spans="1:19">
      <c r="A352" s="95"/>
      <c r="B352" s="95"/>
      <c r="C352" s="95"/>
      <c r="D352" s="95"/>
      <c r="E352" s="95"/>
      <c r="F352" s="95"/>
      <c r="G352" s="96"/>
      <c r="H352" s="96"/>
      <c r="I352" s="97"/>
      <c r="J352" s="97"/>
      <c r="K352" s="97"/>
      <c r="L352" s="97"/>
      <c r="M352" s="97"/>
      <c r="N352" s="98" t="str">
        <f ca="1" t="shared" si="20"/>
        <v/>
      </c>
      <c r="O352" s="98" t="str">
        <f ca="1">IF(A352="","",IF(ISERROR(MATCH($I352,SorP!B:B,0)),"",INDIRECT("'SorP'!$A$"&amp;MATCH($N352&amp;$I352,SorP!C:C,0))))</f>
        <v/>
      </c>
      <c r="P352" s="99"/>
      <c r="Q352" s="74" t="str">
        <f t="shared" si="21"/>
        <v/>
      </c>
      <c r="R352" s="74" t="b">
        <f t="shared" si="22"/>
        <v>1</v>
      </c>
      <c r="S352" s="74" t="str">
        <f t="shared" si="23"/>
        <v/>
      </c>
    </row>
    <row r="353" s="74" customFormat="1" ht="20.15" customHeight="1" spans="1:19">
      <c r="A353" s="95"/>
      <c r="B353" s="95"/>
      <c r="C353" s="95"/>
      <c r="D353" s="95"/>
      <c r="E353" s="95"/>
      <c r="F353" s="95"/>
      <c r="G353" s="96"/>
      <c r="H353" s="96"/>
      <c r="I353" s="97"/>
      <c r="J353" s="97"/>
      <c r="K353" s="97"/>
      <c r="L353" s="97"/>
      <c r="M353" s="97"/>
      <c r="N353" s="98" t="str">
        <f ca="1" t="shared" si="20"/>
        <v/>
      </c>
      <c r="O353" s="98" t="str">
        <f ca="1">IF(A353="","",IF(ISERROR(MATCH($I353,SorP!B:B,0)),"",INDIRECT("'SorP'!$A$"&amp;MATCH($N353&amp;$I353,SorP!C:C,0))))</f>
        <v/>
      </c>
      <c r="P353" s="99"/>
      <c r="Q353" s="74" t="str">
        <f t="shared" si="21"/>
        <v/>
      </c>
      <c r="R353" s="74" t="b">
        <f t="shared" si="22"/>
        <v>1</v>
      </c>
      <c r="S353" s="74" t="str">
        <f t="shared" si="23"/>
        <v/>
      </c>
    </row>
    <row r="354" s="74" customFormat="1" ht="20.15" customHeight="1" spans="1:19">
      <c r="A354" s="95"/>
      <c r="B354" s="95"/>
      <c r="C354" s="95"/>
      <c r="D354" s="95"/>
      <c r="E354" s="95"/>
      <c r="F354" s="95"/>
      <c r="G354" s="96"/>
      <c r="H354" s="96"/>
      <c r="I354" s="97"/>
      <c r="J354" s="97"/>
      <c r="K354" s="97"/>
      <c r="L354" s="97"/>
      <c r="M354" s="97"/>
      <c r="N354" s="98" t="str">
        <f ca="1" t="shared" si="20"/>
        <v/>
      </c>
      <c r="O354" s="98" t="str">
        <f ca="1">IF(A354="","",IF(ISERROR(MATCH($I354,SorP!B:B,0)),"",INDIRECT("'SorP'!$A$"&amp;MATCH($N354&amp;$I354,SorP!C:C,0))))</f>
        <v/>
      </c>
      <c r="P354" s="99"/>
      <c r="Q354" s="74" t="str">
        <f t="shared" si="21"/>
        <v/>
      </c>
      <c r="R354" s="74" t="b">
        <f t="shared" si="22"/>
        <v>1</v>
      </c>
      <c r="S354" s="74" t="str">
        <f t="shared" si="23"/>
        <v/>
      </c>
    </row>
    <row r="355" s="74" customFormat="1" ht="20.15" customHeight="1" spans="1:19">
      <c r="A355" s="95"/>
      <c r="B355" s="95"/>
      <c r="C355" s="95"/>
      <c r="D355" s="95"/>
      <c r="E355" s="95"/>
      <c r="F355" s="95"/>
      <c r="G355" s="96"/>
      <c r="H355" s="96"/>
      <c r="I355" s="97"/>
      <c r="J355" s="97"/>
      <c r="K355" s="97"/>
      <c r="L355" s="97"/>
      <c r="M355" s="97"/>
      <c r="N355" s="98" t="str">
        <f ca="1" t="shared" si="20"/>
        <v/>
      </c>
      <c r="O355" s="98" t="str">
        <f ca="1">IF(A355="","",IF(ISERROR(MATCH($I355,SorP!B:B,0)),"",INDIRECT("'SorP'!$A$"&amp;MATCH($N355&amp;$I355,SorP!C:C,0))))</f>
        <v/>
      </c>
      <c r="P355" s="99"/>
      <c r="Q355" s="74" t="str">
        <f t="shared" si="21"/>
        <v/>
      </c>
      <c r="R355" s="74" t="b">
        <f t="shared" si="22"/>
        <v>1</v>
      </c>
      <c r="S355" s="74" t="str">
        <f t="shared" si="23"/>
        <v/>
      </c>
    </row>
    <row r="356" s="74" customFormat="1" ht="20.15" customHeight="1" spans="1:19">
      <c r="A356" s="95"/>
      <c r="B356" s="95"/>
      <c r="C356" s="95"/>
      <c r="D356" s="95"/>
      <c r="E356" s="95"/>
      <c r="F356" s="95"/>
      <c r="G356" s="96"/>
      <c r="H356" s="96"/>
      <c r="I356" s="97"/>
      <c r="J356" s="97"/>
      <c r="K356" s="97"/>
      <c r="L356" s="97"/>
      <c r="M356" s="97"/>
      <c r="N356" s="98" t="str">
        <f ca="1" t="shared" si="20"/>
        <v/>
      </c>
      <c r="O356" s="98" t="str">
        <f ca="1">IF(A356="","",IF(ISERROR(MATCH($I356,SorP!B:B,0)),"",INDIRECT("'SorP'!$A$"&amp;MATCH($N356&amp;$I356,SorP!C:C,0))))</f>
        <v/>
      </c>
      <c r="P356" s="99"/>
      <c r="Q356" s="74" t="str">
        <f t="shared" si="21"/>
        <v/>
      </c>
      <c r="R356" s="74" t="b">
        <f t="shared" si="22"/>
        <v>1</v>
      </c>
      <c r="S356" s="74" t="str">
        <f t="shared" si="23"/>
        <v/>
      </c>
    </row>
    <row r="357" s="74" customFormat="1" ht="20.15" customHeight="1" spans="1:19">
      <c r="A357" s="95"/>
      <c r="B357" s="95"/>
      <c r="C357" s="95"/>
      <c r="D357" s="95"/>
      <c r="E357" s="95"/>
      <c r="F357" s="95"/>
      <c r="G357" s="96"/>
      <c r="H357" s="96"/>
      <c r="I357" s="97"/>
      <c r="J357" s="97"/>
      <c r="K357" s="97"/>
      <c r="L357" s="97"/>
      <c r="M357" s="97"/>
      <c r="N357" s="98" t="str">
        <f ca="1" t="shared" si="20"/>
        <v/>
      </c>
      <c r="O357" s="98" t="str">
        <f ca="1">IF(A357="","",IF(ISERROR(MATCH($I357,SorP!B:B,0)),"",INDIRECT("'SorP'!$A$"&amp;MATCH($N357&amp;$I357,SorP!C:C,0))))</f>
        <v/>
      </c>
      <c r="P357" s="99"/>
      <c r="Q357" s="74" t="str">
        <f t="shared" si="21"/>
        <v/>
      </c>
      <c r="R357" s="74" t="b">
        <f t="shared" si="22"/>
        <v>1</v>
      </c>
      <c r="S357" s="74" t="str">
        <f t="shared" si="23"/>
        <v/>
      </c>
    </row>
    <row r="358" s="74" customFormat="1" ht="20.15" customHeight="1" spans="1:19">
      <c r="A358" s="95"/>
      <c r="B358" s="95"/>
      <c r="C358" s="95"/>
      <c r="D358" s="95"/>
      <c r="E358" s="95"/>
      <c r="F358" s="95"/>
      <c r="G358" s="96"/>
      <c r="H358" s="96"/>
      <c r="I358" s="97"/>
      <c r="J358" s="97"/>
      <c r="K358" s="97"/>
      <c r="L358" s="97"/>
      <c r="M358" s="97"/>
      <c r="N358" s="98" t="str">
        <f ca="1" t="shared" si="20"/>
        <v/>
      </c>
      <c r="O358" s="98" t="str">
        <f ca="1">IF(A358="","",IF(ISERROR(MATCH($I358,SorP!B:B,0)),"",INDIRECT("'SorP'!$A$"&amp;MATCH($N358&amp;$I358,SorP!C:C,0))))</f>
        <v/>
      </c>
      <c r="P358" s="99"/>
      <c r="Q358" s="74" t="str">
        <f t="shared" si="21"/>
        <v/>
      </c>
      <c r="R358" s="74" t="b">
        <f t="shared" si="22"/>
        <v>1</v>
      </c>
      <c r="S358" s="74" t="str">
        <f t="shared" si="23"/>
        <v/>
      </c>
    </row>
    <row r="359" s="74" customFormat="1" ht="20.15" customHeight="1" spans="1:19">
      <c r="A359" s="95"/>
      <c r="B359" s="95"/>
      <c r="C359" s="95"/>
      <c r="D359" s="95"/>
      <c r="E359" s="95"/>
      <c r="F359" s="95"/>
      <c r="G359" s="96"/>
      <c r="H359" s="96"/>
      <c r="I359" s="97"/>
      <c r="J359" s="97"/>
      <c r="K359" s="97"/>
      <c r="L359" s="97"/>
      <c r="M359" s="97"/>
      <c r="N359" s="98" t="str">
        <f ca="1" t="shared" si="20"/>
        <v/>
      </c>
      <c r="O359" s="98" t="str">
        <f ca="1">IF(A359="","",IF(ISERROR(MATCH($I359,SorP!B:B,0)),"",INDIRECT("'SorP'!$A$"&amp;MATCH($N359&amp;$I359,SorP!C:C,0))))</f>
        <v/>
      </c>
      <c r="P359" s="99"/>
      <c r="Q359" s="74" t="str">
        <f t="shared" si="21"/>
        <v/>
      </c>
      <c r="R359" s="74" t="b">
        <f t="shared" si="22"/>
        <v>1</v>
      </c>
      <c r="S359" s="74" t="str">
        <f t="shared" si="23"/>
        <v/>
      </c>
    </row>
    <row r="360" s="74" customFormat="1" ht="20.15" customHeight="1" spans="1:19">
      <c r="A360" s="95"/>
      <c r="B360" s="95"/>
      <c r="C360" s="95"/>
      <c r="D360" s="95"/>
      <c r="E360" s="95"/>
      <c r="F360" s="95"/>
      <c r="G360" s="96"/>
      <c r="H360" s="96"/>
      <c r="I360" s="97"/>
      <c r="J360" s="97"/>
      <c r="K360" s="97"/>
      <c r="L360" s="97"/>
      <c r="M360" s="97"/>
      <c r="N360" s="98" t="str">
        <f ca="1" t="shared" si="20"/>
        <v/>
      </c>
      <c r="O360" s="98" t="str">
        <f ca="1">IF(A360="","",IF(ISERROR(MATCH($I360,SorP!B:B,0)),"",INDIRECT("'SorP'!$A$"&amp;MATCH($N360&amp;$I360,SorP!C:C,0))))</f>
        <v/>
      </c>
      <c r="P360" s="99"/>
      <c r="Q360" s="74" t="str">
        <f t="shared" si="21"/>
        <v/>
      </c>
      <c r="R360" s="74" t="b">
        <f t="shared" si="22"/>
        <v>1</v>
      </c>
      <c r="S360" s="74" t="str">
        <f t="shared" si="23"/>
        <v/>
      </c>
    </row>
    <row r="361" s="74" customFormat="1" ht="20.15" customHeight="1" spans="1:19">
      <c r="A361" s="95"/>
      <c r="B361" s="95"/>
      <c r="C361" s="95"/>
      <c r="D361" s="95"/>
      <c r="E361" s="95"/>
      <c r="F361" s="95"/>
      <c r="G361" s="96"/>
      <c r="H361" s="96"/>
      <c r="I361" s="97"/>
      <c r="J361" s="97"/>
      <c r="K361" s="97"/>
      <c r="L361" s="97"/>
      <c r="M361" s="97"/>
      <c r="N361" s="98" t="str">
        <f ca="1" t="shared" si="20"/>
        <v/>
      </c>
      <c r="O361" s="98" t="str">
        <f ca="1">IF(A361="","",IF(ISERROR(MATCH($I361,SorP!B:B,0)),"",INDIRECT("'SorP'!$A$"&amp;MATCH($N361&amp;$I361,SorP!C:C,0))))</f>
        <v/>
      </c>
      <c r="P361" s="99"/>
      <c r="Q361" s="74" t="str">
        <f t="shared" si="21"/>
        <v/>
      </c>
      <c r="R361" s="74" t="b">
        <f t="shared" si="22"/>
        <v>1</v>
      </c>
      <c r="S361" s="74" t="str">
        <f t="shared" si="23"/>
        <v/>
      </c>
    </row>
    <row r="362" s="74" customFormat="1" ht="20.15" customHeight="1" spans="1:19">
      <c r="A362" s="95"/>
      <c r="B362" s="95"/>
      <c r="C362" s="95"/>
      <c r="D362" s="95"/>
      <c r="E362" s="95"/>
      <c r="F362" s="95"/>
      <c r="G362" s="96"/>
      <c r="H362" s="96"/>
      <c r="I362" s="97"/>
      <c r="J362" s="97"/>
      <c r="K362" s="97"/>
      <c r="L362" s="97"/>
      <c r="M362" s="97"/>
      <c r="N362" s="98" t="str">
        <f ca="1" t="shared" si="20"/>
        <v/>
      </c>
      <c r="O362" s="98" t="str">
        <f ca="1">IF(A362="","",IF(ISERROR(MATCH($I362,SorP!B:B,0)),"",INDIRECT("'SorP'!$A$"&amp;MATCH($N362&amp;$I362,SorP!C:C,0))))</f>
        <v/>
      </c>
      <c r="P362" s="99"/>
      <c r="Q362" s="74" t="str">
        <f t="shared" si="21"/>
        <v/>
      </c>
      <c r="R362" s="74" t="b">
        <f t="shared" si="22"/>
        <v>1</v>
      </c>
      <c r="S362" s="74" t="str">
        <f t="shared" si="23"/>
        <v/>
      </c>
    </row>
    <row r="363" s="74" customFormat="1" ht="20.15" customHeight="1" spans="1:19">
      <c r="A363" s="95"/>
      <c r="B363" s="95"/>
      <c r="C363" s="95"/>
      <c r="D363" s="95"/>
      <c r="E363" s="95"/>
      <c r="F363" s="95"/>
      <c r="G363" s="96"/>
      <c r="H363" s="96"/>
      <c r="I363" s="97"/>
      <c r="J363" s="97"/>
      <c r="K363" s="97"/>
      <c r="L363" s="97"/>
      <c r="M363" s="97"/>
      <c r="N363" s="98" t="str">
        <f ca="1" t="shared" si="20"/>
        <v/>
      </c>
      <c r="O363" s="98" t="str">
        <f ca="1">IF(A363="","",IF(ISERROR(MATCH($I363,SorP!B:B,0)),"",INDIRECT("'SorP'!$A$"&amp;MATCH($N363&amp;$I363,SorP!C:C,0))))</f>
        <v/>
      </c>
      <c r="P363" s="99"/>
      <c r="Q363" s="74" t="str">
        <f t="shared" si="21"/>
        <v/>
      </c>
      <c r="R363" s="74" t="b">
        <f t="shared" si="22"/>
        <v>1</v>
      </c>
      <c r="S363" s="74" t="str">
        <f t="shared" si="23"/>
        <v/>
      </c>
    </row>
    <row r="364" s="74" customFormat="1" ht="20.15" customHeight="1" spans="1:19">
      <c r="A364" s="95"/>
      <c r="B364" s="95"/>
      <c r="C364" s="95"/>
      <c r="D364" s="95"/>
      <c r="E364" s="95"/>
      <c r="F364" s="95"/>
      <c r="G364" s="96"/>
      <c r="H364" s="96"/>
      <c r="I364" s="97"/>
      <c r="J364" s="97"/>
      <c r="K364" s="97"/>
      <c r="L364" s="97"/>
      <c r="M364" s="97"/>
      <c r="N364" s="98" t="str">
        <f ca="1" t="shared" si="20"/>
        <v/>
      </c>
      <c r="O364" s="98" t="str">
        <f ca="1">IF(A364="","",IF(ISERROR(MATCH($I364,SorP!B:B,0)),"",INDIRECT("'SorP'!$A$"&amp;MATCH($N364&amp;$I364,SorP!C:C,0))))</f>
        <v/>
      </c>
      <c r="P364" s="99"/>
      <c r="Q364" s="74" t="str">
        <f t="shared" si="21"/>
        <v/>
      </c>
      <c r="R364" s="74" t="b">
        <f t="shared" si="22"/>
        <v>1</v>
      </c>
      <c r="S364" s="74" t="str">
        <f t="shared" si="23"/>
        <v/>
      </c>
    </row>
    <row r="365" s="74" customFormat="1" ht="20.15" customHeight="1" spans="1:19">
      <c r="A365" s="95"/>
      <c r="B365" s="95"/>
      <c r="C365" s="95"/>
      <c r="D365" s="95"/>
      <c r="E365" s="95"/>
      <c r="F365" s="95"/>
      <c r="G365" s="96"/>
      <c r="H365" s="96"/>
      <c r="I365" s="97"/>
      <c r="J365" s="97"/>
      <c r="K365" s="97"/>
      <c r="L365" s="97"/>
      <c r="M365" s="97"/>
      <c r="N365" s="98" t="str">
        <f ca="1" t="shared" si="20"/>
        <v/>
      </c>
      <c r="O365" s="98" t="str">
        <f ca="1">IF(A365="","",IF(ISERROR(MATCH($I365,SorP!B:B,0)),"",INDIRECT("'SorP'!$A$"&amp;MATCH($N365&amp;$I365,SorP!C:C,0))))</f>
        <v/>
      </c>
      <c r="P365" s="99"/>
      <c r="Q365" s="74" t="str">
        <f t="shared" si="21"/>
        <v/>
      </c>
      <c r="R365" s="74" t="b">
        <f t="shared" si="22"/>
        <v>1</v>
      </c>
      <c r="S365" s="74" t="str">
        <f t="shared" si="23"/>
        <v/>
      </c>
    </row>
    <row r="366" s="74" customFormat="1" ht="20.15" customHeight="1" spans="1:19">
      <c r="A366" s="95"/>
      <c r="B366" s="95"/>
      <c r="C366" s="95"/>
      <c r="D366" s="95"/>
      <c r="E366" s="95"/>
      <c r="F366" s="95"/>
      <c r="G366" s="96"/>
      <c r="H366" s="96"/>
      <c r="I366" s="97"/>
      <c r="J366" s="97"/>
      <c r="K366" s="97"/>
      <c r="L366" s="97"/>
      <c r="M366" s="97"/>
      <c r="N366" s="98" t="str">
        <f ca="1" t="shared" si="20"/>
        <v/>
      </c>
      <c r="O366" s="98" t="str">
        <f ca="1">IF(A366="","",IF(ISERROR(MATCH($I366,SorP!B:B,0)),"",INDIRECT("'SorP'!$A$"&amp;MATCH($N366&amp;$I366,SorP!C:C,0))))</f>
        <v/>
      </c>
      <c r="P366" s="99"/>
      <c r="Q366" s="74" t="str">
        <f t="shared" si="21"/>
        <v/>
      </c>
      <c r="R366" s="74" t="b">
        <f t="shared" si="22"/>
        <v>1</v>
      </c>
      <c r="S366" s="74" t="str">
        <f t="shared" si="23"/>
        <v/>
      </c>
    </row>
    <row r="367" s="74" customFormat="1" ht="20.15" customHeight="1" spans="1:19">
      <c r="A367" s="95"/>
      <c r="B367" s="95"/>
      <c r="C367" s="95"/>
      <c r="D367" s="95"/>
      <c r="E367" s="95"/>
      <c r="F367" s="95"/>
      <c r="G367" s="96"/>
      <c r="H367" s="96"/>
      <c r="I367" s="97"/>
      <c r="J367" s="97"/>
      <c r="K367" s="97"/>
      <c r="L367" s="97"/>
      <c r="M367" s="97"/>
      <c r="N367" s="98" t="str">
        <f ca="1" t="shared" si="20"/>
        <v/>
      </c>
      <c r="O367" s="98" t="str">
        <f ca="1">IF(A367="","",IF(ISERROR(MATCH($I367,SorP!B:B,0)),"",INDIRECT("'SorP'!$A$"&amp;MATCH($N367&amp;$I367,SorP!C:C,0))))</f>
        <v/>
      </c>
      <c r="P367" s="99"/>
      <c r="Q367" s="74" t="str">
        <f t="shared" si="21"/>
        <v/>
      </c>
      <c r="R367" s="74" t="b">
        <f t="shared" si="22"/>
        <v>1</v>
      </c>
      <c r="S367" s="74" t="str">
        <f t="shared" si="23"/>
        <v/>
      </c>
    </row>
    <row r="368" s="74" customFormat="1" ht="20.15" customHeight="1" spans="1:19">
      <c r="A368" s="95"/>
      <c r="B368" s="95"/>
      <c r="C368" s="95"/>
      <c r="D368" s="95"/>
      <c r="E368" s="95"/>
      <c r="F368" s="95"/>
      <c r="G368" s="96"/>
      <c r="H368" s="96"/>
      <c r="I368" s="97"/>
      <c r="J368" s="97"/>
      <c r="K368" s="97"/>
      <c r="L368" s="97"/>
      <c r="M368" s="97"/>
      <c r="N368" s="98" t="str">
        <f ca="1" t="shared" si="20"/>
        <v/>
      </c>
      <c r="O368" s="98" t="str">
        <f ca="1">IF(A368="","",IF(ISERROR(MATCH($I368,SorP!B:B,0)),"",INDIRECT("'SorP'!$A$"&amp;MATCH($N368&amp;$I368,SorP!C:C,0))))</f>
        <v/>
      </c>
      <c r="P368" s="99"/>
      <c r="Q368" s="74" t="str">
        <f t="shared" si="21"/>
        <v/>
      </c>
      <c r="R368" s="74" t="b">
        <f t="shared" si="22"/>
        <v>1</v>
      </c>
      <c r="S368" s="74" t="str">
        <f t="shared" si="23"/>
        <v/>
      </c>
    </row>
    <row r="369" s="74" customFormat="1" ht="20.15" customHeight="1" spans="1:19">
      <c r="A369" s="95"/>
      <c r="B369" s="95"/>
      <c r="C369" s="95"/>
      <c r="D369" s="95"/>
      <c r="E369" s="95"/>
      <c r="F369" s="95"/>
      <c r="G369" s="96"/>
      <c r="H369" s="96"/>
      <c r="I369" s="97"/>
      <c r="J369" s="97"/>
      <c r="K369" s="97"/>
      <c r="L369" s="97"/>
      <c r="M369" s="97"/>
      <c r="N369" s="98" t="str">
        <f ca="1" t="shared" si="20"/>
        <v/>
      </c>
      <c r="O369" s="98" t="str">
        <f ca="1">IF(A369="","",IF(ISERROR(MATCH($I369,SorP!B:B,0)),"",INDIRECT("'SorP'!$A$"&amp;MATCH($N369&amp;$I369,SorP!C:C,0))))</f>
        <v/>
      </c>
      <c r="P369" s="99"/>
      <c r="Q369" s="74" t="str">
        <f t="shared" si="21"/>
        <v/>
      </c>
      <c r="R369" s="74" t="b">
        <f t="shared" si="22"/>
        <v>1</v>
      </c>
      <c r="S369" s="74" t="str">
        <f t="shared" si="23"/>
        <v/>
      </c>
    </row>
    <row r="370" s="74" customFormat="1" ht="20.15" customHeight="1" spans="1:19">
      <c r="A370" s="95"/>
      <c r="B370" s="95"/>
      <c r="C370" s="95"/>
      <c r="D370" s="95"/>
      <c r="E370" s="95"/>
      <c r="F370" s="95"/>
      <c r="G370" s="96"/>
      <c r="H370" s="96"/>
      <c r="I370" s="97"/>
      <c r="J370" s="97"/>
      <c r="K370" s="97"/>
      <c r="L370" s="97"/>
      <c r="M370" s="97"/>
      <c r="N370" s="98" t="str">
        <f ca="1" t="shared" si="20"/>
        <v/>
      </c>
      <c r="O370" s="98" t="str">
        <f ca="1">IF(A370="","",IF(ISERROR(MATCH($I370,SorP!B:B,0)),"",INDIRECT("'SorP'!$A$"&amp;MATCH($N370&amp;$I370,SorP!C:C,0))))</f>
        <v/>
      </c>
      <c r="P370" s="99"/>
      <c r="Q370" s="74" t="str">
        <f t="shared" si="21"/>
        <v/>
      </c>
      <c r="R370" s="74" t="b">
        <f t="shared" si="22"/>
        <v>1</v>
      </c>
      <c r="S370" s="74" t="str">
        <f t="shared" si="23"/>
        <v/>
      </c>
    </row>
    <row r="371" s="74" customFormat="1" ht="20.15" customHeight="1" spans="1:19">
      <c r="A371" s="95"/>
      <c r="B371" s="95"/>
      <c r="C371" s="95"/>
      <c r="D371" s="95"/>
      <c r="E371" s="95"/>
      <c r="F371" s="95"/>
      <c r="G371" s="96"/>
      <c r="H371" s="96"/>
      <c r="I371" s="97"/>
      <c r="J371" s="97"/>
      <c r="K371" s="97"/>
      <c r="L371" s="97"/>
      <c r="M371" s="97"/>
      <c r="N371" s="98" t="str">
        <f ca="1" t="shared" si="20"/>
        <v/>
      </c>
      <c r="O371" s="98" t="str">
        <f ca="1">IF(A371="","",IF(ISERROR(MATCH($I371,SorP!B:B,0)),"",INDIRECT("'SorP'!$A$"&amp;MATCH($N371&amp;$I371,SorP!C:C,0))))</f>
        <v/>
      </c>
      <c r="P371" s="99"/>
      <c r="Q371" s="74" t="str">
        <f t="shared" si="21"/>
        <v/>
      </c>
      <c r="R371" s="74" t="b">
        <f t="shared" si="22"/>
        <v>1</v>
      </c>
      <c r="S371" s="74" t="str">
        <f t="shared" si="23"/>
        <v/>
      </c>
    </row>
    <row r="372" s="74" customFormat="1" ht="20.15" customHeight="1" spans="1:19">
      <c r="A372" s="95"/>
      <c r="B372" s="95"/>
      <c r="C372" s="95"/>
      <c r="D372" s="95"/>
      <c r="E372" s="95"/>
      <c r="F372" s="95"/>
      <c r="G372" s="96"/>
      <c r="H372" s="96"/>
      <c r="I372" s="97"/>
      <c r="J372" s="97"/>
      <c r="K372" s="97"/>
      <c r="L372" s="97"/>
      <c r="M372" s="97"/>
      <c r="N372" s="98" t="str">
        <f ca="1" t="shared" si="20"/>
        <v/>
      </c>
      <c r="O372" s="98" t="str">
        <f ca="1">IF(A372="","",IF(ISERROR(MATCH($I372,SorP!B:B,0)),"",INDIRECT("'SorP'!$A$"&amp;MATCH($N372&amp;$I372,SorP!C:C,0))))</f>
        <v/>
      </c>
      <c r="P372" s="99"/>
      <c r="Q372" s="74" t="str">
        <f t="shared" si="21"/>
        <v/>
      </c>
      <c r="R372" s="74" t="b">
        <f t="shared" si="22"/>
        <v>1</v>
      </c>
      <c r="S372" s="74" t="str">
        <f t="shared" si="23"/>
        <v/>
      </c>
    </row>
    <row r="373" s="74" customFormat="1" ht="20.15" customHeight="1" spans="1:19">
      <c r="A373" s="95"/>
      <c r="B373" s="95"/>
      <c r="C373" s="95"/>
      <c r="D373" s="95"/>
      <c r="E373" s="95"/>
      <c r="F373" s="95"/>
      <c r="G373" s="96"/>
      <c r="H373" s="96"/>
      <c r="I373" s="97"/>
      <c r="J373" s="97"/>
      <c r="K373" s="97"/>
      <c r="L373" s="97"/>
      <c r="M373" s="97"/>
      <c r="N373" s="98" t="str">
        <f ca="1" t="shared" si="20"/>
        <v/>
      </c>
      <c r="O373" s="98" t="str">
        <f ca="1">IF(A373="","",IF(ISERROR(MATCH($I373,SorP!B:B,0)),"",INDIRECT("'SorP'!$A$"&amp;MATCH($N373&amp;$I373,SorP!C:C,0))))</f>
        <v/>
      </c>
      <c r="P373" s="99"/>
      <c r="Q373" s="74" t="str">
        <f t="shared" si="21"/>
        <v/>
      </c>
      <c r="R373" s="74" t="b">
        <f t="shared" si="22"/>
        <v>1</v>
      </c>
      <c r="S373" s="74" t="str">
        <f t="shared" si="23"/>
        <v/>
      </c>
    </row>
    <row r="374" s="74" customFormat="1" ht="20.15" customHeight="1" spans="1:19">
      <c r="A374" s="95"/>
      <c r="B374" s="95"/>
      <c r="C374" s="95"/>
      <c r="D374" s="95"/>
      <c r="E374" s="95"/>
      <c r="F374" s="95"/>
      <c r="G374" s="96"/>
      <c r="H374" s="96"/>
      <c r="I374" s="97"/>
      <c r="J374" s="97"/>
      <c r="K374" s="97"/>
      <c r="L374" s="97"/>
      <c r="M374" s="97"/>
      <c r="N374" s="98" t="str">
        <f ca="1" t="shared" si="20"/>
        <v/>
      </c>
      <c r="O374" s="98" t="str">
        <f ca="1">IF(A374="","",IF(ISERROR(MATCH($I374,SorP!B:B,0)),"",INDIRECT("'SorP'!$A$"&amp;MATCH($N374&amp;$I374,SorP!C:C,0))))</f>
        <v/>
      </c>
      <c r="P374" s="99"/>
      <c r="Q374" s="74" t="str">
        <f t="shared" si="21"/>
        <v/>
      </c>
      <c r="R374" s="74" t="b">
        <f t="shared" si="22"/>
        <v>1</v>
      </c>
      <c r="S374" s="74" t="str">
        <f t="shared" si="23"/>
        <v/>
      </c>
    </row>
    <row r="375" s="74" customFormat="1" ht="20.15" customHeight="1" spans="1:19">
      <c r="A375" s="95"/>
      <c r="B375" s="95"/>
      <c r="C375" s="95"/>
      <c r="D375" s="95"/>
      <c r="E375" s="95"/>
      <c r="F375" s="95"/>
      <c r="G375" s="96"/>
      <c r="H375" s="96"/>
      <c r="I375" s="97"/>
      <c r="J375" s="97"/>
      <c r="K375" s="97"/>
      <c r="L375" s="97"/>
      <c r="M375" s="97"/>
      <c r="N375" s="98" t="str">
        <f ca="1" t="shared" si="20"/>
        <v/>
      </c>
      <c r="O375" s="98" t="str">
        <f ca="1">IF(A375="","",IF(ISERROR(MATCH($I375,SorP!B:B,0)),"",INDIRECT("'SorP'!$A$"&amp;MATCH($N375&amp;$I375,SorP!C:C,0))))</f>
        <v/>
      </c>
      <c r="P375" s="99"/>
      <c r="Q375" s="74" t="str">
        <f t="shared" si="21"/>
        <v/>
      </c>
      <c r="R375" s="74" t="b">
        <f t="shared" si="22"/>
        <v>1</v>
      </c>
      <c r="S375" s="74" t="str">
        <f t="shared" si="23"/>
        <v/>
      </c>
    </row>
    <row r="376" s="74" customFormat="1" ht="20.15" customHeight="1" spans="1:19">
      <c r="A376" s="95"/>
      <c r="B376" s="95"/>
      <c r="C376" s="95"/>
      <c r="D376" s="95"/>
      <c r="E376" s="95"/>
      <c r="F376" s="95"/>
      <c r="G376" s="96"/>
      <c r="H376" s="96"/>
      <c r="I376" s="97"/>
      <c r="J376" s="97"/>
      <c r="K376" s="97"/>
      <c r="L376" s="97"/>
      <c r="M376" s="97"/>
      <c r="N376" s="98" t="str">
        <f ca="1" t="shared" si="20"/>
        <v/>
      </c>
      <c r="O376" s="98" t="str">
        <f ca="1">IF(A376="","",IF(ISERROR(MATCH($I376,SorP!B:B,0)),"",INDIRECT("'SorP'!$A$"&amp;MATCH($N376&amp;$I376,SorP!C:C,0))))</f>
        <v/>
      </c>
      <c r="P376" s="99"/>
      <c r="Q376" s="74" t="str">
        <f t="shared" si="21"/>
        <v/>
      </c>
      <c r="R376" s="74" t="b">
        <f t="shared" si="22"/>
        <v>1</v>
      </c>
      <c r="S376" s="74" t="str">
        <f t="shared" si="23"/>
        <v/>
      </c>
    </row>
    <row r="377" s="74" customFormat="1" ht="20.15" customHeight="1" spans="1:19">
      <c r="A377" s="95"/>
      <c r="B377" s="95"/>
      <c r="C377" s="95"/>
      <c r="D377" s="95"/>
      <c r="E377" s="95"/>
      <c r="F377" s="95"/>
      <c r="G377" s="96"/>
      <c r="H377" s="96"/>
      <c r="I377" s="97"/>
      <c r="J377" s="97"/>
      <c r="K377" s="97"/>
      <c r="L377" s="97"/>
      <c r="M377" s="97"/>
      <c r="N377" s="98" t="str">
        <f ca="1" t="shared" si="20"/>
        <v/>
      </c>
      <c r="O377" s="98" t="str">
        <f ca="1">IF(A377="","",IF(ISERROR(MATCH($I377,SorP!B:B,0)),"",INDIRECT("'SorP'!$A$"&amp;MATCH($N377&amp;$I377,SorP!C:C,0))))</f>
        <v/>
      </c>
      <c r="P377" s="99"/>
      <c r="Q377" s="74" t="str">
        <f t="shared" si="21"/>
        <v/>
      </c>
      <c r="R377" s="74" t="b">
        <f t="shared" si="22"/>
        <v>1</v>
      </c>
      <c r="S377" s="74" t="str">
        <f t="shared" si="23"/>
        <v/>
      </c>
    </row>
    <row r="378" s="74" customFormat="1" ht="20.15" customHeight="1" spans="1:19">
      <c r="A378" s="95"/>
      <c r="B378" s="95"/>
      <c r="C378" s="95"/>
      <c r="D378" s="95"/>
      <c r="E378" s="95"/>
      <c r="F378" s="95"/>
      <c r="G378" s="96"/>
      <c r="H378" s="96"/>
      <c r="I378" s="97"/>
      <c r="J378" s="97"/>
      <c r="K378" s="97"/>
      <c r="L378" s="97"/>
      <c r="M378" s="97"/>
      <c r="N378" s="98" t="str">
        <f ca="1" t="shared" si="20"/>
        <v/>
      </c>
      <c r="O378" s="98" t="str">
        <f ca="1">IF(A378="","",IF(ISERROR(MATCH($I378,SorP!B:B,0)),"",INDIRECT("'SorP'!$A$"&amp;MATCH($N378&amp;$I378,SorP!C:C,0))))</f>
        <v/>
      </c>
      <c r="P378" s="99"/>
      <c r="Q378" s="74" t="str">
        <f t="shared" si="21"/>
        <v/>
      </c>
      <c r="R378" s="74" t="b">
        <f t="shared" si="22"/>
        <v>1</v>
      </c>
      <c r="S378" s="74" t="str">
        <f t="shared" si="23"/>
        <v/>
      </c>
    </row>
    <row r="379" s="74" customFormat="1" ht="20.15" customHeight="1" spans="1:19">
      <c r="A379" s="95"/>
      <c r="B379" s="95"/>
      <c r="C379" s="95"/>
      <c r="D379" s="95"/>
      <c r="E379" s="95"/>
      <c r="F379" s="95"/>
      <c r="G379" s="96"/>
      <c r="H379" s="96"/>
      <c r="I379" s="97"/>
      <c r="J379" s="97"/>
      <c r="K379" s="97"/>
      <c r="L379" s="97"/>
      <c r="M379" s="97"/>
      <c r="N379" s="98" t="str">
        <f ca="1" t="shared" si="20"/>
        <v/>
      </c>
      <c r="O379" s="98" t="str">
        <f ca="1">IF(A379="","",IF(ISERROR(MATCH($I379,SorP!B:B,0)),"",INDIRECT("'SorP'!$A$"&amp;MATCH($N379&amp;$I379,SorP!C:C,0))))</f>
        <v/>
      </c>
      <c r="P379" s="99"/>
      <c r="Q379" s="74" t="str">
        <f t="shared" si="21"/>
        <v/>
      </c>
      <c r="R379" s="74" t="b">
        <f t="shared" si="22"/>
        <v>1</v>
      </c>
      <c r="S379" s="74" t="str">
        <f t="shared" si="23"/>
        <v/>
      </c>
    </row>
    <row r="380" s="74" customFormat="1" ht="20.15" customHeight="1" spans="1:19">
      <c r="A380" s="95"/>
      <c r="B380" s="95"/>
      <c r="C380" s="95"/>
      <c r="D380" s="95"/>
      <c r="E380" s="95"/>
      <c r="F380" s="95"/>
      <c r="G380" s="96"/>
      <c r="H380" s="96"/>
      <c r="I380" s="97"/>
      <c r="J380" s="97"/>
      <c r="K380" s="97"/>
      <c r="L380" s="97"/>
      <c r="M380" s="97"/>
      <c r="N380" s="98" t="str">
        <f ca="1" t="shared" si="20"/>
        <v/>
      </c>
      <c r="O380" s="98" t="str">
        <f ca="1">IF(A380="","",IF(ISERROR(MATCH($I380,SorP!B:B,0)),"",INDIRECT("'SorP'!$A$"&amp;MATCH($N380&amp;$I380,SorP!C:C,0))))</f>
        <v/>
      </c>
      <c r="P380" s="99"/>
      <c r="Q380" s="74" t="str">
        <f t="shared" si="21"/>
        <v/>
      </c>
      <c r="R380" s="74" t="b">
        <f t="shared" si="22"/>
        <v>1</v>
      </c>
      <c r="S380" s="74" t="str">
        <f t="shared" si="23"/>
        <v/>
      </c>
    </row>
    <row r="381" s="74" customFormat="1" ht="20.15" customHeight="1" spans="1:19">
      <c r="A381" s="95"/>
      <c r="B381" s="95"/>
      <c r="C381" s="95"/>
      <c r="D381" s="95"/>
      <c r="E381" s="95"/>
      <c r="F381" s="95"/>
      <c r="G381" s="96"/>
      <c r="H381" s="96"/>
      <c r="I381" s="97"/>
      <c r="J381" s="97"/>
      <c r="K381" s="97"/>
      <c r="L381" s="97"/>
      <c r="M381" s="97"/>
      <c r="N381" s="98" t="str">
        <f ca="1" t="shared" si="20"/>
        <v/>
      </c>
      <c r="O381" s="98" t="str">
        <f ca="1">IF(A381="","",IF(ISERROR(MATCH($I381,SorP!B:B,0)),"",INDIRECT("'SorP'!$A$"&amp;MATCH($N381&amp;$I381,SorP!C:C,0))))</f>
        <v/>
      </c>
      <c r="P381" s="99"/>
      <c r="Q381" s="74" t="str">
        <f t="shared" si="21"/>
        <v/>
      </c>
      <c r="R381" s="74" t="b">
        <f t="shared" si="22"/>
        <v>1</v>
      </c>
      <c r="S381" s="74" t="str">
        <f t="shared" si="23"/>
        <v/>
      </c>
    </row>
    <row r="382" s="74" customFormat="1" ht="20.15" customHeight="1" spans="1:19">
      <c r="A382" s="95"/>
      <c r="B382" s="95"/>
      <c r="C382" s="95"/>
      <c r="D382" s="95"/>
      <c r="E382" s="95"/>
      <c r="F382" s="95"/>
      <c r="G382" s="96"/>
      <c r="H382" s="96"/>
      <c r="I382" s="97"/>
      <c r="J382" s="97"/>
      <c r="K382" s="97"/>
      <c r="L382" s="97"/>
      <c r="M382" s="97"/>
      <c r="N382" s="98" t="str">
        <f ca="1" t="shared" si="20"/>
        <v/>
      </c>
      <c r="O382" s="98" t="str">
        <f ca="1">IF(A382="","",IF(ISERROR(MATCH($I382,SorP!B:B,0)),"",INDIRECT("'SorP'!$A$"&amp;MATCH($N382&amp;$I382,SorP!C:C,0))))</f>
        <v/>
      </c>
      <c r="P382" s="99"/>
      <c r="Q382" s="74" t="str">
        <f t="shared" si="21"/>
        <v/>
      </c>
      <c r="R382" s="74" t="b">
        <f t="shared" si="22"/>
        <v>1</v>
      </c>
      <c r="S382" s="74" t="str">
        <f t="shared" si="23"/>
        <v/>
      </c>
    </row>
    <row r="383" s="74" customFormat="1" ht="20.15" customHeight="1" spans="1:19">
      <c r="A383" s="95"/>
      <c r="B383" s="95"/>
      <c r="C383" s="95"/>
      <c r="D383" s="95"/>
      <c r="E383" s="95"/>
      <c r="F383" s="95"/>
      <c r="G383" s="96"/>
      <c r="H383" s="96"/>
      <c r="I383" s="97"/>
      <c r="J383" s="97"/>
      <c r="K383" s="97"/>
      <c r="L383" s="97"/>
      <c r="M383" s="97"/>
      <c r="N383" s="98" t="str">
        <f ca="1" t="shared" si="20"/>
        <v/>
      </c>
      <c r="O383" s="98" t="str">
        <f ca="1">IF(A383="","",IF(ISERROR(MATCH($I383,SorP!B:B,0)),"",INDIRECT("'SorP'!$A$"&amp;MATCH($N383&amp;$I383,SorP!C:C,0))))</f>
        <v/>
      </c>
      <c r="P383" s="99"/>
      <c r="Q383" s="74" t="str">
        <f t="shared" si="21"/>
        <v/>
      </c>
      <c r="R383" s="74" t="b">
        <f t="shared" si="22"/>
        <v>1</v>
      </c>
      <c r="S383" s="74" t="str">
        <f t="shared" si="23"/>
        <v/>
      </c>
    </row>
    <row r="384" s="74" customFormat="1" ht="20.15" customHeight="1" spans="1:19">
      <c r="A384" s="95"/>
      <c r="B384" s="95"/>
      <c r="C384" s="95"/>
      <c r="D384" s="95"/>
      <c r="E384" s="95"/>
      <c r="F384" s="95"/>
      <c r="G384" s="96"/>
      <c r="H384" s="96"/>
      <c r="I384" s="97"/>
      <c r="J384" s="97"/>
      <c r="K384" s="97"/>
      <c r="L384" s="97"/>
      <c r="M384" s="97"/>
      <c r="N384" s="98" t="str">
        <f ca="1" t="shared" si="20"/>
        <v/>
      </c>
      <c r="O384" s="98" t="str">
        <f ca="1">IF(A384="","",IF(ISERROR(MATCH($I384,SorP!B:B,0)),"",INDIRECT("'SorP'!$A$"&amp;MATCH($N384&amp;$I384,SorP!C:C,0))))</f>
        <v/>
      </c>
      <c r="P384" s="99"/>
      <c r="Q384" s="74" t="str">
        <f t="shared" si="21"/>
        <v/>
      </c>
      <c r="R384" s="74" t="b">
        <f t="shared" si="22"/>
        <v>1</v>
      </c>
      <c r="S384" s="74" t="str">
        <f t="shared" si="23"/>
        <v/>
      </c>
    </row>
    <row r="385" s="74" customFormat="1" ht="20.15" customHeight="1" spans="1:19">
      <c r="A385" s="95"/>
      <c r="B385" s="95"/>
      <c r="C385" s="95"/>
      <c r="D385" s="95"/>
      <c r="E385" s="95"/>
      <c r="F385" s="95"/>
      <c r="G385" s="96"/>
      <c r="H385" s="96"/>
      <c r="I385" s="97"/>
      <c r="J385" s="97"/>
      <c r="K385" s="97"/>
      <c r="L385" s="97"/>
      <c r="M385" s="97"/>
      <c r="N385" s="98" t="str">
        <f ca="1" t="shared" si="20"/>
        <v/>
      </c>
      <c r="O385" s="98" t="str">
        <f ca="1">IF(A385="","",IF(ISERROR(MATCH($I385,SorP!B:B,0)),"",INDIRECT("'SorP'!$A$"&amp;MATCH($N385&amp;$I385,SorP!C:C,0))))</f>
        <v/>
      </c>
      <c r="P385" s="99"/>
      <c r="Q385" s="74" t="str">
        <f t="shared" si="21"/>
        <v/>
      </c>
      <c r="R385" s="74" t="b">
        <f t="shared" si="22"/>
        <v>1</v>
      </c>
      <c r="S385" s="74" t="str">
        <f t="shared" si="23"/>
        <v/>
      </c>
    </row>
    <row r="386" s="74" customFormat="1" ht="20.15" customHeight="1" spans="1:19">
      <c r="A386" s="95"/>
      <c r="B386" s="95"/>
      <c r="C386" s="95"/>
      <c r="D386" s="95"/>
      <c r="E386" s="95"/>
      <c r="F386" s="95"/>
      <c r="G386" s="96"/>
      <c r="H386" s="96"/>
      <c r="I386" s="97"/>
      <c r="J386" s="97"/>
      <c r="K386" s="97"/>
      <c r="L386" s="97"/>
      <c r="M386" s="97"/>
      <c r="N386" s="98" t="str">
        <f ca="1" t="shared" si="20"/>
        <v/>
      </c>
      <c r="O386" s="98" t="str">
        <f ca="1">IF(A386="","",IF(ISERROR(MATCH($I386,SorP!B:B,0)),"",INDIRECT("'SorP'!$A$"&amp;MATCH($N386&amp;$I386,SorP!C:C,0))))</f>
        <v/>
      </c>
      <c r="P386" s="99"/>
      <c r="Q386" s="74" t="str">
        <f t="shared" si="21"/>
        <v/>
      </c>
      <c r="R386" s="74" t="b">
        <f t="shared" si="22"/>
        <v>1</v>
      </c>
      <c r="S386" s="74" t="str">
        <f t="shared" si="23"/>
        <v/>
      </c>
    </row>
    <row r="387" s="74" customFormat="1" ht="20.15" customHeight="1" spans="1:19">
      <c r="A387" s="95"/>
      <c r="B387" s="95"/>
      <c r="C387" s="95"/>
      <c r="D387" s="95"/>
      <c r="E387" s="95"/>
      <c r="F387" s="95"/>
      <c r="G387" s="96"/>
      <c r="H387" s="96"/>
      <c r="I387" s="97"/>
      <c r="J387" s="97"/>
      <c r="K387" s="97"/>
      <c r="L387" s="97"/>
      <c r="M387" s="97"/>
      <c r="N387" s="98" t="str">
        <f ca="1" t="shared" si="20"/>
        <v/>
      </c>
      <c r="O387" s="98" t="str">
        <f ca="1">IF(A387="","",IF(ISERROR(MATCH($I387,SorP!B:B,0)),"",INDIRECT("'SorP'!$A$"&amp;MATCH($N387&amp;$I387,SorP!C:C,0))))</f>
        <v/>
      </c>
      <c r="P387" s="99"/>
      <c r="Q387" s="74" t="str">
        <f t="shared" si="21"/>
        <v/>
      </c>
      <c r="R387" s="74" t="b">
        <f t="shared" si="22"/>
        <v>1</v>
      </c>
      <c r="S387" s="74" t="str">
        <f t="shared" si="23"/>
        <v/>
      </c>
    </row>
    <row r="388" s="74" customFormat="1" ht="20.15" customHeight="1" spans="1:19">
      <c r="A388" s="95"/>
      <c r="B388" s="95"/>
      <c r="C388" s="95"/>
      <c r="D388" s="95"/>
      <c r="E388" s="95"/>
      <c r="F388" s="95"/>
      <c r="G388" s="96"/>
      <c r="H388" s="96"/>
      <c r="I388" s="97"/>
      <c r="J388" s="97"/>
      <c r="K388" s="97"/>
      <c r="L388" s="97"/>
      <c r="M388" s="97"/>
      <c r="N388" s="98" t="str">
        <f ca="1" t="shared" si="20"/>
        <v/>
      </c>
      <c r="O388" s="98" t="str">
        <f ca="1">IF(A388="","",IF(ISERROR(MATCH($I388,SorP!B:B,0)),"",INDIRECT("'SorP'!$A$"&amp;MATCH($N388&amp;$I388,SorP!C:C,0))))</f>
        <v/>
      </c>
      <c r="P388" s="99"/>
      <c r="Q388" s="74" t="str">
        <f t="shared" si="21"/>
        <v/>
      </c>
      <c r="R388" s="74" t="b">
        <f t="shared" si="22"/>
        <v>1</v>
      </c>
      <c r="S388" s="74" t="str">
        <f t="shared" si="23"/>
        <v/>
      </c>
    </row>
    <row r="389" s="74" customFormat="1" ht="20.15" customHeight="1" spans="1:19">
      <c r="A389" s="95"/>
      <c r="B389" s="95"/>
      <c r="C389" s="95"/>
      <c r="D389" s="95"/>
      <c r="E389" s="95"/>
      <c r="F389" s="95"/>
      <c r="G389" s="96"/>
      <c r="H389" s="96"/>
      <c r="I389" s="97"/>
      <c r="J389" s="97"/>
      <c r="K389" s="97"/>
      <c r="L389" s="97"/>
      <c r="M389" s="97"/>
      <c r="N389" s="98" t="str">
        <f ca="1" t="shared" ref="N389:N452" si="24">IF(A389="","",IF(ISERROR(MATCH($F389,CL,0)),"Unknown",INDIRECT("'C'!$A$"&amp;MATCH($F389,CL,0)+1)))</f>
        <v/>
      </c>
      <c r="O389" s="98" t="str">
        <f ca="1">IF(A389="","",IF(ISERROR(MATCH($I389,SorP!B:B,0)),"",INDIRECT("'SorP'!$A$"&amp;MATCH($N389&amp;$I389,SorP!C:C,0))))</f>
        <v/>
      </c>
      <c r="P389" s="99"/>
      <c r="Q389" s="74" t="str">
        <f t="shared" ref="Q389:Q452" si="25">A389&amp;B389</f>
        <v/>
      </c>
      <c r="R389" s="74" t="b">
        <f t="shared" ref="R389:R452" si="26">OR(ISBLANK(B389),ISBLANK(C389))</f>
        <v>1</v>
      </c>
      <c r="S389" s="74" t="str">
        <f t="shared" ref="S389:S452" si="27">IF(R389,"",A389&amp;"+")</f>
        <v/>
      </c>
    </row>
    <row r="390" s="74" customFormat="1" ht="20.15" customHeight="1" spans="1:19">
      <c r="A390" s="95"/>
      <c r="B390" s="95"/>
      <c r="C390" s="95"/>
      <c r="D390" s="95"/>
      <c r="E390" s="95"/>
      <c r="F390" s="95"/>
      <c r="G390" s="96"/>
      <c r="H390" s="96"/>
      <c r="I390" s="97"/>
      <c r="J390" s="97"/>
      <c r="K390" s="97"/>
      <c r="L390" s="97"/>
      <c r="M390" s="97"/>
      <c r="N390" s="98" t="str">
        <f ca="1" t="shared" si="24"/>
        <v/>
      </c>
      <c r="O390" s="98" t="str">
        <f ca="1">IF(A390="","",IF(ISERROR(MATCH($I390,SorP!B:B,0)),"",INDIRECT("'SorP'!$A$"&amp;MATCH($N390&amp;$I390,SorP!C:C,0))))</f>
        <v/>
      </c>
      <c r="P390" s="99"/>
      <c r="Q390" s="74" t="str">
        <f t="shared" si="25"/>
        <v/>
      </c>
      <c r="R390" s="74" t="b">
        <f t="shared" si="26"/>
        <v>1</v>
      </c>
      <c r="S390" s="74" t="str">
        <f t="shared" si="27"/>
        <v/>
      </c>
    </row>
    <row r="391" s="74" customFormat="1" ht="20.15" customHeight="1" spans="1:19">
      <c r="A391" s="95"/>
      <c r="B391" s="95"/>
      <c r="C391" s="95"/>
      <c r="D391" s="95"/>
      <c r="E391" s="95"/>
      <c r="F391" s="95"/>
      <c r="G391" s="96"/>
      <c r="H391" s="96"/>
      <c r="I391" s="97"/>
      <c r="J391" s="97"/>
      <c r="K391" s="97"/>
      <c r="L391" s="97"/>
      <c r="M391" s="97"/>
      <c r="N391" s="98" t="str">
        <f ca="1" t="shared" si="24"/>
        <v/>
      </c>
      <c r="O391" s="98" t="str">
        <f ca="1">IF(A391="","",IF(ISERROR(MATCH($I391,SorP!B:B,0)),"",INDIRECT("'SorP'!$A$"&amp;MATCH($N391&amp;$I391,SorP!C:C,0))))</f>
        <v/>
      </c>
      <c r="P391" s="99"/>
      <c r="Q391" s="74" t="str">
        <f t="shared" si="25"/>
        <v/>
      </c>
      <c r="R391" s="74" t="b">
        <f t="shared" si="26"/>
        <v>1</v>
      </c>
      <c r="S391" s="74" t="str">
        <f t="shared" si="27"/>
        <v/>
      </c>
    </row>
    <row r="392" s="74" customFormat="1" ht="20.15" customHeight="1" spans="1:19">
      <c r="A392" s="95"/>
      <c r="B392" s="95"/>
      <c r="C392" s="95"/>
      <c r="D392" s="95"/>
      <c r="E392" s="95"/>
      <c r="F392" s="95"/>
      <c r="G392" s="96"/>
      <c r="H392" s="96"/>
      <c r="I392" s="97"/>
      <c r="J392" s="97"/>
      <c r="K392" s="97"/>
      <c r="L392" s="97"/>
      <c r="M392" s="97"/>
      <c r="N392" s="98" t="str">
        <f ca="1" t="shared" si="24"/>
        <v/>
      </c>
      <c r="O392" s="98" t="str">
        <f ca="1">IF(A392="","",IF(ISERROR(MATCH($I392,SorP!B:B,0)),"",INDIRECT("'SorP'!$A$"&amp;MATCH($N392&amp;$I392,SorP!C:C,0))))</f>
        <v/>
      </c>
      <c r="P392" s="99"/>
      <c r="Q392" s="74" t="str">
        <f t="shared" si="25"/>
        <v/>
      </c>
      <c r="R392" s="74" t="b">
        <f t="shared" si="26"/>
        <v>1</v>
      </c>
      <c r="S392" s="74" t="str">
        <f t="shared" si="27"/>
        <v/>
      </c>
    </row>
    <row r="393" s="74" customFormat="1" ht="20.15" customHeight="1" spans="1:19">
      <c r="A393" s="95"/>
      <c r="B393" s="95"/>
      <c r="C393" s="95"/>
      <c r="D393" s="95"/>
      <c r="E393" s="95"/>
      <c r="F393" s="95"/>
      <c r="G393" s="96"/>
      <c r="H393" s="96"/>
      <c r="I393" s="97"/>
      <c r="J393" s="97"/>
      <c r="K393" s="97"/>
      <c r="L393" s="97"/>
      <c r="M393" s="97"/>
      <c r="N393" s="98" t="str">
        <f ca="1" t="shared" si="24"/>
        <v/>
      </c>
      <c r="O393" s="98" t="str">
        <f ca="1">IF(A393="","",IF(ISERROR(MATCH($I393,SorP!B:B,0)),"",INDIRECT("'SorP'!$A$"&amp;MATCH($N393&amp;$I393,SorP!C:C,0))))</f>
        <v/>
      </c>
      <c r="P393" s="99"/>
      <c r="Q393" s="74" t="str">
        <f t="shared" si="25"/>
        <v/>
      </c>
      <c r="R393" s="74" t="b">
        <f t="shared" si="26"/>
        <v>1</v>
      </c>
      <c r="S393" s="74" t="str">
        <f t="shared" si="27"/>
        <v/>
      </c>
    </row>
    <row r="394" s="74" customFormat="1" ht="20.15" customHeight="1" spans="1:19">
      <c r="A394" s="95"/>
      <c r="B394" s="95"/>
      <c r="C394" s="95"/>
      <c r="D394" s="95"/>
      <c r="E394" s="95"/>
      <c r="F394" s="95"/>
      <c r="G394" s="96"/>
      <c r="H394" s="96"/>
      <c r="I394" s="97"/>
      <c r="J394" s="97"/>
      <c r="K394" s="97"/>
      <c r="L394" s="97"/>
      <c r="M394" s="97"/>
      <c r="N394" s="98" t="str">
        <f ca="1" t="shared" si="24"/>
        <v/>
      </c>
      <c r="O394" s="98" t="str">
        <f ca="1">IF(A394="","",IF(ISERROR(MATCH($I394,SorP!B:B,0)),"",INDIRECT("'SorP'!$A$"&amp;MATCH($N394&amp;$I394,SorP!C:C,0))))</f>
        <v/>
      </c>
      <c r="P394" s="99"/>
      <c r="Q394" s="74" t="str">
        <f t="shared" si="25"/>
        <v/>
      </c>
      <c r="R394" s="74" t="b">
        <f t="shared" si="26"/>
        <v>1</v>
      </c>
      <c r="S394" s="74" t="str">
        <f t="shared" si="27"/>
        <v/>
      </c>
    </row>
    <row r="395" s="74" customFormat="1" ht="20.15" customHeight="1" spans="1:19">
      <c r="A395" s="95"/>
      <c r="B395" s="95"/>
      <c r="C395" s="95"/>
      <c r="D395" s="95"/>
      <c r="E395" s="95"/>
      <c r="F395" s="95"/>
      <c r="G395" s="96"/>
      <c r="H395" s="96"/>
      <c r="I395" s="97"/>
      <c r="J395" s="97"/>
      <c r="K395" s="97"/>
      <c r="L395" s="97"/>
      <c r="M395" s="97"/>
      <c r="N395" s="98" t="str">
        <f ca="1" t="shared" si="24"/>
        <v/>
      </c>
      <c r="O395" s="98" t="str">
        <f ca="1">IF(A395="","",IF(ISERROR(MATCH($I395,SorP!B:B,0)),"",INDIRECT("'SorP'!$A$"&amp;MATCH($N395&amp;$I395,SorP!C:C,0))))</f>
        <v/>
      </c>
      <c r="P395" s="99"/>
      <c r="Q395" s="74" t="str">
        <f t="shared" si="25"/>
        <v/>
      </c>
      <c r="R395" s="74" t="b">
        <f t="shared" si="26"/>
        <v>1</v>
      </c>
      <c r="S395" s="74" t="str">
        <f t="shared" si="27"/>
        <v/>
      </c>
    </row>
    <row r="396" s="74" customFormat="1" ht="20.15" customHeight="1" spans="1:19">
      <c r="A396" s="95"/>
      <c r="B396" s="95"/>
      <c r="C396" s="95"/>
      <c r="D396" s="95"/>
      <c r="E396" s="95"/>
      <c r="F396" s="95"/>
      <c r="G396" s="96"/>
      <c r="H396" s="96"/>
      <c r="I396" s="97"/>
      <c r="J396" s="97"/>
      <c r="K396" s="97"/>
      <c r="L396" s="97"/>
      <c r="M396" s="97"/>
      <c r="N396" s="98" t="str">
        <f ca="1" t="shared" si="24"/>
        <v/>
      </c>
      <c r="O396" s="98" t="str">
        <f ca="1">IF(A396="","",IF(ISERROR(MATCH($I396,SorP!B:B,0)),"",INDIRECT("'SorP'!$A$"&amp;MATCH($N396&amp;$I396,SorP!C:C,0))))</f>
        <v/>
      </c>
      <c r="P396" s="99"/>
      <c r="Q396" s="74" t="str">
        <f t="shared" si="25"/>
        <v/>
      </c>
      <c r="R396" s="74" t="b">
        <f t="shared" si="26"/>
        <v>1</v>
      </c>
      <c r="S396" s="74" t="str">
        <f t="shared" si="27"/>
        <v/>
      </c>
    </row>
    <row r="397" s="74" customFormat="1" ht="20.15" customHeight="1" spans="1:19">
      <c r="A397" s="95"/>
      <c r="B397" s="95"/>
      <c r="C397" s="95"/>
      <c r="D397" s="95"/>
      <c r="E397" s="95"/>
      <c r="F397" s="95"/>
      <c r="G397" s="96"/>
      <c r="H397" s="96"/>
      <c r="I397" s="97"/>
      <c r="J397" s="97"/>
      <c r="K397" s="97"/>
      <c r="L397" s="97"/>
      <c r="M397" s="97"/>
      <c r="N397" s="98" t="str">
        <f ca="1" t="shared" si="24"/>
        <v/>
      </c>
      <c r="O397" s="98" t="str">
        <f ca="1">IF(A397="","",IF(ISERROR(MATCH($I397,SorP!B:B,0)),"",INDIRECT("'SorP'!$A$"&amp;MATCH($N397&amp;$I397,SorP!C:C,0))))</f>
        <v/>
      </c>
      <c r="P397" s="99"/>
      <c r="Q397" s="74" t="str">
        <f t="shared" si="25"/>
        <v/>
      </c>
      <c r="R397" s="74" t="b">
        <f t="shared" si="26"/>
        <v>1</v>
      </c>
      <c r="S397" s="74" t="str">
        <f t="shared" si="27"/>
        <v/>
      </c>
    </row>
    <row r="398" s="74" customFormat="1" ht="20.15" customHeight="1" spans="1:19">
      <c r="A398" s="95"/>
      <c r="B398" s="95"/>
      <c r="C398" s="95"/>
      <c r="D398" s="95"/>
      <c r="E398" s="95"/>
      <c r="F398" s="95"/>
      <c r="G398" s="96"/>
      <c r="H398" s="96"/>
      <c r="I398" s="97"/>
      <c r="J398" s="97"/>
      <c r="K398" s="97"/>
      <c r="L398" s="97"/>
      <c r="M398" s="97"/>
      <c r="N398" s="98" t="str">
        <f ca="1" t="shared" si="24"/>
        <v/>
      </c>
      <c r="O398" s="98" t="str">
        <f ca="1">IF(A398="","",IF(ISERROR(MATCH($I398,SorP!B:B,0)),"",INDIRECT("'SorP'!$A$"&amp;MATCH($N398&amp;$I398,SorP!C:C,0))))</f>
        <v/>
      </c>
      <c r="P398" s="99"/>
      <c r="Q398" s="74" t="str">
        <f t="shared" si="25"/>
        <v/>
      </c>
      <c r="R398" s="74" t="b">
        <f t="shared" si="26"/>
        <v>1</v>
      </c>
      <c r="S398" s="74" t="str">
        <f t="shared" si="27"/>
        <v/>
      </c>
    </row>
    <row r="399" s="74" customFormat="1" ht="20.15" customHeight="1" spans="1:19">
      <c r="A399" s="95"/>
      <c r="B399" s="95"/>
      <c r="C399" s="95"/>
      <c r="D399" s="95"/>
      <c r="E399" s="95"/>
      <c r="F399" s="95"/>
      <c r="G399" s="96"/>
      <c r="H399" s="96"/>
      <c r="I399" s="97"/>
      <c r="J399" s="97"/>
      <c r="K399" s="97"/>
      <c r="L399" s="97"/>
      <c r="M399" s="97"/>
      <c r="N399" s="98" t="str">
        <f ca="1" t="shared" si="24"/>
        <v/>
      </c>
      <c r="O399" s="98" t="str">
        <f ca="1">IF(A399="","",IF(ISERROR(MATCH($I399,SorP!B:B,0)),"",INDIRECT("'SorP'!$A$"&amp;MATCH($N399&amp;$I399,SorP!C:C,0))))</f>
        <v/>
      </c>
      <c r="P399" s="99"/>
      <c r="Q399" s="74" t="str">
        <f t="shared" si="25"/>
        <v/>
      </c>
      <c r="R399" s="74" t="b">
        <f t="shared" si="26"/>
        <v>1</v>
      </c>
      <c r="S399" s="74" t="str">
        <f t="shared" si="27"/>
        <v/>
      </c>
    </row>
    <row r="400" s="74" customFormat="1" ht="20.15" customHeight="1" spans="1:19">
      <c r="A400" s="95"/>
      <c r="B400" s="95"/>
      <c r="C400" s="95"/>
      <c r="D400" s="95"/>
      <c r="E400" s="95"/>
      <c r="F400" s="95"/>
      <c r="G400" s="96"/>
      <c r="H400" s="96"/>
      <c r="I400" s="97"/>
      <c r="J400" s="97"/>
      <c r="K400" s="97"/>
      <c r="L400" s="97"/>
      <c r="M400" s="97"/>
      <c r="N400" s="98" t="str">
        <f ca="1" t="shared" si="24"/>
        <v/>
      </c>
      <c r="O400" s="98" t="str">
        <f ca="1">IF(A400="","",IF(ISERROR(MATCH($I400,SorP!B:B,0)),"",INDIRECT("'SorP'!$A$"&amp;MATCH($N400&amp;$I400,SorP!C:C,0))))</f>
        <v/>
      </c>
      <c r="P400" s="99"/>
      <c r="Q400" s="74" t="str">
        <f t="shared" si="25"/>
        <v/>
      </c>
      <c r="R400" s="74" t="b">
        <f t="shared" si="26"/>
        <v>1</v>
      </c>
      <c r="S400" s="74" t="str">
        <f t="shared" si="27"/>
        <v/>
      </c>
    </row>
    <row r="401" s="74" customFormat="1" ht="20.15" customHeight="1" spans="1:19">
      <c r="A401" s="95"/>
      <c r="B401" s="95"/>
      <c r="C401" s="95"/>
      <c r="D401" s="95"/>
      <c r="E401" s="95"/>
      <c r="F401" s="95"/>
      <c r="G401" s="96"/>
      <c r="H401" s="96"/>
      <c r="I401" s="97"/>
      <c r="J401" s="97"/>
      <c r="K401" s="97"/>
      <c r="L401" s="97"/>
      <c r="M401" s="97"/>
      <c r="N401" s="98" t="str">
        <f ca="1" t="shared" si="24"/>
        <v/>
      </c>
      <c r="O401" s="98" t="str">
        <f ca="1">IF(A401="","",IF(ISERROR(MATCH($I401,SorP!B:B,0)),"",INDIRECT("'SorP'!$A$"&amp;MATCH($N401&amp;$I401,SorP!C:C,0))))</f>
        <v/>
      </c>
      <c r="P401" s="99"/>
      <c r="Q401" s="74" t="str">
        <f t="shared" si="25"/>
        <v/>
      </c>
      <c r="R401" s="74" t="b">
        <f t="shared" si="26"/>
        <v>1</v>
      </c>
      <c r="S401" s="74" t="str">
        <f t="shared" si="27"/>
        <v/>
      </c>
    </row>
    <row r="402" s="74" customFormat="1" ht="20.15" customHeight="1" spans="1:19">
      <c r="A402" s="95"/>
      <c r="B402" s="95"/>
      <c r="C402" s="95"/>
      <c r="D402" s="95"/>
      <c r="E402" s="95"/>
      <c r="F402" s="95"/>
      <c r="G402" s="96"/>
      <c r="H402" s="96"/>
      <c r="I402" s="97"/>
      <c r="J402" s="97"/>
      <c r="K402" s="97"/>
      <c r="L402" s="97"/>
      <c r="M402" s="97"/>
      <c r="N402" s="98" t="str">
        <f ca="1" t="shared" si="24"/>
        <v/>
      </c>
      <c r="O402" s="98" t="str">
        <f ca="1">IF(A402="","",IF(ISERROR(MATCH($I402,SorP!B:B,0)),"",INDIRECT("'SorP'!$A$"&amp;MATCH($N402&amp;$I402,SorP!C:C,0))))</f>
        <v/>
      </c>
      <c r="P402" s="99"/>
      <c r="Q402" s="74" t="str">
        <f t="shared" si="25"/>
        <v/>
      </c>
      <c r="R402" s="74" t="b">
        <f t="shared" si="26"/>
        <v>1</v>
      </c>
      <c r="S402" s="74" t="str">
        <f t="shared" si="27"/>
        <v/>
      </c>
    </row>
    <row r="403" s="74" customFormat="1" ht="20.15" customHeight="1" spans="1:19">
      <c r="A403" s="95"/>
      <c r="B403" s="95"/>
      <c r="C403" s="95"/>
      <c r="D403" s="95"/>
      <c r="E403" s="95"/>
      <c r="F403" s="95"/>
      <c r="G403" s="96"/>
      <c r="H403" s="96"/>
      <c r="I403" s="97"/>
      <c r="J403" s="97"/>
      <c r="K403" s="97"/>
      <c r="L403" s="97"/>
      <c r="M403" s="97"/>
      <c r="N403" s="98" t="str">
        <f ca="1" t="shared" si="24"/>
        <v/>
      </c>
      <c r="O403" s="98" t="str">
        <f ca="1">IF(A403="","",IF(ISERROR(MATCH($I403,SorP!B:B,0)),"",INDIRECT("'SorP'!$A$"&amp;MATCH($N403&amp;$I403,SorP!C:C,0))))</f>
        <v/>
      </c>
      <c r="P403" s="99"/>
      <c r="Q403" s="74" t="str">
        <f t="shared" si="25"/>
        <v/>
      </c>
      <c r="R403" s="74" t="b">
        <f t="shared" si="26"/>
        <v>1</v>
      </c>
      <c r="S403" s="74" t="str">
        <f t="shared" si="27"/>
        <v/>
      </c>
    </row>
    <row r="404" s="74" customFormat="1" ht="20.15" customHeight="1" spans="1:19">
      <c r="A404" s="95"/>
      <c r="B404" s="95"/>
      <c r="C404" s="95"/>
      <c r="D404" s="95"/>
      <c r="E404" s="95"/>
      <c r="F404" s="95"/>
      <c r="G404" s="96"/>
      <c r="H404" s="96"/>
      <c r="I404" s="97"/>
      <c r="J404" s="97"/>
      <c r="K404" s="97"/>
      <c r="L404" s="97"/>
      <c r="M404" s="97"/>
      <c r="N404" s="98" t="str">
        <f ca="1" t="shared" si="24"/>
        <v/>
      </c>
      <c r="O404" s="98" t="str">
        <f ca="1">IF(A404="","",IF(ISERROR(MATCH($I404,SorP!B:B,0)),"",INDIRECT("'SorP'!$A$"&amp;MATCH($N404&amp;$I404,SorP!C:C,0))))</f>
        <v/>
      </c>
      <c r="P404" s="99"/>
      <c r="Q404" s="74" t="str">
        <f t="shared" si="25"/>
        <v/>
      </c>
      <c r="R404" s="74" t="b">
        <f t="shared" si="26"/>
        <v>1</v>
      </c>
      <c r="S404" s="74" t="str">
        <f t="shared" si="27"/>
        <v/>
      </c>
    </row>
    <row r="405" s="74" customFormat="1" ht="20.15" customHeight="1" spans="1:19">
      <c r="A405" s="95"/>
      <c r="B405" s="95"/>
      <c r="C405" s="95"/>
      <c r="D405" s="95"/>
      <c r="E405" s="95"/>
      <c r="F405" s="95"/>
      <c r="G405" s="96"/>
      <c r="H405" s="96"/>
      <c r="I405" s="97"/>
      <c r="J405" s="97"/>
      <c r="K405" s="97"/>
      <c r="L405" s="97"/>
      <c r="M405" s="97"/>
      <c r="N405" s="98" t="str">
        <f ca="1" t="shared" si="24"/>
        <v/>
      </c>
      <c r="O405" s="98" t="str">
        <f ca="1">IF(A405="","",IF(ISERROR(MATCH($I405,SorP!B:B,0)),"",INDIRECT("'SorP'!$A$"&amp;MATCH($N405&amp;$I405,SorP!C:C,0))))</f>
        <v/>
      </c>
      <c r="P405" s="99"/>
      <c r="Q405" s="74" t="str">
        <f t="shared" si="25"/>
        <v/>
      </c>
      <c r="R405" s="74" t="b">
        <f t="shared" si="26"/>
        <v>1</v>
      </c>
      <c r="S405" s="74" t="str">
        <f t="shared" si="27"/>
        <v/>
      </c>
    </row>
    <row r="406" s="74" customFormat="1" ht="20.15" customHeight="1" spans="1:19">
      <c r="A406" s="95"/>
      <c r="B406" s="95"/>
      <c r="C406" s="95"/>
      <c r="D406" s="95"/>
      <c r="E406" s="95"/>
      <c r="F406" s="95"/>
      <c r="G406" s="96"/>
      <c r="H406" s="96"/>
      <c r="I406" s="97"/>
      <c r="J406" s="97"/>
      <c r="K406" s="97"/>
      <c r="L406" s="97"/>
      <c r="M406" s="97"/>
      <c r="N406" s="98" t="str">
        <f ca="1" t="shared" si="24"/>
        <v/>
      </c>
      <c r="O406" s="98" t="str">
        <f ca="1">IF(A406="","",IF(ISERROR(MATCH($I406,SorP!B:B,0)),"",INDIRECT("'SorP'!$A$"&amp;MATCH($N406&amp;$I406,SorP!C:C,0))))</f>
        <v/>
      </c>
      <c r="P406" s="99"/>
      <c r="Q406" s="74" t="str">
        <f t="shared" si="25"/>
        <v/>
      </c>
      <c r="R406" s="74" t="b">
        <f t="shared" si="26"/>
        <v>1</v>
      </c>
      <c r="S406" s="74" t="str">
        <f t="shared" si="27"/>
        <v/>
      </c>
    </row>
    <row r="407" s="74" customFormat="1" ht="20.15" customHeight="1" spans="1:19">
      <c r="A407" s="95"/>
      <c r="B407" s="95"/>
      <c r="C407" s="95"/>
      <c r="D407" s="95"/>
      <c r="E407" s="95"/>
      <c r="F407" s="95"/>
      <c r="G407" s="96"/>
      <c r="H407" s="96"/>
      <c r="I407" s="97"/>
      <c r="J407" s="97"/>
      <c r="K407" s="97"/>
      <c r="L407" s="97"/>
      <c r="M407" s="97"/>
      <c r="N407" s="98" t="str">
        <f ca="1" t="shared" si="24"/>
        <v/>
      </c>
      <c r="O407" s="98" t="str">
        <f ca="1">IF(A407="","",IF(ISERROR(MATCH($I407,SorP!B:B,0)),"",INDIRECT("'SorP'!$A$"&amp;MATCH($N407&amp;$I407,SorP!C:C,0))))</f>
        <v/>
      </c>
      <c r="P407" s="99"/>
      <c r="Q407" s="74" t="str">
        <f t="shared" si="25"/>
        <v/>
      </c>
      <c r="R407" s="74" t="b">
        <f t="shared" si="26"/>
        <v>1</v>
      </c>
      <c r="S407" s="74" t="str">
        <f t="shared" si="27"/>
        <v/>
      </c>
    </row>
    <row r="408" s="74" customFormat="1" ht="20.15" customHeight="1" spans="1:19">
      <c r="A408" s="95"/>
      <c r="B408" s="95"/>
      <c r="C408" s="95"/>
      <c r="D408" s="95"/>
      <c r="E408" s="95"/>
      <c r="F408" s="95"/>
      <c r="G408" s="96"/>
      <c r="H408" s="96"/>
      <c r="I408" s="97"/>
      <c r="J408" s="97"/>
      <c r="K408" s="97"/>
      <c r="L408" s="97"/>
      <c r="M408" s="97"/>
      <c r="N408" s="98" t="str">
        <f ca="1" t="shared" si="24"/>
        <v/>
      </c>
      <c r="O408" s="98" t="str">
        <f ca="1">IF(A408="","",IF(ISERROR(MATCH($I408,SorP!B:B,0)),"",INDIRECT("'SorP'!$A$"&amp;MATCH($N408&amp;$I408,SorP!C:C,0))))</f>
        <v/>
      </c>
      <c r="P408" s="99"/>
      <c r="Q408" s="74" t="str">
        <f t="shared" si="25"/>
        <v/>
      </c>
      <c r="R408" s="74" t="b">
        <f t="shared" si="26"/>
        <v>1</v>
      </c>
      <c r="S408" s="74" t="str">
        <f t="shared" si="27"/>
        <v/>
      </c>
    </row>
    <row r="409" s="74" customFormat="1" ht="20.15" customHeight="1" spans="1:19">
      <c r="A409" s="95"/>
      <c r="B409" s="95"/>
      <c r="C409" s="95"/>
      <c r="D409" s="95"/>
      <c r="E409" s="95"/>
      <c r="F409" s="95"/>
      <c r="G409" s="96"/>
      <c r="H409" s="96"/>
      <c r="I409" s="97"/>
      <c r="J409" s="97"/>
      <c r="K409" s="97"/>
      <c r="L409" s="97"/>
      <c r="M409" s="97"/>
      <c r="N409" s="98" t="str">
        <f ca="1" t="shared" si="24"/>
        <v/>
      </c>
      <c r="O409" s="98" t="str">
        <f ca="1">IF(A409="","",IF(ISERROR(MATCH($I409,SorP!B:B,0)),"",INDIRECT("'SorP'!$A$"&amp;MATCH($N409&amp;$I409,SorP!C:C,0))))</f>
        <v/>
      </c>
      <c r="P409" s="99"/>
      <c r="Q409" s="74" t="str">
        <f t="shared" si="25"/>
        <v/>
      </c>
      <c r="R409" s="74" t="b">
        <f t="shared" si="26"/>
        <v>1</v>
      </c>
      <c r="S409" s="74" t="str">
        <f t="shared" si="27"/>
        <v/>
      </c>
    </row>
    <row r="410" s="74" customFormat="1" ht="20.15" customHeight="1" spans="1:19">
      <c r="A410" s="95"/>
      <c r="B410" s="95"/>
      <c r="C410" s="95"/>
      <c r="D410" s="95"/>
      <c r="E410" s="95"/>
      <c r="F410" s="95"/>
      <c r="G410" s="96"/>
      <c r="H410" s="96"/>
      <c r="I410" s="97"/>
      <c r="J410" s="97"/>
      <c r="K410" s="97"/>
      <c r="L410" s="97"/>
      <c r="M410" s="97"/>
      <c r="N410" s="98" t="str">
        <f ca="1" t="shared" si="24"/>
        <v/>
      </c>
      <c r="O410" s="98" t="str">
        <f ca="1">IF(A410="","",IF(ISERROR(MATCH($I410,SorP!B:B,0)),"",INDIRECT("'SorP'!$A$"&amp;MATCH($N410&amp;$I410,SorP!C:C,0))))</f>
        <v/>
      </c>
      <c r="P410" s="99"/>
      <c r="Q410" s="74" t="str">
        <f t="shared" si="25"/>
        <v/>
      </c>
      <c r="R410" s="74" t="b">
        <f t="shared" si="26"/>
        <v>1</v>
      </c>
      <c r="S410" s="74" t="str">
        <f t="shared" si="27"/>
        <v/>
      </c>
    </row>
    <row r="411" s="74" customFormat="1" ht="20.15" customHeight="1" spans="1:19">
      <c r="A411" s="95"/>
      <c r="B411" s="95"/>
      <c r="C411" s="95"/>
      <c r="D411" s="95"/>
      <c r="E411" s="95"/>
      <c r="F411" s="95"/>
      <c r="G411" s="96"/>
      <c r="H411" s="96"/>
      <c r="I411" s="97"/>
      <c r="J411" s="97"/>
      <c r="K411" s="97"/>
      <c r="L411" s="97"/>
      <c r="M411" s="97"/>
      <c r="N411" s="98" t="str">
        <f ca="1" t="shared" si="24"/>
        <v/>
      </c>
      <c r="O411" s="98" t="str">
        <f ca="1">IF(A411="","",IF(ISERROR(MATCH($I411,SorP!B:B,0)),"",INDIRECT("'SorP'!$A$"&amp;MATCH($N411&amp;$I411,SorP!C:C,0))))</f>
        <v/>
      </c>
      <c r="P411" s="99"/>
      <c r="Q411" s="74" t="str">
        <f t="shared" si="25"/>
        <v/>
      </c>
      <c r="R411" s="74" t="b">
        <f t="shared" si="26"/>
        <v>1</v>
      </c>
      <c r="S411" s="74" t="str">
        <f t="shared" si="27"/>
        <v/>
      </c>
    </row>
    <row r="412" s="74" customFormat="1" ht="20.15" customHeight="1" spans="1:19">
      <c r="A412" s="95"/>
      <c r="B412" s="95"/>
      <c r="C412" s="95"/>
      <c r="D412" s="95"/>
      <c r="E412" s="95"/>
      <c r="F412" s="95"/>
      <c r="G412" s="96"/>
      <c r="H412" s="96"/>
      <c r="I412" s="97"/>
      <c r="J412" s="97"/>
      <c r="K412" s="97"/>
      <c r="L412" s="97"/>
      <c r="M412" s="97"/>
      <c r="N412" s="98" t="str">
        <f ca="1" t="shared" si="24"/>
        <v/>
      </c>
      <c r="O412" s="98" t="str">
        <f ca="1">IF(A412="","",IF(ISERROR(MATCH($I412,SorP!B:B,0)),"",INDIRECT("'SorP'!$A$"&amp;MATCH($N412&amp;$I412,SorP!C:C,0))))</f>
        <v/>
      </c>
      <c r="P412" s="99"/>
      <c r="Q412" s="74" t="str">
        <f t="shared" si="25"/>
        <v/>
      </c>
      <c r="R412" s="74" t="b">
        <f t="shared" si="26"/>
        <v>1</v>
      </c>
      <c r="S412" s="74" t="str">
        <f t="shared" si="27"/>
        <v/>
      </c>
    </row>
    <row r="413" s="74" customFormat="1" ht="20.15" customHeight="1" spans="1:19">
      <c r="A413" s="95"/>
      <c r="B413" s="95"/>
      <c r="C413" s="95"/>
      <c r="D413" s="95"/>
      <c r="E413" s="95"/>
      <c r="F413" s="95"/>
      <c r="G413" s="96"/>
      <c r="H413" s="96"/>
      <c r="I413" s="97"/>
      <c r="J413" s="97"/>
      <c r="K413" s="97"/>
      <c r="L413" s="97"/>
      <c r="M413" s="97"/>
      <c r="N413" s="98" t="str">
        <f ca="1" t="shared" si="24"/>
        <v/>
      </c>
      <c r="O413" s="98" t="str">
        <f ca="1">IF(A413="","",IF(ISERROR(MATCH($I413,SorP!B:B,0)),"",INDIRECT("'SorP'!$A$"&amp;MATCH($N413&amp;$I413,SorP!C:C,0))))</f>
        <v/>
      </c>
      <c r="P413" s="99"/>
      <c r="Q413" s="74" t="str">
        <f t="shared" si="25"/>
        <v/>
      </c>
      <c r="R413" s="74" t="b">
        <f t="shared" si="26"/>
        <v>1</v>
      </c>
      <c r="S413" s="74" t="str">
        <f t="shared" si="27"/>
        <v/>
      </c>
    </row>
    <row r="414" s="74" customFormat="1" ht="20.15" customHeight="1" spans="1:19">
      <c r="A414" s="95"/>
      <c r="B414" s="95"/>
      <c r="C414" s="95"/>
      <c r="D414" s="95"/>
      <c r="E414" s="95"/>
      <c r="F414" s="95"/>
      <c r="G414" s="96"/>
      <c r="H414" s="96"/>
      <c r="I414" s="97"/>
      <c r="J414" s="97"/>
      <c r="K414" s="97"/>
      <c r="L414" s="97"/>
      <c r="M414" s="97"/>
      <c r="N414" s="98" t="str">
        <f ca="1" t="shared" si="24"/>
        <v/>
      </c>
      <c r="O414" s="98" t="str">
        <f ca="1">IF(A414="","",IF(ISERROR(MATCH($I414,SorP!B:B,0)),"",INDIRECT("'SorP'!$A$"&amp;MATCH($N414&amp;$I414,SorP!C:C,0))))</f>
        <v/>
      </c>
      <c r="P414" s="99"/>
      <c r="Q414" s="74" t="str">
        <f t="shared" si="25"/>
        <v/>
      </c>
      <c r="R414" s="74" t="b">
        <f t="shared" si="26"/>
        <v>1</v>
      </c>
      <c r="S414" s="74" t="str">
        <f t="shared" si="27"/>
        <v/>
      </c>
    </row>
    <row r="415" s="74" customFormat="1" ht="20.15" customHeight="1" spans="1:19">
      <c r="A415" s="95"/>
      <c r="B415" s="95"/>
      <c r="C415" s="95"/>
      <c r="D415" s="95"/>
      <c r="E415" s="95"/>
      <c r="F415" s="95"/>
      <c r="G415" s="96"/>
      <c r="H415" s="96"/>
      <c r="I415" s="97"/>
      <c r="J415" s="97"/>
      <c r="K415" s="97"/>
      <c r="L415" s="97"/>
      <c r="M415" s="97"/>
      <c r="N415" s="98" t="str">
        <f ca="1" t="shared" si="24"/>
        <v/>
      </c>
      <c r="O415" s="98" t="str">
        <f ca="1">IF(A415="","",IF(ISERROR(MATCH($I415,SorP!B:B,0)),"",INDIRECT("'SorP'!$A$"&amp;MATCH($N415&amp;$I415,SorP!C:C,0))))</f>
        <v/>
      </c>
      <c r="P415" s="99"/>
      <c r="Q415" s="74" t="str">
        <f t="shared" si="25"/>
        <v/>
      </c>
      <c r="R415" s="74" t="b">
        <f t="shared" si="26"/>
        <v>1</v>
      </c>
      <c r="S415" s="74" t="str">
        <f t="shared" si="27"/>
        <v/>
      </c>
    </row>
    <row r="416" s="74" customFormat="1" ht="20.15" customHeight="1" spans="1:19">
      <c r="A416" s="95"/>
      <c r="B416" s="95"/>
      <c r="C416" s="95"/>
      <c r="D416" s="95"/>
      <c r="E416" s="95"/>
      <c r="F416" s="95"/>
      <c r="G416" s="96"/>
      <c r="H416" s="96"/>
      <c r="I416" s="97"/>
      <c r="J416" s="97"/>
      <c r="K416" s="97"/>
      <c r="L416" s="97"/>
      <c r="M416" s="97"/>
      <c r="N416" s="98" t="str">
        <f ca="1" t="shared" si="24"/>
        <v/>
      </c>
      <c r="O416" s="98" t="str">
        <f ca="1">IF(A416="","",IF(ISERROR(MATCH($I416,SorP!B:B,0)),"",INDIRECT("'SorP'!$A$"&amp;MATCH($N416&amp;$I416,SorP!C:C,0))))</f>
        <v/>
      </c>
      <c r="P416" s="99"/>
      <c r="Q416" s="74" t="str">
        <f t="shared" si="25"/>
        <v/>
      </c>
      <c r="R416" s="74" t="b">
        <f t="shared" si="26"/>
        <v>1</v>
      </c>
      <c r="S416" s="74" t="str">
        <f t="shared" si="27"/>
        <v/>
      </c>
    </row>
    <row r="417" s="74" customFormat="1" ht="20.15" customHeight="1" spans="1:19">
      <c r="A417" s="95"/>
      <c r="B417" s="95"/>
      <c r="C417" s="95"/>
      <c r="D417" s="95"/>
      <c r="E417" s="95"/>
      <c r="F417" s="95"/>
      <c r="G417" s="96"/>
      <c r="H417" s="96"/>
      <c r="I417" s="97"/>
      <c r="J417" s="97"/>
      <c r="K417" s="97"/>
      <c r="L417" s="97"/>
      <c r="M417" s="97"/>
      <c r="N417" s="98" t="str">
        <f ca="1" t="shared" si="24"/>
        <v/>
      </c>
      <c r="O417" s="98" t="str">
        <f ca="1">IF(A417="","",IF(ISERROR(MATCH($I417,SorP!B:B,0)),"",INDIRECT("'SorP'!$A$"&amp;MATCH($N417&amp;$I417,SorP!C:C,0))))</f>
        <v/>
      </c>
      <c r="P417" s="99"/>
      <c r="Q417" s="74" t="str">
        <f t="shared" si="25"/>
        <v/>
      </c>
      <c r="R417" s="74" t="b">
        <f t="shared" si="26"/>
        <v>1</v>
      </c>
      <c r="S417" s="74" t="str">
        <f t="shared" si="27"/>
        <v/>
      </c>
    </row>
    <row r="418" s="74" customFormat="1" ht="20.15" customHeight="1" spans="1:19">
      <c r="A418" s="95"/>
      <c r="B418" s="95"/>
      <c r="C418" s="95"/>
      <c r="D418" s="95"/>
      <c r="E418" s="95"/>
      <c r="F418" s="95"/>
      <c r="G418" s="96"/>
      <c r="H418" s="96"/>
      <c r="I418" s="97"/>
      <c r="J418" s="97"/>
      <c r="K418" s="97"/>
      <c r="L418" s="97"/>
      <c r="M418" s="97"/>
      <c r="N418" s="98" t="str">
        <f ca="1" t="shared" si="24"/>
        <v/>
      </c>
      <c r="O418" s="98" t="str">
        <f ca="1">IF(A418="","",IF(ISERROR(MATCH($I418,SorP!B:B,0)),"",INDIRECT("'SorP'!$A$"&amp;MATCH($N418&amp;$I418,SorP!C:C,0))))</f>
        <v/>
      </c>
      <c r="P418" s="99"/>
      <c r="Q418" s="74" t="str">
        <f t="shared" si="25"/>
        <v/>
      </c>
      <c r="R418" s="74" t="b">
        <f t="shared" si="26"/>
        <v>1</v>
      </c>
      <c r="S418" s="74" t="str">
        <f t="shared" si="27"/>
        <v/>
      </c>
    </row>
    <row r="419" s="74" customFormat="1" ht="20.15" customHeight="1" spans="1:19">
      <c r="A419" s="95"/>
      <c r="B419" s="95"/>
      <c r="C419" s="95"/>
      <c r="D419" s="95"/>
      <c r="E419" s="95"/>
      <c r="F419" s="95"/>
      <c r="G419" s="96"/>
      <c r="H419" s="96"/>
      <c r="I419" s="97"/>
      <c r="J419" s="97"/>
      <c r="K419" s="97"/>
      <c r="L419" s="97"/>
      <c r="M419" s="97"/>
      <c r="N419" s="98" t="str">
        <f ca="1" t="shared" si="24"/>
        <v/>
      </c>
      <c r="O419" s="98" t="str">
        <f ca="1">IF(A419="","",IF(ISERROR(MATCH($I419,SorP!B:B,0)),"",INDIRECT("'SorP'!$A$"&amp;MATCH($N419&amp;$I419,SorP!C:C,0))))</f>
        <v/>
      </c>
      <c r="P419" s="99"/>
      <c r="Q419" s="74" t="str">
        <f t="shared" si="25"/>
        <v/>
      </c>
      <c r="R419" s="74" t="b">
        <f t="shared" si="26"/>
        <v>1</v>
      </c>
      <c r="S419" s="74" t="str">
        <f t="shared" si="27"/>
        <v/>
      </c>
    </row>
    <row r="420" s="74" customFormat="1" ht="20.15" customHeight="1" spans="1:19">
      <c r="A420" s="95"/>
      <c r="B420" s="95"/>
      <c r="C420" s="95"/>
      <c r="D420" s="95"/>
      <c r="E420" s="95"/>
      <c r="F420" s="95"/>
      <c r="G420" s="96"/>
      <c r="H420" s="96"/>
      <c r="I420" s="97"/>
      <c r="J420" s="97"/>
      <c r="K420" s="97"/>
      <c r="L420" s="97"/>
      <c r="M420" s="97"/>
      <c r="N420" s="98" t="str">
        <f ca="1" t="shared" si="24"/>
        <v/>
      </c>
      <c r="O420" s="98" t="str">
        <f ca="1">IF(A420="","",IF(ISERROR(MATCH($I420,SorP!B:B,0)),"",INDIRECT("'SorP'!$A$"&amp;MATCH($N420&amp;$I420,SorP!C:C,0))))</f>
        <v/>
      </c>
      <c r="P420" s="99"/>
      <c r="Q420" s="74" t="str">
        <f t="shared" si="25"/>
        <v/>
      </c>
      <c r="R420" s="74" t="b">
        <f t="shared" si="26"/>
        <v>1</v>
      </c>
      <c r="S420" s="74" t="str">
        <f t="shared" si="27"/>
        <v/>
      </c>
    </row>
    <row r="421" s="74" customFormat="1" ht="20.15" customHeight="1" spans="1:19">
      <c r="A421" s="95"/>
      <c r="B421" s="95"/>
      <c r="C421" s="95"/>
      <c r="D421" s="95"/>
      <c r="E421" s="95"/>
      <c r="F421" s="95"/>
      <c r="G421" s="96"/>
      <c r="H421" s="96"/>
      <c r="I421" s="97"/>
      <c r="J421" s="97"/>
      <c r="K421" s="97"/>
      <c r="L421" s="97"/>
      <c r="M421" s="97"/>
      <c r="N421" s="98" t="str">
        <f ca="1" t="shared" si="24"/>
        <v/>
      </c>
      <c r="O421" s="98" t="str">
        <f ca="1">IF(A421="","",IF(ISERROR(MATCH($I421,SorP!B:B,0)),"",INDIRECT("'SorP'!$A$"&amp;MATCH($N421&amp;$I421,SorP!C:C,0))))</f>
        <v/>
      </c>
      <c r="P421" s="99"/>
      <c r="Q421" s="74" t="str">
        <f t="shared" si="25"/>
        <v/>
      </c>
      <c r="R421" s="74" t="b">
        <f t="shared" si="26"/>
        <v>1</v>
      </c>
      <c r="S421" s="74" t="str">
        <f t="shared" si="27"/>
        <v/>
      </c>
    </row>
    <row r="422" s="74" customFormat="1" ht="20.15" customHeight="1" spans="1:19">
      <c r="A422" s="95"/>
      <c r="B422" s="95"/>
      <c r="C422" s="95"/>
      <c r="D422" s="95"/>
      <c r="E422" s="95"/>
      <c r="F422" s="95"/>
      <c r="G422" s="96"/>
      <c r="H422" s="96"/>
      <c r="I422" s="97"/>
      <c r="J422" s="97"/>
      <c r="K422" s="97"/>
      <c r="L422" s="97"/>
      <c r="M422" s="97"/>
      <c r="N422" s="98" t="str">
        <f ca="1" t="shared" si="24"/>
        <v/>
      </c>
      <c r="O422" s="98" t="str">
        <f ca="1">IF(A422="","",IF(ISERROR(MATCH($I422,SorP!B:B,0)),"",INDIRECT("'SorP'!$A$"&amp;MATCH($N422&amp;$I422,SorP!C:C,0))))</f>
        <v/>
      </c>
      <c r="P422" s="99"/>
      <c r="Q422" s="74" t="str">
        <f t="shared" si="25"/>
        <v/>
      </c>
      <c r="R422" s="74" t="b">
        <f t="shared" si="26"/>
        <v>1</v>
      </c>
      <c r="S422" s="74" t="str">
        <f t="shared" si="27"/>
        <v/>
      </c>
    </row>
    <row r="423" s="74" customFormat="1" ht="20.15" customHeight="1" spans="1:19">
      <c r="A423" s="95"/>
      <c r="B423" s="95"/>
      <c r="C423" s="95"/>
      <c r="D423" s="95"/>
      <c r="E423" s="95"/>
      <c r="F423" s="95"/>
      <c r="G423" s="96"/>
      <c r="H423" s="96"/>
      <c r="I423" s="97"/>
      <c r="J423" s="97"/>
      <c r="K423" s="97"/>
      <c r="L423" s="97"/>
      <c r="M423" s="97"/>
      <c r="N423" s="98" t="str">
        <f ca="1" t="shared" si="24"/>
        <v/>
      </c>
      <c r="O423" s="98" t="str">
        <f ca="1">IF(A423="","",IF(ISERROR(MATCH($I423,SorP!B:B,0)),"",INDIRECT("'SorP'!$A$"&amp;MATCH($N423&amp;$I423,SorP!C:C,0))))</f>
        <v/>
      </c>
      <c r="P423" s="99"/>
      <c r="Q423" s="74" t="str">
        <f t="shared" si="25"/>
        <v/>
      </c>
      <c r="R423" s="74" t="b">
        <f t="shared" si="26"/>
        <v>1</v>
      </c>
      <c r="S423" s="74" t="str">
        <f t="shared" si="27"/>
        <v/>
      </c>
    </row>
    <row r="424" s="74" customFormat="1" ht="20.15" customHeight="1" spans="1:19">
      <c r="A424" s="95"/>
      <c r="B424" s="95"/>
      <c r="C424" s="95"/>
      <c r="D424" s="95"/>
      <c r="E424" s="95"/>
      <c r="F424" s="95"/>
      <c r="G424" s="96"/>
      <c r="H424" s="96"/>
      <c r="I424" s="97"/>
      <c r="J424" s="97"/>
      <c r="K424" s="97"/>
      <c r="L424" s="97"/>
      <c r="M424" s="97"/>
      <c r="N424" s="98" t="str">
        <f ca="1" t="shared" si="24"/>
        <v/>
      </c>
      <c r="O424" s="98" t="str">
        <f ca="1">IF(A424="","",IF(ISERROR(MATCH($I424,SorP!B:B,0)),"",INDIRECT("'SorP'!$A$"&amp;MATCH($N424&amp;$I424,SorP!C:C,0))))</f>
        <v/>
      </c>
      <c r="P424" s="99"/>
      <c r="Q424" s="74" t="str">
        <f t="shared" si="25"/>
        <v/>
      </c>
      <c r="R424" s="74" t="b">
        <f t="shared" si="26"/>
        <v>1</v>
      </c>
      <c r="S424" s="74" t="str">
        <f t="shared" si="27"/>
        <v/>
      </c>
    </row>
    <row r="425" s="74" customFormat="1" ht="20.15" customHeight="1" spans="1:19">
      <c r="A425" s="95"/>
      <c r="B425" s="95"/>
      <c r="C425" s="95"/>
      <c r="D425" s="95"/>
      <c r="E425" s="95"/>
      <c r="F425" s="95"/>
      <c r="G425" s="96"/>
      <c r="H425" s="96"/>
      <c r="I425" s="97"/>
      <c r="J425" s="97"/>
      <c r="K425" s="97"/>
      <c r="L425" s="97"/>
      <c r="M425" s="97"/>
      <c r="N425" s="98" t="str">
        <f ca="1" t="shared" si="24"/>
        <v/>
      </c>
      <c r="O425" s="98" t="str">
        <f ca="1">IF(A425="","",IF(ISERROR(MATCH($I425,SorP!B:B,0)),"",INDIRECT("'SorP'!$A$"&amp;MATCH($N425&amp;$I425,SorP!C:C,0))))</f>
        <v/>
      </c>
      <c r="P425" s="99"/>
      <c r="Q425" s="74" t="str">
        <f t="shared" si="25"/>
        <v/>
      </c>
      <c r="R425" s="74" t="b">
        <f t="shared" si="26"/>
        <v>1</v>
      </c>
      <c r="S425" s="74" t="str">
        <f t="shared" si="27"/>
        <v/>
      </c>
    </row>
    <row r="426" s="74" customFormat="1" ht="20.15" customHeight="1" spans="1:19">
      <c r="A426" s="95"/>
      <c r="B426" s="95"/>
      <c r="C426" s="95"/>
      <c r="D426" s="95"/>
      <c r="E426" s="95"/>
      <c r="F426" s="95"/>
      <c r="G426" s="96"/>
      <c r="H426" s="96"/>
      <c r="I426" s="97"/>
      <c r="J426" s="97"/>
      <c r="K426" s="97"/>
      <c r="L426" s="97"/>
      <c r="M426" s="97"/>
      <c r="N426" s="98" t="str">
        <f ca="1" t="shared" si="24"/>
        <v/>
      </c>
      <c r="O426" s="98" t="str">
        <f ca="1">IF(A426="","",IF(ISERROR(MATCH($I426,SorP!B:B,0)),"",INDIRECT("'SorP'!$A$"&amp;MATCH($N426&amp;$I426,SorP!C:C,0))))</f>
        <v/>
      </c>
      <c r="P426" s="99"/>
      <c r="Q426" s="74" t="str">
        <f t="shared" si="25"/>
        <v/>
      </c>
      <c r="R426" s="74" t="b">
        <f t="shared" si="26"/>
        <v>1</v>
      </c>
      <c r="S426" s="74" t="str">
        <f t="shared" si="27"/>
        <v/>
      </c>
    </row>
    <row r="427" s="74" customFormat="1" ht="20.15" customHeight="1" spans="1:19">
      <c r="A427" s="95"/>
      <c r="B427" s="95"/>
      <c r="C427" s="95"/>
      <c r="D427" s="95"/>
      <c r="E427" s="95"/>
      <c r="F427" s="95"/>
      <c r="G427" s="96"/>
      <c r="H427" s="96"/>
      <c r="I427" s="97"/>
      <c r="J427" s="97"/>
      <c r="K427" s="97"/>
      <c r="L427" s="97"/>
      <c r="M427" s="97"/>
      <c r="N427" s="98" t="str">
        <f ca="1" t="shared" si="24"/>
        <v/>
      </c>
      <c r="O427" s="98" t="str">
        <f ca="1">IF(A427="","",IF(ISERROR(MATCH($I427,SorP!B:B,0)),"",INDIRECT("'SorP'!$A$"&amp;MATCH($N427&amp;$I427,SorP!C:C,0))))</f>
        <v/>
      </c>
      <c r="P427" s="99"/>
      <c r="Q427" s="74" t="str">
        <f t="shared" si="25"/>
        <v/>
      </c>
      <c r="R427" s="74" t="b">
        <f t="shared" si="26"/>
        <v>1</v>
      </c>
      <c r="S427" s="74" t="str">
        <f t="shared" si="27"/>
        <v/>
      </c>
    </row>
    <row r="428" s="74" customFormat="1" ht="20.15" customHeight="1" spans="1:19">
      <c r="A428" s="95"/>
      <c r="B428" s="95"/>
      <c r="C428" s="95"/>
      <c r="D428" s="95"/>
      <c r="E428" s="95"/>
      <c r="F428" s="95"/>
      <c r="G428" s="96"/>
      <c r="H428" s="96"/>
      <c r="I428" s="97"/>
      <c r="J428" s="97"/>
      <c r="K428" s="97"/>
      <c r="L428" s="97"/>
      <c r="M428" s="97"/>
      <c r="N428" s="98" t="str">
        <f ca="1" t="shared" si="24"/>
        <v/>
      </c>
      <c r="O428" s="98" t="str">
        <f ca="1">IF(A428="","",IF(ISERROR(MATCH($I428,SorP!B:B,0)),"",INDIRECT("'SorP'!$A$"&amp;MATCH($N428&amp;$I428,SorP!C:C,0))))</f>
        <v/>
      </c>
      <c r="P428" s="99"/>
      <c r="Q428" s="74" t="str">
        <f t="shared" si="25"/>
        <v/>
      </c>
      <c r="R428" s="74" t="b">
        <f t="shared" si="26"/>
        <v>1</v>
      </c>
      <c r="S428" s="74" t="str">
        <f t="shared" si="27"/>
        <v/>
      </c>
    </row>
    <row r="429" s="74" customFormat="1" ht="20.15" customHeight="1" spans="1:19">
      <c r="A429" s="95"/>
      <c r="B429" s="95"/>
      <c r="C429" s="95"/>
      <c r="D429" s="95"/>
      <c r="E429" s="95"/>
      <c r="F429" s="95"/>
      <c r="G429" s="96"/>
      <c r="H429" s="96"/>
      <c r="I429" s="97"/>
      <c r="J429" s="97"/>
      <c r="K429" s="97"/>
      <c r="L429" s="97"/>
      <c r="M429" s="97"/>
      <c r="N429" s="98" t="str">
        <f ca="1" t="shared" si="24"/>
        <v/>
      </c>
      <c r="O429" s="98" t="str">
        <f ca="1">IF(A429="","",IF(ISERROR(MATCH($I429,SorP!B:B,0)),"",INDIRECT("'SorP'!$A$"&amp;MATCH($N429&amp;$I429,SorP!C:C,0))))</f>
        <v/>
      </c>
      <c r="P429" s="99"/>
      <c r="Q429" s="74" t="str">
        <f t="shared" si="25"/>
        <v/>
      </c>
      <c r="R429" s="74" t="b">
        <f t="shared" si="26"/>
        <v>1</v>
      </c>
      <c r="S429" s="74" t="str">
        <f t="shared" si="27"/>
        <v/>
      </c>
    </row>
    <row r="430" s="74" customFormat="1" ht="20.15" customHeight="1" spans="1:19">
      <c r="A430" s="95"/>
      <c r="B430" s="95"/>
      <c r="C430" s="95"/>
      <c r="D430" s="95"/>
      <c r="E430" s="95"/>
      <c r="F430" s="95"/>
      <c r="G430" s="96"/>
      <c r="H430" s="96"/>
      <c r="I430" s="97"/>
      <c r="J430" s="97"/>
      <c r="K430" s="97"/>
      <c r="L430" s="97"/>
      <c r="M430" s="97"/>
      <c r="N430" s="98" t="str">
        <f ca="1" t="shared" si="24"/>
        <v/>
      </c>
      <c r="O430" s="98" t="str">
        <f ca="1">IF(A430="","",IF(ISERROR(MATCH($I430,SorP!B:B,0)),"",INDIRECT("'SorP'!$A$"&amp;MATCH($N430&amp;$I430,SorP!C:C,0))))</f>
        <v/>
      </c>
      <c r="P430" s="99"/>
      <c r="Q430" s="74" t="str">
        <f t="shared" si="25"/>
        <v/>
      </c>
      <c r="R430" s="74" t="b">
        <f t="shared" si="26"/>
        <v>1</v>
      </c>
      <c r="S430" s="74" t="str">
        <f t="shared" si="27"/>
        <v/>
      </c>
    </row>
    <row r="431" s="74" customFormat="1" ht="20.15" customHeight="1" spans="1:19">
      <c r="A431" s="95"/>
      <c r="B431" s="95"/>
      <c r="C431" s="95"/>
      <c r="D431" s="95"/>
      <c r="E431" s="95"/>
      <c r="F431" s="95"/>
      <c r="G431" s="96"/>
      <c r="H431" s="96"/>
      <c r="I431" s="97"/>
      <c r="J431" s="97"/>
      <c r="K431" s="97"/>
      <c r="L431" s="97"/>
      <c r="M431" s="97"/>
      <c r="N431" s="98" t="str">
        <f ca="1" t="shared" si="24"/>
        <v/>
      </c>
      <c r="O431" s="98" t="str">
        <f ca="1">IF(A431="","",IF(ISERROR(MATCH($I431,SorP!B:B,0)),"",INDIRECT("'SorP'!$A$"&amp;MATCH($N431&amp;$I431,SorP!C:C,0))))</f>
        <v/>
      </c>
      <c r="P431" s="99"/>
      <c r="Q431" s="74" t="str">
        <f t="shared" si="25"/>
        <v/>
      </c>
      <c r="R431" s="74" t="b">
        <f t="shared" si="26"/>
        <v>1</v>
      </c>
      <c r="S431" s="74" t="str">
        <f t="shared" si="27"/>
        <v/>
      </c>
    </row>
    <row r="432" s="74" customFormat="1" ht="20.15" customHeight="1" spans="1:19">
      <c r="A432" s="95"/>
      <c r="B432" s="95"/>
      <c r="C432" s="95"/>
      <c r="D432" s="95"/>
      <c r="E432" s="95"/>
      <c r="F432" s="95"/>
      <c r="G432" s="96"/>
      <c r="H432" s="96"/>
      <c r="I432" s="97"/>
      <c r="J432" s="97"/>
      <c r="K432" s="97"/>
      <c r="L432" s="97"/>
      <c r="M432" s="97"/>
      <c r="N432" s="98" t="str">
        <f ca="1" t="shared" si="24"/>
        <v/>
      </c>
      <c r="O432" s="98" t="str">
        <f ca="1">IF(A432="","",IF(ISERROR(MATCH($I432,SorP!B:B,0)),"",INDIRECT("'SorP'!$A$"&amp;MATCH($N432&amp;$I432,SorP!C:C,0))))</f>
        <v/>
      </c>
      <c r="P432" s="99"/>
      <c r="Q432" s="74" t="str">
        <f t="shared" si="25"/>
        <v/>
      </c>
      <c r="R432" s="74" t="b">
        <f t="shared" si="26"/>
        <v>1</v>
      </c>
      <c r="S432" s="74" t="str">
        <f t="shared" si="27"/>
        <v/>
      </c>
    </row>
    <row r="433" s="74" customFormat="1" ht="20.15" customHeight="1" spans="1:19">
      <c r="A433" s="95"/>
      <c r="B433" s="95"/>
      <c r="C433" s="95"/>
      <c r="D433" s="95"/>
      <c r="E433" s="95"/>
      <c r="F433" s="95"/>
      <c r="G433" s="96"/>
      <c r="H433" s="96"/>
      <c r="I433" s="97"/>
      <c r="J433" s="97"/>
      <c r="K433" s="97"/>
      <c r="L433" s="97"/>
      <c r="M433" s="97"/>
      <c r="N433" s="98" t="str">
        <f ca="1" t="shared" si="24"/>
        <v/>
      </c>
      <c r="O433" s="98" t="str">
        <f ca="1">IF(A433="","",IF(ISERROR(MATCH($I433,SorP!B:B,0)),"",INDIRECT("'SorP'!$A$"&amp;MATCH($N433&amp;$I433,SorP!C:C,0))))</f>
        <v/>
      </c>
      <c r="P433" s="99"/>
      <c r="Q433" s="74" t="str">
        <f t="shared" si="25"/>
        <v/>
      </c>
      <c r="R433" s="74" t="b">
        <f t="shared" si="26"/>
        <v>1</v>
      </c>
      <c r="S433" s="74" t="str">
        <f t="shared" si="27"/>
        <v/>
      </c>
    </row>
    <row r="434" s="74" customFormat="1" ht="20.15" customHeight="1" spans="1:19">
      <c r="A434" s="95"/>
      <c r="B434" s="95"/>
      <c r="C434" s="95"/>
      <c r="D434" s="95"/>
      <c r="E434" s="95"/>
      <c r="F434" s="95"/>
      <c r="G434" s="96"/>
      <c r="H434" s="96"/>
      <c r="I434" s="97"/>
      <c r="J434" s="97"/>
      <c r="K434" s="97"/>
      <c r="L434" s="97"/>
      <c r="M434" s="97"/>
      <c r="N434" s="98" t="str">
        <f ca="1" t="shared" si="24"/>
        <v/>
      </c>
      <c r="O434" s="98" t="str">
        <f ca="1">IF(A434="","",IF(ISERROR(MATCH($I434,SorP!B:B,0)),"",INDIRECT("'SorP'!$A$"&amp;MATCH($N434&amp;$I434,SorP!C:C,0))))</f>
        <v/>
      </c>
      <c r="P434" s="99"/>
      <c r="Q434" s="74" t="str">
        <f t="shared" si="25"/>
        <v/>
      </c>
      <c r="R434" s="74" t="b">
        <f t="shared" si="26"/>
        <v>1</v>
      </c>
      <c r="S434" s="74" t="str">
        <f t="shared" si="27"/>
        <v/>
      </c>
    </row>
    <row r="435" s="74" customFormat="1" ht="20.15" customHeight="1" spans="1:19">
      <c r="A435" s="95"/>
      <c r="B435" s="95"/>
      <c r="C435" s="95"/>
      <c r="D435" s="95"/>
      <c r="E435" s="95"/>
      <c r="F435" s="95"/>
      <c r="G435" s="96"/>
      <c r="H435" s="96"/>
      <c r="I435" s="97"/>
      <c r="J435" s="97"/>
      <c r="K435" s="97"/>
      <c r="L435" s="97"/>
      <c r="M435" s="97"/>
      <c r="N435" s="98" t="str">
        <f ca="1" t="shared" si="24"/>
        <v/>
      </c>
      <c r="O435" s="98" t="str">
        <f ca="1">IF(A435="","",IF(ISERROR(MATCH($I435,SorP!B:B,0)),"",INDIRECT("'SorP'!$A$"&amp;MATCH($N435&amp;$I435,SorP!C:C,0))))</f>
        <v/>
      </c>
      <c r="P435" s="99"/>
      <c r="Q435" s="74" t="str">
        <f t="shared" si="25"/>
        <v/>
      </c>
      <c r="R435" s="74" t="b">
        <f t="shared" si="26"/>
        <v>1</v>
      </c>
      <c r="S435" s="74" t="str">
        <f t="shared" si="27"/>
        <v/>
      </c>
    </row>
    <row r="436" s="74" customFormat="1" ht="20.15" customHeight="1" spans="1:19">
      <c r="A436" s="95"/>
      <c r="B436" s="95"/>
      <c r="C436" s="95"/>
      <c r="D436" s="95"/>
      <c r="E436" s="95"/>
      <c r="F436" s="95"/>
      <c r="G436" s="96"/>
      <c r="H436" s="96"/>
      <c r="I436" s="97"/>
      <c r="J436" s="97"/>
      <c r="K436" s="97"/>
      <c r="L436" s="97"/>
      <c r="M436" s="97"/>
      <c r="N436" s="98" t="str">
        <f ca="1" t="shared" si="24"/>
        <v/>
      </c>
      <c r="O436" s="98" t="str">
        <f ca="1">IF(A436="","",IF(ISERROR(MATCH($I436,SorP!B:B,0)),"",INDIRECT("'SorP'!$A$"&amp;MATCH($N436&amp;$I436,SorP!C:C,0))))</f>
        <v/>
      </c>
      <c r="P436" s="99"/>
      <c r="Q436" s="74" t="str">
        <f t="shared" si="25"/>
        <v/>
      </c>
      <c r="R436" s="74" t="b">
        <f t="shared" si="26"/>
        <v>1</v>
      </c>
      <c r="S436" s="74" t="str">
        <f t="shared" si="27"/>
        <v/>
      </c>
    </row>
    <row r="437" s="74" customFormat="1" ht="20.15" customHeight="1" spans="1:19">
      <c r="A437" s="95"/>
      <c r="B437" s="95"/>
      <c r="C437" s="95"/>
      <c r="D437" s="95"/>
      <c r="E437" s="95"/>
      <c r="F437" s="95"/>
      <c r="G437" s="96"/>
      <c r="H437" s="96"/>
      <c r="I437" s="97"/>
      <c r="J437" s="97"/>
      <c r="K437" s="97"/>
      <c r="L437" s="97"/>
      <c r="M437" s="97"/>
      <c r="N437" s="98" t="str">
        <f ca="1" t="shared" si="24"/>
        <v/>
      </c>
      <c r="O437" s="98" t="str">
        <f ca="1">IF(A437="","",IF(ISERROR(MATCH($I437,SorP!B:B,0)),"",INDIRECT("'SorP'!$A$"&amp;MATCH($N437&amp;$I437,SorP!C:C,0))))</f>
        <v/>
      </c>
      <c r="P437" s="99"/>
      <c r="Q437" s="74" t="str">
        <f t="shared" si="25"/>
        <v/>
      </c>
      <c r="R437" s="74" t="b">
        <f t="shared" si="26"/>
        <v>1</v>
      </c>
      <c r="S437" s="74" t="str">
        <f t="shared" si="27"/>
        <v/>
      </c>
    </row>
    <row r="438" s="74" customFormat="1" ht="20.15" customHeight="1" spans="1:19">
      <c r="A438" s="95"/>
      <c r="B438" s="95"/>
      <c r="C438" s="95"/>
      <c r="D438" s="95"/>
      <c r="E438" s="95"/>
      <c r="F438" s="95"/>
      <c r="G438" s="96"/>
      <c r="H438" s="96"/>
      <c r="I438" s="97"/>
      <c r="J438" s="97"/>
      <c r="K438" s="97"/>
      <c r="L438" s="97"/>
      <c r="M438" s="97"/>
      <c r="N438" s="98" t="str">
        <f ca="1" t="shared" si="24"/>
        <v/>
      </c>
      <c r="O438" s="98" t="str">
        <f ca="1">IF(A438="","",IF(ISERROR(MATCH($I438,SorP!B:B,0)),"",INDIRECT("'SorP'!$A$"&amp;MATCH($N438&amp;$I438,SorP!C:C,0))))</f>
        <v/>
      </c>
      <c r="P438" s="99"/>
      <c r="Q438" s="74" t="str">
        <f t="shared" si="25"/>
        <v/>
      </c>
      <c r="R438" s="74" t="b">
        <f t="shared" si="26"/>
        <v>1</v>
      </c>
      <c r="S438" s="74" t="str">
        <f t="shared" si="27"/>
        <v/>
      </c>
    </row>
    <row r="439" s="74" customFormat="1" ht="20.15" customHeight="1" spans="1:19">
      <c r="A439" s="95"/>
      <c r="B439" s="95"/>
      <c r="C439" s="95"/>
      <c r="D439" s="95"/>
      <c r="E439" s="95"/>
      <c r="F439" s="95"/>
      <c r="G439" s="96"/>
      <c r="H439" s="96"/>
      <c r="I439" s="97"/>
      <c r="J439" s="97"/>
      <c r="K439" s="97"/>
      <c r="L439" s="97"/>
      <c r="M439" s="97"/>
      <c r="N439" s="98" t="str">
        <f ca="1" t="shared" si="24"/>
        <v/>
      </c>
      <c r="O439" s="98" t="str">
        <f ca="1">IF(A439="","",IF(ISERROR(MATCH($I439,SorP!B:B,0)),"",INDIRECT("'SorP'!$A$"&amp;MATCH($N439&amp;$I439,SorP!C:C,0))))</f>
        <v/>
      </c>
      <c r="P439" s="99"/>
      <c r="Q439" s="74" t="str">
        <f t="shared" si="25"/>
        <v/>
      </c>
      <c r="R439" s="74" t="b">
        <f t="shared" si="26"/>
        <v>1</v>
      </c>
      <c r="S439" s="74" t="str">
        <f t="shared" si="27"/>
        <v/>
      </c>
    </row>
    <row r="440" s="74" customFormat="1" ht="20.15" customHeight="1" spans="1:19">
      <c r="A440" s="95"/>
      <c r="B440" s="95"/>
      <c r="C440" s="95"/>
      <c r="D440" s="95"/>
      <c r="E440" s="95"/>
      <c r="F440" s="95"/>
      <c r="G440" s="96"/>
      <c r="H440" s="96"/>
      <c r="I440" s="97"/>
      <c r="J440" s="97"/>
      <c r="K440" s="97"/>
      <c r="L440" s="97"/>
      <c r="M440" s="97"/>
      <c r="N440" s="98" t="str">
        <f ca="1" t="shared" si="24"/>
        <v/>
      </c>
      <c r="O440" s="98" t="str">
        <f ca="1">IF(A440="","",IF(ISERROR(MATCH($I440,SorP!B:B,0)),"",INDIRECT("'SorP'!$A$"&amp;MATCH($N440&amp;$I440,SorP!C:C,0))))</f>
        <v/>
      </c>
      <c r="P440" s="99"/>
      <c r="Q440" s="74" t="str">
        <f t="shared" si="25"/>
        <v/>
      </c>
      <c r="R440" s="74" t="b">
        <f t="shared" si="26"/>
        <v>1</v>
      </c>
      <c r="S440" s="74" t="str">
        <f t="shared" si="27"/>
        <v/>
      </c>
    </row>
    <row r="441" s="74" customFormat="1" ht="20.15" customHeight="1" spans="1:19">
      <c r="A441" s="95"/>
      <c r="B441" s="95"/>
      <c r="C441" s="95"/>
      <c r="D441" s="95"/>
      <c r="E441" s="95"/>
      <c r="F441" s="95"/>
      <c r="G441" s="96"/>
      <c r="H441" s="96"/>
      <c r="I441" s="97"/>
      <c r="J441" s="97"/>
      <c r="K441" s="97"/>
      <c r="L441" s="97"/>
      <c r="M441" s="97"/>
      <c r="N441" s="98" t="str">
        <f ca="1" t="shared" si="24"/>
        <v/>
      </c>
      <c r="O441" s="98" t="str">
        <f ca="1">IF(A441="","",IF(ISERROR(MATCH($I441,SorP!B:B,0)),"",INDIRECT("'SorP'!$A$"&amp;MATCH($N441&amp;$I441,SorP!C:C,0))))</f>
        <v/>
      </c>
      <c r="P441" s="99"/>
      <c r="Q441" s="74" t="str">
        <f t="shared" si="25"/>
        <v/>
      </c>
      <c r="R441" s="74" t="b">
        <f t="shared" si="26"/>
        <v>1</v>
      </c>
      <c r="S441" s="74" t="str">
        <f t="shared" si="27"/>
        <v/>
      </c>
    </row>
    <row r="442" s="74" customFormat="1" ht="20.15" customHeight="1" spans="1:19">
      <c r="A442" s="95"/>
      <c r="B442" s="95"/>
      <c r="C442" s="95"/>
      <c r="D442" s="95"/>
      <c r="E442" s="95"/>
      <c r="F442" s="95"/>
      <c r="G442" s="96"/>
      <c r="H442" s="96"/>
      <c r="I442" s="97"/>
      <c r="J442" s="97"/>
      <c r="K442" s="97"/>
      <c r="L442" s="97"/>
      <c r="M442" s="97"/>
      <c r="N442" s="98" t="str">
        <f ca="1" t="shared" si="24"/>
        <v/>
      </c>
      <c r="O442" s="98" t="str">
        <f ca="1">IF(A442="","",IF(ISERROR(MATCH($I442,SorP!B:B,0)),"",INDIRECT("'SorP'!$A$"&amp;MATCH($N442&amp;$I442,SorP!C:C,0))))</f>
        <v/>
      </c>
      <c r="P442" s="99"/>
      <c r="Q442" s="74" t="str">
        <f t="shared" si="25"/>
        <v/>
      </c>
      <c r="R442" s="74" t="b">
        <f t="shared" si="26"/>
        <v>1</v>
      </c>
      <c r="S442" s="74" t="str">
        <f t="shared" si="27"/>
        <v/>
      </c>
    </row>
    <row r="443" s="74" customFormat="1" ht="20.15" customHeight="1" spans="1:19">
      <c r="A443" s="95"/>
      <c r="B443" s="95"/>
      <c r="C443" s="95"/>
      <c r="D443" s="95"/>
      <c r="E443" s="95"/>
      <c r="F443" s="95"/>
      <c r="G443" s="96"/>
      <c r="H443" s="96"/>
      <c r="I443" s="97"/>
      <c r="J443" s="97"/>
      <c r="K443" s="97"/>
      <c r="L443" s="97"/>
      <c r="M443" s="97"/>
      <c r="N443" s="98" t="str">
        <f ca="1" t="shared" si="24"/>
        <v/>
      </c>
      <c r="O443" s="98" t="str">
        <f ca="1">IF(A443="","",IF(ISERROR(MATCH($I443,SorP!B:B,0)),"",INDIRECT("'SorP'!$A$"&amp;MATCH($N443&amp;$I443,SorP!C:C,0))))</f>
        <v/>
      </c>
      <c r="P443" s="99"/>
      <c r="Q443" s="74" t="str">
        <f t="shared" si="25"/>
        <v/>
      </c>
      <c r="R443" s="74" t="b">
        <f t="shared" si="26"/>
        <v>1</v>
      </c>
      <c r="S443" s="74" t="str">
        <f t="shared" si="27"/>
        <v/>
      </c>
    </row>
    <row r="444" s="74" customFormat="1" ht="20.15" customHeight="1" spans="1:19">
      <c r="A444" s="95"/>
      <c r="B444" s="95"/>
      <c r="C444" s="95"/>
      <c r="D444" s="95"/>
      <c r="E444" s="95"/>
      <c r="F444" s="95"/>
      <c r="G444" s="96"/>
      <c r="H444" s="96"/>
      <c r="I444" s="97"/>
      <c r="J444" s="97"/>
      <c r="K444" s="97"/>
      <c r="L444" s="97"/>
      <c r="M444" s="97"/>
      <c r="N444" s="98" t="str">
        <f ca="1" t="shared" si="24"/>
        <v/>
      </c>
      <c r="O444" s="98" t="str">
        <f ca="1">IF(A444="","",IF(ISERROR(MATCH($I444,SorP!B:B,0)),"",INDIRECT("'SorP'!$A$"&amp;MATCH($N444&amp;$I444,SorP!C:C,0))))</f>
        <v/>
      </c>
      <c r="P444" s="99"/>
      <c r="Q444" s="74" t="str">
        <f t="shared" si="25"/>
        <v/>
      </c>
      <c r="R444" s="74" t="b">
        <f t="shared" si="26"/>
        <v>1</v>
      </c>
      <c r="S444" s="74" t="str">
        <f t="shared" si="27"/>
        <v/>
      </c>
    </row>
    <row r="445" s="74" customFormat="1" ht="20.15" customHeight="1" spans="1:19">
      <c r="A445" s="95"/>
      <c r="B445" s="95"/>
      <c r="C445" s="95"/>
      <c r="D445" s="95"/>
      <c r="E445" s="95"/>
      <c r="F445" s="95"/>
      <c r="G445" s="96"/>
      <c r="H445" s="96"/>
      <c r="I445" s="97"/>
      <c r="J445" s="97"/>
      <c r="K445" s="97"/>
      <c r="L445" s="97"/>
      <c r="M445" s="97"/>
      <c r="N445" s="98" t="str">
        <f ca="1" t="shared" si="24"/>
        <v/>
      </c>
      <c r="O445" s="98" t="str">
        <f ca="1">IF(A445="","",IF(ISERROR(MATCH($I445,SorP!B:B,0)),"",INDIRECT("'SorP'!$A$"&amp;MATCH($N445&amp;$I445,SorP!C:C,0))))</f>
        <v/>
      </c>
      <c r="P445" s="99"/>
      <c r="Q445" s="74" t="str">
        <f t="shared" si="25"/>
        <v/>
      </c>
      <c r="R445" s="74" t="b">
        <f t="shared" si="26"/>
        <v>1</v>
      </c>
      <c r="S445" s="74" t="str">
        <f t="shared" si="27"/>
        <v/>
      </c>
    </row>
    <row r="446" s="74" customFormat="1" ht="20.15" customHeight="1" spans="1:19">
      <c r="A446" s="95"/>
      <c r="B446" s="95"/>
      <c r="C446" s="95"/>
      <c r="D446" s="95"/>
      <c r="E446" s="95"/>
      <c r="F446" s="95"/>
      <c r="G446" s="96"/>
      <c r="H446" s="96"/>
      <c r="I446" s="97"/>
      <c r="J446" s="97"/>
      <c r="K446" s="97"/>
      <c r="L446" s="97"/>
      <c r="M446" s="97"/>
      <c r="N446" s="98" t="str">
        <f ca="1" t="shared" si="24"/>
        <v/>
      </c>
      <c r="O446" s="98" t="str">
        <f ca="1">IF(A446="","",IF(ISERROR(MATCH($I446,SorP!B:B,0)),"",INDIRECT("'SorP'!$A$"&amp;MATCH($N446&amp;$I446,SorP!C:C,0))))</f>
        <v/>
      </c>
      <c r="P446" s="99"/>
      <c r="Q446" s="74" t="str">
        <f t="shared" si="25"/>
        <v/>
      </c>
      <c r="R446" s="74" t="b">
        <f t="shared" si="26"/>
        <v>1</v>
      </c>
      <c r="S446" s="74" t="str">
        <f t="shared" si="27"/>
        <v/>
      </c>
    </row>
    <row r="447" s="74" customFormat="1" ht="20.15" customHeight="1" spans="1:19">
      <c r="A447" s="95"/>
      <c r="B447" s="95"/>
      <c r="C447" s="95"/>
      <c r="D447" s="95"/>
      <c r="E447" s="95"/>
      <c r="F447" s="95"/>
      <c r="G447" s="96"/>
      <c r="H447" s="96"/>
      <c r="I447" s="97"/>
      <c r="J447" s="97"/>
      <c r="K447" s="97"/>
      <c r="L447" s="97"/>
      <c r="M447" s="97"/>
      <c r="N447" s="98" t="str">
        <f ca="1" t="shared" si="24"/>
        <v/>
      </c>
      <c r="O447" s="98" t="str">
        <f ca="1">IF(A447="","",IF(ISERROR(MATCH($I447,SorP!B:B,0)),"",INDIRECT("'SorP'!$A$"&amp;MATCH($N447&amp;$I447,SorP!C:C,0))))</f>
        <v/>
      </c>
      <c r="P447" s="99"/>
      <c r="Q447" s="74" t="str">
        <f t="shared" si="25"/>
        <v/>
      </c>
      <c r="R447" s="74" t="b">
        <f t="shared" si="26"/>
        <v>1</v>
      </c>
      <c r="S447" s="74" t="str">
        <f t="shared" si="27"/>
        <v/>
      </c>
    </row>
    <row r="448" s="74" customFormat="1" ht="20.15" customHeight="1" spans="1:19">
      <c r="A448" s="95"/>
      <c r="B448" s="95"/>
      <c r="C448" s="95"/>
      <c r="D448" s="95"/>
      <c r="E448" s="95"/>
      <c r="F448" s="95"/>
      <c r="G448" s="96"/>
      <c r="H448" s="96"/>
      <c r="I448" s="97"/>
      <c r="J448" s="97"/>
      <c r="K448" s="97"/>
      <c r="L448" s="97"/>
      <c r="M448" s="97"/>
      <c r="N448" s="98" t="str">
        <f ca="1" t="shared" si="24"/>
        <v/>
      </c>
      <c r="O448" s="98" t="str">
        <f ca="1">IF(A448="","",IF(ISERROR(MATCH($I448,SorP!B:B,0)),"",INDIRECT("'SorP'!$A$"&amp;MATCH($N448&amp;$I448,SorP!C:C,0))))</f>
        <v/>
      </c>
      <c r="P448" s="99"/>
      <c r="Q448" s="74" t="str">
        <f t="shared" si="25"/>
        <v/>
      </c>
      <c r="R448" s="74" t="b">
        <f t="shared" si="26"/>
        <v>1</v>
      </c>
      <c r="S448" s="74" t="str">
        <f t="shared" si="27"/>
        <v/>
      </c>
    </row>
    <row r="449" s="74" customFormat="1" ht="20.15" customHeight="1" spans="1:19">
      <c r="A449" s="95"/>
      <c r="B449" s="95"/>
      <c r="C449" s="95"/>
      <c r="D449" s="95"/>
      <c r="E449" s="95"/>
      <c r="F449" s="95"/>
      <c r="G449" s="96"/>
      <c r="H449" s="96"/>
      <c r="I449" s="97"/>
      <c r="J449" s="97"/>
      <c r="K449" s="97"/>
      <c r="L449" s="97"/>
      <c r="M449" s="97"/>
      <c r="N449" s="98" t="str">
        <f ca="1" t="shared" si="24"/>
        <v/>
      </c>
      <c r="O449" s="98" t="str">
        <f ca="1">IF(A449="","",IF(ISERROR(MATCH($I449,SorP!B:B,0)),"",INDIRECT("'SorP'!$A$"&amp;MATCH($N449&amp;$I449,SorP!C:C,0))))</f>
        <v/>
      </c>
      <c r="P449" s="99"/>
      <c r="Q449" s="74" t="str">
        <f t="shared" si="25"/>
        <v/>
      </c>
      <c r="R449" s="74" t="b">
        <f t="shared" si="26"/>
        <v>1</v>
      </c>
      <c r="S449" s="74" t="str">
        <f t="shared" si="27"/>
        <v/>
      </c>
    </row>
    <row r="450" s="74" customFormat="1" ht="20.15" customHeight="1" spans="1:19">
      <c r="A450" s="95"/>
      <c r="B450" s="95"/>
      <c r="C450" s="95"/>
      <c r="D450" s="95"/>
      <c r="E450" s="95"/>
      <c r="F450" s="95"/>
      <c r="G450" s="96"/>
      <c r="H450" s="96"/>
      <c r="I450" s="97"/>
      <c r="J450" s="97"/>
      <c r="K450" s="97"/>
      <c r="L450" s="97"/>
      <c r="M450" s="97"/>
      <c r="N450" s="98" t="str">
        <f ca="1" t="shared" si="24"/>
        <v/>
      </c>
      <c r="O450" s="98" t="str">
        <f ca="1">IF(A450="","",IF(ISERROR(MATCH($I450,SorP!B:B,0)),"",INDIRECT("'SorP'!$A$"&amp;MATCH($N450&amp;$I450,SorP!C:C,0))))</f>
        <v/>
      </c>
      <c r="P450" s="99"/>
      <c r="Q450" s="74" t="str">
        <f t="shared" si="25"/>
        <v/>
      </c>
      <c r="R450" s="74" t="b">
        <f t="shared" si="26"/>
        <v>1</v>
      </c>
      <c r="S450" s="74" t="str">
        <f t="shared" si="27"/>
        <v/>
      </c>
    </row>
    <row r="451" s="74" customFormat="1" ht="20.15" customHeight="1" spans="1:19">
      <c r="A451" s="95"/>
      <c r="B451" s="95"/>
      <c r="C451" s="95"/>
      <c r="D451" s="95"/>
      <c r="E451" s="95"/>
      <c r="F451" s="95"/>
      <c r="G451" s="96"/>
      <c r="H451" s="96"/>
      <c r="I451" s="97"/>
      <c r="J451" s="97"/>
      <c r="K451" s="97"/>
      <c r="L451" s="97"/>
      <c r="M451" s="97"/>
      <c r="N451" s="98" t="str">
        <f ca="1" t="shared" si="24"/>
        <v/>
      </c>
      <c r="O451" s="98" t="str">
        <f ca="1">IF(A451="","",IF(ISERROR(MATCH($I451,SorP!B:B,0)),"",INDIRECT("'SorP'!$A$"&amp;MATCH($N451&amp;$I451,SorP!C:C,0))))</f>
        <v/>
      </c>
      <c r="P451" s="99"/>
      <c r="Q451" s="74" t="str">
        <f t="shared" si="25"/>
        <v/>
      </c>
      <c r="R451" s="74" t="b">
        <f t="shared" si="26"/>
        <v>1</v>
      </c>
      <c r="S451" s="74" t="str">
        <f t="shared" si="27"/>
        <v/>
      </c>
    </row>
    <row r="452" s="74" customFormat="1" ht="20.15" customHeight="1" spans="1:19">
      <c r="A452" s="95"/>
      <c r="B452" s="95"/>
      <c r="C452" s="95"/>
      <c r="D452" s="95"/>
      <c r="E452" s="95"/>
      <c r="F452" s="95"/>
      <c r="G452" s="96"/>
      <c r="H452" s="96"/>
      <c r="I452" s="97"/>
      <c r="J452" s="97"/>
      <c r="K452" s="97"/>
      <c r="L452" s="97"/>
      <c r="M452" s="97"/>
      <c r="N452" s="98" t="str">
        <f ca="1" t="shared" si="24"/>
        <v/>
      </c>
      <c r="O452" s="98" t="str">
        <f ca="1">IF(A452="","",IF(ISERROR(MATCH($I452,SorP!B:B,0)),"",INDIRECT("'SorP'!$A$"&amp;MATCH($N452&amp;$I452,SorP!C:C,0))))</f>
        <v/>
      </c>
      <c r="P452" s="99"/>
      <c r="Q452" s="74" t="str">
        <f t="shared" si="25"/>
        <v/>
      </c>
      <c r="R452" s="74" t="b">
        <f t="shared" si="26"/>
        <v>1</v>
      </c>
      <c r="S452" s="74" t="str">
        <f t="shared" si="27"/>
        <v/>
      </c>
    </row>
    <row r="453" s="74" customFormat="1" ht="20.15" customHeight="1" spans="1:19">
      <c r="A453" s="95"/>
      <c r="B453" s="95"/>
      <c r="C453" s="95"/>
      <c r="D453" s="95"/>
      <c r="E453" s="95"/>
      <c r="F453" s="95"/>
      <c r="G453" s="96"/>
      <c r="H453" s="96"/>
      <c r="I453" s="97"/>
      <c r="J453" s="97"/>
      <c r="K453" s="97"/>
      <c r="L453" s="97"/>
      <c r="M453" s="97"/>
      <c r="N453" s="98" t="str">
        <f ca="1" t="shared" ref="N453:N516" si="28">IF(A453="","",IF(ISERROR(MATCH($F453,CL,0)),"Unknown",INDIRECT("'C'!$A$"&amp;MATCH($F453,CL,0)+1)))</f>
        <v/>
      </c>
      <c r="O453" s="98" t="str">
        <f ca="1">IF(A453="","",IF(ISERROR(MATCH($I453,SorP!B:B,0)),"",INDIRECT("'SorP'!$A$"&amp;MATCH($N453&amp;$I453,SorP!C:C,0))))</f>
        <v/>
      </c>
      <c r="P453" s="99"/>
      <c r="Q453" s="74" t="str">
        <f t="shared" ref="Q453:Q516" si="29">A453&amp;B453</f>
        <v/>
      </c>
      <c r="R453" s="74" t="b">
        <f t="shared" ref="R453:R516" si="30">OR(ISBLANK(B453),ISBLANK(C453))</f>
        <v>1</v>
      </c>
      <c r="S453" s="74" t="str">
        <f t="shared" ref="S453:S516" si="31">IF(R453,"",A453&amp;"+")</f>
        <v/>
      </c>
    </row>
    <row r="454" s="74" customFormat="1" ht="20.15" customHeight="1" spans="1:19">
      <c r="A454" s="95"/>
      <c r="B454" s="95"/>
      <c r="C454" s="95"/>
      <c r="D454" s="95"/>
      <c r="E454" s="95"/>
      <c r="F454" s="95"/>
      <c r="G454" s="96"/>
      <c r="H454" s="96"/>
      <c r="I454" s="97"/>
      <c r="J454" s="97"/>
      <c r="K454" s="97"/>
      <c r="L454" s="97"/>
      <c r="M454" s="97"/>
      <c r="N454" s="98" t="str">
        <f ca="1" t="shared" si="28"/>
        <v/>
      </c>
      <c r="O454" s="98" t="str">
        <f ca="1">IF(A454="","",IF(ISERROR(MATCH($I454,SorP!B:B,0)),"",INDIRECT("'SorP'!$A$"&amp;MATCH($N454&amp;$I454,SorP!C:C,0))))</f>
        <v/>
      </c>
      <c r="P454" s="99"/>
      <c r="Q454" s="74" t="str">
        <f t="shared" si="29"/>
        <v/>
      </c>
      <c r="R454" s="74" t="b">
        <f t="shared" si="30"/>
        <v>1</v>
      </c>
      <c r="S454" s="74" t="str">
        <f t="shared" si="31"/>
        <v/>
      </c>
    </row>
    <row r="455" s="74" customFormat="1" ht="20.15" customHeight="1" spans="1:19">
      <c r="A455" s="95"/>
      <c r="B455" s="95"/>
      <c r="C455" s="95"/>
      <c r="D455" s="95"/>
      <c r="E455" s="95"/>
      <c r="F455" s="95"/>
      <c r="G455" s="96"/>
      <c r="H455" s="96"/>
      <c r="I455" s="97"/>
      <c r="J455" s="97"/>
      <c r="K455" s="97"/>
      <c r="L455" s="97"/>
      <c r="M455" s="97"/>
      <c r="N455" s="98" t="str">
        <f ca="1" t="shared" si="28"/>
        <v/>
      </c>
      <c r="O455" s="98" t="str">
        <f ca="1">IF(A455="","",IF(ISERROR(MATCH($I455,SorP!B:B,0)),"",INDIRECT("'SorP'!$A$"&amp;MATCH($N455&amp;$I455,SorP!C:C,0))))</f>
        <v/>
      </c>
      <c r="P455" s="99"/>
      <c r="Q455" s="74" t="str">
        <f t="shared" si="29"/>
        <v/>
      </c>
      <c r="R455" s="74" t="b">
        <f t="shared" si="30"/>
        <v>1</v>
      </c>
      <c r="S455" s="74" t="str">
        <f t="shared" si="31"/>
        <v/>
      </c>
    </row>
    <row r="456" s="74" customFormat="1" ht="20.15" customHeight="1" spans="1:19">
      <c r="A456" s="95"/>
      <c r="B456" s="95"/>
      <c r="C456" s="95"/>
      <c r="D456" s="95"/>
      <c r="E456" s="95"/>
      <c r="F456" s="95"/>
      <c r="G456" s="96"/>
      <c r="H456" s="96"/>
      <c r="I456" s="97"/>
      <c r="J456" s="97"/>
      <c r="K456" s="97"/>
      <c r="L456" s="97"/>
      <c r="M456" s="97"/>
      <c r="N456" s="98" t="str">
        <f ca="1" t="shared" si="28"/>
        <v/>
      </c>
      <c r="O456" s="98" t="str">
        <f ca="1">IF(A456="","",IF(ISERROR(MATCH($I456,SorP!B:B,0)),"",INDIRECT("'SorP'!$A$"&amp;MATCH($N456&amp;$I456,SorP!C:C,0))))</f>
        <v/>
      </c>
      <c r="P456" s="99"/>
      <c r="Q456" s="74" t="str">
        <f t="shared" si="29"/>
        <v/>
      </c>
      <c r="R456" s="74" t="b">
        <f t="shared" si="30"/>
        <v>1</v>
      </c>
      <c r="S456" s="74" t="str">
        <f t="shared" si="31"/>
        <v/>
      </c>
    </row>
    <row r="457" s="74" customFormat="1" ht="20.15" customHeight="1" spans="1:19">
      <c r="A457" s="95"/>
      <c r="B457" s="95"/>
      <c r="C457" s="95"/>
      <c r="D457" s="95"/>
      <c r="E457" s="95"/>
      <c r="F457" s="95"/>
      <c r="G457" s="96"/>
      <c r="H457" s="96"/>
      <c r="I457" s="97"/>
      <c r="J457" s="97"/>
      <c r="K457" s="97"/>
      <c r="L457" s="97"/>
      <c r="M457" s="97"/>
      <c r="N457" s="98" t="str">
        <f ca="1" t="shared" si="28"/>
        <v/>
      </c>
      <c r="O457" s="98" t="str">
        <f ca="1">IF(A457="","",IF(ISERROR(MATCH($I457,SorP!B:B,0)),"",INDIRECT("'SorP'!$A$"&amp;MATCH($N457&amp;$I457,SorP!C:C,0))))</f>
        <v/>
      </c>
      <c r="P457" s="99"/>
      <c r="Q457" s="74" t="str">
        <f t="shared" si="29"/>
        <v/>
      </c>
      <c r="R457" s="74" t="b">
        <f t="shared" si="30"/>
        <v>1</v>
      </c>
      <c r="S457" s="74" t="str">
        <f t="shared" si="31"/>
        <v/>
      </c>
    </row>
    <row r="458" s="74" customFormat="1" ht="20.15" customHeight="1" spans="1:19">
      <c r="A458" s="95"/>
      <c r="B458" s="95"/>
      <c r="C458" s="95"/>
      <c r="D458" s="95"/>
      <c r="E458" s="95"/>
      <c r="F458" s="95"/>
      <c r="G458" s="96"/>
      <c r="H458" s="96"/>
      <c r="I458" s="97"/>
      <c r="J458" s="97"/>
      <c r="K458" s="97"/>
      <c r="L458" s="97"/>
      <c r="M458" s="97"/>
      <c r="N458" s="98" t="str">
        <f ca="1" t="shared" si="28"/>
        <v/>
      </c>
      <c r="O458" s="98" t="str">
        <f ca="1">IF(A458="","",IF(ISERROR(MATCH($I458,SorP!B:B,0)),"",INDIRECT("'SorP'!$A$"&amp;MATCH($N458&amp;$I458,SorP!C:C,0))))</f>
        <v/>
      </c>
      <c r="P458" s="99"/>
      <c r="Q458" s="74" t="str">
        <f t="shared" si="29"/>
        <v/>
      </c>
      <c r="R458" s="74" t="b">
        <f t="shared" si="30"/>
        <v>1</v>
      </c>
      <c r="S458" s="74" t="str">
        <f t="shared" si="31"/>
        <v/>
      </c>
    </row>
    <row r="459" s="74" customFormat="1" ht="20.15" customHeight="1" spans="1:19">
      <c r="A459" s="95"/>
      <c r="B459" s="95"/>
      <c r="C459" s="95"/>
      <c r="D459" s="95"/>
      <c r="E459" s="95"/>
      <c r="F459" s="95"/>
      <c r="G459" s="96"/>
      <c r="H459" s="96"/>
      <c r="I459" s="97"/>
      <c r="J459" s="97"/>
      <c r="K459" s="97"/>
      <c r="L459" s="97"/>
      <c r="M459" s="97"/>
      <c r="N459" s="98" t="str">
        <f ca="1" t="shared" si="28"/>
        <v/>
      </c>
      <c r="O459" s="98" t="str">
        <f ca="1">IF(A459="","",IF(ISERROR(MATCH($I459,SorP!B:B,0)),"",INDIRECT("'SorP'!$A$"&amp;MATCH($N459&amp;$I459,SorP!C:C,0))))</f>
        <v/>
      </c>
      <c r="P459" s="99"/>
      <c r="Q459" s="74" t="str">
        <f t="shared" si="29"/>
        <v/>
      </c>
      <c r="R459" s="74" t="b">
        <f t="shared" si="30"/>
        <v>1</v>
      </c>
      <c r="S459" s="74" t="str">
        <f t="shared" si="31"/>
        <v/>
      </c>
    </row>
    <row r="460" s="74" customFormat="1" ht="20.15" customHeight="1" spans="1:19">
      <c r="A460" s="95"/>
      <c r="B460" s="95"/>
      <c r="C460" s="95"/>
      <c r="D460" s="95"/>
      <c r="E460" s="95"/>
      <c r="F460" s="95"/>
      <c r="G460" s="96"/>
      <c r="H460" s="96"/>
      <c r="I460" s="97"/>
      <c r="J460" s="97"/>
      <c r="K460" s="97"/>
      <c r="L460" s="97"/>
      <c r="M460" s="97"/>
      <c r="N460" s="98" t="str">
        <f ca="1" t="shared" si="28"/>
        <v/>
      </c>
      <c r="O460" s="98" t="str">
        <f ca="1">IF(A460="","",IF(ISERROR(MATCH($I460,SorP!B:B,0)),"",INDIRECT("'SorP'!$A$"&amp;MATCH($N460&amp;$I460,SorP!C:C,0))))</f>
        <v/>
      </c>
      <c r="P460" s="99"/>
      <c r="Q460" s="74" t="str">
        <f t="shared" si="29"/>
        <v/>
      </c>
      <c r="R460" s="74" t="b">
        <f t="shared" si="30"/>
        <v>1</v>
      </c>
      <c r="S460" s="74" t="str">
        <f t="shared" si="31"/>
        <v/>
      </c>
    </row>
    <row r="461" s="74" customFormat="1" ht="20.15" customHeight="1" spans="1:19">
      <c r="A461" s="95"/>
      <c r="B461" s="95"/>
      <c r="C461" s="95"/>
      <c r="D461" s="95"/>
      <c r="E461" s="95"/>
      <c r="F461" s="95"/>
      <c r="G461" s="96"/>
      <c r="H461" s="96"/>
      <c r="I461" s="97"/>
      <c r="J461" s="97"/>
      <c r="K461" s="97"/>
      <c r="L461" s="97"/>
      <c r="M461" s="97"/>
      <c r="N461" s="98" t="str">
        <f ca="1" t="shared" si="28"/>
        <v/>
      </c>
      <c r="O461" s="98" t="str">
        <f ca="1">IF(A461="","",IF(ISERROR(MATCH($I461,SorP!B:B,0)),"",INDIRECT("'SorP'!$A$"&amp;MATCH($N461&amp;$I461,SorP!C:C,0))))</f>
        <v/>
      </c>
      <c r="P461" s="99"/>
      <c r="Q461" s="74" t="str">
        <f t="shared" si="29"/>
        <v/>
      </c>
      <c r="R461" s="74" t="b">
        <f t="shared" si="30"/>
        <v>1</v>
      </c>
      <c r="S461" s="74" t="str">
        <f t="shared" si="31"/>
        <v/>
      </c>
    </row>
    <row r="462" s="74" customFormat="1" ht="20.15" customHeight="1" spans="1:19">
      <c r="A462" s="95"/>
      <c r="B462" s="95"/>
      <c r="C462" s="95"/>
      <c r="D462" s="95"/>
      <c r="E462" s="95"/>
      <c r="F462" s="95"/>
      <c r="G462" s="96"/>
      <c r="H462" s="96"/>
      <c r="I462" s="97"/>
      <c r="J462" s="97"/>
      <c r="K462" s="97"/>
      <c r="L462" s="97"/>
      <c r="M462" s="97"/>
      <c r="N462" s="98" t="str">
        <f ca="1" t="shared" si="28"/>
        <v/>
      </c>
      <c r="O462" s="98" t="str">
        <f ca="1">IF(A462="","",IF(ISERROR(MATCH($I462,SorP!B:B,0)),"",INDIRECT("'SorP'!$A$"&amp;MATCH($N462&amp;$I462,SorP!C:C,0))))</f>
        <v/>
      </c>
      <c r="P462" s="99"/>
      <c r="Q462" s="74" t="str">
        <f t="shared" si="29"/>
        <v/>
      </c>
      <c r="R462" s="74" t="b">
        <f t="shared" si="30"/>
        <v>1</v>
      </c>
      <c r="S462" s="74" t="str">
        <f t="shared" si="31"/>
        <v/>
      </c>
    </row>
    <row r="463" s="74" customFormat="1" ht="20.15" customHeight="1" spans="1:19">
      <c r="A463" s="95"/>
      <c r="B463" s="95"/>
      <c r="C463" s="95"/>
      <c r="D463" s="95"/>
      <c r="E463" s="95"/>
      <c r="F463" s="95"/>
      <c r="G463" s="96"/>
      <c r="H463" s="96"/>
      <c r="I463" s="97"/>
      <c r="J463" s="97"/>
      <c r="K463" s="97"/>
      <c r="L463" s="97"/>
      <c r="M463" s="97"/>
      <c r="N463" s="98" t="str">
        <f ca="1" t="shared" si="28"/>
        <v/>
      </c>
      <c r="O463" s="98" t="str">
        <f ca="1">IF(A463="","",IF(ISERROR(MATCH($I463,SorP!B:B,0)),"",INDIRECT("'SorP'!$A$"&amp;MATCH($N463&amp;$I463,SorP!C:C,0))))</f>
        <v/>
      </c>
      <c r="P463" s="99"/>
      <c r="Q463" s="74" t="str">
        <f t="shared" si="29"/>
        <v/>
      </c>
      <c r="R463" s="74" t="b">
        <f t="shared" si="30"/>
        <v>1</v>
      </c>
      <c r="S463" s="74" t="str">
        <f t="shared" si="31"/>
        <v/>
      </c>
    </row>
    <row r="464" s="74" customFormat="1" ht="20.15" customHeight="1" spans="1:19">
      <c r="A464" s="95"/>
      <c r="B464" s="95"/>
      <c r="C464" s="95"/>
      <c r="D464" s="95"/>
      <c r="E464" s="95"/>
      <c r="F464" s="95"/>
      <c r="G464" s="96"/>
      <c r="H464" s="96"/>
      <c r="I464" s="97"/>
      <c r="J464" s="97"/>
      <c r="K464" s="97"/>
      <c r="L464" s="97"/>
      <c r="M464" s="97"/>
      <c r="N464" s="98" t="str">
        <f ca="1" t="shared" si="28"/>
        <v/>
      </c>
      <c r="O464" s="98" t="str">
        <f ca="1">IF(A464="","",IF(ISERROR(MATCH($I464,SorP!B:B,0)),"",INDIRECT("'SorP'!$A$"&amp;MATCH($N464&amp;$I464,SorP!C:C,0))))</f>
        <v/>
      </c>
      <c r="P464" s="99"/>
      <c r="Q464" s="74" t="str">
        <f t="shared" si="29"/>
        <v/>
      </c>
      <c r="R464" s="74" t="b">
        <f t="shared" si="30"/>
        <v>1</v>
      </c>
      <c r="S464" s="74" t="str">
        <f t="shared" si="31"/>
        <v/>
      </c>
    </row>
    <row r="465" s="74" customFormat="1" ht="20.15" customHeight="1" spans="1:19">
      <c r="A465" s="95"/>
      <c r="B465" s="95"/>
      <c r="C465" s="95"/>
      <c r="D465" s="95"/>
      <c r="E465" s="95"/>
      <c r="F465" s="95"/>
      <c r="G465" s="96"/>
      <c r="H465" s="96"/>
      <c r="I465" s="97"/>
      <c r="J465" s="97"/>
      <c r="K465" s="97"/>
      <c r="L465" s="97"/>
      <c r="M465" s="97"/>
      <c r="N465" s="98" t="str">
        <f ca="1" t="shared" si="28"/>
        <v/>
      </c>
      <c r="O465" s="98" t="str">
        <f ca="1">IF(A465="","",IF(ISERROR(MATCH($I465,SorP!B:B,0)),"",INDIRECT("'SorP'!$A$"&amp;MATCH($N465&amp;$I465,SorP!C:C,0))))</f>
        <v/>
      </c>
      <c r="P465" s="99"/>
      <c r="Q465" s="74" t="str">
        <f t="shared" si="29"/>
        <v/>
      </c>
      <c r="R465" s="74" t="b">
        <f t="shared" si="30"/>
        <v>1</v>
      </c>
      <c r="S465" s="74" t="str">
        <f t="shared" si="31"/>
        <v/>
      </c>
    </row>
    <row r="466" s="74" customFormat="1" ht="20.15" customHeight="1" spans="1:19">
      <c r="A466" s="95"/>
      <c r="B466" s="95"/>
      <c r="C466" s="95"/>
      <c r="D466" s="95"/>
      <c r="E466" s="95"/>
      <c r="F466" s="95"/>
      <c r="G466" s="96"/>
      <c r="H466" s="96"/>
      <c r="I466" s="97"/>
      <c r="J466" s="97"/>
      <c r="K466" s="97"/>
      <c r="L466" s="97"/>
      <c r="M466" s="97"/>
      <c r="N466" s="98" t="str">
        <f ca="1" t="shared" si="28"/>
        <v/>
      </c>
      <c r="O466" s="98" t="str">
        <f ca="1">IF(A466="","",IF(ISERROR(MATCH($I466,SorP!B:B,0)),"",INDIRECT("'SorP'!$A$"&amp;MATCH($N466&amp;$I466,SorP!C:C,0))))</f>
        <v/>
      </c>
      <c r="P466" s="99"/>
      <c r="Q466" s="74" t="str">
        <f t="shared" si="29"/>
        <v/>
      </c>
      <c r="R466" s="74" t="b">
        <f t="shared" si="30"/>
        <v>1</v>
      </c>
      <c r="S466" s="74" t="str">
        <f t="shared" si="31"/>
        <v/>
      </c>
    </row>
    <row r="467" s="74" customFormat="1" ht="20.15" customHeight="1" spans="1:19">
      <c r="A467" s="95"/>
      <c r="B467" s="95"/>
      <c r="C467" s="95"/>
      <c r="D467" s="95"/>
      <c r="E467" s="95"/>
      <c r="F467" s="95"/>
      <c r="G467" s="96"/>
      <c r="H467" s="96"/>
      <c r="I467" s="97"/>
      <c r="J467" s="97"/>
      <c r="K467" s="97"/>
      <c r="L467" s="97"/>
      <c r="M467" s="97"/>
      <c r="N467" s="98" t="str">
        <f ca="1" t="shared" si="28"/>
        <v/>
      </c>
      <c r="O467" s="98" t="str">
        <f ca="1">IF(A467="","",IF(ISERROR(MATCH($I467,SorP!B:B,0)),"",INDIRECT("'SorP'!$A$"&amp;MATCH($N467&amp;$I467,SorP!C:C,0))))</f>
        <v/>
      </c>
      <c r="P467" s="99"/>
      <c r="Q467" s="74" t="str">
        <f t="shared" si="29"/>
        <v/>
      </c>
      <c r="R467" s="74" t="b">
        <f t="shared" si="30"/>
        <v>1</v>
      </c>
      <c r="S467" s="74" t="str">
        <f t="shared" si="31"/>
        <v/>
      </c>
    </row>
    <row r="468" s="74" customFormat="1" ht="20.15" customHeight="1" spans="1:19">
      <c r="A468" s="95"/>
      <c r="B468" s="95"/>
      <c r="C468" s="95"/>
      <c r="D468" s="95"/>
      <c r="E468" s="95"/>
      <c r="F468" s="95"/>
      <c r="G468" s="96"/>
      <c r="H468" s="96"/>
      <c r="I468" s="97"/>
      <c r="J468" s="97"/>
      <c r="K468" s="97"/>
      <c r="L468" s="97"/>
      <c r="M468" s="97"/>
      <c r="N468" s="98" t="str">
        <f ca="1" t="shared" si="28"/>
        <v/>
      </c>
      <c r="O468" s="98" t="str">
        <f ca="1">IF(A468="","",IF(ISERROR(MATCH($I468,SorP!B:B,0)),"",INDIRECT("'SorP'!$A$"&amp;MATCH($N468&amp;$I468,SorP!C:C,0))))</f>
        <v/>
      </c>
      <c r="P468" s="99"/>
      <c r="Q468" s="74" t="str">
        <f t="shared" si="29"/>
        <v/>
      </c>
      <c r="R468" s="74" t="b">
        <f t="shared" si="30"/>
        <v>1</v>
      </c>
      <c r="S468" s="74" t="str">
        <f t="shared" si="31"/>
        <v/>
      </c>
    </row>
    <row r="469" s="74" customFormat="1" ht="20.15" customHeight="1" spans="1:19">
      <c r="A469" s="95"/>
      <c r="B469" s="95"/>
      <c r="C469" s="95"/>
      <c r="D469" s="95"/>
      <c r="E469" s="95"/>
      <c r="F469" s="95"/>
      <c r="G469" s="96"/>
      <c r="H469" s="96"/>
      <c r="I469" s="97"/>
      <c r="J469" s="97"/>
      <c r="K469" s="97"/>
      <c r="L469" s="97"/>
      <c r="M469" s="97"/>
      <c r="N469" s="98" t="str">
        <f ca="1" t="shared" si="28"/>
        <v/>
      </c>
      <c r="O469" s="98" t="str">
        <f ca="1">IF(A469="","",IF(ISERROR(MATCH($I469,SorP!B:B,0)),"",INDIRECT("'SorP'!$A$"&amp;MATCH($N469&amp;$I469,SorP!C:C,0))))</f>
        <v/>
      </c>
      <c r="P469" s="99"/>
      <c r="Q469" s="74" t="str">
        <f t="shared" si="29"/>
        <v/>
      </c>
      <c r="R469" s="74" t="b">
        <f t="shared" si="30"/>
        <v>1</v>
      </c>
      <c r="S469" s="74" t="str">
        <f t="shared" si="31"/>
        <v/>
      </c>
    </row>
    <row r="470" s="74" customFormat="1" ht="20.15" customHeight="1" spans="1:19">
      <c r="A470" s="95"/>
      <c r="B470" s="95"/>
      <c r="C470" s="95"/>
      <c r="D470" s="95"/>
      <c r="E470" s="95"/>
      <c r="F470" s="95"/>
      <c r="G470" s="96"/>
      <c r="H470" s="96"/>
      <c r="I470" s="97"/>
      <c r="J470" s="97"/>
      <c r="K470" s="97"/>
      <c r="L470" s="97"/>
      <c r="M470" s="97"/>
      <c r="N470" s="98" t="str">
        <f ca="1" t="shared" si="28"/>
        <v/>
      </c>
      <c r="O470" s="98" t="str">
        <f ca="1">IF(A470="","",IF(ISERROR(MATCH($I470,SorP!B:B,0)),"",INDIRECT("'SorP'!$A$"&amp;MATCH($N470&amp;$I470,SorP!C:C,0))))</f>
        <v/>
      </c>
      <c r="P470" s="99"/>
      <c r="Q470" s="74" t="str">
        <f t="shared" si="29"/>
        <v/>
      </c>
      <c r="R470" s="74" t="b">
        <f t="shared" si="30"/>
        <v>1</v>
      </c>
      <c r="S470" s="74" t="str">
        <f t="shared" si="31"/>
        <v/>
      </c>
    </row>
    <row r="471" s="74" customFormat="1" ht="20.15" customHeight="1" spans="1:19">
      <c r="A471" s="95"/>
      <c r="B471" s="95"/>
      <c r="C471" s="95"/>
      <c r="D471" s="95"/>
      <c r="E471" s="95"/>
      <c r="F471" s="95"/>
      <c r="G471" s="96"/>
      <c r="H471" s="96"/>
      <c r="I471" s="97"/>
      <c r="J471" s="97"/>
      <c r="K471" s="97"/>
      <c r="L471" s="97"/>
      <c r="M471" s="97"/>
      <c r="N471" s="98" t="str">
        <f ca="1" t="shared" si="28"/>
        <v/>
      </c>
      <c r="O471" s="98" t="str">
        <f ca="1">IF(A471="","",IF(ISERROR(MATCH($I471,SorP!B:B,0)),"",INDIRECT("'SorP'!$A$"&amp;MATCH($N471&amp;$I471,SorP!C:C,0))))</f>
        <v/>
      </c>
      <c r="P471" s="99"/>
      <c r="Q471" s="74" t="str">
        <f t="shared" si="29"/>
        <v/>
      </c>
      <c r="R471" s="74" t="b">
        <f t="shared" si="30"/>
        <v>1</v>
      </c>
      <c r="S471" s="74" t="str">
        <f t="shared" si="31"/>
        <v/>
      </c>
    </row>
    <row r="472" s="74" customFormat="1" ht="20.15" customHeight="1" spans="1:19">
      <c r="A472" s="95"/>
      <c r="B472" s="95"/>
      <c r="C472" s="95"/>
      <c r="D472" s="95"/>
      <c r="E472" s="95"/>
      <c r="F472" s="95"/>
      <c r="G472" s="96"/>
      <c r="H472" s="96"/>
      <c r="I472" s="97"/>
      <c r="J472" s="97"/>
      <c r="K472" s="97"/>
      <c r="L472" s="97"/>
      <c r="M472" s="97"/>
      <c r="N472" s="98" t="str">
        <f ca="1" t="shared" si="28"/>
        <v/>
      </c>
      <c r="O472" s="98" t="str">
        <f ca="1">IF(A472="","",IF(ISERROR(MATCH($I472,SorP!B:B,0)),"",INDIRECT("'SorP'!$A$"&amp;MATCH($N472&amp;$I472,SorP!C:C,0))))</f>
        <v/>
      </c>
      <c r="P472" s="99"/>
      <c r="Q472" s="74" t="str">
        <f t="shared" si="29"/>
        <v/>
      </c>
      <c r="R472" s="74" t="b">
        <f t="shared" si="30"/>
        <v>1</v>
      </c>
      <c r="S472" s="74" t="str">
        <f t="shared" si="31"/>
        <v/>
      </c>
    </row>
    <row r="473" s="74" customFormat="1" ht="20.15" customHeight="1" spans="1:19">
      <c r="A473" s="95"/>
      <c r="B473" s="95"/>
      <c r="C473" s="95"/>
      <c r="D473" s="95"/>
      <c r="E473" s="95"/>
      <c r="F473" s="95"/>
      <c r="G473" s="96"/>
      <c r="H473" s="96"/>
      <c r="I473" s="97"/>
      <c r="J473" s="97"/>
      <c r="K473" s="97"/>
      <c r="L473" s="97"/>
      <c r="M473" s="97"/>
      <c r="N473" s="98" t="str">
        <f ca="1" t="shared" si="28"/>
        <v/>
      </c>
      <c r="O473" s="98" t="str">
        <f ca="1">IF(A473="","",IF(ISERROR(MATCH($I473,SorP!B:B,0)),"",INDIRECT("'SorP'!$A$"&amp;MATCH($N473&amp;$I473,SorP!C:C,0))))</f>
        <v/>
      </c>
      <c r="P473" s="99"/>
      <c r="Q473" s="74" t="str">
        <f t="shared" si="29"/>
        <v/>
      </c>
      <c r="R473" s="74" t="b">
        <f t="shared" si="30"/>
        <v>1</v>
      </c>
      <c r="S473" s="74" t="str">
        <f t="shared" si="31"/>
        <v/>
      </c>
    </row>
    <row r="474" s="74" customFormat="1" ht="20.15" customHeight="1" spans="1:19">
      <c r="A474" s="95"/>
      <c r="B474" s="95"/>
      <c r="C474" s="95"/>
      <c r="D474" s="95"/>
      <c r="E474" s="95"/>
      <c r="F474" s="95"/>
      <c r="G474" s="96"/>
      <c r="H474" s="96"/>
      <c r="I474" s="97"/>
      <c r="J474" s="97"/>
      <c r="K474" s="97"/>
      <c r="L474" s="97"/>
      <c r="M474" s="97"/>
      <c r="N474" s="98" t="str">
        <f ca="1" t="shared" si="28"/>
        <v/>
      </c>
      <c r="O474" s="98" t="str">
        <f ca="1">IF(A474="","",IF(ISERROR(MATCH($I474,SorP!B:B,0)),"",INDIRECT("'SorP'!$A$"&amp;MATCH($N474&amp;$I474,SorP!C:C,0))))</f>
        <v/>
      </c>
      <c r="P474" s="99"/>
      <c r="Q474" s="74" t="str">
        <f t="shared" si="29"/>
        <v/>
      </c>
      <c r="R474" s="74" t="b">
        <f t="shared" si="30"/>
        <v>1</v>
      </c>
      <c r="S474" s="74" t="str">
        <f t="shared" si="31"/>
        <v/>
      </c>
    </row>
    <row r="475" s="74" customFormat="1" ht="20.15" customHeight="1" spans="1:19">
      <c r="A475" s="95"/>
      <c r="B475" s="95"/>
      <c r="C475" s="95"/>
      <c r="D475" s="95"/>
      <c r="E475" s="95"/>
      <c r="F475" s="95"/>
      <c r="G475" s="96"/>
      <c r="H475" s="96"/>
      <c r="I475" s="97"/>
      <c r="J475" s="97"/>
      <c r="K475" s="97"/>
      <c r="L475" s="97"/>
      <c r="M475" s="97"/>
      <c r="N475" s="98" t="str">
        <f ca="1" t="shared" si="28"/>
        <v/>
      </c>
      <c r="O475" s="98" t="str">
        <f ca="1">IF(A475="","",IF(ISERROR(MATCH($I475,SorP!B:B,0)),"",INDIRECT("'SorP'!$A$"&amp;MATCH($N475&amp;$I475,SorP!C:C,0))))</f>
        <v/>
      </c>
      <c r="P475" s="99"/>
      <c r="Q475" s="74" t="str">
        <f t="shared" si="29"/>
        <v/>
      </c>
      <c r="R475" s="74" t="b">
        <f t="shared" si="30"/>
        <v>1</v>
      </c>
      <c r="S475" s="74" t="str">
        <f t="shared" si="31"/>
        <v/>
      </c>
    </row>
    <row r="476" s="74" customFormat="1" ht="20.15" customHeight="1" spans="1:19">
      <c r="A476" s="95"/>
      <c r="B476" s="95"/>
      <c r="C476" s="95"/>
      <c r="D476" s="95"/>
      <c r="E476" s="95"/>
      <c r="F476" s="95"/>
      <c r="G476" s="96"/>
      <c r="H476" s="96"/>
      <c r="I476" s="97"/>
      <c r="J476" s="97"/>
      <c r="K476" s="97"/>
      <c r="L476" s="97"/>
      <c r="M476" s="97"/>
      <c r="N476" s="98" t="str">
        <f ca="1" t="shared" si="28"/>
        <v/>
      </c>
      <c r="O476" s="98" t="str">
        <f ca="1">IF(A476="","",IF(ISERROR(MATCH($I476,SorP!B:B,0)),"",INDIRECT("'SorP'!$A$"&amp;MATCH($N476&amp;$I476,SorP!C:C,0))))</f>
        <v/>
      </c>
      <c r="P476" s="99"/>
      <c r="Q476" s="74" t="str">
        <f t="shared" si="29"/>
        <v/>
      </c>
      <c r="R476" s="74" t="b">
        <f t="shared" si="30"/>
        <v>1</v>
      </c>
      <c r="S476" s="74" t="str">
        <f t="shared" si="31"/>
        <v/>
      </c>
    </row>
    <row r="477" s="74" customFormat="1" ht="20.15" customHeight="1" spans="1:19">
      <c r="A477" s="95"/>
      <c r="B477" s="95"/>
      <c r="C477" s="95"/>
      <c r="D477" s="95"/>
      <c r="E477" s="95"/>
      <c r="F477" s="95"/>
      <c r="G477" s="96"/>
      <c r="H477" s="96"/>
      <c r="I477" s="97"/>
      <c r="J477" s="97"/>
      <c r="K477" s="97"/>
      <c r="L477" s="97"/>
      <c r="M477" s="97"/>
      <c r="N477" s="98" t="str">
        <f ca="1" t="shared" si="28"/>
        <v/>
      </c>
      <c r="O477" s="98" t="str">
        <f ca="1">IF(A477="","",IF(ISERROR(MATCH($I477,SorP!B:B,0)),"",INDIRECT("'SorP'!$A$"&amp;MATCH($N477&amp;$I477,SorP!C:C,0))))</f>
        <v/>
      </c>
      <c r="P477" s="99"/>
      <c r="Q477" s="74" t="str">
        <f t="shared" si="29"/>
        <v/>
      </c>
      <c r="R477" s="74" t="b">
        <f t="shared" si="30"/>
        <v>1</v>
      </c>
      <c r="S477" s="74" t="str">
        <f t="shared" si="31"/>
        <v/>
      </c>
    </row>
    <row r="478" s="74" customFormat="1" ht="20.15" customHeight="1" spans="1:19">
      <c r="A478" s="95"/>
      <c r="B478" s="95"/>
      <c r="C478" s="95"/>
      <c r="D478" s="95"/>
      <c r="E478" s="95"/>
      <c r="F478" s="95"/>
      <c r="G478" s="96"/>
      <c r="H478" s="96"/>
      <c r="I478" s="97"/>
      <c r="J478" s="97"/>
      <c r="K478" s="97"/>
      <c r="L478" s="97"/>
      <c r="M478" s="97"/>
      <c r="N478" s="98" t="str">
        <f ca="1" t="shared" si="28"/>
        <v/>
      </c>
      <c r="O478" s="98" t="str">
        <f ca="1">IF(A478="","",IF(ISERROR(MATCH($I478,SorP!B:B,0)),"",INDIRECT("'SorP'!$A$"&amp;MATCH($N478&amp;$I478,SorP!C:C,0))))</f>
        <v/>
      </c>
      <c r="P478" s="99"/>
      <c r="Q478" s="74" t="str">
        <f t="shared" si="29"/>
        <v/>
      </c>
      <c r="R478" s="74" t="b">
        <f t="shared" si="30"/>
        <v>1</v>
      </c>
      <c r="S478" s="74" t="str">
        <f t="shared" si="31"/>
        <v/>
      </c>
    </row>
    <row r="479" s="74" customFormat="1" ht="20.15" customHeight="1" spans="1:19">
      <c r="A479" s="95"/>
      <c r="B479" s="95"/>
      <c r="C479" s="95"/>
      <c r="D479" s="95"/>
      <c r="E479" s="95"/>
      <c r="F479" s="95"/>
      <c r="G479" s="96"/>
      <c r="H479" s="96"/>
      <c r="I479" s="97"/>
      <c r="J479" s="97"/>
      <c r="K479" s="97"/>
      <c r="L479" s="97"/>
      <c r="M479" s="97"/>
      <c r="N479" s="98" t="str">
        <f ca="1" t="shared" si="28"/>
        <v/>
      </c>
      <c r="O479" s="98" t="str">
        <f ca="1">IF(A479="","",IF(ISERROR(MATCH($I479,SorP!B:B,0)),"",INDIRECT("'SorP'!$A$"&amp;MATCH($N479&amp;$I479,SorP!C:C,0))))</f>
        <v/>
      </c>
      <c r="P479" s="99"/>
      <c r="Q479" s="74" t="str">
        <f t="shared" si="29"/>
        <v/>
      </c>
      <c r="R479" s="74" t="b">
        <f t="shared" si="30"/>
        <v>1</v>
      </c>
      <c r="S479" s="74" t="str">
        <f t="shared" si="31"/>
        <v/>
      </c>
    </row>
    <row r="480" s="74" customFormat="1" ht="20.15" customHeight="1" spans="1:19">
      <c r="A480" s="95"/>
      <c r="B480" s="95"/>
      <c r="C480" s="95"/>
      <c r="D480" s="95"/>
      <c r="E480" s="95"/>
      <c r="F480" s="95"/>
      <c r="G480" s="96"/>
      <c r="H480" s="96"/>
      <c r="I480" s="97"/>
      <c r="J480" s="97"/>
      <c r="K480" s="97"/>
      <c r="L480" s="97"/>
      <c r="M480" s="97"/>
      <c r="N480" s="98" t="str">
        <f ca="1" t="shared" si="28"/>
        <v/>
      </c>
      <c r="O480" s="98" t="str">
        <f ca="1">IF(A480="","",IF(ISERROR(MATCH($I480,SorP!B:B,0)),"",INDIRECT("'SorP'!$A$"&amp;MATCH($N480&amp;$I480,SorP!C:C,0))))</f>
        <v/>
      </c>
      <c r="P480" s="99"/>
      <c r="Q480" s="74" t="str">
        <f t="shared" si="29"/>
        <v/>
      </c>
      <c r="R480" s="74" t="b">
        <f t="shared" si="30"/>
        <v>1</v>
      </c>
      <c r="S480" s="74" t="str">
        <f t="shared" si="31"/>
        <v/>
      </c>
    </row>
    <row r="481" s="74" customFormat="1" ht="20.15" customHeight="1" spans="1:19">
      <c r="A481" s="95"/>
      <c r="B481" s="95"/>
      <c r="C481" s="95"/>
      <c r="D481" s="95"/>
      <c r="E481" s="95"/>
      <c r="F481" s="95"/>
      <c r="G481" s="96"/>
      <c r="H481" s="96"/>
      <c r="I481" s="97"/>
      <c r="J481" s="97"/>
      <c r="K481" s="97"/>
      <c r="L481" s="97"/>
      <c r="M481" s="97"/>
      <c r="N481" s="98" t="str">
        <f ca="1" t="shared" si="28"/>
        <v/>
      </c>
      <c r="O481" s="98" t="str">
        <f ca="1">IF(A481="","",IF(ISERROR(MATCH($I481,SorP!B:B,0)),"",INDIRECT("'SorP'!$A$"&amp;MATCH($N481&amp;$I481,SorP!C:C,0))))</f>
        <v/>
      </c>
      <c r="P481" s="99"/>
      <c r="Q481" s="74" t="str">
        <f t="shared" si="29"/>
        <v/>
      </c>
      <c r="R481" s="74" t="b">
        <f t="shared" si="30"/>
        <v>1</v>
      </c>
      <c r="S481" s="74" t="str">
        <f t="shared" si="31"/>
        <v/>
      </c>
    </row>
    <row r="482" s="74" customFormat="1" ht="20.15" customHeight="1" spans="1:19">
      <c r="A482" s="95"/>
      <c r="B482" s="95"/>
      <c r="C482" s="95"/>
      <c r="D482" s="95"/>
      <c r="E482" s="95"/>
      <c r="F482" s="95"/>
      <c r="G482" s="96"/>
      <c r="H482" s="96"/>
      <c r="I482" s="97"/>
      <c r="J482" s="97"/>
      <c r="K482" s="97"/>
      <c r="L482" s="97"/>
      <c r="M482" s="97"/>
      <c r="N482" s="98" t="str">
        <f ca="1" t="shared" si="28"/>
        <v/>
      </c>
      <c r="O482" s="98" t="str">
        <f ca="1">IF(A482="","",IF(ISERROR(MATCH($I482,SorP!B:B,0)),"",INDIRECT("'SorP'!$A$"&amp;MATCH($N482&amp;$I482,SorP!C:C,0))))</f>
        <v/>
      </c>
      <c r="P482" s="99"/>
      <c r="Q482" s="74" t="str">
        <f t="shared" si="29"/>
        <v/>
      </c>
      <c r="R482" s="74" t="b">
        <f t="shared" si="30"/>
        <v>1</v>
      </c>
      <c r="S482" s="74" t="str">
        <f t="shared" si="31"/>
        <v/>
      </c>
    </row>
    <row r="483" s="74" customFormat="1" ht="20.15" customHeight="1" spans="1:19">
      <c r="A483" s="95"/>
      <c r="B483" s="95"/>
      <c r="C483" s="95"/>
      <c r="D483" s="95"/>
      <c r="E483" s="95"/>
      <c r="F483" s="95"/>
      <c r="G483" s="96"/>
      <c r="H483" s="96"/>
      <c r="I483" s="97"/>
      <c r="J483" s="97"/>
      <c r="K483" s="97"/>
      <c r="L483" s="97"/>
      <c r="M483" s="97"/>
      <c r="N483" s="98" t="str">
        <f ca="1" t="shared" si="28"/>
        <v/>
      </c>
      <c r="O483" s="98" t="str">
        <f ca="1">IF(A483="","",IF(ISERROR(MATCH($I483,SorP!B:B,0)),"",INDIRECT("'SorP'!$A$"&amp;MATCH($N483&amp;$I483,SorP!C:C,0))))</f>
        <v/>
      </c>
      <c r="P483" s="99"/>
      <c r="Q483" s="74" t="str">
        <f t="shared" si="29"/>
        <v/>
      </c>
      <c r="R483" s="74" t="b">
        <f t="shared" si="30"/>
        <v>1</v>
      </c>
      <c r="S483" s="74" t="str">
        <f t="shared" si="31"/>
        <v/>
      </c>
    </row>
    <row r="484" s="74" customFormat="1" ht="20.15" customHeight="1" spans="1:19">
      <c r="A484" s="95"/>
      <c r="B484" s="95"/>
      <c r="C484" s="95"/>
      <c r="D484" s="95"/>
      <c r="E484" s="95"/>
      <c r="F484" s="95"/>
      <c r="G484" s="96"/>
      <c r="H484" s="96"/>
      <c r="I484" s="97"/>
      <c r="J484" s="97"/>
      <c r="K484" s="97"/>
      <c r="L484" s="97"/>
      <c r="M484" s="97"/>
      <c r="N484" s="98" t="str">
        <f ca="1" t="shared" si="28"/>
        <v/>
      </c>
      <c r="O484" s="98" t="str">
        <f ca="1">IF(A484="","",IF(ISERROR(MATCH($I484,SorP!B:B,0)),"",INDIRECT("'SorP'!$A$"&amp;MATCH($N484&amp;$I484,SorP!C:C,0))))</f>
        <v/>
      </c>
      <c r="P484" s="99"/>
      <c r="Q484" s="74" t="str">
        <f t="shared" si="29"/>
        <v/>
      </c>
      <c r="R484" s="74" t="b">
        <f t="shared" si="30"/>
        <v>1</v>
      </c>
      <c r="S484" s="74" t="str">
        <f t="shared" si="31"/>
        <v/>
      </c>
    </row>
    <row r="485" s="74" customFormat="1" ht="20.15" customHeight="1" spans="1:19">
      <c r="A485" s="95"/>
      <c r="B485" s="95"/>
      <c r="C485" s="95"/>
      <c r="D485" s="95"/>
      <c r="E485" s="95"/>
      <c r="F485" s="95"/>
      <c r="G485" s="96"/>
      <c r="H485" s="96"/>
      <c r="I485" s="97"/>
      <c r="J485" s="97"/>
      <c r="K485" s="97"/>
      <c r="L485" s="97"/>
      <c r="M485" s="97"/>
      <c r="N485" s="98" t="str">
        <f ca="1" t="shared" si="28"/>
        <v/>
      </c>
      <c r="O485" s="98" t="str">
        <f ca="1">IF(A485="","",IF(ISERROR(MATCH($I485,SorP!B:B,0)),"",INDIRECT("'SorP'!$A$"&amp;MATCH($N485&amp;$I485,SorP!C:C,0))))</f>
        <v/>
      </c>
      <c r="P485" s="99"/>
      <c r="Q485" s="74" t="str">
        <f t="shared" si="29"/>
        <v/>
      </c>
      <c r="R485" s="74" t="b">
        <f t="shared" si="30"/>
        <v>1</v>
      </c>
      <c r="S485" s="74" t="str">
        <f t="shared" si="31"/>
        <v/>
      </c>
    </row>
    <row r="486" s="74" customFormat="1" ht="20.15" customHeight="1" spans="1:19">
      <c r="A486" s="95"/>
      <c r="B486" s="95"/>
      <c r="C486" s="95"/>
      <c r="D486" s="95"/>
      <c r="E486" s="95"/>
      <c r="F486" s="95"/>
      <c r="G486" s="96"/>
      <c r="H486" s="96"/>
      <c r="I486" s="97"/>
      <c r="J486" s="97"/>
      <c r="K486" s="97"/>
      <c r="L486" s="97"/>
      <c r="M486" s="97"/>
      <c r="N486" s="98" t="str">
        <f ca="1" t="shared" si="28"/>
        <v/>
      </c>
      <c r="O486" s="98" t="str">
        <f ca="1">IF(A486="","",IF(ISERROR(MATCH($I486,SorP!B:B,0)),"",INDIRECT("'SorP'!$A$"&amp;MATCH($N486&amp;$I486,SorP!C:C,0))))</f>
        <v/>
      </c>
      <c r="P486" s="99"/>
      <c r="Q486" s="74" t="str">
        <f t="shared" si="29"/>
        <v/>
      </c>
      <c r="R486" s="74" t="b">
        <f t="shared" si="30"/>
        <v>1</v>
      </c>
      <c r="S486" s="74" t="str">
        <f t="shared" si="31"/>
        <v/>
      </c>
    </row>
    <row r="487" s="74" customFormat="1" ht="20.15" customHeight="1" spans="1:19">
      <c r="A487" s="95"/>
      <c r="B487" s="95"/>
      <c r="C487" s="95"/>
      <c r="D487" s="95"/>
      <c r="E487" s="95"/>
      <c r="F487" s="95"/>
      <c r="G487" s="96"/>
      <c r="H487" s="96"/>
      <c r="I487" s="97"/>
      <c r="J487" s="97"/>
      <c r="K487" s="97"/>
      <c r="L487" s="97"/>
      <c r="M487" s="97"/>
      <c r="N487" s="98" t="str">
        <f ca="1" t="shared" si="28"/>
        <v/>
      </c>
      <c r="O487" s="98" t="str">
        <f ca="1">IF(A487="","",IF(ISERROR(MATCH($I487,SorP!B:B,0)),"",INDIRECT("'SorP'!$A$"&amp;MATCH($N487&amp;$I487,SorP!C:C,0))))</f>
        <v/>
      </c>
      <c r="P487" s="99"/>
      <c r="Q487" s="74" t="str">
        <f t="shared" si="29"/>
        <v/>
      </c>
      <c r="R487" s="74" t="b">
        <f t="shared" si="30"/>
        <v>1</v>
      </c>
      <c r="S487" s="74" t="str">
        <f t="shared" si="31"/>
        <v/>
      </c>
    </row>
    <row r="488" s="74" customFormat="1" ht="20.15" customHeight="1" spans="1:19">
      <c r="A488" s="95"/>
      <c r="B488" s="95"/>
      <c r="C488" s="95"/>
      <c r="D488" s="95"/>
      <c r="E488" s="95"/>
      <c r="F488" s="95"/>
      <c r="G488" s="96"/>
      <c r="H488" s="96"/>
      <c r="I488" s="97"/>
      <c r="J488" s="97"/>
      <c r="K488" s="97"/>
      <c r="L488" s="97"/>
      <c r="M488" s="97"/>
      <c r="N488" s="98" t="str">
        <f ca="1" t="shared" si="28"/>
        <v/>
      </c>
      <c r="O488" s="98" t="str">
        <f ca="1">IF(A488="","",IF(ISERROR(MATCH($I488,SorP!B:B,0)),"",INDIRECT("'SorP'!$A$"&amp;MATCH($N488&amp;$I488,SorP!C:C,0))))</f>
        <v/>
      </c>
      <c r="P488" s="99"/>
      <c r="Q488" s="74" t="str">
        <f t="shared" si="29"/>
        <v/>
      </c>
      <c r="R488" s="74" t="b">
        <f t="shared" si="30"/>
        <v>1</v>
      </c>
      <c r="S488" s="74" t="str">
        <f t="shared" si="31"/>
        <v/>
      </c>
    </row>
    <row r="489" s="74" customFormat="1" ht="20.15" customHeight="1" spans="1:19">
      <c r="A489" s="95"/>
      <c r="B489" s="95"/>
      <c r="C489" s="95"/>
      <c r="D489" s="95"/>
      <c r="E489" s="95"/>
      <c r="F489" s="95"/>
      <c r="G489" s="96"/>
      <c r="H489" s="96"/>
      <c r="I489" s="97"/>
      <c r="J489" s="97"/>
      <c r="K489" s="97"/>
      <c r="L489" s="97"/>
      <c r="M489" s="97"/>
      <c r="N489" s="98" t="str">
        <f ca="1" t="shared" si="28"/>
        <v/>
      </c>
      <c r="O489" s="98" t="str">
        <f ca="1">IF(A489="","",IF(ISERROR(MATCH($I489,SorP!B:B,0)),"",INDIRECT("'SorP'!$A$"&amp;MATCH($N489&amp;$I489,SorP!C:C,0))))</f>
        <v/>
      </c>
      <c r="P489" s="99"/>
      <c r="Q489" s="74" t="str">
        <f t="shared" si="29"/>
        <v/>
      </c>
      <c r="R489" s="74" t="b">
        <f t="shared" si="30"/>
        <v>1</v>
      </c>
      <c r="S489" s="74" t="str">
        <f t="shared" si="31"/>
        <v/>
      </c>
    </row>
    <row r="490" s="74" customFormat="1" ht="20.15" customHeight="1" spans="1:19">
      <c r="A490" s="95"/>
      <c r="B490" s="95"/>
      <c r="C490" s="95"/>
      <c r="D490" s="95"/>
      <c r="E490" s="95"/>
      <c r="F490" s="95"/>
      <c r="G490" s="96"/>
      <c r="H490" s="96"/>
      <c r="I490" s="97"/>
      <c r="J490" s="97"/>
      <c r="K490" s="97"/>
      <c r="L490" s="97"/>
      <c r="M490" s="97"/>
      <c r="N490" s="98" t="str">
        <f ca="1" t="shared" si="28"/>
        <v/>
      </c>
      <c r="O490" s="98" t="str">
        <f ca="1">IF(A490="","",IF(ISERROR(MATCH($I490,SorP!B:B,0)),"",INDIRECT("'SorP'!$A$"&amp;MATCH($N490&amp;$I490,SorP!C:C,0))))</f>
        <v/>
      </c>
      <c r="P490" s="99"/>
      <c r="Q490" s="74" t="str">
        <f t="shared" si="29"/>
        <v/>
      </c>
      <c r="R490" s="74" t="b">
        <f t="shared" si="30"/>
        <v>1</v>
      </c>
      <c r="S490" s="74" t="str">
        <f t="shared" si="31"/>
        <v/>
      </c>
    </row>
    <row r="491" s="74" customFormat="1" ht="20.15" customHeight="1" spans="1:19">
      <c r="A491" s="95"/>
      <c r="B491" s="95"/>
      <c r="C491" s="95"/>
      <c r="D491" s="95"/>
      <c r="E491" s="95"/>
      <c r="F491" s="95"/>
      <c r="G491" s="96"/>
      <c r="H491" s="96"/>
      <c r="I491" s="97"/>
      <c r="J491" s="97"/>
      <c r="K491" s="97"/>
      <c r="L491" s="97"/>
      <c r="M491" s="97"/>
      <c r="N491" s="98" t="str">
        <f ca="1" t="shared" si="28"/>
        <v/>
      </c>
      <c r="O491" s="98" t="str">
        <f ca="1">IF(A491="","",IF(ISERROR(MATCH($I491,SorP!B:B,0)),"",INDIRECT("'SorP'!$A$"&amp;MATCH($N491&amp;$I491,SorP!C:C,0))))</f>
        <v/>
      </c>
      <c r="P491" s="99"/>
      <c r="Q491" s="74" t="str">
        <f t="shared" si="29"/>
        <v/>
      </c>
      <c r="R491" s="74" t="b">
        <f t="shared" si="30"/>
        <v>1</v>
      </c>
      <c r="S491" s="74" t="str">
        <f t="shared" si="31"/>
        <v/>
      </c>
    </row>
    <row r="492" s="74" customFormat="1" ht="20.15" customHeight="1" spans="1:19">
      <c r="A492" s="95"/>
      <c r="B492" s="95"/>
      <c r="C492" s="95"/>
      <c r="D492" s="95"/>
      <c r="E492" s="95"/>
      <c r="F492" s="95"/>
      <c r="G492" s="96"/>
      <c r="H492" s="96"/>
      <c r="I492" s="97"/>
      <c r="J492" s="97"/>
      <c r="K492" s="97"/>
      <c r="L492" s="97"/>
      <c r="M492" s="97"/>
      <c r="N492" s="98" t="str">
        <f ca="1" t="shared" si="28"/>
        <v/>
      </c>
      <c r="O492" s="98" t="str">
        <f ca="1">IF(A492="","",IF(ISERROR(MATCH($I492,SorP!B:B,0)),"",INDIRECT("'SorP'!$A$"&amp;MATCH($N492&amp;$I492,SorP!C:C,0))))</f>
        <v/>
      </c>
      <c r="P492" s="99"/>
      <c r="Q492" s="74" t="str">
        <f t="shared" si="29"/>
        <v/>
      </c>
      <c r="R492" s="74" t="b">
        <f t="shared" si="30"/>
        <v>1</v>
      </c>
      <c r="S492" s="74" t="str">
        <f t="shared" si="31"/>
        <v/>
      </c>
    </row>
    <row r="493" s="74" customFormat="1" ht="20.15" customHeight="1" spans="1:19">
      <c r="A493" s="95"/>
      <c r="B493" s="95"/>
      <c r="C493" s="95"/>
      <c r="D493" s="95"/>
      <c r="E493" s="95"/>
      <c r="F493" s="95"/>
      <c r="G493" s="96"/>
      <c r="H493" s="96"/>
      <c r="I493" s="97"/>
      <c r="J493" s="97"/>
      <c r="K493" s="97"/>
      <c r="L493" s="97"/>
      <c r="M493" s="97"/>
      <c r="N493" s="98" t="str">
        <f ca="1" t="shared" si="28"/>
        <v/>
      </c>
      <c r="O493" s="98" t="str">
        <f ca="1">IF(A493="","",IF(ISERROR(MATCH($I493,SorP!B:B,0)),"",INDIRECT("'SorP'!$A$"&amp;MATCH($N493&amp;$I493,SorP!C:C,0))))</f>
        <v/>
      </c>
      <c r="P493" s="99"/>
      <c r="Q493" s="74" t="str">
        <f t="shared" si="29"/>
        <v/>
      </c>
      <c r="R493" s="74" t="b">
        <f t="shared" si="30"/>
        <v>1</v>
      </c>
      <c r="S493" s="74" t="str">
        <f t="shared" si="31"/>
        <v/>
      </c>
    </row>
    <row r="494" s="74" customFormat="1" ht="20.15" customHeight="1" spans="1:19">
      <c r="A494" s="95"/>
      <c r="B494" s="95"/>
      <c r="C494" s="95"/>
      <c r="D494" s="95"/>
      <c r="E494" s="95"/>
      <c r="F494" s="95"/>
      <c r="G494" s="96"/>
      <c r="H494" s="96"/>
      <c r="I494" s="97"/>
      <c r="J494" s="97"/>
      <c r="K494" s="97"/>
      <c r="L494" s="97"/>
      <c r="M494" s="97"/>
      <c r="N494" s="98" t="str">
        <f ca="1" t="shared" si="28"/>
        <v/>
      </c>
      <c r="O494" s="98" t="str">
        <f ca="1">IF(A494="","",IF(ISERROR(MATCH($I494,SorP!B:B,0)),"",INDIRECT("'SorP'!$A$"&amp;MATCH($N494&amp;$I494,SorP!C:C,0))))</f>
        <v/>
      </c>
      <c r="P494" s="99"/>
      <c r="Q494" s="74" t="str">
        <f t="shared" si="29"/>
        <v/>
      </c>
      <c r="R494" s="74" t="b">
        <f t="shared" si="30"/>
        <v>1</v>
      </c>
      <c r="S494" s="74" t="str">
        <f t="shared" si="31"/>
        <v/>
      </c>
    </row>
    <row r="495" s="74" customFormat="1" ht="20.15" customHeight="1" spans="1:19">
      <c r="A495" s="95"/>
      <c r="B495" s="95"/>
      <c r="C495" s="95"/>
      <c r="D495" s="95"/>
      <c r="E495" s="95"/>
      <c r="F495" s="95"/>
      <c r="G495" s="96"/>
      <c r="H495" s="96"/>
      <c r="I495" s="97"/>
      <c r="J495" s="97"/>
      <c r="K495" s="97"/>
      <c r="L495" s="97"/>
      <c r="M495" s="97"/>
      <c r="N495" s="98" t="str">
        <f ca="1" t="shared" si="28"/>
        <v/>
      </c>
      <c r="O495" s="98" t="str">
        <f ca="1">IF(A495="","",IF(ISERROR(MATCH($I495,SorP!B:B,0)),"",INDIRECT("'SorP'!$A$"&amp;MATCH($N495&amp;$I495,SorP!C:C,0))))</f>
        <v/>
      </c>
      <c r="P495" s="99"/>
      <c r="Q495" s="74" t="str">
        <f t="shared" si="29"/>
        <v/>
      </c>
      <c r="R495" s="74" t="b">
        <f t="shared" si="30"/>
        <v>1</v>
      </c>
      <c r="S495" s="74" t="str">
        <f t="shared" si="31"/>
        <v/>
      </c>
    </row>
    <row r="496" s="74" customFormat="1" ht="20.15" customHeight="1" spans="1:19">
      <c r="A496" s="95"/>
      <c r="B496" s="95"/>
      <c r="C496" s="95"/>
      <c r="D496" s="95"/>
      <c r="E496" s="95"/>
      <c r="F496" s="95"/>
      <c r="G496" s="96"/>
      <c r="H496" s="96"/>
      <c r="I496" s="97"/>
      <c r="J496" s="97"/>
      <c r="K496" s="97"/>
      <c r="L496" s="97"/>
      <c r="M496" s="97"/>
      <c r="N496" s="98" t="str">
        <f ca="1" t="shared" si="28"/>
        <v/>
      </c>
      <c r="O496" s="98" t="str">
        <f ca="1">IF(A496="","",IF(ISERROR(MATCH($I496,SorP!B:B,0)),"",INDIRECT("'SorP'!$A$"&amp;MATCH($N496&amp;$I496,SorP!C:C,0))))</f>
        <v/>
      </c>
      <c r="P496" s="99"/>
      <c r="Q496" s="74" t="str">
        <f t="shared" si="29"/>
        <v/>
      </c>
      <c r="R496" s="74" t="b">
        <f t="shared" si="30"/>
        <v>1</v>
      </c>
      <c r="S496" s="74" t="str">
        <f t="shared" si="31"/>
        <v/>
      </c>
    </row>
    <row r="497" s="74" customFormat="1" ht="20.15" customHeight="1" spans="1:19">
      <c r="A497" s="95"/>
      <c r="B497" s="95"/>
      <c r="C497" s="95"/>
      <c r="D497" s="95"/>
      <c r="E497" s="95"/>
      <c r="F497" s="95"/>
      <c r="G497" s="96"/>
      <c r="H497" s="96"/>
      <c r="I497" s="97"/>
      <c r="J497" s="97"/>
      <c r="K497" s="97"/>
      <c r="L497" s="97"/>
      <c r="M497" s="97"/>
      <c r="N497" s="98" t="str">
        <f ca="1" t="shared" si="28"/>
        <v/>
      </c>
      <c r="O497" s="98" t="str">
        <f ca="1">IF(A497="","",IF(ISERROR(MATCH($I497,SorP!B:B,0)),"",INDIRECT("'SorP'!$A$"&amp;MATCH($N497&amp;$I497,SorP!C:C,0))))</f>
        <v/>
      </c>
      <c r="P497" s="99"/>
      <c r="Q497" s="74" t="str">
        <f t="shared" si="29"/>
        <v/>
      </c>
      <c r="R497" s="74" t="b">
        <f t="shared" si="30"/>
        <v>1</v>
      </c>
      <c r="S497" s="74" t="str">
        <f t="shared" si="31"/>
        <v/>
      </c>
    </row>
    <row r="498" s="74" customFormat="1" ht="20.15" customHeight="1" spans="1:19">
      <c r="A498" s="95"/>
      <c r="B498" s="95"/>
      <c r="C498" s="95"/>
      <c r="D498" s="95"/>
      <c r="E498" s="95"/>
      <c r="F498" s="95"/>
      <c r="G498" s="96"/>
      <c r="H498" s="96"/>
      <c r="I498" s="97"/>
      <c r="J498" s="97"/>
      <c r="K498" s="97"/>
      <c r="L498" s="97"/>
      <c r="M498" s="97"/>
      <c r="N498" s="98" t="str">
        <f ca="1" t="shared" si="28"/>
        <v/>
      </c>
      <c r="O498" s="98" t="str">
        <f ca="1">IF(A498="","",IF(ISERROR(MATCH($I498,SorP!B:B,0)),"",INDIRECT("'SorP'!$A$"&amp;MATCH($N498&amp;$I498,SorP!C:C,0))))</f>
        <v/>
      </c>
      <c r="P498" s="99"/>
      <c r="Q498" s="74" t="str">
        <f t="shared" si="29"/>
        <v/>
      </c>
      <c r="R498" s="74" t="b">
        <f t="shared" si="30"/>
        <v>1</v>
      </c>
      <c r="S498" s="74" t="str">
        <f t="shared" si="31"/>
        <v/>
      </c>
    </row>
    <row r="499" s="74" customFormat="1" ht="20.15" customHeight="1" spans="1:19">
      <c r="A499" s="95"/>
      <c r="B499" s="95"/>
      <c r="C499" s="95"/>
      <c r="D499" s="95"/>
      <c r="E499" s="95"/>
      <c r="F499" s="95"/>
      <c r="G499" s="96"/>
      <c r="H499" s="96"/>
      <c r="I499" s="97"/>
      <c r="J499" s="97"/>
      <c r="K499" s="97"/>
      <c r="L499" s="97"/>
      <c r="M499" s="97"/>
      <c r="N499" s="98" t="str">
        <f ca="1" t="shared" si="28"/>
        <v/>
      </c>
      <c r="O499" s="98" t="str">
        <f ca="1">IF(A499="","",IF(ISERROR(MATCH($I499,SorP!B:B,0)),"",INDIRECT("'SorP'!$A$"&amp;MATCH($N499&amp;$I499,SorP!C:C,0))))</f>
        <v/>
      </c>
      <c r="P499" s="99"/>
      <c r="Q499" s="74" t="str">
        <f t="shared" si="29"/>
        <v/>
      </c>
      <c r="R499" s="74" t="b">
        <f t="shared" si="30"/>
        <v>1</v>
      </c>
      <c r="S499" s="74" t="str">
        <f t="shared" si="31"/>
        <v/>
      </c>
    </row>
    <row r="500" s="74" customFormat="1" ht="20.15" customHeight="1" spans="1:19">
      <c r="A500" s="95"/>
      <c r="B500" s="95"/>
      <c r="C500" s="95"/>
      <c r="D500" s="95"/>
      <c r="E500" s="95"/>
      <c r="F500" s="95"/>
      <c r="G500" s="96"/>
      <c r="H500" s="96"/>
      <c r="I500" s="97"/>
      <c r="J500" s="97"/>
      <c r="K500" s="97"/>
      <c r="L500" s="97"/>
      <c r="M500" s="97"/>
      <c r="N500" s="98" t="str">
        <f ca="1" t="shared" si="28"/>
        <v/>
      </c>
      <c r="O500" s="98" t="str">
        <f ca="1">IF(A500="","",IF(ISERROR(MATCH($I500,SorP!B:B,0)),"",INDIRECT("'SorP'!$A$"&amp;MATCH($N500&amp;$I500,SorP!C:C,0))))</f>
        <v/>
      </c>
      <c r="P500" s="99"/>
      <c r="Q500" s="74" t="str">
        <f t="shared" si="29"/>
        <v/>
      </c>
      <c r="R500" s="74" t="b">
        <f t="shared" si="30"/>
        <v>1</v>
      </c>
      <c r="S500" s="74" t="str">
        <f t="shared" si="31"/>
        <v/>
      </c>
    </row>
    <row r="501" s="74" customFormat="1" ht="20.15" customHeight="1" spans="1:19">
      <c r="A501" s="95"/>
      <c r="B501" s="95"/>
      <c r="C501" s="95"/>
      <c r="D501" s="95"/>
      <c r="E501" s="95"/>
      <c r="F501" s="95"/>
      <c r="G501" s="96"/>
      <c r="H501" s="96"/>
      <c r="I501" s="97"/>
      <c r="J501" s="97"/>
      <c r="K501" s="97"/>
      <c r="L501" s="97"/>
      <c r="M501" s="97"/>
      <c r="N501" s="98" t="str">
        <f ca="1" t="shared" si="28"/>
        <v/>
      </c>
      <c r="O501" s="98" t="str">
        <f ca="1">IF(A501="","",IF(ISERROR(MATCH($I501,SorP!B:B,0)),"",INDIRECT("'SorP'!$A$"&amp;MATCH($N501&amp;$I501,SorP!C:C,0))))</f>
        <v/>
      </c>
      <c r="P501" s="99"/>
      <c r="Q501" s="74" t="str">
        <f t="shared" si="29"/>
        <v/>
      </c>
      <c r="R501" s="74" t="b">
        <f t="shared" si="30"/>
        <v>1</v>
      </c>
      <c r="S501" s="74" t="str">
        <f t="shared" si="31"/>
        <v/>
      </c>
    </row>
    <row r="502" s="74" customFormat="1" ht="20.15" customHeight="1" spans="1:19">
      <c r="A502" s="95"/>
      <c r="B502" s="95"/>
      <c r="C502" s="95"/>
      <c r="D502" s="95"/>
      <c r="E502" s="95"/>
      <c r="F502" s="95"/>
      <c r="G502" s="96"/>
      <c r="H502" s="96"/>
      <c r="I502" s="97"/>
      <c r="J502" s="97"/>
      <c r="K502" s="97"/>
      <c r="L502" s="97"/>
      <c r="M502" s="97"/>
      <c r="N502" s="98" t="str">
        <f ca="1" t="shared" si="28"/>
        <v/>
      </c>
      <c r="O502" s="98" t="str">
        <f ca="1">IF(A502="","",IF(ISERROR(MATCH($I502,SorP!B:B,0)),"",INDIRECT("'SorP'!$A$"&amp;MATCH($N502&amp;$I502,SorP!C:C,0))))</f>
        <v/>
      </c>
      <c r="P502" s="99"/>
      <c r="Q502" s="74" t="str">
        <f t="shared" si="29"/>
        <v/>
      </c>
      <c r="R502" s="74" t="b">
        <f t="shared" si="30"/>
        <v>1</v>
      </c>
      <c r="S502" s="74" t="str">
        <f t="shared" si="31"/>
        <v/>
      </c>
    </row>
    <row r="503" s="74" customFormat="1" ht="20.15" customHeight="1" spans="1:19">
      <c r="A503" s="95"/>
      <c r="B503" s="95"/>
      <c r="C503" s="95"/>
      <c r="D503" s="95"/>
      <c r="E503" s="95"/>
      <c r="F503" s="95"/>
      <c r="G503" s="96"/>
      <c r="H503" s="96"/>
      <c r="I503" s="97"/>
      <c r="J503" s="97"/>
      <c r="K503" s="97"/>
      <c r="L503" s="97"/>
      <c r="M503" s="97"/>
      <c r="N503" s="98" t="str">
        <f ca="1" t="shared" si="28"/>
        <v/>
      </c>
      <c r="O503" s="98" t="str">
        <f ca="1">IF(A503="","",IF(ISERROR(MATCH($I503,SorP!B:B,0)),"",INDIRECT("'SorP'!$A$"&amp;MATCH($N503&amp;$I503,SorP!C:C,0))))</f>
        <v/>
      </c>
      <c r="P503" s="99"/>
      <c r="Q503" s="74" t="str">
        <f t="shared" si="29"/>
        <v/>
      </c>
      <c r="R503" s="74" t="b">
        <f t="shared" si="30"/>
        <v>1</v>
      </c>
      <c r="S503" s="74" t="str">
        <f t="shared" si="31"/>
        <v/>
      </c>
    </row>
    <row r="504" s="74" customFormat="1" ht="20.15" customHeight="1" spans="1:19">
      <c r="A504" s="95"/>
      <c r="B504" s="95"/>
      <c r="C504" s="95"/>
      <c r="D504" s="95"/>
      <c r="E504" s="95"/>
      <c r="F504" s="95"/>
      <c r="G504" s="96"/>
      <c r="H504" s="96"/>
      <c r="I504" s="97"/>
      <c r="J504" s="97"/>
      <c r="K504" s="97"/>
      <c r="L504" s="97"/>
      <c r="M504" s="97"/>
      <c r="N504" s="98" t="str">
        <f ca="1" t="shared" si="28"/>
        <v/>
      </c>
      <c r="O504" s="98" t="str">
        <f ca="1">IF(A504="","",IF(ISERROR(MATCH($I504,SorP!B:B,0)),"",INDIRECT("'SorP'!$A$"&amp;MATCH($N504&amp;$I504,SorP!C:C,0))))</f>
        <v/>
      </c>
      <c r="P504" s="99"/>
      <c r="Q504" s="74" t="str">
        <f t="shared" si="29"/>
        <v/>
      </c>
      <c r="R504" s="74" t="b">
        <f t="shared" si="30"/>
        <v>1</v>
      </c>
      <c r="S504" s="74" t="str">
        <f t="shared" si="31"/>
        <v/>
      </c>
    </row>
    <row r="505" s="74" customFormat="1" ht="20.15" customHeight="1" spans="1:19">
      <c r="A505" s="95"/>
      <c r="B505" s="95"/>
      <c r="C505" s="95"/>
      <c r="D505" s="95"/>
      <c r="E505" s="95"/>
      <c r="F505" s="95"/>
      <c r="G505" s="96"/>
      <c r="H505" s="96"/>
      <c r="I505" s="97"/>
      <c r="J505" s="97"/>
      <c r="K505" s="97"/>
      <c r="L505" s="97"/>
      <c r="M505" s="97"/>
      <c r="N505" s="98" t="str">
        <f ca="1" t="shared" si="28"/>
        <v/>
      </c>
      <c r="O505" s="98" t="str">
        <f ca="1">IF(A505="","",IF(ISERROR(MATCH($I505,SorP!B:B,0)),"",INDIRECT("'SorP'!$A$"&amp;MATCH($N505&amp;$I505,SorP!C:C,0))))</f>
        <v/>
      </c>
      <c r="P505" s="99"/>
      <c r="Q505" s="74" t="str">
        <f t="shared" si="29"/>
        <v/>
      </c>
      <c r="R505" s="74" t="b">
        <f t="shared" si="30"/>
        <v>1</v>
      </c>
      <c r="S505" s="74" t="str">
        <f t="shared" si="31"/>
        <v/>
      </c>
    </row>
    <row r="506" s="74" customFormat="1" ht="20.15" customHeight="1" spans="1:19">
      <c r="A506" s="95"/>
      <c r="B506" s="95"/>
      <c r="C506" s="95"/>
      <c r="D506" s="95"/>
      <c r="E506" s="95"/>
      <c r="F506" s="95"/>
      <c r="G506" s="96"/>
      <c r="H506" s="96"/>
      <c r="I506" s="97"/>
      <c r="J506" s="97"/>
      <c r="K506" s="97"/>
      <c r="L506" s="97"/>
      <c r="M506" s="97"/>
      <c r="N506" s="98" t="str">
        <f ca="1" t="shared" si="28"/>
        <v/>
      </c>
      <c r="O506" s="98" t="str">
        <f ca="1">IF(A506="","",IF(ISERROR(MATCH($I506,SorP!B:B,0)),"",INDIRECT("'SorP'!$A$"&amp;MATCH($N506&amp;$I506,SorP!C:C,0))))</f>
        <v/>
      </c>
      <c r="P506" s="99"/>
      <c r="Q506" s="74" t="str">
        <f t="shared" si="29"/>
        <v/>
      </c>
      <c r="R506" s="74" t="b">
        <f t="shared" si="30"/>
        <v>1</v>
      </c>
      <c r="S506" s="74" t="str">
        <f t="shared" si="31"/>
        <v/>
      </c>
    </row>
    <row r="507" s="74" customFormat="1" ht="20.15" customHeight="1" spans="1:19">
      <c r="A507" s="95"/>
      <c r="B507" s="95"/>
      <c r="C507" s="95"/>
      <c r="D507" s="95"/>
      <c r="E507" s="95"/>
      <c r="F507" s="95"/>
      <c r="G507" s="96"/>
      <c r="H507" s="96"/>
      <c r="I507" s="97"/>
      <c r="J507" s="97"/>
      <c r="K507" s="97"/>
      <c r="L507" s="97"/>
      <c r="M507" s="97"/>
      <c r="N507" s="98" t="str">
        <f ca="1" t="shared" si="28"/>
        <v/>
      </c>
      <c r="O507" s="98" t="str">
        <f ca="1">IF(A507="","",IF(ISERROR(MATCH($I507,SorP!B:B,0)),"",INDIRECT("'SorP'!$A$"&amp;MATCH($N507&amp;$I507,SorP!C:C,0))))</f>
        <v/>
      </c>
      <c r="P507" s="99"/>
      <c r="Q507" s="74" t="str">
        <f t="shared" si="29"/>
        <v/>
      </c>
      <c r="R507" s="74" t="b">
        <f t="shared" si="30"/>
        <v>1</v>
      </c>
      <c r="S507" s="74" t="str">
        <f t="shared" si="31"/>
        <v/>
      </c>
    </row>
    <row r="508" s="74" customFormat="1" ht="20.15" customHeight="1" spans="1:19">
      <c r="A508" s="95"/>
      <c r="B508" s="95"/>
      <c r="C508" s="95"/>
      <c r="D508" s="95"/>
      <c r="E508" s="95"/>
      <c r="F508" s="95"/>
      <c r="G508" s="96"/>
      <c r="H508" s="96"/>
      <c r="I508" s="97"/>
      <c r="J508" s="97"/>
      <c r="K508" s="97"/>
      <c r="L508" s="97"/>
      <c r="M508" s="97"/>
      <c r="N508" s="98" t="str">
        <f ca="1" t="shared" si="28"/>
        <v/>
      </c>
      <c r="O508" s="98" t="str">
        <f ca="1">IF(A508="","",IF(ISERROR(MATCH($I508,SorP!B:B,0)),"",INDIRECT("'SorP'!$A$"&amp;MATCH($N508&amp;$I508,SorP!C:C,0))))</f>
        <v/>
      </c>
      <c r="P508" s="99"/>
      <c r="Q508" s="74" t="str">
        <f t="shared" si="29"/>
        <v/>
      </c>
      <c r="R508" s="74" t="b">
        <f t="shared" si="30"/>
        <v>1</v>
      </c>
      <c r="S508" s="74" t="str">
        <f t="shared" si="31"/>
        <v/>
      </c>
    </row>
    <row r="509" s="74" customFormat="1" ht="20.15" customHeight="1" spans="1:19">
      <c r="A509" s="95"/>
      <c r="B509" s="95"/>
      <c r="C509" s="95"/>
      <c r="D509" s="95"/>
      <c r="E509" s="95"/>
      <c r="F509" s="95"/>
      <c r="G509" s="96"/>
      <c r="H509" s="96"/>
      <c r="I509" s="97"/>
      <c r="J509" s="97"/>
      <c r="K509" s="97"/>
      <c r="L509" s="97"/>
      <c r="M509" s="97"/>
      <c r="N509" s="98" t="str">
        <f ca="1" t="shared" si="28"/>
        <v/>
      </c>
      <c r="O509" s="98" t="str">
        <f ca="1">IF(A509="","",IF(ISERROR(MATCH($I509,SorP!B:B,0)),"",INDIRECT("'SorP'!$A$"&amp;MATCH($N509&amp;$I509,SorP!C:C,0))))</f>
        <v/>
      </c>
      <c r="P509" s="99"/>
      <c r="Q509" s="74" t="str">
        <f t="shared" si="29"/>
        <v/>
      </c>
      <c r="R509" s="74" t="b">
        <f t="shared" si="30"/>
        <v>1</v>
      </c>
      <c r="S509" s="74" t="str">
        <f t="shared" si="31"/>
        <v/>
      </c>
    </row>
    <row r="510" s="74" customFormat="1" ht="20.15" customHeight="1" spans="1:19">
      <c r="A510" s="95"/>
      <c r="B510" s="95"/>
      <c r="C510" s="95"/>
      <c r="D510" s="95"/>
      <c r="E510" s="95"/>
      <c r="F510" s="95"/>
      <c r="G510" s="96"/>
      <c r="H510" s="96"/>
      <c r="I510" s="97"/>
      <c r="J510" s="97"/>
      <c r="K510" s="97"/>
      <c r="L510" s="97"/>
      <c r="M510" s="97"/>
      <c r="N510" s="98" t="str">
        <f ca="1" t="shared" si="28"/>
        <v/>
      </c>
      <c r="O510" s="98" t="str">
        <f ca="1">IF(A510="","",IF(ISERROR(MATCH($I510,SorP!B:B,0)),"",INDIRECT("'SorP'!$A$"&amp;MATCH($N510&amp;$I510,SorP!C:C,0))))</f>
        <v/>
      </c>
      <c r="P510" s="99"/>
      <c r="Q510" s="74" t="str">
        <f t="shared" si="29"/>
        <v/>
      </c>
      <c r="R510" s="74" t="b">
        <f t="shared" si="30"/>
        <v>1</v>
      </c>
      <c r="S510" s="74" t="str">
        <f t="shared" si="31"/>
        <v/>
      </c>
    </row>
    <row r="511" s="74" customFormat="1" ht="20.15" customHeight="1" spans="1:19">
      <c r="A511" s="95"/>
      <c r="B511" s="95"/>
      <c r="C511" s="95"/>
      <c r="D511" s="95"/>
      <c r="E511" s="95"/>
      <c r="F511" s="95"/>
      <c r="G511" s="96"/>
      <c r="H511" s="96"/>
      <c r="I511" s="97"/>
      <c r="J511" s="97"/>
      <c r="K511" s="97"/>
      <c r="L511" s="97"/>
      <c r="M511" s="97"/>
      <c r="N511" s="98" t="str">
        <f ca="1" t="shared" si="28"/>
        <v/>
      </c>
      <c r="O511" s="98" t="str">
        <f ca="1">IF(A511="","",IF(ISERROR(MATCH($I511,SorP!B:B,0)),"",INDIRECT("'SorP'!$A$"&amp;MATCH($N511&amp;$I511,SorP!C:C,0))))</f>
        <v/>
      </c>
      <c r="P511" s="99"/>
      <c r="Q511" s="74" t="str">
        <f t="shared" si="29"/>
        <v/>
      </c>
      <c r="R511" s="74" t="b">
        <f t="shared" si="30"/>
        <v>1</v>
      </c>
      <c r="S511" s="74" t="str">
        <f t="shared" si="31"/>
        <v/>
      </c>
    </row>
    <row r="512" s="74" customFormat="1" ht="20.15" customHeight="1" spans="1:19">
      <c r="A512" s="95"/>
      <c r="B512" s="95"/>
      <c r="C512" s="95"/>
      <c r="D512" s="95"/>
      <c r="E512" s="95"/>
      <c r="F512" s="95"/>
      <c r="G512" s="96"/>
      <c r="H512" s="96"/>
      <c r="I512" s="97"/>
      <c r="J512" s="97"/>
      <c r="K512" s="97"/>
      <c r="L512" s="97"/>
      <c r="M512" s="97"/>
      <c r="N512" s="98" t="str">
        <f ca="1" t="shared" si="28"/>
        <v/>
      </c>
      <c r="O512" s="98" t="str">
        <f ca="1">IF(A512="","",IF(ISERROR(MATCH($I512,SorP!B:B,0)),"",INDIRECT("'SorP'!$A$"&amp;MATCH($N512&amp;$I512,SorP!C:C,0))))</f>
        <v/>
      </c>
      <c r="P512" s="99"/>
      <c r="Q512" s="74" t="str">
        <f t="shared" si="29"/>
        <v/>
      </c>
      <c r="R512" s="74" t="b">
        <f t="shared" si="30"/>
        <v>1</v>
      </c>
      <c r="S512" s="74" t="str">
        <f t="shared" si="31"/>
        <v/>
      </c>
    </row>
    <row r="513" s="74" customFormat="1" ht="20.15" customHeight="1" spans="1:19">
      <c r="A513" s="95"/>
      <c r="B513" s="95"/>
      <c r="C513" s="95"/>
      <c r="D513" s="95"/>
      <c r="E513" s="95"/>
      <c r="F513" s="95"/>
      <c r="G513" s="96"/>
      <c r="H513" s="96"/>
      <c r="I513" s="97"/>
      <c r="J513" s="97"/>
      <c r="K513" s="97"/>
      <c r="L513" s="97"/>
      <c r="M513" s="97"/>
      <c r="N513" s="98" t="str">
        <f ca="1" t="shared" si="28"/>
        <v/>
      </c>
      <c r="O513" s="98" t="str">
        <f ca="1">IF(A513="","",IF(ISERROR(MATCH($I513,SorP!B:B,0)),"",INDIRECT("'SorP'!$A$"&amp;MATCH($N513&amp;$I513,SorP!C:C,0))))</f>
        <v/>
      </c>
      <c r="P513" s="99"/>
      <c r="Q513" s="74" t="str">
        <f t="shared" si="29"/>
        <v/>
      </c>
      <c r="R513" s="74" t="b">
        <f t="shared" si="30"/>
        <v>1</v>
      </c>
      <c r="S513" s="74" t="str">
        <f t="shared" si="31"/>
        <v/>
      </c>
    </row>
    <row r="514" s="74" customFormat="1" ht="20.15" customHeight="1" spans="1:19">
      <c r="A514" s="95"/>
      <c r="B514" s="95"/>
      <c r="C514" s="95"/>
      <c r="D514" s="95"/>
      <c r="E514" s="95"/>
      <c r="F514" s="95"/>
      <c r="G514" s="96"/>
      <c r="H514" s="96"/>
      <c r="I514" s="97"/>
      <c r="J514" s="97"/>
      <c r="K514" s="97"/>
      <c r="L514" s="97"/>
      <c r="M514" s="97"/>
      <c r="N514" s="98" t="str">
        <f ca="1" t="shared" si="28"/>
        <v/>
      </c>
      <c r="O514" s="98" t="str">
        <f ca="1">IF(A514="","",IF(ISERROR(MATCH($I514,SorP!B:B,0)),"",INDIRECT("'SorP'!$A$"&amp;MATCH($N514&amp;$I514,SorP!C:C,0))))</f>
        <v/>
      </c>
      <c r="P514" s="99"/>
      <c r="Q514" s="74" t="str">
        <f t="shared" si="29"/>
        <v/>
      </c>
      <c r="R514" s="74" t="b">
        <f t="shared" si="30"/>
        <v>1</v>
      </c>
      <c r="S514" s="74" t="str">
        <f t="shared" si="31"/>
        <v/>
      </c>
    </row>
    <row r="515" s="74" customFormat="1" ht="20.15" customHeight="1" spans="1:19">
      <c r="A515" s="95"/>
      <c r="B515" s="95"/>
      <c r="C515" s="95"/>
      <c r="D515" s="95"/>
      <c r="E515" s="95"/>
      <c r="F515" s="95"/>
      <c r="G515" s="96"/>
      <c r="H515" s="96"/>
      <c r="I515" s="97"/>
      <c r="J515" s="97"/>
      <c r="K515" s="97"/>
      <c r="L515" s="97"/>
      <c r="M515" s="97"/>
      <c r="N515" s="98" t="str">
        <f ca="1" t="shared" si="28"/>
        <v/>
      </c>
      <c r="O515" s="98" t="str">
        <f ca="1">IF(A515="","",IF(ISERROR(MATCH($I515,SorP!B:B,0)),"",INDIRECT("'SorP'!$A$"&amp;MATCH($N515&amp;$I515,SorP!C:C,0))))</f>
        <v/>
      </c>
      <c r="P515" s="99"/>
      <c r="Q515" s="74" t="str">
        <f t="shared" si="29"/>
        <v/>
      </c>
      <c r="R515" s="74" t="b">
        <f t="shared" si="30"/>
        <v>1</v>
      </c>
      <c r="S515" s="74" t="str">
        <f t="shared" si="31"/>
        <v/>
      </c>
    </row>
    <row r="516" s="74" customFormat="1" ht="20.15" customHeight="1" spans="1:19">
      <c r="A516" s="95"/>
      <c r="B516" s="95"/>
      <c r="C516" s="95"/>
      <c r="D516" s="95"/>
      <c r="E516" s="95"/>
      <c r="F516" s="95"/>
      <c r="G516" s="96"/>
      <c r="H516" s="96"/>
      <c r="I516" s="97"/>
      <c r="J516" s="97"/>
      <c r="K516" s="97"/>
      <c r="L516" s="97"/>
      <c r="M516" s="97"/>
      <c r="N516" s="98" t="str">
        <f ca="1" t="shared" si="28"/>
        <v/>
      </c>
      <c r="O516" s="98" t="str">
        <f ca="1">IF(A516="","",IF(ISERROR(MATCH($I516,SorP!B:B,0)),"",INDIRECT("'SorP'!$A$"&amp;MATCH($N516&amp;$I516,SorP!C:C,0))))</f>
        <v/>
      </c>
      <c r="P516" s="99"/>
      <c r="Q516" s="74" t="str">
        <f t="shared" si="29"/>
        <v/>
      </c>
      <c r="R516" s="74" t="b">
        <f t="shared" si="30"/>
        <v>1</v>
      </c>
      <c r="S516" s="74" t="str">
        <f t="shared" si="31"/>
        <v/>
      </c>
    </row>
    <row r="517" s="74" customFormat="1" ht="20.15" customHeight="1" spans="1:19">
      <c r="A517" s="95"/>
      <c r="B517" s="95"/>
      <c r="C517" s="95"/>
      <c r="D517" s="95"/>
      <c r="E517" s="95"/>
      <c r="F517" s="95"/>
      <c r="G517" s="96"/>
      <c r="H517" s="96"/>
      <c r="I517" s="97"/>
      <c r="J517" s="97"/>
      <c r="K517" s="97"/>
      <c r="L517" s="97"/>
      <c r="M517" s="97"/>
      <c r="N517" s="98" t="str">
        <f ca="1" t="shared" ref="N517:N580" si="32">IF(A517="","",IF(ISERROR(MATCH($F517,CL,0)),"Unknown",INDIRECT("'C'!$A$"&amp;MATCH($F517,CL,0)+1)))</f>
        <v/>
      </c>
      <c r="O517" s="98" t="str">
        <f ca="1">IF(A517="","",IF(ISERROR(MATCH($I517,SorP!B:B,0)),"",INDIRECT("'SorP'!$A$"&amp;MATCH($N517&amp;$I517,SorP!C:C,0))))</f>
        <v/>
      </c>
      <c r="P517" s="99"/>
      <c r="Q517" s="74" t="str">
        <f t="shared" ref="Q517:Q580" si="33">A517&amp;B517</f>
        <v/>
      </c>
      <c r="R517" s="74" t="b">
        <f t="shared" ref="R517:R580" si="34">OR(ISBLANK(B517),ISBLANK(C517))</f>
        <v>1</v>
      </c>
      <c r="S517" s="74" t="str">
        <f t="shared" ref="S517:S580" si="35">IF(R517,"",A517&amp;"+")</f>
        <v/>
      </c>
    </row>
    <row r="518" s="74" customFormat="1" ht="20.15" customHeight="1" spans="1:19">
      <c r="A518" s="95"/>
      <c r="B518" s="95"/>
      <c r="C518" s="95"/>
      <c r="D518" s="95"/>
      <c r="E518" s="95"/>
      <c r="F518" s="95"/>
      <c r="G518" s="96"/>
      <c r="H518" s="96"/>
      <c r="I518" s="97"/>
      <c r="J518" s="97"/>
      <c r="K518" s="97"/>
      <c r="L518" s="97"/>
      <c r="M518" s="97"/>
      <c r="N518" s="98" t="str">
        <f ca="1" t="shared" si="32"/>
        <v/>
      </c>
      <c r="O518" s="98" t="str">
        <f ca="1">IF(A518="","",IF(ISERROR(MATCH($I518,SorP!B:B,0)),"",INDIRECT("'SorP'!$A$"&amp;MATCH($N518&amp;$I518,SorP!C:C,0))))</f>
        <v/>
      </c>
      <c r="P518" s="99"/>
      <c r="Q518" s="74" t="str">
        <f t="shared" si="33"/>
        <v/>
      </c>
      <c r="R518" s="74" t="b">
        <f t="shared" si="34"/>
        <v>1</v>
      </c>
      <c r="S518" s="74" t="str">
        <f t="shared" si="35"/>
        <v/>
      </c>
    </row>
    <row r="519" s="74" customFormat="1" ht="20.15" customHeight="1" spans="1:19">
      <c r="A519" s="95"/>
      <c r="B519" s="95"/>
      <c r="C519" s="95"/>
      <c r="D519" s="95"/>
      <c r="E519" s="95"/>
      <c r="F519" s="95"/>
      <c r="G519" s="96"/>
      <c r="H519" s="96"/>
      <c r="I519" s="97"/>
      <c r="J519" s="97"/>
      <c r="K519" s="97"/>
      <c r="L519" s="97"/>
      <c r="M519" s="97"/>
      <c r="N519" s="98" t="str">
        <f ca="1" t="shared" si="32"/>
        <v/>
      </c>
      <c r="O519" s="98" t="str">
        <f ca="1">IF(A519="","",IF(ISERROR(MATCH($I519,SorP!B:B,0)),"",INDIRECT("'SorP'!$A$"&amp;MATCH($N519&amp;$I519,SorP!C:C,0))))</f>
        <v/>
      </c>
      <c r="P519" s="99"/>
      <c r="Q519" s="74" t="str">
        <f t="shared" si="33"/>
        <v/>
      </c>
      <c r="R519" s="74" t="b">
        <f t="shared" si="34"/>
        <v>1</v>
      </c>
      <c r="S519" s="74" t="str">
        <f t="shared" si="35"/>
        <v/>
      </c>
    </row>
    <row r="520" s="74" customFormat="1" ht="20.15" customHeight="1" spans="1:19">
      <c r="A520" s="95"/>
      <c r="B520" s="95"/>
      <c r="C520" s="95"/>
      <c r="D520" s="95"/>
      <c r="E520" s="95"/>
      <c r="F520" s="95"/>
      <c r="G520" s="96"/>
      <c r="H520" s="96"/>
      <c r="I520" s="97"/>
      <c r="J520" s="97"/>
      <c r="K520" s="97"/>
      <c r="L520" s="97"/>
      <c r="M520" s="97"/>
      <c r="N520" s="98" t="str">
        <f ca="1" t="shared" si="32"/>
        <v/>
      </c>
      <c r="O520" s="98" t="str">
        <f ca="1">IF(A520="","",IF(ISERROR(MATCH($I520,SorP!B:B,0)),"",INDIRECT("'SorP'!$A$"&amp;MATCH($N520&amp;$I520,SorP!C:C,0))))</f>
        <v/>
      </c>
      <c r="P520" s="99"/>
      <c r="Q520" s="74" t="str">
        <f t="shared" si="33"/>
        <v/>
      </c>
      <c r="R520" s="74" t="b">
        <f t="shared" si="34"/>
        <v>1</v>
      </c>
      <c r="S520" s="74" t="str">
        <f t="shared" si="35"/>
        <v/>
      </c>
    </row>
    <row r="521" s="74" customFormat="1" ht="20.15" customHeight="1" spans="1:19">
      <c r="A521" s="95"/>
      <c r="B521" s="95"/>
      <c r="C521" s="95"/>
      <c r="D521" s="95"/>
      <c r="E521" s="95"/>
      <c r="F521" s="95"/>
      <c r="G521" s="96"/>
      <c r="H521" s="96"/>
      <c r="I521" s="97"/>
      <c r="J521" s="97"/>
      <c r="K521" s="97"/>
      <c r="L521" s="97"/>
      <c r="M521" s="97"/>
      <c r="N521" s="98" t="str">
        <f ca="1" t="shared" si="32"/>
        <v/>
      </c>
      <c r="O521" s="98" t="str">
        <f ca="1">IF(A521="","",IF(ISERROR(MATCH($I521,SorP!B:B,0)),"",INDIRECT("'SorP'!$A$"&amp;MATCH($N521&amp;$I521,SorP!C:C,0))))</f>
        <v/>
      </c>
      <c r="P521" s="99"/>
      <c r="Q521" s="74" t="str">
        <f t="shared" si="33"/>
        <v/>
      </c>
      <c r="R521" s="74" t="b">
        <f t="shared" si="34"/>
        <v>1</v>
      </c>
      <c r="S521" s="74" t="str">
        <f t="shared" si="35"/>
        <v/>
      </c>
    </row>
    <row r="522" s="74" customFormat="1" ht="20.15" customHeight="1" spans="1:19">
      <c r="A522" s="95"/>
      <c r="B522" s="95"/>
      <c r="C522" s="95"/>
      <c r="D522" s="95"/>
      <c r="E522" s="95"/>
      <c r="F522" s="95"/>
      <c r="G522" s="96"/>
      <c r="H522" s="96"/>
      <c r="I522" s="97"/>
      <c r="J522" s="97"/>
      <c r="K522" s="97"/>
      <c r="L522" s="97"/>
      <c r="M522" s="97"/>
      <c r="N522" s="98" t="str">
        <f ca="1" t="shared" si="32"/>
        <v/>
      </c>
      <c r="O522" s="98" t="str">
        <f ca="1">IF(A522="","",IF(ISERROR(MATCH($I522,SorP!B:B,0)),"",INDIRECT("'SorP'!$A$"&amp;MATCH($N522&amp;$I522,SorP!C:C,0))))</f>
        <v/>
      </c>
      <c r="P522" s="99"/>
      <c r="Q522" s="74" t="str">
        <f t="shared" si="33"/>
        <v/>
      </c>
      <c r="R522" s="74" t="b">
        <f t="shared" si="34"/>
        <v>1</v>
      </c>
      <c r="S522" s="74" t="str">
        <f t="shared" si="35"/>
        <v/>
      </c>
    </row>
    <row r="523" s="74" customFormat="1" ht="20.15" customHeight="1" spans="1:19">
      <c r="A523" s="95"/>
      <c r="B523" s="95"/>
      <c r="C523" s="95"/>
      <c r="D523" s="95"/>
      <c r="E523" s="95"/>
      <c r="F523" s="95"/>
      <c r="G523" s="96"/>
      <c r="H523" s="96"/>
      <c r="I523" s="97"/>
      <c r="J523" s="97"/>
      <c r="K523" s="97"/>
      <c r="L523" s="97"/>
      <c r="M523" s="97"/>
      <c r="N523" s="98" t="str">
        <f ca="1" t="shared" si="32"/>
        <v/>
      </c>
      <c r="O523" s="98" t="str">
        <f ca="1">IF(A523="","",IF(ISERROR(MATCH($I523,SorP!B:B,0)),"",INDIRECT("'SorP'!$A$"&amp;MATCH($N523&amp;$I523,SorP!C:C,0))))</f>
        <v/>
      </c>
      <c r="P523" s="99"/>
      <c r="Q523" s="74" t="str">
        <f t="shared" si="33"/>
        <v/>
      </c>
      <c r="R523" s="74" t="b">
        <f t="shared" si="34"/>
        <v>1</v>
      </c>
      <c r="S523" s="74" t="str">
        <f t="shared" si="35"/>
        <v/>
      </c>
    </row>
    <row r="524" s="74" customFormat="1" ht="20.15" customHeight="1" spans="1:19">
      <c r="A524" s="95"/>
      <c r="B524" s="95"/>
      <c r="C524" s="95"/>
      <c r="D524" s="95"/>
      <c r="E524" s="95"/>
      <c r="F524" s="95"/>
      <c r="G524" s="96"/>
      <c r="H524" s="96"/>
      <c r="I524" s="97"/>
      <c r="J524" s="97"/>
      <c r="K524" s="97"/>
      <c r="L524" s="97"/>
      <c r="M524" s="97"/>
      <c r="N524" s="98" t="str">
        <f ca="1" t="shared" si="32"/>
        <v/>
      </c>
      <c r="O524" s="98" t="str">
        <f ca="1">IF(A524="","",IF(ISERROR(MATCH($I524,SorP!B:B,0)),"",INDIRECT("'SorP'!$A$"&amp;MATCH($N524&amp;$I524,SorP!C:C,0))))</f>
        <v/>
      </c>
      <c r="P524" s="99"/>
      <c r="Q524" s="74" t="str">
        <f t="shared" si="33"/>
        <v/>
      </c>
      <c r="R524" s="74" t="b">
        <f t="shared" si="34"/>
        <v>1</v>
      </c>
      <c r="S524" s="74" t="str">
        <f t="shared" si="35"/>
        <v/>
      </c>
    </row>
    <row r="525" s="74" customFormat="1" ht="20.15" customHeight="1" spans="1:19">
      <c r="A525" s="95"/>
      <c r="B525" s="95"/>
      <c r="C525" s="95"/>
      <c r="D525" s="95"/>
      <c r="E525" s="95"/>
      <c r="F525" s="95"/>
      <c r="G525" s="96"/>
      <c r="H525" s="96"/>
      <c r="I525" s="97"/>
      <c r="J525" s="97"/>
      <c r="K525" s="97"/>
      <c r="L525" s="97"/>
      <c r="M525" s="97"/>
      <c r="N525" s="98" t="str">
        <f ca="1" t="shared" si="32"/>
        <v/>
      </c>
      <c r="O525" s="98" t="str">
        <f ca="1">IF(A525="","",IF(ISERROR(MATCH($I525,SorP!B:B,0)),"",INDIRECT("'SorP'!$A$"&amp;MATCH($N525&amp;$I525,SorP!C:C,0))))</f>
        <v/>
      </c>
      <c r="P525" s="99"/>
      <c r="Q525" s="74" t="str">
        <f t="shared" si="33"/>
        <v/>
      </c>
      <c r="R525" s="74" t="b">
        <f t="shared" si="34"/>
        <v>1</v>
      </c>
      <c r="S525" s="74" t="str">
        <f t="shared" si="35"/>
        <v/>
      </c>
    </row>
    <row r="526" s="74" customFormat="1" ht="20.15" customHeight="1" spans="1:19">
      <c r="A526" s="95"/>
      <c r="B526" s="95"/>
      <c r="C526" s="95"/>
      <c r="D526" s="95"/>
      <c r="E526" s="95"/>
      <c r="F526" s="95"/>
      <c r="G526" s="96"/>
      <c r="H526" s="96"/>
      <c r="I526" s="97"/>
      <c r="J526" s="97"/>
      <c r="K526" s="97"/>
      <c r="L526" s="97"/>
      <c r="M526" s="97"/>
      <c r="N526" s="98" t="str">
        <f ca="1" t="shared" si="32"/>
        <v/>
      </c>
      <c r="O526" s="98" t="str">
        <f ca="1">IF(A526="","",IF(ISERROR(MATCH($I526,SorP!B:B,0)),"",INDIRECT("'SorP'!$A$"&amp;MATCH($N526&amp;$I526,SorP!C:C,0))))</f>
        <v/>
      </c>
      <c r="P526" s="99"/>
      <c r="Q526" s="74" t="str">
        <f t="shared" si="33"/>
        <v/>
      </c>
      <c r="R526" s="74" t="b">
        <f t="shared" si="34"/>
        <v>1</v>
      </c>
      <c r="S526" s="74" t="str">
        <f t="shared" si="35"/>
        <v/>
      </c>
    </row>
    <row r="527" s="74" customFormat="1" ht="20.15" customHeight="1" spans="1:19">
      <c r="A527" s="95"/>
      <c r="B527" s="95"/>
      <c r="C527" s="95"/>
      <c r="D527" s="95"/>
      <c r="E527" s="95"/>
      <c r="F527" s="95"/>
      <c r="G527" s="96"/>
      <c r="H527" s="96"/>
      <c r="I527" s="97"/>
      <c r="J527" s="97"/>
      <c r="K527" s="97"/>
      <c r="L527" s="97"/>
      <c r="M527" s="97"/>
      <c r="N527" s="98" t="str">
        <f ca="1" t="shared" si="32"/>
        <v/>
      </c>
      <c r="O527" s="98" t="str">
        <f ca="1">IF(A527="","",IF(ISERROR(MATCH($I527,SorP!B:B,0)),"",INDIRECT("'SorP'!$A$"&amp;MATCH($N527&amp;$I527,SorP!C:C,0))))</f>
        <v/>
      </c>
      <c r="P527" s="99"/>
      <c r="Q527" s="74" t="str">
        <f t="shared" si="33"/>
        <v/>
      </c>
      <c r="R527" s="74" t="b">
        <f t="shared" si="34"/>
        <v>1</v>
      </c>
      <c r="S527" s="74" t="str">
        <f t="shared" si="35"/>
        <v/>
      </c>
    </row>
    <row r="528" s="74" customFormat="1" ht="20.15" customHeight="1" spans="1:19">
      <c r="A528" s="95"/>
      <c r="B528" s="95"/>
      <c r="C528" s="95"/>
      <c r="D528" s="95"/>
      <c r="E528" s="95"/>
      <c r="F528" s="95"/>
      <c r="G528" s="96"/>
      <c r="H528" s="96"/>
      <c r="I528" s="97"/>
      <c r="J528" s="97"/>
      <c r="K528" s="97"/>
      <c r="L528" s="97"/>
      <c r="M528" s="97"/>
      <c r="N528" s="98" t="str">
        <f ca="1" t="shared" si="32"/>
        <v/>
      </c>
      <c r="O528" s="98" t="str">
        <f ca="1">IF(A528="","",IF(ISERROR(MATCH($I528,SorP!B:B,0)),"",INDIRECT("'SorP'!$A$"&amp;MATCH($N528&amp;$I528,SorP!C:C,0))))</f>
        <v/>
      </c>
      <c r="P528" s="99"/>
      <c r="Q528" s="74" t="str">
        <f t="shared" si="33"/>
        <v/>
      </c>
      <c r="R528" s="74" t="b">
        <f t="shared" si="34"/>
        <v>1</v>
      </c>
      <c r="S528" s="74" t="str">
        <f t="shared" si="35"/>
        <v/>
      </c>
    </row>
    <row r="529" s="74" customFormat="1" ht="20.15" customHeight="1" spans="1:19">
      <c r="A529" s="95"/>
      <c r="B529" s="95"/>
      <c r="C529" s="95"/>
      <c r="D529" s="95"/>
      <c r="E529" s="95"/>
      <c r="F529" s="95"/>
      <c r="G529" s="96"/>
      <c r="H529" s="96"/>
      <c r="I529" s="97"/>
      <c r="J529" s="97"/>
      <c r="K529" s="97"/>
      <c r="L529" s="97"/>
      <c r="M529" s="97"/>
      <c r="N529" s="98" t="str">
        <f ca="1" t="shared" si="32"/>
        <v/>
      </c>
      <c r="O529" s="98" t="str">
        <f ca="1">IF(A529="","",IF(ISERROR(MATCH($I529,SorP!B:B,0)),"",INDIRECT("'SorP'!$A$"&amp;MATCH($N529&amp;$I529,SorP!C:C,0))))</f>
        <v/>
      </c>
      <c r="P529" s="99"/>
      <c r="Q529" s="74" t="str">
        <f t="shared" si="33"/>
        <v/>
      </c>
      <c r="R529" s="74" t="b">
        <f t="shared" si="34"/>
        <v>1</v>
      </c>
      <c r="S529" s="74" t="str">
        <f t="shared" si="35"/>
        <v/>
      </c>
    </row>
    <row r="530" s="74" customFormat="1" ht="20.15" customHeight="1" spans="1:19">
      <c r="A530" s="95"/>
      <c r="B530" s="95"/>
      <c r="C530" s="95"/>
      <c r="D530" s="95"/>
      <c r="E530" s="95"/>
      <c r="F530" s="95"/>
      <c r="G530" s="96"/>
      <c r="H530" s="96"/>
      <c r="I530" s="97"/>
      <c r="J530" s="97"/>
      <c r="K530" s="97"/>
      <c r="L530" s="97"/>
      <c r="M530" s="97"/>
      <c r="N530" s="98" t="str">
        <f ca="1" t="shared" si="32"/>
        <v/>
      </c>
      <c r="O530" s="98" t="str">
        <f ca="1">IF(A530="","",IF(ISERROR(MATCH($I530,SorP!B:B,0)),"",INDIRECT("'SorP'!$A$"&amp;MATCH($N530&amp;$I530,SorP!C:C,0))))</f>
        <v/>
      </c>
      <c r="P530" s="99"/>
      <c r="Q530" s="74" t="str">
        <f t="shared" si="33"/>
        <v/>
      </c>
      <c r="R530" s="74" t="b">
        <f t="shared" si="34"/>
        <v>1</v>
      </c>
      <c r="S530" s="74" t="str">
        <f t="shared" si="35"/>
        <v/>
      </c>
    </row>
    <row r="531" s="74" customFormat="1" ht="20.15" customHeight="1" spans="1:19">
      <c r="A531" s="95"/>
      <c r="B531" s="95"/>
      <c r="C531" s="95"/>
      <c r="D531" s="95"/>
      <c r="E531" s="95"/>
      <c r="F531" s="95"/>
      <c r="G531" s="96"/>
      <c r="H531" s="96"/>
      <c r="I531" s="97"/>
      <c r="J531" s="97"/>
      <c r="K531" s="97"/>
      <c r="L531" s="97"/>
      <c r="M531" s="97"/>
      <c r="N531" s="98" t="str">
        <f ca="1" t="shared" si="32"/>
        <v/>
      </c>
      <c r="O531" s="98" t="str">
        <f ca="1">IF(A531="","",IF(ISERROR(MATCH($I531,SorP!B:B,0)),"",INDIRECT("'SorP'!$A$"&amp;MATCH($N531&amp;$I531,SorP!C:C,0))))</f>
        <v/>
      </c>
      <c r="P531" s="99"/>
      <c r="Q531" s="74" t="str">
        <f t="shared" si="33"/>
        <v/>
      </c>
      <c r="R531" s="74" t="b">
        <f t="shared" si="34"/>
        <v>1</v>
      </c>
      <c r="S531" s="74" t="str">
        <f t="shared" si="35"/>
        <v/>
      </c>
    </row>
    <row r="532" s="74" customFormat="1" ht="20.15" customHeight="1" spans="1:19">
      <c r="A532" s="95"/>
      <c r="B532" s="95"/>
      <c r="C532" s="95"/>
      <c r="D532" s="95"/>
      <c r="E532" s="95"/>
      <c r="F532" s="95"/>
      <c r="G532" s="96"/>
      <c r="H532" s="96"/>
      <c r="I532" s="97"/>
      <c r="J532" s="97"/>
      <c r="K532" s="97"/>
      <c r="L532" s="97"/>
      <c r="M532" s="97"/>
      <c r="N532" s="98" t="str">
        <f ca="1" t="shared" si="32"/>
        <v/>
      </c>
      <c r="O532" s="98" t="str">
        <f ca="1">IF(A532="","",IF(ISERROR(MATCH($I532,SorP!B:B,0)),"",INDIRECT("'SorP'!$A$"&amp;MATCH($N532&amp;$I532,SorP!C:C,0))))</f>
        <v/>
      </c>
      <c r="P532" s="99"/>
      <c r="Q532" s="74" t="str">
        <f t="shared" si="33"/>
        <v/>
      </c>
      <c r="R532" s="74" t="b">
        <f t="shared" si="34"/>
        <v>1</v>
      </c>
      <c r="S532" s="74" t="str">
        <f t="shared" si="35"/>
        <v/>
      </c>
    </row>
    <row r="533" s="74" customFormat="1" ht="20.15" customHeight="1" spans="1:19">
      <c r="A533" s="95"/>
      <c r="B533" s="95"/>
      <c r="C533" s="95"/>
      <c r="D533" s="95"/>
      <c r="E533" s="95"/>
      <c r="F533" s="95"/>
      <c r="G533" s="96"/>
      <c r="H533" s="96"/>
      <c r="I533" s="97"/>
      <c r="J533" s="97"/>
      <c r="K533" s="97"/>
      <c r="L533" s="97"/>
      <c r="M533" s="97"/>
      <c r="N533" s="98" t="str">
        <f ca="1" t="shared" si="32"/>
        <v/>
      </c>
      <c r="O533" s="98" t="str">
        <f ca="1">IF(A533="","",IF(ISERROR(MATCH($I533,SorP!B:B,0)),"",INDIRECT("'SorP'!$A$"&amp;MATCH($N533&amp;$I533,SorP!C:C,0))))</f>
        <v/>
      </c>
      <c r="P533" s="99"/>
      <c r="Q533" s="74" t="str">
        <f t="shared" si="33"/>
        <v/>
      </c>
      <c r="R533" s="74" t="b">
        <f t="shared" si="34"/>
        <v>1</v>
      </c>
      <c r="S533" s="74" t="str">
        <f t="shared" si="35"/>
        <v/>
      </c>
    </row>
    <row r="534" s="74" customFormat="1" ht="20.15" customHeight="1" spans="1:19">
      <c r="A534" s="95"/>
      <c r="B534" s="95"/>
      <c r="C534" s="95"/>
      <c r="D534" s="95"/>
      <c r="E534" s="95"/>
      <c r="F534" s="95"/>
      <c r="G534" s="96"/>
      <c r="H534" s="96"/>
      <c r="I534" s="97"/>
      <c r="J534" s="97"/>
      <c r="K534" s="97"/>
      <c r="L534" s="97"/>
      <c r="M534" s="97"/>
      <c r="N534" s="98" t="str">
        <f ca="1" t="shared" si="32"/>
        <v/>
      </c>
      <c r="O534" s="98" t="str">
        <f ca="1">IF(A534="","",IF(ISERROR(MATCH($I534,SorP!B:B,0)),"",INDIRECT("'SorP'!$A$"&amp;MATCH($N534&amp;$I534,SorP!C:C,0))))</f>
        <v/>
      </c>
      <c r="P534" s="99"/>
      <c r="Q534" s="74" t="str">
        <f t="shared" si="33"/>
        <v/>
      </c>
      <c r="R534" s="74" t="b">
        <f t="shared" si="34"/>
        <v>1</v>
      </c>
      <c r="S534" s="74" t="str">
        <f t="shared" si="35"/>
        <v/>
      </c>
    </row>
    <row r="535" s="74" customFormat="1" ht="20.15" customHeight="1" spans="1:19">
      <c r="A535" s="95"/>
      <c r="B535" s="95"/>
      <c r="C535" s="95"/>
      <c r="D535" s="95"/>
      <c r="E535" s="95"/>
      <c r="F535" s="95"/>
      <c r="G535" s="96"/>
      <c r="H535" s="96"/>
      <c r="I535" s="97"/>
      <c r="J535" s="97"/>
      <c r="K535" s="97"/>
      <c r="L535" s="97"/>
      <c r="M535" s="97"/>
      <c r="N535" s="98" t="str">
        <f ca="1" t="shared" si="32"/>
        <v/>
      </c>
      <c r="O535" s="98" t="str">
        <f ca="1">IF(A535="","",IF(ISERROR(MATCH($I535,SorP!B:B,0)),"",INDIRECT("'SorP'!$A$"&amp;MATCH($N535&amp;$I535,SorP!C:C,0))))</f>
        <v/>
      </c>
      <c r="P535" s="99"/>
      <c r="Q535" s="74" t="str">
        <f t="shared" si="33"/>
        <v/>
      </c>
      <c r="R535" s="74" t="b">
        <f t="shared" si="34"/>
        <v>1</v>
      </c>
      <c r="S535" s="74" t="str">
        <f t="shared" si="35"/>
        <v/>
      </c>
    </row>
    <row r="536" s="74" customFormat="1" ht="20.15" customHeight="1" spans="1:19">
      <c r="A536" s="95"/>
      <c r="B536" s="95"/>
      <c r="C536" s="95"/>
      <c r="D536" s="95"/>
      <c r="E536" s="95"/>
      <c r="F536" s="95"/>
      <c r="G536" s="96"/>
      <c r="H536" s="96"/>
      <c r="I536" s="97"/>
      <c r="J536" s="97"/>
      <c r="K536" s="97"/>
      <c r="L536" s="97"/>
      <c r="M536" s="97"/>
      <c r="N536" s="98" t="str">
        <f ca="1" t="shared" si="32"/>
        <v/>
      </c>
      <c r="O536" s="98" t="str">
        <f ca="1">IF(A536="","",IF(ISERROR(MATCH($I536,SorP!B:B,0)),"",INDIRECT("'SorP'!$A$"&amp;MATCH($N536&amp;$I536,SorP!C:C,0))))</f>
        <v/>
      </c>
      <c r="P536" s="99"/>
      <c r="Q536" s="74" t="str">
        <f t="shared" si="33"/>
        <v/>
      </c>
      <c r="R536" s="74" t="b">
        <f t="shared" si="34"/>
        <v>1</v>
      </c>
      <c r="S536" s="74" t="str">
        <f t="shared" si="35"/>
        <v/>
      </c>
    </row>
    <row r="537" s="74" customFormat="1" ht="20.15" customHeight="1" spans="1:19">
      <c r="A537" s="95"/>
      <c r="B537" s="95"/>
      <c r="C537" s="95"/>
      <c r="D537" s="95"/>
      <c r="E537" s="95"/>
      <c r="F537" s="95"/>
      <c r="G537" s="96"/>
      <c r="H537" s="96"/>
      <c r="I537" s="97"/>
      <c r="J537" s="97"/>
      <c r="K537" s="97"/>
      <c r="L537" s="97"/>
      <c r="M537" s="97"/>
      <c r="N537" s="98" t="str">
        <f ca="1" t="shared" si="32"/>
        <v/>
      </c>
      <c r="O537" s="98" t="str">
        <f ca="1">IF(A537="","",IF(ISERROR(MATCH($I537,SorP!B:B,0)),"",INDIRECT("'SorP'!$A$"&amp;MATCH($N537&amp;$I537,SorP!C:C,0))))</f>
        <v/>
      </c>
      <c r="P537" s="99"/>
      <c r="Q537" s="74" t="str">
        <f t="shared" si="33"/>
        <v/>
      </c>
      <c r="R537" s="74" t="b">
        <f t="shared" si="34"/>
        <v>1</v>
      </c>
      <c r="S537" s="74" t="str">
        <f t="shared" si="35"/>
        <v/>
      </c>
    </row>
    <row r="538" s="74" customFormat="1" ht="20.15" customHeight="1" spans="1:19">
      <c r="A538" s="95"/>
      <c r="B538" s="95"/>
      <c r="C538" s="95"/>
      <c r="D538" s="95"/>
      <c r="E538" s="95"/>
      <c r="F538" s="95"/>
      <c r="G538" s="96"/>
      <c r="H538" s="96"/>
      <c r="I538" s="97"/>
      <c r="J538" s="97"/>
      <c r="K538" s="97"/>
      <c r="L538" s="97"/>
      <c r="M538" s="97"/>
      <c r="N538" s="98" t="str">
        <f ca="1" t="shared" si="32"/>
        <v/>
      </c>
      <c r="O538" s="98" t="str">
        <f ca="1">IF(A538="","",IF(ISERROR(MATCH($I538,SorP!B:B,0)),"",INDIRECT("'SorP'!$A$"&amp;MATCH($N538&amp;$I538,SorP!C:C,0))))</f>
        <v/>
      </c>
      <c r="P538" s="99"/>
      <c r="Q538" s="74" t="str">
        <f t="shared" si="33"/>
        <v/>
      </c>
      <c r="R538" s="74" t="b">
        <f t="shared" si="34"/>
        <v>1</v>
      </c>
      <c r="S538" s="74" t="str">
        <f t="shared" si="35"/>
        <v/>
      </c>
    </row>
    <row r="539" s="74" customFormat="1" ht="20.15" customHeight="1" spans="1:19">
      <c r="A539" s="95"/>
      <c r="B539" s="95"/>
      <c r="C539" s="95"/>
      <c r="D539" s="95"/>
      <c r="E539" s="95"/>
      <c r="F539" s="95"/>
      <c r="G539" s="96"/>
      <c r="H539" s="96"/>
      <c r="I539" s="97"/>
      <c r="J539" s="97"/>
      <c r="K539" s="97"/>
      <c r="L539" s="97"/>
      <c r="M539" s="97"/>
      <c r="N539" s="98" t="str">
        <f ca="1" t="shared" si="32"/>
        <v/>
      </c>
      <c r="O539" s="98" t="str">
        <f ca="1">IF(A539="","",IF(ISERROR(MATCH($I539,SorP!B:B,0)),"",INDIRECT("'SorP'!$A$"&amp;MATCH($N539&amp;$I539,SorP!C:C,0))))</f>
        <v/>
      </c>
      <c r="P539" s="99"/>
      <c r="Q539" s="74" t="str">
        <f t="shared" si="33"/>
        <v/>
      </c>
      <c r="R539" s="74" t="b">
        <f t="shared" si="34"/>
        <v>1</v>
      </c>
      <c r="S539" s="74" t="str">
        <f t="shared" si="35"/>
        <v/>
      </c>
    </row>
    <row r="540" s="74" customFormat="1" ht="20.15" customHeight="1" spans="1:19">
      <c r="A540" s="95"/>
      <c r="B540" s="95"/>
      <c r="C540" s="95"/>
      <c r="D540" s="95"/>
      <c r="E540" s="95"/>
      <c r="F540" s="95"/>
      <c r="G540" s="96"/>
      <c r="H540" s="96"/>
      <c r="I540" s="97"/>
      <c r="J540" s="97"/>
      <c r="K540" s="97"/>
      <c r="L540" s="97"/>
      <c r="M540" s="97"/>
      <c r="N540" s="98" t="str">
        <f ca="1" t="shared" si="32"/>
        <v/>
      </c>
      <c r="O540" s="98" t="str">
        <f ca="1">IF(A540="","",IF(ISERROR(MATCH($I540,SorP!B:B,0)),"",INDIRECT("'SorP'!$A$"&amp;MATCH($N540&amp;$I540,SorP!C:C,0))))</f>
        <v/>
      </c>
      <c r="P540" s="99"/>
      <c r="Q540" s="74" t="str">
        <f t="shared" si="33"/>
        <v/>
      </c>
      <c r="R540" s="74" t="b">
        <f t="shared" si="34"/>
        <v>1</v>
      </c>
      <c r="S540" s="74" t="str">
        <f t="shared" si="35"/>
        <v/>
      </c>
    </row>
    <row r="541" s="74" customFormat="1" ht="20.15" customHeight="1" spans="1:19">
      <c r="A541" s="95"/>
      <c r="B541" s="95"/>
      <c r="C541" s="95"/>
      <c r="D541" s="95"/>
      <c r="E541" s="95"/>
      <c r="F541" s="95"/>
      <c r="G541" s="96"/>
      <c r="H541" s="96"/>
      <c r="I541" s="97"/>
      <c r="J541" s="97"/>
      <c r="K541" s="97"/>
      <c r="L541" s="97"/>
      <c r="M541" s="97"/>
      <c r="N541" s="98" t="str">
        <f ca="1" t="shared" si="32"/>
        <v/>
      </c>
      <c r="O541" s="98" t="str">
        <f ca="1">IF(A541="","",IF(ISERROR(MATCH($I541,SorP!B:B,0)),"",INDIRECT("'SorP'!$A$"&amp;MATCH($N541&amp;$I541,SorP!C:C,0))))</f>
        <v/>
      </c>
      <c r="P541" s="99"/>
      <c r="Q541" s="74" t="str">
        <f t="shared" si="33"/>
        <v/>
      </c>
      <c r="R541" s="74" t="b">
        <f t="shared" si="34"/>
        <v>1</v>
      </c>
      <c r="S541" s="74" t="str">
        <f t="shared" si="35"/>
        <v/>
      </c>
    </row>
    <row r="542" s="74" customFormat="1" ht="20.15" customHeight="1" spans="1:19">
      <c r="A542" s="95"/>
      <c r="B542" s="95"/>
      <c r="C542" s="95"/>
      <c r="D542" s="95"/>
      <c r="E542" s="95"/>
      <c r="F542" s="95"/>
      <c r="G542" s="96"/>
      <c r="H542" s="96"/>
      <c r="I542" s="97"/>
      <c r="J542" s="97"/>
      <c r="K542" s="97"/>
      <c r="L542" s="97"/>
      <c r="M542" s="97"/>
      <c r="N542" s="98" t="str">
        <f ca="1" t="shared" si="32"/>
        <v/>
      </c>
      <c r="O542" s="98" t="str">
        <f ca="1">IF(A542="","",IF(ISERROR(MATCH($I542,SorP!B:B,0)),"",INDIRECT("'SorP'!$A$"&amp;MATCH($N542&amp;$I542,SorP!C:C,0))))</f>
        <v/>
      </c>
      <c r="P542" s="99"/>
      <c r="Q542" s="74" t="str">
        <f t="shared" si="33"/>
        <v/>
      </c>
      <c r="R542" s="74" t="b">
        <f t="shared" si="34"/>
        <v>1</v>
      </c>
      <c r="S542" s="74" t="str">
        <f t="shared" si="35"/>
        <v/>
      </c>
    </row>
    <row r="543" s="74" customFormat="1" ht="20.15" customHeight="1" spans="1:19">
      <c r="A543" s="95"/>
      <c r="B543" s="95"/>
      <c r="C543" s="95"/>
      <c r="D543" s="95"/>
      <c r="E543" s="95"/>
      <c r="F543" s="95"/>
      <c r="G543" s="96"/>
      <c r="H543" s="96"/>
      <c r="I543" s="97"/>
      <c r="J543" s="97"/>
      <c r="K543" s="97"/>
      <c r="L543" s="97"/>
      <c r="M543" s="97"/>
      <c r="N543" s="98" t="str">
        <f ca="1" t="shared" si="32"/>
        <v/>
      </c>
      <c r="O543" s="98" t="str">
        <f ca="1">IF(A543="","",IF(ISERROR(MATCH($I543,SorP!B:B,0)),"",INDIRECT("'SorP'!$A$"&amp;MATCH($N543&amp;$I543,SorP!C:C,0))))</f>
        <v/>
      </c>
      <c r="P543" s="99"/>
      <c r="Q543" s="74" t="str">
        <f t="shared" si="33"/>
        <v/>
      </c>
      <c r="R543" s="74" t="b">
        <f t="shared" si="34"/>
        <v>1</v>
      </c>
      <c r="S543" s="74" t="str">
        <f t="shared" si="35"/>
        <v/>
      </c>
    </row>
    <row r="544" s="74" customFormat="1" ht="20.15" customHeight="1" spans="1:19">
      <c r="A544" s="95"/>
      <c r="B544" s="95"/>
      <c r="C544" s="95"/>
      <c r="D544" s="95"/>
      <c r="E544" s="95"/>
      <c r="F544" s="95"/>
      <c r="G544" s="96"/>
      <c r="H544" s="96"/>
      <c r="I544" s="97"/>
      <c r="J544" s="97"/>
      <c r="K544" s="97"/>
      <c r="L544" s="97"/>
      <c r="M544" s="97"/>
      <c r="N544" s="98" t="str">
        <f ca="1" t="shared" si="32"/>
        <v/>
      </c>
      <c r="O544" s="98" t="str">
        <f ca="1">IF(A544="","",IF(ISERROR(MATCH($I544,SorP!B:B,0)),"",INDIRECT("'SorP'!$A$"&amp;MATCH($N544&amp;$I544,SorP!C:C,0))))</f>
        <v/>
      </c>
      <c r="P544" s="99"/>
      <c r="Q544" s="74" t="str">
        <f t="shared" si="33"/>
        <v/>
      </c>
      <c r="R544" s="74" t="b">
        <f t="shared" si="34"/>
        <v>1</v>
      </c>
      <c r="S544" s="74" t="str">
        <f t="shared" si="35"/>
        <v/>
      </c>
    </row>
    <row r="545" s="74" customFormat="1" ht="20.15" customHeight="1" spans="1:19">
      <c r="A545" s="95"/>
      <c r="B545" s="95"/>
      <c r="C545" s="95"/>
      <c r="D545" s="95"/>
      <c r="E545" s="95"/>
      <c r="F545" s="95"/>
      <c r="G545" s="96"/>
      <c r="H545" s="96"/>
      <c r="I545" s="97"/>
      <c r="J545" s="97"/>
      <c r="K545" s="97"/>
      <c r="L545" s="97"/>
      <c r="M545" s="97"/>
      <c r="N545" s="98" t="str">
        <f ca="1" t="shared" si="32"/>
        <v/>
      </c>
      <c r="O545" s="98" t="str">
        <f ca="1">IF(A545="","",IF(ISERROR(MATCH($I545,SorP!B:B,0)),"",INDIRECT("'SorP'!$A$"&amp;MATCH($N545&amp;$I545,SorP!C:C,0))))</f>
        <v/>
      </c>
      <c r="P545" s="99"/>
      <c r="Q545" s="74" t="str">
        <f t="shared" si="33"/>
        <v/>
      </c>
      <c r="R545" s="74" t="b">
        <f t="shared" si="34"/>
        <v>1</v>
      </c>
      <c r="S545" s="74" t="str">
        <f t="shared" si="35"/>
        <v/>
      </c>
    </row>
    <row r="546" s="74" customFormat="1" ht="20.15" customHeight="1" spans="1:19">
      <c r="A546" s="95"/>
      <c r="B546" s="95"/>
      <c r="C546" s="95"/>
      <c r="D546" s="95"/>
      <c r="E546" s="95"/>
      <c r="F546" s="95"/>
      <c r="G546" s="96"/>
      <c r="H546" s="96"/>
      <c r="I546" s="97"/>
      <c r="J546" s="97"/>
      <c r="K546" s="97"/>
      <c r="L546" s="97"/>
      <c r="M546" s="97"/>
      <c r="N546" s="98" t="str">
        <f ca="1" t="shared" si="32"/>
        <v/>
      </c>
      <c r="O546" s="98" t="str">
        <f ca="1">IF(A546="","",IF(ISERROR(MATCH($I546,SorP!B:B,0)),"",INDIRECT("'SorP'!$A$"&amp;MATCH($N546&amp;$I546,SorP!C:C,0))))</f>
        <v/>
      </c>
      <c r="P546" s="99"/>
      <c r="Q546" s="74" t="str">
        <f t="shared" si="33"/>
        <v/>
      </c>
      <c r="R546" s="74" t="b">
        <f t="shared" si="34"/>
        <v>1</v>
      </c>
      <c r="S546" s="74" t="str">
        <f t="shared" si="35"/>
        <v/>
      </c>
    </row>
    <row r="547" s="74" customFormat="1" ht="20.15" customHeight="1" spans="1:19">
      <c r="A547" s="95"/>
      <c r="B547" s="95"/>
      <c r="C547" s="95"/>
      <c r="D547" s="95"/>
      <c r="E547" s="95"/>
      <c r="F547" s="95"/>
      <c r="G547" s="96"/>
      <c r="H547" s="96"/>
      <c r="I547" s="97"/>
      <c r="J547" s="97"/>
      <c r="K547" s="97"/>
      <c r="L547" s="97"/>
      <c r="M547" s="97"/>
      <c r="N547" s="98" t="str">
        <f ca="1" t="shared" si="32"/>
        <v/>
      </c>
      <c r="O547" s="98" t="str">
        <f ca="1">IF(A547="","",IF(ISERROR(MATCH($I547,SorP!B:B,0)),"",INDIRECT("'SorP'!$A$"&amp;MATCH($N547&amp;$I547,SorP!C:C,0))))</f>
        <v/>
      </c>
      <c r="P547" s="99"/>
      <c r="Q547" s="74" t="str">
        <f t="shared" si="33"/>
        <v/>
      </c>
      <c r="R547" s="74" t="b">
        <f t="shared" si="34"/>
        <v>1</v>
      </c>
      <c r="S547" s="74" t="str">
        <f t="shared" si="35"/>
        <v/>
      </c>
    </row>
    <row r="548" s="74" customFormat="1" ht="20.15" customHeight="1" spans="1:19">
      <c r="A548" s="95"/>
      <c r="B548" s="95"/>
      <c r="C548" s="95"/>
      <c r="D548" s="95"/>
      <c r="E548" s="95"/>
      <c r="F548" s="95"/>
      <c r="G548" s="96"/>
      <c r="H548" s="96"/>
      <c r="I548" s="97"/>
      <c r="J548" s="97"/>
      <c r="K548" s="97"/>
      <c r="L548" s="97"/>
      <c r="M548" s="97"/>
      <c r="N548" s="98" t="str">
        <f ca="1" t="shared" si="32"/>
        <v/>
      </c>
      <c r="O548" s="98" t="str">
        <f ca="1">IF(A548="","",IF(ISERROR(MATCH($I548,SorP!B:B,0)),"",INDIRECT("'SorP'!$A$"&amp;MATCH($N548&amp;$I548,SorP!C:C,0))))</f>
        <v/>
      </c>
      <c r="P548" s="99"/>
      <c r="Q548" s="74" t="str">
        <f t="shared" si="33"/>
        <v/>
      </c>
      <c r="R548" s="74" t="b">
        <f t="shared" si="34"/>
        <v>1</v>
      </c>
      <c r="S548" s="74" t="str">
        <f t="shared" si="35"/>
        <v/>
      </c>
    </row>
    <row r="549" s="74" customFormat="1" ht="20.15" customHeight="1" spans="1:19">
      <c r="A549" s="95"/>
      <c r="B549" s="95"/>
      <c r="C549" s="95"/>
      <c r="D549" s="95"/>
      <c r="E549" s="95"/>
      <c r="F549" s="95"/>
      <c r="G549" s="96"/>
      <c r="H549" s="96"/>
      <c r="I549" s="97"/>
      <c r="J549" s="97"/>
      <c r="K549" s="97"/>
      <c r="L549" s="97"/>
      <c r="M549" s="97"/>
      <c r="N549" s="98" t="str">
        <f ca="1" t="shared" si="32"/>
        <v/>
      </c>
      <c r="O549" s="98" t="str">
        <f ca="1">IF(A549="","",IF(ISERROR(MATCH($I549,SorP!B:B,0)),"",INDIRECT("'SorP'!$A$"&amp;MATCH($N549&amp;$I549,SorP!C:C,0))))</f>
        <v/>
      </c>
      <c r="P549" s="99"/>
      <c r="Q549" s="74" t="str">
        <f t="shared" si="33"/>
        <v/>
      </c>
      <c r="R549" s="74" t="b">
        <f t="shared" si="34"/>
        <v>1</v>
      </c>
      <c r="S549" s="74" t="str">
        <f t="shared" si="35"/>
        <v/>
      </c>
    </row>
    <row r="550" s="74" customFormat="1" ht="20.15" customHeight="1" spans="1:19">
      <c r="A550" s="95"/>
      <c r="B550" s="95"/>
      <c r="C550" s="95"/>
      <c r="D550" s="95"/>
      <c r="E550" s="95"/>
      <c r="F550" s="95"/>
      <c r="G550" s="96"/>
      <c r="H550" s="96"/>
      <c r="I550" s="97"/>
      <c r="J550" s="97"/>
      <c r="K550" s="97"/>
      <c r="L550" s="97"/>
      <c r="M550" s="97"/>
      <c r="N550" s="98" t="str">
        <f ca="1" t="shared" si="32"/>
        <v/>
      </c>
      <c r="O550" s="98" t="str">
        <f ca="1">IF(A550="","",IF(ISERROR(MATCH($I550,SorP!B:B,0)),"",INDIRECT("'SorP'!$A$"&amp;MATCH($N550&amp;$I550,SorP!C:C,0))))</f>
        <v/>
      </c>
      <c r="P550" s="99"/>
      <c r="Q550" s="74" t="str">
        <f t="shared" si="33"/>
        <v/>
      </c>
      <c r="R550" s="74" t="b">
        <f t="shared" si="34"/>
        <v>1</v>
      </c>
      <c r="S550" s="74" t="str">
        <f t="shared" si="35"/>
        <v/>
      </c>
    </row>
    <row r="551" s="74" customFormat="1" ht="20.15" customHeight="1" spans="1:19">
      <c r="A551" s="95"/>
      <c r="B551" s="95"/>
      <c r="C551" s="95"/>
      <c r="D551" s="95"/>
      <c r="E551" s="95"/>
      <c r="F551" s="95"/>
      <c r="G551" s="96"/>
      <c r="H551" s="96"/>
      <c r="I551" s="97"/>
      <c r="J551" s="97"/>
      <c r="K551" s="97"/>
      <c r="L551" s="97"/>
      <c r="M551" s="97"/>
      <c r="N551" s="98" t="str">
        <f ca="1" t="shared" si="32"/>
        <v/>
      </c>
      <c r="O551" s="98" t="str">
        <f ca="1">IF(A551="","",IF(ISERROR(MATCH($I551,SorP!B:B,0)),"",INDIRECT("'SorP'!$A$"&amp;MATCH($N551&amp;$I551,SorP!C:C,0))))</f>
        <v/>
      </c>
      <c r="P551" s="99"/>
      <c r="Q551" s="74" t="str">
        <f t="shared" si="33"/>
        <v/>
      </c>
      <c r="R551" s="74" t="b">
        <f t="shared" si="34"/>
        <v>1</v>
      </c>
      <c r="S551" s="74" t="str">
        <f t="shared" si="35"/>
        <v/>
      </c>
    </row>
    <row r="552" s="74" customFormat="1" ht="20.15" customHeight="1" spans="1:19">
      <c r="A552" s="95"/>
      <c r="B552" s="95"/>
      <c r="C552" s="95"/>
      <c r="D552" s="95"/>
      <c r="E552" s="95"/>
      <c r="F552" s="95"/>
      <c r="G552" s="96"/>
      <c r="H552" s="96"/>
      <c r="I552" s="97"/>
      <c r="J552" s="97"/>
      <c r="K552" s="97"/>
      <c r="L552" s="97"/>
      <c r="M552" s="97"/>
      <c r="N552" s="98" t="str">
        <f ca="1" t="shared" si="32"/>
        <v/>
      </c>
      <c r="O552" s="98" t="str">
        <f ca="1">IF(A552="","",IF(ISERROR(MATCH($I552,SorP!B:B,0)),"",INDIRECT("'SorP'!$A$"&amp;MATCH($N552&amp;$I552,SorP!C:C,0))))</f>
        <v/>
      </c>
      <c r="P552" s="99"/>
      <c r="Q552" s="74" t="str">
        <f t="shared" si="33"/>
        <v/>
      </c>
      <c r="R552" s="74" t="b">
        <f t="shared" si="34"/>
        <v>1</v>
      </c>
      <c r="S552" s="74" t="str">
        <f t="shared" si="35"/>
        <v/>
      </c>
    </row>
    <row r="553" s="74" customFormat="1" ht="20.15" customHeight="1" spans="1:19">
      <c r="A553" s="95"/>
      <c r="B553" s="95"/>
      <c r="C553" s="95"/>
      <c r="D553" s="95"/>
      <c r="E553" s="95"/>
      <c r="F553" s="95"/>
      <c r="G553" s="96"/>
      <c r="H553" s="96"/>
      <c r="I553" s="97"/>
      <c r="J553" s="97"/>
      <c r="K553" s="97"/>
      <c r="L553" s="97"/>
      <c r="M553" s="97"/>
      <c r="N553" s="98" t="str">
        <f ca="1" t="shared" si="32"/>
        <v/>
      </c>
      <c r="O553" s="98" t="str">
        <f ca="1">IF(A553="","",IF(ISERROR(MATCH($I553,SorP!B:B,0)),"",INDIRECT("'SorP'!$A$"&amp;MATCH($N553&amp;$I553,SorP!C:C,0))))</f>
        <v/>
      </c>
      <c r="P553" s="99"/>
      <c r="Q553" s="74" t="str">
        <f t="shared" si="33"/>
        <v/>
      </c>
      <c r="R553" s="74" t="b">
        <f t="shared" si="34"/>
        <v>1</v>
      </c>
      <c r="S553" s="74" t="str">
        <f t="shared" si="35"/>
        <v/>
      </c>
    </row>
    <row r="554" s="74" customFormat="1" ht="20.15" customHeight="1" spans="1:19">
      <c r="A554" s="95"/>
      <c r="B554" s="95"/>
      <c r="C554" s="95"/>
      <c r="D554" s="95"/>
      <c r="E554" s="95"/>
      <c r="F554" s="95"/>
      <c r="G554" s="96"/>
      <c r="H554" s="96"/>
      <c r="I554" s="97"/>
      <c r="J554" s="97"/>
      <c r="K554" s="97"/>
      <c r="L554" s="97"/>
      <c r="M554" s="97"/>
      <c r="N554" s="98" t="str">
        <f ca="1" t="shared" si="32"/>
        <v/>
      </c>
      <c r="O554" s="98" t="str">
        <f ca="1">IF(A554="","",IF(ISERROR(MATCH($I554,SorP!B:B,0)),"",INDIRECT("'SorP'!$A$"&amp;MATCH($N554&amp;$I554,SorP!C:C,0))))</f>
        <v/>
      </c>
      <c r="P554" s="99"/>
      <c r="Q554" s="74" t="str">
        <f t="shared" si="33"/>
        <v/>
      </c>
      <c r="R554" s="74" t="b">
        <f t="shared" si="34"/>
        <v>1</v>
      </c>
      <c r="S554" s="74" t="str">
        <f t="shared" si="35"/>
        <v/>
      </c>
    </row>
    <row r="555" s="74" customFormat="1" ht="20.15" customHeight="1" spans="1:19">
      <c r="A555" s="95"/>
      <c r="B555" s="95"/>
      <c r="C555" s="95"/>
      <c r="D555" s="95"/>
      <c r="E555" s="95"/>
      <c r="F555" s="95"/>
      <c r="G555" s="96"/>
      <c r="H555" s="96"/>
      <c r="I555" s="97"/>
      <c r="J555" s="97"/>
      <c r="K555" s="97"/>
      <c r="L555" s="97"/>
      <c r="M555" s="97"/>
      <c r="N555" s="98" t="str">
        <f ca="1" t="shared" si="32"/>
        <v/>
      </c>
      <c r="O555" s="98" t="str">
        <f ca="1">IF(A555="","",IF(ISERROR(MATCH($I555,SorP!B:B,0)),"",INDIRECT("'SorP'!$A$"&amp;MATCH($N555&amp;$I555,SorP!C:C,0))))</f>
        <v/>
      </c>
      <c r="P555" s="99"/>
      <c r="Q555" s="74" t="str">
        <f t="shared" si="33"/>
        <v/>
      </c>
      <c r="R555" s="74" t="b">
        <f t="shared" si="34"/>
        <v>1</v>
      </c>
      <c r="S555" s="74" t="str">
        <f t="shared" si="35"/>
        <v/>
      </c>
    </row>
    <row r="556" s="74" customFormat="1" ht="20.15" customHeight="1" spans="1:19">
      <c r="A556" s="95"/>
      <c r="B556" s="95"/>
      <c r="C556" s="95"/>
      <c r="D556" s="95"/>
      <c r="E556" s="95"/>
      <c r="F556" s="95"/>
      <c r="G556" s="96"/>
      <c r="H556" s="96"/>
      <c r="I556" s="97"/>
      <c r="J556" s="97"/>
      <c r="K556" s="97"/>
      <c r="L556" s="97"/>
      <c r="M556" s="97"/>
      <c r="N556" s="98" t="str">
        <f ca="1" t="shared" si="32"/>
        <v/>
      </c>
      <c r="O556" s="98" t="str">
        <f ca="1">IF(A556="","",IF(ISERROR(MATCH($I556,SorP!B:B,0)),"",INDIRECT("'SorP'!$A$"&amp;MATCH($N556&amp;$I556,SorP!C:C,0))))</f>
        <v/>
      </c>
      <c r="P556" s="99"/>
      <c r="Q556" s="74" t="str">
        <f t="shared" si="33"/>
        <v/>
      </c>
      <c r="R556" s="74" t="b">
        <f t="shared" si="34"/>
        <v>1</v>
      </c>
      <c r="S556" s="74" t="str">
        <f t="shared" si="35"/>
        <v/>
      </c>
    </row>
    <row r="557" s="74" customFormat="1" ht="20.15" customHeight="1" spans="1:19">
      <c r="A557" s="95"/>
      <c r="B557" s="95"/>
      <c r="C557" s="95"/>
      <c r="D557" s="95"/>
      <c r="E557" s="95"/>
      <c r="F557" s="95"/>
      <c r="G557" s="96"/>
      <c r="H557" s="96"/>
      <c r="I557" s="97"/>
      <c r="J557" s="97"/>
      <c r="K557" s="97"/>
      <c r="L557" s="97"/>
      <c r="M557" s="97"/>
      <c r="N557" s="98" t="str">
        <f ca="1" t="shared" si="32"/>
        <v/>
      </c>
      <c r="O557" s="98" t="str">
        <f ca="1">IF(A557="","",IF(ISERROR(MATCH($I557,SorP!B:B,0)),"",INDIRECT("'SorP'!$A$"&amp;MATCH($N557&amp;$I557,SorP!C:C,0))))</f>
        <v/>
      </c>
      <c r="P557" s="99"/>
      <c r="Q557" s="74" t="str">
        <f t="shared" si="33"/>
        <v/>
      </c>
      <c r="R557" s="74" t="b">
        <f t="shared" si="34"/>
        <v>1</v>
      </c>
      <c r="S557" s="74" t="str">
        <f t="shared" si="35"/>
        <v/>
      </c>
    </row>
    <row r="558" s="74" customFormat="1" ht="20.15" customHeight="1" spans="1:19">
      <c r="A558" s="95"/>
      <c r="B558" s="95"/>
      <c r="C558" s="95"/>
      <c r="D558" s="95"/>
      <c r="E558" s="95"/>
      <c r="F558" s="95"/>
      <c r="G558" s="96"/>
      <c r="H558" s="96"/>
      <c r="I558" s="97"/>
      <c r="J558" s="97"/>
      <c r="K558" s="97"/>
      <c r="L558" s="97"/>
      <c r="M558" s="97"/>
      <c r="N558" s="98" t="str">
        <f ca="1" t="shared" si="32"/>
        <v/>
      </c>
      <c r="O558" s="98" t="str">
        <f ca="1">IF(A558="","",IF(ISERROR(MATCH($I558,SorP!B:B,0)),"",INDIRECT("'SorP'!$A$"&amp;MATCH($N558&amp;$I558,SorP!C:C,0))))</f>
        <v/>
      </c>
      <c r="P558" s="99"/>
      <c r="Q558" s="74" t="str">
        <f t="shared" si="33"/>
        <v/>
      </c>
      <c r="R558" s="74" t="b">
        <f t="shared" si="34"/>
        <v>1</v>
      </c>
      <c r="S558" s="74" t="str">
        <f t="shared" si="35"/>
        <v/>
      </c>
    </row>
    <row r="559" s="74" customFormat="1" ht="20.15" customHeight="1" spans="1:19">
      <c r="A559" s="95"/>
      <c r="B559" s="95"/>
      <c r="C559" s="95"/>
      <c r="D559" s="95"/>
      <c r="E559" s="95"/>
      <c r="F559" s="95"/>
      <c r="G559" s="96"/>
      <c r="H559" s="96"/>
      <c r="I559" s="97"/>
      <c r="J559" s="97"/>
      <c r="K559" s="97"/>
      <c r="L559" s="97"/>
      <c r="M559" s="97"/>
      <c r="N559" s="98" t="str">
        <f ca="1" t="shared" si="32"/>
        <v/>
      </c>
      <c r="O559" s="98" t="str">
        <f ca="1">IF(A559="","",IF(ISERROR(MATCH($I559,SorP!B:B,0)),"",INDIRECT("'SorP'!$A$"&amp;MATCH($N559&amp;$I559,SorP!C:C,0))))</f>
        <v/>
      </c>
      <c r="P559" s="99"/>
      <c r="Q559" s="74" t="str">
        <f t="shared" si="33"/>
        <v/>
      </c>
      <c r="R559" s="74" t="b">
        <f t="shared" si="34"/>
        <v>1</v>
      </c>
      <c r="S559" s="74" t="str">
        <f t="shared" si="35"/>
        <v/>
      </c>
    </row>
    <row r="560" s="74" customFormat="1" ht="20.15" customHeight="1" spans="1:19">
      <c r="A560" s="95"/>
      <c r="B560" s="95"/>
      <c r="C560" s="95"/>
      <c r="D560" s="95"/>
      <c r="E560" s="95"/>
      <c r="F560" s="95"/>
      <c r="G560" s="96"/>
      <c r="H560" s="96"/>
      <c r="I560" s="97"/>
      <c r="J560" s="97"/>
      <c r="K560" s="97"/>
      <c r="L560" s="97"/>
      <c r="M560" s="97"/>
      <c r="N560" s="98" t="str">
        <f ca="1" t="shared" si="32"/>
        <v/>
      </c>
      <c r="O560" s="98" t="str">
        <f ca="1">IF(A560="","",IF(ISERROR(MATCH($I560,SorP!B:B,0)),"",INDIRECT("'SorP'!$A$"&amp;MATCH($N560&amp;$I560,SorP!C:C,0))))</f>
        <v/>
      </c>
      <c r="P560" s="99"/>
      <c r="Q560" s="74" t="str">
        <f t="shared" si="33"/>
        <v/>
      </c>
      <c r="R560" s="74" t="b">
        <f t="shared" si="34"/>
        <v>1</v>
      </c>
      <c r="S560" s="74" t="str">
        <f t="shared" si="35"/>
        <v/>
      </c>
    </row>
    <row r="561" s="74" customFormat="1" ht="20.15" customHeight="1" spans="1:19">
      <c r="A561" s="95"/>
      <c r="B561" s="95"/>
      <c r="C561" s="95"/>
      <c r="D561" s="95"/>
      <c r="E561" s="95"/>
      <c r="F561" s="95"/>
      <c r="G561" s="96"/>
      <c r="H561" s="96"/>
      <c r="I561" s="97"/>
      <c r="J561" s="97"/>
      <c r="K561" s="97"/>
      <c r="L561" s="97"/>
      <c r="M561" s="97"/>
      <c r="N561" s="98" t="str">
        <f ca="1" t="shared" si="32"/>
        <v/>
      </c>
      <c r="O561" s="98" t="str">
        <f ca="1">IF(A561="","",IF(ISERROR(MATCH($I561,SorP!B:B,0)),"",INDIRECT("'SorP'!$A$"&amp;MATCH($N561&amp;$I561,SorP!C:C,0))))</f>
        <v/>
      </c>
      <c r="P561" s="99"/>
      <c r="Q561" s="74" t="str">
        <f t="shared" si="33"/>
        <v/>
      </c>
      <c r="R561" s="74" t="b">
        <f t="shared" si="34"/>
        <v>1</v>
      </c>
      <c r="S561" s="74" t="str">
        <f t="shared" si="35"/>
        <v/>
      </c>
    </row>
    <row r="562" s="74" customFormat="1" ht="20.15" customHeight="1" spans="1:19">
      <c r="A562" s="95"/>
      <c r="B562" s="95"/>
      <c r="C562" s="95"/>
      <c r="D562" s="95"/>
      <c r="E562" s="95"/>
      <c r="F562" s="95"/>
      <c r="G562" s="96"/>
      <c r="H562" s="96"/>
      <c r="I562" s="97"/>
      <c r="J562" s="97"/>
      <c r="K562" s="97"/>
      <c r="L562" s="97"/>
      <c r="M562" s="97"/>
      <c r="N562" s="98" t="str">
        <f ca="1" t="shared" si="32"/>
        <v/>
      </c>
      <c r="O562" s="98" t="str">
        <f ca="1">IF(A562="","",IF(ISERROR(MATCH($I562,SorP!B:B,0)),"",INDIRECT("'SorP'!$A$"&amp;MATCH($N562&amp;$I562,SorP!C:C,0))))</f>
        <v/>
      </c>
      <c r="P562" s="99"/>
      <c r="Q562" s="74" t="str">
        <f t="shared" si="33"/>
        <v/>
      </c>
      <c r="R562" s="74" t="b">
        <f t="shared" si="34"/>
        <v>1</v>
      </c>
      <c r="S562" s="74" t="str">
        <f t="shared" si="35"/>
        <v/>
      </c>
    </row>
    <row r="563" s="74" customFormat="1" ht="20.15" customHeight="1" spans="1:19">
      <c r="A563" s="95"/>
      <c r="B563" s="95"/>
      <c r="C563" s="95"/>
      <c r="D563" s="95"/>
      <c r="E563" s="95"/>
      <c r="F563" s="95"/>
      <c r="G563" s="96"/>
      <c r="H563" s="96"/>
      <c r="I563" s="97"/>
      <c r="J563" s="97"/>
      <c r="K563" s="97"/>
      <c r="L563" s="97"/>
      <c r="M563" s="97"/>
      <c r="N563" s="98" t="str">
        <f ca="1" t="shared" si="32"/>
        <v/>
      </c>
      <c r="O563" s="98" t="str">
        <f ca="1">IF(A563="","",IF(ISERROR(MATCH($I563,SorP!B:B,0)),"",INDIRECT("'SorP'!$A$"&amp;MATCH($N563&amp;$I563,SorP!C:C,0))))</f>
        <v/>
      </c>
      <c r="P563" s="99"/>
      <c r="Q563" s="74" t="str">
        <f t="shared" si="33"/>
        <v/>
      </c>
      <c r="R563" s="74" t="b">
        <f t="shared" si="34"/>
        <v>1</v>
      </c>
      <c r="S563" s="74" t="str">
        <f t="shared" si="35"/>
        <v/>
      </c>
    </row>
    <row r="564" s="74" customFormat="1" ht="20.15" customHeight="1" spans="1:19">
      <c r="A564" s="95"/>
      <c r="B564" s="95"/>
      <c r="C564" s="95"/>
      <c r="D564" s="95"/>
      <c r="E564" s="95"/>
      <c r="F564" s="95"/>
      <c r="G564" s="96"/>
      <c r="H564" s="96"/>
      <c r="I564" s="97"/>
      <c r="J564" s="97"/>
      <c r="K564" s="97"/>
      <c r="L564" s="97"/>
      <c r="M564" s="97"/>
      <c r="N564" s="98" t="str">
        <f ca="1" t="shared" si="32"/>
        <v/>
      </c>
      <c r="O564" s="98" t="str">
        <f ca="1">IF(A564="","",IF(ISERROR(MATCH($I564,SorP!B:B,0)),"",INDIRECT("'SorP'!$A$"&amp;MATCH($N564&amp;$I564,SorP!C:C,0))))</f>
        <v/>
      </c>
      <c r="P564" s="99"/>
      <c r="Q564" s="74" t="str">
        <f t="shared" si="33"/>
        <v/>
      </c>
      <c r="R564" s="74" t="b">
        <f t="shared" si="34"/>
        <v>1</v>
      </c>
      <c r="S564" s="74" t="str">
        <f t="shared" si="35"/>
        <v/>
      </c>
    </row>
    <row r="565" s="74" customFormat="1" ht="20.15" customHeight="1" spans="1:19">
      <c r="A565" s="95"/>
      <c r="B565" s="95"/>
      <c r="C565" s="95"/>
      <c r="D565" s="95"/>
      <c r="E565" s="95"/>
      <c r="F565" s="95"/>
      <c r="G565" s="96"/>
      <c r="H565" s="96"/>
      <c r="I565" s="97"/>
      <c r="J565" s="97"/>
      <c r="K565" s="97"/>
      <c r="L565" s="97"/>
      <c r="M565" s="97"/>
      <c r="N565" s="98" t="str">
        <f ca="1" t="shared" si="32"/>
        <v/>
      </c>
      <c r="O565" s="98" t="str">
        <f ca="1">IF(A565="","",IF(ISERROR(MATCH($I565,SorP!B:B,0)),"",INDIRECT("'SorP'!$A$"&amp;MATCH($N565&amp;$I565,SorP!C:C,0))))</f>
        <v/>
      </c>
      <c r="P565" s="99"/>
      <c r="Q565" s="74" t="str">
        <f t="shared" si="33"/>
        <v/>
      </c>
      <c r="R565" s="74" t="b">
        <f t="shared" si="34"/>
        <v>1</v>
      </c>
      <c r="S565" s="74" t="str">
        <f t="shared" si="35"/>
        <v/>
      </c>
    </row>
    <row r="566" s="74" customFormat="1" ht="20.15" customHeight="1" spans="1:19">
      <c r="A566" s="95"/>
      <c r="B566" s="95"/>
      <c r="C566" s="95"/>
      <c r="D566" s="95"/>
      <c r="E566" s="95"/>
      <c r="F566" s="95"/>
      <c r="G566" s="96"/>
      <c r="H566" s="96"/>
      <c r="I566" s="97"/>
      <c r="J566" s="97"/>
      <c r="K566" s="97"/>
      <c r="L566" s="97"/>
      <c r="M566" s="97"/>
      <c r="N566" s="98" t="str">
        <f ca="1" t="shared" si="32"/>
        <v/>
      </c>
      <c r="O566" s="98" t="str">
        <f ca="1">IF(A566="","",IF(ISERROR(MATCH($I566,SorP!B:B,0)),"",INDIRECT("'SorP'!$A$"&amp;MATCH($N566&amp;$I566,SorP!C:C,0))))</f>
        <v/>
      </c>
      <c r="P566" s="99"/>
      <c r="Q566" s="74" t="str">
        <f t="shared" si="33"/>
        <v/>
      </c>
      <c r="R566" s="74" t="b">
        <f t="shared" si="34"/>
        <v>1</v>
      </c>
      <c r="S566" s="74" t="str">
        <f t="shared" si="35"/>
        <v/>
      </c>
    </row>
    <row r="567" s="74" customFormat="1" ht="20.15" customHeight="1" spans="1:19">
      <c r="A567" s="95"/>
      <c r="B567" s="95"/>
      <c r="C567" s="95"/>
      <c r="D567" s="95"/>
      <c r="E567" s="95"/>
      <c r="F567" s="95"/>
      <c r="G567" s="96"/>
      <c r="H567" s="96"/>
      <c r="I567" s="97"/>
      <c r="J567" s="97"/>
      <c r="K567" s="97"/>
      <c r="L567" s="97"/>
      <c r="M567" s="97"/>
      <c r="N567" s="98" t="str">
        <f ca="1" t="shared" si="32"/>
        <v/>
      </c>
      <c r="O567" s="98" t="str">
        <f ca="1">IF(A567="","",IF(ISERROR(MATCH($I567,SorP!B:B,0)),"",INDIRECT("'SorP'!$A$"&amp;MATCH($N567&amp;$I567,SorP!C:C,0))))</f>
        <v/>
      </c>
      <c r="P567" s="99"/>
      <c r="Q567" s="74" t="str">
        <f t="shared" si="33"/>
        <v/>
      </c>
      <c r="R567" s="74" t="b">
        <f t="shared" si="34"/>
        <v>1</v>
      </c>
      <c r="S567" s="74" t="str">
        <f t="shared" si="35"/>
        <v/>
      </c>
    </row>
    <row r="568" s="74" customFormat="1" ht="20.15" customHeight="1" spans="1:19">
      <c r="A568" s="95"/>
      <c r="B568" s="95"/>
      <c r="C568" s="95"/>
      <c r="D568" s="95"/>
      <c r="E568" s="95"/>
      <c r="F568" s="95"/>
      <c r="G568" s="96"/>
      <c r="H568" s="96"/>
      <c r="I568" s="97"/>
      <c r="J568" s="97"/>
      <c r="K568" s="97"/>
      <c r="L568" s="97"/>
      <c r="M568" s="97"/>
      <c r="N568" s="98" t="str">
        <f ca="1" t="shared" si="32"/>
        <v/>
      </c>
      <c r="O568" s="98" t="str">
        <f ca="1">IF(A568="","",IF(ISERROR(MATCH($I568,SorP!B:B,0)),"",INDIRECT("'SorP'!$A$"&amp;MATCH($N568&amp;$I568,SorP!C:C,0))))</f>
        <v/>
      </c>
      <c r="P568" s="99"/>
      <c r="Q568" s="74" t="str">
        <f t="shared" si="33"/>
        <v/>
      </c>
      <c r="R568" s="74" t="b">
        <f t="shared" si="34"/>
        <v>1</v>
      </c>
      <c r="S568" s="74" t="str">
        <f t="shared" si="35"/>
        <v/>
      </c>
    </row>
    <row r="569" s="74" customFormat="1" ht="20.15" customHeight="1" spans="1:19">
      <c r="A569" s="95"/>
      <c r="B569" s="95"/>
      <c r="C569" s="95"/>
      <c r="D569" s="95"/>
      <c r="E569" s="95"/>
      <c r="F569" s="95"/>
      <c r="G569" s="96"/>
      <c r="H569" s="96"/>
      <c r="I569" s="97"/>
      <c r="J569" s="97"/>
      <c r="K569" s="97"/>
      <c r="L569" s="97"/>
      <c r="M569" s="97"/>
      <c r="N569" s="98" t="str">
        <f ca="1" t="shared" si="32"/>
        <v/>
      </c>
      <c r="O569" s="98" t="str">
        <f ca="1">IF(A569="","",IF(ISERROR(MATCH($I569,SorP!B:B,0)),"",INDIRECT("'SorP'!$A$"&amp;MATCH($N569&amp;$I569,SorP!C:C,0))))</f>
        <v/>
      </c>
      <c r="P569" s="99"/>
      <c r="Q569" s="74" t="str">
        <f t="shared" si="33"/>
        <v/>
      </c>
      <c r="R569" s="74" t="b">
        <f t="shared" si="34"/>
        <v>1</v>
      </c>
      <c r="S569" s="74" t="str">
        <f t="shared" si="35"/>
        <v/>
      </c>
    </row>
    <row r="570" s="74" customFormat="1" ht="20.15" customHeight="1" spans="1:19">
      <c r="A570" s="95"/>
      <c r="B570" s="95"/>
      <c r="C570" s="95"/>
      <c r="D570" s="95"/>
      <c r="E570" s="95"/>
      <c r="F570" s="95"/>
      <c r="G570" s="96"/>
      <c r="H570" s="96"/>
      <c r="I570" s="97"/>
      <c r="J570" s="97"/>
      <c r="K570" s="97"/>
      <c r="L570" s="97"/>
      <c r="M570" s="97"/>
      <c r="N570" s="98" t="str">
        <f ca="1" t="shared" si="32"/>
        <v/>
      </c>
      <c r="O570" s="98" t="str">
        <f ca="1">IF(A570="","",IF(ISERROR(MATCH($I570,SorP!B:B,0)),"",INDIRECT("'SorP'!$A$"&amp;MATCH($N570&amp;$I570,SorP!C:C,0))))</f>
        <v/>
      </c>
      <c r="P570" s="99"/>
      <c r="Q570" s="74" t="str">
        <f t="shared" si="33"/>
        <v/>
      </c>
      <c r="R570" s="74" t="b">
        <f t="shared" si="34"/>
        <v>1</v>
      </c>
      <c r="S570" s="74" t="str">
        <f t="shared" si="35"/>
        <v/>
      </c>
    </row>
    <row r="571" s="74" customFormat="1" ht="20.15" customHeight="1" spans="1:19">
      <c r="A571" s="95"/>
      <c r="B571" s="95"/>
      <c r="C571" s="95"/>
      <c r="D571" s="95"/>
      <c r="E571" s="95"/>
      <c r="F571" s="95"/>
      <c r="G571" s="96"/>
      <c r="H571" s="96"/>
      <c r="I571" s="97"/>
      <c r="J571" s="97"/>
      <c r="K571" s="97"/>
      <c r="L571" s="97"/>
      <c r="M571" s="97"/>
      <c r="N571" s="98" t="str">
        <f ca="1" t="shared" si="32"/>
        <v/>
      </c>
      <c r="O571" s="98" t="str">
        <f ca="1">IF(A571="","",IF(ISERROR(MATCH($I571,SorP!B:B,0)),"",INDIRECT("'SorP'!$A$"&amp;MATCH($N571&amp;$I571,SorP!C:C,0))))</f>
        <v/>
      </c>
      <c r="P571" s="99"/>
      <c r="Q571" s="74" t="str">
        <f t="shared" si="33"/>
        <v/>
      </c>
      <c r="R571" s="74" t="b">
        <f t="shared" si="34"/>
        <v>1</v>
      </c>
      <c r="S571" s="74" t="str">
        <f t="shared" si="35"/>
        <v/>
      </c>
    </row>
    <row r="572" s="74" customFormat="1" ht="20.15" customHeight="1" spans="1:19">
      <c r="A572" s="95"/>
      <c r="B572" s="95"/>
      <c r="C572" s="95"/>
      <c r="D572" s="95"/>
      <c r="E572" s="95"/>
      <c r="F572" s="95"/>
      <c r="G572" s="96"/>
      <c r="H572" s="96"/>
      <c r="I572" s="97"/>
      <c r="J572" s="97"/>
      <c r="K572" s="97"/>
      <c r="L572" s="97"/>
      <c r="M572" s="97"/>
      <c r="N572" s="98" t="str">
        <f ca="1" t="shared" si="32"/>
        <v/>
      </c>
      <c r="O572" s="98" t="str">
        <f ca="1">IF(A572="","",IF(ISERROR(MATCH($I572,SorP!B:B,0)),"",INDIRECT("'SorP'!$A$"&amp;MATCH($N572&amp;$I572,SorP!C:C,0))))</f>
        <v/>
      </c>
      <c r="P572" s="99"/>
      <c r="Q572" s="74" t="str">
        <f t="shared" si="33"/>
        <v/>
      </c>
      <c r="R572" s="74" t="b">
        <f t="shared" si="34"/>
        <v>1</v>
      </c>
      <c r="S572" s="74" t="str">
        <f t="shared" si="35"/>
        <v/>
      </c>
    </row>
    <row r="573" s="74" customFormat="1" ht="20.15" customHeight="1" spans="1:19">
      <c r="A573" s="95"/>
      <c r="B573" s="95"/>
      <c r="C573" s="95"/>
      <c r="D573" s="95"/>
      <c r="E573" s="95"/>
      <c r="F573" s="95"/>
      <c r="G573" s="96"/>
      <c r="H573" s="96"/>
      <c r="I573" s="97"/>
      <c r="J573" s="97"/>
      <c r="K573" s="97"/>
      <c r="L573" s="97"/>
      <c r="M573" s="97"/>
      <c r="N573" s="98" t="str">
        <f ca="1" t="shared" si="32"/>
        <v/>
      </c>
      <c r="O573" s="98" t="str">
        <f ca="1">IF(A573="","",IF(ISERROR(MATCH($I573,SorP!B:B,0)),"",INDIRECT("'SorP'!$A$"&amp;MATCH($N573&amp;$I573,SorP!C:C,0))))</f>
        <v/>
      </c>
      <c r="P573" s="99"/>
      <c r="Q573" s="74" t="str">
        <f t="shared" si="33"/>
        <v/>
      </c>
      <c r="R573" s="74" t="b">
        <f t="shared" si="34"/>
        <v>1</v>
      </c>
      <c r="S573" s="74" t="str">
        <f t="shared" si="35"/>
        <v/>
      </c>
    </row>
    <row r="574" s="74" customFormat="1" ht="20.15" customHeight="1" spans="1:19">
      <c r="A574" s="95"/>
      <c r="B574" s="95"/>
      <c r="C574" s="95"/>
      <c r="D574" s="95"/>
      <c r="E574" s="95"/>
      <c r="F574" s="95"/>
      <c r="G574" s="96"/>
      <c r="H574" s="96"/>
      <c r="I574" s="97"/>
      <c r="J574" s="97"/>
      <c r="K574" s="97"/>
      <c r="L574" s="97"/>
      <c r="M574" s="97"/>
      <c r="N574" s="98" t="str">
        <f ca="1" t="shared" si="32"/>
        <v/>
      </c>
      <c r="O574" s="98" t="str">
        <f ca="1">IF(A574="","",IF(ISERROR(MATCH($I574,SorP!B:B,0)),"",INDIRECT("'SorP'!$A$"&amp;MATCH($N574&amp;$I574,SorP!C:C,0))))</f>
        <v/>
      </c>
      <c r="P574" s="99"/>
      <c r="Q574" s="74" t="str">
        <f t="shared" si="33"/>
        <v/>
      </c>
      <c r="R574" s="74" t="b">
        <f t="shared" si="34"/>
        <v>1</v>
      </c>
      <c r="S574" s="74" t="str">
        <f t="shared" si="35"/>
        <v/>
      </c>
    </row>
    <row r="575" s="74" customFormat="1" ht="20.15" customHeight="1" spans="1:19">
      <c r="A575" s="95"/>
      <c r="B575" s="95"/>
      <c r="C575" s="95"/>
      <c r="D575" s="95"/>
      <c r="E575" s="95"/>
      <c r="F575" s="95"/>
      <c r="G575" s="96"/>
      <c r="H575" s="96"/>
      <c r="I575" s="97"/>
      <c r="J575" s="97"/>
      <c r="K575" s="97"/>
      <c r="L575" s="97"/>
      <c r="M575" s="97"/>
      <c r="N575" s="98" t="str">
        <f ca="1" t="shared" si="32"/>
        <v/>
      </c>
      <c r="O575" s="98" t="str">
        <f ca="1">IF(A575="","",IF(ISERROR(MATCH($I575,SorP!B:B,0)),"",INDIRECT("'SorP'!$A$"&amp;MATCH($N575&amp;$I575,SorP!C:C,0))))</f>
        <v/>
      </c>
      <c r="P575" s="99"/>
      <c r="Q575" s="74" t="str">
        <f t="shared" si="33"/>
        <v/>
      </c>
      <c r="R575" s="74" t="b">
        <f t="shared" si="34"/>
        <v>1</v>
      </c>
      <c r="S575" s="74" t="str">
        <f t="shared" si="35"/>
        <v/>
      </c>
    </row>
    <row r="576" s="74" customFormat="1" ht="20.15" customHeight="1" spans="1:19">
      <c r="A576" s="95"/>
      <c r="B576" s="95"/>
      <c r="C576" s="95"/>
      <c r="D576" s="95"/>
      <c r="E576" s="95"/>
      <c r="F576" s="95"/>
      <c r="G576" s="96"/>
      <c r="H576" s="96"/>
      <c r="I576" s="97"/>
      <c r="J576" s="97"/>
      <c r="K576" s="97"/>
      <c r="L576" s="97"/>
      <c r="M576" s="97"/>
      <c r="N576" s="98" t="str">
        <f ca="1" t="shared" si="32"/>
        <v/>
      </c>
      <c r="O576" s="98" t="str">
        <f ca="1">IF(A576="","",IF(ISERROR(MATCH($I576,SorP!B:B,0)),"",INDIRECT("'SorP'!$A$"&amp;MATCH($N576&amp;$I576,SorP!C:C,0))))</f>
        <v/>
      </c>
      <c r="P576" s="99"/>
      <c r="Q576" s="74" t="str">
        <f t="shared" si="33"/>
        <v/>
      </c>
      <c r="R576" s="74" t="b">
        <f t="shared" si="34"/>
        <v>1</v>
      </c>
      <c r="S576" s="74" t="str">
        <f t="shared" si="35"/>
        <v/>
      </c>
    </row>
    <row r="577" s="74" customFormat="1" ht="20.15" customHeight="1" spans="1:19">
      <c r="A577" s="95"/>
      <c r="B577" s="95"/>
      <c r="C577" s="95"/>
      <c r="D577" s="95"/>
      <c r="E577" s="95"/>
      <c r="F577" s="95"/>
      <c r="G577" s="96"/>
      <c r="H577" s="96"/>
      <c r="I577" s="97"/>
      <c r="J577" s="97"/>
      <c r="K577" s="97"/>
      <c r="L577" s="97"/>
      <c r="M577" s="97"/>
      <c r="N577" s="98" t="str">
        <f ca="1" t="shared" si="32"/>
        <v/>
      </c>
      <c r="O577" s="98" t="str">
        <f ca="1">IF(A577="","",IF(ISERROR(MATCH($I577,SorP!B:B,0)),"",INDIRECT("'SorP'!$A$"&amp;MATCH($N577&amp;$I577,SorP!C:C,0))))</f>
        <v/>
      </c>
      <c r="P577" s="99"/>
      <c r="Q577" s="74" t="str">
        <f t="shared" si="33"/>
        <v/>
      </c>
      <c r="R577" s="74" t="b">
        <f t="shared" si="34"/>
        <v>1</v>
      </c>
      <c r="S577" s="74" t="str">
        <f t="shared" si="35"/>
        <v/>
      </c>
    </row>
    <row r="578" s="74" customFormat="1" ht="20.15" customHeight="1" spans="1:19">
      <c r="A578" s="95"/>
      <c r="B578" s="95"/>
      <c r="C578" s="95"/>
      <c r="D578" s="95"/>
      <c r="E578" s="95"/>
      <c r="F578" s="95"/>
      <c r="G578" s="96"/>
      <c r="H578" s="96"/>
      <c r="I578" s="97"/>
      <c r="J578" s="97"/>
      <c r="K578" s="97"/>
      <c r="L578" s="97"/>
      <c r="M578" s="97"/>
      <c r="N578" s="98" t="str">
        <f ca="1" t="shared" si="32"/>
        <v/>
      </c>
      <c r="O578" s="98" t="str">
        <f ca="1">IF(A578="","",IF(ISERROR(MATCH($I578,SorP!B:B,0)),"",INDIRECT("'SorP'!$A$"&amp;MATCH($N578&amp;$I578,SorP!C:C,0))))</f>
        <v/>
      </c>
      <c r="P578" s="99"/>
      <c r="Q578" s="74" t="str">
        <f t="shared" si="33"/>
        <v/>
      </c>
      <c r="R578" s="74" t="b">
        <f t="shared" si="34"/>
        <v>1</v>
      </c>
      <c r="S578" s="74" t="str">
        <f t="shared" si="35"/>
        <v/>
      </c>
    </row>
    <row r="579" s="74" customFormat="1" ht="20.15" customHeight="1" spans="1:19">
      <c r="A579" s="95"/>
      <c r="B579" s="95"/>
      <c r="C579" s="95"/>
      <c r="D579" s="95"/>
      <c r="E579" s="95"/>
      <c r="F579" s="95"/>
      <c r="G579" s="96"/>
      <c r="H579" s="96"/>
      <c r="I579" s="97"/>
      <c r="J579" s="97"/>
      <c r="K579" s="97"/>
      <c r="L579" s="97"/>
      <c r="M579" s="97"/>
      <c r="N579" s="98" t="str">
        <f ca="1" t="shared" si="32"/>
        <v/>
      </c>
      <c r="O579" s="98" t="str">
        <f ca="1">IF(A579="","",IF(ISERROR(MATCH($I579,SorP!B:B,0)),"",INDIRECT("'SorP'!$A$"&amp;MATCH($N579&amp;$I579,SorP!C:C,0))))</f>
        <v/>
      </c>
      <c r="P579" s="99"/>
      <c r="Q579" s="74" t="str">
        <f t="shared" si="33"/>
        <v/>
      </c>
      <c r="R579" s="74" t="b">
        <f t="shared" si="34"/>
        <v>1</v>
      </c>
      <c r="S579" s="74" t="str">
        <f t="shared" si="35"/>
        <v/>
      </c>
    </row>
    <row r="580" s="74" customFormat="1" ht="20.15" customHeight="1" spans="1:19">
      <c r="A580" s="95"/>
      <c r="B580" s="95"/>
      <c r="C580" s="95"/>
      <c r="D580" s="95"/>
      <c r="E580" s="95"/>
      <c r="F580" s="95"/>
      <c r="G580" s="96"/>
      <c r="H580" s="96"/>
      <c r="I580" s="97"/>
      <c r="J580" s="97"/>
      <c r="K580" s="97"/>
      <c r="L580" s="97"/>
      <c r="M580" s="97"/>
      <c r="N580" s="98" t="str">
        <f ca="1" t="shared" si="32"/>
        <v/>
      </c>
      <c r="O580" s="98" t="str">
        <f ca="1">IF(A580="","",IF(ISERROR(MATCH($I580,SorP!B:B,0)),"",INDIRECT("'SorP'!$A$"&amp;MATCH($N580&amp;$I580,SorP!C:C,0))))</f>
        <v/>
      </c>
      <c r="P580" s="99"/>
      <c r="Q580" s="74" t="str">
        <f t="shared" si="33"/>
        <v/>
      </c>
      <c r="R580" s="74" t="b">
        <f t="shared" si="34"/>
        <v>1</v>
      </c>
      <c r="S580" s="74" t="str">
        <f t="shared" si="35"/>
        <v/>
      </c>
    </row>
    <row r="581" s="74" customFormat="1" ht="20.15" customHeight="1" spans="1:19">
      <c r="A581" s="95"/>
      <c r="B581" s="95"/>
      <c r="C581" s="95"/>
      <c r="D581" s="95"/>
      <c r="E581" s="95"/>
      <c r="F581" s="95"/>
      <c r="G581" s="96"/>
      <c r="H581" s="96"/>
      <c r="I581" s="97"/>
      <c r="J581" s="97"/>
      <c r="K581" s="97"/>
      <c r="L581" s="97"/>
      <c r="M581" s="97"/>
      <c r="N581" s="98" t="str">
        <f ca="1" t="shared" ref="N581:N644" si="36">IF(A581="","",IF(ISERROR(MATCH($F581,CL,0)),"Unknown",INDIRECT("'C'!$A$"&amp;MATCH($F581,CL,0)+1)))</f>
        <v/>
      </c>
      <c r="O581" s="98" t="str">
        <f ca="1">IF(A581="","",IF(ISERROR(MATCH($I581,SorP!B:B,0)),"",INDIRECT("'SorP'!$A$"&amp;MATCH($N581&amp;$I581,SorP!C:C,0))))</f>
        <v/>
      </c>
      <c r="P581" s="99"/>
      <c r="Q581" s="74" t="str">
        <f t="shared" ref="Q581:Q644" si="37">A581&amp;B581</f>
        <v/>
      </c>
      <c r="R581" s="74" t="b">
        <f t="shared" ref="R581:R644" si="38">OR(ISBLANK(B581),ISBLANK(C581))</f>
        <v>1</v>
      </c>
      <c r="S581" s="74" t="str">
        <f t="shared" ref="S581:S644" si="39">IF(R581,"",A581&amp;"+")</f>
        <v/>
      </c>
    </row>
    <row r="582" s="74" customFormat="1" ht="20.15" customHeight="1" spans="1:19">
      <c r="A582" s="95"/>
      <c r="B582" s="95"/>
      <c r="C582" s="95"/>
      <c r="D582" s="95"/>
      <c r="E582" s="95"/>
      <c r="F582" s="95"/>
      <c r="G582" s="96"/>
      <c r="H582" s="96"/>
      <c r="I582" s="97"/>
      <c r="J582" s="97"/>
      <c r="K582" s="97"/>
      <c r="L582" s="97"/>
      <c r="M582" s="97"/>
      <c r="N582" s="98" t="str">
        <f ca="1" t="shared" si="36"/>
        <v/>
      </c>
      <c r="O582" s="98" t="str">
        <f ca="1">IF(A582="","",IF(ISERROR(MATCH($I582,SorP!B:B,0)),"",INDIRECT("'SorP'!$A$"&amp;MATCH($N582&amp;$I582,SorP!C:C,0))))</f>
        <v/>
      </c>
      <c r="P582" s="99"/>
      <c r="Q582" s="74" t="str">
        <f t="shared" si="37"/>
        <v/>
      </c>
      <c r="R582" s="74" t="b">
        <f t="shared" si="38"/>
        <v>1</v>
      </c>
      <c r="S582" s="74" t="str">
        <f t="shared" si="39"/>
        <v/>
      </c>
    </row>
    <row r="583" s="74" customFormat="1" ht="20.15" customHeight="1" spans="1:19">
      <c r="A583" s="95"/>
      <c r="B583" s="95"/>
      <c r="C583" s="95"/>
      <c r="D583" s="95"/>
      <c r="E583" s="95"/>
      <c r="F583" s="95"/>
      <c r="G583" s="96"/>
      <c r="H583" s="96"/>
      <c r="I583" s="97"/>
      <c r="J583" s="97"/>
      <c r="K583" s="97"/>
      <c r="L583" s="97"/>
      <c r="M583" s="97"/>
      <c r="N583" s="98" t="str">
        <f ca="1" t="shared" si="36"/>
        <v/>
      </c>
      <c r="O583" s="98" t="str">
        <f ca="1">IF(A583="","",IF(ISERROR(MATCH($I583,SorP!B:B,0)),"",INDIRECT("'SorP'!$A$"&amp;MATCH($N583&amp;$I583,SorP!C:C,0))))</f>
        <v/>
      </c>
      <c r="P583" s="99"/>
      <c r="Q583" s="74" t="str">
        <f t="shared" si="37"/>
        <v/>
      </c>
      <c r="R583" s="74" t="b">
        <f t="shared" si="38"/>
        <v>1</v>
      </c>
      <c r="S583" s="74" t="str">
        <f t="shared" si="39"/>
        <v/>
      </c>
    </row>
    <row r="584" s="74" customFormat="1" ht="20.15" customHeight="1" spans="1:19">
      <c r="A584" s="95"/>
      <c r="B584" s="95"/>
      <c r="C584" s="95"/>
      <c r="D584" s="95"/>
      <c r="E584" s="95"/>
      <c r="F584" s="95"/>
      <c r="G584" s="96"/>
      <c r="H584" s="96"/>
      <c r="I584" s="97"/>
      <c r="J584" s="97"/>
      <c r="K584" s="97"/>
      <c r="L584" s="97"/>
      <c r="M584" s="97"/>
      <c r="N584" s="98" t="str">
        <f ca="1" t="shared" si="36"/>
        <v/>
      </c>
      <c r="O584" s="98" t="str">
        <f ca="1">IF(A584="","",IF(ISERROR(MATCH($I584,SorP!B:B,0)),"",INDIRECT("'SorP'!$A$"&amp;MATCH($N584&amp;$I584,SorP!C:C,0))))</f>
        <v/>
      </c>
      <c r="P584" s="99"/>
      <c r="Q584" s="74" t="str">
        <f t="shared" si="37"/>
        <v/>
      </c>
      <c r="R584" s="74" t="b">
        <f t="shared" si="38"/>
        <v>1</v>
      </c>
      <c r="S584" s="74" t="str">
        <f t="shared" si="39"/>
        <v/>
      </c>
    </row>
    <row r="585" s="74" customFormat="1" ht="20.15" customHeight="1" spans="1:19">
      <c r="A585" s="95"/>
      <c r="B585" s="95"/>
      <c r="C585" s="95"/>
      <c r="D585" s="95"/>
      <c r="E585" s="95"/>
      <c r="F585" s="95"/>
      <c r="G585" s="96"/>
      <c r="H585" s="96"/>
      <c r="I585" s="97"/>
      <c r="J585" s="97"/>
      <c r="K585" s="97"/>
      <c r="L585" s="97"/>
      <c r="M585" s="97"/>
      <c r="N585" s="98" t="str">
        <f ca="1" t="shared" si="36"/>
        <v/>
      </c>
      <c r="O585" s="98" t="str">
        <f ca="1">IF(A585="","",IF(ISERROR(MATCH($I585,SorP!B:B,0)),"",INDIRECT("'SorP'!$A$"&amp;MATCH($N585&amp;$I585,SorP!C:C,0))))</f>
        <v/>
      </c>
      <c r="P585" s="99"/>
      <c r="Q585" s="74" t="str">
        <f t="shared" si="37"/>
        <v/>
      </c>
      <c r="R585" s="74" t="b">
        <f t="shared" si="38"/>
        <v>1</v>
      </c>
      <c r="S585" s="74" t="str">
        <f t="shared" si="39"/>
        <v/>
      </c>
    </row>
    <row r="586" s="74" customFormat="1" ht="20.15" customHeight="1" spans="1:19">
      <c r="A586" s="95"/>
      <c r="B586" s="95"/>
      <c r="C586" s="95"/>
      <c r="D586" s="95"/>
      <c r="E586" s="95"/>
      <c r="F586" s="95"/>
      <c r="G586" s="96"/>
      <c r="H586" s="96"/>
      <c r="I586" s="97"/>
      <c r="J586" s="97"/>
      <c r="K586" s="97"/>
      <c r="L586" s="97"/>
      <c r="M586" s="97"/>
      <c r="N586" s="98" t="str">
        <f ca="1" t="shared" si="36"/>
        <v/>
      </c>
      <c r="O586" s="98" t="str">
        <f ca="1">IF(A586="","",IF(ISERROR(MATCH($I586,SorP!B:B,0)),"",INDIRECT("'SorP'!$A$"&amp;MATCH($N586&amp;$I586,SorP!C:C,0))))</f>
        <v/>
      </c>
      <c r="P586" s="99"/>
      <c r="Q586" s="74" t="str">
        <f t="shared" si="37"/>
        <v/>
      </c>
      <c r="R586" s="74" t="b">
        <f t="shared" si="38"/>
        <v>1</v>
      </c>
      <c r="S586" s="74" t="str">
        <f t="shared" si="39"/>
        <v/>
      </c>
    </row>
    <row r="587" s="74" customFormat="1" ht="20.15" customHeight="1" spans="1:19">
      <c r="A587" s="95"/>
      <c r="B587" s="95"/>
      <c r="C587" s="95"/>
      <c r="D587" s="95"/>
      <c r="E587" s="95"/>
      <c r="F587" s="95"/>
      <c r="G587" s="96"/>
      <c r="H587" s="96"/>
      <c r="I587" s="97"/>
      <c r="J587" s="97"/>
      <c r="K587" s="97"/>
      <c r="L587" s="97"/>
      <c r="M587" s="97"/>
      <c r="N587" s="98" t="str">
        <f ca="1" t="shared" si="36"/>
        <v/>
      </c>
      <c r="O587" s="98" t="str">
        <f ca="1">IF(A587="","",IF(ISERROR(MATCH($I587,SorP!B:B,0)),"",INDIRECT("'SorP'!$A$"&amp;MATCH($N587&amp;$I587,SorP!C:C,0))))</f>
        <v/>
      </c>
      <c r="P587" s="99"/>
      <c r="Q587" s="74" t="str">
        <f t="shared" si="37"/>
        <v/>
      </c>
      <c r="R587" s="74" t="b">
        <f t="shared" si="38"/>
        <v>1</v>
      </c>
      <c r="S587" s="74" t="str">
        <f t="shared" si="39"/>
        <v/>
      </c>
    </row>
    <row r="588" s="74" customFormat="1" ht="20.15" customHeight="1" spans="1:19">
      <c r="A588" s="95"/>
      <c r="B588" s="95"/>
      <c r="C588" s="95"/>
      <c r="D588" s="95"/>
      <c r="E588" s="95"/>
      <c r="F588" s="95"/>
      <c r="G588" s="96"/>
      <c r="H588" s="96"/>
      <c r="I588" s="97"/>
      <c r="J588" s="97"/>
      <c r="K588" s="97"/>
      <c r="L588" s="97"/>
      <c r="M588" s="97"/>
      <c r="N588" s="98" t="str">
        <f ca="1" t="shared" si="36"/>
        <v/>
      </c>
      <c r="O588" s="98" t="str">
        <f ca="1">IF(A588="","",IF(ISERROR(MATCH($I588,SorP!B:B,0)),"",INDIRECT("'SorP'!$A$"&amp;MATCH($N588&amp;$I588,SorP!C:C,0))))</f>
        <v/>
      </c>
      <c r="P588" s="99"/>
      <c r="Q588" s="74" t="str">
        <f t="shared" si="37"/>
        <v/>
      </c>
      <c r="R588" s="74" t="b">
        <f t="shared" si="38"/>
        <v>1</v>
      </c>
      <c r="S588" s="74" t="str">
        <f t="shared" si="39"/>
        <v/>
      </c>
    </row>
    <row r="589" s="74" customFormat="1" ht="20.15" customHeight="1" spans="1:19">
      <c r="A589" s="95"/>
      <c r="B589" s="95"/>
      <c r="C589" s="95"/>
      <c r="D589" s="95"/>
      <c r="E589" s="95"/>
      <c r="F589" s="95"/>
      <c r="G589" s="96"/>
      <c r="H589" s="96"/>
      <c r="I589" s="97"/>
      <c r="J589" s="97"/>
      <c r="K589" s="97"/>
      <c r="L589" s="97"/>
      <c r="M589" s="97"/>
      <c r="N589" s="98" t="str">
        <f ca="1" t="shared" si="36"/>
        <v/>
      </c>
      <c r="O589" s="98" t="str">
        <f ca="1">IF(A589="","",IF(ISERROR(MATCH($I589,SorP!B:B,0)),"",INDIRECT("'SorP'!$A$"&amp;MATCH($N589&amp;$I589,SorP!C:C,0))))</f>
        <v/>
      </c>
      <c r="P589" s="99"/>
      <c r="Q589" s="74" t="str">
        <f t="shared" si="37"/>
        <v/>
      </c>
      <c r="R589" s="74" t="b">
        <f t="shared" si="38"/>
        <v>1</v>
      </c>
      <c r="S589" s="74" t="str">
        <f t="shared" si="39"/>
        <v/>
      </c>
    </row>
    <row r="590" s="74" customFormat="1" ht="20.15" customHeight="1" spans="1:19">
      <c r="A590" s="95"/>
      <c r="B590" s="95"/>
      <c r="C590" s="95"/>
      <c r="D590" s="95"/>
      <c r="E590" s="95"/>
      <c r="F590" s="95"/>
      <c r="G590" s="96"/>
      <c r="H590" s="96"/>
      <c r="I590" s="97"/>
      <c r="J590" s="97"/>
      <c r="K590" s="97"/>
      <c r="L590" s="97"/>
      <c r="M590" s="97"/>
      <c r="N590" s="98" t="str">
        <f ca="1" t="shared" si="36"/>
        <v/>
      </c>
      <c r="O590" s="98" t="str">
        <f ca="1">IF(A590="","",IF(ISERROR(MATCH($I590,SorP!B:B,0)),"",INDIRECT("'SorP'!$A$"&amp;MATCH($N590&amp;$I590,SorP!C:C,0))))</f>
        <v/>
      </c>
      <c r="P590" s="99"/>
      <c r="Q590" s="74" t="str">
        <f t="shared" si="37"/>
        <v/>
      </c>
      <c r="R590" s="74" t="b">
        <f t="shared" si="38"/>
        <v>1</v>
      </c>
      <c r="S590" s="74" t="str">
        <f t="shared" si="39"/>
        <v/>
      </c>
    </row>
    <row r="591" s="74" customFormat="1" ht="20.15" customHeight="1" spans="1:19">
      <c r="A591" s="95"/>
      <c r="B591" s="95"/>
      <c r="C591" s="95"/>
      <c r="D591" s="95"/>
      <c r="E591" s="95"/>
      <c r="F591" s="95"/>
      <c r="G591" s="96"/>
      <c r="H591" s="96"/>
      <c r="I591" s="97"/>
      <c r="J591" s="97"/>
      <c r="K591" s="97"/>
      <c r="L591" s="97"/>
      <c r="M591" s="97"/>
      <c r="N591" s="98" t="str">
        <f ca="1" t="shared" si="36"/>
        <v/>
      </c>
      <c r="O591" s="98" t="str">
        <f ca="1">IF(A591="","",IF(ISERROR(MATCH($I591,SorP!B:B,0)),"",INDIRECT("'SorP'!$A$"&amp;MATCH($N591&amp;$I591,SorP!C:C,0))))</f>
        <v/>
      </c>
      <c r="P591" s="99"/>
      <c r="Q591" s="74" t="str">
        <f t="shared" si="37"/>
        <v/>
      </c>
      <c r="R591" s="74" t="b">
        <f t="shared" si="38"/>
        <v>1</v>
      </c>
      <c r="S591" s="74" t="str">
        <f t="shared" si="39"/>
        <v/>
      </c>
    </row>
    <row r="592" s="74" customFormat="1" ht="20.15" customHeight="1" spans="1:19">
      <c r="A592" s="95"/>
      <c r="B592" s="95"/>
      <c r="C592" s="95"/>
      <c r="D592" s="95"/>
      <c r="E592" s="95"/>
      <c r="F592" s="95"/>
      <c r="G592" s="96"/>
      <c r="H592" s="96"/>
      <c r="I592" s="97"/>
      <c r="J592" s="97"/>
      <c r="K592" s="97"/>
      <c r="L592" s="97"/>
      <c r="M592" s="97"/>
      <c r="N592" s="98" t="str">
        <f ca="1" t="shared" si="36"/>
        <v/>
      </c>
      <c r="O592" s="98" t="str">
        <f ca="1">IF(A592="","",IF(ISERROR(MATCH($I592,SorP!B:B,0)),"",INDIRECT("'SorP'!$A$"&amp;MATCH($N592&amp;$I592,SorP!C:C,0))))</f>
        <v/>
      </c>
      <c r="P592" s="99"/>
      <c r="Q592" s="74" t="str">
        <f t="shared" si="37"/>
        <v/>
      </c>
      <c r="R592" s="74" t="b">
        <f t="shared" si="38"/>
        <v>1</v>
      </c>
      <c r="S592" s="74" t="str">
        <f t="shared" si="39"/>
        <v/>
      </c>
    </row>
    <row r="593" s="74" customFormat="1" ht="20.15" customHeight="1" spans="1:19">
      <c r="A593" s="95"/>
      <c r="B593" s="95"/>
      <c r="C593" s="95"/>
      <c r="D593" s="95"/>
      <c r="E593" s="95"/>
      <c r="F593" s="95"/>
      <c r="G593" s="96"/>
      <c r="H593" s="96"/>
      <c r="I593" s="97"/>
      <c r="J593" s="97"/>
      <c r="K593" s="97"/>
      <c r="L593" s="97"/>
      <c r="M593" s="97"/>
      <c r="N593" s="98" t="str">
        <f ca="1" t="shared" si="36"/>
        <v/>
      </c>
      <c r="O593" s="98" t="str">
        <f ca="1">IF(A593="","",IF(ISERROR(MATCH($I593,SorP!B:B,0)),"",INDIRECT("'SorP'!$A$"&amp;MATCH($N593&amp;$I593,SorP!C:C,0))))</f>
        <v/>
      </c>
      <c r="P593" s="99"/>
      <c r="Q593" s="74" t="str">
        <f t="shared" si="37"/>
        <v/>
      </c>
      <c r="R593" s="74" t="b">
        <f t="shared" si="38"/>
        <v>1</v>
      </c>
      <c r="S593" s="74" t="str">
        <f t="shared" si="39"/>
        <v/>
      </c>
    </row>
    <row r="594" s="74" customFormat="1" ht="20.15" customHeight="1" spans="1:19">
      <c r="A594" s="95"/>
      <c r="B594" s="95"/>
      <c r="C594" s="95"/>
      <c r="D594" s="95"/>
      <c r="E594" s="95"/>
      <c r="F594" s="95"/>
      <c r="G594" s="96"/>
      <c r="H594" s="96"/>
      <c r="I594" s="97"/>
      <c r="J594" s="97"/>
      <c r="K594" s="97"/>
      <c r="L594" s="97"/>
      <c r="M594" s="97"/>
      <c r="N594" s="98" t="str">
        <f ca="1" t="shared" si="36"/>
        <v/>
      </c>
      <c r="O594" s="98" t="str">
        <f ca="1">IF(A594="","",IF(ISERROR(MATCH($I594,SorP!B:B,0)),"",INDIRECT("'SorP'!$A$"&amp;MATCH($N594&amp;$I594,SorP!C:C,0))))</f>
        <v/>
      </c>
      <c r="P594" s="99"/>
      <c r="Q594" s="74" t="str">
        <f t="shared" si="37"/>
        <v/>
      </c>
      <c r="R594" s="74" t="b">
        <f t="shared" si="38"/>
        <v>1</v>
      </c>
      <c r="S594" s="74" t="str">
        <f t="shared" si="39"/>
        <v/>
      </c>
    </row>
    <row r="595" s="74" customFormat="1" ht="20.15" customHeight="1" spans="1:19">
      <c r="A595" s="95"/>
      <c r="B595" s="95"/>
      <c r="C595" s="95"/>
      <c r="D595" s="95"/>
      <c r="E595" s="95"/>
      <c r="F595" s="95"/>
      <c r="G595" s="96"/>
      <c r="H595" s="96"/>
      <c r="I595" s="97"/>
      <c r="J595" s="97"/>
      <c r="K595" s="97"/>
      <c r="L595" s="97"/>
      <c r="M595" s="97"/>
      <c r="N595" s="98" t="str">
        <f ca="1" t="shared" si="36"/>
        <v/>
      </c>
      <c r="O595" s="98" t="str">
        <f ca="1">IF(A595="","",IF(ISERROR(MATCH($I595,SorP!B:B,0)),"",INDIRECT("'SorP'!$A$"&amp;MATCH($N595&amp;$I595,SorP!C:C,0))))</f>
        <v/>
      </c>
      <c r="P595" s="99"/>
      <c r="Q595" s="74" t="str">
        <f t="shared" si="37"/>
        <v/>
      </c>
      <c r="R595" s="74" t="b">
        <f t="shared" si="38"/>
        <v>1</v>
      </c>
      <c r="S595" s="74" t="str">
        <f t="shared" si="39"/>
        <v/>
      </c>
    </row>
    <row r="596" s="74" customFormat="1" ht="20.15" customHeight="1" spans="1:19">
      <c r="A596" s="95"/>
      <c r="B596" s="95"/>
      <c r="C596" s="95"/>
      <c r="D596" s="95"/>
      <c r="E596" s="95"/>
      <c r="F596" s="95"/>
      <c r="G596" s="96"/>
      <c r="H596" s="96"/>
      <c r="I596" s="97"/>
      <c r="J596" s="97"/>
      <c r="K596" s="97"/>
      <c r="L596" s="97"/>
      <c r="M596" s="97"/>
      <c r="N596" s="98" t="str">
        <f ca="1" t="shared" si="36"/>
        <v/>
      </c>
      <c r="O596" s="98" t="str">
        <f ca="1">IF(A596="","",IF(ISERROR(MATCH($I596,SorP!B:B,0)),"",INDIRECT("'SorP'!$A$"&amp;MATCH($N596&amp;$I596,SorP!C:C,0))))</f>
        <v/>
      </c>
      <c r="P596" s="99"/>
      <c r="Q596" s="74" t="str">
        <f t="shared" si="37"/>
        <v/>
      </c>
      <c r="R596" s="74" t="b">
        <f t="shared" si="38"/>
        <v>1</v>
      </c>
      <c r="S596" s="74" t="str">
        <f t="shared" si="39"/>
        <v/>
      </c>
    </row>
    <row r="597" s="74" customFormat="1" ht="20.15" customHeight="1" spans="1:19">
      <c r="A597" s="95"/>
      <c r="B597" s="95"/>
      <c r="C597" s="95"/>
      <c r="D597" s="95"/>
      <c r="E597" s="95"/>
      <c r="F597" s="95"/>
      <c r="G597" s="96"/>
      <c r="H597" s="96"/>
      <c r="I597" s="97"/>
      <c r="J597" s="97"/>
      <c r="K597" s="97"/>
      <c r="L597" s="97"/>
      <c r="M597" s="97"/>
      <c r="N597" s="98" t="str">
        <f ca="1" t="shared" si="36"/>
        <v/>
      </c>
      <c r="O597" s="98" t="str">
        <f ca="1">IF(A597="","",IF(ISERROR(MATCH($I597,SorP!B:B,0)),"",INDIRECT("'SorP'!$A$"&amp;MATCH($N597&amp;$I597,SorP!C:C,0))))</f>
        <v/>
      </c>
      <c r="P597" s="99"/>
      <c r="Q597" s="74" t="str">
        <f t="shared" si="37"/>
        <v/>
      </c>
      <c r="R597" s="74" t="b">
        <f t="shared" si="38"/>
        <v>1</v>
      </c>
      <c r="S597" s="74" t="str">
        <f t="shared" si="39"/>
        <v/>
      </c>
    </row>
    <row r="598" s="74" customFormat="1" ht="20.15" customHeight="1" spans="1:19">
      <c r="A598" s="95"/>
      <c r="B598" s="95"/>
      <c r="C598" s="95"/>
      <c r="D598" s="95"/>
      <c r="E598" s="95"/>
      <c r="F598" s="95"/>
      <c r="G598" s="96"/>
      <c r="H598" s="96"/>
      <c r="I598" s="97"/>
      <c r="J598" s="97"/>
      <c r="K598" s="97"/>
      <c r="L598" s="97"/>
      <c r="M598" s="97"/>
      <c r="N598" s="98" t="str">
        <f ca="1" t="shared" si="36"/>
        <v/>
      </c>
      <c r="O598" s="98" t="str">
        <f ca="1">IF(A598="","",IF(ISERROR(MATCH($I598,SorP!B:B,0)),"",INDIRECT("'SorP'!$A$"&amp;MATCH($N598&amp;$I598,SorP!C:C,0))))</f>
        <v/>
      </c>
      <c r="P598" s="99"/>
      <c r="Q598" s="74" t="str">
        <f t="shared" si="37"/>
        <v/>
      </c>
      <c r="R598" s="74" t="b">
        <f t="shared" si="38"/>
        <v>1</v>
      </c>
      <c r="S598" s="74" t="str">
        <f t="shared" si="39"/>
        <v/>
      </c>
    </row>
    <row r="599" s="74" customFormat="1" ht="20.15" customHeight="1" spans="1:19">
      <c r="A599" s="95"/>
      <c r="B599" s="95"/>
      <c r="C599" s="95"/>
      <c r="D599" s="95"/>
      <c r="E599" s="95"/>
      <c r="F599" s="95"/>
      <c r="G599" s="96"/>
      <c r="H599" s="96"/>
      <c r="I599" s="97"/>
      <c r="J599" s="97"/>
      <c r="K599" s="97"/>
      <c r="L599" s="97"/>
      <c r="M599" s="97"/>
      <c r="N599" s="98" t="str">
        <f ca="1" t="shared" si="36"/>
        <v/>
      </c>
      <c r="O599" s="98" t="str">
        <f ca="1">IF(A599="","",IF(ISERROR(MATCH($I599,SorP!B:B,0)),"",INDIRECT("'SorP'!$A$"&amp;MATCH($N599&amp;$I599,SorP!C:C,0))))</f>
        <v/>
      </c>
      <c r="P599" s="99"/>
      <c r="Q599" s="74" t="str">
        <f t="shared" si="37"/>
        <v/>
      </c>
      <c r="R599" s="74" t="b">
        <f t="shared" si="38"/>
        <v>1</v>
      </c>
      <c r="S599" s="74" t="str">
        <f t="shared" si="39"/>
        <v/>
      </c>
    </row>
    <row r="600" s="74" customFormat="1" ht="20.15" customHeight="1" spans="1:19">
      <c r="A600" s="95"/>
      <c r="B600" s="95"/>
      <c r="C600" s="95"/>
      <c r="D600" s="95"/>
      <c r="E600" s="95"/>
      <c r="F600" s="95"/>
      <c r="G600" s="96"/>
      <c r="H600" s="96"/>
      <c r="I600" s="97"/>
      <c r="J600" s="97"/>
      <c r="K600" s="97"/>
      <c r="L600" s="97"/>
      <c r="M600" s="97"/>
      <c r="N600" s="98" t="str">
        <f ca="1" t="shared" si="36"/>
        <v/>
      </c>
      <c r="O600" s="98" t="str">
        <f ca="1">IF(A600="","",IF(ISERROR(MATCH($I600,SorP!B:B,0)),"",INDIRECT("'SorP'!$A$"&amp;MATCH($N600&amp;$I600,SorP!C:C,0))))</f>
        <v/>
      </c>
      <c r="P600" s="99"/>
      <c r="Q600" s="74" t="str">
        <f t="shared" si="37"/>
        <v/>
      </c>
      <c r="R600" s="74" t="b">
        <f t="shared" si="38"/>
        <v>1</v>
      </c>
      <c r="S600" s="74" t="str">
        <f t="shared" si="39"/>
        <v/>
      </c>
    </row>
    <row r="601" s="74" customFormat="1" ht="20.15" customHeight="1" spans="1:19">
      <c r="A601" s="95"/>
      <c r="B601" s="95"/>
      <c r="C601" s="95"/>
      <c r="D601" s="95"/>
      <c r="E601" s="95"/>
      <c r="F601" s="95"/>
      <c r="G601" s="96"/>
      <c r="H601" s="96"/>
      <c r="I601" s="97"/>
      <c r="J601" s="97"/>
      <c r="K601" s="97"/>
      <c r="L601" s="97"/>
      <c r="M601" s="97"/>
      <c r="N601" s="98" t="str">
        <f ca="1" t="shared" si="36"/>
        <v/>
      </c>
      <c r="O601" s="98" t="str">
        <f ca="1">IF(A601="","",IF(ISERROR(MATCH($I601,SorP!B:B,0)),"",INDIRECT("'SorP'!$A$"&amp;MATCH($N601&amp;$I601,SorP!C:C,0))))</f>
        <v/>
      </c>
      <c r="P601" s="99"/>
      <c r="Q601" s="74" t="str">
        <f t="shared" si="37"/>
        <v/>
      </c>
      <c r="R601" s="74" t="b">
        <f t="shared" si="38"/>
        <v>1</v>
      </c>
      <c r="S601" s="74" t="str">
        <f t="shared" si="39"/>
        <v/>
      </c>
    </row>
    <row r="602" s="74" customFormat="1" ht="20.15" customHeight="1" spans="1:19">
      <c r="A602" s="95"/>
      <c r="B602" s="95"/>
      <c r="C602" s="95"/>
      <c r="D602" s="95"/>
      <c r="E602" s="95"/>
      <c r="F602" s="95"/>
      <c r="G602" s="96"/>
      <c r="H602" s="96"/>
      <c r="I602" s="97"/>
      <c r="J602" s="97"/>
      <c r="K602" s="97"/>
      <c r="L602" s="97"/>
      <c r="M602" s="97"/>
      <c r="N602" s="98" t="str">
        <f ca="1" t="shared" si="36"/>
        <v/>
      </c>
      <c r="O602" s="98" t="str">
        <f ca="1">IF(A602="","",IF(ISERROR(MATCH($I602,SorP!B:B,0)),"",INDIRECT("'SorP'!$A$"&amp;MATCH($N602&amp;$I602,SorP!C:C,0))))</f>
        <v/>
      </c>
      <c r="P602" s="99"/>
      <c r="Q602" s="74" t="str">
        <f t="shared" si="37"/>
        <v/>
      </c>
      <c r="R602" s="74" t="b">
        <f t="shared" si="38"/>
        <v>1</v>
      </c>
      <c r="S602" s="74" t="str">
        <f t="shared" si="39"/>
        <v/>
      </c>
    </row>
    <row r="603" s="74" customFormat="1" ht="20.15" customHeight="1" spans="1:19">
      <c r="A603" s="95"/>
      <c r="B603" s="95"/>
      <c r="C603" s="95"/>
      <c r="D603" s="95"/>
      <c r="E603" s="95"/>
      <c r="F603" s="95"/>
      <c r="G603" s="96"/>
      <c r="H603" s="96"/>
      <c r="I603" s="97"/>
      <c r="J603" s="97"/>
      <c r="K603" s="97"/>
      <c r="L603" s="97"/>
      <c r="M603" s="97"/>
      <c r="N603" s="98" t="str">
        <f ca="1" t="shared" si="36"/>
        <v/>
      </c>
      <c r="O603" s="98" t="str">
        <f ca="1">IF(A603="","",IF(ISERROR(MATCH($I603,SorP!B:B,0)),"",INDIRECT("'SorP'!$A$"&amp;MATCH($N603&amp;$I603,SorP!C:C,0))))</f>
        <v/>
      </c>
      <c r="P603" s="99"/>
      <c r="Q603" s="74" t="str">
        <f t="shared" si="37"/>
        <v/>
      </c>
      <c r="R603" s="74" t="b">
        <f t="shared" si="38"/>
        <v>1</v>
      </c>
      <c r="S603" s="74" t="str">
        <f t="shared" si="39"/>
        <v/>
      </c>
    </row>
    <row r="604" s="74" customFormat="1" ht="20.15" customHeight="1" spans="1:19">
      <c r="A604" s="95"/>
      <c r="B604" s="95"/>
      <c r="C604" s="95"/>
      <c r="D604" s="95"/>
      <c r="E604" s="95"/>
      <c r="F604" s="95"/>
      <c r="G604" s="96"/>
      <c r="H604" s="96"/>
      <c r="I604" s="97"/>
      <c r="J604" s="97"/>
      <c r="K604" s="97"/>
      <c r="L604" s="97"/>
      <c r="M604" s="97"/>
      <c r="N604" s="98" t="str">
        <f ca="1" t="shared" si="36"/>
        <v/>
      </c>
      <c r="O604" s="98" t="str">
        <f ca="1">IF(A604="","",IF(ISERROR(MATCH($I604,SorP!B:B,0)),"",INDIRECT("'SorP'!$A$"&amp;MATCH($N604&amp;$I604,SorP!C:C,0))))</f>
        <v/>
      </c>
      <c r="P604" s="99"/>
      <c r="Q604" s="74" t="str">
        <f t="shared" si="37"/>
        <v/>
      </c>
      <c r="R604" s="74" t="b">
        <f t="shared" si="38"/>
        <v>1</v>
      </c>
      <c r="S604" s="74" t="str">
        <f t="shared" si="39"/>
        <v/>
      </c>
    </row>
    <row r="605" s="74" customFormat="1" ht="20.15" customHeight="1" spans="1:19">
      <c r="A605" s="95"/>
      <c r="B605" s="95"/>
      <c r="C605" s="95"/>
      <c r="D605" s="95"/>
      <c r="E605" s="95"/>
      <c r="F605" s="95"/>
      <c r="G605" s="96"/>
      <c r="H605" s="96"/>
      <c r="I605" s="97"/>
      <c r="J605" s="97"/>
      <c r="K605" s="97"/>
      <c r="L605" s="97"/>
      <c r="M605" s="97"/>
      <c r="N605" s="98" t="str">
        <f ca="1" t="shared" si="36"/>
        <v/>
      </c>
      <c r="O605" s="98" t="str">
        <f ca="1">IF(A605="","",IF(ISERROR(MATCH($I605,SorP!B:B,0)),"",INDIRECT("'SorP'!$A$"&amp;MATCH($N605&amp;$I605,SorP!C:C,0))))</f>
        <v/>
      </c>
      <c r="P605" s="99"/>
      <c r="Q605" s="74" t="str">
        <f t="shared" si="37"/>
        <v/>
      </c>
      <c r="R605" s="74" t="b">
        <f t="shared" si="38"/>
        <v>1</v>
      </c>
      <c r="S605" s="74" t="str">
        <f t="shared" si="39"/>
        <v/>
      </c>
    </row>
    <row r="606" s="74" customFormat="1" ht="20.15" customHeight="1" spans="1:19">
      <c r="A606" s="95"/>
      <c r="B606" s="95"/>
      <c r="C606" s="95"/>
      <c r="D606" s="95"/>
      <c r="E606" s="95"/>
      <c r="F606" s="95"/>
      <c r="G606" s="96"/>
      <c r="H606" s="96"/>
      <c r="I606" s="97"/>
      <c r="J606" s="97"/>
      <c r="K606" s="97"/>
      <c r="L606" s="97"/>
      <c r="M606" s="97"/>
      <c r="N606" s="98" t="str">
        <f ca="1" t="shared" si="36"/>
        <v/>
      </c>
      <c r="O606" s="98" t="str">
        <f ca="1">IF(A606="","",IF(ISERROR(MATCH($I606,SorP!B:B,0)),"",INDIRECT("'SorP'!$A$"&amp;MATCH($N606&amp;$I606,SorP!C:C,0))))</f>
        <v/>
      </c>
      <c r="P606" s="99"/>
      <c r="Q606" s="74" t="str">
        <f t="shared" si="37"/>
        <v/>
      </c>
      <c r="R606" s="74" t="b">
        <f t="shared" si="38"/>
        <v>1</v>
      </c>
      <c r="S606" s="74" t="str">
        <f t="shared" si="39"/>
        <v/>
      </c>
    </row>
    <row r="607" s="74" customFormat="1" ht="20.15" customHeight="1" spans="1:19">
      <c r="A607" s="95"/>
      <c r="B607" s="95"/>
      <c r="C607" s="95"/>
      <c r="D607" s="95"/>
      <c r="E607" s="95"/>
      <c r="F607" s="95"/>
      <c r="G607" s="96"/>
      <c r="H607" s="96"/>
      <c r="I607" s="97"/>
      <c r="J607" s="97"/>
      <c r="K607" s="97"/>
      <c r="L607" s="97"/>
      <c r="M607" s="97"/>
      <c r="N607" s="98" t="str">
        <f ca="1" t="shared" si="36"/>
        <v/>
      </c>
      <c r="O607" s="98" t="str">
        <f ca="1">IF(A607="","",IF(ISERROR(MATCH($I607,SorP!B:B,0)),"",INDIRECT("'SorP'!$A$"&amp;MATCH($N607&amp;$I607,SorP!C:C,0))))</f>
        <v/>
      </c>
      <c r="P607" s="99"/>
      <c r="Q607" s="74" t="str">
        <f t="shared" si="37"/>
        <v/>
      </c>
      <c r="R607" s="74" t="b">
        <f t="shared" si="38"/>
        <v>1</v>
      </c>
      <c r="S607" s="74" t="str">
        <f t="shared" si="39"/>
        <v/>
      </c>
    </row>
    <row r="608" s="74" customFormat="1" ht="20.15" customHeight="1" spans="1:19">
      <c r="A608" s="95"/>
      <c r="B608" s="95"/>
      <c r="C608" s="95"/>
      <c r="D608" s="95"/>
      <c r="E608" s="95"/>
      <c r="F608" s="95"/>
      <c r="G608" s="96"/>
      <c r="H608" s="96"/>
      <c r="I608" s="97"/>
      <c r="J608" s="97"/>
      <c r="K608" s="97"/>
      <c r="L608" s="97"/>
      <c r="M608" s="97"/>
      <c r="N608" s="98" t="str">
        <f ca="1" t="shared" si="36"/>
        <v/>
      </c>
      <c r="O608" s="98" t="str">
        <f ca="1">IF(A608="","",IF(ISERROR(MATCH($I608,SorP!B:B,0)),"",INDIRECT("'SorP'!$A$"&amp;MATCH($N608&amp;$I608,SorP!C:C,0))))</f>
        <v/>
      </c>
      <c r="P608" s="99"/>
      <c r="Q608" s="74" t="str">
        <f t="shared" si="37"/>
        <v/>
      </c>
      <c r="R608" s="74" t="b">
        <f t="shared" si="38"/>
        <v>1</v>
      </c>
      <c r="S608" s="74" t="str">
        <f t="shared" si="39"/>
        <v/>
      </c>
    </row>
    <row r="609" s="74" customFormat="1" ht="20.15" customHeight="1" spans="1:19">
      <c r="A609" s="95"/>
      <c r="B609" s="95"/>
      <c r="C609" s="95"/>
      <c r="D609" s="95"/>
      <c r="E609" s="95"/>
      <c r="F609" s="95"/>
      <c r="G609" s="96"/>
      <c r="H609" s="96"/>
      <c r="I609" s="97"/>
      <c r="J609" s="97"/>
      <c r="K609" s="97"/>
      <c r="L609" s="97"/>
      <c r="M609" s="97"/>
      <c r="N609" s="98" t="str">
        <f ca="1" t="shared" si="36"/>
        <v/>
      </c>
      <c r="O609" s="98" t="str">
        <f ca="1">IF(A609="","",IF(ISERROR(MATCH($I609,SorP!B:B,0)),"",INDIRECT("'SorP'!$A$"&amp;MATCH($N609&amp;$I609,SorP!C:C,0))))</f>
        <v/>
      </c>
      <c r="P609" s="99"/>
      <c r="Q609" s="74" t="str">
        <f t="shared" si="37"/>
        <v/>
      </c>
      <c r="R609" s="74" t="b">
        <f t="shared" si="38"/>
        <v>1</v>
      </c>
      <c r="S609" s="74" t="str">
        <f t="shared" si="39"/>
        <v/>
      </c>
    </row>
    <row r="610" s="74" customFormat="1" ht="20.15" customHeight="1" spans="1:19">
      <c r="A610" s="95"/>
      <c r="B610" s="95"/>
      <c r="C610" s="95"/>
      <c r="D610" s="95"/>
      <c r="E610" s="95"/>
      <c r="F610" s="95"/>
      <c r="G610" s="96"/>
      <c r="H610" s="96"/>
      <c r="I610" s="97"/>
      <c r="J610" s="97"/>
      <c r="K610" s="97"/>
      <c r="L610" s="97"/>
      <c r="M610" s="97"/>
      <c r="N610" s="98" t="str">
        <f ca="1" t="shared" si="36"/>
        <v/>
      </c>
      <c r="O610" s="98" t="str">
        <f ca="1">IF(A610="","",IF(ISERROR(MATCH($I610,SorP!B:B,0)),"",INDIRECT("'SorP'!$A$"&amp;MATCH($N610&amp;$I610,SorP!C:C,0))))</f>
        <v/>
      </c>
      <c r="P610" s="99"/>
      <c r="Q610" s="74" t="str">
        <f t="shared" si="37"/>
        <v/>
      </c>
      <c r="R610" s="74" t="b">
        <f t="shared" si="38"/>
        <v>1</v>
      </c>
      <c r="S610" s="74" t="str">
        <f t="shared" si="39"/>
        <v/>
      </c>
    </row>
    <row r="611" s="74" customFormat="1" ht="20.15" customHeight="1" spans="1:19">
      <c r="A611" s="95"/>
      <c r="B611" s="95"/>
      <c r="C611" s="95"/>
      <c r="D611" s="95"/>
      <c r="E611" s="95"/>
      <c r="F611" s="95"/>
      <c r="G611" s="96"/>
      <c r="H611" s="96"/>
      <c r="I611" s="97"/>
      <c r="J611" s="97"/>
      <c r="K611" s="97"/>
      <c r="L611" s="97"/>
      <c r="M611" s="97"/>
      <c r="N611" s="98" t="str">
        <f ca="1" t="shared" si="36"/>
        <v/>
      </c>
      <c r="O611" s="98" t="str">
        <f ca="1">IF(A611="","",IF(ISERROR(MATCH($I611,SorP!B:B,0)),"",INDIRECT("'SorP'!$A$"&amp;MATCH($N611&amp;$I611,SorP!C:C,0))))</f>
        <v/>
      </c>
      <c r="P611" s="99"/>
      <c r="Q611" s="74" t="str">
        <f t="shared" si="37"/>
        <v/>
      </c>
      <c r="R611" s="74" t="b">
        <f t="shared" si="38"/>
        <v>1</v>
      </c>
      <c r="S611" s="74" t="str">
        <f t="shared" si="39"/>
        <v/>
      </c>
    </row>
    <row r="612" s="74" customFormat="1" ht="20.15" customHeight="1" spans="1:19">
      <c r="A612" s="95"/>
      <c r="B612" s="95"/>
      <c r="C612" s="95"/>
      <c r="D612" s="95"/>
      <c r="E612" s="95"/>
      <c r="F612" s="95"/>
      <c r="G612" s="96"/>
      <c r="H612" s="96"/>
      <c r="I612" s="97"/>
      <c r="J612" s="97"/>
      <c r="K612" s="97"/>
      <c r="L612" s="97"/>
      <c r="M612" s="97"/>
      <c r="N612" s="98" t="str">
        <f ca="1" t="shared" si="36"/>
        <v/>
      </c>
      <c r="O612" s="98" t="str">
        <f ca="1">IF(A612="","",IF(ISERROR(MATCH($I612,SorP!B:B,0)),"",INDIRECT("'SorP'!$A$"&amp;MATCH($N612&amp;$I612,SorP!C:C,0))))</f>
        <v/>
      </c>
      <c r="P612" s="99"/>
      <c r="Q612" s="74" t="str">
        <f t="shared" si="37"/>
        <v/>
      </c>
      <c r="R612" s="74" t="b">
        <f t="shared" si="38"/>
        <v>1</v>
      </c>
      <c r="S612" s="74" t="str">
        <f t="shared" si="39"/>
        <v/>
      </c>
    </row>
    <row r="613" s="74" customFormat="1" ht="20.15" customHeight="1" spans="1:19">
      <c r="A613" s="95"/>
      <c r="B613" s="95"/>
      <c r="C613" s="95"/>
      <c r="D613" s="95"/>
      <c r="E613" s="95"/>
      <c r="F613" s="95"/>
      <c r="G613" s="96"/>
      <c r="H613" s="96"/>
      <c r="I613" s="97"/>
      <c r="J613" s="97"/>
      <c r="K613" s="97"/>
      <c r="L613" s="97"/>
      <c r="M613" s="97"/>
      <c r="N613" s="98" t="str">
        <f ca="1" t="shared" si="36"/>
        <v/>
      </c>
      <c r="O613" s="98" t="str">
        <f ca="1">IF(A613="","",IF(ISERROR(MATCH($I613,SorP!B:B,0)),"",INDIRECT("'SorP'!$A$"&amp;MATCH($N613&amp;$I613,SorP!C:C,0))))</f>
        <v/>
      </c>
      <c r="P613" s="99"/>
      <c r="Q613" s="74" t="str">
        <f t="shared" si="37"/>
        <v/>
      </c>
      <c r="R613" s="74" t="b">
        <f t="shared" si="38"/>
        <v>1</v>
      </c>
      <c r="S613" s="74" t="str">
        <f t="shared" si="39"/>
        <v/>
      </c>
    </row>
    <row r="614" s="74" customFormat="1" ht="20.15" customHeight="1" spans="1:19">
      <c r="A614" s="95"/>
      <c r="B614" s="95"/>
      <c r="C614" s="95"/>
      <c r="D614" s="95"/>
      <c r="E614" s="95"/>
      <c r="F614" s="95"/>
      <c r="G614" s="96"/>
      <c r="H614" s="96"/>
      <c r="I614" s="97"/>
      <c r="J614" s="97"/>
      <c r="K614" s="97"/>
      <c r="L614" s="97"/>
      <c r="M614" s="97"/>
      <c r="N614" s="98" t="str">
        <f ca="1" t="shared" si="36"/>
        <v/>
      </c>
      <c r="O614" s="98" t="str">
        <f ca="1">IF(A614="","",IF(ISERROR(MATCH($I614,SorP!B:B,0)),"",INDIRECT("'SorP'!$A$"&amp;MATCH($N614&amp;$I614,SorP!C:C,0))))</f>
        <v/>
      </c>
      <c r="P614" s="99"/>
      <c r="Q614" s="74" t="str">
        <f t="shared" si="37"/>
        <v/>
      </c>
      <c r="R614" s="74" t="b">
        <f t="shared" si="38"/>
        <v>1</v>
      </c>
      <c r="S614" s="74" t="str">
        <f t="shared" si="39"/>
        <v/>
      </c>
    </row>
    <row r="615" s="74" customFormat="1" ht="20.15" customHeight="1" spans="1:19">
      <c r="A615" s="95"/>
      <c r="B615" s="95"/>
      <c r="C615" s="95"/>
      <c r="D615" s="95"/>
      <c r="E615" s="95"/>
      <c r="F615" s="95"/>
      <c r="G615" s="96"/>
      <c r="H615" s="96"/>
      <c r="I615" s="97"/>
      <c r="J615" s="97"/>
      <c r="K615" s="97"/>
      <c r="L615" s="97"/>
      <c r="M615" s="97"/>
      <c r="N615" s="98" t="str">
        <f ca="1" t="shared" si="36"/>
        <v/>
      </c>
      <c r="O615" s="98" t="str">
        <f ca="1">IF(A615="","",IF(ISERROR(MATCH($I615,SorP!B:B,0)),"",INDIRECT("'SorP'!$A$"&amp;MATCH($N615&amp;$I615,SorP!C:C,0))))</f>
        <v/>
      </c>
      <c r="P615" s="99"/>
      <c r="Q615" s="74" t="str">
        <f t="shared" si="37"/>
        <v/>
      </c>
      <c r="R615" s="74" t="b">
        <f t="shared" si="38"/>
        <v>1</v>
      </c>
      <c r="S615" s="74" t="str">
        <f t="shared" si="39"/>
        <v/>
      </c>
    </row>
    <row r="616" s="74" customFormat="1" ht="20.15" customHeight="1" spans="1:19">
      <c r="A616" s="95"/>
      <c r="B616" s="95"/>
      <c r="C616" s="95"/>
      <c r="D616" s="95"/>
      <c r="E616" s="95"/>
      <c r="F616" s="95"/>
      <c r="G616" s="96"/>
      <c r="H616" s="96"/>
      <c r="I616" s="97"/>
      <c r="J616" s="97"/>
      <c r="K616" s="97"/>
      <c r="L616" s="97"/>
      <c r="M616" s="97"/>
      <c r="N616" s="98" t="str">
        <f ca="1" t="shared" si="36"/>
        <v/>
      </c>
      <c r="O616" s="98" t="str">
        <f ca="1">IF(A616="","",IF(ISERROR(MATCH($I616,SorP!B:B,0)),"",INDIRECT("'SorP'!$A$"&amp;MATCH($N616&amp;$I616,SorP!C:C,0))))</f>
        <v/>
      </c>
      <c r="P616" s="99"/>
      <c r="Q616" s="74" t="str">
        <f t="shared" si="37"/>
        <v/>
      </c>
      <c r="R616" s="74" t="b">
        <f t="shared" si="38"/>
        <v>1</v>
      </c>
      <c r="S616" s="74" t="str">
        <f t="shared" si="39"/>
        <v/>
      </c>
    </row>
    <row r="617" s="74" customFormat="1" ht="20.15" customHeight="1" spans="1:19">
      <c r="A617" s="95"/>
      <c r="B617" s="95"/>
      <c r="C617" s="95"/>
      <c r="D617" s="95"/>
      <c r="E617" s="95"/>
      <c r="F617" s="95"/>
      <c r="G617" s="96"/>
      <c r="H617" s="96"/>
      <c r="I617" s="97"/>
      <c r="J617" s="97"/>
      <c r="K617" s="97"/>
      <c r="L617" s="97"/>
      <c r="M617" s="97"/>
      <c r="N617" s="98" t="str">
        <f ca="1" t="shared" si="36"/>
        <v/>
      </c>
      <c r="O617" s="98" t="str">
        <f ca="1">IF(A617="","",IF(ISERROR(MATCH($I617,SorP!B:B,0)),"",INDIRECT("'SorP'!$A$"&amp;MATCH($N617&amp;$I617,SorP!C:C,0))))</f>
        <v/>
      </c>
      <c r="P617" s="99"/>
      <c r="Q617" s="74" t="str">
        <f t="shared" si="37"/>
        <v/>
      </c>
      <c r="R617" s="74" t="b">
        <f t="shared" si="38"/>
        <v>1</v>
      </c>
      <c r="S617" s="74" t="str">
        <f t="shared" si="39"/>
        <v/>
      </c>
    </row>
    <row r="618" s="74" customFormat="1" ht="20.15" customHeight="1" spans="1:19">
      <c r="A618" s="95"/>
      <c r="B618" s="95"/>
      <c r="C618" s="95"/>
      <c r="D618" s="95"/>
      <c r="E618" s="95"/>
      <c r="F618" s="95"/>
      <c r="G618" s="96"/>
      <c r="H618" s="96"/>
      <c r="I618" s="97"/>
      <c r="J618" s="97"/>
      <c r="K618" s="97"/>
      <c r="L618" s="97"/>
      <c r="M618" s="97"/>
      <c r="N618" s="98" t="str">
        <f ca="1" t="shared" si="36"/>
        <v/>
      </c>
      <c r="O618" s="98" t="str">
        <f ca="1">IF(A618="","",IF(ISERROR(MATCH($I618,SorP!B:B,0)),"",INDIRECT("'SorP'!$A$"&amp;MATCH($N618&amp;$I618,SorP!C:C,0))))</f>
        <v/>
      </c>
      <c r="P618" s="99"/>
      <c r="Q618" s="74" t="str">
        <f t="shared" si="37"/>
        <v/>
      </c>
      <c r="R618" s="74" t="b">
        <f t="shared" si="38"/>
        <v>1</v>
      </c>
      <c r="S618" s="74" t="str">
        <f t="shared" si="39"/>
        <v/>
      </c>
    </row>
    <row r="619" s="74" customFormat="1" ht="20.15" customHeight="1" spans="1:19">
      <c r="A619" s="95"/>
      <c r="B619" s="95"/>
      <c r="C619" s="95"/>
      <c r="D619" s="95"/>
      <c r="E619" s="95"/>
      <c r="F619" s="95"/>
      <c r="G619" s="96"/>
      <c r="H619" s="96"/>
      <c r="I619" s="97"/>
      <c r="J619" s="97"/>
      <c r="K619" s="97"/>
      <c r="L619" s="97"/>
      <c r="M619" s="97"/>
      <c r="N619" s="98" t="str">
        <f ca="1" t="shared" si="36"/>
        <v/>
      </c>
      <c r="O619" s="98" t="str">
        <f ca="1">IF(A619="","",IF(ISERROR(MATCH($I619,SorP!B:B,0)),"",INDIRECT("'SorP'!$A$"&amp;MATCH($N619&amp;$I619,SorP!C:C,0))))</f>
        <v/>
      </c>
      <c r="P619" s="99"/>
      <c r="Q619" s="74" t="str">
        <f t="shared" si="37"/>
        <v/>
      </c>
      <c r="R619" s="74" t="b">
        <f t="shared" si="38"/>
        <v>1</v>
      </c>
      <c r="S619" s="74" t="str">
        <f t="shared" si="39"/>
        <v/>
      </c>
    </row>
    <row r="620" s="74" customFormat="1" ht="20.15" customHeight="1" spans="1:19">
      <c r="A620" s="95"/>
      <c r="B620" s="95"/>
      <c r="C620" s="95"/>
      <c r="D620" s="95"/>
      <c r="E620" s="95"/>
      <c r="F620" s="95"/>
      <c r="G620" s="96"/>
      <c r="H620" s="96"/>
      <c r="I620" s="97"/>
      <c r="J620" s="97"/>
      <c r="K620" s="97"/>
      <c r="L620" s="97"/>
      <c r="M620" s="97"/>
      <c r="N620" s="98" t="str">
        <f ca="1" t="shared" si="36"/>
        <v/>
      </c>
      <c r="O620" s="98" t="str">
        <f ca="1">IF(A620="","",IF(ISERROR(MATCH($I620,SorP!B:B,0)),"",INDIRECT("'SorP'!$A$"&amp;MATCH($N620&amp;$I620,SorP!C:C,0))))</f>
        <v/>
      </c>
      <c r="P620" s="99"/>
      <c r="Q620" s="74" t="str">
        <f t="shared" si="37"/>
        <v/>
      </c>
      <c r="R620" s="74" t="b">
        <f t="shared" si="38"/>
        <v>1</v>
      </c>
      <c r="S620" s="74" t="str">
        <f t="shared" si="39"/>
        <v/>
      </c>
    </row>
    <row r="621" s="74" customFormat="1" ht="20.15" customHeight="1" spans="1:19">
      <c r="A621" s="95"/>
      <c r="B621" s="95"/>
      <c r="C621" s="95"/>
      <c r="D621" s="95"/>
      <c r="E621" s="95"/>
      <c r="F621" s="95"/>
      <c r="G621" s="96"/>
      <c r="H621" s="96"/>
      <c r="I621" s="97"/>
      <c r="J621" s="97"/>
      <c r="K621" s="97"/>
      <c r="L621" s="97"/>
      <c r="M621" s="97"/>
      <c r="N621" s="98" t="str">
        <f ca="1" t="shared" si="36"/>
        <v/>
      </c>
      <c r="O621" s="98" t="str">
        <f ca="1">IF(A621="","",IF(ISERROR(MATCH($I621,SorP!B:B,0)),"",INDIRECT("'SorP'!$A$"&amp;MATCH($N621&amp;$I621,SorP!C:C,0))))</f>
        <v/>
      </c>
      <c r="P621" s="99"/>
      <c r="Q621" s="74" t="str">
        <f t="shared" si="37"/>
        <v/>
      </c>
      <c r="R621" s="74" t="b">
        <f t="shared" si="38"/>
        <v>1</v>
      </c>
      <c r="S621" s="74" t="str">
        <f t="shared" si="39"/>
        <v/>
      </c>
    </row>
    <row r="622" s="74" customFormat="1" ht="20.15" customHeight="1" spans="1:19">
      <c r="A622" s="95"/>
      <c r="B622" s="95"/>
      <c r="C622" s="95"/>
      <c r="D622" s="95"/>
      <c r="E622" s="95"/>
      <c r="F622" s="95"/>
      <c r="G622" s="96"/>
      <c r="H622" s="96"/>
      <c r="I622" s="97"/>
      <c r="J622" s="97"/>
      <c r="K622" s="97"/>
      <c r="L622" s="97"/>
      <c r="M622" s="97"/>
      <c r="N622" s="98" t="str">
        <f ca="1" t="shared" si="36"/>
        <v/>
      </c>
      <c r="O622" s="98" t="str">
        <f ca="1">IF(A622="","",IF(ISERROR(MATCH($I622,SorP!B:B,0)),"",INDIRECT("'SorP'!$A$"&amp;MATCH($N622&amp;$I622,SorP!C:C,0))))</f>
        <v/>
      </c>
      <c r="P622" s="99"/>
      <c r="Q622" s="74" t="str">
        <f t="shared" si="37"/>
        <v/>
      </c>
      <c r="R622" s="74" t="b">
        <f t="shared" si="38"/>
        <v>1</v>
      </c>
      <c r="S622" s="74" t="str">
        <f t="shared" si="39"/>
        <v/>
      </c>
    </row>
    <row r="623" s="74" customFormat="1" ht="20.15" customHeight="1" spans="1:19">
      <c r="A623" s="95"/>
      <c r="B623" s="95"/>
      <c r="C623" s="95"/>
      <c r="D623" s="95"/>
      <c r="E623" s="95"/>
      <c r="F623" s="95"/>
      <c r="G623" s="96"/>
      <c r="H623" s="96"/>
      <c r="I623" s="97"/>
      <c r="J623" s="97"/>
      <c r="K623" s="97"/>
      <c r="L623" s="97"/>
      <c r="M623" s="97"/>
      <c r="N623" s="98" t="str">
        <f ca="1" t="shared" si="36"/>
        <v/>
      </c>
      <c r="O623" s="98" t="str">
        <f ca="1">IF(A623="","",IF(ISERROR(MATCH($I623,SorP!B:B,0)),"",INDIRECT("'SorP'!$A$"&amp;MATCH($N623&amp;$I623,SorP!C:C,0))))</f>
        <v/>
      </c>
      <c r="P623" s="99"/>
      <c r="Q623" s="74" t="str">
        <f t="shared" si="37"/>
        <v/>
      </c>
      <c r="R623" s="74" t="b">
        <f t="shared" si="38"/>
        <v>1</v>
      </c>
      <c r="S623" s="74" t="str">
        <f t="shared" si="39"/>
        <v/>
      </c>
    </row>
    <row r="624" s="74" customFormat="1" ht="20.15" customHeight="1" spans="1:19">
      <c r="A624" s="95"/>
      <c r="B624" s="95"/>
      <c r="C624" s="95"/>
      <c r="D624" s="95"/>
      <c r="E624" s="95"/>
      <c r="F624" s="95"/>
      <c r="G624" s="96"/>
      <c r="H624" s="96"/>
      <c r="I624" s="97"/>
      <c r="J624" s="97"/>
      <c r="K624" s="97"/>
      <c r="L624" s="97"/>
      <c r="M624" s="97"/>
      <c r="N624" s="98" t="str">
        <f ca="1" t="shared" si="36"/>
        <v/>
      </c>
      <c r="O624" s="98" t="str">
        <f ca="1">IF(A624="","",IF(ISERROR(MATCH($I624,SorP!B:B,0)),"",INDIRECT("'SorP'!$A$"&amp;MATCH($N624&amp;$I624,SorP!C:C,0))))</f>
        <v/>
      </c>
      <c r="P624" s="99"/>
      <c r="Q624" s="74" t="str">
        <f t="shared" si="37"/>
        <v/>
      </c>
      <c r="R624" s="74" t="b">
        <f t="shared" si="38"/>
        <v>1</v>
      </c>
      <c r="S624" s="74" t="str">
        <f t="shared" si="39"/>
        <v/>
      </c>
    </row>
    <row r="625" s="74" customFormat="1" ht="20.15" customHeight="1" spans="1:19">
      <c r="A625" s="95"/>
      <c r="B625" s="95"/>
      <c r="C625" s="95"/>
      <c r="D625" s="95"/>
      <c r="E625" s="95"/>
      <c r="F625" s="95"/>
      <c r="G625" s="96"/>
      <c r="H625" s="96"/>
      <c r="I625" s="97"/>
      <c r="J625" s="97"/>
      <c r="K625" s="97"/>
      <c r="L625" s="97"/>
      <c r="M625" s="97"/>
      <c r="N625" s="98" t="str">
        <f ca="1" t="shared" si="36"/>
        <v/>
      </c>
      <c r="O625" s="98" t="str">
        <f ca="1">IF(A625="","",IF(ISERROR(MATCH($I625,SorP!B:B,0)),"",INDIRECT("'SorP'!$A$"&amp;MATCH($N625&amp;$I625,SorP!C:C,0))))</f>
        <v/>
      </c>
      <c r="P625" s="99"/>
      <c r="Q625" s="74" t="str">
        <f t="shared" si="37"/>
        <v/>
      </c>
      <c r="R625" s="74" t="b">
        <f t="shared" si="38"/>
        <v>1</v>
      </c>
      <c r="S625" s="74" t="str">
        <f t="shared" si="39"/>
        <v/>
      </c>
    </row>
    <row r="626" s="74" customFormat="1" ht="20.15" customHeight="1" spans="1:19">
      <c r="A626" s="95"/>
      <c r="B626" s="95"/>
      <c r="C626" s="95"/>
      <c r="D626" s="95"/>
      <c r="E626" s="95"/>
      <c r="F626" s="95"/>
      <c r="G626" s="96"/>
      <c r="H626" s="96"/>
      <c r="I626" s="97"/>
      <c r="J626" s="97"/>
      <c r="K626" s="97"/>
      <c r="L626" s="97"/>
      <c r="M626" s="97"/>
      <c r="N626" s="98" t="str">
        <f ca="1" t="shared" si="36"/>
        <v/>
      </c>
      <c r="O626" s="98" t="str">
        <f ca="1">IF(A626="","",IF(ISERROR(MATCH($I626,SorP!B:B,0)),"",INDIRECT("'SorP'!$A$"&amp;MATCH($N626&amp;$I626,SorP!C:C,0))))</f>
        <v/>
      </c>
      <c r="P626" s="99"/>
      <c r="Q626" s="74" t="str">
        <f t="shared" si="37"/>
        <v/>
      </c>
      <c r="R626" s="74" t="b">
        <f t="shared" si="38"/>
        <v>1</v>
      </c>
      <c r="S626" s="74" t="str">
        <f t="shared" si="39"/>
        <v/>
      </c>
    </row>
    <row r="627" s="74" customFormat="1" ht="20.15" customHeight="1" spans="1:19">
      <c r="A627" s="95"/>
      <c r="B627" s="95"/>
      <c r="C627" s="95"/>
      <c r="D627" s="95"/>
      <c r="E627" s="95"/>
      <c r="F627" s="95"/>
      <c r="G627" s="96"/>
      <c r="H627" s="96"/>
      <c r="I627" s="97"/>
      <c r="J627" s="97"/>
      <c r="K627" s="97"/>
      <c r="L627" s="97"/>
      <c r="M627" s="97"/>
      <c r="N627" s="98" t="str">
        <f ca="1" t="shared" si="36"/>
        <v/>
      </c>
      <c r="O627" s="98" t="str">
        <f ca="1">IF(A627="","",IF(ISERROR(MATCH($I627,SorP!B:B,0)),"",INDIRECT("'SorP'!$A$"&amp;MATCH($N627&amp;$I627,SorP!C:C,0))))</f>
        <v/>
      </c>
      <c r="P627" s="99"/>
      <c r="Q627" s="74" t="str">
        <f t="shared" si="37"/>
        <v/>
      </c>
      <c r="R627" s="74" t="b">
        <f t="shared" si="38"/>
        <v>1</v>
      </c>
      <c r="S627" s="74" t="str">
        <f t="shared" si="39"/>
        <v/>
      </c>
    </row>
    <row r="628" s="74" customFormat="1" ht="20.15" customHeight="1" spans="1:19">
      <c r="A628" s="95"/>
      <c r="B628" s="95"/>
      <c r="C628" s="95"/>
      <c r="D628" s="95"/>
      <c r="E628" s="95"/>
      <c r="F628" s="95"/>
      <c r="G628" s="96"/>
      <c r="H628" s="96"/>
      <c r="I628" s="97"/>
      <c r="J628" s="97"/>
      <c r="K628" s="97"/>
      <c r="L628" s="97"/>
      <c r="M628" s="97"/>
      <c r="N628" s="98" t="str">
        <f ca="1" t="shared" si="36"/>
        <v/>
      </c>
      <c r="O628" s="98" t="str">
        <f ca="1">IF(A628="","",IF(ISERROR(MATCH($I628,SorP!B:B,0)),"",INDIRECT("'SorP'!$A$"&amp;MATCH($N628&amp;$I628,SorP!C:C,0))))</f>
        <v/>
      </c>
      <c r="P628" s="99"/>
      <c r="Q628" s="74" t="str">
        <f t="shared" si="37"/>
        <v/>
      </c>
      <c r="R628" s="74" t="b">
        <f t="shared" si="38"/>
        <v>1</v>
      </c>
      <c r="S628" s="74" t="str">
        <f t="shared" si="39"/>
        <v/>
      </c>
    </row>
    <row r="629" s="74" customFormat="1" ht="20.15" customHeight="1" spans="1:19">
      <c r="A629" s="95"/>
      <c r="B629" s="95"/>
      <c r="C629" s="95"/>
      <c r="D629" s="95"/>
      <c r="E629" s="95"/>
      <c r="F629" s="95"/>
      <c r="G629" s="96"/>
      <c r="H629" s="96"/>
      <c r="I629" s="97"/>
      <c r="J629" s="97"/>
      <c r="K629" s="97"/>
      <c r="L629" s="97"/>
      <c r="M629" s="97"/>
      <c r="N629" s="98" t="str">
        <f ca="1" t="shared" si="36"/>
        <v/>
      </c>
      <c r="O629" s="98" t="str">
        <f ca="1">IF(A629="","",IF(ISERROR(MATCH($I629,SorP!B:B,0)),"",INDIRECT("'SorP'!$A$"&amp;MATCH($N629&amp;$I629,SorP!C:C,0))))</f>
        <v/>
      </c>
      <c r="P629" s="99"/>
      <c r="Q629" s="74" t="str">
        <f t="shared" si="37"/>
        <v/>
      </c>
      <c r="R629" s="74" t="b">
        <f t="shared" si="38"/>
        <v>1</v>
      </c>
      <c r="S629" s="74" t="str">
        <f t="shared" si="39"/>
        <v/>
      </c>
    </row>
    <row r="630" s="74" customFormat="1" ht="20.15" customHeight="1" spans="1:19">
      <c r="A630" s="95"/>
      <c r="B630" s="95"/>
      <c r="C630" s="95"/>
      <c r="D630" s="95"/>
      <c r="E630" s="95"/>
      <c r="F630" s="95"/>
      <c r="G630" s="96"/>
      <c r="H630" s="96"/>
      <c r="I630" s="97"/>
      <c r="J630" s="97"/>
      <c r="K630" s="97"/>
      <c r="L630" s="97"/>
      <c r="M630" s="97"/>
      <c r="N630" s="98" t="str">
        <f ca="1" t="shared" si="36"/>
        <v/>
      </c>
      <c r="O630" s="98" t="str">
        <f ca="1">IF(A630="","",IF(ISERROR(MATCH($I630,SorP!B:B,0)),"",INDIRECT("'SorP'!$A$"&amp;MATCH($N630&amp;$I630,SorP!C:C,0))))</f>
        <v/>
      </c>
      <c r="P630" s="99"/>
      <c r="Q630" s="74" t="str">
        <f t="shared" si="37"/>
        <v/>
      </c>
      <c r="R630" s="74" t="b">
        <f t="shared" si="38"/>
        <v>1</v>
      </c>
      <c r="S630" s="74" t="str">
        <f t="shared" si="39"/>
        <v/>
      </c>
    </row>
    <row r="631" s="74" customFormat="1" ht="20.15" customHeight="1" spans="1:19">
      <c r="A631" s="95"/>
      <c r="B631" s="95"/>
      <c r="C631" s="95"/>
      <c r="D631" s="95"/>
      <c r="E631" s="95"/>
      <c r="F631" s="95"/>
      <c r="G631" s="96"/>
      <c r="H631" s="96"/>
      <c r="I631" s="97"/>
      <c r="J631" s="97"/>
      <c r="K631" s="97"/>
      <c r="L631" s="97"/>
      <c r="M631" s="97"/>
      <c r="N631" s="98" t="str">
        <f ca="1" t="shared" si="36"/>
        <v/>
      </c>
      <c r="O631" s="98" t="str">
        <f ca="1">IF(A631="","",IF(ISERROR(MATCH($I631,SorP!B:B,0)),"",INDIRECT("'SorP'!$A$"&amp;MATCH($N631&amp;$I631,SorP!C:C,0))))</f>
        <v/>
      </c>
      <c r="P631" s="99"/>
      <c r="Q631" s="74" t="str">
        <f t="shared" si="37"/>
        <v/>
      </c>
      <c r="R631" s="74" t="b">
        <f t="shared" si="38"/>
        <v>1</v>
      </c>
      <c r="S631" s="74" t="str">
        <f t="shared" si="39"/>
        <v/>
      </c>
    </row>
    <row r="632" s="74" customFormat="1" ht="20.15" customHeight="1" spans="1:19">
      <c r="A632" s="95"/>
      <c r="B632" s="95"/>
      <c r="C632" s="95"/>
      <c r="D632" s="95"/>
      <c r="E632" s="95"/>
      <c r="F632" s="95"/>
      <c r="G632" s="96"/>
      <c r="H632" s="96"/>
      <c r="I632" s="97"/>
      <c r="J632" s="97"/>
      <c r="K632" s="97"/>
      <c r="L632" s="97"/>
      <c r="M632" s="97"/>
      <c r="N632" s="98" t="str">
        <f ca="1" t="shared" si="36"/>
        <v/>
      </c>
      <c r="O632" s="98" t="str">
        <f ca="1">IF(A632="","",IF(ISERROR(MATCH($I632,SorP!B:B,0)),"",INDIRECT("'SorP'!$A$"&amp;MATCH($N632&amp;$I632,SorP!C:C,0))))</f>
        <v/>
      </c>
      <c r="P632" s="99"/>
      <c r="Q632" s="74" t="str">
        <f t="shared" si="37"/>
        <v/>
      </c>
      <c r="R632" s="74" t="b">
        <f t="shared" si="38"/>
        <v>1</v>
      </c>
      <c r="S632" s="74" t="str">
        <f t="shared" si="39"/>
        <v/>
      </c>
    </row>
    <row r="633" s="74" customFormat="1" ht="20.15" customHeight="1" spans="1:19">
      <c r="A633" s="95"/>
      <c r="B633" s="95"/>
      <c r="C633" s="95"/>
      <c r="D633" s="95"/>
      <c r="E633" s="95"/>
      <c r="F633" s="95"/>
      <c r="G633" s="96"/>
      <c r="H633" s="96"/>
      <c r="I633" s="97"/>
      <c r="J633" s="97"/>
      <c r="K633" s="97"/>
      <c r="L633" s="97"/>
      <c r="M633" s="97"/>
      <c r="N633" s="98" t="str">
        <f ca="1" t="shared" si="36"/>
        <v/>
      </c>
      <c r="O633" s="98" t="str">
        <f ca="1">IF(A633="","",IF(ISERROR(MATCH($I633,SorP!B:B,0)),"",INDIRECT("'SorP'!$A$"&amp;MATCH($N633&amp;$I633,SorP!C:C,0))))</f>
        <v/>
      </c>
      <c r="P633" s="99"/>
      <c r="Q633" s="74" t="str">
        <f t="shared" si="37"/>
        <v/>
      </c>
      <c r="R633" s="74" t="b">
        <f t="shared" si="38"/>
        <v>1</v>
      </c>
      <c r="S633" s="74" t="str">
        <f t="shared" si="39"/>
        <v/>
      </c>
    </row>
    <row r="634" s="74" customFormat="1" ht="20.15" customHeight="1" spans="1:19">
      <c r="A634" s="95"/>
      <c r="B634" s="95"/>
      <c r="C634" s="95"/>
      <c r="D634" s="95"/>
      <c r="E634" s="95"/>
      <c r="F634" s="95"/>
      <c r="G634" s="96"/>
      <c r="H634" s="96"/>
      <c r="I634" s="97"/>
      <c r="J634" s="97"/>
      <c r="K634" s="97"/>
      <c r="L634" s="97"/>
      <c r="M634" s="97"/>
      <c r="N634" s="98" t="str">
        <f ca="1" t="shared" si="36"/>
        <v/>
      </c>
      <c r="O634" s="98" t="str">
        <f ca="1">IF(A634="","",IF(ISERROR(MATCH($I634,SorP!B:B,0)),"",INDIRECT("'SorP'!$A$"&amp;MATCH($N634&amp;$I634,SorP!C:C,0))))</f>
        <v/>
      </c>
      <c r="P634" s="99"/>
      <c r="Q634" s="74" t="str">
        <f t="shared" si="37"/>
        <v/>
      </c>
      <c r="R634" s="74" t="b">
        <f t="shared" si="38"/>
        <v>1</v>
      </c>
      <c r="S634" s="74" t="str">
        <f t="shared" si="39"/>
        <v/>
      </c>
    </row>
    <row r="635" s="74" customFormat="1" ht="20.15" customHeight="1" spans="1:19">
      <c r="A635" s="95"/>
      <c r="B635" s="95"/>
      <c r="C635" s="95"/>
      <c r="D635" s="95"/>
      <c r="E635" s="95"/>
      <c r="F635" s="95"/>
      <c r="G635" s="96"/>
      <c r="H635" s="96"/>
      <c r="I635" s="97"/>
      <c r="J635" s="97"/>
      <c r="K635" s="97"/>
      <c r="L635" s="97"/>
      <c r="M635" s="97"/>
      <c r="N635" s="98" t="str">
        <f ca="1" t="shared" si="36"/>
        <v/>
      </c>
      <c r="O635" s="98" t="str">
        <f ca="1">IF(A635="","",IF(ISERROR(MATCH($I635,SorP!B:B,0)),"",INDIRECT("'SorP'!$A$"&amp;MATCH($N635&amp;$I635,SorP!C:C,0))))</f>
        <v/>
      </c>
      <c r="P635" s="99"/>
      <c r="Q635" s="74" t="str">
        <f t="shared" si="37"/>
        <v/>
      </c>
      <c r="R635" s="74" t="b">
        <f t="shared" si="38"/>
        <v>1</v>
      </c>
      <c r="S635" s="74" t="str">
        <f t="shared" si="39"/>
        <v/>
      </c>
    </row>
    <row r="636" s="74" customFormat="1" ht="20.15" customHeight="1" spans="1:19">
      <c r="A636" s="95"/>
      <c r="B636" s="95"/>
      <c r="C636" s="95"/>
      <c r="D636" s="95"/>
      <c r="E636" s="95"/>
      <c r="F636" s="95"/>
      <c r="G636" s="96"/>
      <c r="H636" s="96"/>
      <c r="I636" s="97"/>
      <c r="J636" s="97"/>
      <c r="K636" s="97"/>
      <c r="L636" s="97"/>
      <c r="M636" s="97"/>
      <c r="N636" s="98" t="str">
        <f ca="1" t="shared" si="36"/>
        <v/>
      </c>
      <c r="O636" s="98" t="str">
        <f ca="1">IF(A636="","",IF(ISERROR(MATCH($I636,SorP!B:B,0)),"",INDIRECT("'SorP'!$A$"&amp;MATCH($N636&amp;$I636,SorP!C:C,0))))</f>
        <v/>
      </c>
      <c r="P636" s="99"/>
      <c r="Q636" s="74" t="str">
        <f t="shared" si="37"/>
        <v/>
      </c>
      <c r="R636" s="74" t="b">
        <f t="shared" si="38"/>
        <v>1</v>
      </c>
      <c r="S636" s="74" t="str">
        <f t="shared" si="39"/>
        <v/>
      </c>
    </row>
    <row r="637" s="74" customFormat="1" ht="20.15" customHeight="1" spans="1:19">
      <c r="A637" s="95"/>
      <c r="B637" s="95"/>
      <c r="C637" s="95"/>
      <c r="D637" s="95"/>
      <c r="E637" s="95"/>
      <c r="F637" s="95"/>
      <c r="G637" s="96"/>
      <c r="H637" s="96"/>
      <c r="I637" s="97"/>
      <c r="J637" s="97"/>
      <c r="K637" s="97"/>
      <c r="L637" s="97"/>
      <c r="M637" s="97"/>
      <c r="N637" s="98" t="str">
        <f ca="1" t="shared" si="36"/>
        <v/>
      </c>
      <c r="O637" s="98" t="str">
        <f ca="1">IF(A637="","",IF(ISERROR(MATCH($I637,SorP!B:B,0)),"",INDIRECT("'SorP'!$A$"&amp;MATCH($N637&amp;$I637,SorP!C:C,0))))</f>
        <v/>
      </c>
      <c r="P637" s="99"/>
      <c r="Q637" s="74" t="str">
        <f t="shared" si="37"/>
        <v/>
      </c>
      <c r="R637" s="74" t="b">
        <f t="shared" si="38"/>
        <v>1</v>
      </c>
      <c r="S637" s="74" t="str">
        <f t="shared" si="39"/>
        <v/>
      </c>
    </row>
    <row r="638" s="74" customFormat="1" ht="20.15" customHeight="1" spans="1:19">
      <c r="A638" s="95"/>
      <c r="B638" s="95"/>
      <c r="C638" s="95"/>
      <c r="D638" s="95"/>
      <c r="E638" s="95"/>
      <c r="F638" s="95"/>
      <c r="G638" s="96"/>
      <c r="H638" s="96"/>
      <c r="I638" s="97"/>
      <c r="J638" s="97"/>
      <c r="K638" s="97"/>
      <c r="L638" s="97"/>
      <c r="M638" s="97"/>
      <c r="N638" s="98" t="str">
        <f ca="1" t="shared" si="36"/>
        <v/>
      </c>
      <c r="O638" s="98" t="str">
        <f ca="1">IF(A638="","",IF(ISERROR(MATCH($I638,SorP!B:B,0)),"",INDIRECT("'SorP'!$A$"&amp;MATCH($N638&amp;$I638,SorP!C:C,0))))</f>
        <v/>
      </c>
      <c r="P638" s="99"/>
      <c r="Q638" s="74" t="str">
        <f t="shared" si="37"/>
        <v/>
      </c>
      <c r="R638" s="74" t="b">
        <f t="shared" si="38"/>
        <v>1</v>
      </c>
      <c r="S638" s="74" t="str">
        <f t="shared" si="39"/>
        <v/>
      </c>
    </row>
    <row r="639" s="74" customFormat="1" ht="20.15" customHeight="1" spans="1:19">
      <c r="A639" s="95"/>
      <c r="B639" s="95"/>
      <c r="C639" s="95"/>
      <c r="D639" s="95"/>
      <c r="E639" s="95"/>
      <c r="F639" s="95"/>
      <c r="G639" s="96"/>
      <c r="H639" s="96"/>
      <c r="I639" s="97"/>
      <c r="J639" s="97"/>
      <c r="K639" s="97"/>
      <c r="L639" s="97"/>
      <c r="M639" s="97"/>
      <c r="N639" s="98" t="str">
        <f ca="1" t="shared" si="36"/>
        <v/>
      </c>
      <c r="O639" s="98" t="str">
        <f ca="1">IF(A639="","",IF(ISERROR(MATCH($I639,SorP!B:B,0)),"",INDIRECT("'SorP'!$A$"&amp;MATCH($N639&amp;$I639,SorP!C:C,0))))</f>
        <v/>
      </c>
      <c r="P639" s="99"/>
      <c r="Q639" s="74" t="str">
        <f t="shared" si="37"/>
        <v/>
      </c>
      <c r="R639" s="74" t="b">
        <f t="shared" si="38"/>
        <v>1</v>
      </c>
      <c r="S639" s="74" t="str">
        <f t="shared" si="39"/>
        <v/>
      </c>
    </row>
    <row r="640" s="74" customFormat="1" ht="20.15" customHeight="1" spans="1:19">
      <c r="A640" s="95"/>
      <c r="B640" s="95"/>
      <c r="C640" s="95"/>
      <c r="D640" s="95"/>
      <c r="E640" s="95"/>
      <c r="F640" s="95"/>
      <c r="G640" s="96"/>
      <c r="H640" s="96"/>
      <c r="I640" s="97"/>
      <c r="J640" s="97"/>
      <c r="K640" s="97"/>
      <c r="L640" s="97"/>
      <c r="M640" s="97"/>
      <c r="N640" s="98" t="str">
        <f ca="1" t="shared" si="36"/>
        <v/>
      </c>
      <c r="O640" s="98" t="str">
        <f ca="1">IF(A640="","",IF(ISERROR(MATCH($I640,SorP!B:B,0)),"",INDIRECT("'SorP'!$A$"&amp;MATCH($N640&amp;$I640,SorP!C:C,0))))</f>
        <v/>
      </c>
      <c r="P640" s="99"/>
      <c r="Q640" s="74" t="str">
        <f t="shared" si="37"/>
        <v/>
      </c>
      <c r="R640" s="74" t="b">
        <f t="shared" si="38"/>
        <v>1</v>
      </c>
      <c r="S640" s="74" t="str">
        <f t="shared" si="39"/>
        <v/>
      </c>
    </row>
    <row r="641" s="74" customFormat="1" ht="20.15" customHeight="1" spans="1:19">
      <c r="A641" s="95"/>
      <c r="B641" s="95"/>
      <c r="C641" s="95"/>
      <c r="D641" s="95"/>
      <c r="E641" s="95"/>
      <c r="F641" s="95"/>
      <c r="G641" s="96"/>
      <c r="H641" s="96"/>
      <c r="I641" s="97"/>
      <c r="J641" s="97"/>
      <c r="K641" s="97"/>
      <c r="L641" s="97"/>
      <c r="M641" s="97"/>
      <c r="N641" s="98" t="str">
        <f ca="1" t="shared" si="36"/>
        <v/>
      </c>
      <c r="O641" s="98" t="str">
        <f ca="1">IF(A641="","",IF(ISERROR(MATCH($I641,SorP!B:B,0)),"",INDIRECT("'SorP'!$A$"&amp;MATCH($N641&amp;$I641,SorP!C:C,0))))</f>
        <v/>
      </c>
      <c r="P641" s="99"/>
      <c r="Q641" s="74" t="str">
        <f t="shared" si="37"/>
        <v/>
      </c>
      <c r="R641" s="74" t="b">
        <f t="shared" si="38"/>
        <v>1</v>
      </c>
      <c r="S641" s="74" t="str">
        <f t="shared" si="39"/>
        <v/>
      </c>
    </row>
    <row r="642" s="74" customFormat="1" ht="20.15" customHeight="1" spans="1:19">
      <c r="A642" s="95"/>
      <c r="B642" s="95"/>
      <c r="C642" s="95"/>
      <c r="D642" s="95"/>
      <c r="E642" s="95"/>
      <c r="F642" s="95"/>
      <c r="G642" s="96"/>
      <c r="H642" s="96"/>
      <c r="I642" s="97"/>
      <c r="J642" s="97"/>
      <c r="K642" s="97"/>
      <c r="L642" s="97"/>
      <c r="M642" s="97"/>
      <c r="N642" s="98" t="str">
        <f ca="1" t="shared" si="36"/>
        <v/>
      </c>
      <c r="O642" s="98" t="str">
        <f ca="1">IF(A642="","",IF(ISERROR(MATCH($I642,SorP!B:B,0)),"",INDIRECT("'SorP'!$A$"&amp;MATCH($N642&amp;$I642,SorP!C:C,0))))</f>
        <v/>
      </c>
      <c r="P642" s="99"/>
      <c r="Q642" s="74" t="str">
        <f t="shared" si="37"/>
        <v/>
      </c>
      <c r="R642" s="74" t="b">
        <f t="shared" si="38"/>
        <v>1</v>
      </c>
      <c r="S642" s="74" t="str">
        <f t="shared" si="39"/>
        <v/>
      </c>
    </row>
    <row r="643" s="74" customFormat="1" ht="20.15" customHeight="1" spans="1:19">
      <c r="A643" s="95"/>
      <c r="B643" s="95"/>
      <c r="C643" s="95"/>
      <c r="D643" s="95"/>
      <c r="E643" s="95"/>
      <c r="F643" s="95"/>
      <c r="G643" s="96"/>
      <c r="H643" s="96"/>
      <c r="I643" s="97"/>
      <c r="J643" s="97"/>
      <c r="K643" s="97"/>
      <c r="L643" s="97"/>
      <c r="M643" s="97"/>
      <c r="N643" s="98" t="str">
        <f ca="1" t="shared" si="36"/>
        <v/>
      </c>
      <c r="O643" s="98" t="str">
        <f ca="1">IF(A643="","",IF(ISERROR(MATCH($I643,SorP!B:B,0)),"",INDIRECT("'SorP'!$A$"&amp;MATCH($N643&amp;$I643,SorP!C:C,0))))</f>
        <v/>
      </c>
      <c r="P643" s="99"/>
      <c r="Q643" s="74" t="str">
        <f t="shared" si="37"/>
        <v/>
      </c>
      <c r="R643" s="74" t="b">
        <f t="shared" si="38"/>
        <v>1</v>
      </c>
      <c r="S643" s="74" t="str">
        <f t="shared" si="39"/>
        <v/>
      </c>
    </row>
    <row r="644" s="74" customFormat="1" ht="20.15" customHeight="1" spans="1:19">
      <c r="A644" s="95"/>
      <c r="B644" s="95"/>
      <c r="C644" s="95"/>
      <c r="D644" s="95"/>
      <c r="E644" s="95"/>
      <c r="F644" s="95"/>
      <c r="G644" s="96"/>
      <c r="H644" s="96"/>
      <c r="I644" s="97"/>
      <c r="J644" s="97"/>
      <c r="K644" s="97"/>
      <c r="L644" s="97"/>
      <c r="M644" s="97"/>
      <c r="N644" s="98" t="str">
        <f ca="1" t="shared" si="36"/>
        <v/>
      </c>
      <c r="O644" s="98" t="str">
        <f ca="1">IF(A644="","",IF(ISERROR(MATCH($I644,SorP!B:B,0)),"",INDIRECT("'SorP'!$A$"&amp;MATCH($N644&amp;$I644,SorP!C:C,0))))</f>
        <v/>
      </c>
      <c r="P644" s="99"/>
      <c r="Q644" s="74" t="str">
        <f t="shared" si="37"/>
        <v/>
      </c>
      <c r="R644" s="74" t="b">
        <f t="shared" si="38"/>
        <v>1</v>
      </c>
      <c r="S644" s="74" t="str">
        <f t="shared" si="39"/>
        <v/>
      </c>
    </row>
    <row r="645" s="74" customFormat="1" ht="20.15" customHeight="1" spans="1:19">
      <c r="A645" s="95"/>
      <c r="B645" s="95"/>
      <c r="C645" s="95"/>
      <c r="D645" s="95"/>
      <c r="E645" s="95"/>
      <c r="F645" s="95"/>
      <c r="G645" s="96"/>
      <c r="H645" s="96"/>
      <c r="I645" s="97"/>
      <c r="J645" s="97"/>
      <c r="K645" s="97"/>
      <c r="L645" s="97"/>
      <c r="M645" s="97"/>
      <c r="N645" s="98" t="str">
        <f ca="1" t="shared" ref="N645:N708" si="40">IF(A645="","",IF(ISERROR(MATCH($F645,CL,0)),"Unknown",INDIRECT("'C'!$A$"&amp;MATCH($F645,CL,0)+1)))</f>
        <v/>
      </c>
      <c r="O645" s="98" t="str">
        <f ca="1">IF(A645="","",IF(ISERROR(MATCH($I645,SorP!B:B,0)),"",INDIRECT("'SorP'!$A$"&amp;MATCH($N645&amp;$I645,SorP!C:C,0))))</f>
        <v/>
      </c>
      <c r="P645" s="99"/>
      <c r="Q645" s="74" t="str">
        <f t="shared" ref="Q645:Q708" si="41">A645&amp;B645</f>
        <v/>
      </c>
      <c r="R645" s="74" t="b">
        <f t="shared" ref="R645:R708" si="42">OR(ISBLANK(B645),ISBLANK(C645))</f>
        <v>1</v>
      </c>
      <c r="S645" s="74" t="str">
        <f t="shared" ref="S645:S708" si="43">IF(R645,"",A645&amp;"+")</f>
        <v/>
      </c>
    </row>
    <row r="646" s="74" customFormat="1" ht="20.15" customHeight="1" spans="1:19">
      <c r="A646" s="95"/>
      <c r="B646" s="95"/>
      <c r="C646" s="95"/>
      <c r="D646" s="95"/>
      <c r="E646" s="95"/>
      <c r="F646" s="95"/>
      <c r="G646" s="96"/>
      <c r="H646" s="96"/>
      <c r="I646" s="97"/>
      <c r="J646" s="97"/>
      <c r="K646" s="97"/>
      <c r="L646" s="97"/>
      <c r="M646" s="97"/>
      <c r="N646" s="98" t="str">
        <f ca="1" t="shared" si="40"/>
        <v/>
      </c>
      <c r="O646" s="98" t="str">
        <f ca="1">IF(A646="","",IF(ISERROR(MATCH($I646,SorP!B:B,0)),"",INDIRECT("'SorP'!$A$"&amp;MATCH($N646&amp;$I646,SorP!C:C,0))))</f>
        <v/>
      </c>
      <c r="P646" s="99"/>
      <c r="Q646" s="74" t="str">
        <f t="shared" si="41"/>
        <v/>
      </c>
      <c r="R646" s="74" t="b">
        <f t="shared" si="42"/>
        <v>1</v>
      </c>
      <c r="S646" s="74" t="str">
        <f t="shared" si="43"/>
        <v/>
      </c>
    </row>
    <row r="647" s="74" customFormat="1" ht="20.15" customHeight="1" spans="1:19">
      <c r="A647" s="95"/>
      <c r="B647" s="95"/>
      <c r="C647" s="95"/>
      <c r="D647" s="95"/>
      <c r="E647" s="95"/>
      <c r="F647" s="95"/>
      <c r="G647" s="96"/>
      <c r="H647" s="96"/>
      <c r="I647" s="97"/>
      <c r="J647" s="97"/>
      <c r="K647" s="97"/>
      <c r="L647" s="97"/>
      <c r="M647" s="97"/>
      <c r="N647" s="98" t="str">
        <f ca="1" t="shared" si="40"/>
        <v/>
      </c>
      <c r="O647" s="98" t="str">
        <f ca="1">IF(A647="","",IF(ISERROR(MATCH($I647,SorP!B:B,0)),"",INDIRECT("'SorP'!$A$"&amp;MATCH($N647&amp;$I647,SorP!C:C,0))))</f>
        <v/>
      </c>
      <c r="P647" s="99"/>
      <c r="Q647" s="74" t="str">
        <f t="shared" si="41"/>
        <v/>
      </c>
      <c r="R647" s="74" t="b">
        <f t="shared" si="42"/>
        <v>1</v>
      </c>
      <c r="S647" s="74" t="str">
        <f t="shared" si="43"/>
        <v/>
      </c>
    </row>
    <row r="648" s="74" customFormat="1" ht="20.15" customHeight="1" spans="1:19">
      <c r="A648" s="95"/>
      <c r="B648" s="95"/>
      <c r="C648" s="95"/>
      <c r="D648" s="95"/>
      <c r="E648" s="95"/>
      <c r="F648" s="95"/>
      <c r="G648" s="96"/>
      <c r="H648" s="96"/>
      <c r="I648" s="97"/>
      <c r="J648" s="97"/>
      <c r="K648" s="97"/>
      <c r="L648" s="97"/>
      <c r="M648" s="97"/>
      <c r="N648" s="98" t="str">
        <f ca="1" t="shared" si="40"/>
        <v/>
      </c>
      <c r="O648" s="98" t="str">
        <f ca="1">IF(A648="","",IF(ISERROR(MATCH($I648,SorP!B:B,0)),"",INDIRECT("'SorP'!$A$"&amp;MATCH($N648&amp;$I648,SorP!C:C,0))))</f>
        <v/>
      </c>
      <c r="P648" s="99"/>
      <c r="Q648" s="74" t="str">
        <f t="shared" si="41"/>
        <v/>
      </c>
      <c r="R648" s="74" t="b">
        <f t="shared" si="42"/>
        <v>1</v>
      </c>
      <c r="S648" s="74" t="str">
        <f t="shared" si="43"/>
        <v/>
      </c>
    </row>
    <row r="649" s="74" customFormat="1" ht="20.15" customHeight="1" spans="1:19">
      <c r="A649" s="95"/>
      <c r="B649" s="95"/>
      <c r="C649" s="95"/>
      <c r="D649" s="95"/>
      <c r="E649" s="95"/>
      <c r="F649" s="95"/>
      <c r="G649" s="96"/>
      <c r="H649" s="96"/>
      <c r="I649" s="97"/>
      <c r="J649" s="97"/>
      <c r="K649" s="97"/>
      <c r="L649" s="97"/>
      <c r="M649" s="97"/>
      <c r="N649" s="98" t="str">
        <f ca="1" t="shared" si="40"/>
        <v/>
      </c>
      <c r="O649" s="98" t="str">
        <f ca="1">IF(A649="","",IF(ISERROR(MATCH($I649,SorP!B:B,0)),"",INDIRECT("'SorP'!$A$"&amp;MATCH($N649&amp;$I649,SorP!C:C,0))))</f>
        <v/>
      </c>
      <c r="P649" s="99"/>
      <c r="Q649" s="74" t="str">
        <f t="shared" si="41"/>
        <v/>
      </c>
      <c r="R649" s="74" t="b">
        <f t="shared" si="42"/>
        <v>1</v>
      </c>
      <c r="S649" s="74" t="str">
        <f t="shared" si="43"/>
        <v/>
      </c>
    </row>
    <row r="650" s="74" customFormat="1" ht="20.15" customHeight="1" spans="1:19">
      <c r="A650" s="95"/>
      <c r="B650" s="95"/>
      <c r="C650" s="95"/>
      <c r="D650" s="95"/>
      <c r="E650" s="95"/>
      <c r="F650" s="95"/>
      <c r="G650" s="96"/>
      <c r="H650" s="96"/>
      <c r="I650" s="97"/>
      <c r="J650" s="97"/>
      <c r="K650" s="97"/>
      <c r="L650" s="97"/>
      <c r="M650" s="97"/>
      <c r="N650" s="98" t="str">
        <f ca="1" t="shared" si="40"/>
        <v/>
      </c>
      <c r="O650" s="98" t="str">
        <f ca="1">IF(A650="","",IF(ISERROR(MATCH($I650,SorP!B:B,0)),"",INDIRECT("'SorP'!$A$"&amp;MATCH($N650&amp;$I650,SorP!C:C,0))))</f>
        <v/>
      </c>
      <c r="P650" s="99"/>
      <c r="Q650" s="74" t="str">
        <f t="shared" si="41"/>
        <v/>
      </c>
      <c r="R650" s="74" t="b">
        <f t="shared" si="42"/>
        <v>1</v>
      </c>
      <c r="S650" s="74" t="str">
        <f t="shared" si="43"/>
        <v/>
      </c>
    </row>
    <row r="651" s="74" customFormat="1" ht="20.15" customHeight="1" spans="1:19">
      <c r="A651" s="95"/>
      <c r="B651" s="95"/>
      <c r="C651" s="95"/>
      <c r="D651" s="95"/>
      <c r="E651" s="95"/>
      <c r="F651" s="95"/>
      <c r="G651" s="96"/>
      <c r="H651" s="96"/>
      <c r="I651" s="97"/>
      <c r="J651" s="97"/>
      <c r="K651" s="97"/>
      <c r="L651" s="97"/>
      <c r="M651" s="97"/>
      <c r="N651" s="98" t="str">
        <f ca="1" t="shared" si="40"/>
        <v/>
      </c>
      <c r="O651" s="98" t="str">
        <f ca="1">IF(A651="","",IF(ISERROR(MATCH($I651,SorP!B:B,0)),"",INDIRECT("'SorP'!$A$"&amp;MATCH($N651&amp;$I651,SorP!C:C,0))))</f>
        <v/>
      </c>
      <c r="P651" s="99"/>
      <c r="Q651" s="74" t="str">
        <f t="shared" si="41"/>
        <v/>
      </c>
      <c r="R651" s="74" t="b">
        <f t="shared" si="42"/>
        <v>1</v>
      </c>
      <c r="S651" s="74" t="str">
        <f t="shared" si="43"/>
        <v/>
      </c>
    </row>
    <row r="652" s="74" customFormat="1" ht="20.15" customHeight="1" spans="1:19">
      <c r="A652" s="95"/>
      <c r="B652" s="95"/>
      <c r="C652" s="95"/>
      <c r="D652" s="95"/>
      <c r="E652" s="95"/>
      <c r="F652" s="95"/>
      <c r="G652" s="96"/>
      <c r="H652" s="96"/>
      <c r="I652" s="97"/>
      <c r="J652" s="97"/>
      <c r="K652" s="97"/>
      <c r="L652" s="97"/>
      <c r="M652" s="97"/>
      <c r="N652" s="98" t="str">
        <f ca="1" t="shared" si="40"/>
        <v/>
      </c>
      <c r="O652" s="98" t="str">
        <f ca="1">IF(A652="","",IF(ISERROR(MATCH($I652,SorP!B:B,0)),"",INDIRECT("'SorP'!$A$"&amp;MATCH($N652&amp;$I652,SorP!C:C,0))))</f>
        <v/>
      </c>
      <c r="P652" s="99"/>
      <c r="Q652" s="74" t="str">
        <f t="shared" si="41"/>
        <v/>
      </c>
      <c r="R652" s="74" t="b">
        <f t="shared" si="42"/>
        <v>1</v>
      </c>
      <c r="S652" s="74" t="str">
        <f t="shared" si="43"/>
        <v/>
      </c>
    </row>
    <row r="653" s="74" customFormat="1" ht="20.15" customHeight="1" spans="1:19">
      <c r="A653" s="95"/>
      <c r="B653" s="95"/>
      <c r="C653" s="95"/>
      <c r="D653" s="95"/>
      <c r="E653" s="95"/>
      <c r="F653" s="95"/>
      <c r="G653" s="96"/>
      <c r="H653" s="96"/>
      <c r="I653" s="97"/>
      <c r="J653" s="97"/>
      <c r="K653" s="97"/>
      <c r="L653" s="97"/>
      <c r="M653" s="97"/>
      <c r="N653" s="98" t="str">
        <f ca="1" t="shared" si="40"/>
        <v/>
      </c>
      <c r="O653" s="98" t="str">
        <f ca="1">IF(A653="","",IF(ISERROR(MATCH($I653,SorP!B:B,0)),"",INDIRECT("'SorP'!$A$"&amp;MATCH($N653&amp;$I653,SorP!C:C,0))))</f>
        <v/>
      </c>
      <c r="P653" s="99"/>
      <c r="Q653" s="74" t="str">
        <f t="shared" si="41"/>
        <v/>
      </c>
      <c r="R653" s="74" t="b">
        <f t="shared" si="42"/>
        <v>1</v>
      </c>
      <c r="S653" s="74" t="str">
        <f t="shared" si="43"/>
        <v/>
      </c>
    </row>
    <row r="654" s="74" customFormat="1" ht="20.15" customHeight="1" spans="1:19">
      <c r="A654" s="95"/>
      <c r="B654" s="95"/>
      <c r="C654" s="95"/>
      <c r="D654" s="95"/>
      <c r="E654" s="95"/>
      <c r="F654" s="95"/>
      <c r="G654" s="96"/>
      <c r="H654" s="96"/>
      <c r="I654" s="97"/>
      <c r="J654" s="97"/>
      <c r="K654" s="97"/>
      <c r="L654" s="97"/>
      <c r="M654" s="97"/>
      <c r="N654" s="98" t="str">
        <f ca="1" t="shared" si="40"/>
        <v/>
      </c>
      <c r="O654" s="98" t="str">
        <f ca="1">IF(A654="","",IF(ISERROR(MATCH($I654,SorP!B:B,0)),"",INDIRECT("'SorP'!$A$"&amp;MATCH($N654&amp;$I654,SorP!C:C,0))))</f>
        <v/>
      </c>
      <c r="P654" s="99"/>
      <c r="Q654" s="74" t="str">
        <f t="shared" si="41"/>
        <v/>
      </c>
      <c r="R654" s="74" t="b">
        <f t="shared" si="42"/>
        <v>1</v>
      </c>
      <c r="S654" s="74" t="str">
        <f t="shared" si="43"/>
        <v/>
      </c>
    </row>
    <row r="655" s="74" customFormat="1" ht="20.15" customHeight="1" spans="1:19">
      <c r="A655" s="95"/>
      <c r="B655" s="95"/>
      <c r="C655" s="95"/>
      <c r="D655" s="95"/>
      <c r="E655" s="95"/>
      <c r="F655" s="95"/>
      <c r="G655" s="96"/>
      <c r="H655" s="96"/>
      <c r="I655" s="97"/>
      <c r="J655" s="97"/>
      <c r="K655" s="97"/>
      <c r="L655" s="97"/>
      <c r="M655" s="97"/>
      <c r="N655" s="98" t="str">
        <f ca="1" t="shared" si="40"/>
        <v/>
      </c>
      <c r="O655" s="98" t="str">
        <f ca="1">IF(A655="","",IF(ISERROR(MATCH($I655,SorP!B:B,0)),"",INDIRECT("'SorP'!$A$"&amp;MATCH($N655&amp;$I655,SorP!C:C,0))))</f>
        <v/>
      </c>
      <c r="P655" s="99"/>
      <c r="Q655" s="74" t="str">
        <f t="shared" si="41"/>
        <v/>
      </c>
      <c r="R655" s="74" t="b">
        <f t="shared" si="42"/>
        <v>1</v>
      </c>
      <c r="S655" s="74" t="str">
        <f t="shared" si="43"/>
        <v/>
      </c>
    </row>
    <row r="656" s="74" customFormat="1" ht="20.15" customHeight="1" spans="1:19">
      <c r="A656" s="95"/>
      <c r="B656" s="95"/>
      <c r="C656" s="95"/>
      <c r="D656" s="95"/>
      <c r="E656" s="95"/>
      <c r="F656" s="95"/>
      <c r="G656" s="96"/>
      <c r="H656" s="96"/>
      <c r="I656" s="97"/>
      <c r="J656" s="97"/>
      <c r="K656" s="97"/>
      <c r="L656" s="97"/>
      <c r="M656" s="97"/>
      <c r="N656" s="98" t="str">
        <f ca="1" t="shared" si="40"/>
        <v/>
      </c>
      <c r="O656" s="98" t="str">
        <f ca="1">IF(A656="","",IF(ISERROR(MATCH($I656,SorP!B:B,0)),"",INDIRECT("'SorP'!$A$"&amp;MATCH($N656&amp;$I656,SorP!C:C,0))))</f>
        <v/>
      </c>
      <c r="P656" s="99"/>
      <c r="Q656" s="74" t="str">
        <f t="shared" si="41"/>
        <v/>
      </c>
      <c r="R656" s="74" t="b">
        <f t="shared" si="42"/>
        <v>1</v>
      </c>
      <c r="S656" s="74" t="str">
        <f t="shared" si="43"/>
        <v/>
      </c>
    </row>
    <row r="657" s="74" customFormat="1" ht="20.15" customHeight="1" spans="1:19">
      <c r="A657" s="95"/>
      <c r="B657" s="95"/>
      <c r="C657" s="95"/>
      <c r="D657" s="95"/>
      <c r="E657" s="95"/>
      <c r="F657" s="95"/>
      <c r="G657" s="96"/>
      <c r="H657" s="96"/>
      <c r="I657" s="97"/>
      <c r="J657" s="97"/>
      <c r="K657" s="97"/>
      <c r="L657" s="97"/>
      <c r="M657" s="97"/>
      <c r="N657" s="98" t="str">
        <f ca="1" t="shared" si="40"/>
        <v/>
      </c>
      <c r="O657" s="98" t="str">
        <f ca="1">IF(A657="","",IF(ISERROR(MATCH($I657,SorP!B:B,0)),"",INDIRECT("'SorP'!$A$"&amp;MATCH($N657&amp;$I657,SorP!C:C,0))))</f>
        <v/>
      </c>
      <c r="P657" s="99"/>
      <c r="Q657" s="74" t="str">
        <f t="shared" si="41"/>
        <v/>
      </c>
      <c r="R657" s="74" t="b">
        <f t="shared" si="42"/>
        <v>1</v>
      </c>
      <c r="S657" s="74" t="str">
        <f t="shared" si="43"/>
        <v/>
      </c>
    </row>
    <row r="658" s="74" customFormat="1" ht="20.15" customHeight="1" spans="1:19">
      <c r="A658" s="95"/>
      <c r="B658" s="95"/>
      <c r="C658" s="95"/>
      <c r="D658" s="95"/>
      <c r="E658" s="95"/>
      <c r="F658" s="95"/>
      <c r="G658" s="96"/>
      <c r="H658" s="96"/>
      <c r="I658" s="97"/>
      <c r="J658" s="97"/>
      <c r="K658" s="97"/>
      <c r="L658" s="97"/>
      <c r="M658" s="97"/>
      <c r="N658" s="98" t="str">
        <f ca="1" t="shared" si="40"/>
        <v/>
      </c>
      <c r="O658" s="98" t="str">
        <f ca="1">IF(A658="","",IF(ISERROR(MATCH($I658,SorP!B:B,0)),"",INDIRECT("'SorP'!$A$"&amp;MATCH($N658&amp;$I658,SorP!C:C,0))))</f>
        <v/>
      </c>
      <c r="P658" s="99"/>
      <c r="Q658" s="74" t="str">
        <f t="shared" si="41"/>
        <v/>
      </c>
      <c r="R658" s="74" t="b">
        <f t="shared" si="42"/>
        <v>1</v>
      </c>
      <c r="S658" s="74" t="str">
        <f t="shared" si="43"/>
        <v/>
      </c>
    </row>
    <row r="659" s="74" customFormat="1" ht="20.15" customHeight="1" spans="1:19">
      <c r="A659" s="95"/>
      <c r="B659" s="95"/>
      <c r="C659" s="95"/>
      <c r="D659" s="95"/>
      <c r="E659" s="95"/>
      <c r="F659" s="95"/>
      <c r="G659" s="96"/>
      <c r="H659" s="96"/>
      <c r="I659" s="97"/>
      <c r="J659" s="97"/>
      <c r="K659" s="97"/>
      <c r="L659" s="97"/>
      <c r="M659" s="97"/>
      <c r="N659" s="98" t="str">
        <f ca="1" t="shared" si="40"/>
        <v/>
      </c>
      <c r="O659" s="98" t="str">
        <f ca="1">IF(A659="","",IF(ISERROR(MATCH($I659,SorP!B:B,0)),"",INDIRECT("'SorP'!$A$"&amp;MATCH($N659&amp;$I659,SorP!C:C,0))))</f>
        <v/>
      </c>
      <c r="P659" s="99"/>
      <c r="Q659" s="74" t="str">
        <f t="shared" si="41"/>
        <v/>
      </c>
      <c r="R659" s="74" t="b">
        <f t="shared" si="42"/>
        <v>1</v>
      </c>
      <c r="S659" s="74" t="str">
        <f t="shared" si="43"/>
        <v/>
      </c>
    </row>
    <row r="660" s="74" customFormat="1" ht="20.15" customHeight="1" spans="1:19">
      <c r="A660" s="95"/>
      <c r="B660" s="95"/>
      <c r="C660" s="95"/>
      <c r="D660" s="95"/>
      <c r="E660" s="95"/>
      <c r="F660" s="95"/>
      <c r="G660" s="96"/>
      <c r="H660" s="96"/>
      <c r="I660" s="97"/>
      <c r="J660" s="97"/>
      <c r="K660" s="97"/>
      <c r="L660" s="97"/>
      <c r="M660" s="97"/>
      <c r="N660" s="98" t="str">
        <f ca="1" t="shared" si="40"/>
        <v/>
      </c>
      <c r="O660" s="98" t="str">
        <f ca="1">IF(A660="","",IF(ISERROR(MATCH($I660,SorP!B:B,0)),"",INDIRECT("'SorP'!$A$"&amp;MATCH($N660&amp;$I660,SorP!C:C,0))))</f>
        <v/>
      </c>
      <c r="P660" s="99"/>
      <c r="Q660" s="74" t="str">
        <f t="shared" si="41"/>
        <v/>
      </c>
      <c r="R660" s="74" t="b">
        <f t="shared" si="42"/>
        <v>1</v>
      </c>
      <c r="S660" s="74" t="str">
        <f t="shared" si="43"/>
        <v/>
      </c>
    </row>
    <row r="661" s="74" customFormat="1" ht="20.15" customHeight="1" spans="1:19">
      <c r="A661" s="95"/>
      <c r="B661" s="95"/>
      <c r="C661" s="95"/>
      <c r="D661" s="95"/>
      <c r="E661" s="95"/>
      <c r="F661" s="95"/>
      <c r="G661" s="96"/>
      <c r="H661" s="96"/>
      <c r="I661" s="97"/>
      <c r="J661" s="97"/>
      <c r="K661" s="97"/>
      <c r="L661" s="97"/>
      <c r="M661" s="97"/>
      <c r="N661" s="98" t="str">
        <f ca="1" t="shared" si="40"/>
        <v/>
      </c>
      <c r="O661" s="98" t="str">
        <f ca="1">IF(A661="","",IF(ISERROR(MATCH($I661,SorP!B:B,0)),"",INDIRECT("'SorP'!$A$"&amp;MATCH($N661&amp;$I661,SorP!C:C,0))))</f>
        <v/>
      </c>
      <c r="P661" s="99"/>
      <c r="Q661" s="74" t="str">
        <f t="shared" si="41"/>
        <v/>
      </c>
      <c r="R661" s="74" t="b">
        <f t="shared" si="42"/>
        <v>1</v>
      </c>
      <c r="S661" s="74" t="str">
        <f t="shared" si="43"/>
        <v/>
      </c>
    </row>
    <row r="662" s="74" customFormat="1" ht="20.15" customHeight="1" spans="1:19">
      <c r="A662" s="95"/>
      <c r="B662" s="95"/>
      <c r="C662" s="95"/>
      <c r="D662" s="95"/>
      <c r="E662" s="95"/>
      <c r="F662" s="95"/>
      <c r="G662" s="96"/>
      <c r="H662" s="96"/>
      <c r="I662" s="97"/>
      <c r="J662" s="97"/>
      <c r="K662" s="97"/>
      <c r="L662" s="97"/>
      <c r="M662" s="97"/>
      <c r="N662" s="98" t="str">
        <f ca="1" t="shared" si="40"/>
        <v/>
      </c>
      <c r="O662" s="98" t="str">
        <f ca="1">IF(A662="","",IF(ISERROR(MATCH($I662,SorP!B:B,0)),"",INDIRECT("'SorP'!$A$"&amp;MATCH($N662&amp;$I662,SorP!C:C,0))))</f>
        <v/>
      </c>
      <c r="P662" s="99"/>
      <c r="Q662" s="74" t="str">
        <f t="shared" si="41"/>
        <v/>
      </c>
      <c r="R662" s="74" t="b">
        <f t="shared" si="42"/>
        <v>1</v>
      </c>
      <c r="S662" s="74" t="str">
        <f t="shared" si="43"/>
        <v/>
      </c>
    </row>
    <row r="663" s="74" customFormat="1" ht="20.15" customHeight="1" spans="1:19">
      <c r="A663" s="95"/>
      <c r="B663" s="95"/>
      <c r="C663" s="95"/>
      <c r="D663" s="95"/>
      <c r="E663" s="95"/>
      <c r="F663" s="95"/>
      <c r="G663" s="96"/>
      <c r="H663" s="96"/>
      <c r="I663" s="97"/>
      <c r="J663" s="97"/>
      <c r="K663" s="97"/>
      <c r="L663" s="97"/>
      <c r="M663" s="97"/>
      <c r="N663" s="98" t="str">
        <f ca="1" t="shared" si="40"/>
        <v/>
      </c>
      <c r="O663" s="98" t="str">
        <f ca="1">IF(A663="","",IF(ISERROR(MATCH($I663,SorP!B:B,0)),"",INDIRECT("'SorP'!$A$"&amp;MATCH($N663&amp;$I663,SorP!C:C,0))))</f>
        <v/>
      </c>
      <c r="P663" s="99"/>
      <c r="Q663" s="74" t="str">
        <f t="shared" si="41"/>
        <v/>
      </c>
      <c r="R663" s="74" t="b">
        <f t="shared" si="42"/>
        <v>1</v>
      </c>
      <c r="S663" s="74" t="str">
        <f t="shared" si="43"/>
        <v/>
      </c>
    </row>
    <row r="664" s="74" customFormat="1" ht="20.15" customHeight="1" spans="1:19">
      <c r="A664" s="95"/>
      <c r="B664" s="95"/>
      <c r="C664" s="95"/>
      <c r="D664" s="95"/>
      <c r="E664" s="95"/>
      <c r="F664" s="95"/>
      <c r="G664" s="96"/>
      <c r="H664" s="96"/>
      <c r="I664" s="97"/>
      <c r="J664" s="97"/>
      <c r="K664" s="97"/>
      <c r="L664" s="97"/>
      <c r="M664" s="97"/>
      <c r="N664" s="98" t="str">
        <f ca="1" t="shared" si="40"/>
        <v/>
      </c>
      <c r="O664" s="98" t="str">
        <f ca="1">IF(A664="","",IF(ISERROR(MATCH($I664,SorP!B:B,0)),"",INDIRECT("'SorP'!$A$"&amp;MATCH($N664&amp;$I664,SorP!C:C,0))))</f>
        <v/>
      </c>
      <c r="P664" s="99"/>
      <c r="Q664" s="74" t="str">
        <f t="shared" si="41"/>
        <v/>
      </c>
      <c r="R664" s="74" t="b">
        <f t="shared" si="42"/>
        <v>1</v>
      </c>
      <c r="S664" s="74" t="str">
        <f t="shared" si="43"/>
        <v/>
      </c>
    </row>
    <row r="665" s="74" customFormat="1" ht="20.15" customHeight="1" spans="1:19">
      <c r="A665" s="95"/>
      <c r="B665" s="95"/>
      <c r="C665" s="95"/>
      <c r="D665" s="95"/>
      <c r="E665" s="95"/>
      <c r="F665" s="95"/>
      <c r="G665" s="96"/>
      <c r="H665" s="96"/>
      <c r="I665" s="97"/>
      <c r="J665" s="97"/>
      <c r="K665" s="97"/>
      <c r="L665" s="97"/>
      <c r="M665" s="97"/>
      <c r="N665" s="98" t="str">
        <f ca="1" t="shared" si="40"/>
        <v/>
      </c>
      <c r="O665" s="98" t="str">
        <f ca="1">IF(A665="","",IF(ISERROR(MATCH($I665,SorP!B:B,0)),"",INDIRECT("'SorP'!$A$"&amp;MATCH($N665&amp;$I665,SorP!C:C,0))))</f>
        <v/>
      </c>
      <c r="P665" s="99"/>
      <c r="Q665" s="74" t="str">
        <f t="shared" si="41"/>
        <v/>
      </c>
      <c r="R665" s="74" t="b">
        <f t="shared" si="42"/>
        <v>1</v>
      </c>
      <c r="S665" s="74" t="str">
        <f t="shared" si="43"/>
        <v/>
      </c>
    </row>
    <row r="666" s="74" customFormat="1" ht="20.15" customHeight="1" spans="1:19">
      <c r="A666" s="95"/>
      <c r="B666" s="95"/>
      <c r="C666" s="95"/>
      <c r="D666" s="95"/>
      <c r="E666" s="95"/>
      <c r="F666" s="95"/>
      <c r="G666" s="96"/>
      <c r="H666" s="96"/>
      <c r="I666" s="97"/>
      <c r="J666" s="97"/>
      <c r="K666" s="97"/>
      <c r="L666" s="97"/>
      <c r="M666" s="97"/>
      <c r="N666" s="98" t="str">
        <f ca="1" t="shared" si="40"/>
        <v/>
      </c>
      <c r="O666" s="98" t="str">
        <f ca="1">IF(A666="","",IF(ISERROR(MATCH($I666,SorP!B:B,0)),"",INDIRECT("'SorP'!$A$"&amp;MATCH($N666&amp;$I666,SorP!C:C,0))))</f>
        <v/>
      </c>
      <c r="P666" s="99"/>
      <c r="Q666" s="74" t="str">
        <f t="shared" si="41"/>
        <v/>
      </c>
      <c r="R666" s="74" t="b">
        <f t="shared" si="42"/>
        <v>1</v>
      </c>
      <c r="S666" s="74" t="str">
        <f t="shared" si="43"/>
        <v/>
      </c>
    </row>
    <row r="667" s="74" customFormat="1" ht="20.15" customHeight="1" spans="1:19">
      <c r="A667" s="95"/>
      <c r="B667" s="95"/>
      <c r="C667" s="95"/>
      <c r="D667" s="95"/>
      <c r="E667" s="95"/>
      <c r="F667" s="95"/>
      <c r="G667" s="96"/>
      <c r="H667" s="96"/>
      <c r="I667" s="97"/>
      <c r="J667" s="97"/>
      <c r="K667" s="97"/>
      <c r="L667" s="97"/>
      <c r="M667" s="97"/>
      <c r="N667" s="98" t="str">
        <f ca="1" t="shared" si="40"/>
        <v/>
      </c>
      <c r="O667" s="98" t="str">
        <f ca="1">IF(A667="","",IF(ISERROR(MATCH($I667,SorP!B:B,0)),"",INDIRECT("'SorP'!$A$"&amp;MATCH($N667&amp;$I667,SorP!C:C,0))))</f>
        <v/>
      </c>
      <c r="P667" s="99"/>
      <c r="Q667" s="74" t="str">
        <f t="shared" si="41"/>
        <v/>
      </c>
      <c r="R667" s="74" t="b">
        <f t="shared" si="42"/>
        <v>1</v>
      </c>
      <c r="S667" s="74" t="str">
        <f t="shared" si="43"/>
        <v/>
      </c>
    </row>
    <row r="668" s="74" customFormat="1" ht="20.15" customHeight="1" spans="1:19">
      <c r="A668" s="95"/>
      <c r="B668" s="95"/>
      <c r="C668" s="95"/>
      <c r="D668" s="95"/>
      <c r="E668" s="95"/>
      <c r="F668" s="95"/>
      <c r="G668" s="96"/>
      <c r="H668" s="96"/>
      <c r="I668" s="97"/>
      <c r="J668" s="97"/>
      <c r="K668" s="97"/>
      <c r="L668" s="97"/>
      <c r="M668" s="97"/>
      <c r="N668" s="98" t="str">
        <f ca="1" t="shared" si="40"/>
        <v/>
      </c>
      <c r="O668" s="98" t="str">
        <f ca="1">IF(A668="","",IF(ISERROR(MATCH($I668,SorP!B:B,0)),"",INDIRECT("'SorP'!$A$"&amp;MATCH($N668&amp;$I668,SorP!C:C,0))))</f>
        <v/>
      </c>
      <c r="P668" s="99"/>
      <c r="Q668" s="74" t="str">
        <f t="shared" si="41"/>
        <v/>
      </c>
      <c r="R668" s="74" t="b">
        <f t="shared" si="42"/>
        <v>1</v>
      </c>
      <c r="S668" s="74" t="str">
        <f t="shared" si="43"/>
        <v/>
      </c>
    </row>
    <row r="669" s="74" customFormat="1" ht="20.15" customHeight="1" spans="1:19">
      <c r="A669" s="95"/>
      <c r="B669" s="95"/>
      <c r="C669" s="95"/>
      <c r="D669" s="95"/>
      <c r="E669" s="95"/>
      <c r="F669" s="95"/>
      <c r="G669" s="96"/>
      <c r="H669" s="96"/>
      <c r="I669" s="97"/>
      <c r="J669" s="97"/>
      <c r="K669" s="97"/>
      <c r="L669" s="97"/>
      <c r="M669" s="97"/>
      <c r="N669" s="98" t="str">
        <f ca="1" t="shared" si="40"/>
        <v/>
      </c>
      <c r="O669" s="98" t="str">
        <f ca="1">IF(A669="","",IF(ISERROR(MATCH($I669,SorP!B:B,0)),"",INDIRECT("'SorP'!$A$"&amp;MATCH($N669&amp;$I669,SorP!C:C,0))))</f>
        <v/>
      </c>
      <c r="P669" s="99"/>
      <c r="Q669" s="74" t="str">
        <f t="shared" si="41"/>
        <v/>
      </c>
      <c r="R669" s="74" t="b">
        <f t="shared" si="42"/>
        <v>1</v>
      </c>
      <c r="S669" s="74" t="str">
        <f t="shared" si="43"/>
        <v/>
      </c>
    </row>
    <row r="670" s="74" customFormat="1" ht="20.15" customHeight="1" spans="1:19">
      <c r="A670" s="95"/>
      <c r="B670" s="95"/>
      <c r="C670" s="95"/>
      <c r="D670" s="95"/>
      <c r="E670" s="95"/>
      <c r="F670" s="95"/>
      <c r="G670" s="96"/>
      <c r="H670" s="96"/>
      <c r="I670" s="97"/>
      <c r="J670" s="97"/>
      <c r="K670" s="97"/>
      <c r="L670" s="97"/>
      <c r="M670" s="97"/>
      <c r="N670" s="98" t="str">
        <f ca="1" t="shared" si="40"/>
        <v/>
      </c>
      <c r="O670" s="98" t="str">
        <f ca="1">IF(A670="","",IF(ISERROR(MATCH($I670,SorP!B:B,0)),"",INDIRECT("'SorP'!$A$"&amp;MATCH($N670&amp;$I670,SorP!C:C,0))))</f>
        <v/>
      </c>
      <c r="P670" s="99"/>
      <c r="Q670" s="74" t="str">
        <f t="shared" si="41"/>
        <v/>
      </c>
      <c r="R670" s="74" t="b">
        <f t="shared" si="42"/>
        <v>1</v>
      </c>
      <c r="S670" s="74" t="str">
        <f t="shared" si="43"/>
        <v/>
      </c>
    </row>
    <row r="671" s="74" customFormat="1" ht="20.15" customHeight="1" spans="1:19">
      <c r="A671" s="95"/>
      <c r="B671" s="95"/>
      <c r="C671" s="95"/>
      <c r="D671" s="95"/>
      <c r="E671" s="95"/>
      <c r="F671" s="95"/>
      <c r="G671" s="96"/>
      <c r="H671" s="96"/>
      <c r="I671" s="97"/>
      <c r="J671" s="97"/>
      <c r="K671" s="97"/>
      <c r="L671" s="97"/>
      <c r="M671" s="97"/>
      <c r="N671" s="98" t="str">
        <f ca="1" t="shared" si="40"/>
        <v/>
      </c>
      <c r="O671" s="98" t="str">
        <f ca="1">IF(A671="","",IF(ISERROR(MATCH($I671,SorP!B:B,0)),"",INDIRECT("'SorP'!$A$"&amp;MATCH($N671&amp;$I671,SorP!C:C,0))))</f>
        <v/>
      </c>
      <c r="P671" s="99"/>
      <c r="Q671" s="74" t="str">
        <f t="shared" si="41"/>
        <v/>
      </c>
      <c r="R671" s="74" t="b">
        <f t="shared" si="42"/>
        <v>1</v>
      </c>
      <c r="S671" s="74" t="str">
        <f t="shared" si="43"/>
        <v/>
      </c>
    </row>
    <row r="672" s="74" customFormat="1" ht="20.15" customHeight="1" spans="1:19">
      <c r="A672" s="95"/>
      <c r="B672" s="95"/>
      <c r="C672" s="95"/>
      <c r="D672" s="95"/>
      <c r="E672" s="95"/>
      <c r="F672" s="95"/>
      <c r="G672" s="96"/>
      <c r="H672" s="96"/>
      <c r="I672" s="97"/>
      <c r="J672" s="97"/>
      <c r="K672" s="97"/>
      <c r="L672" s="97"/>
      <c r="M672" s="97"/>
      <c r="N672" s="98" t="str">
        <f ca="1" t="shared" si="40"/>
        <v/>
      </c>
      <c r="O672" s="98" t="str">
        <f ca="1">IF(A672="","",IF(ISERROR(MATCH($I672,SorP!B:B,0)),"",INDIRECT("'SorP'!$A$"&amp;MATCH($N672&amp;$I672,SorP!C:C,0))))</f>
        <v/>
      </c>
      <c r="P672" s="99"/>
      <c r="Q672" s="74" t="str">
        <f t="shared" si="41"/>
        <v/>
      </c>
      <c r="R672" s="74" t="b">
        <f t="shared" si="42"/>
        <v>1</v>
      </c>
      <c r="S672" s="74" t="str">
        <f t="shared" si="43"/>
        <v/>
      </c>
    </row>
    <row r="673" s="74" customFormat="1" ht="20.15" customHeight="1" spans="1:19">
      <c r="A673" s="95"/>
      <c r="B673" s="95"/>
      <c r="C673" s="95"/>
      <c r="D673" s="95"/>
      <c r="E673" s="95"/>
      <c r="F673" s="95"/>
      <c r="G673" s="96"/>
      <c r="H673" s="96"/>
      <c r="I673" s="97"/>
      <c r="J673" s="97"/>
      <c r="K673" s="97"/>
      <c r="L673" s="97"/>
      <c r="M673" s="97"/>
      <c r="N673" s="98" t="str">
        <f ca="1" t="shared" si="40"/>
        <v/>
      </c>
      <c r="O673" s="98" t="str">
        <f ca="1">IF(A673="","",IF(ISERROR(MATCH($I673,SorP!B:B,0)),"",INDIRECT("'SorP'!$A$"&amp;MATCH($N673&amp;$I673,SorP!C:C,0))))</f>
        <v/>
      </c>
      <c r="P673" s="99"/>
      <c r="Q673" s="74" t="str">
        <f t="shared" si="41"/>
        <v/>
      </c>
      <c r="R673" s="74" t="b">
        <f t="shared" si="42"/>
        <v>1</v>
      </c>
      <c r="S673" s="74" t="str">
        <f t="shared" si="43"/>
        <v/>
      </c>
    </row>
    <row r="674" s="74" customFormat="1" ht="20.15" customHeight="1" spans="1:19">
      <c r="A674" s="95"/>
      <c r="B674" s="95"/>
      <c r="C674" s="95"/>
      <c r="D674" s="95"/>
      <c r="E674" s="95"/>
      <c r="F674" s="95"/>
      <c r="G674" s="96"/>
      <c r="H674" s="96"/>
      <c r="I674" s="97"/>
      <c r="J674" s="97"/>
      <c r="K674" s="97"/>
      <c r="L674" s="97"/>
      <c r="M674" s="97"/>
      <c r="N674" s="98" t="str">
        <f ca="1" t="shared" si="40"/>
        <v/>
      </c>
      <c r="O674" s="98" t="str">
        <f ca="1">IF(A674="","",IF(ISERROR(MATCH($I674,SorP!B:B,0)),"",INDIRECT("'SorP'!$A$"&amp;MATCH($N674&amp;$I674,SorP!C:C,0))))</f>
        <v/>
      </c>
      <c r="P674" s="99"/>
      <c r="Q674" s="74" t="str">
        <f t="shared" si="41"/>
        <v/>
      </c>
      <c r="R674" s="74" t="b">
        <f t="shared" si="42"/>
        <v>1</v>
      </c>
      <c r="S674" s="74" t="str">
        <f t="shared" si="43"/>
        <v/>
      </c>
    </row>
    <row r="675" s="74" customFormat="1" ht="20.15" customHeight="1" spans="1:19">
      <c r="A675" s="95"/>
      <c r="B675" s="95"/>
      <c r="C675" s="95"/>
      <c r="D675" s="95"/>
      <c r="E675" s="95"/>
      <c r="F675" s="95"/>
      <c r="G675" s="96"/>
      <c r="H675" s="96"/>
      <c r="I675" s="97"/>
      <c r="J675" s="97"/>
      <c r="K675" s="97"/>
      <c r="L675" s="97"/>
      <c r="M675" s="97"/>
      <c r="N675" s="98" t="str">
        <f ca="1" t="shared" si="40"/>
        <v/>
      </c>
      <c r="O675" s="98" t="str">
        <f ca="1">IF(A675="","",IF(ISERROR(MATCH($I675,SorP!B:B,0)),"",INDIRECT("'SorP'!$A$"&amp;MATCH($N675&amp;$I675,SorP!C:C,0))))</f>
        <v/>
      </c>
      <c r="P675" s="99"/>
      <c r="Q675" s="74" t="str">
        <f t="shared" si="41"/>
        <v/>
      </c>
      <c r="R675" s="74" t="b">
        <f t="shared" si="42"/>
        <v>1</v>
      </c>
      <c r="S675" s="74" t="str">
        <f t="shared" si="43"/>
        <v/>
      </c>
    </row>
    <row r="676" s="74" customFormat="1" ht="20.15" customHeight="1" spans="1:19">
      <c r="A676" s="95"/>
      <c r="B676" s="95"/>
      <c r="C676" s="95"/>
      <c r="D676" s="95"/>
      <c r="E676" s="95"/>
      <c r="F676" s="95"/>
      <c r="G676" s="96"/>
      <c r="H676" s="96"/>
      <c r="I676" s="97"/>
      <c r="J676" s="97"/>
      <c r="K676" s="97"/>
      <c r="L676" s="97"/>
      <c r="M676" s="97"/>
      <c r="N676" s="98" t="str">
        <f ca="1" t="shared" si="40"/>
        <v/>
      </c>
      <c r="O676" s="98" t="str">
        <f ca="1">IF(A676="","",IF(ISERROR(MATCH($I676,SorP!B:B,0)),"",INDIRECT("'SorP'!$A$"&amp;MATCH($N676&amp;$I676,SorP!C:C,0))))</f>
        <v/>
      </c>
      <c r="P676" s="99"/>
      <c r="Q676" s="74" t="str">
        <f t="shared" si="41"/>
        <v/>
      </c>
      <c r="R676" s="74" t="b">
        <f t="shared" si="42"/>
        <v>1</v>
      </c>
      <c r="S676" s="74" t="str">
        <f t="shared" si="43"/>
        <v/>
      </c>
    </row>
    <row r="677" s="74" customFormat="1" ht="20.15" customHeight="1" spans="1:19">
      <c r="A677" s="95"/>
      <c r="B677" s="95"/>
      <c r="C677" s="95"/>
      <c r="D677" s="95"/>
      <c r="E677" s="95"/>
      <c r="F677" s="95"/>
      <c r="G677" s="96"/>
      <c r="H677" s="96"/>
      <c r="I677" s="97"/>
      <c r="J677" s="97"/>
      <c r="K677" s="97"/>
      <c r="L677" s="97"/>
      <c r="M677" s="97"/>
      <c r="N677" s="98" t="str">
        <f ca="1" t="shared" si="40"/>
        <v/>
      </c>
      <c r="O677" s="98" t="str">
        <f ca="1">IF(A677="","",IF(ISERROR(MATCH($I677,SorP!B:B,0)),"",INDIRECT("'SorP'!$A$"&amp;MATCH($N677&amp;$I677,SorP!C:C,0))))</f>
        <v/>
      </c>
      <c r="P677" s="99"/>
      <c r="Q677" s="74" t="str">
        <f t="shared" si="41"/>
        <v/>
      </c>
      <c r="R677" s="74" t="b">
        <f t="shared" si="42"/>
        <v>1</v>
      </c>
      <c r="S677" s="74" t="str">
        <f t="shared" si="43"/>
        <v/>
      </c>
    </row>
    <row r="678" s="74" customFormat="1" ht="20.15" customHeight="1" spans="1:19">
      <c r="A678" s="95"/>
      <c r="B678" s="95"/>
      <c r="C678" s="95"/>
      <c r="D678" s="95"/>
      <c r="E678" s="95"/>
      <c r="F678" s="95"/>
      <c r="G678" s="96"/>
      <c r="H678" s="96"/>
      <c r="I678" s="97"/>
      <c r="J678" s="97"/>
      <c r="K678" s="97"/>
      <c r="L678" s="97"/>
      <c r="M678" s="97"/>
      <c r="N678" s="98" t="str">
        <f ca="1" t="shared" si="40"/>
        <v/>
      </c>
      <c r="O678" s="98" t="str">
        <f ca="1">IF(A678="","",IF(ISERROR(MATCH($I678,SorP!B:B,0)),"",INDIRECT("'SorP'!$A$"&amp;MATCH($N678&amp;$I678,SorP!C:C,0))))</f>
        <v/>
      </c>
      <c r="P678" s="99"/>
      <c r="Q678" s="74" t="str">
        <f t="shared" si="41"/>
        <v/>
      </c>
      <c r="R678" s="74" t="b">
        <f t="shared" si="42"/>
        <v>1</v>
      </c>
      <c r="S678" s="74" t="str">
        <f t="shared" si="43"/>
        <v/>
      </c>
    </row>
    <row r="679" s="74" customFormat="1" ht="20.15" customHeight="1" spans="1:19">
      <c r="A679" s="95"/>
      <c r="B679" s="95"/>
      <c r="C679" s="95"/>
      <c r="D679" s="95"/>
      <c r="E679" s="95"/>
      <c r="F679" s="95"/>
      <c r="G679" s="96"/>
      <c r="H679" s="96"/>
      <c r="I679" s="97"/>
      <c r="J679" s="97"/>
      <c r="K679" s="97"/>
      <c r="L679" s="97"/>
      <c r="M679" s="97"/>
      <c r="N679" s="98" t="str">
        <f ca="1" t="shared" si="40"/>
        <v/>
      </c>
      <c r="O679" s="98" t="str">
        <f ca="1">IF(A679="","",IF(ISERROR(MATCH($I679,SorP!B:B,0)),"",INDIRECT("'SorP'!$A$"&amp;MATCH($N679&amp;$I679,SorP!C:C,0))))</f>
        <v/>
      </c>
      <c r="P679" s="99"/>
      <c r="Q679" s="74" t="str">
        <f t="shared" si="41"/>
        <v/>
      </c>
      <c r="R679" s="74" t="b">
        <f t="shared" si="42"/>
        <v>1</v>
      </c>
      <c r="S679" s="74" t="str">
        <f t="shared" si="43"/>
        <v/>
      </c>
    </row>
    <row r="680" s="74" customFormat="1" ht="20.15" customHeight="1" spans="1:19">
      <c r="A680" s="95"/>
      <c r="B680" s="95"/>
      <c r="C680" s="95"/>
      <c r="D680" s="95"/>
      <c r="E680" s="95"/>
      <c r="F680" s="95"/>
      <c r="G680" s="96"/>
      <c r="H680" s="96"/>
      <c r="I680" s="97"/>
      <c r="J680" s="97"/>
      <c r="K680" s="97"/>
      <c r="L680" s="97"/>
      <c r="M680" s="97"/>
      <c r="N680" s="98" t="str">
        <f ca="1" t="shared" si="40"/>
        <v/>
      </c>
      <c r="O680" s="98" t="str">
        <f ca="1">IF(A680="","",IF(ISERROR(MATCH($I680,SorP!B:B,0)),"",INDIRECT("'SorP'!$A$"&amp;MATCH($N680&amp;$I680,SorP!C:C,0))))</f>
        <v/>
      </c>
      <c r="P680" s="99"/>
      <c r="Q680" s="74" t="str">
        <f t="shared" si="41"/>
        <v/>
      </c>
      <c r="R680" s="74" t="b">
        <f t="shared" si="42"/>
        <v>1</v>
      </c>
      <c r="S680" s="74" t="str">
        <f t="shared" si="43"/>
        <v/>
      </c>
    </row>
    <row r="681" s="74" customFormat="1" ht="20.15" customHeight="1" spans="1:19">
      <c r="A681" s="95"/>
      <c r="B681" s="95"/>
      <c r="C681" s="95"/>
      <c r="D681" s="95"/>
      <c r="E681" s="95"/>
      <c r="F681" s="95"/>
      <c r="G681" s="96"/>
      <c r="H681" s="96"/>
      <c r="I681" s="97"/>
      <c r="J681" s="97"/>
      <c r="K681" s="97"/>
      <c r="L681" s="97"/>
      <c r="M681" s="97"/>
      <c r="N681" s="98" t="str">
        <f ca="1" t="shared" si="40"/>
        <v/>
      </c>
      <c r="O681" s="98" t="str">
        <f ca="1">IF(A681="","",IF(ISERROR(MATCH($I681,SorP!B:B,0)),"",INDIRECT("'SorP'!$A$"&amp;MATCH($N681&amp;$I681,SorP!C:C,0))))</f>
        <v/>
      </c>
      <c r="P681" s="99"/>
      <c r="Q681" s="74" t="str">
        <f t="shared" si="41"/>
        <v/>
      </c>
      <c r="R681" s="74" t="b">
        <f t="shared" si="42"/>
        <v>1</v>
      </c>
      <c r="S681" s="74" t="str">
        <f t="shared" si="43"/>
        <v/>
      </c>
    </row>
    <row r="682" s="74" customFormat="1" ht="20.15" customHeight="1" spans="1:19">
      <c r="A682" s="95"/>
      <c r="B682" s="95"/>
      <c r="C682" s="95"/>
      <c r="D682" s="95"/>
      <c r="E682" s="95"/>
      <c r="F682" s="95"/>
      <c r="G682" s="96"/>
      <c r="H682" s="96"/>
      <c r="I682" s="97"/>
      <c r="J682" s="97"/>
      <c r="K682" s="97"/>
      <c r="L682" s="97"/>
      <c r="M682" s="97"/>
      <c r="N682" s="98" t="str">
        <f ca="1" t="shared" si="40"/>
        <v/>
      </c>
      <c r="O682" s="98" t="str">
        <f ca="1">IF(A682="","",IF(ISERROR(MATCH($I682,SorP!B:B,0)),"",INDIRECT("'SorP'!$A$"&amp;MATCH($N682&amp;$I682,SorP!C:C,0))))</f>
        <v/>
      </c>
      <c r="P682" s="99"/>
      <c r="Q682" s="74" t="str">
        <f t="shared" si="41"/>
        <v/>
      </c>
      <c r="R682" s="74" t="b">
        <f t="shared" si="42"/>
        <v>1</v>
      </c>
      <c r="S682" s="74" t="str">
        <f t="shared" si="43"/>
        <v/>
      </c>
    </row>
    <row r="683" s="74" customFormat="1" ht="20.15" customHeight="1" spans="1:19">
      <c r="A683" s="95"/>
      <c r="B683" s="95"/>
      <c r="C683" s="95"/>
      <c r="D683" s="95"/>
      <c r="E683" s="95"/>
      <c r="F683" s="95"/>
      <c r="G683" s="96"/>
      <c r="H683" s="96"/>
      <c r="I683" s="97"/>
      <c r="J683" s="97"/>
      <c r="K683" s="97"/>
      <c r="L683" s="97"/>
      <c r="M683" s="97"/>
      <c r="N683" s="98" t="str">
        <f ca="1" t="shared" si="40"/>
        <v/>
      </c>
      <c r="O683" s="98" t="str">
        <f ca="1">IF(A683="","",IF(ISERROR(MATCH($I683,SorP!B:B,0)),"",INDIRECT("'SorP'!$A$"&amp;MATCH($N683&amp;$I683,SorP!C:C,0))))</f>
        <v/>
      </c>
      <c r="P683" s="99"/>
      <c r="Q683" s="74" t="str">
        <f t="shared" si="41"/>
        <v/>
      </c>
      <c r="R683" s="74" t="b">
        <f t="shared" si="42"/>
        <v>1</v>
      </c>
      <c r="S683" s="74" t="str">
        <f t="shared" si="43"/>
        <v/>
      </c>
    </row>
    <row r="684" s="74" customFormat="1" ht="20.15" customHeight="1" spans="1:19">
      <c r="A684" s="95"/>
      <c r="B684" s="95"/>
      <c r="C684" s="95"/>
      <c r="D684" s="95"/>
      <c r="E684" s="95"/>
      <c r="F684" s="95"/>
      <c r="G684" s="96"/>
      <c r="H684" s="96"/>
      <c r="I684" s="97"/>
      <c r="J684" s="97"/>
      <c r="K684" s="97"/>
      <c r="L684" s="97"/>
      <c r="M684" s="97"/>
      <c r="N684" s="98" t="str">
        <f ca="1" t="shared" si="40"/>
        <v/>
      </c>
      <c r="O684" s="98" t="str">
        <f ca="1">IF(A684="","",IF(ISERROR(MATCH($I684,SorP!B:B,0)),"",INDIRECT("'SorP'!$A$"&amp;MATCH($N684&amp;$I684,SorP!C:C,0))))</f>
        <v/>
      </c>
      <c r="P684" s="99"/>
      <c r="Q684" s="74" t="str">
        <f t="shared" si="41"/>
        <v/>
      </c>
      <c r="R684" s="74" t="b">
        <f t="shared" si="42"/>
        <v>1</v>
      </c>
      <c r="S684" s="74" t="str">
        <f t="shared" si="43"/>
        <v/>
      </c>
    </row>
    <row r="685" s="74" customFormat="1" ht="20.15" customHeight="1" spans="1:19">
      <c r="A685" s="95"/>
      <c r="B685" s="95"/>
      <c r="C685" s="95"/>
      <c r="D685" s="95"/>
      <c r="E685" s="95"/>
      <c r="F685" s="95"/>
      <c r="G685" s="96"/>
      <c r="H685" s="96"/>
      <c r="I685" s="97"/>
      <c r="J685" s="97"/>
      <c r="K685" s="97"/>
      <c r="L685" s="97"/>
      <c r="M685" s="97"/>
      <c r="N685" s="98" t="str">
        <f ca="1" t="shared" si="40"/>
        <v/>
      </c>
      <c r="O685" s="98" t="str">
        <f ca="1">IF(A685="","",IF(ISERROR(MATCH($I685,SorP!B:B,0)),"",INDIRECT("'SorP'!$A$"&amp;MATCH($N685&amp;$I685,SorP!C:C,0))))</f>
        <v/>
      </c>
      <c r="P685" s="99"/>
      <c r="Q685" s="74" t="str">
        <f t="shared" si="41"/>
        <v/>
      </c>
      <c r="R685" s="74" t="b">
        <f t="shared" si="42"/>
        <v>1</v>
      </c>
      <c r="S685" s="74" t="str">
        <f t="shared" si="43"/>
        <v/>
      </c>
    </row>
    <row r="686" s="74" customFormat="1" ht="20.15" customHeight="1" spans="1:19">
      <c r="A686" s="95"/>
      <c r="B686" s="95"/>
      <c r="C686" s="95"/>
      <c r="D686" s="95"/>
      <c r="E686" s="95"/>
      <c r="F686" s="95"/>
      <c r="G686" s="96"/>
      <c r="H686" s="96"/>
      <c r="I686" s="97"/>
      <c r="J686" s="97"/>
      <c r="K686" s="97"/>
      <c r="L686" s="97"/>
      <c r="M686" s="97"/>
      <c r="N686" s="98" t="str">
        <f ca="1" t="shared" si="40"/>
        <v/>
      </c>
      <c r="O686" s="98" t="str">
        <f ca="1">IF(A686="","",IF(ISERROR(MATCH($I686,SorP!B:B,0)),"",INDIRECT("'SorP'!$A$"&amp;MATCH($N686&amp;$I686,SorP!C:C,0))))</f>
        <v/>
      </c>
      <c r="P686" s="99"/>
      <c r="Q686" s="74" t="str">
        <f t="shared" si="41"/>
        <v/>
      </c>
      <c r="R686" s="74" t="b">
        <f t="shared" si="42"/>
        <v>1</v>
      </c>
      <c r="S686" s="74" t="str">
        <f t="shared" si="43"/>
        <v/>
      </c>
    </row>
    <row r="687" s="74" customFormat="1" ht="20.15" customHeight="1" spans="1:19">
      <c r="A687" s="95"/>
      <c r="B687" s="95"/>
      <c r="C687" s="95"/>
      <c r="D687" s="95"/>
      <c r="E687" s="95"/>
      <c r="F687" s="95"/>
      <c r="G687" s="96"/>
      <c r="H687" s="96"/>
      <c r="I687" s="97"/>
      <c r="J687" s="97"/>
      <c r="K687" s="97"/>
      <c r="L687" s="97"/>
      <c r="M687" s="97"/>
      <c r="N687" s="98" t="str">
        <f ca="1" t="shared" si="40"/>
        <v/>
      </c>
      <c r="O687" s="98" t="str">
        <f ca="1">IF(A687="","",IF(ISERROR(MATCH($I687,SorP!B:B,0)),"",INDIRECT("'SorP'!$A$"&amp;MATCH($N687&amp;$I687,SorP!C:C,0))))</f>
        <v/>
      </c>
      <c r="P687" s="99"/>
      <c r="Q687" s="74" t="str">
        <f t="shared" si="41"/>
        <v/>
      </c>
      <c r="R687" s="74" t="b">
        <f t="shared" si="42"/>
        <v>1</v>
      </c>
      <c r="S687" s="74" t="str">
        <f t="shared" si="43"/>
        <v/>
      </c>
    </row>
    <row r="688" s="74" customFormat="1" ht="20.15" customHeight="1" spans="1:19">
      <c r="A688" s="95"/>
      <c r="B688" s="95"/>
      <c r="C688" s="95"/>
      <c r="D688" s="95"/>
      <c r="E688" s="95"/>
      <c r="F688" s="95"/>
      <c r="G688" s="96"/>
      <c r="H688" s="96"/>
      <c r="I688" s="97"/>
      <c r="J688" s="97"/>
      <c r="K688" s="97"/>
      <c r="L688" s="97"/>
      <c r="M688" s="97"/>
      <c r="N688" s="98" t="str">
        <f ca="1" t="shared" si="40"/>
        <v/>
      </c>
      <c r="O688" s="98" t="str">
        <f ca="1">IF(A688="","",IF(ISERROR(MATCH($I688,SorP!B:B,0)),"",INDIRECT("'SorP'!$A$"&amp;MATCH($N688&amp;$I688,SorP!C:C,0))))</f>
        <v/>
      </c>
      <c r="P688" s="99"/>
      <c r="Q688" s="74" t="str">
        <f t="shared" si="41"/>
        <v/>
      </c>
      <c r="R688" s="74" t="b">
        <f t="shared" si="42"/>
        <v>1</v>
      </c>
      <c r="S688" s="74" t="str">
        <f t="shared" si="43"/>
        <v/>
      </c>
    </row>
    <row r="689" s="74" customFormat="1" ht="20.15" customHeight="1" spans="1:19">
      <c r="A689" s="95"/>
      <c r="B689" s="95"/>
      <c r="C689" s="95"/>
      <c r="D689" s="95"/>
      <c r="E689" s="95"/>
      <c r="F689" s="95"/>
      <c r="G689" s="96"/>
      <c r="H689" s="96"/>
      <c r="I689" s="97"/>
      <c r="J689" s="97"/>
      <c r="K689" s="97"/>
      <c r="L689" s="97"/>
      <c r="M689" s="97"/>
      <c r="N689" s="98" t="str">
        <f ca="1" t="shared" si="40"/>
        <v/>
      </c>
      <c r="O689" s="98" t="str">
        <f ca="1">IF(A689="","",IF(ISERROR(MATCH($I689,SorP!B:B,0)),"",INDIRECT("'SorP'!$A$"&amp;MATCH($N689&amp;$I689,SorP!C:C,0))))</f>
        <v/>
      </c>
      <c r="P689" s="99"/>
      <c r="Q689" s="74" t="str">
        <f t="shared" si="41"/>
        <v/>
      </c>
      <c r="R689" s="74" t="b">
        <f t="shared" si="42"/>
        <v>1</v>
      </c>
      <c r="S689" s="74" t="str">
        <f t="shared" si="43"/>
        <v/>
      </c>
    </row>
    <row r="690" s="74" customFormat="1" ht="20.15" customHeight="1" spans="1:19">
      <c r="A690" s="95"/>
      <c r="B690" s="95"/>
      <c r="C690" s="95"/>
      <c r="D690" s="95"/>
      <c r="E690" s="95"/>
      <c r="F690" s="95"/>
      <c r="G690" s="96"/>
      <c r="H690" s="96"/>
      <c r="I690" s="97"/>
      <c r="J690" s="97"/>
      <c r="K690" s="97"/>
      <c r="L690" s="97"/>
      <c r="M690" s="97"/>
      <c r="N690" s="98" t="str">
        <f ca="1" t="shared" si="40"/>
        <v/>
      </c>
      <c r="O690" s="98" t="str">
        <f ca="1">IF(A690="","",IF(ISERROR(MATCH($I690,SorP!B:B,0)),"",INDIRECT("'SorP'!$A$"&amp;MATCH($N690&amp;$I690,SorP!C:C,0))))</f>
        <v/>
      </c>
      <c r="P690" s="99"/>
      <c r="Q690" s="74" t="str">
        <f t="shared" si="41"/>
        <v/>
      </c>
      <c r="R690" s="74" t="b">
        <f t="shared" si="42"/>
        <v>1</v>
      </c>
      <c r="S690" s="74" t="str">
        <f t="shared" si="43"/>
        <v/>
      </c>
    </row>
    <row r="691" s="74" customFormat="1" ht="20.15" customHeight="1" spans="1:19">
      <c r="A691" s="95"/>
      <c r="B691" s="95"/>
      <c r="C691" s="95"/>
      <c r="D691" s="95"/>
      <c r="E691" s="95"/>
      <c r="F691" s="95"/>
      <c r="G691" s="96"/>
      <c r="H691" s="96"/>
      <c r="I691" s="97"/>
      <c r="J691" s="97"/>
      <c r="K691" s="97"/>
      <c r="L691" s="97"/>
      <c r="M691" s="97"/>
      <c r="N691" s="98" t="str">
        <f ca="1" t="shared" si="40"/>
        <v/>
      </c>
      <c r="O691" s="98" t="str">
        <f ca="1">IF(A691="","",IF(ISERROR(MATCH($I691,SorP!B:B,0)),"",INDIRECT("'SorP'!$A$"&amp;MATCH($N691&amp;$I691,SorP!C:C,0))))</f>
        <v/>
      </c>
      <c r="P691" s="99"/>
      <c r="Q691" s="74" t="str">
        <f t="shared" si="41"/>
        <v/>
      </c>
      <c r="R691" s="74" t="b">
        <f t="shared" si="42"/>
        <v>1</v>
      </c>
      <c r="S691" s="74" t="str">
        <f t="shared" si="43"/>
        <v/>
      </c>
    </row>
    <row r="692" s="74" customFormat="1" ht="20.15" customHeight="1" spans="1:19">
      <c r="A692" s="95"/>
      <c r="B692" s="95"/>
      <c r="C692" s="95"/>
      <c r="D692" s="95"/>
      <c r="E692" s="95"/>
      <c r="F692" s="95"/>
      <c r="G692" s="96"/>
      <c r="H692" s="96"/>
      <c r="I692" s="97"/>
      <c r="J692" s="97"/>
      <c r="K692" s="97"/>
      <c r="L692" s="97"/>
      <c r="M692" s="97"/>
      <c r="N692" s="98" t="str">
        <f ca="1" t="shared" si="40"/>
        <v/>
      </c>
      <c r="O692" s="98" t="str">
        <f ca="1">IF(A692="","",IF(ISERROR(MATCH($I692,SorP!B:B,0)),"",INDIRECT("'SorP'!$A$"&amp;MATCH($N692&amp;$I692,SorP!C:C,0))))</f>
        <v/>
      </c>
      <c r="P692" s="99"/>
      <c r="Q692" s="74" t="str">
        <f t="shared" si="41"/>
        <v/>
      </c>
      <c r="R692" s="74" t="b">
        <f t="shared" si="42"/>
        <v>1</v>
      </c>
      <c r="S692" s="74" t="str">
        <f t="shared" si="43"/>
        <v/>
      </c>
    </row>
    <row r="693" s="74" customFormat="1" ht="20.15" customHeight="1" spans="1:19">
      <c r="A693" s="95"/>
      <c r="B693" s="95"/>
      <c r="C693" s="95"/>
      <c r="D693" s="95"/>
      <c r="E693" s="95"/>
      <c r="F693" s="95"/>
      <c r="G693" s="96"/>
      <c r="H693" s="96"/>
      <c r="I693" s="97"/>
      <c r="J693" s="97"/>
      <c r="K693" s="97"/>
      <c r="L693" s="97"/>
      <c r="M693" s="97"/>
      <c r="N693" s="98" t="str">
        <f ca="1" t="shared" si="40"/>
        <v/>
      </c>
      <c r="O693" s="98" t="str">
        <f ca="1">IF(A693="","",IF(ISERROR(MATCH($I693,SorP!B:B,0)),"",INDIRECT("'SorP'!$A$"&amp;MATCH($N693&amp;$I693,SorP!C:C,0))))</f>
        <v/>
      </c>
      <c r="P693" s="99"/>
      <c r="Q693" s="74" t="str">
        <f t="shared" si="41"/>
        <v/>
      </c>
      <c r="R693" s="74" t="b">
        <f t="shared" si="42"/>
        <v>1</v>
      </c>
      <c r="S693" s="74" t="str">
        <f t="shared" si="43"/>
        <v/>
      </c>
    </row>
    <row r="694" s="74" customFormat="1" ht="20.15" customHeight="1" spans="1:19">
      <c r="A694" s="95"/>
      <c r="B694" s="95"/>
      <c r="C694" s="95"/>
      <c r="D694" s="95"/>
      <c r="E694" s="95"/>
      <c r="F694" s="95"/>
      <c r="G694" s="96"/>
      <c r="H694" s="96"/>
      <c r="I694" s="97"/>
      <c r="J694" s="97"/>
      <c r="K694" s="97"/>
      <c r="L694" s="97"/>
      <c r="M694" s="97"/>
      <c r="N694" s="98" t="str">
        <f ca="1" t="shared" si="40"/>
        <v/>
      </c>
      <c r="O694" s="98" t="str">
        <f ca="1">IF(A694="","",IF(ISERROR(MATCH($I694,SorP!B:B,0)),"",INDIRECT("'SorP'!$A$"&amp;MATCH($N694&amp;$I694,SorP!C:C,0))))</f>
        <v/>
      </c>
      <c r="P694" s="99"/>
      <c r="Q694" s="74" t="str">
        <f t="shared" si="41"/>
        <v/>
      </c>
      <c r="R694" s="74" t="b">
        <f t="shared" si="42"/>
        <v>1</v>
      </c>
      <c r="S694" s="74" t="str">
        <f t="shared" si="43"/>
        <v/>
      </c>
    </row>
    <row r="695" s="74" customFormat="1" ht="20.15" customHeight="1" spans="1:19">
      <c r="A695" s="95"/>
      <c r="B695" s="95"/>
      <c r="C695" s="95"/>
      <c r="D695" s="95"/>
      <c r="E695" s="95"/>
      <c r="F695" s="95"/>
      <c r="G695" s="96"/>
      <c r="H695" s="96"/>
      <c r="I695" s="97"/>
      <c r="J695" s="97"/>
      <c r="K695" s="97"/>
      <c r="L695" s="97"/>
      <c r="M695" s="97"/>
      <c r="N695" s="98" t="str">
        <f ca="1" t="shared" si="40"/>
        <v/>
      </c>
      <c r="O695" s="98" t="str">
        <f ca="1">IF(A695="","",IF(ISERROR(MATCH($I695,SorP!B:B,0)),"",INDIRECT("'SorP'!$A$"&amp;MATCH($N695&amp;$I695,SorP!C:C,0))))</f>
        <v/>
      </c>
      <c r="P695" s="99"/>
      <c r="Q695" s="74" t="str">
        <f t="shared" si="41"/>
        <v/>
      </c>
      <c r="R695" s="74" t="b">
        <f t="shared" si="42"/>
        <v>1</v>
      </c>
      <c r="S695" s="74" t="str">
        <f t="shared" si="43"/>
        <v/>
      </c>
    </row>
    <row r="696" s="74" customFormat="1" ht="20.15" customHeight="1" spans="1:19">
      <c r="A696" s="95"/>
      <c r="B696" s="95"/>
      <c r="C696" s="95"/>
      <c r="D696" s="95"/>
      <c r="E696" s="95"/>
      <c r="F696" s="95"/>
      <c r="G696" s="96"/>
      <c r="H696" s="96"/>
      <c r="I696" s="97"/>
      <c r="J696" s="97"/>
      <c r="K696" s="97"/>
      <c r="L696" s="97"/>
      <c r="M696" s="97"/>
      <c r="N696" s="98" t="str">
        <f ca="1" t="shared" si="40"/>
        <v/>
      </c>
      <c r="O696" s="98" t="str">
        <f ca="1">IF(A696="","",IF(ISERROR(MATCH($I696,SorP!B:B,0)),"",INDIRECT("'SorP'!$A$"&amp;MATCH($N696&amp;$I696,SorP!C:C,0))))</f>
        <v/>
      </c>
      <c r="P696" s="99"/>
      <c r="Q696" s="74" t="str">
        <f t="shared" si="41"/>
        <v/>
      </c>
      <c r="R696" s="74" t="b">
        <f t="shared" si="42"/>
        <v>1</v>
      </c>
      <c r="S696" s="74" t="str">
        <f t="shared" si="43"/>
        <v/>
      </c>
    </row>
    <row r="697" s="74" customFormat="1" ht="20.15" customHeight="1" spans="1:19">
      <c r="A697" s="95"/>
      <c r="B697" s="95"/>
      <c r="C697" s="95"/>
      <c r="D697" s="95"/>
      <c r="E697" s="95"/>
      <c r="F697" s="95"/>
      <c r="G697" s="96"/>
      <c r="H697" s="96"/>
      <c r="I697" s="97"/>
      <c r="J697" s="97"/>
      <c r="K697" s="97"/>
      <c r="L697" s="97"/>
      <c r="M697" s="97"/>
      <c r="N697" s="98" t="str">
        <f ca="1" t="shared" si="40"/>
        <v/>
      </c>
      <c r="O697" s="98" t="str">
        <f ca="1">IF(A697="","",IF(ISERROR(MATCH($I697,SorP!B:B,0)),"",INDIRECT("'SorP'!$A$"&amp;MATCH($N697&amp;$I697,SorP!C:C,0))))</f>
        <v/>
      </c>
      <c r="P697" s="99"/>
      <c r="Q697" s="74" t="str">
        <f t="shared" si="41"/>
        <v/>
      </c>
      <c r="R697" s="74" t="b">
        <f t="shared" si="42"/>
        <v>1</v>
      </c>
      <c r="S697" s="74" t="str">
        <f t="shared" si="43"/>
        <v/>
      </c>
    </row>
    <row r="698" s="74" customFormat="1" ht="20.15" customHeight="1" spans="1:19">
      <c r="A698" s="95"/>
      <c r="B698" s="95"/>
      <c r="C698" s="95"/>
      <c r="D698" s="95"/>
      <c r="E698" s="95"/>
      <c r="F698" s="95"/>
      <c r="G698" s="96"/>
      <c r="H698" s="96"/>
      <c r="I698" s="97"/>
      <c r="J698" s="97"/>
      <c r="K698" s="97"/>
      <c r="L698" s="97"/>
      <c r="M698" s="97"/>
      <c r="N698" s="98" t="str">
        <f ca="1" t="shared" si="40"/>
        <v/>
      </c>
      <c r="O698" s="98" t="str">
        <f ca="1">IF(A698="","",IF(ISERROR(MATCH($I698,SorP!B:B,0)),"",INDIRECT("'SorP'!$A$"&amp;MATCH($N698&amp;$I698,SorP!C:C,0))))</f>
        <v/>
      </c>
      <c r="P698" s="99"/>
      <c r="Q698" s="74" t="str">
        <f t="shared" si="41"/>
        <v/>
      </c>
      <c r="R698" s="74" t="b">
        <f t="shared" si="42"/>
        <v>1</v>
      </c>
      <c r="S698" s="74" t="str">
        <f t="shared" si="43"/>
        <v/>
      </c>
    </row>
    <row r="699" s="74" customFormat="1" ht="20.15" customHeight="1" spans="1:19">
      <c r="A699" s="95"/>
      <c r="B699" s="95"/>
      <c r="C699" s="95"/>
      <c r="D699" s="95"/>
      <c r="E699" s="95"/>
      <c r="F699" s="95"/>
      <c r="G699" s="96"/>
      <c r="H699" s="96"/>
      <c r="I699" s="97"/>
      <c r="J699" s="97"/>
      <c r="K699" s="97"/>
      <c r="L699" s="97"/>
      <c r="M699" s="97"/>
      <c r="N699" s="98" t="str">
        <f ca="1" t="shared" si="40"/>
        <v/>
      </c>
      <c r="O699" s="98" t="str">
        <f ca="1">IF(A699="","",IF(ISERROR(MATCH($I699,SorP!B:B,0)),"",INDIRECT("'SorP'!$A$"&amp;MATCH($N699&amp;$I699,SorP!C:C,0))))</f>
        <v/>
      </c>
      <c r="P699" s="99"/>
      <c r="Q699" s="74" t="str">
        <f t="shared" si="41"/>
        <v/>
      </c>
      <c r="R699" s="74" t="b">
        <f t="shared" si="42"/>
        <v>1</v>
      </c>
      <c r="S699" s="74" t="str">
        <f t="shared" si="43"/>
        <v/>
      </c>
    </row>
    <row r="700" s="74" customFormat="1" ht="20.15" customHeight="1" spans="1:19">
      <c r="A700" s="95"/>
      <c r="B700" s="95"/>
      <c r="C700" s="95"/>
      <c r="D700" s="95"/>
      <c r="E700" s="95"/>
      <c r="F700" s="95"/>
      <c r="G700" s="96"/>
      <c r="H700" s="96"/>
      <c r="I700" s="97"/>
      <c r="J700" s="97"/>
      <c r="K700" s="97"/>
      <c r="L700" s="97"/>
      <c r="M700" s="97"/>
      <c r="N700" s="98" t="str">
        <f ca="1" t="shared" si="40"/>
        <v/>
      </c>
      <c r="O700" s="98" t="str">
        <f ca="1">IF(A700="","",IF(ISERROR(MATCH($I700,SorP!B:B,0)),"",INDIRECT("'SorP'!$A$"&amp;MATCH($N700&amp;$I700,SorP!C:C,0))))</f>
        <v/>
      </c>
      <c r="P700" s="99"/>
      <c r="Q700" s="74" t="str">
        <f t="shared" si="41"/>
        <v/>
      </c>
      <c r="R700" s="74" t="b">
        <f t="shared" si="42"/>
        <v>1</v>
      </c>
      <c r="S700" s="74" t="str">
        <f t="shared" si="43"/>
        <v/>
      </c>
    </row>
    <row r="701" s="74" customFormat="1" ht="20.15" customHeight="1" spans="1:19">
      <c r="A701" s="95"/>
      <c r="B701" s="95"/>
      <c r="C701" s="95"/>
      <c r="D701" s="95"/>
      <c r="E701" s="95"/>
      <c r="F701" s="95"/>
      <c r="G701" s="96"/>
      <c r="H701" s="96"/>
      <c r="I701" s="97"/>
      <c r="J701" s="97"/>
      <c r="K701" s="97"/>
      <c r="L701" s="97"/>
      <c r="M701" s="97"/>
      <c r="N701" s="98" t="str">
        <f ca="1" t="shared" si="40"/>
        <v/>
      </c>
      <c r="O701" s="98" t="str">
        <f ca="1">IF(A701="","",IF(ISERROR(MATCH($I701,SorP!B:B,0)),"",INDIRECT("'SorP'!$A$"&amp;MATCH($N701&amp;$I701,SorP!C:C,0))))</f>
        <v/>
      </c>
      <c r="P701" s="99"/>
      <c r="Q701" s="74" t="str">
        <f t="shared" si="41"/>
        <v/>
      </c>
      <c r="R701" s="74" t="b">
        <f t="shared" si="42"/>
        <v>1</v>
      </c>
      <c r="S701" s="74" t="str">
        <f t="shared" si="43"/>
        <v/>
      </c>
    </row>
    <row r="702" s="74" customFormat="1" ht="20.15" customHeight="1" spans="1:19">
      <c r="A702" s="95"/>
      <c r="B702" s="95"/>
      <c r="C702" s="95"/>
      <c r="D702" s="95"/>
      <c r="E702" s="95"/>
      <c r="F702" s="95"/>
      <c r="G702" s="96"/>
      <c r="H702" s="96"/>
      <c r="I702" s="97"/>
      <c r="J702" s="97"/>
      <c r="K702" s="97"/>
      <c r="L702" s="97"/>
      <c r="M702" s="97"/>
      <c r="N702" s="98" t="str">
        <f ca="1" t="shared" si="40"/>
        <v/>
      </c>
      <c r="O702" s="98" t="str">
        <f ca="1">IF(A702="","",IF(ISERROR(MATCH($I702,SorP!B:B,0)),"",INDIRECT("'SorP'!$A$"&amp;MATCH($N702&amp;$I702,SorP!C:C,0))))</f>
        <v/>
      </c>
      <c r="P702" s="99"/>
      <c r="Q702" s="74" t="str">
        <f t="shared" si="41"/>
        <v/>
      </c>
      <c r="R702" s="74" t="b">
        <f t="shared" si="42"/>
        <v>1</v>
      </c>
      <c r="S702" s="74" t="str">
        <f t="shared" si="43"/>
        <v/>
      </c>
    </row>
    <row r="703" s="74" customFormat="1" ht="20.15" customHeight="1" spans="1:19">
      <c r="A703" s="95"/>
      <c r="B703" s="95"/>
      <c r="C703" s="95"/>
      <c r="D703" s="95"/>
      <c r="E703" s="95"/>
      <c r="F703" s="95"/>
      <c r="G703" s="96"/>
      <c r="H703" s="96"/>
      <c r="I703" s="97"/>
      <c r="J703" s="97"/>
      <c r="K703" s="97"/>
      <c r="L703" s="97"/>
      <c r="M703" s="97"/>
      <c r="N703" s="98" t="str">
        <f ca="1" t="shared" si="40"/>
        <v/>
      </c>
      <c r="O703" s="98" t="str">
        <f ca="1">IF(A703="","",IF(ISERROR(MATCH($I703,SorP!B:B,0)),"",INDIRECT("'SorP'!$A$"&amp;MATCH($N703&amp;$I703,SorP!C:C,0))))</f>
        <v/>
      </c>
      <c r="P703" s="99"/>
      <c r="Q703" s="74" t="str">
        <f t="shared" si="41"/>
        <v/>
      </c>
      <c r="R703" s="74" t="b">
        <f t="shared" si="42"/>
        <v>1</v>
      </c>
      <c r="S703" s="74" t="str">
        <f t="shared" si="43"/>
        <v/>
      </c>
    </row>
    <row r="704" s="74" customFormat="1" ht="20.15" customHeight="1" spans="1:19">
      <c r="A704" s="95"/>
      <c r="B704" s="95"/>
      <c r="C704" s="95"/>
      <c r="D704" s="95"/>
      <c r="E704" s="95"/>
      <c r="F704" s="95"/>
      <c r="G704" s="96"/>
      <c r="H704" s="96"/>
      <c r="I704" s="97"/>
      <c r="J704" s="97"/>
      <c r="K704" s="97"/>
      <c r="L704" s="97"/>
      <c r="M704" s="97"/>
      <c r="N704" s="98" t="str">
        <f ca="1" t="shared" si="40"/>
        <v/>
      </c>
      <c r="O704" s="98" t="str">
        <f ca="1">IF(A704="","",IF(ISERROR(MATCH($I704,SorP!B:B,0)),"",INDIRECT("'SorP'!$A$"&amp;MATCH($N704&amp;$I704,SorP!C:C,0))))</f>
        <v/>
      </c>
      <c r="P704" s="99"/>
      <c r="Q704" s="74" t="str">
        <f t="shared" si="41"/>
        <v/>
      </c>
      <c r="R704" s="74" t="b">
        <f t="shared" si="42"/>
        <v>1</v>
      </c>
      <c r="S704" s="74" t="str">
        <f t="shared" si="43"/>
        <v/>
      </c>
    </row>
    <row r="705" s="74" customFormat="1" ht="20.15" customHeight="1" spans="1:19">
      <c r="A705" s="95"/>
      <c r="B705" s="95"/>
      <c r="C705" s="95"/>
      <c r="D705" s="95"/>
      <c r="E705" s="95"/>
      <c r="F705" s="95"/>
      <c r="G705" s="96"/>
      <c r="H705" s="96"/>
      <c r="I705" s="97"/>
      <c r="J705" s="97"/>
      <c r="K705" s="97"/>
      <c r="L705" s="97"/>
      <c r="M705" s="97"/>
      <c r="N705" s="98" t="str">
        <f ca="1" t="shared" si="40"/>
        <v/>
      </c>
      <c r="O705" s="98" t="str">
        <f ca="1">IF(A705="","",IF(ISERROR(MATCH($I705,SorP!B:B,0)),"",INDIRECT("'SorP'!$A$"&amp;MATCH($N705&amp;$I705,SorP!C:C,0))))</f>
        <v/>
      </c>
      <c r="P705" s="99"/>
      <c r="Q705" s="74" t="str">
        <f t="shared" si="41"/>
        <v/>
      </c>
      <c r="R705" s="74" t="b">
        <f t="shared" si="42"/>
        <v>1</v>
      </c>
      <c r="S705" s="74" t="str">
        <f t="shared" si="43"/>
        <v/>
      </c>
    </row>
    <row r="706" s="74" customFormat="1" ht="20.15" customHeight="1" spans="1:19">
      <c r="A706" s="95"/>
      <c r="B706" s="95"/>
      <c r="C706" s="95"/>
      <c r="D706" s="95"/>
      <c r="E706" s="95"/>
      <c r="F706" s="95"/>
      <c r="G706" s="96"/>
      <c r="H706" s="96"/>
      <c r="I706" s="97"/>
      <c r="J706" s="97"/>
      <c r="K706" s="97"/>
      <c r="L706" s="97"/>
      <c r="M706" s="97"/>
      <c r="N706" s="98" t="str">
        <f ca="1" t="shared" si="40"/>
        <v/>
      </c>
      <c r="O706" s="98" t="str">
        <f ca="1">IF(A706="","",IF(ISERROR(MATCH($I706,SorP!B:B,0)),"",INDIRECT("'SorP'!$A$"&amp;MATCH($N706&amp;$I706,SorP!C:C,0))))</f>
        <v/>
      </c>
      <c r="P706" s="99"/>
      <c r="Q706" s="74" t="str">
        <f t="shared" si="41"/>
        <v/>
      </c>
      <c r="R706" s="74" t="b">
        <f t="shared" si="42"/>
        <v>1</v>
      </c>
      <c r="S706" s="74" t="str">
        <f t="shared" si="43"/>
        <v/>
      </c>
    </row>
    <row r="707" s="74" customFormat="1" ht="20.15" customHeight="1" spans="1:19">
      <c r="A707" s="95"/>
      <c r="B707" s="95"/>
      <c r="C707" s="95"/>
      <c r="D707" s="95"/>
      <c r="E707" s="95"/>
      <c r="F707" s="95"/>
      <c r="G707" s="96"/>
      <c r="H707" s="96"/>
      <c r="I707" s="97"/>
      <c r="J707" s="97"/>
      <c r="K707" s="97"/>
      <c r="L707" s="97"/>
      <c r="M707" s="97"/>
      <c r="N707" s="98" t="str">
        <f ca="1" t="shared" si="40"/>
        <v/>
      </c>
      <c r="O707" s="98" t="str">
        <f ca="1">IF(A707="","",IF(ISERROR(MATCH($I707,SorP!B:B,0)),"",INDIRECT("'SorP'!$A$"&amp;MATCH($N707&amp;$I707,SorP!C:C,0))))</f>
        <v/>
      </c>
      <c r="P707" s="99"/>
      <c r="Q707" s="74" t="str">
        <f t="shared" si="41"/>
        <v/>
      </c>
      <c r="R707" s="74" t="b">
        <f t="shared" si="42"/>
        <v>1</v>
      </c>
      <c r="S707" s="74" t="str">
        <f t="shared" si="43"/>
        <v/>
      </c>
    </row>
    <row r="708" s="74" customFormat="1" ht="20.15" customHeight="1" spans="1:19">
      <c r="A708" s="95"/>
      <c r="B708" s="95"/>
      <c r="C708" s="95"/>
      <c r="D708" s="95"/>
      <c r="E708" s="95"/>
      <c r="F708" s="95"/>
      <c r="G708" s="96"/>
      <c r="H708" s="96"/>
      <c r="I708" s="97"/>
      <c r="J708" s="97"/>
      <c r="K708" s="97"/>
      <c r="L708" s="97"/>
      <c r="M708" s="97"/>
      <c r="N708" s="98" t="str">
        <f ca="1" t="shared" si="40"/>
        <v/>
      </c>
      <c r="O708" s="98" t="str">
        <f ca="1">IF(A708="","",IF(ISERROR(MATCH($I708,SorP!B:B,0)),"",INDIRECT("'SorP'!$A$"&amp;MATCH($N708&amp;$I708,SorP!C:C,0))))</f>
        <v/>
      </c>
      <c r="P708" s="99"/>
      <c r="Q708" s="74" t="str">
        <f t="shared" si="41"/>
        <v/>
      </c>
      <c r="R708" s="74" t="b">
        <f t="shared" si="42"/>
        <v>1</v>
      </c>
      <c r="S708" s="74" t="str">
        <f t="shared" si="43"/>
        <v/>
      </c>
    </row>
    <row r="709" s="74" customFormat="1" ht="20.15" customHeight="1" spans="1:19">
      <c r="A709" s="95"/>
      <c r="B709" s="95"/>
      <c r="C709" s="95"/>
      <c r="D709" s="95"/>
      <c r="E709" s="95"/>
      <c r="F709" s="95"/>
      <c r="G709" s="96"/>
      <c r="H709" s="96"/>
      <c r="I709" s="97"/>
      <c r="J709" s="97"/>
      <c r="K709" s="97"/>
      <c r="L709" s="97"/>
      <c r="M709" s="97"/>
      <c r="N709" s="98" t="str">
        <f ca="1" t="shared" ref="N709:N772" si="44">IF(A709="","",IF(ISERROR(MATCH($F709,CL,0)),"Unknown",INDIRECT("'C'!$A$"&amp;MATCH($F709,CL,0)+1)))</f>
        <v/>
      </c>
      <c r="O709" s="98" t="str">
        <f ca="1">IF(A709="","",IF(ISERROR(MATCH($I709,SorP!B:B,0)),"",INDIRECT("'SorP'!$A$"&amp;MATCH($N709&amp;$I709,SorP!C:C,0))))</f>
        <v/>
      </c>
      <c r="P709" s="99"/>
      <c r="Q709" s="74" t="str">
        <f t="shared" ref="Q709:Q772" si="45">A709&amp;B709</f>
        <v/>
      </c>
      <c r="R709" s="74" t="b">
        <f t="shared" ref="R709:R772" si="46">OR(ISBLANK(B709),ISBLANK(C709))</f>
        <v>1</v>
      </c>
      <c r="S709" s="74" t="str">
        <f t="shared" ref="S709:S772" si="47">IF(R709,"",A709&amp;"+")</f>
        <v/>
      </c>
    </row>
    <row r="710" s="74" customFormat="1" ht="20.15" customHeight="1" spans="1:19">
      <c r="A710" s="95"/>
      <c r="B710" s="95"/>
      <c r="C710" s="95"/>
      <c r="D710" s="95"/>
      <c r="E710" s="95"/>
      <c r="F710" s="95"/>
      <c r="G710" s="96"/>
      <c r="H710" s="96"/>
      <c r="I710" s="97"/>
      <c r="J710" s="97"/>
      <c r="K710" s="97"/>
      <c r="L710" s="97"/>
      <c r="M710" s="97"/>
      <c r="N710" s="98" t="str">
        <f ca="1" t="shared" si="44"/>
        <v/>
      </c>
      <c r="O710" s="98" t="str">
        <f ca="1">IF(A710="","",IF(ISERROR(MATCH($I710,SorP!B:B,0)),"",INDIRECT("'SorP'!$A$"&amp;MATCH($N710&amp;$I710,SorP!C:C,0))))</f>
        <v/>
      </c>
      <c r="P710" s="99"/>
      <c r="Q710" s="74" t="str">
        <f t="shared" si="45"/>
        <v/>
      </c>
      <c r="R710" s="74" t="b">
        <f t="shared" si="46"/>
        <v>1</v>
      </c>
      <c r="S710" s="74" t="str">
        <f t="shared" si="47"/>
        <v/>
      </c>
    </row>
    <row r="711" s="74" customFormat="1" ht="20.15" customHeight="1" spans="1:19">
      <c r="A711" s="95"/>
      <c r="B711" s="95"/>
      <c r="C711" s="95"/>
      <c r="D711" s="95"/>
      <c r="E711" s="95"/>
      <c r="F711" s="95"/>
      <c r="G711" s="96"/>
      <c r="H711" s="96"/>
      <c r="I711" s="97"/>
      <c r="J711" s="97"/>
      <c r="K711" s="97"/>
      <c r="L711" s="97"/>
      <c r="M711" s="97"/>
      <c r="N711" s="98" t="str">
        <f ca="1" t="shared" si="44"/>
        <v/>
      </c>
      <c r="O711" s="98" t="str">
        <f ca="1">IF(A711="","",IF(ISERROR(MATCH($I711,SorP!B:B,0)),"",INDIRECT("'SorP'!$A$"&amp;MATCH($N711&amp;$I711,SorP!C:C,0))))</f>
        <v/>
      </c>
      <c r="P711" s="99"/>
      <c r="Q711" s="74" t="str">
        <f t="shared" si="45"/>
        <v/>
      </c>
      <c r="R711" s="74" t="b">
        <f t="shared" si="46"/>
        <v>1</v>
      </c>
      <c r="S711" s="74" t="str">
        <f t="shared" si="47"/>
        <v/>
      </c>
    </row>
    <row r="712" s="74" customFormat="1" ht="20.15" customHeight="1" spans="1:19">
      <c r="A712" s="95"/>
      <c r="B712" s="95"/>
      <c r="C712" s="95"/>
      <c r="D712" s="95"/>
      <c r="E712" s="95"/>
      <c r="F712" s="95"/>
      <c r="G712" s="96"/>
      <c r="H712" s="96"/>
      <c r="I712" s="97"/>
      <c r="J712" s="97"/>
      <c r="K712" s="97"/>
      <c r="L712" s="97"/>
      <c r="M712" s="97"/>
      <c r="N712" s="98" t="str">
        <f ca="1" t="shared" si="44"/>
        <v/>
      </c>
      <c r="O712" s="98" t="str">
        <f ca="1">IF(A712="","",IF(ISERROR(MATCH($I712,SorP!B:B,0)),"",INDIRECT("'SorP'!$A$"&amp;MATCH($N712&amp;$I712,SorP!C:C,0))))</f>
        <v/>
      </c>
      <c r="P712" s="99"/>
      <c r="Q712" s="74" t="str">
        <f t="shared" si="45"/>
        <v/>
      </c>
      <c r="R712" s="74" t="b">
        <f t="shared" si="46"/>
        <v>1</v>
      </c>
      <c r="S712" s="74" t="str">
        <f t="shared" si="47"/>
        <v/>
      </c>
    </row>
    <row r="713" s="74" customFormat="1" ht="20.15" customHeight="1" spans="1:19">
      <c r="A713" s="95"/>
      <c r="B713" s="95"/>
      <c r="C713" s="95"/>
      <c r="D713" s="95"/>
      <c r="E713" s="95"/>
      <c r="F713" s="95"/>
      <c r="G713" s="96"/>
      <c r="H713" s="96"/>
      <c r="I713" s="97"/>
      <c r="J713" s="97"/>
      <c r="K713" s="97"/>
      <c r="L713" s="97"/>
      <c r="M713" s="97"/>
      <c r="N713" s="98" t="str">
        <f ca="1" t="shared" si="44"/>
        <v/>
      </c>
      <c r="O713" s="98" t="str">
        <f ca="1">IF(A713="","",IF(ISERROR(MATCH($I713,SorP!B:B,0)),"",INDIRECT("'SorP'!$A$"&amp;MATCH($N713&amp;$I713,SorP!C:C,0))))</f>
        <v/>
      </c>
      <c r="P713" s="99"/>
      <c r="Q713" s="74" t="str">
        <f t="shared" si="45"/>
        <v/>
      </c>
      <c r="R713" s="74" t="b">
        <f t="shared" si="46"/>
        <v>1</v>
      </c>
      <c r="S713" s="74" t="str">
        <f t="shared" si="47"/>
        <v/>
      </c>
    </row>
    <row r="714" s="74" customFormat="1" ht="20.15" customHeight="1" spans="1:19">
      <c r="A714" s="95"/>
      <c r="B714" s="95"/>
      <c r="C714" s="95"/>
      <c r="D714" s="95"/>
      <c r="E714" s="95"/>
      <c r="F714" s="95"/>
      <c r="G714" s="96"/>
      <c r="H714" s="96"/>
      <c r="I714" s="97"/>
      <c r="J714" s="97"/>
      <c r="K714" s="97"/>
      <c r="L714" s="97"/>
      <c r="M714" s="97"/>
      <c r="N714" s="98" t="str">
        <f ca="1" t="shared" si="44"/>
        <v/>
      </c>
      <c r="O714" s="98" t="str">
        <f ca="1">IF(A714="","",IF(ISERROR(MATCH($I714,SorP!B:B,0)),"",INDIRECT("'SorP'!$A$"&amp;MATCH($N714&amp;$I714,SorP!C:C,0))))</f>
        <v/>
      </c>
      <c r="P714" s="99"/>
      <c r="Q714" s="74" t="str">
        <f t="shared" si="45"/>
        <v/>
      </c>
      <c r="R714" s="74" t="b">
        <f t="shared" si="46"/>
        <v>1</v>
      </c>
      <c r="S714" s="74" t="str">
        <f t="shared" si="47"/>
        <v/>
      </c>
    </row>
    <row r="715" s="74" customFormat="1" ht="20.15" customHeight="1" spans="1:19">
      <c r="A715" s="95"/>
      <c r="B715" s="95"/>
      <c r="C715" s="95"/>
      <c r="D715" s="95"/>
      <c r="E715" s="95"/>
      <c r="F715" s="95"/>
      <c r="G715" s="96"/>
      <c r="H715" s="96"/>
      <c r="I715" s="97"/>
      <c r="J715" s="97"/>
      <c r="K715" s="97"/>
      <c r="L715" s="97"/>
      <c r="M715" s="97"/>
      <c r="N715" s="98" t="str">
        <f ca="1" t="shared" si="44"/>
        <v/>
      </c>
      <c r="O715" s="98" t="str">
        <f ca="1">IF(A715="","",IF(ISERROR(MATCH($I715,SorP!B:B,0)),"",INDIRECT("'SorP'!$A$"&amp;MATCH($N715&amp;$I715,SorP!C:C,0))))</f>
        <v/>
      </c>
      <c r="P715" s="99"/>
      <c r="Q715" s="74" t="str">
        <f t="shared" si="45"/>
        <v/>
      </c>
      <c r="R715" s="74" t="b">
        <f t="shared" si="46"/>
        <v>1</v>
      </c>
      <c r="S715" s="74" t="str">
        <f t="shared" si="47"/>
        <v/>
      </c>
    </row>
    <row r="716" s="74" customFormat="1" ht="20.15" customHeight="1" spans="1:19">
      <c r="A716" s="95"/>
      <c r="B716" s="95"/>
      <c r="C716" s="95"/>
      <c r="D716" s="95"/>
      <c r="E716" s="95"/>
      <c r="F716" s="95"/>
      <c r="G716" s="96"/>
      <c r="H716" s="96"/>
      <c r="I716" s="97"/>
      <c r="J716" s="97"/>
      <c r="K716" s="97"/>
      <c r="L716" s="97"/>
      <c r="M716" s="97"/>
      <c r="N716" s="98" t="str">
        <f ca="1" t="shared" si="44"/>
        <v/>
      </c>
      <c r="O716" s="98" t="str">
        <f ca="1">IF(A716="","",IF(ISERROR(MATCH($I716,SorP!B:B,0)),"",INDIRECT("'SorP'!$A$"&amp;MATCH($N716&amp;$I716,SorP!C:C,0))))</f>
        <v/>
      </c>
      <c r="P716" s="99"/>
      <c r="Q716" s="74" t="str">
        <f t="shared" si="45"/>
        <v/>
      </c>
      <c r="R716" s="74" t="b">
        <f t="shared" si="46"/>
        <v>1</v>
      </c>
      <c r="S716" s="74" t="str">
        <f t="shared" si="47"/>
        <v/>
      </c>
    </row>
    <row r="717" s="74" customFormat="1" ht="20.15" customHeight="1" spans="1:19">
      <c r="A717" s="95"/>
      <c r="B717" s="95"/>
      <c r="C717" s="95"/>
      <c r="D717" s="95"/>
      <c r="E717" s="95"/>
      <c r="F717" s="95"/>
      <c r="G717" s="96"/>
      <c r="H717" s="96"/>
      <c r="I717" s="97"/>
      <c r="J717" s="97"/>
      <c r="K717" s="97"/>
      <c r="L717" s="97"/>
      <c r="M717" s="97"/>
      <c r="N717" s="98" t="str">
        <f ca="1" t="shared" si="44"/>
        <v/>
      </c>
      <c r="O717" s="98" t="str">
        <f ca="1">IF(A717="","",IF(ISERROR(MATCH($I717,SorP!B:B,0)),"",INDIRECT("'SorP'!$A$"&amp;MATCH($N717&amp;$I717,SorP!C:C,0))))</f>
        <v/>
      </c>
      <c r="P717" s="99"/>
      <c r="Q717" s="74" t="str">
        <f t="shared" si="45"/>
        <v/>
      </c>
      <c r="R717" s="74" t="b">
        <f t="shared" si="46"/>
        <v>1</v>
      </c>
      <c r="S717" s="74" t="str">
        <f t="shared" si="47"/>
        <v/>
      </c>
    </row>
    <row r="718" s="74" customFormat="1" ht="20.15" customHeight="1" spans="1:19">
      <c r="A718" s="95"/>
      <c r="B718" s="95"/>
      <c r="C718" s="95"/>
      <c r="D718" s="95"/>
      <c r="E718" s="95"/>
      <c r="F718" s="95"/>
      <c r="G718" s="96"/>
      <c r="H718" s="96"/>
      <c r="I718" s="97"/>
      <c r="J718" s="97"/>
      <c r="K718" s="97"/>
      <c r="L718" s="97"/>
      <c r="M718" s="97"/>
      <c r="N718" s="98" t="str">
        <f ca="1" t="shared" si="44"/>
        <v/>
      </c>
      <c r="O718" s="98" t="str">
        <f ca="1">IF(A718="","",IF(ISERROR(MATCH($I718,SorP!B:B,0)),"",INDIRECT("'SorP'!$A$"&amp;MATCH($N718&amp;$I718,SorP!C:C,0))))</f>
        <v/>
      </c>
      <c r="P718" s="99"/>
      <c r="Q718" s="74" t="str">
        <f t="shared" si="45"/>
        <v/>
      </c>
      <c r="R718" s="74" t="b">
        <f t="shared" si="46"/>
        <v>1</v>
      </c>
      <c r="S718" s="74" t="str">
        <f t="shared" si="47"/>
        <v/>
      </c>
    </row>
    <row r="719" s="74" customFormat="1" ht="20.15" customHeight="1" spans="1:19">
      <c r="A719" s="95"/>
      <c r="B719" s="95"/>
      <c r="C719" s="95"/>
      <c r="D719" s="95"/>
      <c r="E719" s="95"/>
      <c r="F719" s="95"/>
      <c r="G719" s="96"/>
      <c r="H719" s="96"/>
      <c r="I719" s="97"/>
      <c r="J719" s="97"/>
      <c r="K719" s="97"/>
      <c r="L719" s="97"/>
      <c r="M719" s="97"/>
      <c r="N719" s="98" t="str">
        <f ca="1" t="shared" si="44"/>
        <v/>
      </c>
      <c r="O719" s="98" t="str">
        <f ca="1">IF(A719="","",IF(ISERROR(MATCH($I719,SorP!B:B,0)),"",INDIRECT("'SorP'!$A$"&amp;MATCH($N719&amp;$I719,SorP!C:C,0))))</f>
        <v/>
      </c>
      <c r="P719" s="99"/>
      <c r="Q719" s="74" t="str">
        <f t="shared" si="45"/>
        <v/>
      </c>
      <c r="R719" s="74" t="b">
        <f t="shared" si="46"/>
        <v>1</v>
      </c>
      <c r="S719" s="74" t="str">
        <f t="shared" si="47"/>
        <v/>
      </c>
    </row>
    <row r="720" s="74" customFormat="1" ht="20.15" customHeight="1" spans="1:19">
      <c r="A720" s="95"/>
      <c r="B720" s="95"/>
      <c r="C720" s="95"/>
      <c r="D720" s="95"/>
      <c r="E720" s="95"/>
      <c r="F720" s="95"/>
      <c r="G720" s="96"/>
      <c r="H720" s="96"/>
      <c r="I720" s="97"/>
      <c r="J720" s="97"/>
      <c r="K720" s="97"/>
      <c r="L720" s="97"/>
      <c r="M720" s="97"/>
      <c r="N720" s="98" t="str">
        <f ca="1" t="shared" si="44"/>
        <v/>
      </c>
      <c r="O720" s="98" t="str">
        <f ca="1">IF(A720="","",IF(ISERROR(MATCH($I720,SorP!B:B,0)),"",INDIRECT("'SorP'!$A$"&amp;MATCH($N720&amp;$I720,SorP!C:C,0))))</f>
        <v/>
      </c>
      <c r="P720" s="99"/>
      <c r="Q720" s="74" t="str">
        <f t="shared" si="45"/>
        <v/>
      </c>
      <c r="R720" s="74" t="b">
        <f t="shared" si="46"/>
        <v>1</v>
      </c>
      <c r="S720" s="74" t="str">
        <f t="shared" si="47"/>
        <v/>
      </c>
    </row>
    <row r="721" s="74" customFormat="1" ht="20.15" customHeight="1" spans="1:19">
      <c r="A721" s="95"/>
      <c r="B721" s="95"/>
      <c r="C721" s="95"/>
      <c r="D721" s="95"/>
      <c r="E721" s="95"/>
      <c r="F721" s="95"/>
      <c r="G721" s="96"/>
      <c r="H721" s="96"/>
      <c r="I721" s="97"/>
      <c r="J721" s="97"/>
      <c r="K721" s="97"/>
      <c r="L721" s="97"/>
      <c r="M721" s="97"/>
      <c r="N721" s="98" t="str">
        <f ca="1" t="shared" si="44"/>
        <v/>
      </c>
      <c r="O721" s="98" t="str">
        <f ca="1">IF(A721="","",IF(ISERROR(MATCH($I721,SorP!B:B,0)),"",INDIRECT("'SorP'!$A$"&amp;MATCH($N721&amp;$I721,SorP!C:C,0))))</f>
        <v/>
      </c>
      <c r="P721" s="99"/>
      <c r="Q721" s="74" t="str">
        <f t="shared" si="45"/>
        <v/>
      </c>
      <c r="R721" s="74" t="b">
        <f t="shared" si="46"/>
        <v>1</v>
      </c>
      <c r="S721" s="74" t="str">
        <f t="shared" si="47"/>
        <v/>
      </c>
    </row>
    <row r="722" s="74" customFormat="1" ht="20.15" customHeight="1" spans="1:19">
      <c r="A722" s="95"/>
      <c r="B722" s="95"/>
      <c r="C722" s="95"/>
      <c r="D722" s="95"/>
      <c r="E722" s="95"/>
      <c r="F722" s="95"/>
      <c r="G722" s="96"/>
      <c r="H722" s="96"/>
      <c r="I722" s="97"/>
      <c r="J722" s="97"/>
      <c r="K722" s="97"/>
      <c r="L722" s="97"/>
      <c r="M722" s="97"/>
      <c r="N722" s="98" t="str">
        <f ca="1" t="shared" si="44"/>
        <v/>
      </c>
      <c r="O722" s="98" t="str">
        <f ca="1">IF(A722="","",IF(ISERROR(MATCH($I722,SorP!B:B,0)),"",INDIRECT("'SorP'!$A$"&amp;MATCH($N722&amp;$I722,SorP!C:C,0))))</f>
        <v/>
      </c>
      <c r="P722" s="99"/>
      <c r="Q722" s="74" t="str">
        <f t="shared" si="45"/>
        <v/>
      </c>
      <c r="R722" s="74" t="b">
        <f t="shared" si="46"/>
        <v>1</v>
      </c>
      <c r="S722" s="74" t="str">
        <f t="shared" si="47"/>
        <v/>
      </c>
    </row>
    <row r="723" s="74" customFormat="1" ht="20.15" customHeight="1" spans="1:19">
      <c r="A723" s="95"/>
      <c r="B723" s="95"/>
      <c r="C723" s="95"/>
      <c r="D723" s="95"/>
      <c r="E723" s="95"/>
      <c r="F723" s="95"/>
      <c r="G723" s="96"/>
      <c r="H723" s="96"/>
      <c r="I723" s="97"/>
      <c r="J723" s="97"/>
      <c r="K723" s="97"/>
      <c r="L723" s="97"/>
      <c r="M723" s="97"/>
      <c r="N723" s="98" t="str">
        <f ca="1" t="shared" si="44"/>
        <v/>
      </c>
      <c r="O723" s="98" t="str">
        <f ca="1">IF(A723="","",IF(ISERROR(MATCH($I723,SorP!B:B,0)),"",INDIRECT("'SorP'!$A$"&amp;MATCH($N723&amp;$I723,SorP!C:C,0))))</f>
        <v/>
      </c>
      <c r="P723" s="99"/>
      <c r="Q723" s="74" t="str">
        <f t="shared" si="45"/>
        <v/>
      </c>
      <c r="R723" s="74" t="b">
        <f t="shared" si="46"/>
        <v>1</v>
      </c>
      <c r="S723" s="74" t="str">
        <f t="shared" si="47"/>
        <v/>
      </c>
    </row>
    <row r="724" s="74" customFormat="1" ht="20.15" customHeight="1" spans="1:19">
      <c r="A724" s="95"/>
      <c r="B724" s="95"/>
      <c r="C724" s="95"/>
      <c r="D724" s="95"/>
      <c r="E724" s="95"/>
      <c r="F724" s="95"/>
      <c r="G724" s="96"/>
      <c r="H724" s="96"/>
      <c r="I724" s="97"/>
      <c r="J724" s="97"/>
      <c r="K724" s="97"/>
      <c r="L724" s="97"/>
      <c r="M724" s="97"/>
      <c r="N724" s="98" t="str">
        <f ca="1" t="shared" si="44"/>
        <v/>
      </c>
      <c r="O724" s="98" t="str">
        <f ca="1">IF(A724="","",IF(ISERROR(MATCH($I724,SorP!B:B,0)),"",INDIRECT("'SorP'!$A$"&amp;MATCH($N724&amp;$I724,SorP!C:C,0))))</f>
        <v/>
      </c>
      <c r="P724" s="99"/>
      <c r="Q724" s="74" t="str">
        <f t="shared" si="45"/>
        <v/>
      </c>
      <c r="R724" s="74" t="b">
        <f t="shared" si="46"/>
        <v>1</v>
      </c>
      <c r="S724" s="74" t="str">
        <f t="shared" si="47"/>
        <v/>
      </c>
    </row>
    <row r="725" s="74" customFormat="1" ht="20.15" customHeight="1" spans="1:19">
      <c r="A725" s="95"/>
      <c r="B725" s="95"/>
      <c r="C725" s="95"/>
      <c r="D725" s="95"/>
      <c r="E725" s="95"/>
      <c r="F725" s="95"/>
      <c r="G725" s="96"/>
      <c r="H725" s="96"/>
      <c r="I725" s="97"/>
      <c r="J725" s="97"/>
      <c r="K725" s="97"/>
      <c r="L725" s="97"/>
      <c r="M725" s="97"/>
      <c r="N725" s="98" t="str">
        <f ca="1" t="shared" si="44"/>
        <v/>
      </c>
      <c r="O725" s="98" t="str">
        <f ca="1">IF(A725="","",IF(ISERROR(MATCH($I725,SorP!B:B,0)),"",INDIRECT("'SorP'!$A$"&amp;MATCH($N725&amp;$I725,SorP!C:C,0))))</f>
        <v/>
      </c>
      <c r="P725" s="99"/>
      <c r="Q725" s="74" t="str">
        <f t="shared" si="45"/>
        <v/>
      </c>
      <c r="R725" s="74" t="b">
        <f t="shared" si="46"/>
        <v>1</v>
      </c>
      <c r="S725" s="74" t="str">
        <f t="shared" si="47"/>
        <v/>
      </c>
    </row>
    <row r="726" s="74" customFormat="1" ht="20.15" customHeight="1" spans="1:19">
      <c r="A726" s="95"/>
      <c r="B726" s="95"/>
      <c r="C726" s="95"/>
      <c r="D726" s="95"/>
      <c r="E726" s="95"/>
      <c r="F726" s="95"/>
      <c r="G726" s="96"/>
      <c r="H726" s="96"/>
      <c r="I726" s="97"/>
      <c r="J726" s="97"/>
      <c r="K726" s="97"/>
      <c r="L726" s="97"/>
      <c r="M726" s="97"/>
      <c r="N726" s="98" t="str">
        <f ca="1" t="shared" si="44"/>
        <v/>
      </c>
      <c r="O726" s="98" t="str">
        <f ca="1">IF(A726="","",IF(ISERROR(MATCH($I726,SorP!B:B,0)),"",INDIRECT("'SorP'!$A$"&amp;MATCH($N726&amp;$I726,SorP!C:C,0))))</f>
        <v/>
      </c>
      <c r="P726" s="99"/>
      <c r="Q726" s="74" t="str">
        <f t="shared" si="45"/>
        <v/>
      </c>
      <c r="R726" s="74" t="b">
        <f t="shared" si="46"/>
        <v>1</v>
      </c>
      <c r="S726" s="74" t="str">
        <f t="shared" si="47"/>
        <v/>
      </c>
    </row>
    <row r="727" s="74" customFormat="1" ht="20.15" customHeight="1" spans="1:19">
      <c r="A727" s="95"/>
      <c r="B727" s="95"/>
      <c r="C727" s="95"/>
      <c r="D727" s="95"/>
      <c r="E727" s="95"/>
      <c r="F727" s="95"/>
      <c r="G727" s="96"/>
      <c r="H727" s="96"/>
      <c r="I727" s="97"/>
      <c r="J727" s="97"/>
      <c r="K727" s="97"/>
      <c r="L727" s="97"/>
      <c r="M727" s="97"/>
      <c r="N727" s="98" t="str">
        <f ca="1" t="shared" si="44"/>
        <v/>
      </c>
      <c r="O727" s="98" t="str">
        <f ca="1">IF(A727="","",IF(ISERROR(MATCH($I727,SorP!B:B,0)),"",INDIRECT("'SorP'!$A$"&amp;MATCH($N727&amp;$I727,SorP!C:C,0))))</f>
        <v/>
      </c>
      <c r="P727" s="99"/>
      <c r="Q727" s="74" t="str">
        <f t="shared" si="45"/>
        <v/>
      </c>
      <c r="R727" s="74" t="b">
        <f t="shared" si="46"/>
        <v>1</v>
      </c>
      <c r="S727" s="74" t="str">
        <f t="shared" si="47"/>
        <v/>
      </c>
    </row>
    <row r="728" s="74" customFormat="1" ht="20.15" customHeight="1" spans="1:19">
      <c r="A728" s="95"/>
      <c r="B728" s="95"/>
      <c r="C728" s="95"/>
      <c r="D728" s="95"/>
      <c r="E728" s="95"/>
      <c r="F728" s="95"/>
      <c r="G728" s="96"/>
      <c r="H728" s="96"/>
      <c r="I728" s="97"/>
      <c r="J728" s="97"/>
      <c r="K728" s="97"/>
      <c r="L728" s="97"/>
      <c r="M728" s="97"/>
      <c r="N728" s="98" t="str">
        <f ca="1" t="shared" si="44"/>
        <v/>
      </c>
      <c r="O728" s="98" t="str">
        <f ca="1">IF(A728="","",IF(ISERROR(MATCH($I728,SorP!B:B,0)),"",INDIRECT("'SorP'!$A$"&amp;MATCH($N728&amp;$I728,SorP!C:C,0))))</f>
        <v/>
      </c>
      <c r="P728" s="99"/>
      <c r="Q728" s="74" t="str">
        <f t="shared" si="45"/>
        <v/>
      </c>
      <c r="R728" s="74" t="b">
        <f t="shared" si="46"/>
        <v>1</v>
      </c>
      <c r="S728" s="74" t="str">
        <f t="shared" si="47"/>
        <v/>
      </c>
    </row>
    <row r="729" s="74" customFormat="1" ht="20.15" customHeight="1" spans="1:19">
      <c r="A729" s="95"/>
      <c r="B729" s="95"/>
      <c r="C729" s="95"/>
      <c r="D729" s="95"/>
      <c r="E729" s="95"/>
      <c r="F729" s="95"/>
      <c r="G729" s="96"/>
      <c r="H729" s="96"/>
      <c r="I729" s="97"/>
      <c r="J729" s="97"/>
      <c r="K729" s="97"/>
      <c r="L729" s="97"/>
      <c r="M729" s="97"/>
      <c r="N729" s="98" t="str">
        <f ca="1" t="shared" si="44"/>
        <v/>
      </c>
      <c r="O729" s="98" t="str">
        <f ca="1">IF(A729="","",IF(ISERROR(MATCH($I729,SorP!B:B,0)),"",INDIRECT("'SorP'!$A$"&amp;MATCH($N729&amp;$I729,SorP!C:C,0))))</f>
        <v/>
      </c>
      <c r="P729" s="99"/>
      <c r="Q729" s="74" t="str">
        <f t="shared" si="45"/>
        <v/>
      </c>
      <c r="R729" s="74" t="b">
        <f t="shared" si="46"/>
        <v>1</v>
      </c>
      <c r="S729" s="74" t="str">
        <f t="shared" si="47"/>
        <v/>
      </c>
    </row>
    <row r="730" s="74" customFormat="1" ht="20.15" customHeight="1" spans="1:19">
      <c r="A730" s="95"/>
      <c r="B730" s="95"/>
      <c r="C730" s="95"/>
      <c r="D730" s="95"/>
      <c r="E730" s="95"/>
      <c r="F730" s="95"/>
      <c r="G730" s="96"/>
      <c r="H730" s="96"/>
      <c r="I730" s="97"/>
      <c r="J730" s="97"/>
      <c r="K730" s="97"/>
      <c r="L730" s="97"/>
      <c r="M730" s="97"/>
      <c r="N730" s="98" t="str">
        <f ca="1" t="shared" si="44"/>
        <v/>
      </c>
      <c r="O730" s="98" t="str">
        <f ca="1">IF(A730="","",IF(ISERROR(MATCH($I730,SorP!B:B,0)),"",INDIRECT("'SorP'!$A$"&amp;MATCH($N730&amp;$I730,SorP!C:C,0))))</f>
        <v/>
      </c>
      <c r="P730" s="99"/>
      <c r="Q730" s="74" t="str">
        <f t="shared" si="45"/>
        <v/>
      </c>
      <c r="R730" s="74" t="b">
        <f t="shared" si="46"/>
        <v>1</v>
      </c>
      <c r="S730" s="74" t="str">
        <f t="shared" si="47"/>
        <v/>
      </c>
    </row>
    <row r="731" s="74" customFormat="1" ht="20.15" customHeight="1" spans="1:19">
      <c r="A731" s="95"/>
      <c r="B731" s="95"/>
      <c r="C731" s="95"/>
      <c r="D731" s="95"/>
      <c r="E731" s="95"/>
      <c r="F731" s="95"/>
      <c r="G731" s="96"/>
      <c r="H731" s="96"/>
      <c r="I731" s="97"/>
      <c r="J731" s="97"/>
      <c r="K731" s="97"/>
      <c r="L731" s="97"/>
      <c r="M731" s="97"/>
      <c r="N731" s="98" t="str">
        <f ca="1" t="shared" si="44"/>
        <v/>
      </c>
      <c r="O731" s="98" t="str">
        <f ca="1">IF(A731="","",IF(ISERROR(MATCH($I731,SorP!B:B,0)),"",INDIRECT("'SorP'!$A$"&amp;MATCH($N731&amp;$I731,SorP!C:C,0))))</f>
        <v/>
      </c>
      <c r="P731" s="99"/>
      <c r="Q731" s="74" t="str">
        <f t="shared" si="45"/>
        <v/>
      </c>
      <c r="R731" s="74" t="b">
        <f t="shared" si="46"/>
        <v>1</v>
      </c>
      <c r="S731" s="74" t="str">
        <f t="shared" si="47"/>
        <v/>
      </c>
    </row>
    <row r="732" s="74" customFormat="1" ht="20.15" customHeight="1" spans="1:19">
      <c r="A732" s="95"/>
      <c r="B732" s="95"/>
      <c r="C732" s="95"/>
      <c r="D732" s="95"/>
      <c r="E732" s="95"/>
      <c r="F732" s="95"/>
      <c r="G732" s="96"/>
      <c r="H732" s="96"/>
      <c r="I732" s="97"/>
      <c r="J732" s="97"/>
      <c r="K732" s="97"/>
      <c r="L732" s="97"/>
      <c r="M732" s="97"/>
      <c r="N732" s="98" t="str">
        <f ca="1" t="shared" si="44"/>
        <v/>
      </c>
      <c r="O732" s="98" t="str">
        <f ca="1">IF(A732="","",IF(ISERROR(MATCH($I732,SorP!B:B,0)),"",INDIRECT("'SorP'!$A$"&amp;MATCH($N732&amp;$I732,SorP!C:C,0))))</f>
        <v/>
      </c>
      <c r="P732" s="99"/>
      <c r="Q732" s="74" t="str">
        <f t="shared" si="45"/>
        <v/>
      </c>
      <c r="R732" s="74" t="b">
        <f t="shared" si="46"/>
        <v>1</v>
      </c>
      <c r="S732" s="74" t="str">
        <f t="shared" si="47"/>
        <v/>
      </c>
    </row>
    <row r="733" s="74" customFormat="1" ht="20.15" customHeight="1" spans="1:19">
      <c r="A733" s="95"/>
      <c r="B733" s="95"/>
      <c r="C733" s="95"/>
      <c r="D733" s="95"/>
      <c r="E733" s="95"/>
      <c r="F733" s="95"/>
      <c r="G733" s="96"/>
      <c r="H733" s="96"/>
      <c r="I733" s="97"/>
      <c r="J733" s="97"/>
      <c r="K733" s="97"/>
      <c r="L733" s="97"/>
      <c r="M733" s="97"/>
      <c r="N733" s="98" t="str">
        <f ca="1" t="shared" si="44"/>
        <v/>
      </c>
      <c r="O733" s="98" t="str">
        <f ca="1">IF(A733="","",IF(ISERROR(MATCH($I733,SorP!B:B,0)),"",INDIRECT("'SorP'!$A$"&amp;MATCH($N733&amp;$I733,SorP!C:C,0))))</f>
        <v/>
      </c>
      <c r="P733" s="99"/>
      <c r="Q733" s="74" t="str">
        <f t="shared" si="45"/>
        <v/>
      </c>
      <c r="R733" s="74" t="b">
        <f t="shared" si="46"/>
        <v>1</v>
      </c>
      <c r="S733" s="74" t="str">
        <f t="shared" si="47"/>
        <v/>
      </c>
    </row>
    <row r="734" s="74" customFormat="1" ht="20.15" customHeight="1" spans="1:19">
      <c r="A734" s="95"/>
      <c r="B734" s="95"/>
      <c r="C734" s="95"/>
      <c r="D734" s="95"/>
      <c r="E734" s="95"/>
      <c r="F734" s="95"/>
      <c r="G734" s="96"/>
      <c r="H734" s="96"/>
      <c r="I734" s="97"/>
      <c r="J734" s="97"/>
      <c r="K734" s="97"/>
      <c r="L734" s="97"/>
      <c r="M734" s="97"/>
      <c r="N734" s="98" t="str">
        <f ca="1" t="shared" si="44"/>
        <v/>
      </c>
      <c r="O734" s="98" t="str">
        <f ca="1">IF(A734="","",IF(ISERROR(MATCH($I734,SorP!B:B,0)),"",INDIRECT("'SorP'!$A$"&amp;MATCH($N734&amp;$I734,SorP!C:C,0))))</f>
        <v/>
      </c>
      <c r="P734" s="99"/>
      <c r="Q734" s="74" t="str">
        <f t="shared" si="45"/>
        <v/>
      </c>
      <c r="R734" s="74" t="b">
        <f t="shared" si="46"/>
        <v>1</v>
      </c>
      <c r="S734" s="74" t="str">
        <f t="shared" si="47"/>
        <v/>
      </c>
    </row>
    <row r="735" s="74" customFormat="1" ht="20.15" customHeight="1" spans="1:19">
      <c r="A735" s="95"/>
      <c r="B735" s="95"/>
      <c r="C735" s="95"/>
      <c r="D735" s="95"/>
      <c r="E735" s="95"/>
      <c r="F735" s="95"/>
      <c r="G735" s="96"/>
      <c r="H735" s="96"/>
      <c r="I735" s="97"/>
      <c r="J735" s="97"/>
      <c r="K735" s="97"/>
      <c r="L735" s="97"/>
      <c r="M735" s="97"/>
      <c r="N735" s="98" t="str">
        <f ca="1" t="shared" si="44"/>
        <v/>
      </c>
      <c r="O735" s="98" t="str">
        <f ca="1">IF(A735="","",IF(ISERROR(MATCH($I735,SorP!B:B,0)),"",INDIRECT("'SorP'!$A$"&amp;MATCH($N735&amp;$I735,SorP!C:C,0))))</f>
        <v/>
      </c>
      <c r="P735" s="99"/>
      <c r="Q735" s="74" t="str">
        <f t="shared" si="45"/>
        <v/>
      </c>
      <c r="R735" s="74" t="b">
        <f t="shared" si="46"/>
        <v>1</v>
      </c>
      <c r="S735" s="74" t="str">
        <f t="shared" si="47"/>
        <v/>
      </c>
    </row>
    <row r="736" s="74" customFormat="1" ht="20.15" customHeight="1" spans="1:19">
      <c r="A736" s="95"/>
      <c r="B736" s="95"/>
      <c r="C736" s="95"/>
      <c r="D736" s="95"/>
      <c r="E736" s="95"/>
      <c r="F736" s="95"/>
      <c r="G736" s="96"/>
      <c r="H736" s="96"/>
      <c r="I736" s="97"/>
      <c r="J736" s="97"/>
      <c r="K736" s="97"/>
      <c r="L736" s="97"/>
      <c r="M736" s="97"/>
      <c r="N736" s="98" t="str">
        <f ca="1" t="shared" si="44"/>
        <v/>
      </c>
      <c r="O736" s="98" t="str">
        <f ca="1">IF(A736="","",IF(ISERROR(MATCH($I736,SorP!B:B,0)),"",INDIRECT("'SorP'!$A$"&amp;MATCH($N736&amp;$I736,SorP!C:C,0))))</f>
        <v/>
      </c>
      <c r="P736" s="99"/>
      <c r="Q736" s="74" t="str">
        <f t="shared" si="45"/>
        <v/>
      </c>
      <c r="R736" s="74" t="b">
        <f t="shared" si="46"/>
        <v>1</v>
      </c>
      <c r="S736" s="74" t="str">
        <f t="shared" si="47"/>
        <v/>
      </c>
    </row>
    <row r="737" s="74" customFormat="1" ht="20.15" customHeight="1" spans="1:19">
      <c r="A737" s="95"/>
      <c r="B737" s="95"/>
      <c r="C737" s="95"/>
      <c r="D737" s="95"/>
      <c r="E737" s="95"/>
      <c r="F737" s="95"/>
      <c r="G737" s="96"/>
      <c r="H737" s="96"/>
      <c r="I737" s="97"/>
      <c r="J737" s="97"/>
      <c r="K737" s="97"/>
      <c r="L737" s="97"/>
      <c r="M737" s="97"/>
      <c r="N737" s="98" t="str">
        <f ca="1" t="shared" si="44"/>
        <v/>
      </c>
      <c r="O737" s="98" t="str">
        <f ca="1">IF(A737="","",IF(ISERROR(MATCH($I737,SorP!B:B,0)),"",INDIRECT("'SorP'!$A$"&amp;MATCH($N737&amp;$I737,SorP!C:C,0))))</f>
        <v/>
      </c>
      <c r="P737" s="99"/>
      <c r="Q737" s="74" t="str">
        <f t="shared" si="45"/>
        <v/>
      </c>
      <c r="R737" s="74" t="b">
        <f t="shared" si="46"/>
        <v>1</v>
      </c>
      <c r="S737" s="74" t="str">
        <f t="shared" si="47"/>
        <v/>
      </c>
    </row>
    <row r="738" s="74" customFormat="1" ht="20.15" customHeight="1" spans="1:19">
      <c r="A738" s="95"/>
      <c r="B738" s="95"/>
      <c r="C738" s="95"/>
      <c r="D738" s="95"/>
      <c r="E738" s="95"/>
      <c r="F738" s="95"/>
      <c r="G738" s="96"/>
      <c r="H738" s="96"/>
      <c r="I738" s="97"/>
      <c r="J738" s="97"/>
      <c r="K738" s="97"/>
      <c r="L738" s="97"/>
      <c r="M738" s="97"/>
      <c r="N738" s="98" t="str">
        <f ca="1" t="shared" si="44"/>
        <v/>
      </c>
      <c r="O738" s="98" t="str">
        <f ca="1">IF(A738="","",IF(ISERROR(MATCH($I738,SorP!B:B,0)),"",INDIRECT("'SorP'!$A$"&amp;MATCH($N738&amp;$I738,SorP!C:C,0))))</f>
        <v/>
      </c>
      <c r="P738" s="99"/>
      <c r="Q738" s="74" t="str">
        <f t="shared" si="45"/>
        <v/>
      </c>
      <c r="R738" s="74" t="b">
        <f t="shared" si="46"/>
        <v>1</v>
      </c>
      <c r="S738" s="74" t="str">
        <f t="shared" si="47"/>
        <v/>
      </c>
    </row>
    <row r="739" s="74" customFormat="1" ht="20.15" customHeight="1" spans="1:19">
      <c r="A739" s="95"/>
      <c r="B739" s="95"/>
      <c r="C739" s="95"/>
      <c r="D739" s="95"/>
      <c r="E739" s="95"/>
      <c r="F739" s="95"/>
      <c r="G739" s="96"/>
      <c r="H739" s="96"/>
      <c r="I739" s="97"/>
      <c r="J739" s="97"/>
      <c r="K739" s="97"/>
      <c r="L739" s="97"/>
      <c r="M739" s="97"/>
      <c r="N739" s="98" t="str">
        <f ca="1" t="shared" si="44"/>
        <v/>
      </c>
      <c r="O739" s="98" t="str">
        <f ca="1">IF(A739="","",IF(ISERROR(MATCH($I739,SorP!B:B,0)),"",INDIRECT("'SorP'!$A$"&amp;MATCH($N739&amp;$I739,SorP!C:C,0))))</f>
        <v/>
      </c>
      <c r="P739" s="99"/>
      <c r="Q739" s="74" t="str">
        <f t="shared" si="45"/>
        <v/>
      </c>
      <c r="R739" s="74" t="b">
        <f t="shared" si="46"/>
        <v>1</v>
      </c>
      <c r="S739" s="74" t="str">
        <f t="shared" si="47"/>
        <v/>
      </c>
    </row>
    <row r="740" s="74" customFormat="1" ht="20.15" customHeight="1" spans="1:19">
      <c r="A740" s="95"/>
      <c r="B740" s="95"/>
      <c r="C740" s="95"/>
      <c r="D740" s="95"/>
      <c r="E740" s="95"/>
      <c r="F740" s="95"/>
      <c r="G740" s="96"/>
      <c r="H740" s="96"/>
      <c r="I740" s="97"/>
      <c r="J740" s="97"/>
      <c r="K740" s="97"/>
      <c r="L740" s="97"/>
      <c r="M740" s="97"/>
      <c r="N740" s="98" t="str">
        <f ca="1" t="shared" si="44"/>
        <v/>
      </c>
      <c r="O740" s="98" t="str">
        <f ca="1">IF(A740="","",IF(ISERROR(MATCH($I740,SorP!B:B,0)),"",INDIRECT("'SorP'!$A$"&amp;MATCH($N740&amp;$I740,SorP!C:C,0))))</f>
        <v/>
      </c>
      <c r="P740" s="99"/>
      <c r="Q740" s="74" t="str">
        <f t="shared" si="45"/>
        <v/>
      </c>
      <c r="R740" s="74" t="b">
        <f t="shared" si="46"/>
        <v>1</v>
      </c>
      <c r="S740" s="74" t="str">
        <f t="shared" si="47"/>
        <v/>
      </c>
    </row>
    <row r="741" s="74" customFormat="1" ht="20.15" customHeight="1" spans="1:19">
      <c r="A741" s="95"/>
      <c r="B741" s="95"/>
      <c r="C741" s="95"/>
      <c r="D741" s="95"/>
      <c r="E741" s="95"/>
      <c r="F741" s="95"/>
      <c r="G741" s="96"/>
      <c r="H741" s="96"/>
      <c r="I741" s="97"/>
      <c r="J741" s="97"/>
      <c r="K741" s="97"/>
      <c r="L741" s="97"/>
      <c r="M741" s="97"/>
      <c r="N741" s="98" t="str">
        <f ca="1" t="shared" si="44"/>
        <v/>
      </c>
      <c r="O741" s="98" t="str">
        <f ca="1">IF(A741="","",IF(ISERROR(MATCH($I741,SorP!B:B,0)),"",INDIRECT("'SorP'!$A$"&amp;MATCH($N741&amp;$I741,SorP!C:C,0))))</f>
        <v/>
      </c>
      <c r="P741" s="99"/>
      <c r="Q741" s="74" t="str">
        <f t="shared" si="45"/>
        <v/>
      </c>
      <c r="R741" s="74" t="b">
        <f t="shared" si="46"/>
        <v>1</v>
      </c>
      <c r="S741" s="74" t="str">
        <f t="shared" si="47"/>
        <v/>
      </c>
    </row>
    <row r="742" s="74" customFormat="1" ht="20.15" customHeight="1" spans="1:19">
      <c r="A742" s="95"/>
      <c r="B742" s="95"/>
      <c r="C742" s="95"/>
      <c r="D742" s="95"/>
      <c r="E742" s="95"/>
      <c r="F742" s="95"/>
      <c r="G742" s="96"/>
      <c r="H742" s="96"/>
      <c r="I742" s="97"/>
      <c r="J742" s="97"/>
      <c r="K742" s="97"/>
      <c r="L742" s="97"/>
      <c r="M742" s="97"/>
      <c r="N742" s="98" t="str">
        <f ca="1" t="shared" si="44"/>
        <v/>
      </c>
      <c r="O742" s="98" t="str">
        <f ca="1">IF(A742="","",IF(ISERROR(MATCH($I742,SorP!B:B,0)),"",INDIRECT("'SorP'!$A$"&amp;MATCH($N742&amp;$I742,SorP!C:C,0))))</f>
        <v/>
      </c>
      <c r="P742" s="99"/>
      <c r="Q742" s="74" t="str">
        <f t="shared" si="45"/>
        <v/>
      </c>
      <c r="R742" s="74" t="b">
        <f t="shared" si="46"/>
        <v>1</v>
      </c>
      <c r="S742" s="74" t="str">
        <f t="shared" si="47"/>
        <v/>
      </c>
    </row>
    <row r="743" s="74" customFormat="1" ht="20.15" customHeight="1" spans="1:19">
      <c r="A743" s="95"/>
      <c r="B743" s="95"/>
      <c r="C743" s="95"/>
      <c r="D743" s="95"/>
      <c r="E743" s="95"/>
      <c r="F743" s="95"/>
      <c r="G743" s="96"/>
      <c r="H743" s="96"/>
      <c r="I743" s="97"/>
      <c r="J743" s="97"/>
      <c r="K743" s="97"/>
      <c r="L743" s="97"/>
      <c r="M743" s="97"/>
      <c r="N743" s="98" t="str">
        <f ca="1" t="shared" si="44"/>
        <v/>
      </c>
      <c r="O743" s="98" t="str">
        <f ca="1">IF(A743="","",IF(ISERROR(MATCH($I743,SorP!B:B,0)),"",INDIRECT("'SorP'!$A$"&amp;MATCH($N743&amp;$I743,SorP!C:C,0))))</f>
        <v/>
      </c>
      <c r="P743" s="99"/>
      <c r="Q743" s="74" t="str">
        <f t="shared" si="45"/>
        <v/>
      </c>
      <c r="R743" s="74" t="b">
        <f t="shared" si="46"/>
        <v>1</v>
      </c>
      <c r="S743" s="74" t="str">
        <f t="shared" si="47"/>
        <v/>
      </c>
    </row>
    <row r="744" s="74" customFormat="1" ht="20.15" customHeight="1" spans="1:19">
      <c r="A744" s="95"/>
      <c r="B744" s="95"/>
      <c r="C744" s="95"/>
      <c r="D744" s="95"/>
      <c r="E744" s="95"/>
      <c r="F744" s="95"/>
      <c r="G744" s="96"/>
      <c r="H744" s="96"/>
      <c r="I744" s="97"/>
      <c r="J744" s="97"/>
      <c r="K744" s="97"/>
      <c r="L744" s="97"/>
      <c r="M744" s="97"/>
      <c r="N744" s="98" t="str">
        <f ca="1" t="shared" si="44"/>
        <v/>
      </c>
      <c r="O744" s="98" t="str">
        <f ca="1">IF(A744="","",IF(ISERROR(MATCH($I744,SorP!B:B,0)),"",INDIRECT("'SorP'!$A$"&amp;MATCH($N744&amp;$I744,SorP!C:C,0))))</f>
        <v/>
      </c>
      <c r="P744" s="99"/>
      <c r="Q744" s="74" t="str">
        <f t="shared" si="45"/>
        <v/>
      </c>
      <c r="R744" s="74" t="b">
        <f t="shared" si="46"/>
        <v>1</v>
      </c>
      <c r="S744" s="74" t="str">
        <f t="shared" si="47"/>
        <v/>
      </c>
    </row>
    <row r="745" s="74" customFormat="1" ht="20.15" customHeight="1" spans="1:19">
      <c r="A745" s="95"/>
      <c r="B745" s="95"/>
      <c r="C745" s="95"/>
      <c r="D745" s="95"/>
      <c r="E745" s="95"/>
      <c r="F745" s="95"/>
      <c r="G745" s="96"/>
      <c r="H745" s="96"/>
      <c r="I745" s="97"/>
      <c r="J745" s="97"/>
      <c r="K745" s="97"/>
      <c r="L745" s="97"/>
      <c r="M745" s="97"/>
      <c r="N745" s="98" t="str">
        <f ca="1" t="shared" si="44"/>
        <v/>
      </c>
      <c r="O745" s="98" t="str">
        <f ca="1">IF(A745="","",IF(ISERROR(MATCH($I745,SorP!B:B,0)),"",INDIRECT("'SorP'!$A$"&amp;MATCH($N745&amp;$I745,SorP!C:C,0))))</f>
        <v/>
      </c>
      <c r="P745" s="99"/>
      <c r="Q745" s="74" t="str">
        <f t="shared" si="45"/>
        <v/>
      </c>
      <c r="R745" s="74" t="b">
        <f t="shared" si="46"/>
        <v>1</v>
      </c>
      <c r="S745" s="74" t="str">
        <f t="shared" si="47"/>
        <v/>
      </c>
    </row>
    <row r="746" s="74" customFormat="1" ht="20.15" customHeight="1" spans="1:19">
      <c r="A746" s="95"/>
      <c r="B746" s="95"/>
      <c r="C746" s="95"/>
      <c r="D746" s="95"/>
      <c r="E746" s="95"/>
      <c r="F746" s="95"/>
      <c r="G746" s="96"/>
      <c r="H746" s="96"/>
      <c r="I746" s="97"/>
      <c r="J746" s="97"/>
      <c r="K746" s="97"/>
      <c r="L746" s="97"/>
      <c r="M746" s="97"/>
      <c r="N746" s="98" t="str">
        <f ca="1" t="shared" si="44"/>
        <v/>
      </c>
      <c r="O746" s="98" t="str">
        <f ca="1">IF(A746="","",IF(ISERROR(MATCH($I746,SorP!B:B,0)),"",INDIRECT("'SorP'!$A$"&amp;MATCH($N746&amp;$I746,SorP!C:C,0))))</f>
        <v/>
      </c>
      <c r="P746" s="99"/>
      <c r="Q746" s="74" t="str">
        <f t="shared" si="45"/>
        <v/>
      </c>
      <c r="R746" s="74" t="b">
        <f t="shared" si="46"/>
        <v>1</v>
      </c>
      <c r="S746" s="74" t="str">
        <f t="shared" si="47"/>
        <v/>
      </c>
    </row>
    <row r="747" s="74" customFormat="1" ht="20.15" customHeight="1" spans="1:19">
      <c r="A747" s="95"/>
      <c r="B747" s="95"/>
      <c r="C747" s="95"/>
      <c r="D747" s="95"/>
      <c r="E747" s="95"/>
      <c r="F747" s="95"/>
      <c r="G747" s="96"/>
      <c r="H747" s="96"/>
      <c r="I747" s="97"/>
      <c r="J747" s="97"/>
      <c r="K747" s="97"/>
      <c r="L747" s="97"/>
      <c r="M747" s="97"/>
      <c r="N747" s="98" t="str">
        <f ca="1" t="shared" si="44"/>
        <v/>
      </c>
      <c r="O747" s="98" t="str">
        <f ca="1">IF(A747="","",IF(ISERROR(MATCH($I747,SorP!B:B,0)),"",INDIRECT("'SorP'!$A$"&amp;MATCH($N747&amp;$I747,SorP!C:C,0))))</f>
        <v/>
      </c>
      <c r="P747" s="99"/>
      <c r="Q747" s="74" t="str">
        <f t="shared" si="45"/>
        <v/>
      </c>
      <c r="R747" s="74" t="b">
        <f t="shared" si="46"/>
        <v>1</v>
      </c>
      <c r="S747" s="74" t="str">
        <f t="shared" si="47"/>
        <v/>
      </c>
    </row>
    <row r="748" s="74" customFormat="1" ht="20.15" customHeight="1" spans="1:19">
      <c r="A748" s="95"/>
      <c r="B748" s="95"/>
      <c r="C748" s="95"/>
      <c r="D748" s="95"/>
      <c r="E748" s="95"/>
      <c r="F748" s="95"/>
      <c r="G748" s="96"/>
      <c r="H748" s="96"/>
      <c r="I748" s="97"/>
      <c r="J748" s="97"/>
      <c r="K748" s="97"/>
      <c r="L748" s="97"/>
      <c r="M748" s="97"/>
      <c r="N748" s="98" t="str">
        <f ca="1" t="shared" si="44"/>
        <v/>
      </c>
      <c r="O748" s="98" t="str">
        <f ca="1">IF(A748="","",IF(ISERROR(MATCH($I748,SorP!B:B,0)),"",INDIRECT("'SorP'!$A$"&amp;MATCH($N748&amp;$I748,SorP!C:C,0))))</f>
        <v/>
      </c>
      <c r="P748" s="99"/>
      <c r="Q748" s="74" t="str">
        <f t="shared" si="45"/>
        <v/>
      </c>
      <c r="R748" s="74" t="b">
        <f t="shared" si="46"/>
        <v>1</v>
      </c>
      <c r="S748" s="74" t="str">
        <f t="shared" si="47"/>
        <v/>
      </c>
    </row>
    <row r="749" s="74" customFormat="1" ht="20.15" customHeight="1" spans="1:19">
      <c r="A749" s="95"/>
      <c r="B749" s="95"/>
      <c r="C749" s="95"/>
      <c r="D749" s="95"/>
      <c r="E749" s="95"/>
      <c r="F749" s="95"/>
      <c r="G749" s="96"/>
      <c r="H749" s="96"/>
      <c r="I749" s="97"/>
      <c r="J749" s="97"/>
      <c r="K749" s="97"/>
      <c r="L749" s="97"/>
      <c r="M749" s="97"/>
      <c r="N749" s="98" t="str">
        <f ca="1" t="shared" si="44"/>
        <v/>
      </c>
      <c r="O749" s="98" t="str">
        <f ca="1">IF(A749="","",IF(ISERROR(MATCH($I749,SorP!B:B,0)),"",INDIRECT("'SorP'!$A$"&amp;MATCH($N749&amp;$I749,SorP!C:C,0))))</f>
        <v/>
      </c>
      <c r="P749" s="99"/>
      <c r="Q749" s="74" t="str">
        <f t="shared" si="45"/>
        <v/>
      </c>
      <c r="R749" s="74" t="b">
        <f t="shared" si="46"/>
        <v>1</v>
      </c>
      <c r="S749" s="74" t="str">
        <f t="shared" si="47"/>
        <v/>
      </c>
    </row>
    <row r="750" s="74" customFormat="1" ht="20.15" customHeight="1" spans="1:19">
      <c r="A750" s="95"/>
      <c r="B750" s="95"/>
      <c r="C750" s="95"/>
      <c r="D750" s="95"/>
      <c r="E750" s="95"/>
      <c r="F750" s="95"/>
      <c r="G750" s="96"/>
      <c r="H750" s="96"/>
      <c r="I750" s="97"/>
      <c r="J750" s="97"/>
      <c r="K750" s="97"/>
      <c r="L750" s="97"/>
      <c r="M750" s="97"/>
      <c r="N750" s="98" t="str">
        <f ca="1" t="shared" si="44"/>
        <v/>
      </c>
      <c r="O750" s="98" t="str">
        <f ca="1">IF(A750="","",IF(ISERROR(MATCH($I750,SorP!B:B,0)),"",INDIRECT("'SorP'!$A$"&amp;MATCH($N750&amp;$I750,SorP!C:C,0))))</f>
        <v/>
      </c>
      <c r="P750" s="99"/>
      <c r="Q750" s="74" t="str">
        <f t="shared" si="45"/>
        <v/>
      </c>
      <c r="R750" s="74" t="b">
        <f t="shared" si="46"/>
        <v>1</v>
      </c>
      <c r="S750" s="74" t="str">
        <f t="shared" si="47"/>
        <v/>
      </c>
    </row>
    <row r="751" s="74" customFormat="1" ht="20.15" customHeight="1" spans="1:19">
      <c r="A751" s="95"/>
      <c r="B751" s="95"/>
      <c r="C751" s="95"/>
      <c r="D751" s="95"/>
      <c r="E751" s="95"/>
      <c r="F751" s="95"/>
      <c r="G751" s="96"/>
      <c r="H751" s="96"/>
      <c r="I751" s="97"/>
      <c r="J751" s="97"/>
      <c r="K751" s="97"/>
      <c r="L751" s="97"/>
      <c r="M751" s="97"/>
      <c r="N751" s="98" t="str">
        <f ca="1" t="shared" si="44"/>
        <v/>
      </c>
      <c r="O751" s="98" t="str">
        <f ca="1">IF(A751="","",IF(ISERROR(MATCH($I751,SorP!B:B,0)),"",INDIRECT("'SorP'!$A$"&amp;MATCH($N751&amp;$I751,SorP!C:C,0))))</f>
        <v/>
      </c>
      <c r="P751" s="99"/>
      <c r="Q751" s="74" t="str">
        <f t="shared" si="45"/>
        <v/>
      </c>
      <c r="R751" s="74" t="b">
        <f t="shared" si="46"/>
        <v>1</v>
      </c>
      <c r="S751" s="74" t="str">
        <f t="shared" si="47"/>
        <v/>
      </c>
    </row>
    <row r="752" s="74" customFormat="1" ht="20.15" customHeight="1" spans="1:19">
      <c r="A752" s="95"/>
      <c r="B752" s="95"/>
      <c r="C752" s="95"/>
      <c r="D752" s="95"/>
      <c r="E752" s="95"/>
      <c r="F752" s="95"/>
      <c r="G752" s="96"/>
      <c r="H752" s="96"/>
      <c r="I752" s="97"/>
      <c r="J752" s="97"/>
      <c r="K752" s="97"/>
      <c r="L752" s="97"/>
      <c r="M752" s="97"/>
      <c r="N752" s="98" t="str">
        <f ca="1" t="shared" si="44"/>
        <v/>
      </c>
      <c r="O752" s="98" t="str">
        <f ca="1">IF(A752="","",IF(ISERROR(MATCH($I752,SorP!B:B,0)),"",INDIRECT("'SorP'!$A$"&amp;MATCH($N752&amp;$I752,SorP!C:C,0))))</f>
        <v/>
      </c>
      <c r="P752" s="99"/>
      <c r="Q752" s="74" t="str">
        <f t="shared" si="45"/>
        <v/>
      </c>
      <c r="R752" s="74" t="b">
        <f t="shared" si="46"/>
        <v>1</v>
      </c>
      <c r="S752" s="74" t="str">
        <f t="shared" si="47"/>
        <v/>
      </c>
    </row>
    <row r="753" s="74" customFormat="1" ht="20.15" customHeight="1" spans="1:19">
      <c r="A753" s="95"/>
      <c r="B753" s="95"/>
      <c r="C753" s="95"/>
      <c r="D753" s="95"/>
      <c r="E753" s="95"/>
      <c r="F753" s="95"/>
      <c r="G753" s="96"/>
      <c r="H753" s="96"/>
      <c r="I753" s="97"/>
      <c r="J753" s="97"/>
      <c r="K753" s="97"/>
      <c r="L753" s="97"/>
      <c r="M753" s="97"/>
      <c r="N753" s="98" t="str">
        <f ca="1" t="shared" si="44"/>
        <v/>
      </c>
      <c r="O753" s="98" t="str">
        <f ca="1">IF(A753="","",IF(ISERROR(MATCH($I753,SorP!B:B,0)),"",INDIRECT("'SorP'!$A$"&amp;MATCH($N753&amp;$I753,SorP!C:C,0))))</f>
        <v/>
      </c>
      <c r="P753" s="99"/>
      <c r="Q753" s="74" t="str">
        <f t="shared" si="45"/>
        <v/>
      </c>
      <c r="R753" s="74" t="b">
        <f t="shared" si="46"/>
        <v>1</v>
      </c>
      <c r="S753" s="74" t="str">
        <f t="shared" si="47"/>
        <v/>
      </c>
    </row>
    <row r="754" s="74" customFormat="1" ht="20.15" customHeight="1" spans="1:19">
      <c r="A754" s="95"/>
      <c r="B754" s="95"/>
      <c r="C754" s="95"/>
      <c r="D754" s="95"/>
      <c r="E754" s="95"/>
      <c r="F754" s="95"/>
      <c r="G754" s="96"/>
      <c r="H754" s="96"/>
      <c r="I754" s="97"/>
      <c r="J754" s="97"/>
      <c r="K754" s="97"/>
      <c r="L754" s="97"/>
      <c r="M754" s="97"/>
      <c r="N754" s="98" t="str">
        <f ca="1" t="shared" si="44"/>
        <v/>
      </c>
      <c r="O754" s="98" t="str">
        <f ca="1">IF(A754="","",IF(ISERROR(MATCH($I754,SorP!B:B,0)),"",INDIRECT("'SorP'!$A$"&amp;MATCH($N754&amp;$I754,SorP!C:C,0))))</f>
        <v/>
      </c>
      <c r="P754" s="99"/>
      <c r="Q754" s="74" t="str">
        <f t="shared" si="45"/>
        <v/>
      </c>
      <c r="R754" s="74" t="b">
        <f t="shared" si="46"/>
        <v>1</v>
      </c>
      <c r="S754" s="74" t="str">
        <f t="shared" si="47"/>
        <v/>
      </c>
    </row>
    <row r="755" s="74" customFormat="1" ht="20.15" customHeight="1" spans="1:19">
      <c r="A755" s="95"/>
      <c r="B755" s="95"/>
      <c r="C755" s="95"/>
      <c r="D755" s="95"/>
      <c r="E755" s="95"/>
      <c r="F755" s="95"/>
      <c r="G755" s="96"/>
      <c r="H755" s="96"/>
      <c r="I755" s="97"/>
      <c r="J755" s="97"/>
      <c r="K755" s="97"/>
      <c r="L755" s="97"/>
      <c r="M755" s="97"/>
      <c r="N755" s="98" t="str">
        <f ca="1" t="shared" si="44"/>
        <v/>
      </c>
      <c r="O755" s="98" t="str">
        <f ca="1">IF(A755="","",IF(ISERROR(MATCH($I755,SorP!B:B,0)),"",INDIRECT("'SorP'!$A$"&amp;MATCH($N755&amp;$I755,SorP!C:C,0))))</f>
        <v/>
      </c>
      <c r="P755" s="99"/>
      <c r="Q755" s="74" t="str">
        <f t="shared" si="45"/>
        <v/>
      </c>
      <c r="R755" s="74" t="b">
        <f t="shared" si="46"/>
        <v>1</v>
      </c>
      <c r="S755" s="74" t="str">
        <f t="shared" si="47"/>
        <v/>
      </c>
    </row>
    <row r="756" s="74" customFormat="1" ht="20.15" customHeight="1" spans="1:19">
      <c r="A756" s="95"/>
      <c r="B756" s="95"/>
      <c r="C756" s="95"/>
      <c r="D756" s="95"/>
      <c r="E756" s="95"/>
      <c r="F756" s="95"/>
      <c r="G756" s="96"/>
      <c r="H756" s="96"/>
      <c r="I756" s="97"/>
      <c r="J756" s="97"/>
      <c r="K756" s="97"/>
      <c r="L756" s="97"/>
      <c r="M756" s="97"/>
      <c r="N756" s="98" t="str">
        <f ca="1" t="shared" si="44"/>
        <v/>
      </c>
      <c r="O756" s="98" t="str">
        <f ca="1">IF(A756="","",IF(ISERROR(MATCH($I756,SorP!B:B,0)),"",INDIRECT("'SorP'!$A$"&amp;MATCH($N756&amp;$I756,SorP!C:C,0))))</f>
        <v/>
      </c>
      <c r="P756" s="99"/>
      <c r="Q756" s="74" t="str">
        <f t="shared" si="45"/>
        <v/>
      </c>
      <c r="R756" s="74" t="b">
        <f t="shared" si="46"/>
        <v>1</v>
      </c>
      <c r="S756" s="74" t="str">
        <f t="shared" si="47"/>
        <v/>
      </c>
    </row>
    <row r="757" s="74" customFormat="1" ht="20.15" customHeight="1" spans="1:19">
      <c r="A757" s="95"/>
      <c r="B757" s="95"/>
      <c r="C757" s="95"/>
      <c r="D757" s="95"/>
      <c r="E757" s="95"/>
      <c r="F757" s="95"/>
      <c r="G757" s="96"/>
      <c r="H757" s="96"/>
      <c r="I757" s="97"/>
      <c r="J757" s="97"/>
      <c r="K757" s="97"/>
      <c r="L757" s="97"/>
      <c r="M757" s="97"/>
      <c r="N757" s="98" t="str">
        <f ca="1" t="shared" si="44"/>
        <v/>
      </c>
      <c r="O757" s="98" t="str">
        <f ca="1">IF(A757="","",IF(ISERROR(MATCH($I757,SorP!B:B,0)),"",INDIRECT("'SorP'!$A$"&amp;MATCH($N757&amp;$I757,SorP!C:C,0))))</f>
        <v/>
      </c>
      <c r="P757" s="99"/>
      <c r="Q757" s="74" t="str">
        <f t="shared" si="45"/>
        <v/>
      </c>
      <c r="R757" s="74" t="b">
        <f t="shared" si="46"/>
        <v>1</v>
      </c>
      <c r="S757" s="74" t="str">
        <f t="shared" si="47"/>
        <v/>
      </c>
    </row>
    <row r="758" s="74" customFormat="1" ht="20.15" customHeight="1" spans="1:19">
      <c r="A758" s="95"/>
      <c r="B758" s="95"/>
      <c r="C758" s="95"/>
      <c r="D758" s="95"/>
      <c r="E758" s="95"/>
      <c r="F758" s="95"/>
      <c r="G758" s="96"/>
      <c r="H758" s="96"/>
      <c r="I758" s="97"/>
      <c r="J758" s="97"/>
      <c r="K758" s="97"/>
      <c r="L758" s="97"/>
      <c r="M758" s="97"/>
      <c r="N758" s="98" t="str">
        <f ca="1" t="shared" si="44"/>
        <v/>
      </c>
      <c r="O758" s="98" t="str">
        <f ca="1">IF(A758="","",IF(ISERROR(MATCH($I758,SorP!B:B,0)),"",INDIRECT("'SorP'!$A$"&amp;MATCH($N758&amp;$I758,SorP!C:C,0))))</f>
        <v/>
      </c>
      <c r="P758" s="99"/>
      <c r="Q758" s="74" t="str">
        <f t="shared" si="45"/>
        <v/>
      </c>
      <c r="R758" s="74" t="b">
        <f t="shared" si="46"/>
        <v>1</v>
      </c>
      <c r="S758" s="74" t="str">
        <f t="shared" si="47"/>
        <v/>
      </c>
    </row>
    <row r="759" s="74" customFormat="1" ht="20.15" customHeight="1" spans="1:19">
      <c r="A759" s="95"/>
      <c r="B759" s="95"/>
      <c r="C759" s="95"/>
      <c r="D759" s="95"/>
      <c r="E759" s="95"/>
      <c r="F759" s="95"/>
      <c r="G759" s="96"/>
      <c r="H759" s="96"/>
      <c r="I759" s="97"/>
      <c r="J759" s="97"/>
      <c r="K759" s="97"/>
      <c r="L759" s="97"/>
      <c r="M759" s="97"/>
      <c r="N759" s="98" t="str">
        <f ca="1" t="shared" si="44"/>
        <v/>
      </c>
      <c r="O759" s="98" t="str">
        <f ca="1">IF(A759="","",IF(ISERROR(MATCH($I759,SorP!B:B,0)),"",INDIRECT("'SorP'!$A$"&amp;MATCH($N759&amp;$I759,SorP!C:C,0))))</f>
        <v/>
      </c>
      <c r="P759" s="99"/>
      <c r="Q759" s="74" t="str">
        <f t="shared" si="45"/>
        <v/>
      </c>
      <c r="R759" s="74" t="b">
        <f t="shared" si="46"/>
        <v>1</v>
      </c>
      <c r="S759" s="74" t="str">
        <f t="shared" si="47"/>
        <v/>
      </c>
    </row>
    <row r="760" s="74" customFormat="1" ht="20.15" customHeight="1" spans="1:19">
      <c r="A760" s="95"/>
      <c r="B760" s="95"/>
      <c r="C760" s="95"/>
      <c r="D760" s="95"/>
      <c r="E760" s="95"/>
      <c r="F760" s="95"/>
      <c r="G760" s="96"/>
      <c r="H760" s="96"/>
      <c r="I760" s="97"/>
      <c r="J760" s="97"/>
      <c r="K760" s="97"/>
      <c r="L760" s="97"/>
      <c r="M760" s="97"/>
      <c r="N760" s="98" t="str">
        <f ca="1" t="shared" si="44"/>
        <v/>
      </c>
      <c r="O760" s="98" t="str">
        <f ca="1">IF(A760="","",IF(ISERROR(MATCH($I760,SorP!B:B,0)),"",INDIRECT("'SorP'!$A$"&amp;MATCH($N760&amp;$I760,SorP!C:C,0))))</f>
        <v/>
      </c>
      <c r="P760" s="99"/>
      <c r="Q760" s="74" t="str">
        <f t="shared" si="45"/>
        <v/>
      </c>
      <c r="R760" s="74" t="b">
        <f t="shared" si="46"/>
        <v>1</v>
      </c>
      <c r="S760" s="74" t="str">
        <f t="shared" si="47"/>
        <v/>
      </c>
    </row>
    <row r="761" s="74" customFormat="1" ht="20.15" customHeight="1" spans="1:19">
      <c r="A761" s="95"/>
      <c r="B761" s="95"/>
      <c r="C761" s="95"/>
      <c r="D761" s="95"/>
      <c r="E761" s="95"/>
      <c r="F761" s="95"/>
      <c r="G761" s="96"/>
      <c r="H761" s="96"/>
      <c r="I761" s="97"/>
      <c r="J761" s="97"/>
      <c r="K761" s="97"/>
      <c r="L761" s="97"/>
      <c r="M761" s="97"/>
      <c r="N761" s="98" t="str">
        <f ca="1" t="shared" si="44"/>
        <v/>
      </c>
      <c r="O761" s="98" t="str">
        <f ca="1">IF(A761="","",IF(ISERROR(MATCH($I761,SorP!B:B,0)),"",INDIRECT("'SorP'!$A$"&amp;MATCH($N761&amp;$I761,SorP!C:C,0))))</f>
        <v/>
      </c>
      <c r="P761" s="99"/>
      <c r="Q761" s="74" t="str">
        <f t="shared" si="45"/>
        <v/>
      </c>
      <c r="R761" s="74" t="b">
        <f t="shared" si="46"/>
        <v>1</v>
      </c>
      <c r="S761" s="74" t="str">
        <f t="shared" si="47"/>
        <v/>
      </c>
    </row>
    <row r="762" s="74" customFormat="1" ht="20.15" customHeight="1" spans="1:19">
      <c r="A762" s="95"/>
      <c r="B762" s="95"/>
      <c r="C762" s="95"/>
      <c r="D762" s="95"/>
      <c r="E762" s="95"/>
      <c r="F762" s="95"/>
      <c r="G762" s="96"/>
      <c r="H762" s="96"/>
      <c r="I762" s="97"/>
      <c r="J762" s="97"/>
      <c r="K762" s="97"/>
      <c r="L762" s="97"/>
      <c r="M762" s="97"/>
      <c r="N762" s="98" t="str">
        <f ca="1" t="shared" si="44"/>
        <v/>
      </c>
      <c r="O762" s="98" t="str">
        <f ca="1">IF(A762="","",IF(ISERROR(MATCH($I762,SorP!B:B,0)),"",INDIRECT("'SorP'!$A$"&amp;MATCH($N762&amp;$I762,SorP!C:C,0))))</f>
        <v/>
      </c>
      <c r="P762" s="99"/>
      <c r="Q762" s="74" t="str">
        <f t="shared" si="45"/>
        <v/>
      </c>
      <c r="R762" s="74" t="b">
        <f t="shared" si="46"/>
        <v>1</v>
      </c>
      <c r="S762" s="74" t="str">
        <f t="shared" si="47"/>
        <v/>
      </c>
    </row>
    <row r="763" s="74" customFormat="1" ht="20.15" customHeight="1" spans="1:19">
      <c r="A763" s="95"/>
      <c r="B763" s="95"/>
      <c r="C763" s="95"/>
      <c r="D763" s="95"/>
      <c r="E763" s="95"/>
      <c r="F763" s="95"/>
      <c r="G763" s="96"/>
      <c r="H763" s="96"/>
      <c r="I763" s="97"/>
      <c r="J763" s="97"/>
      <c r="K763" s="97"/>
      <c r="L763" s="97"/>
      <c r="M763" s="97"/>
      <c r="N763" s="98" t="str">
        <f ca="1" t="shared" si="44"/>
        <v/>
      </c>
      <c r="O763" s="98" t="str">
        <f ca="1">IF(A763="","",IF(ISERROR(MATCH($I763,SorP!B:B,0)),"",INDIRECT("'SorP'!$A$"&amp;MATCH($N763&amp;$I763,SorP!C:C,0))))</f>
        <v/>
      </c>
      <c r="P763" s="99"/>
      <c r="Q763" s="74" t="str">
        <f t="shared" si="45"/>
        <v/>
      </c>
      <c r="R763" s="74" t="b">
        <f t="shared" si="46"/>
        <v>1</v>
      </c>
      <c r="S763" s="74" t="str">
        <f t="shared" si="47"/>
        <v/>
      </c>
    </row>
    <row r="764" s="74" customFormat="1" ht="20.15" customHeight="1" spans="1:19">
      <c r="A764" s="95"/>
      <c r="B764" s="95"/>
      <c r="C764" s="95"/>
      <c r="D764" s="95"/>
      <c r="E764" s="95"/>
      <c r="F764" s="95"/>
      <c r="G764" s="96"/>
      <c r="H764" s="96"/>
      <c r="I764" s="97"/>
      <c r="J764" s="97"/>
      <c r="K764" s="97"/>
      <c r="L764" s="97"/>
      <c r="M764" s="97"/>
      <c r="N764" s="98" t="str">
        <f ca="1" t="shared" si="44"/>
        <v/>
      </c>
      <c r="O764" s="98" t="str">
        <f ca="1">IF(A764="","",IF(ISERROR(MATCH($I764,SorP!B:B,0)),"",INDIRECT("'SorP'!$A$"&amp;MATCH($N764&amp;$I764,SorP!C:C,0))))</f>
        <v/>
      </c>
      <c r="P764" s="99"/>
      <c r="Q764" s="74" t="str">
        <f t="shared" si="45"/>
        <v/>
      </c>
      <c r="R764" s="74" t="b">
        <f t="shared" si="46"/>
        <v>1</v>
      </c>
      <c r="S764" s="74" t="str">
        <f t="shared" si="47"/>
        <v/>
      </c>
    </row>
    <row r="765" s="74" customFormat="1" ht="20.15" customHeight="1" spans="1:19">
      <c r="A765" s="95"/>
      <c r="B765" s="95"/>
      <c r="C765" s="95"/>
      <c r="D765" s="95"/>
      <c r="E765" s="95"/>
      <c r="F765" s="95"/>
      <c r="G765" s="96"/>
      <c r="H765" s="96"/>
      <c r="I765" s="97"/>
      <c r="J765" s="97"/>
      <c r="K765" s="97"/>
      <c r="L765" s="97"/>
      <c r="M765" s="97"/>
      <c r="N765" s="98" t="str">
        <f ca="1" t="shared" si="44"/>
        <v/>
      </c>
      <c r="O765" s="98" t="str">
        <f ca="1">IF(A765="","",IF(ISERROR(MATCH($I765,SorP!B:B,0)),"",INDIRECT("'SorP'!$A$"&amp;MATCH($N765&amp;$I765,SorP!C:C,0))))</f>
        <v/>
      </c>
      <c r="P765" s="99"/>
      <c r="Q765" s="74" t="str">
        <f t="shared" si="45"/>
        <v/>
      </c>
      <c r="R765" s="74" t="b">
        <f t="shared" si="46"/>
        <v>1</v>
      </c>
      <c r="S765" s="74" t="str">
        <f t="shared" si="47"/>
        <v/>
      </c>
    </row>
    <row r="766" s="74" customFormat="1" ht="20.15" customHeight="1" spans="1:19">
      <c r="A766" s="95"/>
      <c r="B766" s="95"/>
      <c r="C766" s="95"/>
      <c r="D766" s="95"/>
      <c r="E766" s="95"/>
      <c r="F766" s="95"/>
      <c r="G766" s="96"/>
      <c r="H766" s="96"/>
      <c r="I766" s="97"/>
      <c r="J766" s="97"/>
      <c r="K766" s="97"/>
      <c r="L766" s="97"/>
      <c r="M766" s="97"/>
      <c r="N766" s="98" t="str">
        <f ca="1" t="shared" si="44"/>
        <v/>
      </c>
      <c r="O766" s="98" t="str">
        <f ca="1">IF(A766="","",IF(ISERROR(MATCH($I766,SorP!B:B,0)),"",INDIRECT("'SorP'!$A$"&amp;MATCH($N766&amp;$I766,SorP!C:C,0))))</f>
        <v/>
      </c>
      <c r="P766" s="99"/>
      <c r="Q766" s="74" t="str">
        <f t="shared" si="45"/>
        <v/>
      </c>
      <c r="R766" s="74" t="b">
        <f t="shared" si="46"/>
        <v>1</v>
      </c>
      <c r="S766" s="74" t="str">
        <f t="shared" si="47"/>
        <v/>
      </c>
    </row>
    <row r="767" s="74" customFormat="1" ht="20.15" customHeight="1" spans="1:19">
      <c r="A767" s="95"/>
      <c r="B767" s="95"/>
      <c r="C767" s="95"/>
      <c r="D767" s="95"/>
      <c r="E767" s="95"/>
      <c r="F767" s="95"/>
      <c r="G767" s="96"/>
      <c r="H767" s="96"/>
      <c r="I767" s="97"/>
      <c r="J767" s="97"/>
      <c r="K767" s="97"/>
      <c r="L767" s="97"/>
      <c r="M767" s="97"/>
      <c r="N767" s="98" t="str">
        <f ca="1" t="shared" si="44"/>
        <v/>
      </c>
      <c r="O767" s="98" t="str">
        <f ca="1">IF(A767="","",IF(ISERROR(MATCH($I767,SorP!B:B,0)),"",INDIRECT("'SorP'!$A$"&amp;MATCH($N767&amp;$I767,SorP!C:C,0))))</f>
        <v/>
      </c>
      <c r="P767" s="99"/>
      <c r="Q767" s="74" t="str">
        <f t="shared" si="45"/>
        <v/>
      </c>
      <c r="R767" s="74" t="b">
        <f t="shared" si="46"/>
        <v>1</v>
      </c>
      <c r="S767" s="74" t="str">
        <f t="shared" si="47"/>
        <v/>
      </c>
    </row>
    <row r="768" s="74" customFormat="1" ht="20.15" customHeight="1" spans="1:19">
      <c r="A768" s="95"/>
      <c r="B768" s="95"/>
      <c r="C768" s="95"/>
      <c r="D768" s="95"/>
      <c r="E768" s="95"/>
      <c r="F768" s="95"/>
      <c r="G768" s="96"/>
      <c r="H768" s="96"/>
      <c r="I768" s="97"/>
      <c r="J768" s="97"/>
      <c r="K768" s="97"/>
      <c r="L768" s="97"/>
      <c r="M768" s="97"/>
      <c r="N768" s="98" t="str">
        <f ca="1" t="shared" si="44"/>
        <v/>
      </c>
      <c r="O768" s="98" t="str">
        <f ca="1">IF(A768="","",IF(ISERROR(MATCH($I768,SorP!B:B,0)),"",INDIRECT("'SorP'!$A$"&amp;MATCH($N768&amp;$I768,SorP!C:C,0))))</f>
        <v/>
      </c>
      <c r="P768" s="99"/>
      <c r="Q768" s="74" t="str">
        <f t="shared" si="45"/>
        <v/>
      </c>
      <c r="R768" s="74" t="b">
        <f t="shared" si="46"/>
        <v>1</v>
      </c>
      <c r="S768" s="74" t="str">
        <f t="shared" si="47"/>
        <v/>
      </c>
    </row>
    <row r="769" s="74" customFormat="1" ht="20.15" customHeight="1" spans="1:19">
      <c r="A769" s="95"/>
      <c r="B769" s="95"/>
      <c r="C769" s="95"/>
      <c r="D769" s="95"/>
      <c r="E769" s="95"/>
      <c r="F769" s="95"/>
      <c r="G769" s="96"/>
      <c r="H769" s="96"/>
      <c r="I769" s="97"/>
      <c r="J769" s="97"/>
      <c r="K769" s="97"/>
      <c r="L769" s="97"/>
      <c r="M769" s="97"/>
      <c r="N769" s="98" t="str">
        <f ca="1" t="shared" si="44"/>
        <v/>
      </c>
      <c r="O769" s="98" t="str">
        <f ca="1">IF(A769="","",IF(ISERROR(MATCH($I769,SorP!B:B,0)),"",INDIRECT("'SorP'!$A$"&amp;MATCH($N769&amp;$I769,SorP!C:C,0))))</f>
        <v/>
      </c>
      <c r="P769" s="99"/>
      <c r="Q769" s="74" t="str">
        <f t="shared" si="45"/>
        <v/>
      </c>
      <c r="R769" s="74" t="b">
        <f t="shared" si="46"/>
        <v>1</v>
      </c>
      <c r="S769" s="74" t="str">
        <f t="shared" si="47"/>
        <v/>
      </c>
    </row>
    <row r="770" s="74" customFormat="1" ht="20.15" customHeight="1" spans="1:19">
      <c r="A770" s="95"/>
      <c r="B770" s="95"/>
      <c r="C770" s="95"/>
      <c r="D770" s="95"/>
      <c r="E770" s="95"/>
      <c r="F770" s="95"/>
      <c r="G770" s="96"/>
      <c r="H770" s="96"/>
      <c r="I770" s="97"/>
      <c r="J770" s="97"/>
      <c r="K770" s="97"/>
      <c r="L770" s="97"/>
      <c r="M770" s="97"/>
      <c r="N770" s="98" t="str">
        <f ca="1" t="shared" si="44"/>
        <v/>
      </c>
      <c r="O770" s="98" t="str">
        <f ca="1">IF(A770="","",IF(ISERROR(MATCH($I770,SorP!B:B,0)),"",INDIRECT("'SorP'!$A$"&amp;MATCH($N770&amp;$I770,SorP!C:C,0))))</f>
        <v/>
      </c>
      <c r="P770" s="99"/>
      <c r="Q770" s="74" t="str">
        <f t="shared" si="45"/>
        <v/>
      </c>
      <c r="R770" s="74" t="b">
        <f t="shared" si="46"/>
        <v>1</v>
      </c>
      <c r="S770" s="74" t="str">
        <f t="shared" si="47"/>
        <v/>
      </c>
    </row>
    <row r="771" s="74" customFormat="1" ht="20.15" customHeight="1" spans="1:19">
      <c r="A771" s="95"/>
      <c r="B771" s="95"/>
      <c r="C771" s="95"/>
      <c r="D771" s="95"/>
      <c r="E771" s="95"/>
      <c r="F771" s="95"/>
      <c r="G771" s="96"/>
      <c r="H771" s="96"/>
      <c r="I771" s="97"/>
      <c r="J771" s="97"/>
      <c r="K771" s="97"/>
      <c r="L771" s="97"/>
      <c r="M771" s="97"/>
      <c r="N771" s="98" t="str">
        <f ca="1" t="shared" si="44"/>
        <v/>
      </c>
      <c r="O771" s="98" t="str">
        <f ca="1">IF(A771="","",IF(ISERROR(MATCH($I771,SorP!B:B,0)),"",INDIRECT("'SorP'!$A$"&amp;MATCH($N771&amp;$I771,SorP!C:C,0))))</f>
        <v/>
      </c>
      <c r="P771" s="99"/>
      <c r="Q771" s="74" t="str">
        <f t="shared" si="45"/>
        <v/>
      </c>
      <c r="R771" s="74" t="b">
        <f t="shared" si="46"/>
        <v>1</v>
      </c>
      <c r="S771" s="74" t="str">
        <f t="shared" si="47"/>
        <v/>
      </c>
    </row>
    <row r="772" s="74" customFormat="1" ht="20.15" customHeight="1" spans="1:19">
      <c r="A772" s="95"/>
      <c r="B772" s="95"/>
      <c r="C772" s="95"/>
      <c r="D772" s="95"/>
      <c r="E772" s="95"/>
      <c r="F772" s="95"/>
      <c r="G772" s="96"/>
      <c r="H772" s="96"/>
      <c r="I772" s="97"/>
      <c r="J772" s="97"/>
      <c r="K772" s="97"/>
      <c r="L772" s="97"/>
      <c r="M772" s="97"/>
      <c r="N772" s="98" t="str">
        <f ca="1" t="shared" si="44"/>
        <v/>
      </c>
      <c r="O772" s="98" t="str">
        <f ca="1">IF(A772="","",IF(ISERROR(MATCH($I772,SorP!B:B,0)),"",INDIRECT("'SorP'!$A$"&amp;MATCH($N772&amp;$I772,SorP!C:C,0))))</f>
        <v/>
      </c>
      <c r="P772" s="99"/>
      <c r="Q772" s="74" t="str">
        <f t="shared" si="45"/>
        <v/>
      </c>
      <c r="R772" s="74" t="b">
        <f t="shared" si="46"/>
        <v>1</v>
      </c>
      <c r="S772" s="74" t="str">
        <f t="shared" si="47"/>
        <v/>
      </c>
    </row>
    <row r="773" s="74" customFormat="1" ht="20.15" customHeight="1" spans="1:19">
      <c r="A773" s="95"/>
      <c r="B773" s="95"/>
      <c r="C773" s="95"/>
      <c r="D773" s="95"/>
      <c r="E773" s="95"/>
      <c r="F773" s="95"/>
      <c r="G773" s="96"/>
      <c r="H773" s="96"/>
      <c r="I773" s="97"/>
      <c r="J773" s="97"/>
      <c r="K773" s="97"/>
      <c r="L773" s="97"/>
      <c r="M773" s="97"/>
      <c r="N773" s="98" t="str">
        <f ca="1" t="shared" ref="N773:N836" si="48">IF(A773="","",IF(ISERROR(MATCH($F773,CL,0)),"Unknown",INDIRECT("'C'!$A$"&amp;MATCH($F773,CL,0)+1)))</f>
        <v/>
      </c>
      <c r="O773" s="98" t="str">
        <f ca="1">IF(A773="","",IF(ISERROR(MATCH($I773,SorP!B:B,0)),"",INDIRECT("'SorP'!$A$"&amp;MATCH($N773&amp;$I773,SorP!C:C,0))))</f>
        <v/>
      </c>
      <c r="P773" s="99"/>
      <c r="Q773" s="74" t="str">
        <f t="shared" ref="Q773:Q836" si="49">A773&amp;B773</f>
        <v/>
      </c>
      <c r="R773" s="74" t="b">
        <f t="shared" ref="R773:R836" si="50">OR(ISBLANK(B773),ISBLANK(C773))</f>
        <v>1</v>
      </c>
      <c r="S773" s="74" t="str">
        <f t="shared" ref="S773:S836" si="51">IF(R773,"",A773&amp;"+")</f>
        <v/>
      </c>
    </row>
    <row r="774" s="74" customFormat="1" ht="20.15" customHeight="1" spans="1:19">
      <c r="A774" s="95"/>
      <c r="B774" s="95"/>
      <c r="C774" s="95"/>
      <c r="D774" s="95"/>
      <c r="E774" s="95"/>
      <c r="F774" s="95"/>
      <c r="G774" s="96"/>
      <c r="H774" s="96"/>
      <c r="I774" s="97"/>
      <c r="J774" s="97"/>
      <c r="K774" s="97"/>
      <c r="L774" s="97"/>
      <c r="M774" s="97"/>
      <c r="N774" s="98" t="str">
        <f ca="1" t="shared" si="48"/>
        <v/>
      </c>
      <c r="O774" s="98" t="str">
        <f ca="1">IF(A774="","",IF(ISERROR(MATCH($I774,SorP!B:B,0)),"",INDIRECT("'SorP'!$A$"&amp;MATCH($N774&amp;$I774,SorP!C:C,0))))</f>
        <v/>
      </c>
      <c r="P774" s="99"/>
      <c r="Q774" s="74" t="str">
        <f t="shared" si="49"/>
        <v/>
      </c>
      <c r="R774" s="74" t="b">
        <f t="shared" si="50"/>
        <v>1</v>
      </c>
      <c r="S774" s="74" t="str">
        <f t="shared" si="51"/>
        <v/>
      </c>
    </row>
    <row r="775" s="74" customFormat="1" ht="20.15" customHeight="1" spans="1:19">
      <c r="A775" s="95"/>
      <c r="B775" s="95"/>
      <c r="C775" s="95"/>
      <c r="D775" s="95"/>
      <c r="E775" s="95"/>
      <c r="F775" s="95"/>
      <c r="G775" s="96"/>
      <c r="H775" s="96"/>
      <c r="I775" s="97"/>
      <c r="J775" s="97"/>
      <c r="K775" s="97"/>
      <c r="L775" s="97"/>
      <c r="M775" s="97"/>
      <c r="N775" s="98" t="str">
        <f ca="1" t="shared" si="48"/>
        <v/>
      </c>
      <c r="O775" s="98" t="str">
        <f ca="1">IF(A775="","",IF(ISERROR(MATCH($I775,SorP!B:B,0)),"",INDIRECT("'SorP'!$A$"&amp;MATCH($N775&amp;$I775,SorP!C:C,0))))</f>
        <v/>
      </c>
      <c r="P775" s="99"/>
      <c r="Q775" s="74" t="str">
        <f t="shared" si="49"/>
        <v/>
      </c>
      <c r="R775" s="74" t="b">
        <f t="shared" si="50"/>
        <v>1</v>
      </c>
      <c r="S775" s="74" t="str">
        <f t="shared" si="51"/>
        <v/>
      </c>
    </row>
    <row r="776" s="74" customFormat="1" ht="20.15" customHeight="1" spans="1:19">
      <c r="A776" s="95"/>
      <c r="B776" s="95"/>
      <c r="C776" s="95"/>
      <c r="D776" s="95"/>
      <c r="E776" s="95"/>
      <c r="F776" s="95"/>
      <c r="G776" s="96"/>
      <c r="H776" s="96"/>
      <c r="I776" s="97"/>
      <c r="J776" s="97"/>
      <c r="K776" s="97"/>
      <c r="L776" s="97"/>
      <c r="M776" s="97"/>
      <c r="N776" s="98" t="str">
        <f ca="1" t="shared" si="48"/>
        <v/>
      </c>
      <c r="O776" s="98" t="str">
        <f ca="1">IF(A776="","",IF(ISERROR(MATCH($I776,SorP!B:B,0)),"",INDIRECT("'SorP'!$A$"&amp;MATCH($N776&amp;$I776,SorP!C:C,0))))</f>
        <v/>
      </c>
      <c r="P776" s="99"/>
      <c r="Q776" s="74" t="str">
        <f t="shared" si="49"/>
        <v/>
      </c>
      <c r="R776" s="74" t="b">
        <f t="shared" si="50"/>
        <v>1</v>
      </c>
      <c r="S776" s="74" t="str">
        <f t="shared" si="51"/>
        <v/>
      </c>
    </row>
    <row r="777" s="74" customFormat="1" ht="20.15" customHeight="1" spans="1:19">
      <c r="A777" s="95"/>
      <c r="B777" s="95"/>
      <c r="C777" s="95"/>
      <c r="D777" s="95"/>
      <c r="E777" s="95"/>
      <c r="F777" s="95"/>
      <c r="G777" s="96"/>
      <c r="H777" s="96"/>
      <c r="I777" s="97"/>
      <c r="J777" s="97"/>
      <c r="K777" s="97"/>
      <c r="L777" s="97"/>
      <c r="M777" s="97"/>
      <c r="N777" s="98" t="str">
        <f ca="1" t="shared" si="48"/>
        <v/>
      </c>
      <c r="O777" s="98" t="str">
        <f ca="1">IF(A777="","",IF(ISERROR(MATCH($I777,SorP!B:B,0)),"",INDIRECT("'SorP'!$A$"&amp;MATCH($N777&amp;$I777,SorP!C:C,0))))</f>
        <v/>
      </c>
      <c r="P777" s="99"/>
      <c r="Q777" s="74" t="str">
        <f t="shared" si="49"/>
        <v/>
      </c>
      <c r="R777" s="74" t="b">
        <f t="shared" si="50"/>
        <v>1</v>
      </c>
      <c r="S777" s="74" t="str">
        <f t="shared" si="51"/>
        <v/>
      </c>
    </row>
    <row r="778" s="74" customFormat="1" ht="20.15" customHeight="1" spans="1:19">
      <c r="A778" s="95"/>
      <c r="B778" s="95"/>
      <c r="C778" s="95"/>
      <c r="D778" s="95"/>
      <c r="E778" s="95"/>
      <c r="F778" s="95"/>
      <c r="G778" s="96"/>
      <c r="H778" s="96"/>
      <c r="I778" s="97"/>
      <c r="J778" s="97"/>
      <c r="K778" s="97"/>
      <c r="L778" s="97"/>
      <c r="M778" s="97"/>
      <c r="N778" s="98" t="str">
        <f ca="1" t="shared" si="48"/>
        <v/>
      </c>
      <c r="O778" s="98" t="str">
        <f ca="1">IF(A778="","",IF(ISERROR(MATCH($I778,SorP!B:B,0)),"",INDIRECT("'SorP'!$A$"&amp;MATCH($N778&amp;$I778,SorP!C:C,0))))</f>
        <v/>
      </c>
      <c r="P778" s="99"/>
      <c r="Q778" s="74" t="str">
        <f t="shared" si="49"/>
        <v/>
      </c>
      <c r="R778" s="74" t="b">
        <f t="shared" si="50"/>
        <v>1</v>
      </c>
      <c r="S778" s="74" t="str">
        <f t="shared" si="51"/>
        <v/>
      </c>
    </row>
    <row r="779" s="74" customFormat="1" ht="20.15" customHeight="1" spans="1:19">
      <c r="A779" s="95"/>
      <c r="B779" s="95"/>
      <c r="C779" s="95"/>
      <c r="D779" s="95"/>
      <c r="E779" s="95"/>
      <c r="F779" s="95"/>
      <c r="G779" s="96"/>
      <c r="H779" s="96"/>
      <c r="I779" s="97"/>
      <c r="J779" s="97"/>
      <c r="K779" s="97"/>
      <c r="L779" s="97"/>
      <c r="M779" s="97"/>
      <c r="N779" s="98" t="str">
        <f ca="1" t="shared" si="48"/>
        <v/>
      </c>
      <c r="O779" s="98" t="str">
        <f ca="1">IF(A779="","",IF(ISERROR(MATCH($I779,SorP!B:B,0)),"",INDIRECT("'SorP'!$A$"&amp;MATCH($N779&amp;$I779,SorP!C:C,0))))</f>
        <v/>
      </c>
      <c r="P779" s="99"/>
      <c r="Q779" s="74" t="str">
        <f t="shared" si="49"/>
        <v/>
      </c>
      <c r="R779" s="74" t="b">
        <f t="shared" si="50"/>
        <v>1</v>
      </c>
      <c r="S779" s="74" t="str">
        <f t="shared" si="51"/>
        <v/>
      </c>
    </row>
    <row r="780" s="74" customFormat="1" ht="20.15" customHeight="1" spans="1:19">
      <c r="A780" s="95"/>
      <c r="B780" s="95"/>
      <c r="C780" s="95"/>
      <c r="D780" s="95"/>
      <c r="E780" s="95"/>
      <c r="F780" s="95"/>
      <c r="G780" s="96"/>
      <c r="H780" s="96"/>
      <c r="I780" s="97"/>
      <c r="J780" s="97"/>
      <c r="K780" s="97"/>
      <c r="L780" s="97"/>
      <c r="M780" s="97"/>
      <c r="N780" s="98" t="str">
        <f ca="1" t="shared" si="48"/>
        <v/>
      </c>
      <c r="O780" s="98" t="str">
        <f ca="1">IF(A780="","",IF(ISERROR(MATCH($I780,SorP!B:B,0)),"",INDIRECT("'SorP'!$A$"&amp;MATCH($N780&amp;$I780,SorP!C:C,0))))</f>
        <v/>
      </c>
      <c r="P780" s="99"/>
      <c r="Q780" s="74" t="str">
        <f t="shared" si="49"/>
        <v/>
      </c>
      <c r="R780" s="74" t="b">
        <f t="shared" si="50"/>
        <v>1</v>
      </c>
      <c r="S780" s="74" t="str">
        <f t="shared" si="51"/>
        <v/>
      </c>
    </row>
    <row r="781" s="74" customFormat="1" ht="20.15" customHeight="1" spans="1:19">
      <c r="A781" s="95"/>
      <c r="B781" s="95"/>
      <c r="C781" s="95"/>
      <c r="D781" s="95"/>
      <c r="E781" s="95"/>
      <c r="F781" s="95"/>
      <c r="G781" s="96"/>
      <c r="H781" s="96"/>
      <c r="I781" s="97"/>
      <c r="J781" s="97"/>
      <c r="K781" s="97"/>
      <c r="L781" s="97"/>
      <c r="M781" s="97"/>
      <c r="N781" s="98" t="str">
        <f ca="1" t="shared" si="48"/>
        <v/>
      </c>
      <c r="O781" s="98" t="str">
        <f ca="1">IF(A781="","",IF(ISERROR(MATCH($I781,SorP!B:B,0)),"",INDIRECT("'SorP'!$A$"&amp;MATCH($N781&amp;$I781,SorP!C:C,0))))</f>
        <v/>
      </c>
      <c r="P781" s="99"/>
      <c r="Q781" s="74" t="str">
        <f t="shared" si="49"/>
        <v/>
      </c>
      <c r="R781" s="74" t="b">
        <f t="shared" si="50"/>
        <v>1</v>
      </c>
      <c r="S781" s="74" t="str">
        <f t="shared" si="51"/>
        <v/>
      </c>
    </row>
    <row r="782" s="74" customFormat="1" ht="20.15" customHeight="1" spans="1:19">
      <c r="A782" s="95"/>
      <c r="B782" s="95"/>
      <c r="C782" s="95"/>
      <c r="D782" s="95"/>
      <c r="E782" s="95"/>
      <c r="F782" s="95"/>
      <c r="G782" s="96"/>
      <c r="H782" s="96"/>
      <c r="I782" s="97"/>
      <c r="J782" s="97"/>
      <c r="K782" s="97"/>
      <c r="L782" s="97"/>
      <c r="M782" s="97"/>
      <c r="N782" s="98" t="str">
        <f ca="1" t="shared" si="48"/>
        <v/>
      </c>
      <c r="O782" s="98" t="str">
        <f ca="1">IF(A782="","",IF(ISERROR(MATCH($I782,SorP!B:B,0)),"",INDIRECT("'SorP'!$A$"&amp;MATCH($N782&amp;$I782,SorP!C:C,0))))</f>
        <v/>
      </c>
      <c r="P782" s="99"/>
      <c r="Q782" s="74" t="str">
        <f t="shared" si="49"/>
        <v/>
      </c>
      <c r="R782" s="74" t="b">
        <f t="shared" si="50"/>
        <v>1</v>
      </c>
      <c r="S782" s="74" t="str">
        <f t="shared" si="51"/>
        <v/>
      </c>
    </row>
    <row r="783" s="74" customFormat="1" ht="20.15" customHeight="1" spans="1:19">
      <c r="A783" s="95"/>
      <c r="B783" s="95"/>
      <c r="C783" s="95"/>
      <c r="D783" s="95"/>
      <c r="E783" s="95"/>
      <c r="F783" s="95"/>
      <c r="G783" s="96"/>
      <c r="H783" s="96"/>
      <c r="I783" s="97"/>
      <c r="J783" s="97"/>
      <c r="K783" s="97"/>
      <c r="L783" s="97"/>
      <c r="M783" s="97"/>
      <c r="N783" s="98" t="str">
        <f ca="1" t="shared" si="48"/>
        <v/>
      </c>
      <c r="O783" s="98" t="str">
        <f ca="1">IF(A783="","",IF(ISERROR(MATCH($I783,SorP!B:B,0)),"",INDIRECT("'SorP'!$A$"&amp;MATCH($N783&amp;$I783,SorP!C:C,0))))</f>
        <v/>
      </c>
      <c r="P783" s="99"/>
      <c r="Q783" s="74" t="str">
        <f t="shared" si="49"/>
        <v/>
      </c>
      <c r="R783" s="74" t="b">
        <f t="shared" si="50"/>
        <v>1</v>
      </c>
      <c r="S783" s="74" t="str">
        <f t="shared" si="51"/>
        <v/>
      </c>
    </row>
    <row r="784" s="74" customFormat="1" ht="20.15" customHeight="1" spans="1:19">
      <c r="A784" s="95"/>
      <c r="B784" s="95"/>
      <c r="C784" s="95"/>
      <c r="D784" s="95"/>
      <c r="E784" s="95"/>
      <c r="F784" s="95"/>
      <c r="G784" s="96"/>
      <c r="H784" s="96"/>
      <c r="I784" s="97"/>
      <c r="J784" s="97"/>
      <c r="K784" s="97"/>
      <c r="L784" s="97"/>
      <c r="M784" s="97"/>
      <c r="N784" s="98" t="str">
        <f ca="1" t="shared" si="48"/>
        <v/>
      </c>
      <c r="O784" s="98" t="str">
        <f ca="1">IF(A784="","",IF(ISERROR(MATCH($I784,SorP!B:B,0)),"",INDIRECT("'SorP'!$A$"&amp;MATCH($N784&amp;$I784,SorP!C:C,0))))</f>
        <v/>
      </c>
      <c r="P784" s="99"/>
      <c r="Q784" s="74" t="str">
        <f t="shared" si="49"/>
        <v/>
      </c>
      <c r="R784" s="74" t="b">
        <f t="shared" si="50"/>
        <v>1</v>
      </c>
      <c r="S784" s="74" t="str">
        <f t="shared" si="51"/>
        <v/>
      </c>
    </row>
    <row r="785" s="74" customFormat="1" ht="20.15" customHeight="1" spans="1:19">
      <c r="A785" s="95"/>
      <c r="B785" s="95"/>
      <c r="C785" s="95"/>
      <c r="D785" s="95"/>
      <c r="E785" s="95"/>
      <c r="F785" s="95"/>
      <c r="G785" s="96"/>
      <c r="H785" s="96"/>
      <c r="I785" s="97"/>
      <c r="J785" s="97"/>
      <c r="K785" s="97"/>
      <c r="L785" s="97"/>
      <c r="M785" s="97"/>
      <c r="N785" s="98" t="str">
        <f ca="1" t="shared" si="48"/>
        <v/>
      </c>
      <c r="O785" s="98" t="str">
        <f ca="1">IF(A785="","",IF(ISERROR(MATCH($I785,SorP!B:B,0)),"",INDIRECT("'SorP'!$A$"&amp;MATCH($N785&amp;$I785,SorP!C:C,0))))</f>
        <v/>
      </c>
      <c r="P785" s="99"/>
      <c r="Q785" s="74" t="str">
        <f t="shared" si="49"/>
        <v/>
      </c>
      <c r="R785" s="74" t="b">
        <f t="shared" si="50"/>
        <v>1</v>
      </c>
      <c r="S785" s="74" t="str">
        <f t="shared" si="51"/>
        <v/>
      </c>
    </row>
    <row r="786" s="74" customFormat="1" ht="20.15" customHeight="1" spans="1:19">
      <c r="A786" s="95"/>
      <c r="B786" s="95"/>
      <c r="C786" s="95"/>
      <c r="D786" s="95"/>
      <c r="E786" s="95"/>
      <c r="F786" s="95"/>
      <c r="G786" s="96"/>
      <c r="H786" s="96"/>
      <c r="I786" s="97"/>
      <c r="J786" s="97"/>
      <c r="K786" s="97"/>
      <c r="L786" s="97"/>
      <c r="M786" s="97"/>
      <c r="N786" s="98" t="str">
        <f ca="1" t="shared" si="48"/>
        <v/>
      </c>
      <c r="O786" s="98" t="str">
        <f ca="1">IF(A786="","",IF(ISERROR(MATCH($I786,SorP!B:B,0)),"",INDIRECT("'SorP'!$A$"&amp;MATCH($N786&amp;$I786,SorP!C:C,0))))</f>
        <v/>
      </c>
      <c r="P786" s="99"/>
      <c r="Q786" s="74" t="str">
        <f t="shared" si="49"/>
        <v/>
      </c>
      <c r="R786" s="74" t="b">
        <f t="shared" si="50"/>
        <v>1</v>
      </c>
      <c r="S786" s="74" t="str">
        <f t="shared" si="51"/>
        <v/>
      </c>
    </row>
    <row r="787" s="74" customFormat="1" ht="20.15" customHeight="1" spans="1:19">
      <c r="A787" s="95"/>
      <c r="B787" s="95"/>
      <c r="C787" s="95"/>
      <c r="D787" s="95"/>
      <c r="E787" s="95"/>
      <c r="F787" s="95"/>
      <c r="G787" s="96"/>
      <c r="H787" s="96"/>
      <c r="I787" s="97"/>
      <c r="J787" s="97"/>
      <c r="K787" s="97"/>
      <c r="L787" s="97"/>
      <c r="M787" s="97"/>
      <c r="N787" s="98" t="str">
        <f ca="1" t="shared" si="48"/>
        <v/>
      </c>
      <c r="O787" s="98" t="str">
        <f ca="1">IF(A787="","",IF(ISERROR(MATCH($I787,SorP!B:B,0)),"",INDIRECT("'SorP'!$A$"&amp;MATCH($N787&amp;$I787,SorP!C:C,0))))</f>
        <v/>
      </c>
      <c r="P787" s="99"/>
      <c r="Q787" s="74" t="str">
        <f t="shared" si="49"/>
        <v/>
      </c>
      <c r="R787" s="74" t="b">
        <f t="shared" si="50"/>
        <v>1</v>
      </c>
      <c r="S787" s="74" t="str">
        <f t="shared" si="51"/>
        <v/>
      </c>
    </row>
    <row r="788" s="74" customFormat="1" ht="20.15" customHeight="1" spans="1:19">
      <c r="A788" s="95"/>
      <c r="B788" s="95"/>
      <c r="C788" s="95"/>
      <c r="D788" s="95"/>
      <c r="E788" s="95"/>
      <c r="F788" s="95"/>
      <c r="G788" s="96"/>
      <c r="H788" s="96"/>
      <c r="I788" s="97"/>
      <c r="J788" s="97"/>
      <c r="K788" s="97"/>
      <c r="L788" s="97"/>
      <c r="M788" s="97"/>
      <c r="N788" s="98" t="str">
        <f ca="1" t="shared" si="48"/>
        <v/>
      </c>
      <c r="O788" s="98" t="str">
        <f ca="1">IF(A788="","",IF(ISERROR(MATCH($I788,SorP!B:B,0)),"",INDIRECT("'SorP'!$A$"&amp;MATCH($N788&amp;$I788,SorP!C:C,0))))</f>
        <v/>
      </c>
      <c r="P788" s="99"/>
      <c r="Q788" s="74" t="str">
        <f t="shared" si="49"/>
        <v/>
      </c>
      <c r="R788" s="74" t="b">
        <f t="shared" si="50"/>
        <v>1</v>
      </c>
      <c r="S788" s="74" t="str">
        <f t="shared" si="51"/>
        <v/>
      </c>
    </row>
    <row r="789" s="74" customFormat="1" ht="20.15" customHeight="1" spans="1:19">
      <c r="A789" s="95"/>
      <c r="B789" s="95"/>
      <c r="C789" s="95"/>
      <c r="D789" s="95"/>
      <c r="E789" s="95"/>
      <c r="F789" s="95"/>
      <c r="G789" s="96"/>
      <c r="H789" s="96"/>
      <c r="I789" s="97"/>
      <c r="J789" s="97"/>
      <c r="K789" s="97"/>
      <c r="L789" s="97"/>
      <c r="M789" s="97"/>
      <c r="N789" s="98" t="str">
        <f ca="1" t="shared" si="48"/>
        <v/>
      </c>
      <c r="O789" s="98" t="str">
        <f ca="1">IF(A789="","",IF(ISERROR(MATCH($I789,SorP!B:B,0)),"",INDIRECT("'SorP'!$A$"&amp;MATCH($N789&amp;$I789,SorP!C:C,0))))</f>
        <v/>
      </c>
      <c r="P789" s="99"/>
      <c r="Q789" s="74" t="str">
        <f t="shared" si="49"/>
        <v/>
      </c>
      <c r="R789" s="74" t="b">
        <f t="shared" si="50"/>
        <v>1</v>
      </c>
      <c r="S789" s="74" t="str">
        <f t="shared" si="51"/>
        <v/>
      </c>
    </row>
    <row r="790" s="74" customFormat="1" ht="20.15" customHeight="1" spans="1:19">
      <c r="A790" s="95"/>
      <c r="B790" s="95"/>
      <c r="C790" s="95"/>
      <c r="D790" s="95"/>
      <c r="E790" s="95"/>
      <c r="F790" s="95"/>
      <c r="G790" s="96"/>
      <c r="H790" s="96"/>
      <c r="I790" s="97"/>
      <c r="J790" s="97"/>
      <c r="K790" s="97"/>
      <c r="L790" s="97"/>
      <c r="M790" s="97"/>
      <c r="N790" s="98" t="str">
        <f ca="1" t="shared" si="48"/>
        <v/>
      </c>
      <c r="O790" s="98" t="str">
        <f ca="1">IF(A790="","",IF(ISERROR(MATCH($I790,SorP!B:B,0)),"",INDIRECT("'SorP'!$A$"&amp;MATCH($N790&amp;$I790,SorP!C:C,0))))</f>
        <v/>
      </c>
      <c r="P790" s="99"/>
      <c r="Q790" s="74" t="str">
        <f t="shared" si="49"/>
        <v/>
      </c>
      <c r="R790" s="74" t="b">
        <f t="shared" si="50"/>
        <v>1</v>
      </c>
      <c r="S790" s="74" t="str">
        <f t="shared" si="51"/>
        <v/>
      </c>
    </row>
    <row r="791" s="74" customFormat="1" ht="20.15" customHeight="1" spans="1:19">
      <c r="A791" s="95"/>
      <c r="B791" s="95"/>
      <c r="C791" s="95"/>
      <c r="D791" s="95"/>
      <c r="E791" s="95"/>
      <c r="F791" s="95"/>
      <c r="G791" s="96"/>
      <c r="H791" s="96"/>
      <c r="I791" s="97"/>
      <c r="J791" s="97"/>
      <c r="K791" s="97"/>
      <c r="L791" s="97"/>
      <c r="M791" s="97"/>
      <c r="N791" s="98" t="str">
        <f ca="1" t="shared" si="48"/>
        <v/>
      </c>
      <c r="O791" s="98" t="str">
        <f ca="1">IF(A791="","",IF(ISERROR(MATCH($I791,SorP!B:B,0)),"",INDIRECT("'SorP'!$A$"&amp;MATCH($N791&amp;$I791,SorP!C:C,0))))</f>
        <v/>
      </c>
      <c r="P791" s="99"/>
      <c r="Q791" s="74" t="str">
        <f t="shared" si="49"/>
        <v/>
      </c>
      <c r="R791" s="74" t="b">
        <f t="shared" si="50"/>
        <v>1</v>
      </c>
      <c r="S791" s="74" t="str">
        <f t="shared" si="51"/>
        <v/>
      </c>
    </row>
    <row r="792" s="74" customFormat="1" ht="20.15" customHeight="1" spans="1:19">
      <c r="A792" s="95"/>
      <c r="B792" s="95"/>
      <c r="C792" s="95"/>
      <c r="D792" s="95"/>
      <c r="E792" s="95"/>
      <c r="F792" s="95"/>
      <c r="G792" s="96"/>
      <c r="H792" s="96"/>
      <c r="I792" s="97"/>
      <c r="J792" s="97"/>
      <c r="K792" s="97"/>
      <c r="L792" s="97"/>
      <c r="M792" s="97"/>
      <c r="N792" s="98" t="str">
        <f ca="1" t="shared" si="48"/>
        <v/>
      </c>
      <c r="O792" s="98" t="str">
        <f ca="1">IF(A792="","",IF(ISERROR(MATCH($I792,SorP!B:B,0)),"",INDIRECT("'SorP'!$A$"&amp;MATCH($N792&amp;$I792,SorP!C:C,0))))</f>
        <v/>
      </c>
      <c r="P792" s="99"/>
      <c r="Q792" s="74" t="str">
        <f t="shared" si="49"/>
        <v/>
      </c>
      <c r="R792" s="74" t="b">
        <f t="shared" si="50"/>
        <v>1</v>
      </c>
      <c r="S792" s="74" t="str">
        <f t="shared" si="51"/>
        <v/>
      </c>
    </row>
    <row r="793" s="74" customFormat="1" ht="20.15" customHeight="1" spans="1:19">
      <c r="A793" s="95"/>
      <c r="B793" s="95"/>
      <c r="C793" s="95"/>
      <c r="D793" s="95"/>
      <c r="E793" s="95"/>
      <c r="F793" s="95"/>
      <c r="G793" s="96"/>
      <c r="H793" s="96"/>
      <c r="I793" s="97"/>
      <c r="J793" s="97"/>
      <c r="K793" s="97"/>
      <c r="L793" s="97"/>
      <c r="M793" s="97"/>
      <c r="N793" s="98" t="str">
        <f ca="1" t="shared" si="48"/>
        <v/>
      </c>
      <c r="O793" s="98" t="str">
        <f ca="1">IF(A793="","",IF(ISERROR(MATCH($I793,SorP!B:B,0)),"",INDIRECT("'SorP'!$A$"&amp;MATCH($N793&amp;$I793,SorP!C:C,0))))</f>
        <v/>
      </c>
      <c r="P793" s="99"/>
      <c r="Q793" s="74" t="str">
        <f t="shared" si="49"/>
        <v/>
      </c>
      <c r="R793" s="74" t="b">
        <f t="shared" si="50"/>
        <v>1</v>
      </c>
      <c r="S793" s="74" t="str">
        <f t="shared" si="51"/>
        <v/>
      </c>
    </row>
    <row r="794" s="74" customFormat="1" ht="20.15" customHeight="1" spans="1:19">
      <c r="A794" s="95"/>
      <c r="B794" s="95"/>
      <c r="C794" s="95"/>
      <c r="D794" s="95"/>
      <c r="E794" s="95"/>
      <c r="F794" s="95"/>
      <c r="G794" s="96"/>
      <c r="H794" s="96"/>
      <c r="I794" s="97"/>
      <c r="J794" s="97"/>
      <c r="K794" s="97"/>
      <c r="L794" s="97"/>
      <c r="M794" s="97"/>
      <c r="N794" s="98" t="str">
        <f ca="1" t="shared" si="48"/>
        <v/>
      </c>
      <c r="O794" s="98" t="str">
        <f ca="1">IF(A794="","",IF(ISERROR(MATCH($I794,SorP!B:B,0)),"",INDIRECT("'SorP'!$A$"&amp;MATCH($N794&amp;$I794,SorP!C:C,0))))</f>
        <v/>
      </c>
      <c r="P794" s="99"/>
      <c r="Q794" s="74" t="str">
        <f t="shared" si="49"/>
        <v/>
      </c>
      <c r="R794" s="74" t="b">
        <f t="shared" si="50"/>
        <v>1</v>
      </c>
      <c r="S794" s="74" t="str">
        <f t="shared" si="51"/>
        <v/>
      </c>
    </row>
    <row r="795" s="74" customFormat="1" ht="20.15" customHeight="1" spans="1:19">
      <c r="A795" s="95"/>
      <c r="B795" s="95"/>
      <c r="C795" s="95"/>
      <c r="D795" s="95"/>
      <c r="E795" s="95"/>
      <c r="F795" s="95"/>
      <c r="G795" s="96"/>
      <c r="H795" s="96"/>
      <c r="I795" s="97"/>
      <c r="J795" s="97"/>
      <c r="K795" s="97"/>
      <c r="L795" s="97"/>
      <c r="M795" s="97"/>
      <c r="N795" s="98" t="str">
        <f ca="1" t="shared" si="48"/>
        <v/>
      </c>
      <c r="O795" s="98" t="str">
        <f ca="1">IF(A795="","",IF(ISERROR(MATCH($I795,SorP!B:B,0)),"",INDIRECT("'SorP'!$A$"&amp;MATCH($N795&amp;$I795,SorP!C:C,0))))</f>
        <v/>
      </c>
      <c r="P795" s="99"/>
      <c r="Q795" s="74" t="str">
        <f t="shared" si="49"/>
        <v/>
      </c>
      <c r="R795" s="74" t="b">
        <f t="shared" si="50"/>
        <v>1</v>
      </c>
      <c r="S795" s="74" t="str">
        <f t="shared" si="51"/>
        <v/>
      </c>
    </row>
    <row r="796" s="74" customFormat="1" ht="20.15" customHeight="1" spans="1:19">
      <c r="A796" s="95"/>
      <c r="B796" s="95"/>
      <c r="C796" s="95"/>
      <c r="D796" s="95"/>
      <c r="E796" s="95"/>
      <c r="F796" s="95"/>
      <c r="G796" s="96"/>
      <c r="H796" s="96"/>
      <c r="I796" s="97"/>
      <c r="J796" s="97"/>
      <c r="K796" s="97"/>
      <c r="L796" s="97"/>
      <c r="M796" s="97"/>
      <c r="N796" s="98" t="str">
        <f ca="1" t="shared" si="48"/>
        <v/>
      </c>
      <c r="O796" s="98" t="str">
        <f ca="1">IF(A796="","",IF(ISERROR(MATCH($I796,SorP!B:B,0)),"",INDIRECT("'SorP'!$A$"&amp;MATCH($N796&amp;$I796,SorP!C:C,0))))</f>
        <v/>
      </c>
      <c r="P796" s="99"/>
      <c r="Q796" s="74" t="str">
        <f t="shared" si="49"/>
        <v/>
      </c>
      <c r="R796" s="74" t="b">
        <f t="shared" si="50"/>
        <v>1</v>
      </c>
      <c r="S796" s="74" t="str">
        <f t="shared" si="51"/>
        <v/>
      </c>
    </row>
    <row r="797" s="74" customFormat="1" ht="20.15" customHeight="1" spans="1:19">
      <c r="A797" s="95"/>
      <c r="B797" s="95"/>
      <c r="C797" s="95"/>
      <c r="D797" s="95"/>
      <c r="E797" s="95"/>
      <c r="F797" s="95"/>
      <c r="G797" s="96"/>
      <c r="H797" s="96"/>
      <c r="I797" s="97"/>
      <c r="J797" s="97"/>
      <c r="K797" s="97"/>
      <c r="L797" s="97"/>
      <c r="M797" s="97"/>
      <c r="N797" s="98" t="str">
        <f ca="1" t="shared" si="48"/>
        <v/>
      </c>
      <c r="O797" s="98" t="str">
        <f ca="1">IF(A797="","",IF(ISERROR(MATCH($I797,SorP!B:B,0)),"",INDIRECT("'SorP'!$A$"&amp;MATCH($N797&amp;$I797,SorP!C:C,0))))</f>
        <v/>
      </c>
      <c r="P797" s="99"/>
      <c r="Q797" s="74" t="str">
        <f t="shared" si="49"/>
        <v/>
      </c>
      <c r="R797" s="74" t="b">
        <f t="shared" si="50"/>
        <v>1</v>
      </c>
      <c r="S797" s="74" t="str">
        <f t="shared" si="51"/>
        <v/>
      </c>
    </row>
    <row r="798" s="74" customFormat="1" ht="20.15" customHeight="1" spans="1:19">
      <c r="A798" s="95"/>
      <c r="B798" s="95"/>
      <c r="C798" s="95"/>
      <c r="D798" s="95"/>
      <c r="E798" s="95"/>
      <c r="F798" s="95"/>
      <c r="G798" s="96"/>
      <c r="H798" s="96"/>
      <c r="I798" s="97"/>
      <c r="J798" s="97"/>
      <c r="K798" s="97"/>
      <c r="L798" s="97"/>
      <c r="M798" s="97"/>
      <c r="N798" s="98" t="str">
        <f ca="1" t="shared" si="48"/>
        <v/>
      </c>
      <c r="O798" s="98" t="str">
        <f ca="1">IF(A798="","",IF(ISERROR(MATCH($I798,SorP!B:B,0)),"",INDIRECT("'SorP'!$A$"&amp;MATCH($N798&amp;$I798,SorP!C:C,0))))</f>
        <v/>
      </c>
      <c r="P798" s="99"/>
      <c r="Q798" s="74" t="str">
        <f t="shared" si="49"/>
        <v/>
      </c>
      <c r="R798" s="74" t="b">
        <f t="shared" si="50"/>
        <v>1</v>
      </c>
      <c r="S798" s="74" t="str">
        <f t="shared" si="51"/>
        <v/>
      </c>
    </row>
    <row r="799" s="74" customFormat="1" ht="20.15" customHeight="1" spans="1:19">
      <c r="A799" s="95"/>
      <c r="B799" s="95"/>
      <c r="C799" s="95"/>
      <c r="D799" s="95"/>
      <c r="E799" s="95"/>
      <c r="F799" s="95"/>
      <c r="G799" s="96"/>
      <c r="H799" s="96"/>
      <c r="I799" s="97"/>
      <c r="J799" s="97"/>
      <c r="K799" s="97"/>
      <c r="L799" s="97"/>
      <c r="M799" s="97"/>
      <c r="N799" s="98" t="str">
        <f ca="1" t="shared" si="48"/>
        <v/>
      </c>
      <c r="O799" s="98" t="str">
        <f ca="1">IF(A799="","",IF(ISERROR(MATCH($I799,SorP!B:B,0)),"",INDIRECT("'SorP'!$A$"&amp;MATCH($N799&amp;$I799,SorP!C:C,0))))</f>
        <v/>
      </c>
      <c r="P799" s="99"/>
      <c r="Q799" s="74" t="str">
        <f t="shared" si="49"/>
        <v/>
      </c>
      <c r="R799" s="74" t="b">
        <f t="shared" si="50"/>
        <v>1</v>
      </c>
      <c r="S799" s="74" t="str">
        <f t="shared" si="51"/>
        <v/>
      </c>
    </row>
    <row r="800" s="74" customFormat="1" ht="20.15" customHeight="1" spans="1:19">
      <c r="A800" s="95"/>
      <c r="B800" s="95"/>
      <c r="C800" s="95"/>
      <c r="D800" s="95"/>
      <c r="E800" s="95"/>
      <c r="F800" s="95"/>
      <c r="G800" s="96"/>
      <c r="H800" s="96"/>
      <c r="I800" s="97"/>
      <c r="J800" s="97"/>
      <c r="K800" s="97"/>
      <c r="L800" s="97"/>
      <c r="M800" s="97"/>
      <c r="N800" s="98" t="str">
        <f ca="1" t="shared" si="48"/>
        <v/>
      </c>
      <c r="O800" s="98" t="str">
        <f ca="1">IF(A800="","",IF(ISERROR(MATCH($I800,SorP!B:B,0)),"",INDIRECT("'SorP'!$A$"&amp;MATCH($N800&amp;$I800,SorP!C:C,0))))</f>
        <v/>
      </c>
      <c r="P800" s="99"/>
      <c r="Q800" s="74" t="str">
        <f t="shared" si="49"/>
        <v/>
      </c>
      <c r="R800" s="74" t="b">
        <f t="shared" si="50"/>
        <v>1</v>
      </c>
      <c r="S800" s="74" t="str">
        <f t="shared" si="51"/>
        <v/>
      </c>
    </row>
    <row r="801" s="74" customFormat="1" ht="20.15" customHeight="1" spans="1:19">
      <c r="A801" s="95"/>
      <c r="B801" s="95"/>
      <c r="C801" s="95"/>
      <c r="D801" s="95"/>
      <c r="E801" s="95"/>
      <c r="F801" s="95"/>
      <c r="G801" s="96"/>
      <c r="H801" s="96"/>
      <c r="I801" s="97"/>
      <c r="J801" s="97"/>
      <c r="K801" s="97"/>
      <c r="L801" s="97"/>
      <c r="M801" s="97"/>
      <c r="N801" s="98" t="str">
        <f ca="1" t="shared" si="48"/>
        <v/>
      </c>
      <c r="O801" s="98" t="str">
        <f ca="1">IF(A801="","",IF(ISERROR(MATCH($I801,SorP!B:B,0)),"",INDIRECT("'SorP'!$A$"&amp;MATCH($N801&amp;$I801,SorP!C:C,0))))</f>
        <v/>
      </c>
      <c r="P801" s="99"/>
      <c r="Q801" s="74" t="str">
        <f t="shared" si="49"/>
        <v/>
      </c>
      <c r="R801" s="74" t="b">
        <f t="shared" si="50"/>
        <v>1</v>
      </c>
      <c r="S801" s="74" t="str">
        <f t="shared" si="51"/>
        <v/>
      </c>
    </row>
    <row r="802" s="74" customFormat="1" ht="20.15" customHeight="1" spans="1:19">
      <c r="A802" s="95"/>
      <c r="B802" s="95"/>
      <c r="C802" s="95"/>
      <c r="D802" s="95"/>
      <c r="E802" s="95"/>
      <c r="F802" s="95"/>
      <c r="G802" s="96"/>
      <c r="H802" s="96"/>
      <c r="I802" s="97"/>
      <c r="J802" s="97"/>
      <c r="K802" s="97"/>
      <c r="L802" s="97"/>
      <c r="M802" s="97"/>
      <c r="N802" s="98" t="str">
        <f ca="1" t="shared" si="48"/>
        <v/>
      </c>
      <c r="O802" s="98" t="str">
        <f ca="1">IF(A802="","",IF(ISERROR(MATCH($I802,SorP!B:B,0)),"",INDIRECT("'SorP'!$A$"&amp;MATCH($N802&amp;$I802,SorP!C:C,0))))</f>
        <v/>
      </c>
      <c r="P802" s="99"/>
      <c r="Q802" s="74" t="str">
        <f t="shared" si="49"/>
        <v/>
      </c>
      <c r="R802" s="74" t="b">
        <f t="shared" si="50"/>
        <v>1</v>
      </c>
      <c r="S802" s="74" t="str">
        <f t="shared" si="51"/>
        <v/>
      </c>
    </row>
    <row r="803" s="74" customFormat="1" ht="20.15" customHeight="1" spans="1:19">
      <c r="A803" s="95"/>
      <c r="B803" s="95"/>
      <c r="C803" s="95"/>
      <c r="D803" s="95"/>
      <c r="E803" s="95"/>
      <c r="F803" s="95"/>
      <c r="G803" s="96"/>
      <c r="H803" s="96"/>
      <c r="I803" s="97"/>
      <c r="J803" s="97"/>
      <c r="K803" s="97"/>
      <c r="L803" s="97"/>
      <c r="M803" s="97"/>
      <c r="N803" s="98" t="str">
        <f ca="1" t="shared" si="48"/>
        <v/>
      </c>
      <c r="O803" s="98" t="str">
        <f ca="1">IF(A803="","",IF(ISERROR(MATCH($I803,SorP!B:B,0)),"",INDIRECT("'SorP'!$A$"&amp;MATCH($N803&amp;$I803,SorP!C:C,0))))</f>
        <v/>
      </c>
      <c r="P803" s="99"/>
      <c r="Q803" s="74" t="str">
        <f t="shared" si="49"/>
        <v/>
      </c>
      <c r="R803" s="74" t="b">
        <f t="shared" si="50"/>
        <v>1</v>
      </c>
      <c r="S803" s="74" t="str">
        <f t="shared" si="51"/>
        <v/>
      </c>
    </row>
    <row r="804" s="74" customFormat="1" ht="20.15" customHeight="1" spans="1:19">
      <c r="A804" s="95"/>
      <c r="B804" s="95"/>
      <c r="C804" s="95"/>
      <c r="D804" s="95"/>
      <c r="E804" s="95"/>
      <c r="F804" s="95"/>
      <c r="G804" s="96"/>
      <c r="H804" s="96"/>
      <c r="I804" s="97"/>
      <c r="J804" s="97"/>
      <c r="K804" s="97"/>
      <c r="L804" s="97"/>
      <c r="M804" s="97"/>
      <c r="N804" s="98" t="str">
        <f ca="1" t="shared" si="48"/>
        <v/>
      </c>
      <c r="O804" s="98" t="str">
        <f ca="1">IF(A804="","",IF(ISERROR(MATCH($I804,SorP!B:B,0)),"",INDIRECT("'SorP'!$A$"&amp;MATCH($N804&amp;$I804,SorP!C:C,0))))</f>
        <v/>
      </c>
      <c r="P804" s="99"/>
      <c r="Q804" s="74" t="str">
        <f t="shared" si="49"/>
        <v/>
      </c>
      <c r="R804" s="74" t="b">
        <f t="shared" si="50"/>
        <v>1</v>
      </c>
      <c r="S804" s="74" t="str">
        <f t="shared" si="51"/>
        <v/>
      </c>
    </row>
    <row r="805" s="74" customFormat="1" ht="20.15" customHeight="1" spans="1:19">
      <c r="A805" s="95"/>
      <c r="B805" s="95"/>
      <c r="C805" s="95"/>
      <c r="D805" s="95"/>
      <c r="E805" s="95"/>
      <c r="F805" s="95"/>
      <c r="G805" s="96"/>
      <c r="H805" s="96"/>
      <c r="I805" s="97"/>
      <c r="J805" s="97"/>
      <c r="K805" s="97"/>
      <c r="L805" s="97"/>
      <c r="M805" s="97"/>
      <c r="N805" s="98" t="str">
        <f ca="1" t="shared" si="48"/>
        <v/>
      </c>
      <c r="O805" s="98" t="str">
        <f ca="1">IF(A805="","",IF(ISERROR(MATCH($I805,SorP!B:B,0)),"",INDIRECT("'SorP'!$A$"&amp;MATCH($N805&amp;$I805,SorP!C:C,0))))</f>
        <v/>
      </c>
      <c r="P805" s="99"/>
      <c r="Q805" s="74" t="str">
        <f t="shared" si="49"/>
        <v/>
      </c>
      <c r="R805" s="74" t="b">
        <f t="shared" si="50"/>
        <v>1</v>
      </c>
      <c r="S805" s="74" t="str">
        <f t="shared" si="51"/>
        <v/>
      </c>
    </row>
    <row r="806" s="74" customFormat="1" ht="20.15" customHeight="1" spans="1:19">
      <c r="A806" s="95"/>
      <c r="B806" s="95"/>
      <c r="C806" s="95"/>
      <c r="D806" s="95"/>
      <c r="E806" s="95"/>
      <c r="F806" s="95"/>
      <c r="G806" s="96"/>
      <c r="H806" s="96"/>
      <c r="I806" s="97"/>
      <c r="J806" s="97"/>
      <c r="K806" s="97"/>
      <c r="L806" s="97"/>
      <c r="M806" s="97"/>
      <c r="N806" s="98" t="str">
        <f ca="1" t="shared" si="48"/>
        <v/>
      </c>
      <c r="O806" s="98" t="str">
        <f ca="1">IF(A806="","",IF(ISERROR(MATCH($I806,SorP!B:B,0)),"",INDIRECT("'SorP'!$A$"&amp;MATCH($N806&amp;$I806,SorP!C:C,0))))</f>
        <v/>
      </c>
      <c r="P806" s="99"/>
      <c r="Q806" s="74" t="str">
        <f t="shared" si="49"/>
        <v/>
      </c>
      <c r="R806" s="74" t="b">
        <f t="shared" si="50"/>
        <v>1</v>
      </c>
      <c r="S806" s="74" t="str">
        <f t="shared" si="51"/>
        <v/>
      </c>
    </row>
    <row r="807" s="74" customFormat="1" ht="20.15" customHeight="1" spans="1:19">
      <c r="A807" s="95"/>
      <c r="B807" s="95"/>
      <c r="C807" s="95"/>
      <c r="D807" s="95"/>
      <c r="E807" s="95"/>
      <c r="F807" s="95"/>
      <c r="G807" s="96"/>
      <c r="H807" s="96"/>
      <c r="I807" s="97"/>
      <c r="J807" s="97"/>
      <c r="K807" s="97"/>
      <c r="L807" s="97"/>
      <c r="M807" s="97"/>
      <c r="N807" s="98" t="str">
        <f ca="1" t="shared" si="48"/>
        <v/>
      </c>
      <c r="O807" s="98" t="str">
        <f ca="1">IF(A807="","",IF(ISERROR(MATCH($I807,SorP!B:B,0)),"",INDIRECT("'SorP'!$A$"&amp;MATCH($N807&amp;$I807,SorP!C:C,0))))</f>
        <v/>
      </c>
      <c r="P807" s="99"/>
      <c r="Q807" s="74" t="str">
        <f t="shared" si="49"/>
        <v/>
      </c>
      <c r="R807" s="74" t="b">
        <f t="shared" si="50"/>
        <v>1</v>
      </c>
      <c r="S807" s="74" t="str">
        <f t="shared" si="51"/>
        <v/>
      </c>
    </row>
    <row r="808" s="74" customFormat="1" ht="20.15" customHeight="1" spans="1:19">
      <c r="A808" s="95"/>
      <c r="B808" s="95"/>
      <c r="C808" s="95"/>
      <c r="D808" s="95"/>
      <c r="E808" s="95"/>
      <c r="F808" s="95"/>
      <c r="G808" s="96"/>
      <c r="H808" s="96"/>
      <c r="I808" s="97"/>
      <c r="J808" s="97"/>
      <c r="K808" s="97"/>
      <c r="L808" s="97"/>
      <c r="M808" s="97"/>
      <c r="N808" s="98" t="str">
        <f ca="1" t="shared" si="48"/>
        <v/>
      </c>
      <c r="O808" s="98" t="str">
        <f ca="1">IF(A808="","",IF(ISERROR(MATCH($I808,SorP!B:B,0)),"",INDIRECT("'SorP'!$A$"&amp;MATCH($N808&amp;$I808,SorP!C:C,0))))</f>
        <v/>
      </c>
      <c r="P808" s="99"/>
      <c r="Q808" s="74" t="str">
        <f t="shared" si="49"/>
        <v/>
      </c>
      <c r="R808" s="74" t="b">
        <f t="shared" si="50"/>
        <v>1</v>
      </c>
      <c r="S808" s="74" t="str">
        <f t="shared" si="51"/>
        <v/>
      </c>
    </row>
    <row r="809" s="74" customFormat="1" ht="20.15" customHeight="1" spans="1:19">
      <c r="A809" s="95"/>
      <c r="B809" s="95"/>
      <c r="C809" s="95"/>
      <c r="D809" s="95"/>
      <c r="E809" s="95"/>
      <c r="F809" s="95"/>
      <c r="G809" s="96"/>
      <c r="H809" s="96"/>
      <c r="I809" s="97"/>
      <c r="J809" s="97"/>
      <c r="K809" s="97"/>
      <c r="L809" s="97"/>
      <c r="M809" s="97"/>
      <c r="N809" s="98" t="str">
        <f ca="1" t="shared" si="48"/>
        <v/>
      </c>
      <c r="O809" s="98" t="str">
        <f ca="1">IF(A809="","",IF(ISERROR(MATCH($I809,SorP!B:B,0)),"",INDIRECT("'SorP'!$A$"&amp;MATCH($N809&amp;$I809,SorP!C:C,0))))</f>
        <v/>
      </c>
      <c r="P809" s="99"/>
      <c r="Q809" s="74" t="str">
        <f t="shared" si="49"/>
        <v/>
      </c>
      <c r="R809" s="74" t="b">
        <f t="shared" si="50"/>
        <v>1</v>
      </c>
      <c r="S809" s="74" t="str">
        <f t="shared" si="51"/>
        <v/>
      </c>
    </row>
    <row r="810" s="74" customFormat="1" ht="20.15" customHeight="1" spans="1:19">
      <c r="A810" s="95"/>
      <c r="B810" s="95"/>
      <c r="C810" s="95"/>
      <c r="D810" s="95"/>
      <c r="E810" s="95"/>
      <c r="F810" s="95"/>
      <c r="G810" s="96"/>
      <c r="H810" s="96"/>
      <c r="I810" s="97"/>
      <c r="J810" s="97"/>
      <c r="K810" s="97"/>
      <c r="L810" s="97"/>
      <c r="M810" s="97"/>
      <c r="N810" s="98" t="str">
        <f ca="1" t="shared" si="48"/>
        <v/>
      </c>
      <c r="O810" s="98" t="str">
        <f ca="1">IF(A810="","",IF(ISERROR(MATCH($I810,SorP!B:B,0)),"",INDIRECT("'SorP'!$A$"&amp;MATCH($N810&amp;$I810,SorP!C:C,0))))</f>
        <v/>
      </c>
      <c r="P810" s="99"/>
      <c r="Q810" s="74" t="str">
        <f t="shared" si="49"/>
        <v/>
      </c>
      <c r="R810" s="74" t="b">
        <f t="shared" si="50"/>
        <v>1</v>
      </c>
      <c r="S810" s="74" t="str">
        <f t="shared" si="51"/>
        <v/>
      </c>
    </row>
    <row r="811" s="74" customFormat="1" ht="20.15" customHeight="1" spans="1:19">
      <c r="A811" s="95"/>
      <c r="B811" s="95"/>
      <c r="C811" s="95"/>
      <c r="D811" s="95"/>
      <c r="E811" s="95"/>
      <c r="F811" s="95"/>
      <c r="G811" s="96"/>
      <c r="H811" s="96"/>
      <c r="I811" s="97"/>
      <c r="J811" s="97"/>
      <c r="K811" s="97"/>
      <c r="L811" s="97"/>
      <c r="M811" s="97"/>
      <c r="N811" s="98" t="str">
        <f ca="1" t="shared" si="48"/>
        <v/>
      </c>
      <c r="O811" s="98" t="str">
        <f ca="1">IF(A811="","",IF(ISERROR(MATCH($I811,SorP!B:B,0)),"",INDIRECT("'SorP'!$A$"&amp;MATCH($N811&amp;$I811,SorP!C:C,0))))</f>
        <v/>
      </c>
      <c r="P811" s="99"/>
      <c r="Q811" s="74" t="str">
        <f t="shared" si="49"/>
        <v/>
      </c>
      <c r="R811" s="74" t="b">
        <f t="shared" si="50"/>
        <v>1</v>
      </c>
      <c r="S811" s="74" t="str">
        <f t="shared" si="51"/>
        <v/>
      </c>
    </row>
    <row r="812" s="74" customFormat="1" ht="20.15" customHeight="1" spans="1:19">
      <c r="A812" s="95"/>
      <c r="B812" s="95"/>
      <c r="C812" s="95"/>
      <c r="D812" s="95"/>
      <c r="E812" s="95"/>
      <c r="F812" s="95"/>
      <c r="G812" s="96"/>
      <c r="H812" s="96"/>
      <c r="I812" s="97"/>
      <c r="J812" s="97"/>
      <c r="K812" s="97"/>
      <c r="L812" s="97"/>
      <c r="M812" s="97"/>
      <c r="N812" s="98" t="str">
        <f ca="1" t="shared" si="48"/>
        <v/>
      </c>
      <c r="O812" s="98" t="str">
        <f ca="1">IF(A812="","",IF(ISERROR(MATCH($I812,SorP!B:B,0)),"",INDIRECT("'SorP'!$A$"&amp;MATCH($N812&amp;$I812,SorP!C:C,0))))</f>
        <v/>
      </c>
      <c r="P812" s="99"/>
      <c r="Q812" s="74" t="str">
        <f t="shared" si="49"/>
        <v/>
      </c>
      <c r="R812" s="74" t="b">
        <f t="shared" si="50"/>
        <v>1</v>
      </c>
      <c r="S812" s="74" t="str">
        <f t="shared" si="51"/>
        <v/>
      </c>
    </row>
    <row r="813" s="74" customFormat="1" ht="20.15" customHeight="1" spans="1:19">
      <c r="A813" s="95"/>
      <c r="B813" s="95"/>
      <c r="C813" s="95"/>
      <c r="D813" s="95"/>
      <c r="E813" s="95"/>
      <c r="F813" s="95"/>
      <c r="G813" s="96"/>
      <c r="H813" s="96"/>
      <c r="I813" s="97"/>
      <c r="J813" s="97"/>
      <c r="K813" s="97"/>
      <c r="L813" s="97"/>
      <c r="M813" s="97"/>
      <c r="N813" s="98" t="str">
        <f ca="1" t="shared" si="48"/>
        <v/>
      </c>
      <c r="O813" s="98" t="str">
        <f ca="1">IF(A813="","",IF(ISERROR(MATCH($I813,SorP!B:B,0)),"",INDIRECT("'SorP'!$A$"&amp;MATCH($N813&amp;$I813,SorP!C:C,0))))</f>
        <v/>
      </c>
      <c r="P813" s="99"/>
      <c r="Q813" s="74" t="str">
        <f t="shared" si="49"/>
        <v/>
      </c>
      <c r="R813" s="74" t="b">
        <f t="shared" si="50"/>
        <v>1</v>
      </c>
      <c r="S813" s="74" t="str">
        <f t="shared" si="51"/>
        <v/>
      </c>
    </row>
    <row r="814" s="74" customFormat="1" ht="20.15" customHeight="1" spans="1:19">
      <c r="A814" s="95"/>
      <c r="B814" s="95"/>
      <c r="C814" s="95"/>
      <c r="D814" s="95"/>
      <c r="E814" s="95"/>
      <c r="F814" s="95"/>
      <c r="G814" s="96"/>
      <c r="H814" s="96"/>
      <c r="I814" s="97"/>
      <c r="J814" s="97"/>
      <c r="K814" s="97"/>
      <c r="L814" s="97"/>
      <c r="M814" s="97"/>
      <c r="N814" s="98" t="str">
        <f ca="1" t="shared" si="48"/>
        <v/>
      </c>
      <c r="O814" s="98" t="str">
        <f ca="1">IF(A814="","",IF(ISERROR(MATCH($I814,SorP!B:B,0)),"",INDIRECT("'SorP'!$A$"&amp;MATCH($N814&amp;$I814,SorP!C:C,0))))</f>
        <v/>
      </c>
      <c r="P814" s="99"/>
      <c r="Q814" s="74" t="str">
        <f t="shared" si="49"/>
        <v/>
      </c>
      <c r="R814" s="74" t="b">
        <f t="shared" si="50"/>
        <v>1</v>
      </c>
      <c r="S814" s="74" t="str">
        <f t="shared" si="51"/>
        <v/>
      </c>
    </row>
    <row r="815" s="74" customFormat="1" ht="20.15" customHeight="1" spans="1:19">
      <c r="A815" s="95"/>
      <c r="B815" s="95"/>
      <c r="C815" s="95"/>
      <c r="D815" s="95"/>
      <c r="E815" s="95"/>
      <c r="F815" s="95"/>
      <c r="G815" s="96"/>
      <c r="H815" s="96"/>
      <c r="I815" s="97"/>
      <c r="J815" s="97"/>
      <c r="K815" s="97"/>
      <c r="L815" s="97"/>
      <c r="M815" s="97"/>
      <c r="N815" s="98" t="str">
        <f ca="1" t="shared" si="48"/>
        <v/>
      </c>
      <c r="O815" s="98" t="str">
        <f ca="1">IF(A815="","",IF(ISERROR(MATCH($I815,SorP!B:B,0)),"",INDIRECT("'SorP'!$A$"&amp;MATCH($N815&amp;$I815,SorP!C:C,0))))</f>
        <v/>
      </c>
      <c r="P815" s="99"/>
      <c r="Q815" s="74" t="str">
        <f t="shared" si="49"/>
        <v/>
      </c>
      <c r="R815" s="74" t="b">
        <f t="shared" si="50"/>
        <v>1</v>
      </c>
      <c r="S815" s="74" t="str">
        <f t="shared" si="51"/>
        <v/>
      </c>
    </row>
    <row r="816" s="74" customFormat="1" ht="20.15" customHeight="1" spans="1:19">
      <c r="A816" s="95"/>
      <c r="B816" s="95"/>
      <c r="C816" s="95"/>
      <c r="D816" s="95"/>
      <c r="E816" s="95"/>
      <c r="F816" s="95"/>
      <c r="G816" s="96"/>
      <c r="H816" s="96"/>
      <c r="I816" s="97"/>
      <c r="J816" s="97"/>
      <c r="K816" s="97"/>
      <c r="L816" s="97"/>
      <c r="M816" s="97"/>
      <c r="N816" s="98" t="str">
        <f ca="1" t="shared" si="48"/>
        <v/>
      </c>
      <c r="O816" s="98" t="str">
        <f ca="1">IF(A816="","",IF(ISERROR(MATCH($I816,SorP!B:B,0)),"",INDIRECT("'SorP'!$A$"&amp;MATCH($N816&amp;$I816,SorP!C:C,0))))</f>
        <v/>
      </c>
      <c r="P816" s="99"/>
      <c r="Q816" s="74" t="str">
        <f t="shared" si="49"/>
        <v/>
      </c>
      <c r="R816" s="74" t="b">
        <f t="shared" si="50"/>
        <v>1</v>
      </c>
      <c r="S816" s="74" t="str">
        <f t="shared" si="51"/>
        <v/>
      </c>
    </row>
    <row r="817" s="74" customFormat="1" ht="20.15" customHeight="1" spans="1:19">
      <c r="A817" s="95"/>
      <c r="B817" s="95"/>
      <c r="C817" s="95"/>
      <c r="D817" s="95"/>
      <c r="E817" s="95"/>
      <c r="F817" s="95"/>
      <c r="G817" s="96"/>
      <c r="H817" s="96"/>
      <c r="I817" s="97"/>
      <c r="J817" s="97"/>
      <c r="K817" s="97"/>
      <c r="L817" s="97"/>
      <c r="M817" s="97"/>
      <c r="N817" s="98" t="str">
        <f ca="1" t="shared" si="48"/>
        <v/>
      </c>
      <c r="O817" s="98" t="str">
        <f ca="1">IF(A817="","",IF(ISERROR(MATCH($I817,SorP!B:B,0)),"",INDIRECT("'SorP'!$A$"&amp;MATCH($N817&amp;$I817,SorP!C:C,0))))</f>
        <v/>
      </c>
      <c r="P817" s="99"/>
      <c r="Q817" s="74" t="str">
        <f t="shared" si="49"/>
        <v/>
      </c>
      <c r="R817" s="74" t="b">
        <f t="shared" si="50"/>
        <v>1</v>
      </c>
      <c r="S817" s="74" t="str">
        <f t="shared" si="51"/>
        <v/>
      </c>
    </row>
    <row r="818" s="74" customFormat="1" ht="20.15" customHeight="1" spans="1:19">
      <c r="A818" s="95"/>
      <c r="B818" s="95"/>
      <c r="C818" s="95"/>
      <c r="D818" s="95"/>
      <c r="E818" s="95"/>
      <c r="F818" s="95"/>
      <c r="G818" s="96"/>
      <c r="H818" s="96"/>
      <c r="I818" s="97"/>
      <c r="J818" s="97"/>
      <c r="K818" s="97"/>
      <c r="L818" s="97"/>
      <c r="M818" s="97"/>
      <c r="N818" s="98" t="str">
        <f ca="1" t="shared" si="48"/>
        <v/>
      </c>
      <c r="O818" s="98" t="str">
        <f ca="1">IF(A818="","",IF(ISERROR(MATCH($I818,SorP!B:B,0)),"",INDIRECT("'SorP'!$A$"&amp;MATCH($N818&amp;$I818,SorP!C:C,0))))</f>
        <v/>
      </c>
      <c r="P818" s="99"/>
      <c r="Q818" s="74" t="str">
        <f t="shared" si="49"/>
        <v/>
      </c>
      <c r="R818" s="74" t="b">
        <f t="shared" si="50"/>
        <v>1</v>
      </c>
      <c r="S818" s="74" t="str">
        <f t="shared" si="51"/>
        <v/>
      </c>
    </row>
    <row r="819" s="74" customFormat="1" ht="20.15" customHeight="1" spans="1:19">
      <c r="A819" s="95"/>
      <c r="B819" s="95"/>
      <c r="C819" s="95"/>
      <c r="D819" s="95"/>
      <c r="E819" s="95"/>
      <c r="F819" s="95"/>
      <c r="G819" s="96"/>
      <c r="H819" s="96"/>
      <c r="I819" s="97"/>
      <c r="J819" s="97"/>
      <c r="K819" s="97"/>
      <c r="L819" s="97"/>
      <c r="M819" s="97"/>
      <c r="N819" s="98" t="str">
        <f ca="1" t="shared" si="48"/>
        <v/>
      </c>
      <c r="O819" s="98" t="str">
        <f ca="1">IF(A819="","",IF(ISERROR(MATCH($I819,SorP!B:B,0)),"",INDIRECT("'SorP'!$A$"&amp;MATCH($N819&amp;$I819,SorP!C:C,0))))</f>
        <v/>
      </c>
      <c r="P819" s="99"/>
      <c r="Q819" s="74" t="str">
        <f t="shared" si="49"/>
        <v/>
      </c>
      <c r="R819" s="74" t="b">
        <f t="shared" si="50"/>
        <v>1</v>
      </c>
      <c r="S819" s="74" t="str">
        <f t="shared" si="51"/>
        <v/>
      </c>
    </row>
    <row r="820" s="74" customFormat="1" ht="20.15" customHeight="1" spans="1:19">
      <c r="A820" s="95"/>
      <c r="B820" s="95"/>
      <c r="C820" s="95"/>
      <c r="D820" s="95"/>
      <c r="E820" s="95"/>
      <c r="F820" s="95"/>
      <c r="G820" s="96"/>
      <c r="H820" s="96"/>
      <c r="I820" s="97"/>
      <c r="J820" s="97"/>
      <c r="K820" s="97"/>
      <c r="L820" s="97"/>
      <c r="M820" s="97"/>
      <c r="N820" s="98" t="str">
        <f ca="1" t="shared" si="48"/>
        <v/>
      </c>
      <c r="O820" s="98" t="str">
        <f ca="1">IF(A820="","",IF(ISERROR(MATCH($I820,SorP!B:B,0)),"",INDIRECT("'SorP'!$A$"&amp;MATCH($N820&amp;$I820,SorP!C:C,0))))</f>
        <v/>
      </c>
      <c r="P820" s="99"/>
      <c r="Q820" s="74" t="str">
        <f t="shared" si="49"/>
        <v/>
      </c>
      <c r="R820" s="74" t="b">
        <f t="shared" si="50"/>
        <v>1</v>
      </c>
      <c r="S820" s="74" t="str">
        <f t="shared" si="51"/>
        <v/>
      </c>
    </row>
    <row r="821" s="74" customFormat="1" ht="20.15" customHeight="1" spans="1:19">
      <c r="A821" s="95"/>
      <c r="B821" s="95"/>
      <c r="C821" s="95"/>
      <c r="D821" s="95"/>
      <c r="E821" s="95"/>
      <c r="F821" s="95"/>
      <c r="G821" s="96"/>
      <c r="H821" s="96"/>
      <c r="I821" s="97"/>
      <c r="J821" s="97"/>
      <c r="K821" s="97"/>
      <c r="L821" s="97"/>
      <c r="M821" s="97"/>
      <c r="N821" s="98" t="str">
        <f ca="1" t="shared" si="48"/>
        <v/>
      </c>
      <c r="O821" s="98" t="str">
        <f ca="1">IF(A821="","",IF(ISERROR(MATCH($I821,SorP!B:B,0)),"",INDIRECT("'SorP'!$A$"&amp;MATCH($N821&amp;$I821,SorP!C:C,0))))</f>
        <v/>
      </c>
      <c r="P821" s="99"/>
      <c r="Q821" s="74" t="str">
        <f t="shared" si="49"/>
        <v/>
      </c>
      <c r="R821" s="74" t="b">
        <f t="shared" si="50"/>
        <v>1</v>
      </c>
      <c r="S821" s="74" t="str">
        <f t="shared" si="51"/>
        <v/>
      </c>
    </row>
    <row r="822" s="74" customFormat="1" ht="20.15" customHeight="1" spans="1:19">
      <c r="A822" s="95"/>
      <c r="B822" s="95"/>
      <c r="C822" s="95"/>
      <c r="D822" s="95"/>
      <c r="E822" s="95"/>
      <c r="F822" s="95"/>
      <c r="G822" s="96"/>
      <c r="H822" s="96"/>
      <c r="I822" s="97"/>
      <c r="J822" s="97"/>
      <c r="K822" s="97"/>
      <c r="L822" s="97"/>
      <c r="M822" s="97"/>
      <c r="N822" s="98" t="str">
        <f ca="1" t="shared" si="48"/>
        <v/>
      </c>
      <c r="O822" s="98" t="str">
        <f ca="1">IF(A822="","",IF(ISERROR(MATCH($I822,SorP!B:B,0)),"",INDIRECT("'SorP'!$A$"&amp;MATCH($N822&amp;$I822,SorP!C:C,0))))</f>
        <v/>
      </c>
      <c r="P822" s="99"/>
      <c r="Q822" s="74" t="str">
        <f t="shared" si="49"/>
        <v/>
      </c>
      <c r="R822" s="74" t="b">
        <f t="shared" si="50"/>
        <v>1</v>
      </c>
      <c r="S822" s="74" t="str">
        <f t="shared" si="51"/>
        <v/>
      </c>
    </row>
    <row r="823" s="74" customFormat="1" ht="20.15" customHeight="1" spans="1:19">
      <c r="A823" s="95"/>
      <c r="B823" s="95"/>
      <c r="C823" s="95"/>
      <c r="D823" s="95"/>
      <c r="E823" s="95"/>
      <c r="F823" s="95"/>
      <c r="G823" s="96"/>
      <c r="H823" s="96"/>
      <c r="I823" s="97"/>
      <c r="J823" s="97"/>
      <c r="K823" s="97"/>
      <c r="L823" s="97"/>
      <c r="M823" s="97"/>
      <c r="N823" s="98" t="str">
        <f ca="1" t="shared" si="48"/>
        <v/>
      </c>
      <c r="O823" s="98" t="str">
        <f ca="1">IF(A823="","",IF(ISERROR(MATCH($I823,SorP!B:B,0)),"",INDIRECT("'SorP'!$A$"&amp;MATCH($N823&amp;$I823,SorP!C:C,0))))</f>
        <v/>
      </c>
      <c r="P823" s="99"/>
      <c r="Q823" s="74" t="str">
        <f t="shared" si="49"/>
        <v/>
      </c>
      <c r="R823" s="74" t="b">
        <f t="shared" si="50"/>
        <v>1</v>
      </c>
      <c r="S823" s="74" t="str">
        <f t="shared" si="51"/>
        <v/>
      </c>
    </row>
    <row r="824" s="74" customFormat="1" ht="20.15" customHeight="1" spans="1:19">
      <c r="A824" s="95"/>
      <c r="B824" s="95"/>
      <c r="C824" s="95"/>
      <c r="D824" s="95"/>
      <c r="E824" s="95"/>
      <c r="F824" s="95"/>
      <c r="G824" s="96"/>
      <c r="H824" s="96"/>
      <c r="I824" s="97"/>
      <c r="J824" s="97"/>
      <c r="K824" s="97"/>
      <c r="L824" s="97"/>
      <c r="M824" s="97"/>
      <c r="N824" s="98" t="str">
        <f ca="1" t="shared" si="48"/>
        <v/>
      </c>
      <c r="O824" s="98" t="str">
        <f ca="1">IF(A824="","",IF(ISERROR(MATCH($I824,SorP!B:B,0)),"",INDIRECT("'SorP'!$A$"&amp;MATCH($N824&amp;$I824,SorP!C:C,0))))</f>
        <v/>
      </c>
      <c r="P824" s="99"/>
      <c r="Q824" s="74" t="str">
        <f t="shared" si="49"/>
        <v/>
      </c>
      <c r="R824" s="74" t="b">
        <f t="shared" si="50"/>
        <v>1</v>
      </c>
      <c r="S824" s="74" t="str">
        <f t="shared" si="51"/>
        <v/>
      </c>
    </row>
    <row r="825" s="74" customFormat="1" ht="20.15" customHeight="1" spans="1:19">
      <c r="A825" s="95"/>
      <c r="B825" s="95"/>
      <c r="C825" s="95"/>
      <c r="D825" s="95"/>
      <c r="E825" s="95"/>
      <c r="F825" s="95"/>
      <c r="G825" s="96"/>
      <c r="H825" s="96"/>
      <c r="I825" s="97"/>
      <c r="J825" s="97"/>
      <c r="K825" s="97"/>
      <c r="L825" s="97"/>
      <c r="M825" s="97"/>
      <c r="N825" s="98" t="str">
        <f ca="1" t="shared" si="48"/>
        <v/>
      </c>
      <c r="O825" s="98" t="str">
        <f ca="1">IF(A825="","",IF(ISERROR(MATCH($I825,SorP!B:B,0)),"",INDIRECT("'SorP'!$A$"&amp;MATCH($N825&amp;$I825,SorP!C:C,0))))</f>
        <v/>
      </c>
      <c r="P825" s="99"/>
      <c r="Q825" s="74" t="str">
        <f t="shared" si="49"/>
        <v/>
      </c>
      <c r="R825" s="74" t="b">
        <f t="shared" si="50"/>
        <v>1</v>
      </c>
      <c r="S825" s="74" t="str">
        <f t="shared" si="51"/>
        <v/>
      </c>
    </row>
    <row r="826" s="74" customFormat="1" ht="20.15" customHeight="1" spans="1:19">
      <c r="A826" s="95"/>
      <c r="B826" s="95"/>
      <c r="C826" s="95"/>
      <c r="D826" s="95"/>
      <c r="E826" s="95"/>
      <c r="F826" s="95"/>
      <c r="G826" s="96"/>
      <c r="H826" s="96"/>
      <c r="I826" s="97"/>
      <c r="J826" s="97"/>
      <c r="K826" s="97"/>
      <c r="L826" s="97"/>
      <c r="M826" s="97"/>
      <c r="N826" s="98" t="str">
        <f ca="1" t="shared" si="48"/>
        <v/>
      </c>
      <c r="O826" s="98" t="str">
        <f ca="1">IF(A826="","",IF(ISERROR(MATCH($I826,SorP!B:B,0)),"",INDIRECT("'SorP'!$A$"&amp;MATCH($N826&amp;$I826,SorP!C:C,0))))</f>
        <v/>
      </c>
      <c r="P826" s="99"/>
      <c r="Q826" s="74" t="str">
        <f t="shared" si="49"/>
        <v/>
      </c>
      <c r="R826" s="74" t="b">
        <f t="shared" si="50"/>
        <v>1</v>
      </c>
      <c r="S826" s="74" t="str">
        <f t="shared" si="51"/>
        <v/>
      </c>
    </row>
    <row r="827" s="74" customFormat="1" ht="20.15" customHeight="1" spans="1:19">
      <c r="A827" s="95"/>
      <c r="B827" s="95"/>
      <c r="C827" s="95"/>
      <c r="D827" s="95"/>
      <c r="E827" s="95"/>
      <c r="F827" s="95"/>
      <c r="G827" s="96"/>
      <c r="H827" s="96"/>
      <c r="I827" s="97"/>
      <c r="J827" s="97"/>
      <c r="K827" s="97"/>
      <c r="L827" s="97"/>
      <c r="M827" s="97"/>
      <c r="N827" s="98" t="str">
        <f ca="1" t="shared" si="48"/>
        <v/>
      </c>
      <c r="O827" s="98" t="str">
        <f ca="1">IF(A827="","",IF(ISERROR(MATCH($I827,SorP!B:B,0)),"",INDIRECT("'SorP'!$A$"&amp;MATCH($N827&amp;$I827,SorP!C:C,0))))</f>
        <v/>
      </c>
      <c r="P827" s="99"/>
      <c r="Q827" s="74" t="str">
        <f t="shared" si="49"/>
        <v/>
      </c>
      <c r="R827" s="74" t="b">
        <f t="shared" si="50"/>
        <v>1</v>
      </c>
      <c r="S827" s="74" t="str">
        <f t="shared" si="51"/>
        <v/>
      </c>
    </row>
    <row r="828" s="74" customFormat="1" ht="20.15" customHeight="1" spans="1:19">
      <c r="A828" s="95"/>
      <c r="B828" s="95"/>
      <c r="C828" s="95"/>
      <c r="D828" s="95"/>
      <c r="E828" s="95"/>
      <c r="F828" s="95"/>
      <c r="G828" s="96"/>
      <c r="H828" s="96"/>
      <c r="I828" s="97"/>
      <c r="J828" s="97"/>
      <c r="K828" s="97"/>
      <c r="L828" s="97"/>
      <c r="M828" s="97"/>
      <c r="N828" s="98" t="str">
        <f ca="1" t="shared" si="48"/>
        <v/>
      </c>
      <c r="O828" s="98" t="str">
        <f ca="1">IF(A828="","",IF(ISERROR(MATCH($I828,SorP!B:B,0)),"",INDIRECT("'SorP'!$A$"&amp;MATCH($N828&amp;$I828,SorP!C:C,0))))</f>
        <v/>
      </c>
      <c r="P828" s="99"/>
      <c r="Q828" s="74" t="str">
        <f t="shared" si="49"/>
        <v/>
      </c>
      <c r="R828" s="74" t="b">
        <f t="shared" si="50"/>
        <v>1</v>
      </c>
      <c r="S828" s="74" t="str">
        <f t="shared" si="51"/>
        <v/>
      </c>
    </row>
    <row r="829" s="74" customFormat="1" ht="20.15" customHeight="1" spans="1:19">
      <c r="A829" s="95"/>
      <c r="B829" s="95"/>
      <c r="C829" s="95"/>
      <c r="D829" s="95"/>
      <c r="E829" s="95"/>
      <c r="F829" s="95"/>
      <c r="G829" s="96"/>
      <c r="H829" s="96"/>
      <c r="I829" s="97"/>
      <c r="J829" s="97"/>
      <c r="K829" s="97"/>
      <c r="L829" s="97"/>
      <c r="M829" s="97"/>
      <c r="N829" s="98" t="str">
        <f ca="1" t="shared" si="48"/>
        <v/>
      </c>
      <c r="O829" s="98" t="str">
        <f ca="1">IF(A829="","",IF(ISERROR(MATCH($I829,SorP!B:B,0)),"",INDIRECT("'SorP'!$A$"&amp;MATCH($N829&amp;$I829,SorP!C:C,0))))</f>
        <v/>
      </c>
      <c r="P829" s="99"/>
      <c r="Q829" s="74" t="str">
        <f t="shared" si="49"/>
        <v/>
      </c>
      <c r="R829" s="74" t="b">
        <f t="shared" si="50"/>
        <v>1</v>
      </c>
      <c r="S829" s="74" t="str">
        <f t="shared" si="51"/>
        <v/>
      </c>
    </row>
    <row r="830" s="74" customFormat="1" ht="20.15" customHeight="1" spans="1:19">
      <c r="A830" s="95"/>
      <c r="B830" s="95"/>
      <c r="C830" s="95"/>
      <c r="D830" s="95"/>
      <c r="E830" s="95"/>
      <c r="F830" s="95"/>
      <c r="G830" s="96"/>
      <c r="H830" s="96"/>
      <c r="I830" s="97"/>
      <c r="J830" s="97"/>
      <c r="K830" s="97"/>
      <c r="L830" s="97"/>
      <c r="M830" s="97"/>
      <c r="N830" s="98" t="str">
        <f ca="1" t="shared" si="48"/>
        <v/>
      </c>
      <c r="O830" s="98" t="str">
        <f ca="1">IF(A830="","",IF(ISERROR(MATCH($I830,SorP!B:B,0)),"",INDIRECT("'SorP'!$A$"&amp;MATCH($N830&amp;$I830,SorP!C:C,0))))</f>
        <v/>
      </c>
      <c r="P830" s="99"/>
      <c r="Q830" s="74" t="str">
        <f t="shared" si="49"/>
        <v/>
      </c>
      <c r="R830" s="74" t="b">
        <f t="shared" si="50"/>
        <v>1</v>
      </c>
      <c r="S830" s="74" t="str">
        <f t="shared" si="51"/>
        <v/>
      </c>
    </row>
    <row r="831" s="74" customFormat="1" ht="20.15" customHeight="1" spans="1:19">
      <c r="A831" s="95"/>
      <c r="B831" s="95"/>
      <c r="C831" s="95"/>
      <c r="D831" s="95"/>
      <c r="E831" s="95"/>
      <c r="F831" s="95"/>
      <c r="G831" s="96"/>
      <c r="H831" s="96"/>
      <c r="I831" s="97"/>
      <c r="J831" s="97"/>
      <c r="K831" s="97"/>
      <c r="L831" s="97"/>
      <c r="M831" s="97"/>
      <c r="N831" s="98" t="str">
        <f ca="1" t="shared" si="48"/>
        <v/>
      </c>
      <c r="O831" s="98" t="str">
        <f ca="1">IF(A831="","",IF(ISERROR(MATCH($I831,SorP!B:B,0)),"",INDIRECT("'SorP'!$A$"&amp;MATCH($N831&amp;$I831,SorP!C:C,0))))</f>
        <v/>
      </c>
      <c r="P831" s="99"/>
      <c r="Q831" s="74" t="str">
        <f t="shared" si="49"/>
        <v/>
      </c>
      <c r="R831" s="74" t="b">
        <f t="shared" si="50"/>
        <v>1</v>
      </c>
      <c r="S831" s="74" t="str">
        <f t="shared" si="51"/>
        <v/>
      </c>
    </row>
    <row r="832" s="74" customFormat="1" ht="20.15" customHeight="1" spans="1:19">
      <c r="A832" s="95"/>
      <c r="B832" s="95"/>
      <c r="C832" s="95"/>
      <c r="D832" s="95"/>
      <c r="E832" s="95"/>
      <c r="F832" s="95"/>
      <c r="G832" s="96"/>
      <c r="H832" s="96"/>
      <c r="I832" s="97"/>
      <c r="J832" s="97"/>
      <c r="K832" s="97"/>
      <c r="L832" s="97"/>
      <c r="M832" s="97"/>
      <c r="N832" s="98" t="str">
        <f ca="1" t="shared" si="48"/>
        <v/>
      </c>
      <c r="O832" s="98" t="str">
        <f ca="1">IF(A832="","",IF(ISERROR(MATCH($I832,SorP!B:B,0)),"",INDIRECT("'SorP'!$A$"&amp;MATCH($N832&amp;$I832,SorP!C:C,0))))</f>
        <v/>
      </c>
      <c r="P832" s="99"/>
      <c r="Q832" s="74" t="str">
        <f t="shared" si="49"/>
        <v/>
      </c>
      <c r="R832" s="74" t="b">
        <f t="shared" si="50"/>
        <v>1</v>
      </c>
      <c r="S832" s="74" t="str">
        <f t="shared" si="51"/>
        <v/>
      </c>
    </row>
    <row r="833" s="74" customFormat="1" ht="20.15" customHeight="1" spans="1:19">
      <c r="A833" s="95"/>
      <c r="B833" s="95"/>
      <c r="C833" s="95"/>
      <c r="D833" s="95"/>
      <c r="E833" s="95"/>
      <c r="F833" s="95"/>
      <c r="G833" s="96"/>
      <c r="H833" s="96"/>
      <c r="I833" s="97"/>
      <c r="J833" s="97"/>
      <c r="K833" s="97"/>
      <c r="L833" s="97"/>
      <c r="M833" s="97"/>
      <c r="N833" s="98" t="str">
        <f ca="1" t="shared" si="48"/>
        <v/>
      </c>
      <c r="O833" s="98" t="str">
        <f ca="1">IF(A833="","",IF(ISERROR(MATCH($I833,SorP!B:B,0)),"",INDIRECT("'SorP'!$A$"&amp;MATCH($N833&amp;$I833,SorP!C:C,0))))</f>
        <v/>
      </c>
      <c r="P833" s="99"/>
      <c r="Q833" s="74" t="str">
        <f t="shared" si="49"/>
        <v/>
      </c>
      <c r="R833" s="74" t="b">
        <f t="shared" si="50"/>
        <v>1</v>
      </c>
      <c r="S833" s="74" t="str">
        <f t="shared" si="51"/>
        <v/>
      </c>
    </row>
    <row r="834" s="74" customFormat="1" ht="20.15" customHeight="1" spans="1:19">
      <c r="A834" s="95"/>
      <c r="B834" s="95"/>
      <c r="C834" s="95"/>
      <c r="D834" s="95"/>
      <c r="E834" s="95"/>
      <c r="F834" s="95"/>
      <c r="G834" s="96"/>
      <c r="H834" s="96"/>
      <c r="I834" s="97"/>
      <c r="J834" s="97"/>
      <c r="K834" s="97"/>
      <c r="L834" s="97"/>
      <c r="M834" s="97"/>
      <c r="N834" s="98" t="str">
        <f ca="1" t="shared" si="48"/>
        <v/>
      </c>
      <c r="O834" s="98" t="str">
        <f ca="1">IF(A834="","",IF(ISERROR(MATCH($I834,SorP!B:B,0)),"",INDIRECT("'SorP'!$A$"&amp;MATCH($N834&amp;$I834,SorP!C:C,0))))</f>
        <v/>
      </c>
      <c r="P834" s="99"/>
      <c r="Q834" s="74" t="str">
        <f t="shared" si="49"/>
        <v/>
      </c>
      <c r="R834" s="74" t="b">
        <f t="shared" si="50"/>
        <v>1</v>
      </c>
      <c r="S834" s="74" t="str">
        <f t="shared" si="51"/>
        <v/>
      </c>
    </row>
    <row r="835" s="74" customFormat="1" ht="20.15" customHeight="1" spans="1:19">
      <c r="A835" s="95"/>
      <c r="B835" s="95"/>
      <c r="C835" s="95"/>
      <c r="D835" s="95"/>
      <c r="E835" s="95"/>
      <c r="F835" s="95"/>
      <c r="G835" s="96"/>
      <c r="H835" s="96"/>
      <c r="I835" s="97"/>
      <c r="J835" s="97"/>
      <c r="K835" s="97"/>
      <c r="L835" s="97"/>
      <c r="M835" s="97"/>
      <c r="N835" s="98" t="str">
        <f ca="1" t="shared" si="48"/>
        <v/>
      </c>
      <c r="O835" s="98" t="str">
        <f ca="1">IF(A835="","",IF(ISERROR(MATCH($I835,SorP!B:B,0)),"",INDIRECT("'SorP'!$A$"&amp;MATCH($N835&amp;$I835,SorP!C:C,0))))</f>
        <v/>
      </c>
      <c r="P835" s="99"/>
      <c r="Q835" s="74" t="str">
        <f t="shared" si="49"/>
        <v/>
      </c>
      <c r="R835" s="74" t="b">
        <f t="shared" si="50"/>
        <v>1</v>
      </c>
      <c r="S835" s="74" t="str">
        <f t="shared" si="51"/>
        <v/>
      </c>
    </row>
    <row r="836" s="74" customFormat="1" ht="20.15" customHeight="1" spans="1:19">
      <c r="A836" s="95"/>
      <c r="B836" s="95"/>
      <c r="C836" s="95"/>
      <c r="D836" s="95"/>
      <c r="E836" s="95"/>
      <c r="F836" s="95"/>
      <c r="G836" s="96"/>
      <c r="H836" s="96"/>
      <c r="I836" s="97"/>
      <c r="J836" s="97"/>
      <c r="K836" s="97"/>
      <c r="L836" s="97"/>
      <c r="M836" s="97"/>
      <c r="N836" s="98" t="str">
        <f ca="1" t="shared" si="48"/>
        <v/>
      </c>
      <c r="O836" s="98" t="str">
        <f ca="1">IF(A836="","",IF(ISERROR(MATCH($I836,SorP!B:B,0)),"",INDIRECT("'SorP'!$A$"&amp;MATCH($N836&amp;$I836,SorP!C:C,0))))</f>
        <v/>
      </c>
      <c r="P836" s="99"/>
      <c r="Q836" s="74" t="str">
        <f t="shared" si="49"/>
        <v/>
      </c>
      <c r="R836" s="74" t="b">
        <f t="shared" si="50"/>
        <v>1</v>
      </c>
      <c r="S836" s="74" t="str">
        <f t="shared" si="51"/>
        <v/>
      </c>
    </row>
    <row r="837" s="74" customFormat="1" ht="20.15" customHeight="1" spans="1:19">
      <c r="A837" s="95"/>
      <c r="B837" s="95"/>
      <c r="C837" s="95"/>
      <c r="D837" s="95"/>
      <c r="E837" s="95"/>
      <c r="F837" s="95"/>
      <c r="G837" s="96"/>
      <c r="H837" s="96"/>
      <c r="I837" s="97"/>
      <c r="J837" s="97"/>
      <c r="K837" s="97"/>
      <c r="L837" s="97"/>
      <c r="M837" s="97"/>
      <c r="N837" s="98" t="str">
        <f ca="1" t="shared" ref="N837:N900" si="52">IF(A837="","",IF(ISERROR(MATCH($F837,CL,0)),"Unknown",INDIRECT("'C'!$A$"&amp;MATCH($F837,CL,0)+1)))</f>
        <v/>
      </c>
      <c r="O837" s="98" t="str">
        <f ca="1">IF(A837="","",IF(ISERROR(MATCH($I837,SorP!B:B,0)),"",INDIRECT("'SorP'!$A$"&amp;MATCH($N837&amp;$I837,SorP!C:C,0))))</f>
        <v/>
      </c>
      <c r="P837" s="99"/>
      <c r="Q837" s="74" t="str">
        <f t="shared" ref="Q837:Q900" si="53">A837&amp;B837</f>
        <v/>
      </c>
      <c r="R837" s="74" t="b">
        <f t="shared" ref="R837:R900" si="54">OR(ISBLANK(B837),ISBLANK(C837))</f>
        <v>1</v>
      </c>
      <c r="S837" s="74" t="str">
        <f t="shared" ref="S837:S900" si="55">IF(R837,"",A837&amp;"+")</f>
        <v/>
      </c>
    </row>
    <row r="838" s="74" customFormat="1" ht="20.15" customHeight="1" spans="1:19">
      <c r="A838" s="95"/>
      <c r="B838" s="95"/>
      <c r="C838" s="95"/>
      <c r="D838" s="95"/>
      <c r="E838" s="95"/>
      <c r="F838" s="95"/>
      <c r="G838" s="96"/>
      <c r="H838" s="96"/>
      <c r="I838" s="97"/>
      <c r="J838" s="97"/>
      <c r="K838" s="97"/>
      <c r="L838" s="97"/>
      <c r="M838" s="97"/>
      <c r="N838" s="98" t="str">
        <f ca="1" t="shared" si="52"/>
        <v/>
      </c>
      <c r="O838" s="98" t="str">
        <f ca="1">IF(A838="","",IF(ISERROR(MATCH($I838,SorP!B:B,0)),"",INDIRECT("'SorP'!$A$"&amp;MATCH($N838&amp;$I838,SorP!C:C,0))))</f>
        <v/>
      </c>
      <c r="P838" s="99"/>
      <c r="Q838" s="74" t="str">
        <f t="shared" si="53"/>
        <v/>
      </c>
      <c r="R838" s="74" t="b">
        <f t="shared" si="54"/>
        <v>1</v>
      </c>
      <c r="S838" s="74" t="str">
        <f t="shared" si="55"/>
        <v/>
      </c>
    </row>
    <row r="839" s="74" customFormat="1" ht="20.15" customHeight="1" spans="1:19">
      <c r="A839" s="95"/>
      <c r="B839" s="95"/>
      <c r="C839" s="95"/>
      <c r="D839" s="95"/>
      <c r="E839" s="95"/>
      <c r="F839" s="95"/>
      <c r="G839" s="96"/>
      <c r="H839" s="96"/>
      <c r="I839" s="97"/>
      <c r="J839" s="97"/>
      <c r="K839" s="97"/>
      <c r="L839" s="97"/>
      <c r="M839" s="97"/>
      <c r="N839" s="98" t="str">
        <f ca="1" t="shared" si="52"/>
        <v/>
      </c>
      <c r="O839" s="98" t="str">
        <f ca="1">IF(A839="","",IF(ISERROR(MATCH($I839,SorP!B:B,0)),"",INDIRECT("'SorP'!$A$"&amp;MATCH($N839&amp;$I839,SorP!C:C,0))))</f>
        <v/>
      </c>
      <c r="P839" s="99"/>
      <c r="Q839" s="74" t="str">
        <f t="shared" si="53"/>
        <v/>
      </c>
      <c r="R839" s="74" t="b">
        <f t="shared" si="54"/>
        <v>1</v>
      </c>
      <c r="S839" s="74" t="str">
        <f t="shared" si="55"/>
        <v/>
      </c>
    </row>
    <row r="840" s="74" customFormat="1" ht="20.15" customHeight="1" spans="1:19">
      <c r="A840" s="95"/>
      <c r="B840" s="95"/>
      <c r="C840" s="95"/>
      <c r="D840" s="95"/>
      <c r="E840" s="95"/>
      <c r="F840" s="95"/>
      <c r="G840" s="96"/>
      <c r="H840" s="96"/>
      <c r="I840" s="97"/>
      <c r="J840" s="97"/>
      <c r="K840" s="97"/>
      <c r="L840" s="97"/>
      <c r="M840" s="97"/>
      <c r="N840" s="98" t="str">
        <f ca="1" t="shared" si="52"/>
        <v/>
      </c>
      <c r="O840" s="98" t="str">
        <f ca="1">IF(A840="","",IF(ISERROR(MATCH($I840,SorP!B:B,0)),"",INDIRECT("'SorP'!$A$"&amp;MATCH($N840&amp;$I840,SorP!C:C,0))))</f>
        <v/>
      </c>
      <c r="P840" s="99"/>
      <c r="Q840" s="74" t="str">
        <f t="shared" si="53"/>
        <v/>
      </c>
      <c r="R840" s="74" t="b">
        <f t="shared" si="54"/>
        <v>1</v>
      </c>
      <c r="S840" s="74" t="str">
        <f t="shared" si="55"/>
        <v/>
      </c>
    </row>
    <row r="841" s="74" customFormat="1" ht="20.15" customHeight="1" spans="1:19">
      <c r="A841" s="95"/>
      <c r="B841" s="95"/>
      <c r="C841" s="95"/>
      <c r="D841" s="95"/>
      <c r="E841" s="95"/>
      <c r="F841" s="95"/>
      <c r="G841" s="96"/>
      <c r="H841" s="96"/>
      <c r="I841" s="97"/>
      <c r="J841" s="97"/>
      <c r="K841" s="97"/>
      <c r="L841" s="97"/>
      <c r="M841" s="97"/>
      <c r="N841" s="98" t="str">
        <f ca="1" t="shared" si="52"/>
        <v/>
      </c>
      <c r="O841" s="98" t="str">
        <f ca="1">IF(A841="","",IF(ISERROR(MATCH($I841,SorP!B:B,0)),"",INDIRECT("'SorP'!$A$"&amp;MATCH($N841&amp;$I841,SorP!C:C,0))))</f>
        <v/>
      </c>
      <c r="P841" s="99"/>
      <c r="Q841" s="74" t="str">
        <f t="shared" si="53"/>
        <v/>
      </c>
      <c r="R841" s="74" t="b">
        <f t="shared" si="54"/>
        <v>1</v>
      </c>
      <c r="S841" s="74" t="str">
        <f t="shared" si="55"/>
        <v/>
      </c>
    </row>
    <row r="842" s="74" customFormat="1" ht="20.15" customHeight="1" spans="1:19">
      <c r="A842" s="95"/>
      <c r="B842" s="95"/>
      <c r="C842" s="95"/>
      <c r="D842" s="95"/>
      <c r="E842" s="95"/>
      <c r="F842" s="95"/>
      <c r="G842" s="96"/>
      <c r="H842" s="96"/>
      <c r="I842" s="97"/>
      <c r="J842" s="97"/>
      <c r="K842" s="97"/>
      <c r="L842" s="97"/>
      <c r="M842" s="97"/>
      <c r="N842" s="98" t="str">
        <f ca="1" t="shared" si="52"/>
        <v/>
      </c>
      <c r="O842" s="98" t="str">
        <f ca="1">IF(A842="","",IF(ISERROR(MATCH($I842,SorP!B:B,0)),"",INDIRECT("'SorP'!$A$"&amp;MATCH($N842&amp;$I842,SorP!C:C,0))))</f>
        <v/>
      </c>
      <c r="P842" s="99"/>
      <c r="Q842" s="74" t="str">
        <f t="shared" si="53"/>
        <v/>
      </c>
      <c r="R842" s="74" t="b">
        <f t="shared" si="54"/>
        <v>1</v>
      </c>
      <c r="S842" s="74" t="str">
        <f t="shared" si="55"/>
        <v/>
      </c>
    </row>
    <row r="843" s="74" customFormat="1" ht="20.15" customHeight="1" spans="1:19">
      <c r="A843" s="95"/>
      <c r="B843" s="95"/>
      <c r="C843" s="95"/>
      <c r="D843" s="95"/>
      <c r="E843" s="95"/>
      <c r="F843" s="95"/>
      <c r="G843" s="96"/>
      <c r="H843" s="96"/>
      <c r="I843" s="97"/>
      <c r="J843" s="97"/>
      <c r="K843" s="97"/>
      <c r="L843" s="97"/>
      <c r="M843" s="97"/>
      <c r="N843" s="98" t="str">
        <f ca="1" t="shared" si="52"/>
        <v/>
      </c>
      <c r="O843" s="98" t="str">
        <f ca="1">IF(A843="","",IF(ISERROR(MATCH($I843,SorP!B:B,0)),"",INDIRECT("'SorP'!$A$"&amp;MATCH($N843&amp;$I843,SorP!C:C,0))))</f>
        <v/>
      </c>
      <c r="P843" s="99"/>
      <c r="Q843" s="74" t="str">
        <f t="shared" si="53"/>
        <v/>
      </c>
      <c r="R843" s="74" t="b">
        <f t="shared" si="54"/>
        <v>1</v>
      </c>
      <c r="S843" s="74" t="str">
        <f t="shared" si="55"/>
        <v/>
      </c>
    </row>
    <row r="844" s="74" customFormat="1" ht="20.15" customHeight="1" spans="1:19">
      <c r="A844" s="95"/>
      <c r="B844" s="95"/>
      <c r="C844" s="95"/>
      <c r="D844" s="95"/>
      <c r="E844" s="95"/>
      <c r="F844" s="95"/>
      <c r="G844" s="96"/>
      <c r="H844" s="96"/>
      <c r="I844" s="97"/>
      <c r="J844" s="97"/>
      <c r="K844" s="97"/>
      <c r="L844" s="97"/>
      <c r="M844" s="97"/>
      <c r="N844" s="98" t="str">
        <f ca="1" t="shared" si="52"/>
        <v/>
      </c>
      <c r="O844" s="98" t="str">
        <f ca="1">IF(A844="","",IF(ISERROR(MATCH($I844,SorP!B:B,0)),"",INDIRECT("'SorP'!$A$"&amp;MATCH($N844&amp;$I844,SorP!C:C,0))))</f>
        <v/>
      </c>
      <c r="P844" s="99"/>
      <c r="Q844" s="74" t="str">
        <f t="shared" si="53"/>
        <v/>
      </c>
      <c r="R844" s="74" t="b">
        <f t="shared" si="54"/>
        <v>1</v>
      </c>
      <c r="S844" s="74" t="str">
        <f t="shared" si="55"/>
        <v/>
      </c>
    </row>
    <row r="845" s="74" customFormat="1" ht="20.15" customHeight="1" spans="1:19">
      <c r="A845" s="95"/>
      <c r="B845" s="95"/>
      <c r="C845" s="95"/>
      <c r="D845" s="95"/>
      <c r="E845" s="95"/>
      <c r="F845" s="95"/>
      <c r="G845" s="96"/>
      <c r="H845" s="96"/>
      <c r="I845" s="97"/>
      <c r="J845" s="97"/>
      <c r="K845" s="97"/>
      <c r="L845" s="97"/>
      <c r="M845" s="97"/>
      <c r="N845" s="98" t="str">
        <f ca="1" t="shared" si="52"/>
        <v/>
      </c>
      <c r="O845" s="98" t="str">
        <f ca="1">IF(A845="","",IF(ISERROR(MATCH($I845,SorP!B:B,0)),"",INDIRECT("'SorP'!$A$"&amp;MATCH($N845&amp;$I845,SorP!C:C,0))))</f>
        <v/>
      </c>
      <c r="P845" s="99"/>
      <c r="Q845" s="74" t="str">
        <f t="shared" si="53"/>
        <v/>
      </c>
      <c r="R845" s="74" t="b">
        <f t="shared" si="54"/>
        <v>1</v>
      </c>
      <c r="S845" s="74" t="str">
        <f t="shared" si="55"/>
        <v/>
      </c>
    </row>
    <row r="846" s="74" customFormat="1" ht="20.15" customHeight="1" spans="1:19">
      <c r="A846" s="95"/>
      <c r="B846" s="95"/>
      <c r="C846" s="95"/>
      <c r="D846" s="95"/>
      <c r="E846" s="95"/>
      <c r="F846" s="95"/>
      <c r="G846" s="96"/>
      <c r="H846" s="96"/>
      <c r="I846" s="97"/>
      <c r="J846" s="97"/>
      <c r="K846" s="97"/>
      <c r="L846" s="97"/>
      <c r="M846" s="97"/>
      <c r="N846" s="98" t="str">
        <f ca="1" t="shared" si="52"/>
        <v/>
      </c>
      <c r="O846" s="98" t="str">
        <f ca="1">IF(A846="","",IF(ISERROR(MATCH($I846,SorP!B:B,0)),"",INDIRECT("'SorP'!$A$"&amp;MATCH($N846&amp;$I846,SorP!C:C,0))))</f>
        <v/>
      </c>
      <c r="P846" s="99"/>
      <c r="Q846" s="74" t="str">
        <f t="shared" si="53"/>
        <v/>
      </c>
      <c r="R846" s="74" t="b">
        <f t="shared" si="54"/>
        <v>1</v>
      </c>
      <c r="S846" s="74" t="str">
        <f t="shared" si="55"/>
        <v/>
      </c>
    </row>
    <row r="847" s="74" customFormat="1" ht="20.15" customHeight="1" spans="1:19">
      <c r="A847" s="95"/>
      <c r="B847" s="95"/>
      <c r="C847" s="95"/>
      <c r="D847" s="95"/>
      <c r="E847" s="95"/>
      <c r="F847" s="95"/>
      <c r="G847" s="96"/>
      <c r="H847" s="96"/>
      <c r="I847" s="97"/>
      <c r="J847" s="97"/>
      <c r="K847" s="97"/>
      <c r="L847" s="97"/>
      <c r="M847" s="97"/>
      <c r="N847" s="98" t="str">
        <f ca="1" t="shared" si="52"/>
        <v/>
      </c>
      <c r="O847" s="98" t="str">
        <f ca="1">IF(A847="","",IF(ISERROR(MATCH($I847,SorP!B:B,0)),"",INDIRECT("'SorP'!$A$"&amp;MATCH($N847&amp;$I847,SorP!C:C,0))))</f>
        <v/>
      </c>
      <c r="P847" s="99"/>
      <c r="Q847" s="74" t="str">
        <f t="shared" si="53"/>
        <v/>
      </c>
      <c r="R847" s="74" t="b">
        <f t="shared" si="54"/>
        <v>1</v>
      </c>
      <c r="S847" s="74" t="str">
        <f t="shared" si="55"/>
        <v/>
      </c>
    </row>
    <row r="848" s="74" customFormat="1" ht="20.15" customHeight="1" spans="1:19">
      <c r="A848" s="95"/>
      <c r="B848" s="95"/>
      <c r="C848" s="95"/>
      <c r="D848" s="95"/>
      <c r="E848" s="95"/>
      <c r="F848" s="95"/>
      <c r="G848" s="96"/>
      <c r="H848" s="96"/>
      <c r="I848" s="97"/>
      <c r="J848" s="97"/>
      <c r="K848" s="97"/>
      <c r="L848" s="97"/>
      <c r="M848" s="97"/>
      <c r="N848" s="98" t="str">
        <f ca="1" t="shared" si="52"/>
        <v/>
      </c>
      <c r="O848" s="98" t="str">
        <f ca="1">IF(A848="","",IF(ISERROR(MATCH($I848,SorP!B:B,0)),"",INDIRECT("'SorP'!$A$"&amp;MATCH($N848&amp;$I848,SorP!C:C,0))))</f>
        <v/>
      </c>
      <c r="P848" s="99"/>
      <c r="Q848" s="74" t="str">
        <f t="shared" si="53"/>
        <v/>
      </c>
      <c r="R848" s="74" t="b">
        <f t="shared" si="54"/>
        <v>1</v>
      </c>
      <c r="S848" s="74" t="str">
        <f t="shared" si="55"/>
        <v/>
      </c>
    </row>
    <row r="849" s="74" customFormat="1" ht="20.15" customHeight="1" spans="1:19">
      <c r="A849" s="95"/>
      <c r="B849" s="95"/>
      <c r="C849" s="95"/>
      <c r="D849" s="95"/>
      <c r="E849" s="95"/>
      <c r="F849" s="95"/>
      <c r="G849" s="96"/>
      <c r="H849" s="96"/>
      <c r="I849" s="97"/>
      <c r="J849" s="97"/>
      <c r="K849" s="97"/>
      <c r="L849" s="97"/>
      <c r="M849" s="97"/>
      <c r="N849" s="98" t="str">
        <f ca="1" t="shared" si="52"/>
        <v/>
      </c>
      <c r="O849" s="98" t="str">
        <f ca="1">IF(A849="","",IF(ISERROR(MATCH($I849,SorP!B:B,0)),"",INDIRECT("'SorP'!$A$"&amp;MATCH($N849&amp;$I849,SorP!C:C,0))))</f>
        <v/>
      </c>
      <c r="P849" s="99"/>
      <c r="Q849" s="74" t="str">
        <f t="shared" si="53"/>
        <v/>
      </c>
      <c r="R849" s="74" t="b">
        <f t="shared" si="54"/>
        <v>1</v>
      </c>
      <c r="S849" s="74" t="str">
        <f t="shared" si="55"/>
        <v/>
      </c>
    </row>
    <row r="850" s="74" customFormat="1" ht="20.15" customHeight="1" spans="1:19">
      <c r="A850" s="95"/>
      <c r="B850" s="95"/>
      <c r="C850" s="95"/>
      <c r="D850" s="95"/>
      <c r="E850" s="95"/>
      <c r="F850" s="95"/>
      <c r="G850" s="96"/>
      <c r="H850" s="96"/>
      <c r="I850" s="97"/>
      <c r="J850" s="97"/>
      <c r="K850" s="97"/>
      <c r="L850" s="97"/>
      <c r="M850" s="97"/>
      <c r="N850" s="98" t="str">
        <f ca="1" t="shared" si="52"/>
        <v/>
      </c>
      <c r="O850" s="98" t="str">
        <f ca="1">IF(A850="","",IF(ISERROR(MATCH($I850,SorP!B:B,0)),"",INDIRECT("'SorP'!$A$"&amp;MATCH($N850&amp;$I850,SorP!C:C,0))))</f>
        <v/>
      </c>
      <c r="P850" s="99"/>
      <c r="Q850" s="74" t="str">
        <f t="shared" si="53"/>
        <v/>
      </c>
      <c r="R850" s="74" t="b">
        <f t="shared" si="54"/>
        <v>1</v>
      </c>
      <c r="S850" s="74" t="str">
        <f t="shared" si="55"/>
        <v/>
      </c>
    </row>
    <row r="851" s="74" customFormat="1" ht="20.15" customHeight="1" spans="1:19">
      <c r="A851" s="95"/>
      <c r="B851" s="95"/>
      <c r="C851" s="95"/>
      <c r="D851" s="95"/>
      <c r="E851" s="95"/>
      <c r="F851" s="95"/>
      <c r="G851" s="96"/>
      <c r="H851" s="96"/>
      <c r="I851" s="97"/>
      <c r="J851" s="97"/>
      <c r="K851" s="97"/>
      <c r="L851" s="97"/>
      <c r="M851" s="97"/>
      <c r="N851" s="98" t="str">
        <f ca="1" t="shared" si="52"/>
        <v/>
      </c>
      <c r="O851" s="98" t="str">
        <f ca="1">IF(A851="","",IF(ISERROR(MATCH($I851,SorP!B:B,0)),"",INDIRECT("'SorP'!$A$"&amp;MATCH($N851&amp;$I851,SorP!C:C,0))))</f>
        <v/>
      </c>
      <c r="P851" s="99"/>
      <c r="Q851" s="74" t="str">
        <f t="shared" si="53"/>
        <v/>
      </c>
      <c r="R851" s="74" t="b">
        <f t="shared" si="54"/>
        <v>1</v>
      </c>
      <c r="S851" s="74" t="str">
        <f t="shared" si="55"/>
        <v/>
      </c>
    </row>
    <row r="852" s="74" customFormat="1" ht="20.15" customHeight="1" spans="1:19">
      <c r="A852" s="95"/>
      <c r="B852" s="95"/>
      <c r="C852" s="95"/>
      <c r="D852" s="95"/>
      <c r="E852" s="95"/>
      <c r="F852" s="95"/>
      <c r="G852" s="96"/>
      <c r="H852" s="96"/>
      <c r="I852" s="97"/>
      <c r="J852" s="97"/>
      <c r="K852" s="97"/>
      <c r="L852" s="97"/>
      <c r="M852" s="97"/>
      <c r="N852" s="98" t="str">
        <f ca="1" t="shared" si="52"/>
        <v/>
      </c>
      <c r="O852" s="98" t="str">
        <f ca="1">IF(A852="","",IF(ISERROR(MATCH($I852,SorP!B:B,0)),"",INDIRECT("'SorP'!$A$"&amp;MATCH($N852&amp;$I852,SorP!C:C,0))))</f>
        <v/>
      </c>
      <c r="P852" s="99"/>
      <c r="Q852" s="74" t="str">
        <f t="shared" si="53"/>
        <v/>
      </c>
      <c r="R852" s="74" t="b">
        <f t="shared" si="54"/>
        <v>1</v>
      </c>
      <c r="S852" s="74" t="str">
        <f t="shared" si="55"/>
        <v/>
      </c>
    </row>
    <row r="853" s="74" customFormat="1" ht="20.15" customHeight="1" spans="1:19">
      <c r="A853" s="95"/>
      <c r="B853" s="95"/>
      <c r="C853" s="95"/>
      <c r="D853" s="95"/>
      <c r="E853" s="95"/>
      <c r="F853" s="95"/>
      <c r="G853" s="96"/>
      <c r="H853" s="96"/>
      <c r="I853" s="97"/>
      <c r="J853" s="97"/>
      <c r="K853" s="97"/>
      <c r="L853" s="97"/>
      <c r="M853" s="97"/>
      <c r="N853" s="98" t="str">
        <f ca="1" t="shared" si="52"/>
        <v/>
      </c>
      <c r="O853" s="98" t="str">
        <f ca="1">IF(A853="","",IF(ISERROR(MATCH($I853,SorP!B:B,0)),"",INDIRECT("'SorP'!$A$"&amp;MATCH($N853&amp;$I853,SorP!C:C,0))))</f>
        <v/>
      </c>
      <c r="P853" s="99"/>
      <c r="Q853" s="74" t="str">
        <f t="shared" si="53"/>
        <v/>
      </c>
      <c r="R853" s="74" t="b">
        <f t="shared" si="54"/>
        <v>1</v>
      </c>
      <c r="S853" s="74" t="str">
        <f t="shared" si="55"/>
        <v/>
      </c>
    </row>
    <row r="854" s="74" customFormat="1" ht="20.15" customHeight="1" spans="1:19">
      <c r="A854" s="95"/>
      <c r="B854" s="95"/>
      <c r="C854" s="95"/>
      <c r="D854" s="95"/>
      <c r="E854" s="95"/>
      <c r="F854" s="95"/>
      <c r="G854" s="96"/>
      <c r="H854" s="96"/>
      <c r="I854" s="97"/>
      <c r="J854" s="97"/>
      <c r="K854" s="97"/>
      <c r="L854" s="97"/>
      <c r="M854" s="97"/>
      <c r="N854" s="98" t="str">
        <f ca="1" t="shared" si="52"/>
        <v/>
      </c>
      <c r="O854" s="98" t="str">
        <f ca="1">IF(A854="","",IF(ISERROR(MATCH($I854,SorP!B:B,0)),"",INDIRECT("'SorP'!$A$"&amp;MATCH($N854&amp;$I854,SorP!C:C,0))))</f>
        <v/>
      </c>
      <c r="P854" s="99"/>
      <c r="Q854" s="74" t="str">
        <f t="shared" si="53"/>
        <v/>
      </c>
      <c r="R854" s="74" t="b">
        <f t="shared" si="54"/>
        <v>1</v>
      </c>
      <c r="S854" s="74" t="str">
        <f t="shared" si="55"/>
        <v/>
      </c>
    </row>
    <row r="855" s="74" customFormat="1" ht="20.15" customHeight="1" spans="1:19">
      <c r="A855" s="95"/>
      <c r="B855" s="95"/>
      <c r="C855" s="95"/>
      <c r="D855" s="95"/>
      <c r="E855" s="95"/>
      <c r="F855" s="95"/>
      <c r="G855" s="96"/>
      <c r="H855" s="96"/>
      <c r="I855" s="97"/>
      <c r="J855" s="97"/>
      <c r="K855" s="97"/>
      <c r="L855" s="97"/>
      <c r="M855" s="97"/>
      <c r="N855" s="98" t="str">
        <f ca="1" t="shared" si="52"/>
        <v/>
      </c>
      <c r="O855" s="98" t="str">
        <f ca="1">IF(A855="","",IF(ISERROR(MATCH($I855,SorP!B:B,0)),"",INDIRECT("'SorP'!$A$"&amp;MATCH($N855&amp;$I855,SorP!C:C,0))))</f>
        <v/>
      </c>
      <c r="P855" s="99"/>
      <c r="Q855" s="74" t="str">
        <f t="shared" si="53"/>
        <v/>
      </c>
      <c r="R855" s="74" t="b">
        <f t="shared" si="54"/>
        <v>1</v>
      </c>
      <c r="S855" s="74" t="str">
        <f t="shared" si="55"/>
        <v/>
      </c>
    </row>
    <row r="856" s="74" customFormat="1" ht="20.15" customHeight="1" spans="1:19">
      <c r="A856" s="95"/>
      <c r="B856" s="95"/>
      <c r="C856" s="95"/>
      <c r="D856" s="95"/>
      <c r="E856" s="95"/>
      <c r="F856" s="95"/>
      <c r="G856" s="96"/>
      <c r="H856" s="96"/>
      <c r="I856" s="97"/>
      <c r="J856" s="97"/>
      <c r="K856" s="97"/>
      <c r="L856" s="97"/>
      <c r="M856" s="97"/>
      <c r="N856" s="98" t="str">
        <f ca="1" t="shared" si="52"/>
        <v/>
      </c>
      <c r="O856" s="98" t="str">
        <f ca="1">IF(A856="","",IF(ISERROR(MATCH($I856,SorP!B:B,0)),"",INDIRECT("'SorP'!$A$"&amp;MATCH($N856&amp;$I856,SorP!C:C,0))))</f>
        <v/>
      </c>
      <c r="P856" s="99"/>
      <c r="Q856" s="74" t="str">
        <f t="shared" si="53"/>
        <v/>
      </c>
      <c r="R856" s="74" t="b">
        <f t="shared" si="54"/>
        <v>1</v>
      </c>
      <c r="S856" s="74" t="str">
        <f t="shared" si="55"/>
        <v/>
      </c>
    </row>
    <row r="857" s="74" customFormat="1" ht="20.15" customHeight="1" spans="1:19">
      <c r="A857" s="95"/>
      <c r="B857" s="95"/>
      <c r="C857" s="95"/>
      <c r="D857" s="95"/>
      <c r="E857" s="95"/>
      <c r="F857" s="95"/>
      <c r="G857" s="96"/>
      <c r="H857" s="96"/>
      <c r="I857" s="97"/>
      <c r="J857" s="97"/>
      <c r="K857" s="97"/>
      <c r="L857" s="97"/>
      <c r="M857" s="97"/>
      <c r="N857" s="98" t="str">
        <f ca="1" t="shared" si="52"/>
        <v/>
      </c>
      <c r="O857" s="98" t="str">
        <f ca="1">IF(A857="","",IF(ISERROR(MATCH($I857,SorP!B:B,0)),"",INDIRECT("'SorP'!$A$"&amp;MATCH($N857&amp;$I857,SorP!C:C,0))))</f>
        <v/>
      </c>
      <c r="P857" s="99"/>
      <c r="Q857" s="74" t="str">
        <f t="shared" si="53"/>
        <v/>
      </c>
      <c r="R857" s="74" t="b">
        <f t="shared" si="54"/>
        <v>1</v>
      </c>
      <c r="S857" s="74" t="str">
        <f t="shared" si="55"/>
        <v/>
      </c>
    </row>
    <row r="858" s="74" customFormat="1" ht="20.15" customHeight="1" spans="1:19">
      <c r="A858" s="95"/>
      <c r="B858" s="95"/>
      <c r="C858" s="95"/>
      <c r="D858" s="95"/>
      <c r="E858" s="95"/>
      <c r="F858" s="95"/>
      <c r="G858" s="96"/>
      <c r="H858" s="96"/>
      <c r="I858" s="97"/>
      <c r="J858" s="97"/>
      <c r="K858" s="97"/>
      <c r="L858" s="97"/>
      <c r="M858" s="97"/>
      <c r="N858" s="98" t="str">
        <f ca="1" t="shared" si="52"/>
        <v/>
      </c>
      <c r="O858" s="98" t="str">
        <f ca="1">IF(A858="","",IF(ISERROR(MATCH($I858,SorP!B:B,0)),"",INDIRECT("'SorP'!$A$"&amp;MATCH($N858&amp;$I858,SorP!C:C,0))))</f>
        <v/>
      </c>
      <c r="P858" s="99"/>
      <c r="Q858" s="74" t="str">
        <f t="shared" si="53"/>
        <v/>
      </c>
      <c r="R858" s="74" t="b">
        <f t="shared" si="54"/>
        <v>1</v>
      </c>
      <c r="S858" s="74" t="str">
        <f t="shared" si="55"/>
        <v/>
      </c>
    </row>
    <row r="859" s="74" customFormat="1" ht="20.15" customHeight="1" spans="1:19">
      <c r="A859" s="95"/>
      <c r="B859" s="95"/>
      <c r="C859" s="95"/>
      <c r="D859" s="95"/>
      <c r="E859" s="95"/>
      <c r="F859" s="95"/>
      <c r="G859" s="96"/>
      <c r="H859" s="96"/>
      <c r="I859" s="97"/>
      <c r="J859" s="97"/>
      <c r="K859" s="97"/>
      <c r="L859" s="97"/>
      <c r="M859" s="97"/>
      <c r="N859" s="98" t="str">
        <f ca="1" t="shared" si="52"/>
        <v/>
      </c>
      <c r="O859" s="98" t="str">
        <f ca="1">IF(A859="","",IF(ISERROR(MATCH($I859,SorP!B:B,0)),"",INDIRECT("'SorP'!$A$"&amp;MATCH($N859&amp;$I859,SorP!C:C,0))))</f>
        <v/>
      </c>
      <c r="P859" s="99"/>
      <c r="Q859" s="74" t="str">
        <f t="shared" si="53"/>
        <v/>
      </c>
      <c r="R859" s="74" t="b">
        <f t="shared" si="54"/>
        <v>1</v>
      </c>
      <c r="S859" s="74" t="str">
        <f t="shared" si="55"/>
        <v/>
      </c>
    </row>
    <row r="860" s="74" customFormat="1" ht="20.15" customHeight="1" spans="1:19">
      <c r="A860" s="95"/>
      <c r="B860" s="95"/>
      <c r="C860" s="95"/>
      <c r="D860" s="95"/>
      <c r="E860" s="95"/>
      <c r="F860" s="95"/>
      <c r="G860" s="96"/>
      <c r="H860" s="96"/>
      <c r="I860" s="97"/>
      <c r="J860" s="97"/>
      <c r="K860" s="97"/>
      <c r="L860" s="97"/>
      <c r="M860" s="97"/>
      <c r="N860" s="98" t="str">
        <f ca="1" t="shared" si="52"/>
        <v/>
      </c>
      <c r="O860" s="98" t="str">
        <f ca="1">IF(A860="","",IF(ISERROR(MATCH($I860,SorP!B:B,0)),"",INDIRECT("'SorP'!$A$"&amp;MATCH($N860&amp;$I860,SorP!C:C,0))))</f>
        <v/>
      </c>
      <c r="P860" s="99"/>
      <c r="Q860" s="74" t="str">
        <f t="shared" si="53"/>
        <v/>
      </c>
      <c r="R860" s="74" t="b">
        <f t="shared" si="54"/>
        <v>1</v>
      </c>
      <c r="S860" s="74" t="str">
        <f t="shared" si="55"/>
        <v/>
      </c>
    </row>
    <row r="861" s="74" customFormat="1" ht="20.15" customHeight="1" spans="1:19">
      <c r="A861" s="95"/>
      <c r="B861" s="95"/>
      <c r="C861" s="95"/>
      <c r="D861" s="95"/>
      <c r="E861" s="95"/>
      <c r="F861" s="95"/>
      <c r="G861" s="96"/>
      <c r="H861" s="96"/>
      <c r="I861" s="97"/>
      <c r="J861" s="97"/>
      <c r="K861" s="97"/>
      <c r="L861" s="97"/>
      <c r="M861" s="97"/>
      <c r="N861" s="98" t="str">
        <f ca="1" t="shared" si="52"/>
        <v/>
      </c>
      <c r="O861" s="98" t="str">
        <f ca="1">IF(A861="","",IF(ISERROR(MATCH($I861,SorP!B:B,0)),"",INDIRECT("'SorP'!$A$"&amp;MATCH($N861&amp;$I861,SorP!C:C,0))))</f>
        <v/>
      </c>
      <c r="P861" s="99"/>
      <c r="Q861" s="74" t="str">
        <f t="shared" si="53"/>
        <v/>
      </c>
      <c r="R861" s="74" t="b">
        <f t="shared" si="54"/>
        <v>1</v>
      </c>
      <c r="S861" s="74" t="str">
        <f t="shared" si="55"/>
        <v/>
      </c>
    </row>
    <row r="862" s="74" customFormat="1" ht="20.15" customHeight="1" spans="1:19">
      <c r="A862" s="95"/>
      <c r="B862" s="95"/>
      <c r="C862" s="95"/>
      <c r="D862" s="95"/>
      <c r="E862" s="95"/>
      <c r="F862" s="95"/>
      <c r="G862" s="96"/>
      <c r="H862" s="96"/>
      <c r="I862" s="97"/>
      <c r="J862" s="97"/>
      <c r="K862" s="97"/>
      <c r="L862" s="97"/>
      <c r="M862" s="97"/>
      <c r="N862" s="98" t="str">
        <f ca="1" t="shared" si="52"/>
        <v/>
      </c>
      <c r="O862" s="98" t="str">
        <f ca="1">IF(A862="","",IF(ISERROR(MATCH($I862,SorP!B:B,0)),"",INDIRECT("'SorP'!$A$"&amp;MATCH($N862&amp;$I862,SorP!C:C,0))))</f>
        <v/>
      </c>
      <c r="P862" s="99"/>
      <c r="Q862" s="74" t="str">
        <f t="shared" si="53"/>
        <v/>
      </c>
      <c r="R862" s="74" t="b">
        <f t="shared" si="54"/>
        <v>1</v>
      </c>
      <c r="S862" s="74" t="str">
        <f t="shared" si="55"/>
        <v/>
      </c>
    </row>
    <row r="863" s="74" customFormat="1" ht="20.15" customHeight="1" spans="1:19">
      <c r="A863" s="95"/>
      <c r="B863" s="95"/>
      <c r="C863" s="95"/>
      <c r="D863" s="95"/>
      <c r="E863" s="95"/>
      <c r="F863" s="95"/>
      <c r="G863" s="96"/>
      <c r="H863" s="96"/>
      <c r="I863" s="97"/>
      <c r="J863" s="97"/>
      <c r="K863" s="97"/>
      <c r="L863" s="97"/>
      <c r="M863" s="97"/>
      <c r="N863" s="98" t="str">
        <f ca="1" t="shared" si="52"/>
        <v/>
      </c>
      <c r="O863" s="98" t="str">
        <f ca="1">IF(A863="","",IF(ISERROR(MATCH($I863,SorP!B:B,0)),"",INDIRECT("'SorP'!$A$"&amp;MATCH($N863&amp;$I863,SorP!C:C,0))))</f>
        <v/>
      </c>
      <c r="P863" s="99"/>
      <c r="Q863" s="74" t="str">
        <f t="shared" si="53"/>
        <v/>
      </c>
      <c r="R863" s="74" t="b">
        <f t="shared" si="54"/>
        <v>1</v>
      </c>
      <c r="S863" s="74" t="str">
        <f t="shared" si="55"/>
        <v/>
      </c>
    </row>
    <row r="864" s="74" customFormat="1" ht="20.15" customHeight="1" spans="1:19">
      <c r="A864" s="95"/>
      <c r="B864" s="95"/>
      <c r="C864" s="95"/>
      <c r="D864" s="95"/>
      <c r="E864" s="95"/>
      <c r="F864" s="95"/>
      <c r="G864" s="96"/>
      <c r="H864" s="96"/>
      <c r="I864" s="97"/>
      <c r="J864" s="97"/>
      <c r="K864" s="97"/>
      <c r="L864" s="97"/>
      <c r="M864" s="97"/>
      <c r="N864" s="98" t="str">
        <f ca="1" t="shared" si="52"/>
        <v/>
      </c>
      <c r="O864" s="98" t="str">
        <f ca="1">IF(A864="","",IF(ISERROR(MATCH($I864,SorP!B:B,0)),"",INDIRECT("'SorP'!$A$"&amp;MATCH($N864&amp;$I864,SorP!C:C,0))))</f>
        <v/>
      </c>
      <c r="P864" s="99"/>
      <c r="Q864" s="74" t="str">
        <f t="shared" si="53"/>
        <v/>
      </c>
      <c r="R864" s="74" t="b">
        <f t="shared" si="54"/>
        <v>1</v>
      </c>
      <c r="S864" s="74" t="str">
        <f t="shared" si="55"/>
        <v/>
      </c>
    </row>
    <row r="865" s="74" customFormat="1" ht="20.15" customHeight="1" spans="1:19">
      <c r="A865" s="95"/>
      <c r="B865" s="95"/>
      <c r="C865" s="95"/>
      <c r="D865" s="95"/>
      <c r="E865" s="95"/>
      <c r="F865" s="95"/>
      <c r="G865" s="96"/>
      <c r="H865" s="96"/>
      <c r="I865" s="97"/>
      <c r="J865" s="97"/>
      <c r="K865" s="97"/>
      <c r="L865" s="97"/>
      <c r="M865" s="97"/>
      <c r="N865" s="98" t="str">
        <f ca="1" t="shared" si="52"/>
        <v/>
      </c>
      <c r="O865" s="98" t="str">
        <f ca="1">IF(A865="","",IF(ISERROR(MATCH($I865,SorP!B:B,0)),"",INDIRECT("'SorP'!$A$"&amp;MATCH($N865&amp;$I865,SorP!C:C,0))))</f>
        <v/>
      </c>
      <c r="P865" s="99"/>
      <c r="Q865" s="74" t="str">
        <f t="shared" si="53"/>
        <v/>
      </c>
      <c r="R865" s="74" t="b">
        <f t="shared" si="54"/>
        <v>1</v>
      </c>
      <c r="S865" s="74" t="str">
        <f t="shared" si="55"/>
        <v/>
      </c>
    </row>
    <row r="866" s="74" customFormat="1" ht="20.15" customHeight="1" spans="1:19">
      <c r="A866" s="95"/>
      <c r="B866" s="95"/>
      <c r="C866" s="95"/>
      <c r="D866" s="95"/>
      <c r="E866" s="95"/>
      <c r="F866" s="95"/>
      <c r="G866" s="96"/>
      <c r="H866" s="96"/>
      <c r="I866" s="97"/>
      <c r="J866" s="97"/>
      <c r="K866" s="97"/>
      <c r="L866" s="97"/>
      <c r="M866" s="97"/>
      <c r="N866" s="98" t="str">
        <f ca="1" t="shared" si="52"/>
        <v/>
      </c>
      <c r="O866" s="98" t="str">
        <f ca="1">IF(A866="","",IF(ISERROR(MATCH($I866,SorP!B:B,0)),"",INDIRECT("'SorP'!$A$"&amp;MATCH($N866&amp;$I866,SorP!C:C,0))))</f>
        <v/>
      </c>
      <c r="P866" s="99"/>
      <c r="Q866" s="74" t="str">
        <f t="shared" si="53"/>
        <v/>
      </c>
      <c r="R866" s="74" t="b">
        <f t="shared" si="54"/>
        <v>1</v>
      </c>
      <c r="S866" s="74" t="str">
        <f t="shared" si="55"/>
        <v/>
      </c>
    </row>
    <row r="867" s="74" customFormat="1" ht="20.15" customHeight="1" spans="1:19">
      <c r="A867" s="95"/>
      <c r="B867" s="95"/>
      <c r="C867" s="95"/>
      <c r="D867" s="95"/>
      <c r="E867" s="95"/>
      <c r="F867" s="95"/>
      <c r="G867" s="96"/>
      <c r="H867" s="96"/>
      <c r="I867" s="97"/>
      <c r="J867" s="97"/>
      <c r="K867" s="97"/>
      <c r="L867" s="97"/>
      <c r="M867" s="97"/>
      <c r="N867" s="98" t="str">
        <f ca="1" t="shared" si="52"/>
        <v/>
      </c>
      <c r="O867" s="98" t="str">
        <f ca="1">IF(A867="","",IF(ISERROR(MATCH($I867,SorP!B:B,0)),"",INDIRECT("'SorP'!$A$"&amp;MATCH($N867&amp;$I867,SorP!C:C,0))))</f>
        <v/>
      </c>
      <c r="P867" s="99"/>
      <c r="Q867" s="74" t="str">
        <f t="shared" si="53"/>
        <v/>
      </c>
      <c r="R867" s="74" t="b">
        <f t="shared" si="54"/>
        <v>1</v>
      </c>
      <c r="S867" s="74" t="str">
        <f t="shared" si="55"/>
        <v/>
      </c>
    </row>
    <row r="868" s="74" customFormat="1" ht="20.15" customHeight="1" spans="1:19">
      <c r="A868" s="95"/>
      <c r="B868" s="95"/>
      <c r="C868" s="95"/>
      <c r="D868" s="95"/>
      <c r="E868" s="95"/>
      <c r="F868" s="95"/>
      <c r="G868" s="96"/>
      <c r="H868" s="96"/>
      <c r="I868" s="97"/>
      <c r="J868" s="97"/>
      <c r="K868" s="97"/>
      <c r="L868" s="97"/>
      <c r="M868" s="97"/>
      <c r="N868" s="98" t="str">
        <f ca="1" t="shared" si="52"/>
        <v/>
      </c>
      <c r="O868" s="98" t="str">
        <f ca="1">IF(A868="","",IF(ISERROR(MATCH($I868,SorP!B:B,0)),"",INDIRECT("'SorP'!$A$"&amp;MATCH($N868&amp;$I868,SorP!C:C,0))))</f>
        <v/>
      </c>
      <c r="P868" s="99"/>
      <c r="Q868" s="74" t="str">
        <f t="shared" si="53"/>
        <v/>
      </c>
      <c r="R868" s="74" t="b">
        <f t="shared" si="54"/>
        <v>1</v>
      </c>
      <c r="S868" s="74" t="str">
        <f t="shared" si="55"/>
        <v/>
      </c>
    </row>
    <row r="869" s="74" customFormat="1" ht="20.15" customHeight="1" spans="1:19">
      <c r="A869" s="95"/>
      <c r="B869" s="95"/>
      <c r="C869" s="95"/>
      <c r="D869" s="95"/>
      <c r="E869" s="95"/>
      <c r="F869" s="95"/>
      <c r="G869" s="96"/>
      <c r="H869" s="96"/>
      <c r="I869" s="97"/>
      <c r="J869" s="97"/>
      <c r="K869" s="97"/>
      <c r="L869" s="97"/>
      <c r="M869" s="97"/>
      <c r="N869" s="98" t="str">
        <f ca="1" t="shared" si="52"/>
        <v/>
      </c>
      <c r="O869" s="98" t="str">
        <f ca="1">IF(A869="","",IF(ISERROR(MATCH($I869,SorP!B:B,0)),"",INDIRECT("'SorP'!$A$"&amp;MATCH($N869&amp;$I869,SorP!C:C,0))))</f>
        <v/>
      </c>
      <c r="P869" s="99"/>
      <c r="Q869" s="74" t="str">
        <f t="shared" si="53"/>
        <v/>
      </c>
      <c r="R869" s="74" t="b">
        <f t="shared" si="54"/>
        <v>1</v>
      </c>
      <c r="S869" s="74" t="str">
        <f t="shared" si="55"/>
        <v/>
      </c>
    </row>
    <row r="870" s="74" customFormat="1" ht="20.15" customHeight="1" spans="1:19">
      <c r="A870" s="95"/>
      <c r="B870" s="95"/>
      <c r="C870" s="95"/>
      <c r="D870" s="95"/>
      <c r="E870" s="95"/>
      <c r="F870" s="95"/>
      <c r="G870" s="96"/>
      <c r="H870" s="96"/>
      <c r="I870" s="97"/>
      <c r="J870" s="97"/>
      <c r="K870" s="97"/>
      <c r="L870" s="97"/>
      <c r="M870" s="97"/>
      <c r="N870" s="98" t="str">
        <f ca="1" t="shared" si="52"/>
        <v/>
      </c>
      <c r="O870" s="98" t="str">
        <f ca="1">IF(A870="","",IF(ISERROR(MATCH($I870,SorP!B:B,0)),"",INDIRECT("'SorP'!$A$"&amp;MATCH($N870&amp;$I870,SorP!C:C,0))))</f>
        <v/>
      </c>
      <c r="P870" s="99"/>
      <c r="Q870" s="74" t="str">
        <f t="shared" si="53"/>
        <v/>
      </c>
      <c r="R870" s="74" t="b">
        <f t="shared" si="54"/>
        <v>1</v>
      </c>
      <c r="S870" s="74" t="str">
        <f t="shared" si="55"/>
        <v/>
      </c>
    </row>
    <row r="871" s="74" customFormat="1" ht="20.15" customHeight="1" spans="1:19">
      <c r="A871" s="95"/>
      <c r="B871" s="95"/>
      <c r="C871" s="95"/>
      <c r="D871" s="95"/>
      <c r="E871" s="95"/>
      <c r="F871" s="95"/>
      <c r="G871" s="96"/>
      <c r="H871" s="96"/>
      <c r="I871" s="97"/>
      <c r="J871" s="97"/>
      <c r="K871" s="97"/>
      <c r="L871" s="97"/>
      <c r="M871" s="97"/>
      <c r="N871" s="98" t="str">
        <f ca="1" t="shared" si="52"/>
        <v/>
      </c>
      <c r="O871" s="98" t="str">
        <f ca="1">IF(A871="","",IF(ISERROR(MATCH($I871,SorP!B:B,0)),"",INDIRECT("'SorP'!$A$"&amp;MATCH($N871&amp;$I871,SorP!C:C,0))))</f>
        <v/>
      </c>
      <c r="P871" s="99"/>
      <c r="Q871" s="74" t="str">
        <f t="shared" si="53"/>
        <v/>
      </c>
      <c r="R871" s="74" t="b">
        <f t="shared" si="54"/>
        <v>1</v>
      </c>
      <c r="S871" s="74" t="str">
        <f t="shared" si="55"/>
        <v/>
      </c>
    </row>
    <row r="872" s="74" customFormat="1" ht="20.15" customHeight="1" spans="1:19">
      <c r="A872" s="95"/>
      <c r="B872" s="95"/>
      <c r="C872" s="95"/>
      <c r="D872" s="95"/>
      <c r="E872" s="95"/>
      <c r="F872" s="95"/>
      <c r="G872" s="96"/>
      <c r="H872" s="96"/>
      <c r="I872" s="97"/>
      <c r="J872" s="97"/>
      <c r="K872" s="97"/>
      <c r="L872" s="97"/>
      <c r="M872" s="97"/>
      <c r="N872" s="98" t="str">
        <f ca="1" t="shared" si="52"/>
        <v/>
      </c>
      <c r="O872" s="98" t="str">
        <f ca="1">IF(A872="","",IF(ISERROR(MATCH($I872,SorP!B:B,0)),"",INDIRECT("'SorP'!$A$"&amp;MATCH($N872&amp;$I872,SorP!C:C,0))))</f>
        <v/>
      </c>
      <c r="P872" s="99"/>
      <c r="Q872" s="74" t="str">
        <f t="shared" si="53"/>
        <v/>
      </c>
      <c r="R872" s="74" t="b">
        <f t="shared" si="54"/>
        <v>1</v>
      </c>
      <c r="S872" s="74" t="str">
        <f t="shared" si="55"/>
        <v/>
      </c>
    </row>
    <row r="873" s="74" customFormat="1" ht="20.15" customHeight="1" spans="1:19">
      <c r="A873" s="95"/>
      <c r="B873" s="95"/>
      <c r="C873" s="95"/>
      <c r="D873" s="95"/>
      <c r="E873" s="95"/>
      <c r="F873" s="95"/>
      <c r="G873" s="96"/>
      <c r="H873" s="96"/>
      <c r="I873" s="97"/>
      <c r="J873" s="97"/>
      <c r="K873" s="97"/>
      <c r="L873" s="97"/>
      <c r="M873" s="97"/>
      <c r="N873" s="98" t="str">
        <f ca="1" t="shared" si="52"/>
        <v/>
      </c>
      <c r="O873" s="98" t="str">
        <f ca="1">IF(A873="","",IF(ISERROR(MATCH($I873,SorP!B:B,0)),"",INDIRECT("'SorP'!$A$"&amp;MATCH($N873&amp;$I873,SorP!C:C,0))))</f>
        <v/>
      </c>
      <c r="P873" s="99"/>
      <c r="Q873" s="74" t="str">
        <f t="shared" si="53"/>
        <v/>
      </c>
      <c r="R873" s="74" t="b">
        <f t="shared" si="54"/>
        <v>1</v>
      </c>
      <c r="S873" s="74" t="str">
        <f t="shared" si="55"/>
        <v/>
      </c>
    </row>
    <row r="874" s="74" customFormat="1" ht="20.15" customHeight="1" spans="1:19">
      <c r="A874" s="95"/>
      <c r="B874" s="95"/>
      <c r="C874" s="95"/>
      <c r="D874" s="95"/>
      <c r="E874" s="95"/>
      <c r="F874" s="95"/>
      <c r="G874" s="96"/>
      <c r="H874" s="96"/>
      <c r="I874" s="97"/>
      <c r="J874" s="97"/>
      <c r="K874" s="97"/>
      <c r="L874" s="97"/>
      <c r="M874" s="97"/>
      <c r="N874" s="98" t="str">
        <f ca="1" t="shared" si="52"/>
        <v/>
      </c>
      <c r="O874" s="98" t="str">
        <f ca="1">IF(A874="","",IF(ISERROR(MATCH($I874,SorP!B:B,0)),"",INDIRECT("'SorP'!$A$"&amp;MATCH($N874&amp;$I874,SorP!C:C,0))))</f>
        <v/>
      </c>
      <c r="P874" s="99"/>
      <c r="Q874" s="74" t="str">
        <f t="shared" si="53"/>
        <v/>
      </c>
      <c r="R874" s="74" t="b">
        <f t="shared" si="54"/>
        <v>1</v>
      </c>
      <c r="S874" s="74" t="str">
        <f t="shared" si="55"/>
        <v/>
      </c>
    </row>
    <row r="875" s="74" customFormat="1" ht="20.15" customHeight="1" spans="1:19">
      <c r="A875" s="95"/>
      <c r="B875" s="95"/>
      <c r="C875" s="95"/>
      <c r="D875" s="95"/>
      <c r="E875" s="95"/>
      <c r="F875" s="95"/>
      <c r="G875" s="96"/>
      <c r="H875" s="96"/>
      <c r="I875" s="97"/>
      <c r="J875" s="97"/>
      <c r="K875" s="97"/>
      <c r="L875" s="97"/>
      <c r="M875" s="97"/>
      <c r="N875" s="98" t="str">
        <f ca="1" t="shared" si="52"/>
        <v/>
      </c>
      <c r="O875" s="98" t="str">
        <f ca="1">IF(A875="","",IF(ISERROR(MATCH($I875,SorP!B:B,0)),"",INDIRECT("'SorP'!$A$"&amp;MATCH($N875&amp;$I875,SorP!C:C,0))))</f>
        <v/>
      </c>
      <c r="P875" s="99"/>
      <c r="Q875" s="74" t="str">
        <f t="shared" si="53"/>
        <v/>
      </c>
      <c r="R875" s="74" t="b">
        <f t="shared" si="54"/>
        <v>1</v>
      </c>
      <c r="S875" s="74" t="str">
        <f t="shared" si="55"/>
        <v/>
      </c>
    </row>
    <row r="876" s="74" customFormat="1" ht="20.15" customHeight="1" spans="1:19">
      <c r="A876" s="95"/>
      <c r="B876" s="95"/>
      <c r="C876" s="95"/>
      <c r="D876" s="95"/>
      <c r="E876" s="95"/>
      <c r="F876" s="95"/>
      <c r="G876" s="96"/>
      <c r="H876" s="96"/>
      <c r="I876" s="97"/>
      <c r="J876" s="97"/>
      <c r="K876" s="97"/>
      <c r="L876" s="97"/>
      <c r="M876" s="97"/>
      <c r="N876" s="98" t="str">
        <f ca="1" t="shared" si="52"/>
        <v/>
      </c>
      <c r="O876" s="98" t="str">
        <f ca="1">IF(A876="","",IF(ISERROR(MATCH($I876,SorP!B:B,0)),"",INDIRECT("'SorP'!$A$"&amp;MATCH($N876&amp;$I876,SorP!C:C,0))))</f>
        <v/>
      </c>
      <c r="P876" s="99"/>
      <c r="Q876" s="74" t="str">
        <f t="shared" si="53"/>
        <v/>
      </c>
      <c r="R876" s="74" t="b">
        <f t="shared" si="54"/>
        <v>1</v>
      </c>
      <c r="S876" s="74" t="str">
        <f t="shared" si="55"/>
        <v/>
      </c>
    </row>
    <row r="877" s="74" customFormat="1" ht="20.15" customHeight="1" spans="1:19">
      <c r="A877" s="95"/>
      <c r="B877" s="95"/>
      <c r="C877" s="95"/>
      <c r="D877" s="95"/>
      <c r="E877" s="95"/>
      <c r="F877" s="95"/>
      <c r="G877" s="96"/>
      <c r="H877" s="96"/>
      <c r="I877" s="97"/>
      <c r="J877" s="97"/>
      <c r="K877" s="97"/>
      <c r="L877" s="97"/>
      <c r="M877" s="97"/>
      <c r="N877" s="98" t="str">
        <f ca="1" t="shared" si="52"/>
        <v/>
      </c>
      <c r="O877" s="98" t="str">
        <f ca="1">IF(A877="","",IF(ISERROR(MATCH($I877,SorP!B:B,0)),"",INDIRECT("'SorP'!$A$"&amp;MATCH($N877&amp;$I877,SorP!C:C,0))))</f>
        <v/>
      </c>
      <c r="P877" s="99"/>
      <c r="Q877" s="74" t="str">
        <f t="shared" si="53"/>
        <v/>
      </c>
      <c r="R877" s="74" t="b">
        <f t="shared" si="54"/>
        <v>1</v>
      </c>
      <c r="S877" s="74" t="str">
        <f t="shared" si="55"/>
        <v/>
      </c>
    </row>
    <row r="878" s="74" customFormat="1" ht="20.15" customHeight="1" spans="1:19">
      <c r="A878" s="95"/>
      <c r="B878" s="95"/>
      <c r="C878" s="95"/>
      <c r="D878" s="95"/>
      <c r="E878" s="95"/>
      <c r="F878" s="95"/>
      <c r="G878" s="96"/>
      <c r="H878" s="96"/>
      <c r="I878" s="97"/>
      <c r="J878" s="97"/>
      <c r="K878" s="97"/>
      <c r="L878" s="97"/>
      <c r="M878" s="97"/>
      <c r="N878" s="98" t="str">
        <f ca="1" t="shared" si="52"/>
        <v/>
      </c>
      <c r="O878" s="98" t="str">
        <f ca="1">IF(A878="","",IF(ISERROR(MATCH($I878,SorP!B:B,0)),"",INDIRECT("'SorP'!$A$"&amp;MATCH($N878&amp;$I878,SorP!C:C,0))))</f>
        <v/>
      </c>
      <c r="P878" s="99"/>
      <c r="Q878" s="74" t="str">
        <f t="shared" si="53"/>
        <v/>
      </c>
      <c r="R878" s="74" t="b">
        <f t="shared" si="54"/>
        <v>1</v>
      </c>
      <c r="S878" s="74" t="str">
        <f t="shared" si="55"/>
        <v/>
      </c>
    </row>
    <row r="879" s="74" customFormat="1" ht="20.15" customHeight="1" spans="1:19">
      <c r="A879" s="95"/>
      <c r="B879" s="95"/>
      <c r="C879" s="95"/>
      <c r="D879" s="95"/>
      <c r="E879" s="95"/>
      <c r="F879" s="95"/>
      <c r="G879" s="96"/>
      <c r="H879" s="96"/>
      <c r="I879" s="97"/>
      <c r="J879" s="97"/>
      <c r="K879" s="97"/>
      <c r="L879" s="97"/>
      <c r="M879" s="97"/>
      <c r="N879" s="98" t="str">
        <f ca="1" t="shared" si="52"/>
        <v/>
      </c>
      <c r="O879" s="98" t="str">
        <f ca="1">IF(A879="","",IF(ISERROR(MATCH($I879,SorP!B:B,0)),"",INDIRECT("'SorP'!$A$"&amp;MATCH($N879&amp;$I879,SorP!C:C,0))))</f>
        <v/>
      </c>
      <c r="P879" s="99"/>
      <c r="Q879" s="74" t="str">
        <f t="shared" si="53"/>
        <v/>
      </c>
      <c r="R879" s="74" t="b">
        <f t="shared" si="54"/>
        <v>1</v>
      </c>
      <c r="S879" s="74" t="str">
        <f t="shared" si="55"/>
        <v/>
      </c>
    </row>
    <row r="880" s="74" customFormat="1" ht="20.15" customHeight="1" spans="1:19">
      <c r="A880" s="95"/>
      <c r="B880" s="95"/>
      <c r="C880" s="95"/>
      <c r="D880" s="95"/>
      <c r="E880" s="95"/>
      <c r="F880" s="95"/>
      <c r="G880" s="96"/>
      <c r="H880" s="96"/>
      <c r="I880" s="97"/>
      <c r="J880" s="97"/>
      <c r="K880" s="97"/>
      <c r="L880" s="97"/>
      <c r="M880" s="97"/>
      <c r="N880" s="98" t="str">
        <f ca="1" t="shared" si="52"/>
        <v/>
      </c>
      <c r="O880" s="98" t="str">
        <f ca="1">IF(A880="","",IF(ISERROR(MATCH($I880,SorP!B:B,0)),"",INDIRECT("'SorP'!$A$"&amp;MATCH($N880&amp;$I880,SorP!C:C,0))))</f>
        <v/>
      </c>
      <c r="P880" s="99"/>
      <c r="Q880" s="74" t="str">
        <f t="shared" si="53"/>
        <v/>
      </c>
      <c r="R880" s="74" t="b">
        <f t="shared" si="54"/>
        <v>1</v>
      </c>
      <c r="S880" s="74" t="str">
        <f t="shared" si="55"/>
        <v/>
      </c>
    </row>
    <row r="881" s="74" customFormat="1" ht="20.15" customHeight="1" spans="1:19">
      <c r="A881" s="95"/>
      <c r="B881" s="95"/>
      <c r="C881" s="95"/>
      <c r="D881" s="95"/>
      <c r="E881" s="95"/>
      <c r="F881" s="95"/>
      <c r="G881" s="96"/>
      <c r="H881" s="96"/>
      <c r="I881" s="97"/>
      <c r="J881" s="97"/>
      <c r="K881" s="97"/>
      <c r="L881" s="97"/>
      <c r="M881" s="97"/>
      <c r="N881" s="98" t="str">
        <f ca="1" t="shared" si="52"/>
        <v/>
      </c>
      <c r="O881" s="98" t="str">
        <f ca="1">IF(A881="","",IF(ISERROR(MATCH($I881,SorP!B:B,0)),"",INDIRECT("'SorP'!$A$"&amp;MATCH($N881&amp;$I881,SorP!C:C,0))))</f>
        <v/>
      </c>
      <c r="P881" s="99"/>
      <c r="Q881" s="74" t="str">
        <f t="shared" si="53"/>
        <v/>
      </c>
      <c r="R881" s="74" t="b">
        <f t="shared" si="54"/>
        <v>1</v>
      </c>
      <c r="S881" s="74" t="str">
        <f t="shared" si="55"/>
        <v/>
      </c>
    </row>
    <row r="882" s="74" customFormat="1" ht="20.15" customHeight="1" spans="1:19">
      <c r="A882" s="95"/>
      <c r="B882" s="95"/>
      <c r="C882" s="95"/>
      <c r="D882" s="95"/>
      <c r="E882" s="95"/>
      <c r="F882" s="95"/>
      <c r="G882" s="96"/>
      <c r="H882" s="96"/>
      <c r="I882" s="97"/>
      <c r="J882" s="97"/>
      <c r="K882" s="97"/>
      <c r="L882" s="97"/>
      <c r="M882" s="97"/>
      <c r="N882" s="98" t="str">
        <f ca="1" t="shared" si="52"/>
        <v/>
      </c>
      <c r="O882" s="98" t="str">
        <f ca="1">IF(A882="","",IF(ISERROR(MATCH($I882,SorP!B:B,0)),"",INDIRECT("'SorP'!$A$"&amp;MATCH($N882&amp;$I882,SorP!C:C,0))))</f>
        <v/>
      </c>
      <c r="P882" s="99"/>
      <c r="Q882" s="74" t="str">
        <f t="shared" si="53"/>
        <v/>
      </c>
      <c r="R882" s="74" t="b">
        <f t="shared" si="54"/>
        <v>1</v>
      </c>
      <c r="S882" s="74" t="str">
        <f t="shared" si="55"/>
        <v/>
      </c>
    </row>
    <row r="883" s="74" customFormat="1" ht="20.15" customHeight="1" spans="1:19">
      <c r="A883" s="95"/>
      <c r="B883" s="95"/>
      <c r="C883" s="95"/>
      <c r="D883" s="95"/>
      <c r="E883" s="95"/>
      <c r="F883" s="95"/>
      <c r="G883" s="96"/>
      <c r="H883" s="96"/>
      <c r="I883" s="97"/>
      <c r="J883" s="97"/>
      <c r="K883" s="97"/>
      <c r="L883" s="97"/>
      <c r="M883" s="97"/>
      <c r="N883" s="98" t="str">
        <f ca="1" t="shared" si="52"/>
        <v/>
      </c>
      <c r="O883" s="98" t="str">
        <f ca="1">IF(A883="","",IF(ISERROR(MATCH($I883,SorP!B:B,0)),"",INDIRECT("'SorP'!$A$"&amp;MATCH($N883&amp;$I883,SorP!C:C,0))))</f>
        <v/>
      </c>
      <c r="P883" s="99"/>
      <c r="Q883" s="74" t="str">
        <f t="shared" si="53"/>
        <v/>
      </c>
      <c r="R883" s="74" t="b">
        <f t="shared" si="54"/>
        <v>1</v>
      </c>
      <c r="S883" s="74" t="str">
        <f t="shared" si="55"/>
        <v/>
      </c>
    </row>
    <row r="884" s="74" customFormat="1" ht="20.15" customHeight="1" spans="1:19">
      <c r="A884" s="95"/>
      <c r="B884" s="95"/>
      <c r="C884" s="95"/>
      <c r="D884" s="95"/>
      <c r="E884" s="95"/>
      <c r="F884" s="95"/>
      <c r="G884" s="96"/>
      <c r="H884" s="96"/>
      <c r="I884" s="97"/>
      <c r="J884" s="97"/>
      <c r="K884" s="97"/>
      <c r="L884" s="97"/>
      <c r="M884" s="97"/>
      <c r="N884" s="98" t="str">
        <f ca="1" t="shared" si="52"/>
        <v/>
      </c>
      <c r="O884" s="98" t="str">
        <f ca="1">IF(A884="","",IF(ISERROR(MATCH($I884,SorP!B:B,0)),"",INDIRECT("'SorP'!$A$"&amp;MATCH($N884&amp;$I884,SorP!C:C,0))))</f>
        <v/>
      </c>
      <c r="P884" s="99"/>
      <c r="Q884" s="74" t="str">
        <f t="shared" si="53"/>
        <v/>
      </c>
      <c r="R884" s="74" t="b">
        <f t="shared" si="54"/>
        <v>1</v>
      </c>
      <c r="S884" s="74" t="str">
        <f t="shared" si="55"/>
        <v/>
      </c>
    </row>
    <row r="885" s="74" customFormat="1" ht="20.15" customHeight="1" spans="1:19">
      <c r="A885" s="95"/>
      <c r="B885" s="95"/>
      <c r="C885" s="95"/>
      <c r="D885" s="95"/>
      <c r="E885" s="95"/>
      <c r="F885" s="95"/>
      <c r="G885" s="96"/>
      <c r="H885" s="96"/>
      <c r="I885" s="97"/>
      <c r="J885" s="97"/>
      <c r="K885" s="97"/>
      <c r="L885" s="97"/>
      <c r="M885" s="97"/>
      <c r="N885" s="98" t="str">
        <f ca="1" t="shared" si="52"/>
        <v/>
      </c>
      <c r="O885" s="98" t="str">
        <f ca="1">IF(A885="","",IF(ISERROR(MATCH($I885,SorP!B:B,0)),"",INDIRECT("'SorP'!$A$"&amp;MATCH($N885&amp;$I885,SorP!C:C,0))))</f>
        <v/>
      </c>
      <c r="P885" s="99"/>
      <c r="Q885" s="74" t="str">
        <f t="shared" si="53"/>
        <v/>
      </c>
      <c r="R885" s="74" t="b">
        <f t="shared" si="54"/>
        <v>1</v>
      </c>
      <c r="S885" s="74" t="str">
        <f t="shared" si="55"/>
        <v/>
      </c>
    </row>
    <row r="886" s="74" customFormat="1" ht="20.15" customHeight="1" spans="1:19">
      <c r="A886" s="95"/>
      <c r="B886" s="95"/>
      <c r="C886" s="95"/>
      <c r="D886" s="95"/>
      <c r="E886" s="95"/>
      <c r="F886" s="95"/>
      <c r="G886" s="96"/>
      <c r="H886" s="96"/>
      <c r="I886" s="97"/>
      <c r="J886" s="97"/>
      <c r="K886" s="97"/>
      <c r="L886" s="97"/>
      <c r="M886" s="97"/>
      <c r="N886" s="98" t="str">
        <f ca="1" t="shared" si="52"/>
        <v/>
      </c>
      <c r="O886" s="98" t="str">
        <f ca="1">IF(A886="","",IF(ISERROR(MATCH($I886,SorP!B:B,0)),"",INDIRECT("'SorP'!$A$"&amp;MATCH($N886&amp;$I886,SorP!C:C,0))))</f>
        <v/>
      </c>
      <c r="P886" s="99"/>
      <c r="Q886" s="74" t="str">
        <f t="shared" si="53"/>
        <v/>
      </c>
      <c r="R886" s="74" t="b">
        <f t="shared" si="54"/>
        <v>1</v>
      </c>
      <c r="S886" s="74" t="str">
        <f t="shared" si="55"/>
        <v/>
      </c>
    </row>
    <row r="887" s="74" customFormat="1" ht="20.15" customHeight="1" spans="1:19">
      <c r="A887" s="95"/>
      <c r="B887" s="95"/>
      <c r="C887" s="95"/>
      <c r="D887" s="95"/>
      <c r="E887" s="95"/>
      <c r="F887" s="95"/>
      <c r="G887" s="96"/>
      <c r="H887" s="96"/>
      <c r="I887" s="97"/>
      <c r="J887" s="97"/>
      <c r="K887" s="97"/>
      <c r="L887" s="97"/>
      <c r="M887" s="97"/>
      <c r="N887" s="98" t="str">
        <f ca="1" t="shared" si="52"/>
        <v/>
      </c>
      <c r="O887" s="98" t="str">
        <f ca="1">IF(A887="","",IF(ISERROR(MATCH($I887,SorP!B:B,0)),"",INDIRECT("'SorP'!$A$"&amp;MATCH($N887&amp;$I887,SorP!C:C,0))))</f>
        <v/>
      </c>
      <c r="P887" s="99"/>
      <c r="Q887" s="74" t="str">
        <f t="shared" si="53"/>
        <v/>
      </c>
      <c r="R887" s="74" t="b">
        <f t="shared" si="54"/>
        <v>1</v>
      </c>
      <c r="S887" s="74" t="str">
        <f t="shared" si="55"/>
        <v/>
      </c>
    </row>
    <row r="888" s="74" customFormat="1" ht="20.15" customHeight="1" spans="1:19">
      <c r="A888" s="95"/>
      <c r="B888" s="95"/>
      <c r="C888" s="95"/>
      <c r="D888" s="95"/>
      <c r="E888" s="95"/>
      <c r="F888" s="95"/>
      <c r="G888" s="96"/>
      <c r="H888" s="96"/>
      <c r="I888" s="97"/>
      <c r="J888" s="97"/>
      <c r="K888" s="97"/>
      <c r="L888" s="97"/>
      <c r="M888" s="97"/>
      <c r="N888" s="98" t="str">
        <f ca="1" t="shared" si="52"/>
        <v/>
      </c>
      <c r="O888" s="98" t="str">
        <f ca="1">IF(A888="","",IF(ISERROR(MATCH($I888,SorP!B:B,0)),"",INDIRECT("'SorP'!$A$"&amp;MATCH($N888&amp;$I888,SorP!C:C,0))))</f>
        <v/>
      </c>
      <c r="P888" s="99"/>
      <c r="Q888" s="74" t="str">
        <f t="shared" si="53"/>
        <v/>
      </c>
      <c r="R888" s="74" t="b">
        <f t="shared" si="54"/>
        <v>1</v>
      </c>
      <c r="S888" s="74" t="str">
        <f t="shared" si="55"/>
        <v/>
      </c>
    </row>
    <row r="889" s="74" customFormat="1" ht="20.15" customHeight="1" spans="1:19">
      <c r="A889" s="95"/>
      <c r="B889" s="95"/>
      <c r="C889" s="95"/>
      <c r="D889" s="95"/>
      <c r="E889" s="95"/>
      <c r="F889" s="95"/>
      <c r="G889" s="96"/>
      <c r="H889" s="96"/>
      <c r="I889" s="97"/>
      <c r="J889" s="97"/>
      <c r="K889" s="97"/>
      <c r="L889" s="97"/>
      <c r="M889" s="97"/>
      <c r="N889" s="98" t="str">
        <f ca="1" t="shared" si="52"/>
        <v/>
      </c>
      <c r="O889" s="98" t="str">
        <f ca="1">IF(A889="","",IF(ISERROR(MATCH($I889,SorP!B:B,0)),"",INDIRECT("'SorP'!$A$"&amp;MATCH($N889&amp;$I889,SorP!C:C,0))))</f>
        <v/>
      </c>
      <c r="P889" s="99"/>
      <c r="Q889" s="74" t="str">
        <f t="shared" si="53"/>
        <v/>
      </c>
      <c r="R889" s="74" t="b">
        <f t="shared" si="54"/>
        <v>1</v>
      </c>
      <c r="S889" s="74" t="str">
        <f t="shared" si="55"/>
        <v/>
      </c>
    </row>
    <row r="890" s="74" customFormat="1" ht="20.15" customHeight="1" spans="1:19">
      <c r="A890" s="95"/>
      <c r="B890" s="95"/>
      <c r="C890" s="95"/>
      <c r="D890" s="95"/>
      <c r="E890" s="95"/>
      <c r="F890" s="95"/>
      <c r="G890" s="96"/>
      <c r="H890" s="96"/>
      <c r="I890" s="97"/>
      <c r="J890" s="97"/>
      <c r="K890" s="97"/>
      <c r="L890" s="97"/>
      <c r="M890" s="97"/>
      <c r="N890" s="98" t="str">
        <f ca="1" t="shared" si="52"/>
        <v/>
      </c>
      <c r="O890" s="98" t="str">
        <f ca="1">IF(A890="","",IF(ISERROR(MATCH($I890,SorP!B:B,0)),"",INDIRECT("'SorP'!$A$"&amp;MATCH($N890&amp;$I890,SorP!C:C,0))))</f>
        <v/>
      </c>
      <c r="P890" s="99"/>
      <c r="Q890" s="74" t="str">
        <f t="shared" si="53"/>
        <v/>
      </c>
      <c r="R890" s="74" t="b">
        <f t="shared" si="54"/>
        <v>1</v>
      </c>
      <c r="S890" s="74" t="str">
        <f t="shared" si="55"/>
        <v/>
      </c>
    </row>
    <row r="891" s="74" customFormat="1" ht="20.15" customHeight="1" spans="1:19">
      <c r="A891" s="95"/>
      <c r="B891" s="95"/>
      <c r="C891" s="95"/>
      <c r="D891" s="95"/>
      <c r="E891" s="95"/>
      <c r="F891" s="95"/>
      <c r="G891" s="96"/>
      <c r="H891" s="96"/>
      <c r="I891" s="97"/>
      <c r="J891" s="97"/>
      <c r="K891" s="97"/>
      <c r="L891" s="97"/>
      <c r="M891" s="97"/>
      <c r="N891" s="98" t="str">
        <f ca="1" t="shared" si="52"/>
        <v/>
      </c>
      <c r="O891" s="98" t="str">
        <f ca="1">IF(A891="","",IF(ISERROR(MATCH($I891,SorP!B:B,0)),"",INDIRECT("'SorP'!$A$"&amp;MATCH($N891&amp;$I891,SorP!C:C,0))))</f>
        <v/>
      </c>
      <c r="P891" s="99"/>
      <c r="Q891" s="74" t="str">
        <f t="shared" si="53"/>
        <v/>
      </c>
      <c r="R891" s="74" t="b">
        <f t="shared" si="54"/>
        <v>1</v>
      </c>
      <c r="S891" s="74" t="str">
        <f t="shared" si="55"/>
        <v/>
      </c>
    </row>
    <row r="892" s="74" customFormat="1" ht="20.15" customHeight="1" spans="1:19">
      <c r="A892" s="95"/>
      <c r="B892" s="95"/>
      <c r="C892" s="95"/>
      <c r="D892" s="95"/>
      <c r="E892" s="95"/>
      <c r="F892" s="95"/>
      <c r="G892" s="96"/>
      <c r="H892" s="96"/>
      <c r="I892" s="97"/>
      <c r="J892" s="97"/>
      <c r="K892" s="97"/>
      <c r="L892" s="97"/>
      <c r="M892" s="97"/>
      <c r="N892" s="98" t="str">
        <f ca="1" t="shared" si="52"/>
        <v/>
      </c>
      <c r="O892" s="98" t="str">
        <f ca="1">IF(A892="","",IF(ISERROR(MATCH($I892,SorP!B:B,0)),"",INDIRECT("'SorP'!$A$"&amp;MATCH($N892&amp;$I892,SorP!C:C,0))))</f>
        <v/>
      </c>
      <c r="P892" s="99"/>
      <c r="Q892" s="74" t="str">
        <f t="shared" si="53"/>
        <v/>
      </c>
      <c r="R892" s="74" t="b">
        <f t="shared" si="54"/>
        <v>1</v>
      </c>
      <c r="S892" s="74" t="str">
        <f t="shared" si="55"/>
        <v/>
      </c>
    </row>
    <row r="893" s="74" customFormat="1" ht="20.15" customHeight="1" spans="1:19">
      <c r="A893" s="95"/>
      <c r="B893" s="95"/>
      <c r="C893" s="95"/>
      <c r="D893" s="95"/>
      <c r="E893" s="95"/>
      <c r="F893" s="95"/>
      <c r="G893" s="96"/>
      <c r="H893" s="96"/>
      <c r="I893" s="97"/>
      <c r="J893" s="97"/>
      <c r="K893" s="97"/>
      <c r="L893" s="97"/>
      <c r="M893" s="97"/>
      <c r="N893" s="98" t="str">
        <f ca="1" t="shared" si="52"/>
        <v/>
      </c>
      <c r="O893" s="98" t="str">
        <f ca="1">IF(A893="","",IF(ISERROR(MATCH($I893,SorP!B:B,0)),"",INDIRECT("'SorP'!$A$"&amp;MATCH($N893&amp;$I893,SorP!C:C,0))))</f>
        <v/>
      </c>
      <c r="P893" s="99"/>
      <c r="Q893" s="74" t="str">
        <f t="shared" si="53"/>
        <v/>
      </c>
      <c r="R893" s="74" t="b">
        <f t="shared" si="54"/>
        <v>1</v>
      </c>
      <c r="S893" s="74" t="str">
        <f t="shared" si="55"/>
        <v/>
      </c>
    </row>
    <row r="894" s="74" customFormat="1" ht="20.15" customHeight="1" spans="1:19">
      <c r="A894" s="95"/>
      <c r="B894" s="95"/>
      <c r="C894" s="95"/>
      <c r="D894" s="95"/>
      <c r="E894" s="95"/>
      <c r="F894" s="95"/>
      <c r="G894" s="96"/>
      <c r="H894" s="96"/>
      <c r="I894" s="97"/>
      <c r="J894" s="97"/>
      <c r="K894" s="97"/>
      <c r="L894" s="97"/>
      <c r="M894" s="97"/>
      <c r="N894" s="98" t="str">
        <f ca="1" t="shared" si="52"/>
        <v/>
      </c>
      <c r="O894" s="98" t="str">
        <f ca="1">IF(A894="","",IF(ISERROR(MATCH($I894,SorP!B:B,0)),"",INDIRECT("'SorP'!$A$"&amp;MATCH($N894&amp;$I894,SorP!C:C,0))))</f>
        <v/>
      </c>
      <c r="P894" s="99"/>
      <c r="Q894" s="74" t="str">
        <f t="shared" si="53"/>
        <v/>
      </c>
      <c r="R894" s="74" t="b">
        <f t="shared" si="54"/>
        <v>1</v>
      </c>
      <c r="S894" s="74" t="str">
        <f t="shared" si="55"/>
        <v/>
      </c>
    </row>
    <row r="895" s="74" customFormat="1" ht="20.15" customHeight="1" spans="1:19">
      <c r="A895" s="95"/>
      <c r="B895" s="95"/>
      <c r="C895" s="95"/>
      <c r="D895" s="95"/>
      <c r="E895" s="95"/>
      <c r="F895" s="95"/>
      <c r="G895" s="96"/>
      <c r="H895" s="96"/>
      <c r="I895" s="97"/>
      <c r="J895" s="97"/>
      <c r="K895" s="97"/>
      <c r="L895" s="97"/>
      <c r="M895" s="97"/>
      <c r="N895" s="98" t="str">
        <f ca="1" t="shared" si="52"/>
        <v/>
      </c>
      <c r="O895" s="98" t="str">
        <f ca="1">IF(A895="","",IF(ISERROR(MATCH($I895,SorP!B:B,0)),"",INDIRECT("'SorP'!$A$"&amp;MATCH($N895&amp;$I895,SorP!C:C,0))))</f>
        <v/>
      </c>
      <c r="P895" s="99"/>
      <c r="Q895" s="74" t="str">
        <f t="shared" si="53"/>
        <v/>
      </c>
      <c r="R895" s="74" t="b">
        <f t="shared" si="54"/>
        <v>1</v>
      </c>
      <c r="S895" s="74" t="str">
        <f t="shared" si="55"/>
        <v/>
      </c>
    </row>
    <row r="896" s="74" customFormat="1" ht="20.15" customHeight="1" spans="1:19">
      <c r="A896" s="95"/>
      <c r="B896" s="95"/>
      <c r="C896" s="95"/>
      <c r="D896" s="95"/>
      <c r="E896" s="95"/>
      <c r="F896" s="95"/>
      <c r="G896" s="96"/>
      <c r="H896" s="96"/>
      <c r="I896" s="97"/>
      <c r="J896" s="97"/>
      <c r="K896" s="97"/>
      <c r="L896" s="97"/>
      <c r="M896" s="97"/>
      <c r="N896" s="98" t="str">
        <f ca="1" t="shared" si="52"/>
        <v/>
      </c>
      <c r="O896" s="98" t="str">
        <f ca="1">IF(A896="","",IF(ISERROR(MATCH($I896,SorP!B:B,0)),"",INDIRECT("'SorP'!$A$"&amp;MATCH($N896&amp;$I896,SorP!C:C,0))))</f>
        <v/>
      </c>
      <c r="P896" s="99"/>
      <c r="Q896" s="74" t="str">
        <f t="shared" si="53"/>
        <v/>
      </c>
      <c r="R896" s="74" t="b">
        <f t="shared" si="54"/>
        <v>1</v>
      </c>
      <c r="S896" s="74" t="str">
        <f t="shared" si="55"/>
        <v/>
      </c>
    </row>
    <row r="897" s="74" customFormat="1" ht="20.15" customHeight="1" spans="1:19">
      <c r="A897" s="95"/>
      <c r="B897" s="95"/>
      <c r="C897" s="95"/>
      <c r="D897" s="95"/>
      <c r="E897" s="95"/>
      <c r="F897" s="95"/>
      <c r="G897" s="96"/>
      <c r="H897" s="96"/>
      <c r="I897" s="97"/>
      <c r="J897" s="97"/>
      <c r="K897" s="97"/>
      <c r="L897" s="97"/>
      <c r="M897" s="97"/>
      <c r="N897" s="98" t="str">
        <f ca="1" t="shared" si="52"/>
        <v/>
      </c>
      <c r="O897" s="98" t="str">
        <f ca="1">IF(A897="","",IF(ISERROR(MATCH($I897,SorP!B:B,0)),"",INDIRECT("'SorP'!$A$"&amp;MATCH($N897&amp;$I897,SorP!C:C,0))))</f>
        <v/>
      </c>
      <c r="P897" s="99"/>
      <c r="Q897" s="74" t="str">
        <f t="shared" si="53"/>
        <v/>
      </c>
      <c r="R897" s="74" t="b">
        <f t="shared" si="54"/>
        <v>1</v>
      </c>
      <c r="S897" s="74" t="str">
        <f t="shared" si="55"/>
        <v/>
      </c>
    </row>
    <row r="898" s="74" customFormat="1" ht="20.15" customHeight="1" spans="1:19">
      <c r="A898" s="95"/>
      <c r="B898" s="95"/>
      <c r="C898" s="95"/>
      <c r="D898" s="95"/>
      <c r="E898" s="95"/>
      <c r="F898" s="95"/>
      <c r="G898" s="96"/>
      <c r="H898" s="96"/>
      <c r="I898" s="97"/>
      <c r="J898" s="97"/>
      <c r="K898" s="97"/>
      <c r="L898" s="97"/>
      <c r="M898" s="97"/>
      <c r="N898" s="98" t="str">
        <f ca="1" t="shared" si="52"/>
        <v/>
      </c>
      <c r="O898" s="98" t="str">
        <f ca="1">IF(A898="","",IF(ISERROR(MATCH($I898,SorP!B:B,0)),"",INDIRECT("'SorP'!$A$"&amp;MATCH($N898&amp;$I898,SorP!C:C,0))))</f>
        <v/>
      </c>
      <c r="P898" s="99"/>
      <c r="Q898" s="74" t="str">
        <f t="shared" si="53"/>
        <v/>
      </c>
      <c r="R898" s="74" t="b">
        <f t="shared" si="54"/>
        <v>1</v>
      </c>
      <c r="S898" s="74" t="str">
        <f t="shared" si="55"/>
        <v/>
      </c>
    </row>
    <row r="899" s="74" customFormat="1" ht="20.15" customHeight="1" spans="1:19">
      <c r="A899" s="95"/>
      <c r="B899" s="95"/>
      <c r="C899" s="95"/>
      <c r="D899" s="95"/>
      <c r="E899" s="95"/>
      <c r="F899" s="95"/>
      <c r="G899" s="96"/>
      <c r="H899" s="96"/>
      <c r="I899" s="97"/>
      <c r="J899" s="97"/>
      <c r="K899" s="97"/>
      <c r="L899" s="97"/>
      <c r="M899" s="97"/>
      <c r="N899" s="98" t="str">
        <f ca="1" t="shared" si="52"/>
        <v/>
      </c>
      <c r="O899" s="98" t="str">
        <f ca="1">IF(A899="","",IF(ISERROR(MATCH($I899,SorP!B:B,0)),"",INDIRECT("'SorP'!$A$"&amp;MATCH($N899&amp;$I899,SorP!C:C,0))))</f>
        <v/>
      </c>
      <c r="P899" s="99"/>
      <c r="Q899" s="74" t="str">
        <f t="shared" si="53"/>
        <v/>
      </c>
      <c r="R899" s="74" t="b">
        <f t="shared" si="54"/>
        <v>1</v>
      </c>
      <c r="S899" s="74" t="str">
        <f t="shared" si="55"/>
        <v/>
      </c>
    </row>
    <row r="900" s="74" customFormat="1" ht="20.15" customHeight="1" spans="1:19">
      <c r="A900" s="95"/>
      <c r="B900" s="95"/>
      <c r="C900" s="95"/>
      <c r="D900" s="95"/>
      <c r="E900" s="95"/>
      <c r="F900" s="95"/>
      <c r="G900" s="96"/>
      <c r="H900" s="96"/>
      <c r="I900" s="97"/>
      <c r="J900" s="97"/>
      <c r="K900" s="97"/>
      <c r="L900" s="97"/>
      <c r="M900" s="97"/>
      <c r="N900" s="98" t="str">
        <f ca="1" t="shared" si="52"/>
        <v/>
      </c>
      <c r="O900" s="98" t="str">
        <f ca="1">IF(A900="","",IF(ISERROR(MATCH($I900,SorP!B:B,0)),"",INDIRECT("'SorP'!$A$"&amp;MATCH($N900&amp;$I900,SorP!C:C,0))))</f>
        <v/>
      </c>
      <c r="P900" s="99"/>
      <c r="Q900" s="74" t="str">
        <f t="shared" si="53"/>
        <v/>
      </c>
      <c r="R900" s="74" t="b">
        <f t="shared" si="54"/>
        <v>1</v>
      </c>
      <c r="S900" s="74" t="str">
        <f t="shared" si="55"/>
        <v/>
      </c>
    </row>
    <row r="901" s="74" customFormat="1" ht="20.15" customHeight="1" spans="1:19">
      <c r="A901" s="95"/>
      <c r="B901" s="95"/>
      <c r="C901" s="95"/>
      <c r="D901" s="95"/>
      <c r="E901" s="95"/>
      <c r="F901" s="95"/>
      <c r="G901" s="96"/>
      <c r="H901" s="96"/>
      <c r="I901" s="97"/>
      <c r="J901" s="97"/>
      <c r="K901" s="97"/>
      <c r="L901" s="97"/>
      <c r="M901" s="97"/>
      <c r="N901" s="98" t="str">
        <f ca="1" t="shared" ref="N901:N964" si="56">IF(A901="","",IF(ISERROR(MATCH($F901,CL,0)),"Unknown",INDIRECT("'C'!$A$"&amp;MATCH($F901,CL,0)+1)))</f>
        <v/>
      </c>
      <c r="O901" s="98" t="str">
        <f ca="1">IF(A901="","",IF(ISERROR(MATCH($I901,SorP!B:B,0)),"",INDIRECT("'SorP'!$A$"&amp;MATCH($N901&amp;$I901,SorP!C:C,0))))</f>
        <v/>
      </c>
      <c r="P901" s="99"/>
      <c r="Q901" s="74" t="str">
        <f t="shared" ref="Q901:Q964" si="57">A901&amp;B901</f>
        <v/>
      </c>
      <c r="R901" s="74" t="b">
        <f t="shared" ref="R901:R964" si="58">OR(ISBLANK(B901),ISBLANK(C901))</f>
        <v>1</v>
      </c>
      <c r="S901" s="74" t="str">
        <f t="shared" ref="S901:S964" si="59">IF(R901,"",A901&amp;"+")</f>
        <v/>
      </c>
    </row>
    <row r="902" s="74" customFormat="1" ht="20.15" customHeight="1" spans="1:19">
      <c r="A902" s="95"/>
      <c r="B902" s="95"/>
      <c r="C902" s="95"/>
      <c r="D902" s="95"/>
      <c r="E902" s="95"/>
      <c r="F902" s="95"/>
      <c r="G902" s="96"/>
      <c r="H902" s="96"/>
      <c r="I902" s="97"/>
      <c r="J902" s="97"/>
      <c r="K902" s="97"/>
      <c r="L902" s="97"/>
      <c r="M902" s="97"/>
      <c r="N902" s="98" t="str">
        <f ca="1" t="shared" si="56"/>
        <v/>
      </c>
      <c r="O902" s="98" t="str">
        <f ca="1">IF(A902="","",IF(ISERROR(MATCH($I902,SorP!B:B,0)),"",INDIRECT("'SorP'!$A$"&amp;MATCH($N902&amp;$I902,SorP!C:C,0))))</f>
        <v/>
      </c>
      <c r="P902" s="99"/>
      <c r="Q902" s="74" t="str">
        <f t="shared" si="57"/>
        <v/>
      </c>
      <c r="R902" s="74" t="b">
        <f t="shared" si="58"/>
        <v>1</v>
      </c>
      <c r="S902" s="74" t="str">
        <f t="shared" si="59"/>
        <v/>
      </c>
    </row>
    <row r="903" s="74" customFormat="1" ht="20.15" customHeight="1" spans="1:19">
      <c r="A903" s="95"/>
      <c r="B903" s="95"/>
      <c r="C903" s="95"/>
      <c r="D903" s="95"/>
      <c r="E903" s="95"/>
      <c r="F903" s="95"/>
      <c r="G903" s="96"/>
      <c r="H903" s="96"/>
      <c r="I903" s="97"/>
      <c r="J903" s="97"/>
      <c r="K903" s="97"/>
      <c r="L903" s="97"/>
      <c r="M903" s="97"/>
      <c r="N903" s="98" t="str">
        <f ca="1" t="shared" si="56"/>
        <v/>
      </c>
      <c r="O903" s="98" t="str">
        <f ca="1">IF(A903="","",IF(ISERROR(MATCH($I903,SorP!B:B,0)),"",INDIRECT("'SorP'!$A$"&amp;MATCH($N903&amp;$I903,SorP!C:C,0))))</f>
        <v/>
      </c>
      <c r="P903" s="99"/>
      <c r="Q903" s="74" t="str">
        <f t="shared" si="57"/>
        <v/>
      </c>
      <c r="R903" s="74" t="b">
        <f t="shared" si="58"/>
        <v>1</v>
      </c>
      <c r="S903" s="74" t="str">
        <f t="shared" si="59"/>
        <v/>
      </c>
    </row>
    <row r="904" s="74" customFormat="1" ht="20.15" customHeight="1" spans="1:19">
      <c r="A904" s="95"/>
      <c r="B904" s="95"/>
      <c r="C904" s="95"/>
      <c r="D904" s="95"/>
      <c r="E904" s="95"/>
      <c r="F904" s="95"/>
      <c r="G904" s="96"/>
      <c r="H904" s="96"/>
      <c r="I904" s="97"/>
      <c r="J904" s="97"/>
      <c r="K904" s="97"/>
      <c r="L904" s="97"/>
      <c r="M904" s="97"/>
      <c r="N904" s="98" t="str">
        <f ca="1" t="shared" si="56"/>
        <v/>
      </c>
      <c r="O904" s="98" t="str">
        <f ca="1">IF(A904="","",IF(ISERROR(MATCH($I904,SorP!B:B,0)),"",INDIRECT("'SorP'!$A$"&amp;MATCH($N904&amp;$I904,SorP!C:C,0))))</f>
        <v/>
      </c>
      <c r="P904" s="99"/>
      <c r="Q904" s="74" t="str">
        <f t="shared" si="57"/>
        <v/>
      </c>
      <c r="R904" s="74" t="b">
        <f t="shared" si="58"/>
        <v>1</v>
      </c>
      <c r="S904" s="74" t="str">
        <f t="shared" si="59"/>
        <v/>
      </c>
    </row>
    <row r="905" s="74" customFormat="1" ht="20.15" customHeight="1" spans="1:19">
      <c r="A905" s="95"/>
      <c r="B905" s="95"/>
      <c r="C905" s="95"/>
      <c r="D905" s="95"/>
      <c r="E905" s="95"/>
      <c r="F905" s="95"/>
      <c r="G905" s="96"/>
      <c r="H905" s="96"/>
      <c r="I905" s="97"/>
      <c r="J905" s="97"/>
      <c r="K905" s="97"/>
      <c r="L905" s="97"/>
      <c r="M905" s="97"/>
      <c r="N905" s="98" t="str">
        <f ca="1" t="shared" si="56"/>
        <v/>
      </c>
      <c r="O905" s="98" t="str">
        <f ca="1">IF(A905="","",IF(ISERROR(MATCH($I905,SorP!B:B,0)),"",INDIRECT("'SorP'!$A$"&amp;MATCH($N905&amp;$I905,SorP!C:C,0))))</f>
        <v/>
      </c>
      <c r="P905" s="99"/>
      <c r="Q905" s="74" t="str">
        <f t="shared" si="57"/>
        <v/>
      </c>
      <c r="R905" s="74" t="b">
        <f t="shared" si="58"/>
        <v>1</v>
      </c>
      <c r="S905" s="74" t="str">
        <f t="shared" si="59"/>
        <v/>
      </c>
    </row>
    <row r="906" s="74" customFormat="1" ht="20.15" customHeight="1" spans="1:19">
      <c r="A906" s="95"/>
      <c r="B906" s="95"/>
      <c r="C906" s="95"/>
      <c r="D906" s="95"/>
      <c r="E906" s="95"/>
      <c r="F906" s="95"/>
      <c r="G906" s="96"/>
      <c r="H906" s="96"/>
      <c r="I906" s="97"/>
      <c r="J906" s="97"/>
      <c r="K906" s="97"/>
      <c r="L906" s="97"/>
      <c r="M906" s="97"/>
      <c r="N906" s="98" t="str">
        <f ca="1" t="shared" si="56"/>
        <v/>
      </c>
      <c r="O906" s="98" t="str">
        <f ca="1">IF(A906="","",IF(ISERROR(MATCH($I906,SorP!B:B,0)),"",INDIRECT("'SorP'!$A$"&amp;MATCH($N906&amp;$I906,SorP!C:C,0))))</f>
        <v/>
      </c>
      <c r="P906" s="99"/>
      <c r="Q906" s="74" t="str">
        <f t="shared" si="57"/>
        <v/>
      </c>
      <c r="R906" s="74" t="b">
        <f t="shared" si="58"/>
        <v>1</v>
      </c>
      <c r="S906" s="74" t="str">
        <f t="shared" si="59"/>
        <v/>
      </c>
    </row>
    <row r="907" s="74" customFormat="1" ht="20.15" customHeight="1" spans="1:19">
      <c r="A907" s="95"/>
      <c r="B907" s="95"/>
      <c r="C907" s="95"/>
      <c r="D907" s="95"/>
      <c r="E907" s="95"/>
      <c r="F907" s="95"/>
      <c r="G907" s="96"/>
      <c r="H907" s="96"/>
      <c r="I907" s="97"/>
      <c r="J907" s="97"/>
      <c r="K907" s="97"/>
      <c r="L907" s="97"/>
      <c r="M907" s="97"/>
      <c r="N907" s="98" t="str">
        <f ca="1" t="shared" si="56"/>
        <v/>
      </c>
      <c r="O907" s="98" t="str">
        <f ca="1">IF(A907="","",IF(ISERROR(MATCH($I907,SorP!B:B,0)),"",INDIRECT("'SorP'!$A$"&amp;MATCH($N907&amp;$I907,SorP!C:C,0))))</f>
        <v/>
      </c>
      <c r="P907" s="99"/>
      <c r="Q907" s="74" t="str">
        <f t="shared" si="57"/>
        <v/>
      </c>
      <c r="R907" s="74" t="b">
        <f t="shared" si="58"/>
        <v>1</v>
      </c>
      <c r="S907" s="74" t="str">
        <f t="shared" si="59"/>
        <v/>
      </c>
    </row>
    <row r="908" s="74" customFormat="1" ht="20.15" customHeight="1" spans="1:19">
      <c r="A908" s="95"/>
      <c r="B908" s="95"/>
      <c r="C908" s="95"/>
      <c r="D908" s="95"/>
      <c r="E908" s="95"/>
      <c r="F908" s="95"/>
      <c r="G908" s="96"/>
      <c r="H908" s="96"/>
      <c r="I908" s="97"/>
      <c r="J908" s="97"/>
      <c r="K908" s="97"/>
      <c r="L908" s="97"/>
      <c r="M908" s="97"/>
      <c r="N908" s="98" t="str">
        <f ca="1" t="shared" si="56"/>
        <v/>
      </c>
      <c r="O908" s="98" t="str">
        <f ca="1">IF(A908="","",IF(ISERROR(MATCH($I908,SorP!B:B,0)),"",INDIRECT("'SorP'!$A$"&amp;MATCH($N908&amp;$I908,SorP!C:C,0))))</f>
        <v/>
      </c>
      <c r="P908" s="99"/>
      <c r="Q908" s="74" t="str">
        <f t="shared" si="57"/>
        <v/>
      </c>
      <c r="R908" s="74" t="b">
        <f t="shared" si="58"/>
        <v>1</v>
      </c>
      <c r="S908" s="74" t="str">
        <f t="shared" si="59"/>
        <v/>
      </c>
    </row>
    <row r="909" s="74" customFormat="1" ht="20.15" customHeight="1" spans="1:19">
      <c r="A909" s="95"/>
      <c r="B909" s="95"/>
      <c r="C909" s="95"/>
      <c r="D909" s="95"/>
      <c r="E909" s="95"/>
      <c r="F909" s="95"/>
      <c r="G909" s="96"/>
      <c r="H909" s="96"/>
      <c r="I909" s="97"/>
      <c r="J909" s="97"/>
      <c r="K909" s="97"/>
      <c r="L909" s="97"/>
      <c r="M909" s="97"/>
      <c r="N909" s="98" t="str">
        <f ca="1" t="shared" si="56"/>
        <v/>
      </c>
      <c r="O909" s="98" t="str">
        <f ca="1">IF(A909="","",IF(ISERROR(MATCH($I909,SorP!B:B,0)),"",INDIRECT("'SorP'!$A$"&amp;MATCH($N909&amp;$I909,SorP!C:C,0))))</f>
        <v/>
      </c>
      <c r="P909" s="99"/>
      <c r="Q909" s="74" t="str">
        <f t="shared" si="57"/>
        <v/>
      </c>
      <c r="R909" s="74" t="b">
        <f t="shared" si="58"/>
        <v>1</v>
      </c>
      <c r="S909" s="74" t="str">
        <f t="shared" si="59"/>
        <v/>
      </c>
    </row>
    <row r="910" s="74" customFormat="1" ht="20.15" customHeight="1" spans="1:19">
      <c r="A910" s="95"/>
      <c r="B910" s="95"/>
      <c r="C910" s="95"/>
      <c r="D910" s="95"/>
      <c r="E910" s="95"/>
      <c r="F910" s="95"/>
      <c r="G910" s="96"/>
      <c r="H910" s="96"/>
      <c r="I910" s="97"/>
      <c r="J910" s="97"/>
      <c r="K910" s="97"/>
      <c r="L910" s="97"/>
      <c r="M910" s="97"/>
      <c r="N910" s="98" t="str">
        <f ca="1" t="shared" si="56"/>
        <v/>
      </c>
      <c r="O910" s="98" t="str">
        <f ca="1">IF(A910="","",IF(ISERROR(MATCH($I910,SorP!B:B,0)),"",INDIRECT("'SorP'!$A$"&amp;MATCH($N910&amp;$I910,SorP!C:C,0))))</f>
        <v/>
      </c>
      <c r="P910" s="99"/>
      <c r="Q910" s="74" t="str">
        <f t="shared" si="57"/>
        <v/>
      </c>
      <c r="R910" s="74" t="b">
        <f t="shared" si="58"/>
        <v>1</v>
      </c>
      <c r="S910" s="74" t="str">
        <f t="shared" si="59"/>
        <v/>
      </c>
    </row>
    <row r="911" s="74" customFormat="1" ht="20.15" customHeight="1" spans="1:19">
      <c r="A911" s="95"/>
      <c r="B911" s="95"/>
      <c r="C911" s="95"/>
      <c r="D911" s="95"/>
      <c r="E911" s="95"/>
      <c r="F911" s="95"/>
      <c r="G911" s="96"/>
      <c r="H911" s="96"/>
      <c r="I911" s="97"/>
      <c r="J911" s="97"/>
      <c r="K911" s="97"/>
      <c r="L911" s="97"/>
      <c r="M911" s="97"/>
      <c r="N911" s="98" t="str">
        <f ca="1" t="shared" si="56"/>
        <v/>
      </c>
      <c r="O911" s="98" t="str">
        <f ca="1">IF(A911="","",IF(ISERROR(MATCH($I911,SorP!B:B,0)),"",INDIRECT("'SorP'!$A$"&amp;MATCH($N911&amp;$I911,SorP!C:C,0))))</f>
        <v/>
      </c>
      <c r="P911" s="99"/>
      <c r="Q911" s="74" t="str">
        <f t="shared" si="57"/>
        <v/>
      </c>
      <c r="R911" s="74" t="b">
        <f t="shared" si="58"/>
        <v>1</v>
      </c>
      <c r="S911" s="74" t="str">
        <f t="shared" si="59"/>
        <v/>
      </c>
    </row>
    <row r="912" s="74" customFormat="1" ht="20.15" customHeight="1" spans="1:19">
      <c r="A912" s="95"/>
      <c r="B912" s="95"/>
      <c r="C912" s="95"/>
      <c r="D912" s="95"/>
      <c r="E912" s="95"/>
      <c r="F912" s="95"/>
      <c r="G912" s="96"/>
      <c r="H912" s="96"/>
      <c r="I912" s="97"/>
      <c r="J912" s="97"/>
      <c r="K912" s="97"/>
      <c r="L912" s="97"/>
      <c r="M912" s="97"/>
      <c r="N912" s="98" t="str">
        <f ca="1" t="shared" si="56"/>
        <v/>
      </c>
      <c r="O912" s="98" t="str">
        <f ca="1">IF(A912="","",IF(ISERROR(MATCH($I912,SorP!B:B,0)),"",INDIRECT("'SorP'!$A$"&amp;MATCH($N912&amp;$I912,SorP!C:C,0))))</f>
        <v/>
      </c>
      <c r="P912" s="99"/>
      <c r="Q912" s="74" t="str">
        <f t="shared" si="57"/>
        <v/>
      </c>
      <c r="R912" s="74" t="b">
        <f t="shared" si="58"/>
        <v>1</v>
      </c>
      <c r="S912" s="74" t="str">
        <f t="shared" si="59"/>
        <v/>
      </c>
    </row>
    <row r="913" s="74" customFormat="1" ht="20.15" customHeight="1" spans="1:19">
      <c r="A913" s="95"/>
      <c r="B913" s="95"/>
      <c r="C913" s="95"/>
      <c r="D913" s="95"/>
      <c r="E913" s="95"/>
      <c r="F913" s="95"/>
      <c r="G913" s="96"/>
      <c r="H913" s="96"/>
      <c r="I913" s="97"/>
      <c r="J913" s="97"/>
      <c r="K913" s="97"/>
      <c r="L913" s="97"/>
      <c r="M913" s="97"/>
      <c r="N913" s="98" t="str">
        <f ca="1" t="shared" si="56"/>
        <v/>
      </c>
      <c r="O913" s="98" t="str">
        <f ca="1">IF(A913="","",IF(ISERROR(MATCH($I913,SorP!B:B,0)),"",INDIRECT("'SorP'!$A$"&amp;MATCH($N913&amp;$I913,SorP!C:C,0))))</f>
        <v/>
      </c>
      <c r="P913" s="99"/>
      <c r="Q913" s="74" t="str">
        <f t="shared" si="57"/>
        <v/>
      </c>
      <c r="R913" s="74" t="b">
        <f t="shared" si="58"/>
        <v>1</v>
      </c>
      <c r="S913" s="74" t="str">
        <f t="shared" si="59"/>
        <v/>
      </c>
    </row>
    <row r="914" s="74" customFormat="1" ht="20.15" customHeight="1" spans="1:19">
      <c r="A914" s="95"/>
      <c r="B914" s="95"/>
      <c r="C914" s="95"/>
      <c r="D914" s="95"/>
      <c r="E914" s="95"/>
      <c r="F914" s="95"/>
      <c r="G914" s="96"/>
      <c r="H914" s="96"/>
      <c r="I914" s="97"/>
      <c r="J914" s="97"/>
      <c r="K914" s="97"/>
      <c r="L914" s="97"/>
      <c r="M914" s="97"/>
      <c r="N914" s="98" t="str">
        <f ca="1" t="shared" si="56"/>
        <v/>
      </c>
      <c r="O914" s="98" t="str">
        <f ca="1">IF(A914="","",IF(ISERROR(MATCH($I914,SorP!B:B,0)),"",INDIRECT("'SorP'!$A$"&amp;MATCH($N914&amp;$I914,SorP!C:C,0))))</f>
        <v/>
      </c>
      <c r="P914" s="99"/>
      <c r="Q914" s="74" t="str">
        <f t="shared" si="57"/>
        <v/>
      </c>
      <c r="R914" s="74" t="b">
        <f t="shared" si="58"/>
        <v>1</v>
      </c>
      <c r="S914" s="74" t="str">
        <f t="shared" si="59"/>
        <v/>
      </c>
    </row>
    <row r="915" s="74" customFormat="1" ht="20.15" customHeight="1" spans="1:19">
      <c r="A915" s="95"/>
      <c r="B915" s="95"/>
      <c r="C915" s="95"/>
      <c r="D915" s="95"/>
      <c r="E915" s="95"/>
      <c r="F915" s="95"/>
      <c r="G915" s="96"/>
      <c r="H915" s="96"/>
      <c r="I915" s="97"/>
      <c r="J915" s="97"/>
      <c r="K915" s="97"/>
      <c r="L915" s="97"/>
      <c r="M915" s="97"/>
      <c r="N915" s="98" t="str">
        <f ca="1" t="shared" si="56"/>
        <v/>
      </c>
      <c r="O915" s="98" t="str">
        <f ca="1">IF(A915="","",IF(ISERROR(MATCH($I915,SorP!B:B,0)),"",INDIRECT("'SorP'!$A$"&amp;MATCH($N915&amp;$I915,SorP!C:C,0))))</f>
        <v/>
      </c>
      <c r="P915" s="99"/>
      <c r="Q915" s="74" t="str">
        <f t="shared" si="57"/>
        <v/>
      </c>
      <c r="R915" s="74" t="b">
        <f t="shared" si="58"/>
        <v>1</v>
      </c>
      <c r="S915" s="74" t="str">
        <f t="shared" si="59"/>
        <v/>
      </c>
    </row>
    <row r="916" s="74" customFormat="1" ht="20.15" customHeight="1" spans="1:19">
      <c r="A916" s="95"/>
      <c r="B916" s="95"/>
      <c r="C916" s="95"/>
      <c r="D916" s="95"/>
      <c r="E916" s="95"/>
      <c r="F916" s="95"/>
      <c r="G916" s="96"/>
      <c r="H916" s="96"/>
      <c r="I916" s="97"/>
      <c r="J916" s="97"/>
      <c r="K916" s="97"/>
      <c r="L916" s="97"/>
      <c r="M916" s="97"/>
      <c r="N916" s="98" t="str">
        <f ca="1" t="shared" si="56"/>
        <v/>
      </c>
      <c r="O916" s="98" t="str">
        <f ca="1">IF(A916="","",IF(ISERROR(MATCH($I916,SorP!B:B,0)),"",INDIRECT("'SorP'!$A$"&amp;MATCH($N916&amp;$I916,SorP!C:C,0))))</f>
        <v/>
      </c>
      <c r="P916" s="99"/>
      <c r="Q916" s="74" t="str">
        <f t="shared" si="57"/>
        <v/>
      </c>
      <c r="R916" s="74" t="b">
        <f t="shared" si="58"/>
        <v>1</v>
      </c>
      <c r="S916" s="74" t="str">
        <f t="shared" si="59"/>
        <v/>
      </c>
    </row>
    <row r="917" s="74" customFormat="1" ht="20.15" customHeight="1" spans="1:19">
      <c r="A917" s="95"/>
      <c r="B917" s="95"/>
      <c r="C917" s="95"/>
      <c r="D917" s="95"/>
      <c r="E917" s="95"/>
      <c r="F917" s="95"/>
      <c r="G917" s="96"/>
      <c r="H917" s="96"/>
      <c r="I917" s="97"/>
      <c r="J917" s="97"/>
      <c r="K917" s="97"/>
      <c r="L917" s="97"/>
      <c r="M917" s="97"/>
      <c r="N917" s="98" t="str">
        <f ca="1" t="shared" si="56"/>
        <v/>
      </c>
      <c r="O917" s="98" t="str">
        <f ca="1">IF(A917="","",IF(ISERROR(MATCH($I917,SorP!B:B,0)),"",INDIRECT("'SorP'!$A$"&amp;MATCH($N917&amp;$I917,SorP!C:C,0))))</f>
        <v/>
      </c>
      <c r="P917" s="99"/>
      <c r="Q917" s="74" t="str">
        <f t="shared" si="57"/>
        <v/>
      </c>
      <c r="R917" s="74" t="b">
        <f t="shared" si="58"/>
        <v>1</v>
      </c>
      <c r="S917" s="74" t="str">
        <f t="shared" si="59"/>
        <v/>
      </c>
    </row>
    <row r="918" s="74" customFormat="1" ht="20.15" customHeight="1" spans="1:19">
      <c r="A918" s="95"/>
      <c r="B918" s="95"/>
      <c r="C918" s="95"/>
      <c r="D918" s="95"/>
      <c r="E918" s="95"/>
      <c r="F918" s="95"/>
      <c r="G918" s="96"/>
      <c r="H918" s="96"/>
      <c r="I918" s="97"/>
      <c r="J918" s="97"/>
      <c r="K918" s="97"/>
      <c r="L918" s="97"/>
      <c r="M918" s="97"/>
      <c r="N918" s="98" t="str">
        <f ca="1" t="shared" si="56"/>
        <v/>
      </c>
      <c r="O918" s="98" t="str">
        <f ca="1">IF(A918="","",IF(ISERROR(MATCH($I918,SorP!B:B,0)),"",INDIRECT("'SorP'!$A$"&amp;MATCH($N918&amp;$I918,SorP!C:C,0))))</f>
        <v/>
      </c>
      <c r="P918" s="99"/>
      <c r="Q918" s="74" t="str">
        <f t="shared" si="57"/>
        <v/>
      </c>
      <c r="R918" s="74" t="b">
        <f t="shared" si="58"/>
        <v>1</v>
      </c>
      <c r="S918" s="74" t="str">
        <f t="shared" si="59"/>
        <v/>
      </c>
    </row>
    <row r="919" s="74" customFormat="1" ht="20.15" customHeight="1" spans="1:19">
      <c r="A919" s="95"/>
      <c r="B919" s="95"/>
      <c r="C919" s="95"/>
      <c r="D919" s="95"/>
      <c r="E919" s="95"/>
      <c r="F919" s="95"/>
      <c r="G919" s="96"/>
      <c r="H919" s="96"/>
      <c r="I919" s="97"/>
      <c r="J919" s="97"/>
      <c r="K919" s="97"/>
      <c r="L919" s="97"/>
      <c r="M919" s="97"/>
      <c r="N919" s="98" t="str">
        <f ca="1" t="shared" si="56"/>
        <v/>
      </c>
      <c r="O919" s="98" t="str">
        <f ca="1">IF(A919="","",IF(ISERROR(MATCH($I919,SorP!B:B,0)),"",INDIRECT("'SorP'!$A$"&amp;MATCH($N919&amp;$I919,SorP!C:C,0))))</f>
        <v/>
      </c>
      <c r="P919" s="99"/>
      <c r="Q919" s="74" t="str">
        <f t="shared" si="57"/>
        <v/>
      </c>
      <c r="R919" s="74" t="b">
        <f t="shared" si="58"/>
        <v>1</v>
      </c>
      <c r="S919" s="74" t="str">
        <f t="shared" si="59"/>
        <v/>
      </c>
    </row>
    <row r="920" s="74" customFormat="1" ht="20.15" customHeight="1" spans="1:19">
      <c r="A920" s="95"/>
      <c r="B920" s="95"/>
      <c r="C920" s="95"/>
      <c r="D920" s="95"/>
      <c r="E920" s="95"/>
      <c r="F920" s="95"/>
      <c r="G920" s="96"/>
      <c r="H920" s="96"/>
      <c r="I920" s="97"/>
      <c r="J920" s="97"/>
      <c r="K920" s="97"/>
      <c r="L920" s="97"/>
      <c r="M920" s="97"/>
      <c r="N920" s="98" t="str">
        <f ca="1" t="shared" si="56"/>
        <v/>
      </c>
      <c r="O920" s="98" t="str">
        <f ca="1">IF(A920="","",IF(ISERROR(MATCH($I920,SorP!B:B,0)),"",INDIRECT("'SorP'!$A$"&amp;MATCH($N920&amp;$I920,SorP!C:C,0))))</f>
        <v/>
      </c>
      <c r="P920" s="99"/>
      <c r="Q920" s="74" t="str">
        <f t="shared" si="57"/>
        <v/>
      </c>
      <c r="R920" s="74" t="b">
        <f t="shared" si="58"/>
        <v>1</v>
      </c>
      <c r="S920" s="74" t="str">
        <f t="shared" si="59"/>
        <v/>
      </c>
    </row>
    <row r="921" s="74" customFormat="1" ht="20.15" customHeight="1" spans="1:19">
      <c r="A921" s="95"/>
      <c r="B921" s="95"/>
      <c r="C921" s="95"/>
      <c r="D921" s="95"/>
      <c r="E921" s="95"/>
      <c r="F921" s="95"/>
      <c r="G921" s="96"/>
      <c r="H921" s="96"/>
      <c r="I921" s="97"/>
      <c r="J921" s="97"/>
      <c r="K921" s="97"/>
      <c r="L921" s="97"/>
      <c r="M921" s="97"/>
      <c r="N921" s="98" t="str">
        <f ca="1" t="shared" si="56"/>
        <v/>
      </c>
      <c r="O921" s="98" t="str">
        <f ca="1">IF(A921="","",IF(ISERROR(MATCH($I921,SorP!B:B,0)),"",INDIRECT("'SorP'!$A$"&amp;MATCH($N921&amp;$I921,SorP!C:C,0))))</f>
        <v/>
      </c>
      <c r="P921" s="99"/>
      <c r="Q921" s="74" t="str">
        <f t="shared" si="57"/>
        <v/>
      </c>
      <c r="R921" s="74" t="b">
        <f t="shared" si="58"/>
        <v>1</v>
      </c>
      <c r="S921" s="74" t="str">
        <f t="shared" si="59"/>
        <v/>
      </c>
    </row>
    <row r="922" s="74" customFormat="1" ht="20.15" customHeight="1" spans="1:19">
      <c r="A922" s="95"/>
      <c r="B922" s="95"/>
      <c r="C922" s="95"/>
      <c r="D922" s="95"/>
      <c r="E922" s="95"/>
      <c r="F922" s="95"/>
      <c r="G922" s="96"/>
      <c r="H922" s="96"/>
      <c r="I922" s="97"/>
      <c r="J922" s="97"/>
      <c r="K922" s="97"/>
      <c r="L922" s="97"/>
      <c r="M922" s="97"/>
      <c r="N922" s="98" t="str">
        <f ca="1" t="shared" si="56"/>
        <v/>
      </c>
      <c r="O922" s="98" t="str">
        <f ca="1">IF(A922="","",IF(ISERROR(MATCH($I922,SorP!B:B,0)),"",INDIRECT("'SorP'!$A$"&amp;MATCH($N922&amp;$I922,SorP!C:C,0))))</f>
        <v/>
      </c>
      <c r="P922" s="99"/>
      <c r="Q922" s="74" t="str">
        <f t="shared" si="57"/>
        <v/>
      </c>
      <c r="R922" s="74" t="b">
        <f t="shared" si="58"/>
        <v>1</v>
      </c>
      <c r="S922" s="74" t="str">
        <f t="shared" si="59"/>
        <v/>
      </c>
    </row>
    <row r="923" s="74" customFormat="1" ht="20.15" customHeight="1" spans="1:19">
      <c r="A923" s="95"/>
      <c r="B923" s="95"/>
      <c r="C923" s="95"/>
      <c r="D923" s="95"/>
      <c r="E923" s="95"/>
      <c r="F923" s="95"/>
      <c r="G923" s="96"/>
      <c r="H923" s="96"/>
      <c r="I923" s="97"/>
      <c r="J923" s="97"/>
      <c r="K923" s="97"/>
      <c r="L923" s="97"/>
      <c r="M923" s="97"/>
      <c r="N923" s="98" t="str">
        <f ca="1" t="shared" si="56"/>
        <v/>
      </c>
      <c r="O923" s="98" t="str">
        <f ca="1">IF(A923="","",IF(ISERROR(MATCH($I923,SorP!B:B,0)),"",INDIRECT("'SorP'!$A$"&amp;MATCH($N923&amp;$I923,SorP!C:C,0))))</f>
        <v/>
      </c>
      <c r="P923" s="99"/>
      <c r="Q923" s="74" t="str">
        <f t="shared" si="57"/>
        <v/>
      </c>
      <c r="R923" s="74" t="b">
        <f t="shared" si="58"/>
        <v>1</v>
      </c>
      <c r="S923" s="74" t="str">
        <f t="shared" si="59"/>
        <v/>
      </c>
    </row>
    <row r="924" s="74" customFormat="1" ht="20.15" customHeight="1" spans="1:19">
      <c r="A924" s="95"/>
      <c r="B924" s="95"/>
      <c r="C924" s="95"/>
      <c r="D924" s="95"/>
      <c r="E924" s="95"/>
      <c r="F924" s="95"/>
      <c r="G924" s="96"/>
      <c r="H924" s="96"/>
      <c r="I924" s="97"/>
      <c r="J924" s="97"/>
      <c r="K924" s="97"/>
      <c r="L924" s="97"/>
      <c r="M924" s="97"/>
      <c r="N924" s="98" t="str">
        <f ca="1" t="shared" si="56"/>
        <v/>
      </c>
      <c r="O924" s="98" t="str">
        <f ca="1">IF(A924="","",IF(ISERROR(MATCH($I924,SorP!B:B,0)),"",INDIRECT("'SorP'!$A$"&amp;MATCH($N924&amp;$I924,SorP!C:C,0))))</f>
        <v/>
      </c>
      <c r="P924" s="99"/>
      <c r="Q924" s="74" t="str">
        <f t="shared" si="57"/>
        <v/>
      </c>
      <c r="R924" s="74" t="b">
        <f t="shared" si="58"/>
        <v>1</v>
      </c>
      <c r="S924" s="74" t="str">
        <f t="shared" si="59"/>
        <v/>
      </c>
    </row>
    <row r="925" s="74" customFormat="1" ht="20.15" customHeight="1" spans="1:19">
      <c r="A925" s="95"/>
      <c r="B925" s="95"/>
      <c r="C925" s="95"/>
      <c r="D925" s="95"/>
      <c r="E925" s="95"/>
      <c r="F925" s="95"/>
      <c r="G925" s="96"/>
      <c r="H925" s="96"/>
      <c r="I925" s="97"/>
      <c r="J925" s="97"/>
      <c r="K925" s="97"/>
      <c r="L925" s="97"/>
      <c r="M925" s="97"/>
      <c r="N925" s="98" t="str">
        <f ca="1" t="shared" si="56"/>
        <v/>
      </c>
      <c r="O925" s="98" t="str">
        <f ca="1">IF(A925="","",IF(ISERROR(MATCH($I925,SorP!B:B,0)),"",INDIRECT("'SorP'!$A$"&amp;MATCH($N925&amp;$I925,SorP!C:C,0))))</f>
        <v/>
      </c>
      <c r="P925" s="99"/>
      <c r="Q925" s="74" t="str">
        <f t="shared" si="57"/>
        <v/>
      </c>
      <c r="R925" s="74" t="b">
        <f t="shared" si="58"/>
        <v>1</v>
      </c>
      <c r="S925" s="74" t="str">
        <f t="shared" si="59"/>
        <v/>
      </c>
    </row>
    <row r="926" s="74" customFormat="1" ht="20.15" customHeight="1" spans="1:19">
      <c r="A926" s="95"/>
      <c r="B926" s="95"/>
      <c r="C926" s="95"/>
      <c r="D926" s="95"/>
      <c r="E926" s="95"/>
      <c r="F926" s="95"/>
      <c r="G926" s="96"/>
      <c r="H926" s="96"/>
      <c r="I926" s="97"/>
      <c r="J926" s="97"/>
      <c r="K926" s="97"/>
      <c r="L926" s="97"/>
      <c r="M926" s="97"/>
      <c r="N926" s="98" t="str">
        <f ca="1" t="shared" si="56"/>
        <v/>
      </c>
      <c r="O926" s="98" t="str">
        <f ca="1">IF(A926="","",IF(ISERROR(MATCH($I926,SorP!B:B,0)),"",INDIRECT("'SorP'!$A$"&amp;MATCH($N926&amp;$I926,SorP!C:C,0))))</f>
        <v/>
      </c>
      <c r="P926" s="99"/>
      <c r="Q926" s="74" t="str">
        <f t="shared" si="57"/>
        <v/>
      </c>
      <c r="R926" s="74" t="b">
        <f t="shared" si="58"/>
        <v>1</v>
      </c>
      <c r="S926" s="74" t="str">
        <f t="shared" si="59"/>
        <v/>
      </c>
    </row>
    <row r="927" s="74" customFormat="1" ht="20.15" customHeight="1" spans="1:19">
      <c r="A927" s="95"/>
      <c r="B927" s="95"/>
      <c r="C927" s="95"/>
      <c r="D927" s="95"/>
      <c r="E927" s="95"/>
      <c r="F927" s="95"/>
      <c r="G927" s="96"/>
      <c r="H927" s="96"/>
      <c r="I927" s="97"/>
      <c r="J927" s="97"/>
      <c r="K927" s="97"/>
      <c r="L927" s="97"/>
      <c r="M927" s="97"/>
      <c r="N927" s="98" t="str">
        <f ca="1" t="shared" si="56"/>
        <v/>
      </c>
      <c r="O927" s="98" t="str">
        <f ca="1">IF(A927="","",IF(ISERROR(MATCH($I927,SorP!B:B,0)),"",INDIRECT("'SorP'!$A$"&amp;MATCH($N927&amp;$I927,SorP!C:C,0))))</f>
        <v/>
      </c>
      <c r="P927" s="99"/>
      <c r="Q927" s="74" t="str">
        <f t="shared" si="57"/>
        <v/>
      </c>
      <c r="R927" s="74" t="b">
        <f t="shared" si="58"/>
        <v>1</v>
      </c>
      <c r="S927" s="74" t="str">
        <f t="shared" si="59"/>
        <v/>
      </c>
    </row>
    <row r="928" s="74" customFormat="1" ht="20.15" customHeight="1" spans="1:19">
      <c r="A928" s="95"/>
      <c r="B928" s="95"/>
      <c r="C928" s="95"/>
      <c r="D928" s="95"/>
      <c r="E928" s="95"/>
      <c r="F928" s="95"/>
      <c r="G928" s="96"/>
      <c r="H928" s="96"/>
      <c r="I928" s="97"/>
      <c r="J928" s="97"/>
      <c r="K928" s="97"/>
      <c r="L928" s="97"/>
      <c r="M928" s="97"/>
      <c r="N928" s="98" t="str">
        <f ca="1" t="shared" si="56"/>
        <v/>
      </c>
      <c r="O928" s="98" t="str">
        <f ca="1">IF(A928="","",IF(ISERROR(MATCH($I928,SorP!B:B,0)),"",INDIRECT("'SorP'!$A$"&amp;MATCH($N928&amp;$I928,SorP!C:C,0))))</f>
        <v/>
      </c>
      <c r="P928" s="99"/>
      <c r="Q928" s="74" t="str">
        <f t="shared" si="57"/>
        <v/>
      </c>
      <c r="R928" s="74" t="b">
        <f t="shared" si="58"/>
        <v>1</v>
      </c>
      <c r="S928" s="74" t="str">
        <f t="shared" si="59"/>
        <v/>
      </c>
    </row>
    <row r="929" s="74" customFormat="1" ht="20.15" customHeight="1" spans="1:19">
      <c r="A929" s="95"/>
      <c r="B929" s="95"/>
      <c r="C929" s="95"/>
      <c r="D929" s="95"/>
      <c r="E929" s="95"/>
      <c r="F929" s="95"/>
      <c r="G929" s="96"/>
      <c r="H929" s="96"/>
      <c r="I929" s="97"/>
      <c r="J929" s="97"/>
      <c r="K929" s="97"/>
      <c r="L929" s="97"/>
      <c r="M929" s="97"/>
      <c r="N929" s="98" t="str">
        <f ca="1" t="shared" si="56"/>
        <v/>
      </c>
      <c r="O929" s="98" t="str">
        <f ca="1">IF(A929="","",IF(ISERROR(MATCH($I929,SorP!B:B,0)),"",INDIRECT("'SorP'!$A$"&amp;MATCH($N929&amp;$I929,SorP!C:C,0))))</f>
        <v/>
      </c>
      <c r="P929" s="99"/>
      <c r="Q929" s="74" t="str">
        <f t="shared" si="57"/>
        <v/>
      </c>
      <c r="R929" s="74" t="b">
        <f t="shared" si="58"/>
        <v>1</v>
      </c>
      <c r="S929" s="74" t="str">
        <f t="shared" si="59"/>
        <v/>
      </c>
    </row>
    <row r="930" s="74" customFormat="1" ht="20.15" customHeight="1" spans="1:19">
      <c r="A930" s="95"/>
      <c r="B930" s="95"/>
      <c r="C930" s="95"/>
      <c r="D930" s="95"/>
      <c r="E930" s="95"/>
      <c r="F930" s="95"/>
      <c r="G930" s="96"/>
      <c r="H930" s="96"/>
      <c r="I930" s="97"/>
      <c r="J930" s="97"/>
      <c r="K930" s="97"/>
      <c r="L930" s="97"/>
      <c r="M930" s="97"/>
      <c r="N930" s="98" t="str">
        <f ca="1" t="shared" si="56"/>
        <v/>
      </c>
      <c r="O930" s="98" t="str">
        <f ca="1">IF(A930="","",IF(ISERROR(MATCH($I930,SorP!B:B,0)),"",INDIRECT("'SorP'!$A$"&amp;MATCH($N930&amp;$I930,SorP!C:C,0))))</f>
        <v/>
      </c>
      <c r="P930" s="99"/>
      <c r="Q930" s="74" t="str">
        <f t="shared" si="57"/>
        <v/>
      </c>
      <c r="R930" s="74" t="b">
        <f t="shared" si="58"/>
        <v>1</v>
      </c>
      <c r="S930" s="74" t="str">
        <f t="shared" si="59"/>
        <v/>
      </c>
    </row>
    <row r="931" s="74" customFormat="1" ht="20.15" customHeight="1" spans="1:19">
      <c r="A931" s="95"/>
      <c r="B931" s="95"/>
      <c r="C931" s="95"/>
      <c r="D931" s="95"/>
      <c r="E931" s="95"/>
      <c r="F931" s="95"/>
      <c r="G931" s="96"/>
      <c r="H931" s="96"/>
      <c r="I931" s="97"/>
      <c r="J931" s="97"/>
      <c r="K931" s="97"/>
      <c r="L931" s="97"/>
      <c r="M931" s="97"/>
      <c r="N931" s="98" t="str">
        <f ca="1" t="shared" si="56"/>
        <v/>
      </c>
      <c r="O931" s="98" t="str">
        <f ca="1">IF(A931="","",IF(ISERROR(MATCH($I931,SorP!B:B,0)),"",INDIRECT("'SorP'!$A$"&amp;MATCH($N931&amp;$I931,SorP!C:C,0))))</f>
        <v/>
      </c>
      <c r="P931" s="99"/>
      <c r="Q931" s="74" t="str">
        <f t="shared" si="57"/>
        <v/>
      </c>
      <c r="R931" s="74" t="b">
        <f t="shared" si="58"/>
        <v>1</v>
      </c>
      <c r="S931" s="74" t="str">
        <f t="shared" si="59"/>
        <v/>
      </c>
    </row>
    <row r="932" s="74" customFormat="1" ht="20.15" customHeight="1" spans="1:19">
      <c r="A932" s="95"/>
      <c r="B932" s="95"/>
      <c r="C932" s="95"/>
      <c r="D932" s="95"/>
      <c r="E932" s="95"/>
      <c r="F932" s="95"/>
      <c r="G932" s="96"/>
      <c r="H932" s="96"/>
      <c r="I932" s="97"/>
      <c r="J932" s="97"/>
      <c r="K932" s="97"/>
      <c r="L932" s="97"/>
      <c r="M932" s="97"/>
      <c r="N932" s="98" t="str">
        <f ca="1" t="shared" si="56"/>
        <v/>
      </c>
      <c r="O932" s="98" t="str">
        <f ca="1">IF(A932="","",IF(ISERROR(MATCH($I932,SorP!B:B,0)),"",INDIRECT("'SorP'!$A$"&amp;MATCH($N932&amp;$I932,SorP!C:C,0))))</f>
        <v/>
      </c>
      <c r="P932" s="99"/>
      <c r="Q932" s="74" t="str">
        <f t="shared" si="57"/>
        <v/>
      </c>
      <c r="R932" s="74" t="b">
        <f t="shared" si="58"/>
        <v>1</v>
      </c>
      <c r="S932" s="74" t="str">
        <f t="shared" si="59"/>
        <v/>
      </c>
    </row>
    <row r="933" s="74" customFormat="1" ht="20.15" customHeight="1" spans="1:19">
      <c r="A933" s="95"/>
      <c r="B933" s="95"/>
      <c r="C933" s="95"/>
      <c r="D933" s="95"/>
      <c r="E933" s="95"/>
      <c r="F933" s="95"/>
      <c r="G933" s="96"/>
      <c r="H933" s="96"/>
      <c r="I933" s="97"/>
      <c r="J933" s="97"/>
      <c r="K933" s="97"/>
      <c r="L933" s="97"/>
      <c r="M933" s="97"/>
      <c r="N933" s="98" t="str">
        <f ca="1" t="shared" si="56"/>
        <v/>
      </c>
      <c r="O933" s="98" t="str">
        <f ca="1">IF(A933="","",IF(ISERROR(MATCH($I933,SorP!B:B,0)),"",INDIRECT("'SorP'!$A$"&amp;MATCH($N933&amp;$I933,SorP!C:C,0))))</f>
        <v/>
      </c>
      <c r="P933" s="99"/>
      <c r="Q933" s="74" t="str">
        <f t="shared" si="57"/>
        <v/>
      </c>
      <c r="R933" s="74" t="b">
        <f t="shared" si="58"/>
        <v>1</v>
      </c>
      <c r="S933" s="74" t="str">
        <f t="shared" si="59"/>
        <v/>
      </c>
    </row>
    <row r="934" s="74" customFormat="1" ht="20.15" customHeight="1" spans="1:19">
      <c r="A934" s="95"/>
      <c r="B934" s="95"/>
      <c r="C934" s="95"/>
      <c r="D934" s="95"/>
      <c r="E934" s="95"/>
      <c r="F934" s="95"/>
      <c r="G934" s="96"/>
      <c r="H934" s="96"/>
      <c r="I934" s="97"/>
      <c r="J934" s="97"/>
      <c r="K934" s="97"/>
      <c r="L934" s="97"/>
      <c r="M934" s="97"/>
      <c r="N934" s="98" t="str">
        <f ca="1" t="shared" si="56"/>
        <v/>
      </c>
      <c r="O934" s="98" t="str">
        <f ca="1">IF(A934="","",IF(ISERROR(MATCH($I934,SorP!B:B,0)),"",INDIRECT("'SorP'!$A$"&amp;MATCH($N934&amp;$I934,SorP!C:C,0))))</f>
        <v/>
      </c>
      <c r="P934" s="99"/>
      <c r="Q934" s="74" t="str">
        <f t="shared" si="57"/>
        <v/>
      </c>
      <c r="R934" s="74" t="b">
        <f t="shared" si="58"/>
        <v>1</v>
      </c>
      <c r="S934" s="74" t="str">
        <f t="shared" si="59"/>
        <v/>
      </c>
    </row>
    <row r="935" s="74" customFormat="1" ht="20.15" customHeight="1" spans="1:19">
      <c r="A935" s="95"/>
      <c r="B935" s="95"/>
      <c r="C935" s="95"/>
      <c r="D935" s="95"/>
      <c r="E935" s="95"/>
      <c r="F935" s="95"/>
      <c r="G935" s="96"/>
      <c r="H935" s="96"/>
      <c r="I935" s="97"/>
      <c r="J935" s="97"/>
      <c r="K935" s="97"/>
      <c r="L935" s="97"/>
      <c r="M935" s="97"/>
      <c r="N935" s="98" t="str">
        <f ca="1" t="shared" si="56"/>
        <v/>
      </c>
      <c r="O935" s="98" t="str">
        <f ca="1">IF(A935="","",IF(ISERROR(MATCH($I935,SorP!B:B,0)),"",INDIRECT("'SorP'!$A$"&amp;MATCH($N935&amp;$I935,SorP!C:C,0))))</f>
        <v/>
      </c>
      <c r="P935" s="99"/>
      <c r="Q935" s="74" t="str">
        <f t="shared" si="57"/>
        <v/>
      </c>
      <c r="R935" s="74" t="b">
        <f t="shared" si="58"/>
        <v>1</v>
      </c>
      <c r="S935" s="74" t="str">
        <f t="shared" si="59"/>
        <v/>
      </c>
    </row>
    <row r="936" s="74" customFormat="1" ht="20.15" customHeight="1" spans="1:19">
      <c r="A936" s="95"/>
      <c r="B936" s="95"/>
      <c r="C936" s="95"/>
      <c r="D936" s="95"/>
      <c r="E936" s="95"/>
      <c r="F936" s="95"/>
      <c r="G936" s="96"/>
      <c r="H936" s="96"/>
      <c r="I936" s="97"/>
      <c r="J936" s="97"/>
      <c r="K936" s="97"/>
      <c r="L936" s="97"/>
      <c r="M936" s="97"/>
      <c r="N936" s="98" t="str">
        <f ca="1" t="shared" si="56"/>
        <v/>
      </c>
      <c r="O936" s="98" t="str">
        <f ca="1">IF(A936="","",IF(ISERROR(MATCH($I936,SorP!B:B,0)),"",INDIRECT("'SorP'!$A$"&amp;MATCH($N936&amp;$I936,SorP!C:C,0))))</f>
        <v/>
      </c>
      <c r="P936" s="99"/>
      <c r="Q936" s="74" t="str">
        <f t="shared" si="57"/>
        <v/>
      </c>
      <c r="R936" s="74" t="b">
        <f t="shared" si="58"/>
        <v>1</v>
      </c>
      <c r="S936" s="74" t="str">
        <f t="shared" si="59"/>
        <v/>
      </c>
    </row>
    <row r="937" s="74" customFormat="1" ht="20.15" customHeight="1" spans="1:19">
      <c r="A937" s="95"/>
      <c r="B937" s="95"/>
      <c r="C937" s="95"/>
      <c r="D937" s="95"/>
      <c r="E937" s="95"/>
      <c r="F937" s="95"/>
      <c r="G937" s="96"/>
      <c r="H937" s="96"/>
      <c r="I937" s="97"/>
      <c r="J937" s="97"/>
      <c r="K937" s="97"/>
      <c r="L937" s="97"/>
      <c r="M937" s="97"/>
      <c r="N937" s="98" t="str">
        <f ca="1" t="shared" si="56"/>
        <v/>
      </c>
      <c r="O937" s="98" t="str">
        <f ca="1">IF(A937="","",IF(ISERROR(MATCH($I937,SorP!B:B,0)),"",INDIRECT("'SorP'!$A$"&amp;MATCH($N937&amp;$I937,SorP!C:C,0))))</f>
        <v/>
      </c>
      <c r="P937" s="99"/>
      <c r="Q937" s="74" t="str">
        <f t="shared" si="57"/>
        <v/>
      </c>
      <c r="R937" s="74" t="b">
        <f t="shared" si="58"/>
        <v>1</v>
      </c>
      <c r="S937" s="74" t="str">
        <f t="shared" si="59"/>
        <v/>
      </c>
    </row>
    <row r="938" s="74" customFormat="1" ht="20.15" customHeight="1" spans="1:19">
      <c r="A938" s="95"/>
      <c r="B938" s="95"/>
      <c r="C938" s="95"/>
      <c r="D938" s="95"/>
      <c r="E938" s="95"/>
      <c r="F938" s="95"/>
      <c r="G938" s="96"/>
      <c r="H938" s="96"/>
      <c r="I938" s="97"/>
      <c r="J938" s="97"/>
      <c r="K938" s="97"/>
      <c r="L938" s="97"/>
      <c r="M938" s="97"/>
      <c r="N938" s="98" t="str">
        <f ca="1" t="shared" si="56"/>
        <v/>
      </c>
      <c r="O938" s="98" t="str">
        <f ca="1">IF(A938="","",IF(ISERROR(MATCH($I938,SorP!B:B,0)),"",INDIRECT("'SorP'!$A$"&amp;MATCH($N938&amp;$I938,SorP!C:C,0))))</f>
        <v/>
      </c>
      <c r="P938" s="99"/>
      <c r="Q938" s="74" t="str">
        <f t="shared" si="57"/>
        <v/>
      </c>
      <c r="R938" s="74" t="b">
        <f t="shared" si="58"/>
        <v>1</v>
      </c>
      <c r="S938" s="74" t="str">
        <f t="shared" si="59"/>
        <v/>
      </c>
    </row>
    <row r="939" s="74" customFormat="1" ht="20.15" customHeight="1" spans="1:19">
      <c r="A939" s="95"/>
      <c r="B939" s="95"/>
      <c r="C939" s="95"/>
      <c r="D939" s="95"/>
      <c r="E939" s="95"/>
      <c r="F939" s="95"/>
      <c r="G939" s="96"/>
      <c r="H939" s="96"/>
      <c r="I939" s="97"/>
      <c r="J939" s="97"/>
      <c r="K939" s="97"/>
      <c r="L939" s="97"/>
      <c r="M939" s="97"/>
      <c r="N939" s="98" t="str">
        <f ca="1" t="shared" si="56"/>
        <v/>
      </c>
      <c r="O939" s="98" t="str">
        <f ca="1">IF(A939="","",IF(ISERROR(MATCH($I939,SorP!B:B,0)),"",INDIRECT("'SorP'!$A$"&amp;MATCH($N939&amp;$I939,SorP!C:C,0))))</f>
        <v/>
      </c>
      <c r="P939" s="99"/>
      <c r="Q939" s="74" t="str">
        <f t="shared" si="57"/>
        <v/>
      </c>
      <c r="R939" s="74" t="b">
        <f t="shared" si="58"/>
        <v>1</v>
      </c>
      <c r="S939" s="74" t="str">
        <f t="shared" si="59"/>
        <v/>
      </c>
    </row>
    <row r="940" s="74" customFormat="1" ht="20.15" customHeight="1" spans="1:19">
      <c r="A940" s="95"/>
      <c r="B940" s="95"/>
      <c r="C940" s="95"/>
      <c r="D940" s="95"/>
      <c r="E940" s="95"/>
      <c r="F940" s="95"/>
      <c r="G940" s="96"/>
      <c r="H940" s="96"/>
      <c r="I940" s="97"/>
      <c r="J940" s="97"/>
      <c r="K940" s="97"/>
      <c r="L940" s="97"/>
      <c r="M940" s="97"/>
      <c r="N940" s="98" t="str">
        <f ca="1" t="shared" si="56"/>
        <v/>
      </c>
      <c r="O940" s="98" t="str">
        <f ca="1">IF(A940="","",IF(ISERROR(MATCH($I940,SorP!B:B,0)),"",INDIRECT("'SorP'!$A$"&amp;MATCH($N940&amp;$I940,SorP!C:C,0))))</f>
        <v/>
      </c>
      <c r="P940" s="99"/>
      <c r="Q940" s="74" t="str">
        <f t="shared" si="57"/>
        <v/>
      </c>
      <c r="R940" s="74" t="b">
        <f t="shared" si="58"/>
        <v>1</v>
      </c>
      <c r="S940" s="74" t="str">
        <f t="shared" si="59"/>
        <v/>
      </c>
    </row>
    <row r="941" s="74" customFormat="1" ht="20.15" customHeight="1" spans="1:19">
      <c r="A941" s="95"/>
      <c r="B941" s="95"/>
      <c r="C941" s="95"/>
      <c r="D941" s="95"/>
      <c r="E941" s="95"/>
      <c r="F941" s="95"/>
      <c r="G941" s="96"/>
      <c r="H941" s="96"/>
      <c r="I941" s="97"/>
      <c r="J941" s="97"/>
      <c r="K941" s="97"/>
      <c r="L941" s="97"/>
      <c r="M941" s="97"/>
      <c r="N941" s="98" t="str">
        <f ca="1" t="shared" si="56"/>
        <v/>
      </c>
      <c r="O941" s="98" t="str">
        <f ca="1">IF(A941="","",IF(ISERROR(MATCH($I941,SorP!B:B,0)),"",INDIRECT("'SorP'!$A$"&amp;MATCH($N941&amp;$I941,SorP!C:C,0))))</f>
        <v/>
      </c>
      <c r="P941" s="99"/>
      <c r="Q941" s="74" t="str">
        <f t="shared" si="57"/>
        <v/>
      </c>
      <c r="R941" s="74" t="b">
        <f t="shared" si="58"/>
        <v>1</v>
      </c>
      <c r="S941" s="74" t="str">
        <f t="shared" si="59"/>
        <v/>
      </c>
    </row>
    <row r="942" s="74" customFormat="1" ht="20.15" customHeight="1" spans="1:19">
      <c r="A942" s="95"/>
      <c r="B942" s="95"/>
      <c r="C942" s="95"/>
      <c r="D942" s="95"/>
      <c r="E942" s="95"/>
      <c r="F942" s="95"/>
      <c r="G942" s="96"/>
      <c r="H942" s="96"/>
      <c r="I942" s="97"/>
      <c r="J942" s="97"/>
      <c r="K942" s="97"/>
      <c r="L942" s="97"/>
      <c r="M942" s="97"/>
      <c r="N942" s="98" t="str">
        <f ca="1" t="shared" si="56"/>
        <v/>
      </c>
      <c r="O942" s="98" t="str">
        <f ca="1">IF(A942="","",IF(ISERROR(MATCH($I942,SorP!B:B,0)),"",INDIRECT("'SorP'!$A$"&amp;MATCH($N942&amp;$I942,SorP!C:C,0))))</f>
        <v/>
      </c>
      <c r="P942" s="99"/>
      <c r="Q942" s="74" t="str">
        <f t="shared" si="57"/>
        <v/>
      </c>
      <c r="R942" s="74" t="b">
        <f t="shared" si="58"/>
        <v>1</v>
      </c>
      <c r="S942" s="74" t="str">
        <f t="shared" si="59"/>
        <v/>
      </c>
    </row>
    <row r="943" s="74" customFormat="1" ht="20.15" customHeight="1" spans="1:19">
      <c r="A943" s="95"/>
      <c r="B943" s="95"/>
      <c r="C943" s="95"/>
      <c r="D943" s="95"/>
      <c r="E943" s="95"/>
      <c r="F943" s="95"/>
      <c r="G943" s="96"/>
      <c r="H943" s="96"/>
      <c r="I943" s="97"/>
      <c r="J943" s="97"/>
      <c r="K943" s="97"/>
      <c r="L943" s="97"/>
      <c r="M943" s="97"/>
      <c r="N943" s="98" t="str">
        <f ca="1" t="shared" si="56"/>
        <v/>
      </c>
      <c r="O943" s="98" t="str">
        <f ca="1">IF(A943="","",IF(ISERROR(MATCH($I943,SorP!B:B,0)),"",INDIRECT("'SorP'!$A$"&amp;MATCH($N943&amp;$I943,SorP!C:C,0))))</f>
        <v/>
      </c>
      <c r="P943" s="99"/>
      <c r="Q943" s="74" t="str">
        <f t="shared" si="57"/>
        <v/>
      </c>
      <c r="R943" s="74" t="b">
        <f t="shared" si="58"/>
        <v>1</v>
      </c>
      <c r="S943" s="74" t="str">
        <f t="shared" si="59"/>
        <v/>
      </c>
    </row>
    <row r="944" s="74" customFormat="1" ht="20.15" customHeight="1" spans="1:19">
      <c r="A944" s="95"/>
      <c r="B944" s="95"/>
      <c r="C944" s="95"/>
      <c r="D944" s="95"/>
      <c r="E944" s="95"/>
      <c r="F944" s="95"/>
      <c r="G944" s="96"/>
      <c r="H944" s="96"/>
      <c r="I944" s="97"/>
      <c r="J944" s="97"/>
      <c r="K944" s="97"/>
      <c r="L944" s="97"/>
      <c r="M944" s="97"/>
      <c r="N944" s="98" t="str">
        <f ca="1" t="shared" si="56"/>
        <v/>
      </c>
      <c r="O944" s="98" t="str">
        <f ca="1">IF(A944="","",IF(ISERROR(MATCH($I944,SorP!B:B,0)),"",INDIRECT("'SorP'!$A$"&amp;MATCH($N944&amp;$I944,SorP!C:C,0))))</f>
        <v/>
      </c>
      <c r="P944" s="99"/>
      <c r="Q944" s="74" t="str">
        <f t="shared" si="57"/>
        <v/>
      </c>
      <c r="R944" s="74" t="b">
        <f t="shared" si="58"/>
        <v>1</v>
      </c>
      <c r="S944" s="74" t="str">
        <f t="shared" si="59"/>
        <v/>
      </c>
    </row>
    <row r="945" s="74" customFormat="1" ht="20.15" customHeight="1" spans="1:19">
      <c r="A945" s="95"/>
      <c r="B945" s="95"/>
      <c r="C945" s="95"/>
      <c r="D945" s="95"/>
      <c r="E945" s="95"/>
      <c r="F945" s="95"/>
      <c r="G945" s="96"/>
      <c r="H945" s="96"/>
      <c r="I945" s="97"/>
      <c r="J945" s="97"/>
      <c r="K945" s="97"/>
      <c r="L945" s="97"/>
      <c r="M945" s="97"/>
      <c r="N945" s="98" t="str">
        <f ca="1" t="shared" si="56"/>
        <v/>
      </c>
      <c r="O945" s="98" t="str">
        <f ca="1">IF(A945="","",IF(ISERROR(MATCH($I945,SorP!B:B,0)),"",INDIRECT("'SorP'!$A$"&amp;MATCH($N945&amp;$I945,SorP!C:C,0))))</f>
        <v/>
      </c>
      <c r="P945" s="99"/>
      <c r="Q945" s="74" t="str">
        <f t="shared" si="57"/>
        <v/>
      </c>
      <c r="R945" s="74" t="b">
        <f t="shared" si="58"/>
        <v>1</v>
      </c>
      <c r="S945" s="74" t="str">
        <f t="shared" si="59"/>
        <v/>
      </c>
    </row>
    <row r="946" s="74" customFormat="1" ht="20.15" customHeight="1" spans="1:19">
      <c r="A946" s="95"/>
      <c r="B946" s="95"/>
      <c r="C946" s="95"/>
      <c r="D946" s="95"/>
      <c r="E946" s="95"/>
      <c r="F946" s="95"/>
      <c r="G946" s="96"/>
      <c r="H946" s="96"/>
      <c r="I946" s="97"/>
      <c r="J946" s="97"/>
      <c r="K946" s="97"/>
      <c r="L946" s="97"/>
      <c r="M946" s="97"/>
      <c r="N946" s="98" t="str">
        <f ca="1" t="shared" si="56"/>
        <v/>
      </c>
      <c r="O946" s="98" t="str">
        <f ca="1">IF(A946="","",IF(ISERROR(MATCH($I946,SorP!B:B,0)),"",INDIRECT("'SorP'!$A$"&amp;MATCH($N946&amp;$I946,SorP!C:C,0))))</f>
        <v/>
      </c>
      <c r="P946" s="99"/>
      <c r="Q946" s="74" t="str">
        <f t="shared" si="57"/>
        <v/>
      </c>
      <c r="R946" s="74" t="b">
        <f t="shared" si="58"/>
        <v>1</v>
      </c>
      <c r="S946" s="74" t="str">
        <f t="shared" si="59"/>
        <v/>
      </c>
    </row>
    <row r="947" s="74" customFormat="1" ht="20.15" customHeight="1" spans="1:19">
      <c r="A947" s="95"/>
      <c r="B947" s="95"/>
      <c r="C947" s="95"/>
      <c r="D947" s="95"/>
      <c r="E947" s="95"/>
      <c r="F947" s="95"/>
      <c r="G947" s="96"/>
      <c r="H947" s="96"/>
      <c r="I947" s="97"/>
      <c r="J947" s="97"/>
      <c r="K947" s="97"/>
      <c r="L947" s="97"/>
      <c r="M947" s="97"/>
      <c r="N947" s="98" t="str">
        <f ca="1" t="shared" si="56"/>
        <v/>
      </c>
      <c r="O947" s="98" t="str">
        <f ca="1">IF(A947="","",IF(ISERROR(MATCH($I947,SorP!B:B,0)),"",INDIRECT("'SorP'!$A$"&amp;MATCH($N947&amp;$I947,SorP!C:C,0))))</f>
        <v/>
      </c>
      <c r="P947" s="99"/>
      <c r="Q947" s="74" t="str">
        <f t="shared" si="57"/>
        <v/>
      </c>
      <c r="R947" s="74" t="b">
        <f t="shared" si="58"/>
        <v>1</v>
      </c>
      <c r="S947" s="74" t="str">
        <f t="shared" si="59"/>
        <v/>
      </c>
    </row>
    <row r="948" s="74" customFormat="1" ht="20.15" customHeight="1" spans="1:19">
      <c r="A948" s="95"/>
      <c r="B948" s="95"/>
      <c r="C948" s="95"/>
      <c r="D948" s="95"/>
      <c r="E948" s="95"/>
      <c r="F948" s="95"/>
      <c r="G948" s="96"/>
      <c r="H948" s="96"/>
      <c r="I948" s="97"/>
      <c r="J948" s="97"/>
      <c r="K948" s="97"/>
      <c r="L948" s="97"/>
      <c r="M948" s="97"/>
      <c r="N948" s="98" t="str">
        <f ca="1" t="shared" si="56"/>
        <v/>
      </c>
      <c r="O948" s="98" t="str">
        <f ca="1">IF(A948="","",IF(ISERROR(MATCH($I948,SorP!B:B,0)),"",INDIRECT("'SorP'!$A$"&amp;MATCH($N948&amp;$I948,SorP!C:C,0))))</f>
        <v/>
      </c>
      <c r="P948" s="99"/>
      <c r="Q948" s="74" t="str">
        <f t="shared" si="57"/>
        <v/>
      </c>
      <c r="R948" s="74" t="b">
        <f t="shared" si="58"/>
        <v>1</v>
      </c>
      <c r="S948" s="74" t="str">
        <f t="shared" si="59"/>
        <v/>
      </c>
    </row>
    <row r="949" s="74" customFormat="1" ht="20.15" customHeight="1" spans="1:19">
      <c r="A949" s="95"/>
      <c r="B949" s="95"/>
      <c r="C949" s="95"/>
      <c r="D949" s="95"/>
      <c r="E949" s="95"/>
      <c r="F949" s="95"/>
      <c r="G949" s="96"/>
      <c r="H949" s="96"/>
      <c r="I949" s="97"/>
      <c r="J949" s="97"/>
      <c r="K949" s="97"/>
      <c r="L949" s="97"/>
      <c r="M949" s="97"/>
      <c r="N949" s="98" t="str">
        <f ca="1" t="shared" si="56"/>
        <v/>
      </c>
      <c r="O949" s="98" t="str">
        <f ca="1">IF(A949="","",IF(ISERROR(MATCH($I949,SorP!B:B,0)),"",INDIRECT("'SorP'!$A$"&amp;MATCH($N949&amp;$I949,SorP!C:C,0))))</f>
        <v/>
      </c>
      <c r="P949" s="99"/>
      <c r="Q949" s="74" t="str">
        <f t="shared" si="57"/>
        <v/>
      </c>
      <c r="R949" s="74" t="b">
        <f t="shared" si="58"/>
        <v>1</v>
      </c>
      <c r="S949" s="74" t="str">
        <f t="shared" si="59"/>
        <v/>
      </c>
    </row>
    <row r="950" s="74" customFormat="1" ht="20.15" customHeight="1" spans="1:19">
      <c r="A950" s="95"/>
      <c r="B950" s="95"/>
      <c r="C950" s="95"/>
      <c r="D950" s="95"/>
      <c r="E950" s="95"/>
      <c r="F950" s="95"/>
      <c r="G950" s="96"/>
      <c r="H950" s="96"/>
      <c r="I950" s="97"/>
      <c r="J950" s="97"/>
      <c r="K950" s="97"/>
      <c r="L950" s="97"/>
      <c r="M950" s="97"/>
      <c r="N950" s="98" t="str">
        <f ca="1" t="shared" si="56"/>
        <v/>
      </c>
      <c r="O950" s="98" t="str">
        <f ca="1">IF(A950="","",IF(ISERROR(MATCH($I950,SorP!B:B,0)),"",INDIRECT("'SorP'!$A$"&amp;MATCH($N950&amp;$I950,SorP!C:C,0))))</f>
        <v/>
      </c>
      <c r="P950" s="99"/>
      <c r="Q950" s="74" t="str">
        <f t="shared" si="57"/>
        <v/>
      </c>
      <c r="R950" s="74" t="b">
        <f t="shared" si="58"/>
        <v>1</v>
      </c>
      <c r="S950" s="74" t="str">
        <f t="shared" si="59"/>
        <v/>
      </c>
    </row>
    <row r="951" s="74" customFormat="1" ht="20.15" customHeight="1" spans="1:19">
      <c r="A951" s="95"/>
      <c r="B951" s="95"/>
      <c r="C951" s="95"/>
      <c r="D951" s="95"/>
      <c r="E951" s="95"/>
      <c r="F951" s="95"/>
      <c r="G951" s="96"/>
      <c r="H951" s="96"/>
      <c r="I951" s="97"/>
      <c r="J951" s="97"/>
      <c r="K951" s="97"/>
      <c r="L951" s="97"/>
      <c r="M951" s="97"/>
      <c r="N951" s="98" t="str">
        <f ca="1" t="shared" si="56"/>
        <v/>
      </c>
      <c r="O951" s="98" t="str">
        <f ca="1">IF(A951="","",IF(ISERROR(MATCH($I951,SorP!B:B,0)),"",INDIRECT("'SorP'!$A$"&amp;MATCH($N951&amp;$I951,SorP!C:C,0))))</f>
        <v/>
      </c>
      <c r="P951" s="99"/>
      <c r="Q951" s="74" t="str">
        <f t="shared" si="57"/>
        <v/>
      </c>
      <c r="R951" s="74" t="b">
        <f t="shared" si="58"/>
        <v>1</v>
      </c>
      <c r="S951" s="74" t="str">
        <f t="shared" si="59"/>
        <v/>
      </c>
    </row>
    <row r="952" s="74" customFormat="1" ht="20.15" customHeight="1" spans="1:19">
      <c r="A952" s="95"/>
      <c r="B952" s="95"/>
      <c r="C952" s="95"/>
      <c r="D952" s="95"/>
      <c r="E952" s="95"/>
      <c r="F952" s="95"/>
      <c r="G952" s="96"/>
      <c r="H952" s="96"/>
      <c r="I952" s="97"/>
      <c r="J952" s="97"/>
      <c r="K952" s="97"/>
      <c r="L952" s="97"/>
      <c r="M952" s="97"/>
      <c r="N952" s="98" t="str">
        <f ca="1" t="shared" si="56"/>
        <v/>
      </c>
      <c r="O952" s="98" t="str">
        <f ca="1">IF(A952="","",IF(ISERROR(MATCH($I952,SorP!B:B,0)),"",INDIRECT("'SorP'!$A$"&amp;MATCH($N952&amp;$I952,SorP!C:C,0))))</f>
        <v/>
      </c>
      <c r="P952" s="99"/>
      <c r="Q952" s="74" t="str">
        <f t="shared" si="57"/>
        <v/>
      </c>
      <c r="R952" s="74" t="b">
        <f t="shared" si="58"/>
        <v>1</v>
      </c>
      <c r="S952" s="74" t="str">
        <f t="shared" si="59"/>
        <v/>
      </c>
    </row>
    <row r="953" s="74" customFormat="1" ht="20.15" customHeight="1" spans="1:19">
      <c r="A953" s="95"/>
      <c r="B953" s="95"/>
      <c r="C953" s="95"/>
      <c r="D953" s="95"/>
      <c r="E953" s="95"/>
      <c r="F953" s="95"/>
      <c r="G953" s="96"/>
      <c r="H953" s="96"/>
      <c r="I953" s="97"/>
      <c r="J953" s="97"/>
      <c r="K953" s="97"/>
      <c r="L953" s="97"/>
      <c r="M953" s="97"/>
      <c r="N953" s="98" t="str">
        <f ca="1" t="shared" si="56"/>
        <v/>
      </c>
      <c r="O953" s="98" t="str">
        <f ca="1">IF(A953="","",IF(ISERROR(MATCH($I953,SorP!B:B,0)),"",INDIRECT("'SorP'!$A$"&amp;MATCH($N953&amp;$I953,SorP!C:C,0))))</f>
        <v/>
      </c>
      <c r="P953" s="99"/>
      <c r="Q953" s="74" t="str">
        <f t="shared" si="57"/>
        <v/>
      </c>
      <c r="R953" s="74" t="b">
        <f t="shared" si="58"/>
        <v>1</v>
      </c>
      <c r="S953" s="74" t="str">
        <f t="shared" si="59"/>
        <v/>
      </c>
    </row>
    <row r="954" s="74" customFormat="1" ht="20.15" customHeight="1" spans="1:19">
      <c r="A954" s="95"/>
      <c r="B954" s="95"/>
      <c r="C954" s="95"/>
      <c r="D954" s="95"/>
      <c r="E954" s="95"/>
      <c r="F954" s="95"/>
      <c r="G954" s="96"/>
      <c r="H954" s="96"/>
      <c r="I954" s="97"/>
      <c r="J954" s="97"/>
      <c r="K954" s="97"/>
      <c r="L954" s="97"/>
      <c r="M954" s="97"/>
      <c r="N954" s="98" t="str">
        <f ca="1" t="shared" si="56"/>
        <v/>
      </c>
      <c r="O954" s="98" t="str">
        <f ca="1">IF(A954="","",IF(ISERROR(MATCH($I954,SorP!B:B,0)),"",INDIRECT("'SorP'!$A$"&amp;MATCH($N954&amp;$I954,SorP!C:C,0))))</f>
        <v/>
      </c>
      <c r="P954" s="99"/>
      <c r="Q954" s="74" t="str">
        <f t="shared" si="57"/>
        <v/>
      </c>
      <c r="R954" s="74" t="b">
        <f t="shared" si="58"/>
        <v>1</v>
      </c>
      <c r="S954" s="74" t="str">
        <f t="shared" si="59"/>
        <v/>
      </c>
    </row>
    <row r="955" s="74" customFormat="1" ht="20.15" customHeight="1" spans="1:19">
      <c r="A955" s="95"/>
      <c r="B955" s="95"/>
      <c r="C955" s="95"/>
      <c r="D955" s="95"/>
      <c r="E955" s="95"/>
      <c r="F955" s="95"/>
      <c r="G955" s="96"/>
      <c r="H955" s="96"/>
      <c r="I955" s="97"/>
      <c r="J955" s="97"/>
      <c r="K955" s="97"/>
      <c r="L955" s="97"/>
      <c r="M955" s="97"/>
      <c r="N955" s="98" t="str">
        <f ca="1" t="shared" si="56"/>
        <v/>
      </c>
      <c r="O955" s="98" t="str">
        <f ca="1">IF(A955="","",IF(ISERROR(MATCH($I955,SorP!B:B,0)),"",INDIRECT("'SorP'!$A$"&amp;MATCH($N955&amp;$I955,SorP!C:C,0))))</f>
        <v/>
      </c>
      <c r="P955" s="99"/>
      <c r="Q955" s="74" t="str">
        <f t="shared" si="57"/>
        <v/>
      </c>
      <c r="R955" s="74" t="b">
        <f t="shared" si="58"/>
        <v>1</v>
      </c>
      <c r="S955" s="74" t="str">
        <f t="shared" si="59"/>
        <v/>
      </c>
    </row>
    <row r="956" s="74" customFormat="1" ht="20.15" customHeight="1" spans="1:19">
      <c r="A956" s="95"/>
      <c r="B956" s="95"/>
      <c r="C956" s="95"/>
      <c r="D956" s="95"/>
      <c r="E956" s="95"/>
      <c r="F956" s="95"/>
      <c r="G956" s="96"/>
      <c r="H956" s="96"/>
      <c r="I956" s="97"/>
      <c r="J956" s="97"/>
      <c r="K956" s="97"/>
      <c r="L956" s="97"/>
      <c r="M956" s="97"/>
      <c r="N956" s="98" t="str">
        <f ca="1" t="shared" si="56"/>
        <v/>
      </c>
      <c r="O956" s="98" t="str">
        <f ca="1">IF(A956="","",IF(ISERROR(MATCH($I956,SorP!B:B,0)),"",INDIRECT("'SorP'!$A$"&amp;MATCH($N956&amp;$I956,SorP!C:C,0))))</f>
        <v/>
      </c>
      <c r="P956" s="99"/>
      <c r="Q956" s="74" t="str">
        <f t="shared" si="57"/>
        <v/>
      </c>
      <c r="R956" s="74" t="b">
        <f t="shared" si="58"/>
        <v>1</v>
      </c>
      <c r="S956" s="74" t="str">
        <f t="shared" si="59"/>
        <v/>
      </c>
    </row>
    <row r="957" s="74" customFormat="1" ht="20.15" customHeight="1" spans="1:19">
      <c r="A957" s="95"/>
      <c r="B957" s="95"/>
      <c r="C957" s="95"/>
      <c r="D957" s="95"/>
      <c r="E957" s="95"/>
      <c r="F957" s="95"/>
      <c r="G957" s="96"/>
      <c r="H957" s="96"/>
      <c r="I957" s="97"/>
      <c r="J957" s="97"/>
      <c r="K957" s="97"/>
      <c r="L957" s="97"/>
      <c r="M957" s="97"/>
      <c r="N957" s="98" t="str">
        <f ca="1" t="shared" si="56"/>
        <v/>
      </c>
      <c r="O957" s="98" t="str">
        <f ca="1">IF(A957="","",IF(ISERROR(MATCH($I957,SorP!B:B,0)),"",INDIRECT("'SorP'!$A$"&amp;MATCH($N957&amp;$I957,SorP!C:C,0))))</f>
        <v/>
      </c>
      <c r="P957" s="99"/>
      <c r="Q957" s="74" t="str">
        <f t="shared" si="57"/>
        <v/>
      </c>
      <c r="R957" s="74" t="b">
        <f t="shared" si="58"/>
        <v>1</v>
      </c>
      <c r="S957" s="74" t="str">
        <f t="shared" si="59"/>
        <v/>
      </c>
    </row>
    <row r="958" s="74" customFormat="1" ht="20.15" customHeight="1" spans="1:19">
      <c r="A958" s="95"/>
      <c r="B958" s="95"/>
      <c r="C958" s="95"/>
      <c r="D958" s="95"/>
      <c r="E958" s="95"/>
      <c r="F958" s="95"/>
      <c r="G958" s="96"/>
      <c r="H958" s="96"/>
      <c r="I958" s="97"/>
      <c r="J958" s="97"/>
      <c r="K958" s="97"/>
      <c r="L958" s="97"/>
      <c r="M958" s="97"/>
      <c r="N958" s="98" t="str">
        <f ca="1" t="shared" si="56"/>
        <v/>
      </c>
      <c r="O958" s="98" t="str">
        <f ca="1">IF(A958="","",IF(ISERROR(MATCH($I958,SorP!B:B,0)),"",INDIRECT("'SorP'!$A$"&amp;MATCH($N958&amp;$I958,SorP!C:C,0))))</f>
        <v/>
      </c>
      <c r="P958" s="99"/>
      <c r="Q958" s="74" t="str">
        <f t="shared" si="57"/>
        <v/>
      </c>
      <c r="R958" s="74" t="b">
        <f t="shared" si="58"/>
        <v>1</v>
      </c>
      <c r="S958" s="74" t="str">
        <f t="shared" si="59"/>
        <v/>
      </c>
    </row>
    <row r="959" s="74" customFormat="1" ht="20.15" customHeight="1" spans="1:19">
      <c r="A959" s="95"/>
      <c r="B959" s="95"/>
      <c r="C959" s="95"/>
      <c r="D959" s="95"/>
      <c r="E959" s="95"/>
      <c r="F959" s="95"/>
      <c r="G959" s="96"/>
      <c r="H959" s="96"/>
      <c r="I959" s="97"/>
      <c r="J959" s="97"/>
      <c r="K959" s="97"/>
      <c r="L959" s="97"/>
      <c r="M959" s="97"/>
      <c r="N959" s="98" t="str">
        <f ca="1" t="shared" si="56"/>
        <v/>
      </c>
      <c r="O959" s="98" t="str">
        <f ca="1">IF(A959="","",IF(ISERROR(MATCH($I959,SorP!B:B,0)),"",INDIRECT("'SorP'!$A$"&amp;MATCH($N959&amp;$I959,SorP!C:C,0))))</f>
        <v/>
      </c>
      <c r="P959" s="99"/>
      <c r="Q959" s="74" t="str">
        <f t="shared" si="57"/>
        <v/>
      </c>
      <c r="R959" s="74" t="b">
        <f t="shared" si="58"/>
        <v>1</v>
      </c>
      <c r="S959" s="74" t="str">
        <f t="shared" si="59"/>
        <v/>
      </c>
    </row>
    <row r="960" s="74" customFormat="1" ht="20.15" customHeight="1" spans="1:19">
      <c r="A960" s="95"/>
      <c r="B960" s="95"/>
      <c r="C960" s="95"/>
      <c r="D960" s="95"/>
      <c r="E960" s="95"/>
      <c r="F960" s="95"/>
      <c r="G960" s="96"/>
      <c r="H960" s="96"/>
      <c r="I960" s="97"/>
      <c r="J960" s="97"/>
      <c r="K960" s="97"/>
      <c r="L960" s="97"/>
      <c r="M960" s="97"/>
      <c r="N960" s="98" t="str">
        <f ca="1" t="shared" si="56"/>
        <v/>
      </c>
      <c r="O960" s="98" t="str">
        <f ca="1">IF(A960="","",IF(ISERROR(MATCH($I960,SorP!B:B,0)),"",INDIRECT("'SorP'!$A$"&amp;MATCH($N960&amp;$I960,SorP!C:C,0))))</f>
        <v/>
      </c>
      <c r="P960" s="99"/>
      <c r="Q960" s="74" t="str">
        <f t="shared" si="57"/>
        <v/>
      </c>
      <c r="R960" s="74" t="b">
        <f t="shared" si="58"/>
        <v>1</v>
      </c>
      <c r="S960" s="74" t="str">
        <f t="shared" si="59"/>
        <v/>
      </c>
    </row>
    <row r="961" s="74" customFormat="1" ht="20.15" customHeight="1" spans="1:19">
      <c r="A961" s="95"/>
      <c r="B961" s="95"/>
      <c r="C961" s="95"/>
      <c r="D961" s="95"/>
      <c r="E961" s="95"/>
      <c r="F961" s="95"/>
      <c r="G961" s="96"/>
      <c r="H961" s="96"/>
      <c r="I961" s="97"/>
      <c r="J961" s="97"/>
      <c r="K961" s="97"/>
      <c r="L961" s="97"/>
      <c r="M961" s="97"/>
      <c r="N961" s="98" t="str">
        <f ca="1" t="shared" si="56"/>
        <v/>
      </c>
      <c r="O961" s="98" t="str">
        <f ca="1">IF(A961="","",IF(ISERROR(MATCH($I961,SorP!B:B,0)),"",INDIRECT("'SorP'!$A$"&amp;MATCH($N961&amp;$I961,SorP!C:C,0))))</f>
        <v/>
      </c>
      <c r="P961" s="99"/>
      <c r="Q961" s="74" t="str">
        <f t="shared" si="57"/>
        <v/>
      </c>
      <c r="R961" s="74" t="b">
        <f t="shared" si="58"/>
        <v>1</v>
      </c>
      <c r="S961" s="74" t="str">
        <f t="shared" si="59"/>
        <v/>
      </c>
    </row>
    <row r="962" s="74" customFormat="1" ht="20.15" customHeight="1" spans="1:19">
      <c r="A962" s="95"/>
      <c r="B962" s="95"/>
      <c r="C962" s="95"/>
      <c r="D962" s="95"/>
      <c r="E962" s="95"/>
      <c r="F962" s="95"/>
      <c r="G962" s="96"/>
      <c r="H962" s="96"/>
      <c r="I962" s="97"/>
      <c r="J962" s="97"/>
      <c r="K962" s="97"/>
      <c r="L962" s="97"/>
      <c r="M962" s="97"/>
      <c r="N962" s="98" t="str">
        <f ca="1" t="shared" si="56"/>
        <v/>
      </c>
      <c r="O962" s="98" t="str">
        <f ca="1">IF(A962="","",IF(ISERROR(MATCH($I962,SorP!B:B,0)),"",INDIRECT("'SorP'!$A$"&amp;MATCH($N962&amp;$I962,SorP!C:C,0))))</f>
        <v/>
      </c>
      <c r="P962" s="99"/>
      <c r="Q962" s="74" t="str">
        <f t="shared" si="57"/>
        <v/>
      </c>
      <c r="R962" s="74" t="b">
        <f t="shared" si="58"/>
        <v>1</v>
      </c>
      <c r="S962" s="74" t="str">
        <f t="shared" si="59"/>
        <v/>
      </c>
    </row>
    <row r="963" s="74" customFormat="1" ht="20.15" customHeight="1" spans="1:19">
      <c r="A963" s="95"/>
      <c r="B963" s="95"/>
      <c r="C963" s="95"/>
      <c r="D963" s="95"/>
      <c r="E963" s="95"/>
      <c r="F963" s="95"/>
      <c r="G963" s="96"/>
      <c r="H963" s="96"/>
      <c r="I963" s="97"/>
      <c r="J963" s="97"/>
      <c r="K963" s="97"/>
      <c r="L963" s="97"/>
      <c r="M963" s="97"/>
      <c r="N963" s="98" t="str">
        <f ca="1" t="shared" si="56"/>
        <v/>
      </c>
      <c r="O963" s="98" t="str">
        <f ca="1">IF(A963="","",IF(ISERROR(MATCH($I963,SorP!B:B,0)),"",INDIRECT("'SorP'!$A$"&amp;MATCH($N963&amp;$I963,SorP!C:C,0))))</f>
        <v/>
      </c>
      <c r="P963" s="99"/>
      <c r="Q963" s="74" t="str">
        <f t="shared" si="57"/>
        <v/>
      </c>
      <c r="R963" s="74" t="b">
        <f t="shared" si="58"/>
        <v>1</v>
      </c>
      <c r="S963" s="74" t="str">
        <f t="shared" si="59"/>
        <v/>
      </c>
    </row>
    <row r="964" s="74" customFormat="1" ht="20.15" customHeight="1" spans="1:19">
      <c r="A964" s="95"/>
      <c r="B964" s="95"/>
      <c r="C964" s="95"/>
      <c r="D964" s="95"/>
      <c r="E964" s="95"/>
      <c r="F964" s="95"/>
      <c r="G964" s="96"/>
      <c r="H964" s="96"/>
      <c r="I964" s="97"/>
      <c r="J964" s="97"/>
      <c r="K964" s="97"/>
      <c r="L964" s="97"/>
      <c r="M964" s="97"/>
      <c r="N964" s="98" t="str">
        <f ca="1" t="shared" si="56"/>
        <v/>
      </c>
      <c r="O964" s="98" t="str">
        <f ca="1">IF(A964="","",IF(ISERROR(MATCH($I964,SorP!B:B,0)),"",INDIRECT("'SorP'!$A$"&amp;MATCH($N964&amp;$I964,SorP!C:C,0))))</f>
        <v/>
      </c>
      <c r="P964" s="99"/>
      <c r="Q964" s="74" t="str">
        <f t="shared" si="57"/>
        <v/>
      </c>
      <c r="R964" s="74" t="b">
        <f t="shared" si="58"/>
        <v>1</v>
      </c>
      <c r="S964" s="74" t="str">
        <f t="shared" si="59"/>
        <v/>
      </c>
    </row>
    <row r="965" s="74" customFormat="1" ht="20.15" customHeight="1" spans="1:19">
      <c r="A965" s="95"/>
      <c r="B965" s="95"/>
      <c r="C965" s="95"/>
      <c r="D965" s="95"/>
      <c r="E965" s="95"/>
      <c r="F965" s="95"/>
      <c r="G965" s="96"/>
      <c r="H965" s="96"/>
      <c r="I965" s="97"/>
      <c r="J965" s="97"/>
      <c r="K965" s="97"/>
      <c r="L965" s="97"/>
      <c r="M965" s="97"/>
      <c r="N965" s="98" t="str">
        <f ca="1" t="shared" ref="N965:N1028" si="60">IF(A965="","",IF(ISERROR(MATCH($F965,CL,0)),"Unknown",INDIRECT("'C'!$A$"&amp;MATCH($F965,CL,0)+1)))</f>
        <v/>
      </c>
      <c r="O965" s="98" t="str">
        <f ca="1">IF(A965="","",IF(ISERROR(MATCH($I965,SorP!B:B,0)),"",INDIRECT("'SorP'!$A$"&amp;MATCH($N965&amp;$I965,SorP!C:C,0))))</f>
        <v/>
      </c>
      <c r="P965" s="99"/>
      <c r="Q965" s="74" t="str">
        <f t="shared" ref="Q965:Q1028" si="61">A965&amp;B965</f>
        <v/>
      </c>
      <c r="R965" s="74" t="b">
        <f t="shared" ref="R965:R1028" si="62">OR(ISBLANK(B965),ISBLANK(C965))</f>
        <v>1</v>
      </c>
      <c r="S965" s="74" t="str">
        <f t="shared" ref="S965:S1028" si="63">IF(R965,"",A965&amp;"+")</f>
        <v/>
      </c>
    </row>
    <row r="966" s="74" customFormat="1" ht="20.15" customHeight="1" spans="1:19">
      <c r="A966" s="95"/>
      <c r="B966" s="95"/>
      <c r="C966" s="95"/>
      <c r="D966" s="95"/>
      <c r="E966" s="95"/>
      <c r="F966" s="95"/>
      <c r="G966" s="96"/>
      <c r="H966" s="96"/>
      <c r="I966" s="97"/>
      <c r="J966" s="97"/>
      <c r="K966" s="97"/>
      <c r="L966" s="97"/>
      <c r="M966" s="97"/>
      <c r="N966" s="98" t="str">
        <f ca="1" t="shared" si="60"/>
        <v/>
      </c>
      <c r="O966" s="98" t="str">
        <f ca="1">IF(A966="","",IF(ISERROR(MATCH($I966,SorP!B:B,0)),"",INDIRECT("'SorP'!$A$"&amp;MATCH($N966&amp;$I966,SorP!C:C,0))))</f>
        <v/>
      </c>
      <c r="P966" s="99"/>
      <c r="Q966" s="74" t="str">
        <f t="shared" si="61"/>
        <v/>
      </c>
      <c r="R966" s="74" t="b">
        <f t="shared" si="62"/>
        <v>1</v>
      </c>
      <c r="S966" s="74" t="str">
        <f t="shared" si="63"/>
        <v/>
      </c>
    </row>
    <row r="967" s="74" customFormat="1" ht="20.15" customHeight="1" spans="1:19">
      <c r="A967" s="95"/>
      <c r="B967" s="95"/>
      <c r="C967" s="95"/>
      <c r="D967" s="95"/>
      <c r="E967" s="95"/>
      <c r="F967" s="95"/>
      <c r="G967" s="96"/>
      <c r="H967" s="96"/>
      <c r="I967" s="97"/>
      <c r="J967" s="97"/>
      <c r="K967" s="97"/>
      <c r="L967" s="97"/>
      <c r="M967" s="97"/>
      <c r="N967" s="98" t="str">
        <f ca="1" t="shared" si="60"/>
        <v/>
      </c>
      <c r="O967" s="98" t="str">
        <f ca="1">IF(A967="","",IF(ISERROR(MATCH($I967,SorP!B:B,0)),"",INDIRECT("'SorP'!$A$"&amp;MATCH($N967&amp;$I967,SorP!C:C,0))))</f>
        <v/>
      </c>
      <c r="P967" s="99"/>
      <c r="Q967" s="74" t="str">
        <f t="shared" si="61"/>
        <v/>
      </c>
      <c r="R967" s="74" t="b">
        <f t="shared" si="62"/>
        <v>1</v>
      </c>
      <c r="S967" s="74" t="str">
        <f t="shared" si="63"/>
        <v/>
      </c>
    </row>
    <row r="968" s="74" customFormat="1" ht="20.15" customHeight="1" spans="1:19">
      <c r="A968" s="95"/>
      <c r="B968" s="95"/>
      <c r="C968" s="95"/>
      <c r="D968" s="95"/>
      <c r="E968" s="95"/>
      <c r="F968" s="95"/>
      <c r="G968" s="96"/>
      <c r="H968" s="96"/>
      <c r="I968" s="97"/>
      <c r="J968" s="97"/>
      <c r="K968" s="97"/>
      <c r="L968" s="97"/>
      <c r="M968" s="97"/>
      <c r="N968" s="98" t="str">
        <f ca="1" t="shared" si="60"/>
        <v/>
      </c>
      <c r="O968" s="98" t="str">
        <f ca="1">IF(A968="","",IF(ISERROR(MATCH($I968,SorP!B:B,0)),"",INDIRECT("'SorP'!$A$"&amp;MATCH($N968&amp;$I968,SorP!C:C,0))))</f>
        <v/>
      </c>
      <c r="P968" s="99"/>
      <c r="Q968" s="74" t="str">
        <f t="shared" si="61"/>
        <v/>
      </c>
      <c r="R968" s="74" t="b">
        <f t="shared" si="62"/>
        <v>1</v>
      </c>
      <c r="S968" s="74" t="str">
        <f t="shared" si="63"/>
        <v/>
      </c>
    </row>
    <row r="969" s="74" customFormat="1" ht="20.15" customHeight="1" spans="1:19">
      <c r="A969" s="95"/>
      <c r="B969" s="95"/>
      <c r="C969" s="95"/>
      <c r="D969" s="95"/>
      <c r="E969" s="95"/>
      <c r="F969" s="95"/>
      <c r="G969" s="96"/>
      <c r="H969" s="96"/>
      <c r="I969" s="97"/>
      <c r="J969" s="97"/>
      <c r="K969" s="97"/>
      <c r="L969" s="97"/>
      <c r="M969" s="97"/>
      <c r="N969" s="98" t="str">
        <f ca="1" t="shared" si="60"/>
        <v/>
      </c>
      <c r="O969" s="98" t="str">
        <f ca="1">IF(A969="","",IF(ISERROR(MATCH($I969,SorP!B:B,0)),"",INDIRECT("'SorP'!$A$"&amp;MATCH($N969&amp;$I969,SorP!C:C,0))))</f>
        <v/>
      </c>
      <c r="P969" s="99"/>
      <c r="Q969" s="74" t="str">
        <f t="shared" si="61"/>
        <v/>
      </c>
      <c r="R969" s="74" t="b">
        <f t="shared" si="62"/>
        <v>1</v>
      </c>
      <c r="S969" s="74" t="str">
        <f t="shared" si="63"/>
        <v/>
      </c>
    </row>
    <row r="970" s="74" customFormat="1" ht="20.15" customHeight="1" spans="1:19">
      <c r="A970" s="95"/>
      <c r="B970" s="95"/>
      <c r="C970" s="95"/>
      <c r="D970" s="95"/>
      <c r="E970" s="95"/>
      <c r="F970" s="95"/>
      <c r="G970" s="96"/>
      <c r="H970" s="96"/>
      <c r="I970" s="97"/>
      <c r="J970" s="97"/>
      <c r="K970" s="97"/>
      <c r="L970" s="97"/>
      <c r="M970" s="97"/>
      <c r="N970" s="98" t="str">
        <f ca="1" t="shared" si="60"/>
        <v/>
      </c>
      <c r="O970" s="98" t="str">
        <f ca="1">IF(A970="","",IF(ISERROR(MATCH($I970,SorP!B:B,0)),"",INDIRECT("'SorP'!$A$"&amp;MATCH($N970&amp;$I970,SorP!C:C,0))))</f>
        <v/>
      </c>
      <c r="P970" s="99"/>
      <c r="Q970" s="74" t="str">
        <f t="shared" si="61"/>
        <v/>
      </c>
      <c r="R970" s="74" t="b">
        <f t="shared" si="62"/>
        <v>1</v>
      </c>
      <c r="S970" s="74" t="str">
        <f t="shared" si="63"/>
        <v/>
      </c>
    </row>
    <row r="971" s="74" customFormat="1" ht="20.15" customHeight="1" spans="1:19">
      <c r="A971" s="95"/>
      <c r="B971" s="95"/>
      <c r="C971" s="95"/>
      <c r="D971" s="95"/>
      <c r="E971" s="95"/>
      <c r="F971" s="95"/>
      <c r="G971" s="96"/>
      <c r="H971" s="96"/>
      <c r="I971" s="97"/>
      <c r="J971" s="97"/>
      <c r="K971" s="97"/>
      <c r="L971" s="97"/>
      <c r="M971" s="97"/>
      <c r="N971" s="98" t="str">
        <f ca="1" t="shared" si="60"/>
        <v/>
      </c>
      <c r="O971" s="98" t="str">
        <f ca="1">IF(A971="","",IF(ISERROR(MATCH($I971,SorP!B:B,0)),"",INDIRECT("'SorP'!$A$"&amp;MATCH($N971&amp;$I971,SorP!C:C,0))))</f>
        <v/>
      </c>
      <c r="P971" s="99"/>
      <c r="Q971" s="74" t="str">
        <f t="shared" si="61"/>
        <v/>
      </c>
      <c r="R971" s="74" t="b">
        <f t="shared" si="62"/>
        <v>1</v>
      </c>
      <c r="S971" s="74" t="str">
        <f t="shared" si="63"/>
        <v/>
      </c>
    </row>
    <row r="972" s="74" customFormat="1" ht="20.15" customHeight="1" spans="1:19">
      <c r="A972" s="95"/>
      <c r="B972" s="95"/>
      <c r="C972" s="95"/>
      <c r="D972" s="95"/>
      <c r="E972" s="95"/>
      <c r="F972" s="95"/>
      <c r="G972" s="96"/>
      <c r="H972" s="96"/>
      <c r="I972" s="97"/>
      <c r="J972" s="97"/>
      <c r="K972" s="97"/>
      <c r="L972" s="97"/>
      <c r="M972" s="97"/>
      <c r="N972" s="98" t="str">
        <f ca="1" t="shared" si="60"/>
        <v/>
      </c>
      <c r="O972" s="98" t="str">
        <f ca="1">IF(A972="","",IF(ISERROR(MATCH($I972,SorP!B:B,0)),"",INDIRECT("'SorP'!$A$"&amp;MATCH($N972&amp;$I972,SorP!C:C,0))))</f>
        <v/>
      </c>
      <c r="P972" s="99"/>
      <c r="Q972" s="74" t="str">
        <f t="shared" si="61"/>
        <v/>
      </c>
      <c r="R972" s="74" t="b">
        <f t="shared" si="62"/>
        <v>1</v>
      </c>
      <c r="S972" s="74" t="str">
        <f t="shared" si="63"/>
        <v/>
      </c>
    </row>
    <row r="973" s="74" customFormat="1" ht="20.15" customHeight="1" spans="1:19">
      <c r="A973" s="95"/>
      <c r="B973" s="95"/>
      <c r="C973" s="95"/>
      <c r="D973" s="95"/>
      <c r="E973" s="95"/>
      <c r="F973" s="95"/>
      <c r="G973" s="96"/>
      <c r="H973" s="96"/>
      <c r="I973" s="97"/>
      <c r="J973" s="97"/>
      <c r="K973" s="97"/>
      <c r="L973" s="97"/>
      <c r="M973" s="97"/>
      <c r="N973" s="98" t="str">
        <f ca="1" t="shared" si="60"/>
        <v/>
      </c>
      <c r="O973" s="98" t="str">
        <f ca="1">IF(A973="","",IF(ISERROR(MATCH($I973,SorP!B:B,0)),"",INDIRECT("'SorP'!$A$"&amp;MATCH($N973&amp;$I973,SorP!C:C,0))))</f>
        <v/>
      </c>
      <c r="P973" s="99"/>
      <c r="Q973" s="74" t="str">
        <f t="shared" si="61"/>
        <v/>
      </c>
      <c r="R973" s="74" t="b">
        <f t="shared" si="62"/>
        <v>1</v>
      </c>
      <c r="S973" s="74" t="str">
        <f t="shared" si="63"/>
        <v/>
      </c>
    </row>
    <row r="974" s="74" customFormat="1" ht="20.15" customHeight="1" spans="1:19">
      <c r="A974" s="95"/>
      <c r="B974" s="95"/>
      <c r="C974" s="95"/>
      <c r="D974" s="95"/>
      <c r="E974" s="95"/>
      <c r="F974" s="95"/>
      <c r="G974" s="96"/>
      <c r="H974" s="96"/>
      <c r="I974" s="97"/>
      <c r="J974" s="97"/>
      <c r="K974" s="97"/>
      <c r="L974" s="97"/>
      <c r="M974" s="97"/>
      <c r="N974" s="98" t="str">
        <f ca="1" t="shared" si="60"/>
        <v/>
      </c>
      <c r="O974" s="98" t="str">
        <f ca="1">IF(A974="","",IF(ISERROR(MATCH($I974,SorP!B:B,0)),"",INDIRECT("'SorP'!$A$"&amp;MATCH($N974&amp;$I974,SorP!C:C,0))))</f>
        <v/>
      </c>
      <c r="P974" s="99"/>
      <c r="Q974" s="74" t="str">
        <f t="shared" si="61"/>
        <v/>
      </c>
      <c r="R974" s="74" t="b">
        <f t="shared" si="62"/>
        <v>1</v>
      </c>
      <c r="S974" s="74" t="str">
        <f t="shared" si="63"/>
        <v/>
      </c>
    </row>
    <row r="975" s="74" customFormat="1" ht="20.15" customHeight="1" spans="1:19">
      <c r="A975" s="95"/>
      <c r="B975" s="95"/>
      <c r="C975" s="95"/>
      <c r="D975" s="95"/>
      <c r="E975" s="95"/>
      <c r="F975" s="95"/>
      <c r="G975" s="96"/>
      <c r="H975" s="96"/>
      <c r="I975" s="97"/>
      <c r="J975" s="97"/>
      <c r="K975" s="97"/>
      <c r="L975" s="97"/>
      <c r="M975" s="97"/>
      <c r="N975" s="98" t="str">
        <f ca="1" t="shared" si="60"/>
        <v/>
      </c>
      <c r="O975" s="98" t="str">
        <f ca="1">IF(A975="","",IF(ISERROR(MATCH($I975,SorP!B:B,0)),"",INDIRECT("'SorP'!$A$"&amp;MATCH($N975&amp;$I975,SorP!C:C,0))))</f>
        <v/>
      </c>
      <c r="P975" s="99"/>
      <c r="Q975" s="74" t="str">
        <f t="shared" si="61"/>
        <v/>
      </c>
      <c r="R975" s="74" t="b">
        <f t="shared" si="62"/>
        <v>1</v>
      </c>
      <c r="S975" s="74" t="str">
        <f t="shared" si="63"/>
        <v/>
      </c>
    </row>
    <row r="976" s="74" customFormat="1" ht="20.15" customHeight="1" spans="1:19">
      <c r="A976" s="95"/>
      <c r="B976" s="95"/>
      <c r="C976" s="95"/>
      <c r="D976" s="95"/>
      <c r="E976" s="95"/>
      <c r="F976" s="95"/>
      <c r="G976" s="96"/>
      <c r="H976" s="96"/>
      <c r="I976" s="97"/>
      <c r="J976" s="97"/>
      <c r="K976" s="97"/>
      <c r="L976" s="97"/>
      <c r="M976" s="97"/>
      <c r="N976" s="98" t="str">
        <f ca="1" t="shared" si="60"/>
        <v/>
      </c>
      <c r="O976" s="98" t="str">
        <f ca="1">IF(A976="","",IF(ISERROR(MATCH($I976,SorP!B:B,0)),"",INDIRECT("'SorP'!$A$"&amp;MATCH($N976&amp;$I976,SorP!C:C,0))))</f>
        <v/>
      </c>
      <c r="P976" s="99"/>
      <c r="Q976" s="74" t="str">
        <f t="shared" si="61"/>
        <v/>
      </c>
      <c r="R976" s="74" t="b">
        <f t="shared" si="62"/>
        <v>1</v>
      </c>
      <c r="S976" s="74" t="str">
        <f t="shared" si="63"/>
        <v/>
      </c>
    </row>
    <row r="977" s="74" customFormat="1" ht="20.15" customHeight="1" spans="1:19">
      <c r="A977" s="95"/>
      <c r="B977" s="95"/>
      <c r="C977" s="95"/>
      <c r="D977" s="95"/>
      <c r="E977" s="95"/>
      <c r="F977" s="95"/>
      <c r="G977" s="96"/>
      <c r="H977" s="96"/>
      <c r="I977" s="97"/>
      <c r="J977" s="97"/>
      <c r="K977" s="97"/>
      <c r="L977" s="97"/>
      <c r="M977" s="97"/>
      <c r="N977" s="98" t="str">
        <f ca="1" t="shared" si="60"/>
        <v/>
      </c>
      <c r="O977" s="98" t="str">
        <f ca="1">IF(A977="","",IF(ISERROR(MATCH($I977,SorP!B:B,0)),"",INDIRECT("'SorP'!$A$"&amp;MATCH($N977&amp;$I977,SorP!C:C,0))))</f>
        <v/>
      </c>
      <c r="P977" s="99"/>
      <c r="Q977" s="74" t="str">
        <f t="shared" si="61"/>
        <v/>
      </c>
      <c r="R977" s="74" t="b">
        <f t="shared" si="62"/>
        <v>1</v>
      </c>
      <c r="S977" s="74" t="str">
        <f t="shared" si="63"/>
        <v/>
      </c>
    </row>
    <row r="978" s="74" customFormat="1" ht="20.15" customHeight="1" spans="1:19">
      <c r="A978" s="95"/>
      <c r="B978" s="95"/>
      <c r="C978" s="95"/>
      <c r="D978" s="95"/>
      <c r="E978" s="95"/>
      <c r="F978" s="95"/>
      <c r="G978" s="96"/>
      <c r="H978" s="96"/>
      <c r="I978" s="97"/>
      <c r="J978" s="97"/>
      <c r="K978" s="97"/>
      <c r="L978" s="97"/>
      <c r="M978" s="97"/>
      <c r="N978" s="98" t="str">
        <f ca="1" t="shared" si="60"/>
        <v/>
      </c>
      <c r="O978" s="98" t="str">
        <f ca="1">IF(A978="","",IF(ISERROR(MATCH($I978,SorP!B:B,0)),"",INDIRECT("'SorP'!$A$"&amp;MATCH($N978&amp;$I978,SorP!C:C,0))))</f>
        <v/>
      </c>
      <c r="P978" s="99"/>
      <c r="Q978" s="74" t="str">
        <f t="shared" si="61"/>
        <v/>
      </c>
      <c r="R978" s="74" t="b">
        <f t="shared" si="62"/>
        <v>1</v>
      </c>
      <c r="S978" s="74" t="str">
        <f t="shared" si="63"/>
        <v/>
      </c>
    </row>
    <row r="979" s="74" customFormat="1" ht="20.15" customHeight="1" spans="1:19">
      <c r="A979" s="95"/>
      <c r="B979" s="95"/>
      <c r="C979" s="95"/>
      <c r="D979" s="95"/>
      <c r="E979" s="95"/>
      <c r="F979" s="95"/>
      <c r="G979" s="96"/>
      <c r="H979" s="96"/>
      <c r="I979" s="97"/>
      <c r="J979" s="97"/>
      <c r="K979" s="97"/>
      <c r="L979" s="97"/>
      <c r="M979" s="97"/>
      <c r="N979" s="98" t="str">
        <f ca="1" t="shared" si="60"/>
        <v/>
      </c>
      <c r="O979" s="98" t="str">
        <f ca="1">IF(A979="","",IF(ISERROR(MATCH($I979,SorP!B:B,0)),"",INDIRECT("'SorP'!$A$"&amp;MATCH($N979&amp;$I979,SorP!C:C,0))))</f>
        <v/>
      </c>
      <c r="P979" s="99"/>
      <c r="Q979" s="74" t="str">
        <f t="shared" si="61"/>
        <v/>
      </c>
      <c r="R979" s="74" t="b">
        <f t="shared" si="62"/>
        <v>1</v>
      </c>
      <c r="S979" s="74" t="str">
        <f t="shared" si="63"/>
        <v/>
      </c>
    </row>
    <row r="980" s="74" customFormat="1" ht="20.15" customHeight="1" spans="1:19">
      <c r="A980" s="95"/>
      <c r="B980" s="95"/>
      <c r="C980" s="95"/>
      <c r="D980" s="95"/>
      <c r="E980" s="95"/>
      <c r="F980" s="95"/>
      <c r="G980" s="96"/>
      <c r="H980" s="96"/>
      <c r="I980" s="97"/>
      <c r="J980" s="97"/>
      <c r="K980" s="97"/>
      <c r="L980" s="97"/>
      <c r="M980" s="97"/>
      <c r="N980" s="98" t="str">
        <f ca="1" t="shared" si="60"/>
        <v/>
      </c>
      <c r="O980" s="98" t="str">
        <f ca="1">IF(A980="","",IF(ISERROR(MATCH($I980,SorP!B:B,0)),"",INDIRECT("'SorP'!$A$"&amp;MATCH($N980&amp;$I980,SorP!C:C,0))))</f>
        <v/>
      </c>
      <c r="P980" s="99"/>
      <c r="Q980" s="74" t="str">
        <f t="shared" si="61"/>
        <v/>
      </c>
      <c r="R980" s="74" t="b">
        <f t="shared" si="62"/>
        <v>1</v>
      </c>
      <c r="S980" s="74" t="str">
        <f t="shared" si="63"/>
        <v/>
      </c>
    </row>
    <row r="981" s="74" customFormat="1" ht="20.15" customHeight="1" spans="1:19">
      <c r="A981" s="95"/>
      <c r="B981" s="95"/>
      <c r="C981" s="95"/>
      <c r="D981" s="95"/>
      <c r="E981" s="95"/>
      <c r="F981" s="95"/>
      <c r="G981" s="96"/>
      <c r="H981" s="96"/>
      <c r="I981" s="97"/>
      <c r="J981" s="97"/>
      <c r="K981" s="97"/>
      <c r="L981" s="97"/>
      <c r="M981" s="97"/>
      <c r="N981" s="98" t="str">
        <f ca="1" t="shared" si="60"/>
        <v/>
      </c>
      <c r="O981" s="98" t="str">
        <f ca="1">IF(A981="","",IF(ISERROR(MATCH($I981,SorP!B:B,0)),"",INDIRECT("'SorP'!$A$"&amp;MATCH($N981&amp;$I981,SorP!C:C,0))))</f>
        <v/>
      </c>
      <c r="P981" s="99"/>
      <c r="Q981" s="74" t="str">
        <f t="shared" si="61"/>
        <v/>
      </c>
      <c r="R981" s="74" t="b">
        <f t="shared" si="62"/>
        <v>1</v>
      </c>
      <c r="S981" s="74" t="str">
        <f t="shared" si="63"/>
        <v/>
      </c>
    </row>
    <row r="982" s="74" customFormat="1" ht="20.15" customHeight="1" spans="1:19">
      <c r="A982" s="95"/>
      <c r="B982" s="95"/>
      <c r="C982" s="95"/>
      <c r="D982" s="95"/>
      <c r="E982" s="95"/>
      <c r="F982" s="95"/>
      <c r="G982" s="96"/>
      <c r="H982" s="96"/>
      <c r="I982" s="97"/>
      <c r="J982" s="97"/>
      <c r="K982" s="97"/>
      <c r="L982" s="97"/>
      <c r="M982" s="97"/>
      <c r="N982" s="98" t="str">
        <f ca="1" t="shared" si="60"/>
        <v/>
      </c>
      <c r="O982" s="98" t="str">
        <f ca="1">IF(A982="","",IF(ISERROR(MATCH($I982,SorP!B:B,0)),"",INDIRECT("'SorP'!$A$"&amp;MATCH($N982&amp;$I982,SorP!C:C,0))))</f>
        <v/>
      </c>
      <c r="P982" s="99"/>
      <c r="Q982" s="74" t="str">
        <f t="shared" si="61"/>
        <v/>
      </c>
      <c r="R982" s="74" t="b">
        <f t="shared" si="62"/>
        <v>1</v>
      </c>
      <c r="S982" s="74" t="str">
        <f t="shared" si="63"/>
        <v/>
      </c>
    </row>
    <row r="983" s="74" customFormat="1" ht="20.15" customHeight="1" spans="1:19">
      <c r="A983" s="95"/>
      <c r="B983" s="95"/>
      <c r="C983" s="95"/>
      <c r="D983" s="95"/>
      <c r="E983" s="95"/>
      <c r="F983" s="95"/>
      <c r="G983" s="96"/>
      <c r="H983" s="96"/>
      <c r="I983" s="97"/>
      <c r="J983" s="97"/>
      <c r="K983" s="97"/>
      <c r="L983" s="97"/>
      <c r="M983" s="97"/>
      <c r="N983" s="98" t="str">
        <f ca="1" t="shared" si="60"/>
        <v/>
      </c>
      <c r="O983" s="98" t="str">
        <f ca="1">IF(A983="","",IF(ISERROR(MATCH($I983,SorP!B:B,0)),"",INDIRECT("'SorP'!$A$"&amp;MATCH($N983&amp;$I983,SorP!C:C,0))))</f>
        <v/>
      </c>
      <c r="P983" s="99"/>
      <c r="Q983" s="74" t="str">
        <f t="shared" si="61"/>
        <v/>
      </c>
      <c r="R983" s="74" t="b">
        <f t="shared" si="62"/>
        <v>1</v>
      </c>
      <c r="S983" s="74" t="str">
        <f t="shared" si="63"/>
        <v/>
      </c>
    </row>
    <row r="984" s="74" customFormat="1" ht="20.15" customHeight="1" spans="1:19">
      <c r="A984" s="95"/>
      <c r="B984" s="95"/>
      <c r="C984" s="95"/>
      <c r="D984" s="95"/>
      <c r="E984" s="95"/>
      <c r="F984" s="95"/>
      <c r="G984" s="96"/>
      <c r="H984" s="96"/>
      <c r="I984" s="97"/>
      <c r="J984" s="97"/>
      <c r="K984" s="97"/>
      <c r="L984" s="97"/>
      <c r="M984" s="97"/>
      <c r="N984" s="98" t="str">
        <f ca="1" t="shared" si="60"/>
        <v/>
      </c>
      <c r="O984" s="98" t="str">
        <f ca="1">IF(A984="","",IF(ISERROR(MATCH($I984,SorP!B:B,0)),"",INDIRECT("'SorP'!$A$"&amp;MATCH($N984&amp;$I984,SorP!C:C,0))))</f>
        <v/>
      </c>
      <c r="P984" s="99"/>
      <c r="Q984" s="74" t="str">
        <f t="shared" si="61"/>
        <v/>
      </c>
      <c r="R984" s="74" t="b">
        <f t="shared" si="62"/>
        <v>1</v>
      </c>
      <c r="S984" s="74" t="str">
        <f t="shared" si="63"/>
        <v/>
      </c>
    </row>
    <row r="985" s="74" customFormat="1" ht="20.15" customHeight="1" spans="1:19">
      <c r="A985" s="95"/>
      <c r="B985" s="95"/>
      <c r="C985" s="95"/>
      <c r="D985" s="95"/>
      <c r="E985" s="95"/>
      <c r="F985" s="95"/>
      <c r="G985" s="96"/>
      <c r="H985" s="96"/>
      <c r="I985" s="97"/>
      <c r="J985" s="97"/>
      <c r="K985" s="97"/>
      <c r="L985" s="97"/>
      <c r="M985" s="97"/>
      <c r="N985" s="98" t="str">
        <f ca="1" t="shared" si="60"/>
        <v/>
      </c>
      <c r="O985" s="98" t="str">
        <f ca="1">IF(A985="","",IF(ISERROR(MATCH($I985,SorP!B:B,0)),"",INDIRECT("'SorP'!$A$"&amp;MATCH($N985&amp;$I985,SorP!C:C,0))))</f>
        <v/>
      </c>
      <c r="P985" s="99"/>
      <c r="Q985" s="74" t="str">
        <f t="shared" si="61"/>
        <v/>
      </c>
      <c r="R985" s="74" t="b">
        <f t="shared" si="62"/>
        <v>1</v>
      </c>
      <c r="S985" s="74" t="str">
        <f t="shared" si="63"/>
        <v/>
      </c>
    </row>
    <row r="986" s="74" customFormat="1" ht="20.15" customHeight="1" spans="1:19">
      <c r="A986" s="95"/>
      <c r="B986" s="95"/>
      <c r="C986" s="95"/>
      <c r="D986" s="95"/>
      <c r="E986" s="95"/>
      <c r="F986" s="95"/>
      <c r="G986" s="96"/>
      <c r="H986" s="96"/>
      <c r="I986" s="97"/>
      <c r="J986" s="97"/>
      <c r="K986" s="97"/>
      <c r="L986" s="97"/>
      <c r="M986" s="97"/>
      <c r="N986" s="98" t="str">
        <f ca="1" t="shared" si="60"/>
        <v/>
      </c>
      <c r="O986" s="98" t="str">
        <f ca="1">IF(A986="","",IF(ISERROR(MATCH($I986,SorP!B:B,0)),"",INDIRECT("'SorP'!$A$"&amp;MATCH($N986&amp;$I986,SorP!C:C,0))))</f>
        <v/>
      </c>
      <c r="P986" s="99"/>
      <c r="Q986" s="74" t="str">
        <f t="shared" si="61"/>
        <v/>
      </c>
      <c r="R986" s="74" t="b">
        <f t="shared" si="62"/>
        <v>1</v>
      </c>
      <c r="S986" s="74" t="str">
        <f t="shared" si="63"/>
        <v/>
      </c>
    </row>
    <row r="987" s="74" customFormat="1" ht="20.15" customHeight="1" spans="1:19">
      <c r="A987" s="95"/>
      <c r="B987" s="95"/>
      <c r="C987" s="95"/>
      <c r="D987" s="95"/>
      <c r="E987" s="95"/>
      <c r="F987" s="95"/>
      <c r="G987" s="96"/>
      <c r="H987" s="96"/>
      <c r="I987" s="97"/>
      <c r="J987" s="97"/>
      <c r="K987" s="97"/>
      <c r="L987" s="97"/>
      <c r="M987" s="97"/>
      <c r="N987" s="98" t="str">
        <f ca="1" t="shared" si="60"/>
        <v/>
      </c>
      <c r="O987" s="98" t="str">
        <f ca="1">IF(A987="","",IF(ISERROR(MATCH($I987,SorP!B:B,0)),"",INDIRECT("'SorP'!$A$"&amp;MATCH($N987&amp;$I987,SorP!C:C,0))))</f>
        <v/>
      </c>
      <c r="P987" s="99"/>
      <c r="Q987" s="74" t="str">
        <f t="shared" si="61"/>
        <v/>
      </c>
      <c r="R987" s="74" t="b">
        <f t="shared" si="62"/>
        <v>1</v>
      </c>
      <c r="S987" s="74" t="str">
        <f t="shared" si="63"/>
        <v/>
      </c>
    </row>
    <row r="988" s="74" customFormat="1" ht="20.15" customHeight="1" spans="1:19">
      <c r="A988" s="95"/>
      <c r="B988" s="95"/>
      <c r="C988" s="95"/>
      <c r="D988" s="95"/>
      <c r="E988" s="95"/>
      <c r="F988" s="95"/>
      <c r="G988" s="96"/>
      <c r="H988" s="96"/>
      <c r="I988" s="97"/>
      <c r="J988" s="97"/>
      <c r="K988" s="97"/>
      <c r="L988" s="97"/>
      <c r="M988" s="97"/>
      <c r="N988" s="98" t="str">
        <f ca="1" t="shared" si="60"/>
        <v/>
      </c>
      <c r="O988" s="98" t="str">
        <f ca="1">IF(A988="","",IF(ISERROR(MATCH($I988,SorP!B:B,0)),"",INDIRECT("'SorP'!$A$"&amp;MATCH($N988&amp;$I988,SorP!C:C,0))))</f>
        <v/>
      </c>
      <c r="P988" s="99"/>
      <c r="Q988" s="74" t="str">
        <f t="shared" si="61"/>
        <v/>
      </c>
      <c r="R988" s="74" t="b">
        <f t="shared" si="62"/>
        <v>1</v>
      </c>
      <c r="S988" s="74" t="str">
        <f t="shared" si="63"/>
        <v/>
      </c>
    </row>
    <row r="989" s="74" customFormat="1" ht="20.15" customHeight="1" spans="1:19">
      <c r="A989" s="95"/>
      <c r="B989" s="95"/>
      <c r="C989" s="95"/>
      <c r="D989" s="95"/>
      <c r="E989" s="95"/>
      <c r="F989" s="95"/>
      <c r="G989" s="96"/>
      <c r="H989" s="96"/>
      <c r="I989" s="97"/>
      <c r="J989" s="97"/>
      <c r="K989" s="97"/>
      <c r="L989" s="97"/>
      <c r="M989" s="97"/>
      <c r="N989" s="98" t="str">
        <f ca="1" t="shared" si="60"/>
        <v/>
      </c>
      <c r="O989" s="98" t="str">
        <f ca="1">IF(A989="","",IF(ISERROR(MATCH($I989,SorP!B:B,0)),"",INDIRECT("'SorP'!$A$"&amp;MATCH($N989&amp;$I989,SorP!C:C,0))))</f>
        <v/>
      </c>
      <c r="P989" s="99"/>
      <c r="Q989" s="74" t="str">
        <f t="shared" si="61"/>
        <v/>
      </c>
      <c r="R989" s="74" t="b">
        <f t="shared" si="62"/>
        <v>1</v>
      </c>
      <c r="S989" s="74" t="str">
        <f t="shared" si="63"/>
        <v/>
      </c>
    </row>
    <row r="990" s="74" customFormat="1" ht="20.15" customHeight="1" spans="1:19">
      <c r="A990" s="95"/>
      <c r="B990" s="95"/>
      <c r="C990" s="95"/>
      <c r="D990" s="95"/>
      <c r="E990" s="95"/>
      <c r="F990" s="95"/>
      <c r="G990" s="96"/>
      <c r="H990" s="96"/>
      <c r="I990" s="97"/>
      <c r="J990" s="97"/>
      <c r="K990" s="97"/>
      <c r="L990" s="97"/>
      <c r="M990" s="97"/>
      <c r="N990" s="98" t="str">
        <f ca="1" t="shared" si="60"/>
        <v/>
      </c>
      <c r="O990" s="98" t="str">
        <f ca="1">IF(A990="","",IF(ISERROR(MATCH($I990,SorP!B:B,0)),"",INDIRECT("'SorP'!$A$"&amp;MATCH($N990&amp;$I990,SorP!C:C,0))))</f>
        <v/>
      </c>
      <c r="P990" s="99"/>
      <c r="Q990" s="74" t="str">
        <f t="shared" si="61"/>
        <v/>
      </c>
      <c r="R990" s="74" t="b">
        <f t="shared" si="62"/>
        <v>1</v>
      </c>
      <c r="S990" s="74" t="str">
        <f t="shared" si="63"/>
        <v/>
      </c>
    </row>
    <row r="991" s="74" customFormat="1" ht="20.15" customHeight="1" spans="1:19">
      <c r="A991" s="95"/>
      <c r="B991" s="95"/>
      <c r="C991" s="95"/>
      <c r="D991" s="95"/>
      <c r="E991" s="95"/>
      <c r="F991" s="95"/>
      <c r="G991" s="96"/>
      <c r="H991" s="96"/>
      <c r="I991" s="97"/>
      <c r="J991" s="97"/>
      <c r="K991" s="97"/>
      <c r="L991" s="97"/>
      <c r="M991" s="97"/>
      <c r="N991" s="98" t="str">
        <f ca="1" t="shared" si="60"/>
        <v/>
      </c>
      <c r="O991" s="98" t="str">
        <f ca="1">IF(A991="","",IF(ISERROR(MATCH($I991,SorP!B:B,0)),"",INDIRECT("'SorP'!$A$"&amp;MATCH($N991&amp;$I991,SorP!C:C,0))))</f>
        <v/>
      </c>
      <c r="P991" s="99"/>
      <c r="Q991" s="74" t="str">
        <f t="shared" si="61"/>
        <v/>
      </c>
      <c r="R991" s="74" t="b">
        <f t="shared" si="62"/>
        <v>1</v>
      </c>
      <c r="S991" s="74" t="str">
        <f t="shared" si="63"/>
        <v/>
      </c>
    </row>
    <row r="992" s="74" customFormat="1" ht="20.15" customHeight="1" spans="1:19">
      <c r="A992" s="95"/>
      <c r="B992" s="95"/>
      <c r="C992" s="95"/>
      <c r="D992" s="95"/>
      <c r="E992" s="95"/>
      <c r="F992" s="95"/>
      <c r="G992" s="96"/>
      <c r="H992" s="96"/>
      <c r="I992" s="97"/>
      <c r="J992" s="97"/>
      <c r="K992" s="97"/>
      <c r="L992" s="97"/>
      <c r="M992" s="97"/>
      <c r="N992" s="98" t="str">
        <f ca="1" t="shared" si="60"/>
        <v/>
      </c>
      <c r="O992" s="98" t="str">
        <f ca="1">IF(A992="","",IF(ISERROR(MATCH($I992,SorP!B:B,0)),"",INDIRECT("'SorP'!$A$"&amp;MATCH($N992&amp;$I992,SorP!C:C,0))))</f>
        <v/>
      </c>
      <c r="P992" s="99"/>
      <c r="Q992" s="74" t="str">
        <f t="shared" si="61"/>
        <v/>
      </c>
      <c r="R992" s="74" t="b">
        <f t="shared" si="62"/>
        <v>1</v>
      </c>
      <c r="S992" s="74" t="str">
        <f t="shared" si="63"/>
        <v/>
      </c>
    </row>
    <row r="993" s="74" customFormat="1" ht="20.15" customHeight="1" spans="1:19">
      <c r="A993" s="95"/>
      <c r="B993" s="95"/>
      <c r="C993" s="95"/>
      <c r="D993" s="95"/>
      <c r="E993" s="95"/>
      <c r="F993" s="95"/>
      <c r="G993" s="96"/>
      <c r="H993" s="96"/>
      <c r="I993" s="97"/>
      <c r="J993" s="97"/>
      <c r="K993" s="97"/>
      <c r="L993" s="97"/>
      <c r="M993" s="97"/>
      <c r="N993" s="98" t="str">
        <f ca="1" t="shared" si="60"/>
        <v/>
      </c>
      <c r="O993" s="98" t="str">
        <f ca="1">IF(A993="","",IF(ISERROR(MATCH($I993,SorP!B:B,0)),"",INDIRECT("'SorP'!$A$"&amp;MATCH($N993&amp;$I993,SorP!C:C,0))))</f>
        <v/>
      </c>
      <c r="P993" s="99"/>
      <c r="Q993" s="74" t="str">
        <f t="shared" si="61"/>
        <v/>
      </c>
      <c r="R993" s="74" t="b">
        <f t="shared" si="62"/>
        <v>1</v>
      </c>
      <c r="S993" s="74" t="str">
        <f t="shared" si="63"/>
        <v/>
      </c>
    </row>
    <row r="994" s="74" customFormat="1" ht="20.15" customHeight="1" spans="1:19">
      <c r="A994" s="95"/>
      <c r="B994" s="95"/>
      <c r="C994" s="95"/>
      <c r="D994" s="95"/>
      <c r="E994" s="95"/>
      <c r="F994" s="95"/>
      <c r="G994" s="96"/>
      <c r="H994" s="96"/>
      <c r="I994" s="97"/>
      <c r="J994" s="97"/>
      <c r="K994" s="97"/>
      <c r="L994" s="97"/>
      <c r="M994" s="97"/>
      <c r="N994" s="98" t="str">
        <f ca="1" t="shared" si="60"/>
        <v/>
      </c>
      <c r="O994" s="98" t="str">
        <f ca="1">IF(A994="","",IF(ISERROR(MATCH($I994,SorP!B:B,0)),"",INDIRECT("'SorP'!$A$"&amp;MATCH($N994&amp;$I994,SorP!C:C,0))))</f>
        <v/>
      </c>
      <c r="P994" s="99"/>
      <c r="Q994" s="74" t="str">
        <f t="shared" si="61"/>
        <v/>
      </c>
      <c r="R994" s="74" t="b">
        <f t="shared" si="62"/>
        <v>1</v>
      </c>
      <c r="S994" s="74" t="str">
        <f t="shared" si="63"/>
        <v/>
      </c>
    </row>
    <row r="995" s="74" customFormat="1" ht="20.15" customHeight="1" spans="1:19">
      <c r="A995" s="95"/>
      <c r="B995" s="95"/>
      <c r="C995" s="95"/>
      <c r="D995" s="95"/>
      <c r="E995" s="95"/>
      <c r="F995" s="95"/>
      <c r="G995" s="96"/>
      <c r="H995" s="96"/>
      <c r="I995" s="97"/>
      <c r="J995" s="97"/>
      <c r="K995" s="97"/>
      <c r="L995" s="97"/>
      <c r="M995" s="97"/>
      <c r="N995" s="98" t="str">
        <f ca="1" t="shared" si="60"/>
        <v/>
      </c>
      <c r="O995" s="98" t="str">
        <f ca="1">IF(A995="","",IF(ISERROR(MATCH($I995,SorP!B:B,0)),"",INDIRECT("'SorP'!$A$"&amp;MATCH($N995&amp;$I995,SorP!C:C,0))))</f>
        <v/>
      </c>
      <c r="P995" s="99"/>
      <c r="Q995" s="74" t="str">
        <f t="shared" si="61"/>
        <v/>
      </c>
      <c r="R995" s="74" t="b">
        <f t="shared" si="62"/>
        <v>1</v>
      </c>
      <c r="S995" s="74" t="str">
        <f t="shared" si="63"/>
        <v/>
      </c>
    </row>
    <row r="996" s="74" customFormat="1" ht="20.15" customHeight="1" spans="1:19">
      <c r="A996" s="95"/>
      <c r="B996" s="95"/>
      <c r="C996" s="95"/>
      <c r="D996" s="95"/>
      <c r="E996" s="95"/>
      <c r="F996" s="95"/>
      <c r="G996" s="96"/>
      <c r="H996" s="96"/>
      <c r="I996" s="97"/>
      <c r="J996" s="97"/>
      <c r="K996" s="97"/>
      <c r="L996" s="97"/>
      <c r="M996" s="97"/>
      <c r="N996" s="98" t="str">
        <f ca="1" t="shared" si="60"/>
        <v/>
      </c>
      <c r="O996" s="98" t="str">
        <f ca="1">IF(A996="","",IF(ISERROR(MATCH($I996,SorP!B:B,0)),"",INDIRECT("'SorP'!$A$"&amp;MATCH($N996&amp;$I996,SorP!C:C,0))))</f>
        <v/>
      </c>
      <c r="P996" s="99"/>
      <c r="Q996" s="74" t="str">
        <f t="shared" si="61"/>
        <v/>
      </c>
      <c r="R996" s="74" t="b">
        <f t="shared" si="62"/>
        <v>1</v>
      </c>
      <c r="S996" s="74" t="str">
        <f t="shared" si="63"/>
        <v/>
      </c>
    </row>
    <row r="997" s="74" customFormat="1" ht="20.15" customHeight="1" spans="1:19">
      <c r="A997" s="95"/>
      <c r="B997" s="95"/>
      <c r="C997" s="95"/>
      <c r="D997" s="95"/>
      <c r="E997" s="95"/>
      <c r="F997" s="95"/>
      <c r="G997" s="96"/>
      <c r="H997" s="96"/>
      <c r="I997" s="97"/>
      <c r="J997" s="97"/>
      <c r="K997" s="97"/>
      <c r="L997" s="97"/>
      <c r="M997" s="97"/>
      <c r="N997" s="98" t="str">
        <f ca="1" t="shared" si="60"/>
        <v/>
      </c>
      <c r="O997" s="98" t="str">
        <f ca="1">IF(A997="","",IF(ISERROR(MATCH($I997,SorP!B:B,0)),"",INDIRECT("'SorP'!$A$"&amp;MATCH($N997&amp;$I997,SorP!C:C,0))))</f>
        <v/>
      </c>
      <c r="P997" s="99"/>
      <c r="Q997" s="74" t="str">
        <f t="shared" si="61"/>
        <v/>
      </c>
      <c r="R997" s="74" t="b">
        <f t="shared" si="62"/>
        <v>1</v>
      </c>
      <c r="S997" s="74" t="str">
        <f t="shared" si="63"/>
        <v/>
      </c>
    </row>
    <row r="998" s="74" customFormat="1" ht="20.15" customHeight="1" spans="1:19">
      <c r="A998" s="95"/>
      <c r="B998" s="95"/>
      <c r="C998" s="95"/>
      <c r="D998" s="95"/>
      <c r="E998" s="95"/>
      <c r="F998" s="95"/>
      <c r="G998" s="96"/>
      <c r="H998" s="96"/>
      <c r="I998" s="97"/>
      <c r="J998" s="97"/>
      <c r="K998" s="97"/>
      <c r="L998" s="97"/>
      <c r="M998" s="97"/>
      <c r="N998" s="98" t="str">
        <f ca="1" t="shared" si="60"/>
        <v/>
      </c>
      <c r="O998" s="98" t="str">
        <f ca="1">IF(A998="","",IF(ISERROR(MATCH($I998,SorP!B:B,0)),"",INDIRECT("'SorP'!$A$"&amp;MATCH($N998&amp;$I998,SorP!C:C,0))))</f>
        <v/>
      </c>
      <c r="P998" s="99"/>
      <c r="Q998" s="74" t="str">
        <f t="shared" si="61"/>
        <v/>
      </c>
      <c r="R998" s="74" t="b">
        <f t="shared" si="62"/>
        <v>1</v>
      </c>
      <c r="S998" s="74" t="str">
        <f t="shared" si="63"/>
        <v/>
      </c>
    </row>
    <row r="999" s="74" customFormat="1" ht="20.15" customHeight="1" spans="1:19">
      <c r="A999" s="95"/>
      <c r="B999" s="95"/>
      <c r="C999" s="95"/>
      <c r="D999" s="95"/>
      <c r="E999" s="95"/>
      <c r="F999" s="95"/>
      <c r="G999" s="96"/>
      <c r="H999" s="96"/>
      <c r="I999" s="97"/>
      <c r="J999" s="97"/>
      <c r="K999" s="97"/>
      <c r="L999" s="97"/>
      <c r="M999" s="97"/>
      <c r="N999" s="98" t="str">
        <f ca="1" t="shared" si="60"/>
        <v/>
      </c>
      <c r="O999" s="98" t="str">
        <f ca="1">IF(A999="","",IF(ISERROR(MATCH($I999,SorP!B:B,0)),"",INDIRECT("'SorP'!$A$"&amp;MATCH($N999&amp;$I999,SorP!C:C,0))))</f>
        <v/>
      </c>
      <c r="P999" s="99"/>
      <c r="Q999" s="74" t="str">
        <f t="shared" si="61"/>
        <v/>
      </c>
      <c r="R999" s="74" t="b">
        <f t="shared" si="62"/>
        <v>1</v>
      </c>
      <c r="S999" s="74" t="str">
        <f t="shared" si="63"/>
        <v/>
      </c>
    </row>
    <row r="1000" s="74" customFormat="1" ht="20.15" customHeight="1" spans="1:19">
      <c r="A1000" s="95"/>
      <c r="B1000" s="95"/>
      <c r="C1000" s="95"/>
      <c r="D1000" s="95"/>
      <c r="E1000" s="95"/>
      <c r="F1000" s="95"/>
      <c r="G1000" s="96"/>
      <c r="H1000" s="96"/>
      <c r="I1000" s="97"/>
      <c r="J1000" s="97"/>
      <c r="K1000" s="97"/>
      <c r="L1000" s="97"/>
      <c r="M1000" s="97"/>
      <c r="N1000" s="98" t="str">
        <f ca="1" t="shared" si="60"/>
        <v/>
      </c>
      <c r="O1000" s="98" t="str">
        <f ca="1">IF(A1000="","",IF(ISERROR(MATCH($I1000,SorP!B:B,0)),"",INDIRECT("'SorP'!$A$"&amp;MATCH($N1000&amp;$I1000,SorP!C:C,0))))</f>
        <v/>
      </c>
      <c r="P1000" s="99"/>
      <c r="Q1000" s="74" t="str">
        <f t="shared" si="61"/>
        <v/>
      </c>
      <c r="R1000" s="74" t="b">
        <f t="shared" si="62"/>
        <v>1</v>
      </c>
      <c r="S1000" s="74" t="str">
        <f t="shared" si="63"/>
        <v/>
      </c>
    </row>
    <row r="1001" s="74" customFormat="1" ht="20.15" customHeight="1" spans="1:19">
      <c r="A1001" s="95"/>
      <c r="B1001" s="95"/>
      <c r="C1001" s="95"/>
      <c r="D1001" s="95"/>
      <c r="E1001" s="95"/>
      <c r="F1001" s="95"/>
      <c r="G1001" s="96"/>
      <c r="H1001" s="96"/>
      <c r="I1001" s="97"/>
      <c r="J1001" s="97"/>
      <c r="K1001" s="97"/>
      <c r="L1001" s="97"/>
      <c r="M1001" s="97"/>
      <c r="N1001" s="98" t="str">
        <f ca="1" t="shared" si="60"/>
        <v/>
      </c>
      <c r="O1001" s="98" t="str">
        <f ca="1">IF(A1001="","",IF(ISERROR(MATCH($I1001,SorP!B:B,0)),"",INDIRECT("'SorP'!$A$"&amp;MATCH($N1001&amp;$I1001,SorP!C:C,0))))</f>
        <v/>
      </c>
      <c r="P1001" s="99"/>
      <c r="Q1001" s="74" t="str">
        <f t="shared" si="61"/>
        <v/>
      </c>
      <c r="R1001" s="74" t="b">
        <f t="shared" si="62"/>
        <v>1</v>
      </c>
      <c r="S1001" s="74" t="str">
        <f t="shared" si="63"/>
        <v/>
      </c>
    </row>
    <row r="1002" s="74" customFormat="1" ht="20.15" customHeight="1" spans="1:19">
      <c r="A1002" s="95"/>
      <c r="B1002" s="95"/>
      <c r="C1002" s="95"/>
      <c r="D1002" s="95"/>
      <c r="E1002" s="95"/>
      <c r="F1002" s="95"/>
      <c r="G1002" s="96"/>
      <c r="H1002" s="96"/>
      <c r="I1002" s="97"/>
      <c r="J1002" s="97"/>
      <c r="K1002" s="97"/>
      <c r="L1002" s="97"/>
      <c r="M1002" s="97"/>
      <c r="N1002" s="98" t="str">
        <f ca="1" t="shared" si="60"/>
        <v/>
      </c>
      <c r="O1002" s="98" t="str">
        <f ca="1">IF(A1002="","",IF(ISERROR(MATCH($I1002,SorP!B:B,0)),"",INDIRECT("'SorP'!$A$"&amp;MATCH($N1002&amp;$I1002,SorP!C:C,0))))</f>
        <v/>
      </c>
      <c r="P1002" s="99"/>
      <c r="Q1002" s="74" t="str">
        <f t="shared" si="61"/>
        <v/>
      </c>
      <c r="R1002" s="74" t="b">
        <f t="shared" si="62"/>
        <v>1</v>
      </c>
      <c r="S1002" s="74" t="str">
        <f t="shared" si="63"/>
        <v/>
      </c>
    </row>
    <row r="1003" s="74" customFormat="1" ht="20.15" customHeight="1" spans="1:19">
      <c r="A1003" s="95"/>
      <c r="B1003" s="95"/>
      <c r="C1003" s="95"/>
      <c r="D1003" s="95"/>
      <c r="E1003" s="95"/>
      <c r="F1003" s="95"/>
      <c r="G1003" s="96"/>
      <c r="H1003" s="96"/>
      <c r="I1003" s="97"/>
      <c r="J1003" s="97"/>
      <c r="K1003" s="97"/>
      <c r="L1003" s="97"/>
      <c r="M1003" s="97"/>
      <c r="N1003" s="98" t="str">
        <f ca="1" t="shared" si="60"/>
        <v/>
      </c>
      <c r="O1003" s="98" t="str">
        <f ca="1">IF(A1003="","",IF(ISERROR(MATCH($I1003,SorP!B:B,0)),"",INDIRECT("'SorP'!$A$"&amp;MATCH($N1003&amp;$I1003,SorP!C:C,0))))</f>
        <v/>
      </c>
      <c r="P1003" s="99"/>
      <c r="Q1003" s="74" t="str">
        <f t="shared" si="61"/>
        <v/>
      </c>
      <c r="R1003" s="74" t="b">
        <f t="shared" si="62"/>
        <v>1</v>
      </c>
      <c r="S1003" s="74" t="str">
        <f t="shared" si="63"/>
        <v/>
      </c>
    </row>
    <row r="1004" s="74" customFormat="1" ht="20.15" customHeight="1" spans="1:19">
      <c r="A1004" s="95"/>
      <c r="B1004" s="95"/>
      <c r="C1004" s="95"/>
      <c r="D1004" s="95"/>
      <c r="E1004" s="95"/>
      <c r="F1004" s="95"/>
      <c r="G1004" s="96"/>
      <c r="H1004" s="96"/>
      <c r="I1004" s="97"/>
      <c r="J1004" s="97"/>
      <c r="K1004" s="97"/>
      <c r="L1004" s="97"/>
      <c r="M1004" s="97"/>
      <c r="N1004" s="98" t="str">
        <f ca="1" t="shared" si="60"/>
        <v/>
      </c>
      <c r="O1004" s="98" t="str">
        <f ca="1">IF(A1004="","",IF(ISERROR(MATCH($I1004,SorP!B:B,0)),"",INDIRECT("'SorP'!$A$"&amp;MATCH($N1004&amp;$I1004,SorP!C:C,0))))</f>
        <v/>
      </c>
      <c r="P1004" s="99"/>
      <c r="Q1004" s="74" t="str">
        <f t="shared" si="61"/>
        <v/>
      </c>
      <c r="R1004" s="74" t="b">
        <f t="shared" si="62"/>
        <v>1</v>
      </c>
      <c r="S1004" s="74" t="str">
        <f t="shared" si="63"/>
        <v/>
      </c>
    </row>
    <row r="1005" s="74" customFormat="1" ht="20.15" customHeight="1" spans="1:19">
      <c r="A1005" s="95"/>
      <c r="B1005" s="95"/>
      <c r="C1005" s="95"/>
      <c r="D1005" s="95"/>
      <c r="E1005" s="95"/>
      <c r="F1005" s="95"/>
      <c r="G1005" s="96"/>
      <c r="H1005" s="96"/>
      <c r="I1005" s="97"/>
      <c r="J1005" s="97"/>
      <c r="K1005" s="97"/>
      <c r="L1005" s="97"/>
      <c r="M1005" s="97"/>
      <c r="N1005" s="98" t="str">
        <f ca="1" t="shared" si="60"/>
        <v/>
      </c>
      <c r="O1005" s="98" t="str">
        <f ca="1">IF(A1005="","",IF(ISERROR(MATCH($I1005,SorP!B:B,0)),"",INDIRECT("'SorP'!$A$"&amp;MATCH($N1005&amp;$I1005,SorP!C:C,0))))</f>
        <v/>
      </c>
      <c r="P1005" s="99"/>
      <c r="Q1005" s="74" t="str">
        <f t="shared" si="61"/>
        <v/>
      </c>
      <c r="R1005" s="74" t="b">
        <f t="shared" si="62"/>
        <v>1</v>
      </c>
      <c r="S1005" s="74" t="str">
        <f t="shared" si="63"/>
        <v/>
      </c>
    </row>
    <row r="1006" s="74" customFormat="1" ht="20.15" customHeight="1" spans="1:19">
      <c r="A1006" s="95"/>
      <c r="B1006" s="95"/>
      <c r="C1006" s="95"/>
      <c r="D1006" s="95"/>
      <c r="E1006" s="95"/>
      <c r="F1006" s="95"/>
      <c r="G1006" s="96"/>
      <c r="H1006" s="96"/>
      <c r="I1006" s="97"/>
      <c r="J1006" s="97"/>
      <c r="K1006" s="97"/>
      <c r="L1006" s="97"/>
      <c r="M1006" s="97"/>
      <c r="N1006" s="98" t="str">
        <f ca="1" t="shared" si="60"/>
        <v/>
      </c>
      <c r="O1006" s="98" t="str">
        <f ca="1">IF(A1006="","",IF(ISERROR(MATCH($I1006,SorP!B:B,0)),"",INDIRECT("'SorP'!$A$"&amp;MATCH($N1006&amp;$I1006,SorP!C:C,0))))</f>
        <v/>
      </c>
      <c r="P1006" s="99"/>
      <c r="Q1006" s="74" t="str">
        <f t="shared" si="61"/>
        <v/>
      </c>
      <c r="R1006" s="74" t="b">
        <f t="shared" si="62"/>
        <v>1</v>
      </c>
      <c r="S1006" s="74" t="str">
        <f t="shared" si="63"/>
        <v/>
      </c>
    </row>
    <row r="1007" s="74" customFormat="1" ht="20.15" customHeight="1" spans="1:19">
      <c r="A1007" s="95"/>
      <c r="B1007" s="95"/>
      <c r="C1007" s="95"/>
      <c r="D1007" s="95"/>
      <c r="E1007" s="95"/>
      <c r="F1007" s="95"/>
      <c r="G1007" s="96"/>
      <c r="H1007" s="96"/>
      <c r="I1007" s="97"/>
      <c r="J1007" s="97"/>
      <c r="K1007" s="97"/>
      <c r="L1007" s="97"/>
      <c r="M1007" s="97"/>
      <c r="N1007" s="98" t="str">
        <f ca="1" t="shared" si="60"/>
        <v/>
      </c>
      <c r="O1007" s="98" t="str">
        <f ca="1">IF(A1007="","",IF(ISERROR(MATCH($I1007,SorP!B:B,0)),"",INDIRECT("'SorP'!$A$"&amp;MATCH($N1007&amp;$I1007,SorP!C:C,0))))</f>
        <v/>
      </c>
      <c r="P1007" s="99"/>
      <c r="Q1007" s="74" t="str">
        <f t="shared" si="61"/>
        <v/>
      </c>
      <c r="R1007" s="74" t="b">
        <f t="shared" si="62"/>
        <v>1</v>
      </c>
      <c r="S1007" s="74" t="str">
        <f t="shared" si="63"/>
        <v/>
      </c>
    </row>
    <row r="1008" s="74" customFormat="1" ht="20.15" customHeight="1" spans="1:19">
      <c r="A1008" s="95"/>
      <c r="B1008" s="95"/>
      <c r="C1008" s="95"/>
      <c r="D1008" s="95"/>
      <c r="E1008" s="95"/>
      <c r="F1008" s="95"/>
      <c r="G1008" s="96"/>
      <c r="H1008" s="96"/>
      <c r="I1008" s="97"/>
      <c r="J1008" s="97"/>
      <c r="K1008" s="97"/>
      <c r="L1008" s="97"/>
      <c r="M1008" s="97"/>
      <c r="N1008" s="98" t="str">
        <f ca="1" t="shared" si="60"/>
        <v/>
      </c>
      <c r="O1008" s="98" t="str">
        <f ca="1">IF(A1008="","",IF(ISERROR(MATCH($I1008,SorP!B:B,0)),"",INDIRECT("'SorP'!$A$"&amp;MATCH($N1008&amp;$I1008,SorP!C:C,0))))</f>
        <v/>
      </c>
      <c r="P1008" s="99"/>
      <c r="Q1008" s="74" t="str">
        <f t="shared" si="61"/>
        <v/>
      </c>
      <c r="R1008" s="74" t="b">
        <f t="shared" si="62"/>
        <v>1</v>
      </c>
      <c r="S1008" s="74" t="str">
        <f t="shared" si="63"/>
        <v/>
      </c>
    </row>
    <row r="1009" s="74" customFormat="1" ht="20.15" customHeight="1" spans="1:19">
      <c r="A1009" s="95"/>
      <c r="B1009" s="95"/>
      <c r="C1009" s="95"/>
      <c r="D1009" s="95"/>
      <c r="E1009" s="95"/>
      <c r="F1009" s="95"/>
      <c r="G1009" s="96"/>
      <c r="H1009" s="96"/>
      <c r="I1009" s="97"/>
      <c r="J1009" s="97"/>
      <c r="K1009" s="97"/>
      <c r="L1009" s="97"/>
      <c r="M1009" s="97"/>
      <c r="N1009" s="98" t="str">
        <f ca="1" t="shared" si="60"/>
        <v/>
      </c>
      <c r="O1009" s="98" t="str">
        <f ca="1">IF(A1009="","",IF(ISERROR(MATCH($I1009,SorP!B:B,0)),"",INDIRECT("'SorP'!$A$"&amp;MATCH($N1009&amp;$I1009,SorP!C:C,0))))</f>
        <v/>
      </c>
      <c r="P1009" s="99"/>
      <c r="Q1009" s="74" t="str">
        <f t="shared" si="61"/>
        <v/>
      </c>
      <c r="R1009" s="74" t="b">
        <f t="shared" si="62"/>
        <v>1</v>
      </c>
      <c r="S1009" s="74" t="str">
        <f t="shared" si="63"/>
        <v/>
      </c>
    </row>
    <row r="1010" s="74" customFormat="1" ht="20.15" customHeight="1" spans="1:19">
      <c r="A1010" s="95"/>
      <c r="B1010" s="95"/>
      <c r="C1010" s="95"/>
      <c r="D1010" s="95"/>
      <c r="E1010" s="95"/>
      <c r="F1010" s="95"/>
      <c r="G1010" s="96"/>
      <c r="H1010" s="96"/>
      <c r="I1010" s="97"/>
      <c r="J1010" s="97"/>
      <c r="K1010" s="97"/>
      <c r="L1010" s="97"/>
      <c r="M1010" s="97"/>
      <c r="N1010" s="98" t="str">
        <f ca="1" t="shared" si="60"/>
        <v/>
      </c>
      <c r="O1010" s="98" t="str">
        <f ca="1">IF(A1010="","",IF(ISERROR(MATCH($I1010,SorP!B:B,0)),"",INDIRECT("'SorP'!$A$"&amp;MATCH($N1010&amp;$I1010,SorP!C:C,0))))</f>
        <v/>
      </c>
      <c r="P1010" s="99"/>
      <c r="Q1010" s="74" t="str">
        <f t="shared" si="61"/>
        <v/>
      </c>
      <c r="R1010" s="74" t="b">
        <f t="shared" si="62"/>
        <v>1</v>
      </c>
      <c r="S1010" s="74" t="str">
        <f t="shared" si="63"/>
        <v/>
      </c>
    </row>
    <row r="1011" s="74" customFormat="1" ht="20.15" customHeight="1" spans="1:19">
      <c r="A1011" s="95"/>
      <c r="B1011" s="95"/>
      <c r="C1011" s="95"/>
      <c r="D1011" s="95"/>
      <c r="E1011" s="95"/>
      <c r="F1011" s="95"/>
      <c r="G1011" s="96"/>
      <c r="H1011" s="96"/>
      <c r="I1011" s="97"/>
      <c r="J1011" s="97"/>
      <c r="K1011" s="97"/>
      <c r="L1011" s="97"/>
      <c r="M1011" s="97"/>
      <c r="N1011" s="98" t="str">
        <f ca="1" t="shared" si="60"/>
        <v/>
      </c>
      <c r="O1011" s="98" t="str">
        <f ca="1">IF(A1011="","",IF(ISERROR(MATCH($I1011,SorP!B:B,0)),"",INDIRECT("'SorP'!$A$"&amp;MATCH($N1011&amp;$I1011,SorP!C:C,0))))</f>
        <v/>
      </c>
      <c r="P1011" s="99"/>
      <c r="Q1011" s="74" t="str">
        <f t="shared" si="61"/>
        <v/>
      </c>
      <c r="R1011" s="74" t="b">
        <f t="shared" si="62"/>
        <v>1</v>
      </c>
      <c r="S1011" s="74" t="str">
        <f t="shared" si="63"/>
        <v/>
      </c>
    </row>
    <row r="1012" s="74" customFormat="1" ht="20.15" customHeight="1" spans="1:19">
      <c r="A1012" s="95"/>
      <c r="B1012" s="95"/>
      <c r="C1012" s="95"/>
      <c r="D1012" s="95"/>
      <c r="E1012" s="95"/>
      <c r="F1012" s="95"/>
      <c r="G1012" s="96"/>
      <c r="H1012" s="96"/>
      <c r="I1012" s="97"/>
      <c r="J1012" s="97"/>
      <c r="K1012" s="97"/>
      <c r="L1012" s="97"/>
      <c r="M1012" s="97"/>
      <c r="N1012" s="98" t="str">
        <f ca="1" t="shared" si="60"/>
        <v/>
      </c>
      <c r="O1012" s="98" t="str">
        <f ca="1">IF(A1012="","",IF(ISERROR(MATCH($I1012,SorP!B:B,0)),"",INDIRECT("'SorP'!$A$"&amp;MATCH($N1012&amp;$I1012,SorP!C:C,0))))</f>
        <v/>
      </c>
      <c r="P1012" s="99"/>
      <c r="Q1012" s="74" t="str">
        <f t="shared" si="61"/>
        <v/>
      </c>
      <c r="R1012" s="74" t="b">
        <f t="shared" si="62"/>
        <v>1</v>
      </c>
      <c r="S1012" s="74" t="str">
        <f t="shared" si="63"/>
        <v/>
      </c>
    </row>
    <row r="1013" s="74" customFormat="1" ht="20.15" customHeight="1" spans="1:19">
      <c r="A1013" s="95"/>
      <c r="B1013" s="95"/>
      <c r="C1013" s="95"/>
      <c r="D1013" s="95"/>
      <c r="E1013" s="95"/>
      <c r="F1013" s="95"/>
      <c r="G1013" s="96"/>
      <c r="H1013" s="96"/>
      <c r="I1013" s="97"/>
      <c r="J1013" s="97"/>
      <c r="K1013" s="97"/>
      <c r="L1013" s="97"/>
      <c r="M1013" s="97"/>
      <c r="N1013" s="98" t="str">
        <f ca="1" t="shared" si="60"/>
        <v/>
      </c>
      <c r="O1013" s="98" t="str">
        <f ca="1">IF(A1013="","",IF(ISERROR(MATCH($I1013,SorP!B:B,0)),"",INDIRECT("'SorP'!$A$"&amp;MATCH($N1013&amp;$I1013,SorP!C:C,0))))</f>
        <v/>
      </c>
      <c r="P1013" s="99"/>
      <c r="Q1013" s="74" t="str">
        <f t="shared" si="61"/>
        <v/>
      </c>
      <c r="R1013" s="74" t="b">
        <f t="shared" si="62"/>
        <v>1</v>
      </c>
      <c r="S1013" s="74" t="str">
        <f t="shared" si="63"/>
        <v/>
      </c>
    </row>
    <row r="1014" s="74" customFormat="1" ht="20.15" customHeight="1" spans="1:19">
      <c r="A1014" s="95"/>
      <c r="B1014" s="95"/>
      <c r="C1014" s="95"/>
      <c r="D1014" s="95"/>
      <c r="E1014" s="95"/>
      <c r="F1014" s="95"/>
      <c r="G1014" s="96"/>
      <c r="H1014" s="96"/>
      <c r="I1014" s="97"/>
      <c r="J1014" s="97"/>
      <c r="K1014" s="97"/>
      <c r="L1014" s="97"/>
      <c r="M1014" s="97"/>
      <c r="N1014" s="98" t="str">
        <f ca="1" t="shared" si="60"/>
        <v/>
      </c>
      <c r="O1014" s="98" t="str">
        <f ca="1">IF(A1014="","",IF(ISERROR(MATCH($I1014,SorP!B:B,0)),"",INDIRECT("'SorP'!$A$"&amp;MATCH($N1014&amp;$I1014,SorP!C:C,0))))</f>
        <v/>
      </c>
      <c r="P1014" s="99"/>
      <c r="Q1014" s="74" t="str">
        <f t="shared" si="61"/>
        <v/>
      </c>
      <c r="R1014" s="74" t="b">
        <f t="shared" si="62"/>
        <v>1</v>
      </c>
      <c r="S1014" s="74" t="str">
        <f t="shared" si="63"/>
        <v/>
      </c>
    </row>
    <row r="1015" s="74" customFormat="1" ht="20.15" customHeight="1" spans="1:19">
      <c r="A1015" s="95"/>
      <c r="B1015" s="95"/>
      <c r="C1015" s="95"/>
      <c r="D1015" s="95"/>
      <c r="E1015" s="95"/>
      <c r="F1015" s="95"/>
      <c r="G1015" s="96"/>
      <c r="H1015" s="96"/>
      <c r="I1015" s="97"/>
      <c r="J1015" s="97"/>
      <c r="K1015" s="97"/>
      <c r="L1015" s="97"/>
      <c r="M1015" s="97"/>
      <c r="N1015" s="98" t="str">
        <f ca="1" t="shared" si="60"/>
        <v/>
      </c>
      <c r="O1015" s="98" t="str">
        <f ca="1">IF(A1015="","",IF(ISERROR(MATCH($I1015,SorP!B:B,0)),"",INDIRECT("'SorP'!$A$"&amp;MATCH($N1015&amp;$I1015,SorP!C:C,0))))</f>
        <v/>
      </c>
      <c r="P1015" s="99"/>
      <c r="Q1015" s="74" t="str">
        <f t="shared" si="61"/>
        <v/>
      </c>
      <c r="R1015" s="74" t="b">
        <f t="shared" si="62"/>
        <v>1</v>
      </c>
      <c r="S1015" s="74" t="str">
        <f t="shared" si="63"/>
        <v/>
      </c>
    </row>
    <row r="1016" s="74" customFormat="1" ht="20.15" customHeight="1" spans="1:19">
      <c r="A1016" s="95"/>
      <c r="B1016" s="95"/>
      <c r="C1016" s="95"/>
      <c r="D1016" s="95"/>
      <c r="E1016" s="95"/>
      <c r="F1016" s="95"/>
      <c r="G1016" s="96"/>
      <c r="H1016" s="96"/>
      <c r="I1016" s="97"/>
      <c r="J1016" s="97"/>
      <c r="K1016" s="97"/>
      <c r="L1016" s="97"/>
      <c r="M1016" s="97"/>
      <c r="N1016" s="98" t="str">
        <f ca="1" t="shared" si="60"/>
        <v/>
      </c>
      <c r="O1016" s="98" t="str">
        <f ca="1">IF(A1016="","",IF(ISERROR(MATCH($I1016,SorP!B:B,0)),"",INDIRECT("'SorP'!$A$"&amp;MATCH($N1016&amp;$I1016,SorP!C:C,0))))</f>
        <v/>
      </c>
      <c r="P1016" s="99"/>
      <c r="Q1016" s="74" t="str">
        <f t="shared" si="61"/>
        <v/>
      </c>
      <c r="R1016" s="74" t="b">
        <f t="shared" si="62"/>
        <v>1</v>
      </c>
      <c r="S1016" s="74" t="str">
        <f t="shared" si="63"/>
        <v/>
      </c>
    </row>
    <row r="1017" s="74" customFormat="1" ht="20.15" customHeight="1" spans="1:19">
      <c r="A1017" s="95"/>
      <c r="B1017" s="95"/>
      <c r="C1017" s="95"/>
      <c r="D1017" s="95"/>
      <c r="E1017" s="95"/>
      <c r="F1017" s="95"/>
      <c r="G1017" s="96"/>
      <c r="H1017" s="96"/>
      <c r="I1017" s="97"/>
      <c r="J1017" s="97"/>
      <c r="K1017" s="97"/>
      <c r="L1017" s="97"/>
      <c r="M1017" s="97"/>
      <c r="N1017" s="98" t="str">
        <f ca="1" t="shared" si="60"/>
        <v/>
      </c>
      <c r="O1017" s="98" t="str">
        <f ca="1">IF(A1017="","",IF(ISERROR(MATCH($I1017,SorP!B:B,0)),"",INDIRECT("'SorP'!$A$"&amp;MATCH($N1017&amp;$I1017,SorP!C:C,0))))</f>
        <v/>
      </c>
      <c r="P1017" s="99"/>
      <c r="Q1017" s="74" t="str">
        <f t="shared" si="61"/>
        <v/>
      </c>
      <c r="R1017" s="74" t="b">
        <f t="shared" si="62"/>
        <v>1</v>
      </c>
      <c r="S1017" s="74" t="str">
        <f t="shared" si="63"/>
        <v/>
      </c>
    </row>
    <row r="1018" s="74" customFormat="1" ht="20.15" customHeight="1" spans="1:19">
      <c r="A1018" s="95"/>
      <c r="B1018" s="95"/>
      <c r="C1018" s="95"/>
      <c r="D1018" s="95"/>
      <c r="E1018" s="95"/>
      <c r="F1018" s="95"/>
      <c r="G1018" s="96"/>
      <c r="H1018" s="96"/>
      <c r="I1018" s="97"/>
      <c r="J1018" s="97"/>
      <c r="K1018" s="97"/>
      <c r="L1018" s="97"/>
      <c r="M1018" s="97"/>
      <c r="N1018" s="98" t="str">
        <f ca="1" t="shared" si="60"/>
        <v/>
      </c>
      <c r="O1018" s="98" t="str">
        <f ca="1">IF(A1018="","",IF(ISERROR(MATCH($I1018,SorP!B:B,0)),"",INDIRECT("'SorP'!$A$"&amp;MATCH($N1018&amp;$I1018,SorP!C:C,0))))</f>
        <v/>
      </c>
      <c r="P1018" s="99"/>
      <c r="Q1018" s="74" t="str">
        <f t="shared" si="61"/>
        <v/>
      </c>
      <c r="R1018" s="74" t="b">
        <f t="shared" si="62"/>
        <v>1</v>
      </c>
      <c r="S1018" s="74" t="str">
        <f t="shared" si="63"/>
        <v/>
      </c>
    </row>
    <row r="1019" s="74" customFormat="1" ht="20.15" customHeight="1" spans="1:19">
      <c r="A1019" s="95"/>
      <c r="B1019" s="95"/>
      <c r="C1019" s="95"/>
      <c r="D1019" s="95"/>
      <c r="E1019" s="95"/>
      <c r="F1019" s="95"/>
      <c r="G1019" s="96"/>
      <c r="H1019" s="96"/>
      <c r="I1019" s="97"/>
      <c r="J1019" s="97"/>
      <c r="K1019" s="97"/>
      <c r="L1019" s="97"/>
      <c r="M1019" s="97"/>
      <c r="N1019" s="98" t="str">
        <f ca="1" t="shared" si="60"/>
        <v/>
      </c>
      <c r="O1019" s="98" t="str">
        <f ca="1">IF(A1019="","",IF(ISERROR(MATCH($I1019,SorP!B:B,0)),"",INDIRECT("'SorP'!$A$"&amp;MATCH($N1019&amp;$I1019,SorP!C:C,0))))</f>
        <v/>
      </c>
      <c r="P1019" s="99"/>
      <c r="Q1019" s="74" t="str">
        <f t="shared" si="61"/>
        <v/>
      </c>
      <c r="R1019" s="74" t="b">
        <f t="shared" si="62"/>
        <v>1</v>
      </c>
      <c r="S1019" s="74" t="str">
        <f t="shared" si="63"/>
        <v/>
      </c>
    </row>
    <row r="1020" s="74" customFormat="1" ht="20.15" customHeight="1" spans="1:19">
      <c r="A1020" s="95"/>
      <c r="B1020" s="95"/>
      <c r="C1020" s="95"/>
      <c r="D1020" s="95"/>
      <c r="E1020" s="95"/>
      <c r="F1020" s="95"/>
      <c r="G1020" s="96"/>
      <c r="H1020" s="96"/>
      <c r="I1020" s="97"/>
      <c r="J1020" s="97"/>
      <c r="K1020" s="97"/>
      <c r="L1020" s="97"/>
      <c r="M1020" s="97"/>
      <c r="N1020" s="98" t="str">
        <f ca="1" t="shared" si="60"/>
        <v/>
      </c>
      <c r="O1020" s="98" t="str">
        <f ca="1">IF(A1020="","",IF(ISERROR(MATCH($I1020,SorP!B:B,0)),"",INDIRECT("'SorP'!$A$"&amp;MATCH($N1020&amp;$I1020,SorP!C:C,0))))</f>
        <v/>
      </c>
      <c r="P1020" s="99"/>
      <c r="Q1020" s="74" t="str">
        <f t="shared" si="61"/>
        <v/>
      </c>
      <c r="R1020" s="74" t="b">
        <f t="shared" si="62"/>
        <v>1</v>
      </c>
      <c r="S1020" s="74" t="str">
        <f t="shared" si="63"/>
        <v/>
      </c>
    </row>
    <row r="1021" s="74" customFormat="1" ht="20.15" customHeight="1" spans="1:19">
      <c r="A1021" s="95"/>
      <c r="B1021" s="95"/>
      <c r="C1021" s="95"/>
      <c r="D1021" s="95"/>
      <c r="E1021" s="95"/>
      <c r="F1021" s="95"/>
      <c r="G1021" s="96"/>
      <c r="H1021" s="96"/>
      <c r="I1021" s="97"/>
      <c r="J1021" s="97"/>
      <c r="K1021" s="97"/>
      <c r="L1021" s="97"/>
      <c r="M1021" s="97"/>
      <c r="N1021" s="98" t="str">
        <f ca="1" t="shared" si="60"/>
        <v/>
      </c>
      <c r="O1021" s="98" t="str">
        <f ca="1">IF(A1021="","",IF(ISERROR(MATCH($I1021,SorP!B:B,0)),"",INDIRECT("'SorP'!$A$"&amp;MATCH($N1021&amp;$I1021,SorP!C:C,0))))</f>
        <v/>
      </c>
      <c r="P1021" s="99"/>
      <c r="Q1021" s="74" t="str">
        <f t="shared" si="61"/>
        <v/>
      </c>
      <c r="R1021" s="74" t="b">
        <f t="shared" si="62"/>
        <v>1</v>
      </c>
      <c r="S1021" s="74" t="str">
        <f t="shared" si="63"/>
        <v/>
      </c>
    </row>
    <row r="1022" s="74" customFormat="1" ht="20.15" customHeight="1" spans="1:19">
      <c r="A1022" s="95"/>
      <c r="B1022" s="95"/>
      <c r="C1022" s="95"/>
      <c r="D1022" s="95"/>
      <c r="E1022" s="95"/>
      <c r="F1022" s="95"/>
      <c r="G1022" s="96"/>
      <c r="H1022" s="96"/>
      <c r="I1022" s="97"/>
      <c r="J1022" s="97"/>
      <c r="K1022" s="97"/>
      <c r="L1022" s="97"/>
      <c r="M1022" s="97"/>
      <c r="N1022" s="98" t="str">
        <f ca="1" t="shared" si="60"/>
        <v/>
      </c>
      <c r="O1022" s="98" t="str">
        <f ca="1">IF(A1022="","",IF(ISERROR(MATCH($I1022,SorP!B:B,0)),"",INDIRECT("'SorP'!$A$"&amp;MATCH($N1022&amp;$I1022,SorP!C:C,0))))</f>
        <v/>
      </c>
      <c r="P1022" s="99"/>
      <c r="Q1022" s="74" t="str">
        <f t="shared" si="61"/>
        <v/>
      </c>
      <c r="R1022" s="74" t="b">
        <f t="shared" si="62"/>
        <v>1</v>
      </c>
      <c r="S1022" s="74" t="str">
        <f t="shared" si="63"/>
        <v/>
      </c>
    </row>
    <row r="1023" s="74" customFormat="1" ht="20.15" customHeight="1" spans="1:19">
      <c r="A1023" s="95"/>
      <c r="B1023" s="95"/>
      <c r="C1023" s="95"/>
      <c r="D1023" s="95"/>
      <c r="E1023" s="95"/>
      <c r="F1023" s="95"/>
      <c r="G1023" s="96"/>
      <c r="H1023" s="96"/>
      <c r="I1023" s="97"/>
      <c r="J1023" s="97"/>
      <c r="K1023" s="97"/>
      <c r="L1023" s="97"/>
      <c r="M1023" s="97"/>
      <c r="N1023" s="98" t="str">
        <f ca="1" t="shared" si="60"/>
        <v/>
      </c>
      <c r="O1023" s="98" t="str">
        <f ca="1">IF(A1023="","",IF(ISERROR(MATCH($I1023,SorP!B:B,0)),"",INDIRECT("'SorP'!$A$"&amp;MATCH($N1023&amp;$I1023,SorP!C:C,0))))</f>
        <v/>
      </c>
      <c r="P1023" s="99"/>
      <c r="Q1023" s="74" t="str">
        <f t="shared" si="61"/>
        <v/>
      </c>
      <c r="R1023" s="74" t="b">
        <f t="shared" si="62"/>
        <v>1</v>
      </c>
      <c r="S1023" s="74" t="str">
        <f t="shared" si="63"/>
        <v/>
      </c>
    </row>
    <row r="1024" s="74" customFormat="1" ht="20.15" customHeight="1" spans="1:19">
      <c r="A1024" s="95"/>
      <c r="B1024" s="95"/>
      <c r="C1024" s="95"/>
      <c r="D1024" s="95"/>
      <c r="E1024" s="95"/>
      <c r="F1024" s="95"/>
      <c r="G1024" s="96"/>
      <c r="H1024" s="96"/>
      <c r="I1024" s="97"/>
      <c r="J1024" s="97"/>
      <c r="K1024" s="97"/>
      <c r="L1024" s="97"/>
      <c r="M1024" s="97"/>
      <c r="N1024" s="98" t="str">
        <f ca="1" t="shared" si="60"/>
        <v/>
      </c>
      <c r="O1024" s="98" t="str">
        <f ca="1">IF(A1024="","",IF(ISERROR(MATCH($I1024,SorP!B:B,0)),"",INDIRECT("'SorP'!$A$"&amp;MATCH($N1024&amp;$I1024,SorP!C:C,0))))</f>
        <v/>
      </c>
      <c r="P1024" s="99"/>
      <c r="Q1024" s="74" t="str">
        <f t="shared" si="61"/>
        <v/>
      </c>
      <c r="R1024" s="74" t="b">
        <f t="shared" si="62"/>
        <v>1</v>
      </c>
      <c r="S1024" s="74" t="str">
        <f t="shared" si="63"/>
        <v/>
      </c>
    </row>
    <row r="1025" s="74" customFormat="1" ht="20.15" customHeight="1" spans="1:19">
      <c r="A1025" s="95"/>
      <c r="B1025" s="95"/>
      <c r="C1025" s="95"/>
      <c r="D1025" s="95"/>
      <c r="E1025" s="95"/>
      <c r="F1025" s="95"/>
      <c r="G1025" s="96"/>
      <c r="H1025" s="96"/>
      <c r="I1025" s="97"/>
      <c r="J1025" s="97"/>
      <c r="K1025" s="97"/>
      <c r="L1025" s="97"/>
      <c r="M1025" s="97"/>
      <c r="N1025" s="98" t="str">
        <f ca="1" t="shared" si="60"/>
        <v/>
      </c>
      <c r="O1025" s="98" t="str">
        <f ca="1">IF(A1025="","",IF(ISERROR(MATCH($I1025,SorP!B:B,0)),"",INDIRECT("'SorP'!$A$"&amp;MATCH($N1025&amp;$I1025,SorP!C:C,0))))</f>
        <v/>
      </c>
      <c r="P1025" s="99"/>
      <c r="Q1025" s="74" t="str">
        <f t="shared" si="61"/>
        <v/>
      </c>
      <c r="R1025" s="74" t="b">
        <f t="shared" si="62"/>
        <v>1</v>
      </c>
      <c r="S1025" s="74" t="str">
        <f t="shared" si="63"/>
        <v/>
      </c>
    </row>
    <row r="1026" s="74" customFormat="1" ht="20.15" customHeight="1" spans="1:19">
      <c r="A1026" s="95"/>
      <c r="B1026" s="95"/>
      <c r="C1026" s="95"/>
      <c r="D1026" s="95"/>
      <c r="E1026" s="95"/>
      <c r="F1026" s="95"/>
      <c r="G1026" s="96"/>
      <c r="H1026" s="96"/>
      <c r="I1026" s="97"/>
      <c r="J1026" s="97"/>
      <c r="K1026" s="97"/>
      <c r="L1026" s="97"/>
      <c r="M1026" s="97"/>
      <c r="N1026" s="98" t="str">
        <f ca="1" t="shared" si="60"/>
        <v/>
      </c>
      <c r="O1026" s="98" t="str">
        <f ca="1">IF(A1026="","",IF(ISERROR(MATCH($I1026,SorP!B:B,0)),"",INDIRECT("'SorP'!$A$"&amp;MATCH($N1026&amp;$I1026,SorP!C:C,0))))</f>
        <v/>
      </c>
      <c r="P1026" s="99"/>
      <c r="Q1026" s="74" t="str">
        <f t="shared" si="61"/>
        <v/>
      </c>
      <c r="R1026" s="74" t="b">
        <f t="shared" si="62"/>
        <v>1</v>
      </c>
      <c r="S1026" s="74" t="str">
        <f t="shared" si="63"/>
        <v/>
      </c>
    </row>
    <row r="1027" s="74" customFormat="1" ht="20.15" customHeight="1" spans="1:19">
      <c r="A1027" s="95"/>
      <c r="B1027" s="95"/>
      <c r="C1027" s="95"/>
      <c r="D1027" s="95"/>
      <c r="E1027" s="95"/>
      <c r="F1027" s="95"/>
      <c r="G1027" s="96"/>
      <c r="H1027" s="96"/>
      <c r="I1027" s="97"/>
      <c r="J1027" s="97"/>
      <c r="K1027" s="97"/>
      <c r="L1027" s="97"/>
      <c r="M1027" s="97"/>
      <c r="N1027" s="98" t="str">
        <f ca="1" t="shared" si="60"/>
        <v/>
      </c>
      <c r="O1027" s="98" t="str">
        <f ca="1">IF(A1027="","",IF(ISERROR(MATCH($I1027,SorP!B:B,0)),"",INDIRECT("'SorP'!$A$"&amp;MATCH($N1027&amp;$I1027,SorP!C:C,0))))</f>
        <v/>
      </c>
      <c r="P1027" s="99"/>
      <c r="Q1027" s="74" t="str">
        <f t="shared" si="61"/>
        <v/>
      </c>
      <c r="R1027" s="74" t="b">
        <f t="shared" si="62"/>
        <v>1</v>
      </c>
      <c r="S1027" s="74" t="str">
        <f t="shared" si="63"/>
        <v/>
      </c>
    </row>
    <row r="1028" s="74" customFormat="1" ht="20.15" customHeight="1" spans="1:19">
      <c r="A1028" s="95"/>
      <c r="B1028" s="95"/>
      <c r="C1028" s="95"/>
      <c r="D1028" s="95"/>
      <c r="E1028" s="95"/>
      <c r="F1028" s="95"/>
      <c r="G1028" s="96"/>
      <c r="H1028" s="96"/>
      <c r="I1028" s="97"/>
      <c r="J1028" s="97"/>
      <c r="K1028" s="97"/>
      <c r="L1028" s="97"/>
      <c r="M1028" s="97"/>
      <c r="N1028" s="98" t="str">
        <f ca="1" t="shared" si="60"/>
        <v/>
      </c>
      <c r="O1028" s="98" t="str">
        <f ca="1">IF(A1028="","",IF(ISERROR(MATCH($I1028,SorP!B:B,0)),"",INDIRECT("'SorP'!$A$"&amp;MATCH($N1028&amp;$I1028,SorP!C:C,0))))</f>
        <v/>
      </c>
      <c r="P1028" s="99"/>
      <c r="Q1028" s="74" t="str">
        <f t="shared" si="61"/>
        <v/>
      </c>
      <c r="R1028" s="74" t="b">
        <f t="shared" si="62"/>
        <v>1</v>
      </c>
      <c r="S1028" s="74" t="str">
        <f t="shared" si="63"/>
        <v/>
      </c>
    </row>
    <row r="1029" s="74" customFormat="1" ht="20.15" customHeight="1" spans="1:19">
      <c r="A1029" s="95"/>
      <c r="B1029" s="95"/>
      <c r="C1029" s="95"/>
      <c r="D1029" s="95"/>
      <c r="E1029" s="95"/>
      <c r="F1029" s="95"/>
      <c r="G1029" s="96"/>
      <c r="H1029" s="96"/>
      <c r="I1029" s="97"/>
      <c r="J1029" s="97"/>
      <c r="K1029" s="97"/>
      <c r="L1029" s="97"/>
      <c r="M1029" s="97"/>
      <c r="N1029" s="98" t="str">
        <f ca="1" t="shared" ref="N1029:N1092" si="64">IF(A1029="","",IF(ISERROR(MATCH($F1029,CL,0)),"Unknown",INDIRECT("'C'!$A$"&amp;MATCH($F1029,CL,0)+1)))</f>
        <v/>
      </c>
      <c r="O1029" s="98" t="str">
        <f ca="1">IF(A1029="","",IF(ISERROR(MATCH($I1029,SorP!B:B,0)),"",INDIRECT("'SorP'!$A$"&amp;MATCH($N1029&amp;$I1029,SorP!C:C,0))))</f>
        <v/>
      </c>
      <c r="P1029" s="99"/>
      <c r="Q1029" s="74" t="str">
        <f t="shared" ref="Q1029:Q1092" si="65">A1029&amp;B1029</f>
        <v/>
      </c>
      <c r="R1029" s="74" t="b">
        <f t="shared" ref="R1029:R1092" si="66">OR(ISBLANK(B1029),ISBLANK(C1029))</f>
        <v>1</v>
      </c>
      <c r="S1029" s="74" t="str">
        <f t="shared" ref="S1029:S1092" si="67">IF(R1029,"",A1029&amp;"+")</f>
        <v/>
      </c>
    </row>
    <row r="1030" s="74" customFormat="1" ht="20.15" customHeight="1" spans="1:19">
      <c r="A1030" s="95"/>
      <c r="B1030" s="95"/>
      <c r="C1030" s="95"/>
      <c r="D1030" s="95"/>
      <c r="E1030" s="95"/>
      <c r="F1030" s="95"/>
      <c r="G1030" s="96"/>
      <c r="H1030" s="96"/>
      <c r="I1030" s="97"/>
      <c r="J1030" s="97"/>
      <c r="K1030" s="97"/>
      <c r="L1030" s="97"/>
      <c r="M1030" s="97"/>
      <c r="N1030" s="98" t="str">
        <f ca="1" t="shared" si="64"/>
        <v/>
      </c>
      <c r="O1030" s="98" t="str">
        <f ca="1">IF(A1030="","",IF(ISERROR(MATCH($I1030,SorP!B:B,0)),"",INDIRECT("'SorP'!$A$"&amp;MATCH($N1030&amp;$I1030,SorP!C:C,0))))</f>
        <v/>
      </c>
      <c r="P1030" s="99"/>
      <c r="Q1030" s="74" t="str">
        <f t="shared" si="65"/>
        <v/>
      </c>
      <c r="R1030" s="74" t="b">
        <f t="shared" si="66"/>
        <v>1</v>
      </c>
      <c r="S1030" s="74" t="str">
        <f t="shared" si="67"/>
        <v/>
      </c>
    </row>
    <row r="1031" s="74" customFormat="1" ht="20.15" customHeight="1" spans="1:19">
      <c r="A1031" s="95"/>
      <c r="B1031" s="95"/>
      <c r="C1031" s="95"/>
      <c r="D1031" s="95"/>
      <c r="E1031" s="95"/>
      <c r="F1031" s="95"/>
      <c r="G1031" s="96"/>
      <c r="H1031" s="96"/>
      <c r="I1031" s="97"/>
      <c r="J1031" s="97"/>
      <c r="K1031" s="97"/>
      <c r="L1031" s="97"/>
      <c r="M1031" s="97"/>
      <c r="N1031" s="98" t="str">
        <f ca="1" t="shared" si="64"/>
        <v/>
      </c>
      <c r="O1031" s="98" t="str">
        <f ca="1">IF(A1031="","",IF(ISERROR(MATCH($I1031,SorP!B:B,0)),"",INDIRECT("'SorP'!$A$"&amp;MATCH($N1031&amp;$I1031,SorP!C:C,0))))</f>
        <v/>
      </c>
      <c r="P1031" s="99"/>
      <c r="Q1031" s="74" t="str">
        <f t="shared" si="65"/>
        <v/>
      </c>
      <c r="R1031" s="74" t="b">
        <f t="shared" si="66"/>
        <v>1</v>
      </c>
      <c r="S1031" s="74" t="str">
        <f t="shared" si="67"/>
        <v/>
      </c>
    </row>
    <row r="1032" s="74" customFormat="1" ht="20.15" customHeight="1" spans="1:19">
      <c r="A1032" s="95"/>
      <c r="B1032" s="95"/>
      <c r="C1032" s="95"/>
      <c r="D1032" s="95"/>
      <c r="E1032" s="95"/>
      <c r="F1032" s="95"/>
      <c r="G1032" s="96"/>
      <c r="H1032" s="96"/>
      <c r="I1032" s="97"/>
      <c r="J1032" s="97"/>
      <c r="K1032" s="97"/>
      <c r="L1032" s="97"/>
      <c r="M1032" s="97"/>
      <c r="N1032" s="98" t="str">
        <f ca="1" t="shared" si="64"/>
        <v/>
      </c>
      <c r="O1032" s="98" t="str">
        <f ca="1">IF(A1032="","",IF(ISERROR(MATCH($I1032,SorP!B:B,0)),"",INDIRECT("'SorP'!$A$"&amp;MATCH($N1032&amp;$I1032,SorP!C:C,0))))</f>
        <v/>
      </c>
      <c r="P1032" s="99"/>
      <c r="Q1032" s="74" t="str">
        <f t="shared" si="65"/>
        <v/>
      </c>
      <c r="R1032" s="74" t="b">
        <f t="shared" si="66"/>
        <v>1</v>
      </c>
      <c r="S1032" s="74" t="str">
        <f t="shared" si="67"/>
        <v/>
      </c>
    </row>
    <row r="1033" s="74" customFormat="1" ht="20.15" customHeight="1" spans="1:19">
      <c r="A1033" s="95"/>
      <c r="B1033" s="95"/>
      <c r="C1033" s="95"/>
      <c r="D1033" s="95"/>
      <c r="E1033" s="95"/>
      <c r="F1033" s="95"/>
      <c r="G1033" s="96"/>
      <c r="H1033" s="96"/>
      <c r="I1033" s="97"/>
      <c r="J1033" s="97"/>
      <c r="K1033" s="97"/>
      <c r="L1033" s="97"/>
      <c r="M1033" s="97"/>
      <c r="N1033" s="98" t="str">
        <f ca="1" t="shared" si="64"/>
        <v/>
      </c>
      <c r="O1033" s="98" t="str">
        <f ca="1">IF(A1033="","",IF(ISERROR(MATCH($I1033,SorP!B:B,0)),"",INDIRECT("'SorP'!$A$"&amp;MATCH($N1033&amp;$I1033,SorP!C:C,0))))</f>
        <v/>
      </c>
      <c r="P1033" s="99"/>
      <c r="Q1033" s="74" t="str">
        <f t="shared" si="65"/>
        <v/>
      </c>
      <c r="R1033" s="74" t="b">
        <f t="shared" si="66"/>
        <v>1</v>
      </c>
      <c r="S1033" s="74" t="str">
        <f t="shared" si="67"/>
        <v/>
      </c>
    </row>
    <row r="1034" s="74" customFormat="1" ht="20.15" customHeight="1" spans="1:19">
      <c r="A1034" s="95"/>
      <c r="B1034" s="95"/>
      <c r="C1034" s="95"/>
      <c r="D1034" s="95"/>
      <c r="E1034" s="95"/>
      <c r="F1034" s="95"/>
      <c r="G1034" s="96"/>
      <c r="H1034" s="96"/>
      <c r="I1034" s="97"/>
      <c r="J1034" s="97"/>
      <c r="K1034" s="97"/>
      <c r="L1034" s="97"/>
      <c r="M1034" s="97"/>
      <c r="N1034" s="98" t="str">
        <f ca="1" t="shared" si="64"/>
        <v/>
      </c>
      <c r="O1034" s="98" t="str">
        <f ca="1">IF(A1034="","",IF(ISERROR(MATCH($I1034,SorP!B:B,0)),"",INDIRECT("'SorP'!$A$"&amp;MATCH($N1034&amp;$I1034,SorP!C:C,0))))</f>
        <v/>
      </c>
      <c r="P1034" s="99"/>
      <c r="Q1034" s="74" t="str">
        <f t="shared" si="65"/>
        <v/>
      </c>
      <c r="R1034" s="74" t="b">
        <f t="shared" si="66"/>
        <v>1</v>
      </c>
      <c r="S1034" s="74" t="str">
        <f t="shared" si="67"/>
        <v/>
      </c>
    </row>
    <row r="1035" s="74" customFormat="1" ht="20.15" customHeight="1" spans="1:19">
      <c r="A1035" s="95"/>
      <c r="B1035" s="95"/>
      <c r="C1035" s="95"/>
      <c r="D1035" s="95"/>
      <c r="E1035" s="95"/>
      <c r="F1035" s="95"/>
      <c r="G1035" s="96"/>
      <c r="H1035" s="96"/>
      <c r="I1035" s="97"/>
      <c r="J1035" s="97"/>
      <c r="K1035" s="97"/>
      <c r="L1035" s="97"/>
      <c r="M1035" s="97"/>
      <c r="N1035" s="98" t="str">
        <f ca="1" t="shared" si="64"/>
        <v/>
      </c>
      <c r="O1035" s="98" t="str">
        <f ca="1">IF(A1035="","",IF(ISERROR(MATCH($I1035,SorP!B:B,0)),"",INDIRECT("'SorP'!$A$"&amp;MATCH($N1035&amp;$I1035,SorP!C:C,0))))</f>
        <v/>
      </c>
      <c r="P1035" s="99"/>
      <c r="Q1035" s="74" t="str">
        <f t="shared" si="65"/>
        <v/>
      </c>
      <c r="R1035" s="74" t="b">
        <f t="shared" si="66"/>
        <v>1</v>
      </c>
      <c r="S1035" s="74" t="str">
        <f t="shared" si="67"/>
        <v/>
      </c>
    </row>
    <row r="1036" s="74" customFormat="1" ht="20.15" customHeight="1" spans="1:19">
      <c r="A1036" s="95"/>
      <c r="B1036" s="95"/>
      <c r="C1036" s="95"/>
      <c r="D1036" s="95"/>
      <c r="E1036" s="95"/>
      <c r="F1036" s="95"/>
      <c r="G1036" s="96"/>
      <c r="H1036" s="96"/>
      <c r="I1036" s="97"/>
      <c r="J1036" s="97"/>
      <c r="K1036" s="97"/>
      <c r="L1036" s="97"/>
      <c r="M1036" s="97"/>
      <c r="N1036" s="98" t="str">
        <f ca="1" t="shared" si="64"/>
        <v/>
      </c>
      <c r="O1036" s="98" t="str">
        <f ca="1">IF(A1036="","",IF(ISERROR(MATCH($I1036,SorP!B:B,0)),"",INDIRECT("'SorP'!$A$"&amp;MATCH($N1036&amp;$I1036,SorP!C:C,0))))</f>
        <v/>
      </c>
      <c r="P1036" s="99"/>
      <c r="Q1036" s="74" t="str">
        <f t="shared" si="65"/>
        <v/>
      </c>
      <c r="R1036" s="74" t="b">
        <f t="shared" si="66"/>
        <v>1</v>
      </c>
      <c r="S1036" s="74" t="str">
        <f t="shared" si="67"/>
        <v/>
      </c>
    </row>
    <row r="1037" s="74" customFormat="1" ht="20.15" customHeight="1" spans="1:19">
      <c r="A1037" s="95"/>
      <c r="B1037" s="95"/>
      <c r="C1037" s="95"/>
      <c r="D1037" s="95"/>
      <c r="E1037" s="95"/>
      <c r="F1037" s="95"/>
      <c r="G1037" s="96"/>
      <c r="H1037" s="96"/>
      <c r="I1037" s="97"/>
      <c r="J1037" s="97"/>
      <c r="K1037" s="97"/>
      <c r="L1037" s="97"/>
      <c r="M1037" s="97"/>
      <c r="N1037" s="98" t="str">
        <f ca="1" t="shared" si="64"/>
        <v/>
      </c>
      <c r="O1037" s="98" t="str">
        <f ca="1">IF(A1037="","",IF(ISERROR(MATCH($I1037,SorP!B:B,0)),"",INDIRECT("'SorP'!$A$"&amp;MATCH($N1037&amp;$I1037,SorP!C:C,0))))</f>
        <v/>
      </c>
      <c r="P1037" s="99"/>
      <c r="Q1037" s="74" t="str">
        <f t="shared" si="65"/>
        <v/>
      </c>
      <c r="R1037" s="74" t="b">
        <f t="shared" si="66"/>
        <v>1</v>
      </c>
      <c r="S1037" s="74" t="str">
        <f t="shared" si="67"/>
        <v/>
      </c>
    </row>
    <row r="1038" s="74" customFormat="1" ht="20.15" customHeight="1" spans="1:19">
      <c r="A1038" s="95"/>
      <c r="B1038" s="95"/>
      <c r="C1038" s="95"/>
      <c r="D1038" s="95"/>
      <c r="E1038" s="95"/>
      <c r="F1038" s="95"/>
      <c r="G1038" s="96"/>
      <c r="H1038" s="96"/>
      <c r="I1038" s="97"/>
      <c r="J1038" s="97"/>
      <c r="K1038" s="97"/>
      <c r="L1038" s="97"/>
      <c r="M1038" s="97"/>
      <c r="N1038" s="98" t="str">
        <f ca="1" t="shared" si="64"/>
        <v/>
      </c>
      <c r="O1038" s="98" t="str">
        <f ca="1">IF(A1038="","",IF(ISERROR(MATCH($I1038,SorP!B:B,0)),"",INDIRECT("'SorP'!$A$"&amp;MATCH($N1038&amp;$I1038,SorP!C:C,0))))</f>
        <v/>
      </c>
      <c r="P1038" s="99"/>
      <c r="Q1038" s="74" t="str">
        <f t="shared" si="65"/>
        <v/>
      </c>
      <c r="R1038" s="74" t="b">
        <f t="shared" si="66"/>
        <v>1</v>
      </c>
      <c r="S1038" s="74" t="str">
        <f t="shared" si="67"/>
        <v/>
      </c>
    </row>
    <row r="1039" s="74" customFormat="1" ht="20.15" customHeight="1" spans="1:19">
      <c r="A1039" s="95"/>
      <c r="B1039" s="95"/>
      <c r="C1039" s="95"/>
      <c r="D1039" s="95"/>
      <c r="E1039" s="95"/>
      <c r="F1039" s="95"/>
      <c r="G1039" s="96"/>
      <c r="H1039" s="96"/>
      <c r="I1039" s="97"/>
      <c r="J1039" s="97"/>
      <c r="K1039" s="97"/>
      <c r="L1039" s="97"/>
      <c r="M1039" s="97"/>
      <c r="N1039" s="98" t="str">
        <f ca="1" t="shared" si="64"/>
        <v/>
      </c>
      <c r="O1039" s="98" t="str">
        <f ca="1">IF(A1039="","",IF(ISERROR(MATCH($I1039,SorP!B:B,0)),"",INDIRECT("'SorP'!$A$"&amp;MATCH($N1039&amp;$I1039,SorP!C:C,0))))</f>
        <v/>
      </c>
      <c r="P1039" s="99"/>
      <c r="Q1039" s="74" t="str">
        <f t="shared" si="65"/>
        <v/>
      </c>
      <c r="R1039" s="74" t="b">
        <f t="shared" si="66"/>
        <v>1</v>
      </c>
      <c r="S1039" s="74" t="str">
        <f t="shared" si="67"/>
        <v/>
      </c>
    </row>
    <row r="1040" s="74" customFormat="1" ht="20.15" customHeight="1" spans="1:19">
      <c r="A1040" s="95"/>
      <c r="B1040" s="95"/>
      <c r="C1040" s="95"/>
      <c r="D1040" s="95"/>
      <c r="E1040" s="95"/>
      <c r="F1040" s="95"/>
      <c r="G1040" s="96"/>
      <c r="H1040" s="96"/>
      <c r="I1040" s="97"/>
      <c r="J1040" s="97"/>
      <c r="K1040" s="97"/>
      <c r="L1040" s="97"/>
      <c r="M1040" s="97"/>
      <c r="N1040" s="98" t="str">
        <f ca="1" t="shared" si="64"/>
        <v/>
      </c>
      <c r="O1040" s="98" t="str">
        <f ca="1">IF(A1040="","",IF(ISERROR(MATCH($I1040,SorP!B:B,0)),"",INDIRECT("'SorP'!$A$"&amp;MATCH($N1040&amp;$I1040,SorP!C:C,0))))</f>
        <v/>
      </c>
      <c r="P1040" s="99"/>
      <c r="Q1040" s="74" t="str">
        <f t="shared" si="65"/>
        <v/>
      </c>
      <c r="R1040" s="74" t="b">
        <f t="shared" si="66"/>
        <v>1</v>
      </c>
      <c r="S1040" s="74" t="str">
        <f t="shared" si="67"/>
        <v/>
      </c>
    </row>
    <row r="1041" s="74" customFormat="1" ht="20.15" customHeight="1" spans="1:19">
      <c r="A1041" s="95"/>
      <c r="B1041" s="95"/>
      <c r="C1041" s="95"/>
      <c r="D1041" s="95"/>
      <c r="E1041" s="95"/>
      <c r="F1041" s="95"/>
      <c r="G1041" s="96"/>
      <c r="H1041" s="96"/>
      <c r="I1041" s="97"/>
      <c r="J1041" s="97"/>
      <c r="K1041" s="97"/>
      <c r="L1041" s="97"/>
      <c r="M1041" s="97"/>
      <c r="N1041" s="98" t="str">
        <f ca="1" t="shared" si="64"/>
        <v/>
      </c>
      <c r="O1041" s="98" t="str">
        <f ca="1">IF(A1041="","",IF(ISERROR(MATCH($I1041,SorP!B:B,0)),"",INDIRECT("'SorP'!$A$"&amp;MATCH($N1041&amp;$I1041,SorP!C:C,0))))</f>
        <v/>
      </c>
      <c r="P1041" s="99"/>
      <c r="Q1041" s="74" t="str">
        <f t="shared" si="65"/>
        <v/>
      </c>
      <c r="R1041" s="74" t="b">
        <f t="shared" si="66"/>
        <v>1</v>
      </c>
      <c r="S1041" s="74" t="str">
        <f t="shared" si="67"/>
        <v/>
      </c>
    </row>
    <row r="1042" s="74" customFormat="1" ht="20.15" customHeight="1" spans="1:19">
      <c r="A1042" s="95"/>
      <c r="B1042" s="95"/>
      <c r="C1042" s="95"/>
      <c r="D1042" s="95"/>
      <c r="E1042" s="95"/>
      <c r="F1042" s="95"/>
      <c r="G1042" s="96"/>
      <c r="H1042" s="96"/>
      <c r="I1042" s="97"/>
      <c r="J1042" s="97"/>
      <c r="K1042" s="97"/>
      <c r="L1042" s="97"/>
      <c r="M1042" s="97"/>
      <c r="N1042" s="98" t="str">
        <f ca="1" t="shared" si="64"/>
        <v/>
      </c>
      <c r="O1042" s="98" t="str">
        <f ca="1">IF(A1042="","",IF(ISERROR(MATCH($I1042,SorP!B:B,0)),"",INDIRECT("'SorP'!$A$"&amp;MATCH($N1042&amp;$I1042,SorP!C:C,0))))</f>
        <v/>
      </c>
      <c r="P1042" s="99"/>
      <c r="Q1042" s="74" t="str">
        <f t="shared" si="65"/>
        <v/>
      </c>
      <c r="R1042" s="74" t="b">
        <f t="shared" si="66"/>
        <v>1</v>
      </c>
      <c r="S1042" s="74" t="str">
        <f t="shared" si="67"/>
        <v/>
      </c>
    </row>
    <row r="1043" s="74" customFormat="1" ht="20.15" customHeight="1" spans="1:19">
      <c r="A1043" s="95"/>
      <c r="B1043" s="95"/>
      <c r="C1043" s="95"/>
      <c r="D1043" s="95"/>
      <c r="E1043" s="95"/>
      <c r="F1043" s="95"/>
      <c r="G1043" s="96"/>
      <c r="H1043" s="96"/>
      <c r="I1043" s="97"/>
      <c r="J1043" s="97"/>
      <c r="K1043" s="97"/>
      <c r="L1043" s="97"/>
      <c r="M1043" s="97"/>
      <c r="N1043" s="98" t="str">
        <f ca="1" t="shared" si="64"/>
        <v/>
      </c>
      <c r="O1043" s="98" t="str">
        <f ca="1">IF(A1043="","",IF(ISERROR(MATCH($I1043,SorP!B:B,0)),"",INDIRECT("'SorP'!$A$"&amp;MATCH($N1043&amp;$I1043,SorP!C:C,0))))</f>
        <v/>
      </c>
      <c r="P1043" s="99"/>
      <c r="Q1043" s="74" t="str">
        <f t="shared" si="65"/>
        <v/>
      </c>
      <c r="R1043" s="74" t="b">
        <f t="shared" si="66"/>
        <v>1</v>
      </c>
      <c r="S1043" s="74" t="str">
        <f t="shared" si="67"/>
        <v/>
      </c>
    </row>
    <row r="1044" s="74" customFormat="1" ht="20.15" customHeight="1" spans="1:19">
      <c r="A1044" s="95"/>
      <c r="B1044" s="95"/>
      <c r="C1044" s="95"/>
      <c r="D1044" s="95"/>
      <c r="E1044" s="95"/>
      <c r="F1044" s="95"/>
      <c r="G1044" s="96"/>
      <c r="H1044" s="96"/>
      <c r="I1044" s="97"/>
      <c r="J1044" s="97"/>
      <c r="K1044" s="97"/>
      <c r="L1044" s="97"/>
      <c r="M1044" s="97"/>
      <c r="N1044" s="98" t="str">
        <f ca="1" t="shared" si="64"/>
        <v/>
      </c>
      <c r="O1044" s="98" t="str">
        <f ca="1">IF(A1044="","",IF(ISERROR(MATCH($I1044,SorP!B:B,0)),"",INDIRECT("'SorP'!$A$"&amp;MATCH($N1044&amp;$I1044,SorP!C:C,0))))</f>
        <v/>
      </c>
      <c r="P1044" s="99"/>
      <c r="Q1044" s="74" t="str">
        <f t="shared" si="65"/>
        <v/>
      </c>
      <c r="R1044" s="74" t="b">
        <f t="shared" si="66"/>
        <v>1</v>
      </c>
      <c r="S1044" s="74" t="str">
        <f t="shared" si="67"/>
        <v/>
      </c>
    </row>
    <row r="1045" s="74" customFormat="1" ht="20.15" customHeight="1" spans="1:19">
      <c r="A1045" s="95"/>
      <c r="B1045" s="95"/>
      <c r="C1045" s="95"/>
      <c r="D1045" s="95"/>
      <c r="E1045" s="95"/>
      <c r="F1045" s="95"/>
      <c r="G1045" s="96"/>
      <c r="H1045" s="96"/>
      <c r="I1045" s="97"/>
      <c r="J1045" s="97"/>
      <c r="K1045" s="97"/>
      <c r="L1045" s="97"/>
      <c r="M1045" s="97"/>
      <c r="N1045" s="98" t="str">
        <f ca="1" t="shared" si="64"/>
        <v/>
      </c>
      <c r="O1045" s="98" t="str">
        <f ca="1">IF(A1045="","",IF(ISERROR(MATCH($I1045,SorP!B:B,0)),"",INDIRECT("'SorP'!$A$"&amp;MATCH($N1045&amp;$I1045,SorP!C:C,0))))</f>
        <v/>
      </c>
      <c r="P1045" s="99"/>
      <c r="Q1045" s="74" t="str">
        <f t="shared" si="65"/>
        <v/>
      </c>
      <c r="R1045" s="74" t="b">
        <f t="shared" si="66"/>
        <v>1</v>
      </c>
      <c r="S1045" s="74" t="str">
        <f t="shared" si="67"/>
        <v/>
      </c>
    </row>
    <row r="1046" s="74" customFormat="1" ht="20.15" customHeight="1" spans="1:19">
      <c r="A1046" s="95"/>
      <c r="B1046" s="95"/>
      <c r="C1046" s="95"/>
      <c r="D1046" s="95"/>
      <c r="E1046" s="95"/>
      <c r="F1046" s="95"/>
      <c r="G1046" s="96"/>
      <c r="H1046" s="96"/>
      <c r="I1046" s="97"/>
      <c r="J1046" s="97"/>
      <c r="K1046" s="97"/>
      <c r="L1046" s="97"/>
      <c r="M1046" s="97"/>
      <c r="N1046" s="98" t="str">
        <f ca="1" t="shared" si="64"/>
        <v/>
      </c>
      <c r="O1046" s="98" t="str">
        <f ca="1">IF(A1046="","",IF(ISERROR(MATCH($I1046,SorP!B:B,0)),"",INDIRECT("'SorP'!$A$"&amp;MATCH($N1046&amp;$I1046,SorP!C:C,0))))</f>
        <v/>
      </c>
      <c r="P1046" s="99"/>
      <c r="Q1046" s="74" t="str">
        <f t="shared" si="65"/>
        <v/>
      </c>
      <c r="R1046" s="74" t="b">
        <f t="shared" si="66"/>
        <v>1</v>
      </c>
      <c r="S1046" s="74" t="str">
        <f t="shared" si="67"/>
        <v/>
      </c>
    </row>
    <row r="1047" s="74" customFormat="1" ht="20.15" customHeight="1" spans="1:19">
      <c r="A1047" s="95"/>
      <c r="B1047" s="95"/>
      <c r="C1047" s="95"/>
      <c r="D1047" s="95"/>
      <c r="E1047" s="95"/>
      <c r="F1047" s="95"/>
      <c r="G1047" s="96"/>
      <c r="H1047" s="96"/>
      <c r="I1047" s="97"/>
      <c r="J1047" s="97"/>
      <c r="K1047" s="97"/>
      <c r="L1047" s="97"/>
      <c r="M1047" s="97"/>
      <c r="N1047" s="98" t="str">
        <f ca="1" t="shared" si="64"/>
        <v/>
      </c>
      <c r="O1047" s="98" t="str">
        <f ca="1">IF(A1047="","",IF(ISERROR(MATCH($I1047,SorP!B:B,0)),"",INDIRECT("'SorP'!$A$"&amp;MATCH($N1047&amp;$I1047,SorP!C:C,0))))</f>
        <v/>
      </c>
      <c r="P1047" s="99"/>
      <c r="Q1047" s="74" t="str">
        <f t="shared" si="65"/>
        <v/>
      </c>
      <c r="R1047" s="74" t="b">
        <f t="shared" si="66"/>
        <v>1</v>
      </c>
      <c r="S1047" s="74" t="str">
        <f t="shared" si="67"/>
        <v/>
      </c>
    </row>
    <row r="1048" s="74" customFormat="1" ht="20.15" customHeight="1" spans="1:19">
      <c r="A1048" s="95"/>
      <c r="B1048" s="95"/>
      <c r="C1048" s="95"/>
      <c r="D1048" s="95"/>
      <c r="E1048" s="95"/>
      <c r="F1048" s="95"/>
      <c r="G1048" s="96"/>
      <c r="H1048" s="96"/>
      <c r="I1048" s="97"/>
      <c r="J1048" s="97"/>
      <c r="K1048" s="97"/>
      <c r="L1048" s="97"/>
      <c r="M1048" s="97"/>
      <c r="N1048" s="98" t="str">
        <f ca="1" t="shared" si="64"/>
        <v/>
      </c>
      <c r="O1048" s="98" t="str">
        <f ca="1">IF(A1048="","",IF(ISERROR(MATCH($I1048,SorP!B:B,0)),"",INDIRECT("'SorP'!$A$"&amp;MATCH($N1048&amp;$I1048,SorP!C:C,0))))</f>
        <v/>
      </c>
      <c r="P1048" s="99"/>
      <c r="Q1048" s="74" t="str">
        <f t="shared" si="65"/>
        <v/>
      </c>
      <c r="R1048" s="74" t="b">
        <f t="shared" si="66"/>
        <v>1</v>
      </c>
      <c r="S1048" s="74" t="str">
        <f t="shared" si="67"/>
        <v/>
      </c>
    </row>
    <row r="1049" s="74" customFormat="1" ht="20.15" customHeight="1" spans="1:19">
      <c r="A1049" s="95"/>
      <c r="B1049" s="95"/>
      <c r="C1049" s="95"/>
      <c r="D1049" s="95"/>
      <c r="E1049" s="95"/>
      <c r="F1049" s="95"/>
      <c r="G1049" s="96"/>
      <c r="H1049" s="96"/>
      <c r="I1049" s="97"/>
      <c r="J1049" s="97"/>
      <c r="K1049" s="97"/>
      <c r="L1049" s="97"/>
      <c r="M1049" s="97"/>
      <c r="N1049" s="98" t="str">
        <f ca="1" t="shared" si="64"/>
        <v/>
      </c>
      <c r="O1049" s="98" t="str">
        <f ca="1">IF(A1049="","",IF(ISERROR(MATCH($I1049,SorP!B:B,0)),"",INDIRECT("'SorP'!$A$"&amp;MATCH($N1049&amp;$I1049,SorP!C:C,0))))</f>
        <v/>
      </c>
      <c r="P1049" s="99"/>
      <c r="Q1049" s="74" t="str">
        <f t="shared" si="65"/>
        <v/>
      </c>
      <c r="R1049" s="74" t="b">
        <f t="shared" si="66"/>
        <v>1</v>
      </c>
      <c r="S1049" s="74" t="str">
        <f t="shared" si="67"/>
        <v/>
      </c>
    </row>
    <row r="1050" s="74" customFormat="1" ht="20.15" customHeight="1" spans="1:19">
      <c r="A1050" s="95"/>
      <c r="B1050" s="95"/>
      <c r="C1050" s="95"/>
      <c r="D1050" s="95"/>
      <c r="E1050" s="95"/>
      <c r="F1050" s="95"/>
      <c r="G1050" s="96"/>
      <c r="H1050" s="96"/>
      <c r="I1050" s="97"/>
      <c r="J1050" s="97"/>
      <c r="K1050" s="97"/>
      <c r="L1050" s="97"/>
      <c r="M1050" s="97"/>
      <c r="N1050" s="98" t="str">
        <f ca="1" t="shared" si="64"/>
        <v/>
      </c>
      <c r="O1050" s="98" t="str">
        <f ca="1">IF(A1050="","",IF(ISERROR(MATCH($I1050,SorP!B:B,0)),"",INDIRECT("'SorP'!$A$"&amp;MATCH($N1050&amp;$I1050,SorP!C:C,0))))</f>
        <v/>
      </c>
      <c r="P1050" s="99"/>
      <c r="Q1050" s="74" t="str">
        <f t="shared" si="65"/>
        <v/>
      </c>
      <c r="R1050" s="74" t="b">
        <f t="shared" si="66"/>
        <v>1</v>
      </c>
      <c r="S1050" s="74" t="str">
        <f t="shared" si="67"/>
        <v/>
      </c>
    </row>
    <row r="1051" s="74" customFormat="1" ht="20.15" customHeight="1" spans="1:19">
      <c r="A1051" s="95"/>
      <c r="B1051" s="95"/>
      <c r="C1051" s="95"/>
      <c r="D1051" s="95"/>
      <c r="E1051" s="95"/>
      <c r="F1051" s="95"/>
      <c r="G1051" s="96"/>
      <c r="H1051" s="96"/>
      <c r="I1051" s="97"/>
      <c r="J1051" s="97"/>
      <c r="K1051" s="97"/>
      <c r="L1051" s="97"/>
      <c r="M1051" s="97"/>
      <c r="N1051" s="98" t="str">
        <f ca="1" t="shared" si="64"/>
        <v/>
      </c>
      <c r="O1051" s="98" t="str">
        <f ca="1">IF(A1051="","",IF(ISERROR(MATCH($I1051,SorP!B:B,0)),"",INDIRECT("'SorP'!$A$"&amp;MATCH($N1051&amp;$I1051,SorP!C:C,0))))</f>
        <v/>
      </c>
      <c r="P1051" s="99"/>
      <c r="Q1051" s="74" t="str">
        <f t="shared" si="65"/>
        <v/>
      </c>
      <c r="R1051" s="74" t="b">
        <f t="shared" si="66"/>
        <v>1</v>
      </c>
      <c r="S1051" s="74" t="str">
        <f t="shared" si="67"/>
        <v/>
      </c>
    </row>
    <row r="1052" s="74" customFormat="1" ht="20.15" customHeight="1" spans="1:19">
      <c r="A1052" s="95"/>
      <c r="B1052" s="95"/>
      <c r="C1052" s="95"/>
      <c r="D1052" s="95"/>
      <c r="E1052" s="95"/>
      <c r="F1052" s="95"/>
      <c r="G1052" s="96"/>
      <c r="H1052" s="96"/>
      <c r="I1052" s="97"/>
      <c r="J1052" s="97"/>
      <c r="K1052" s="97"/>
      <c r="L1052" s="97"/>
      <c r="M1052" s="97"/>
      <c r="N1052" s="98" t="str">
        <f ca="1" t="shared" si="64"/>
        <v/>
      </c>
      <c r="O1052" s="98" t="str">
        <f ca="1">IF(A1052="","",IF(ISERROR(MATCH($I1052,SorP!B:B,0)),"",INDIRECT("'SorP'!$A$"&amp;MATCH($N1052&amp;$I1052,SorP!C:C,0))))</f>
        <v/>
      </c>
      <c r="P1052" s="99"/>
      <c r="Q1052" s="74" t="str">
        <f t="shared" si="65"/>
        <v/>
      </c>
      <c r="R1052" s="74" t="b">
        <f t="shared" si="66"/>
        <v>1</v>
      </c>
      <c r="S1052" s="74" t="str">
        <f t="shared" si="67"/>
        <v/>
      </c>
    </row>
    <row r="1053" s="74" customFormat="1" ht="20.15" customHeight="1" spans="1:19">
      <c r="A1053" s="95"/>
      <c r="B1053" s="95"/>
      <c r="C1053" s="95"/>
      <c r="D1053" s="95"/>
      <c r="E1053" s="95"/>
      <c r="F1053" s="95"/>
      <c r="G1053" s="96"/>
      <c r="H1053" s="96"/>
      <c r="I1053" s="97"/>
      <c r="J1053" s="97"/>
      <c r="K1053" s="97"/>
      <c r="L1053" s="97"/>
      <c r="M1053" s="97"/>
      <c r="N1053" s="98" t="str">
        <f ca="1" t="shared" si="64"/>
        <v/>
      </c>
      <c r="O1053" s="98" t="str">
        <f ca="1">IF(A1053="","",IF(ISERROR(MATCH($I1053,SorP!B:B,0)),"",INDIRECT("'SorP'!$A$"&amp;MATCH($N1053&amp;$I1053,SorP!C:C,0))))</f>
        <v/>
      </c>
      <c r="P1053" s="99"/>
      <c r="Q1053" s="74" t="str">
        <f t="shared" si="65"/>
        <v/>
      </c>
      <c r="R1053" s="74" t="b">
        <f t="shared" si="66"/>
        <v>1</v>
      </c>
      <c r="S1053" s="74" t="str">
        <f t="shared" si="67"/>
        <v/>
      </c>
    </row>
    <row r="1054" s="74" customFormat="1" ht="20.15" customHeight="1" spans="1:19">
      <c r="A1054" s="95"/>
      <c r="B1054" s="95"/>
      <c r="C1054" s="95"/>
      <c r="D1054" s="95"/>
      <c r="E1054" s="95"/>
      <c r="F1054" s="95"/>
      <c r="G1054" s="96"/>
      <c r="H1054" s="96"/>
      <c r="I1054" s="97"/>
      <c r="J1054" s="97"/>
      <c r="K1054" s="97"/>
      <c r="L1054" s="97"/>
      <c r="M1054" s="97"/>
      <c r="N1054" s="98" t="str">
        <f ca="1" t="shared" si="64"/>
        <v/>
      </c>
      <c r="O1054" s="98" t="str">
        <f ca="1">IF(A1054="","",IF(ISERROR(MATCH($I1054,SorP!B:B,0)),"",INDIRECT("'SorP'!$A$"&amp;MATCH($N1054&amp;$I1054,SorP!C:C,0))))</f>
        <v/>
      </c>
      <c r="P1054" s="99"/>
      <c r="Q1054" s="74" t="str">
        <f t="shared" si="65"/>
        <v/>
      </c>
      <c r="R1054" s="74" t="b">
        <f t="shared" si="66"/>
        <v>1</v>
      </c>
      <c r="S1054" s="74" t="str">
        <f t="shared" si="67"/>
        <v/>
      </c>
    </row>
    <row r="1055" s="74" customFormat="1" ht="20.15" customHeight="1" spans="1:19">
      <c r="A1055" s="95"/>
      <c r="B1055" s="95"/>
      <c r="C1055" s="95"/>
      <c r="D1055" s="95"/>
      <c r="E1055" s="95"/>
      <c r="F1055" s="95"/>
      <c r="G1055" s="96"/>
      <c r="H1055" s="96"/>
      <c r="I1055" s="97"/>
      <c r="J1055" s="97"/>
      <c r="K1055" s="97"/>
      <c r="L1055" s="97"/>
      <c r="M1055" s="97"/>
      <c r="N1055" s="98" t="str">
        <f ca="1" t="shared" si="64"/>
        <v/>
      </c>
      <c r="O1055" s="98" t="str">
        <f ca="1">IF(A1055="","",IF(ISERROR(MATCH($I1055,SorP!B:B,0)),"",INDIRECT("'SorP'!$A$"&amp;MATCH($N1055&amp;$I1055,SorP!C:C,0))))</f>
        <v/>
      </c>
      <c r="P1055" s="99"/>
      <c r="Q1055" s="74" t="str">
        <f t="shared" si="65"/>
        <v/>
      </c>
      <c r="R1055" s="74" t="b">
        <f t="shared" si="66"/>
        <v>1</v>
      </c>
      <c r="S1055" s="74" t="str">
        <f t="shared" si="67"/>
        <v/>
      </c>
    </row>
    <row r="1056" s="74" customFormat="1" ht="20.15" customHeight="1" spans="1:19">
      <c r="A1056" s="95"/>
      <c r="B1056" s="95"/>
      <c r="C1056" s="95"/>
      <c r="D1056" s="95"/>
      <c r="E1056" s="95"/>
      <c r="F1056" s="95"/>
      <c r="G1056" s="96"/>
      <c r="H1056" s="96"/>
      <c r="I1056" s="97"/>
      <c r="J1056" s="97"/>
      <c r="K1056" s="97"/>
      <c r="L1056" s="97"/>
      <c r="M1056" s="97"/>
      <c r="N1056" s="98" t="str">
        <f ca="1" t="shared" si="64"/>
        <v/>
      </c>
      <c r="O1056" s="98" t="str">
        <f ca="1">IF(A1056="","",IF(ISERROR(MATCH($I1056,SorP!B:B,0)),"",INDIRECT("'SorP'!$A$"&amp;MATCH($N1056&amp;$I1056,SorP!C:C,0))))</f>
        <v/>
      </c>
      <c r="P1056" s="99"/>
      <c r="Q1056" s="74" t="str">
        <f t="shared" si="65"/>
        <v/>
      </c>
      <c r="R1056" s="74" t="b">
        <f t="shared" si="66"/>
        <v>1</v>
      </c>
      <c r="S1056" s="74" t="str">
        <f t="shared" si="67"/>
        <v/>
      </c>
    </row>
    <row r="1057" s="74" customFormat="1" ht="20.15" customHeight="1" spans="1:19">
      <c r="A1057" s="95"/>
      <c r="B1057" s="95"/>
      <c r="C1057" s="95"/>
      <c r="D1057" s="95"/>
      <c r="E1057" s="95"/>
      <c r="F1057" s="95"/>
      <c r="G1057" s="96"/>
      <c r="H1057" s="96"/>
      <c r="I1057" s="97"/>
      <c r="J1057" s="97"/>
      <c r="K1057" s="97"/>
      <c r="L1057" s="97"/>
      <c r="M1057" s="97"/>
      <c r="N1057" s="98" t="str">
        <f ca="1" t="shared" si="64"/>
        <v/>
      </c>
      <c r="O1057" s="98" t="str">
        <f ca="1">IF(A1057="","",IF(ISERROR(MATCH($I1057,SorP!B:B,0)),"",INDIRECT("'SorP'!$A$"&amp;MATCH($N1057&amp;$I1057,SorP!C:C,0))))</f>
        <v/>
      </c>
      <c r="P1057" s="99"/>
      <c r="Q1057" s="74" t="str">
        <f t="shared" si="65"/>
        <v/>
      </c>
      <c r="R1057" s="74" t="b">
        <f t="shared" si="66"/>
        <v>1</v>
      </c>
      <c r="S1057" s="74" t="str">
        <f t="shared" si="67"/>
        <v/>
      </c>
    </row>
    <row r="1058" s="74" customFormat="1" ht="20.15" customHeight="1" spans="1:19">
      <c r="A1058" s="95"/>
      <c r="B1058" s="95"/>
      <c r="C1058" s="95"/>
      <c r="D1058" s="95"/>
      <c r="E1058" s="95"/>
      <c r="F1058" s="95"/>
      <c r="G1058" s="96"/>
      <c r="H1058" s="96"/>
      <c r="I1058" s="97"/>
      <c r="J1058" s="97"/>
      <c r="K1058" s="97"/>
      <c r="L1058" s="97"/>
      <c r="M1058" s="97"/>
      <c r="N1058" s="98" t="str">
        <f ca="1" t="shared" si="64"/>
        <v/>
      </c>
      <c r="O1058" s="98" t="str">
        <f ca="1">IF(A1058="","",IF(ISERROR(MATCH($I1058,SorP!B:B,0)),"",INDIRECT("'SorP'!$A$"&amp;MATCH($N1058&amp;$I1058,SorP!C:C,0))))</f>
        <v/>
      </c>
      <c r="P1058" s="99"/>
      <c r="Q1058" s="74" t="str">
        <f t="shared" si="65"/>
        <v/>
      </c>
      <c r="R1058" s="74" t="b">
        <f t="shared" si="66"/>
        <v>1</v>
      </c>
      <c r="S1058" s="74" t="str">
        <f t="shared" si="67"/>
        <v/>
      </c>
    </row>
    <row r="1059" s="74" customFormat="1" ht="20.15" customHeight="1" spans="1:19">
      <c r="A1059" s="95"/>
      <c r="B1059" s="95"/>
      <c r="C1059" s="95"/>
      <c r="D1059" s="95"/>
      <c r="E1059" s="95"/>
      <c r="F1059" s="95"/>
      <c r="G1059" s="96"/>
      <c r="H1059" s="96"/>
      <c r="I1059" s="97"/>
      <c r="J1059" s="97"/>
      <c r="K1059" s="97"/>
      <c r="L1059" s="97"/>
      <c r="M1059" s="97"/>
      <c r="N1059" s="98" t="str">
        <f ca="1" t="shared" si="64"/>
        <v/>
      </c>
      <c r="O1059" s="98" t="str">
        <f ca="1">IF(A1059="","",IF(ISERROR(MATCH($I1059,SorP!B:B,0)),"",INDIRECT("'SorP'!$A$"&amp;MATCH($N1059&amp;$I1059,SorP!C:C,0))))</f>
        <v/>
      </c>
      <c r="P1059" s="99"/>
      <c r="Q1059" s="74" t="str">
        <f t="shared" si="65"/>
        <v/>
      </c>
      <c r="R1059" s="74" t="b">
        <f t="shared" si="66"/>
        <v>1</v>
      </c>
      <c r="S1059" s="74" t="str">
        <f t="shared" si="67"/>
        <v/>
      </c>
    </row>
    <row r="1060" s="74" customFormat="1" ht="20.15" customHeight="1" spans="1:19">
      <c r="A1060" s="95"/>
      <c r="B1060" s="95"/>
      <c r="C1060" s="95"/>
      <c r="D1060" s="95"/>
      <c r="E1060" s="95"/>
      <c r="F1060" s="95"/>
      <c r="G1060" s="96"/>
      <c r="H1060" s="96"/>
      <c r="I1060" s="97"/>
      <c r="J1060" s="97"/>
      <c r="K1060" s="97"/>
      <c r="L1060" s="97"/>
      <c r="M1060" s="97"/>
      <c r="N1060" s="98" t="str">
        <f ca="1" t="shared" si="64"/>
        <v/>
      </c>
      <c r="O1060" s="98" t="str">
        <f ca="1">IF(A1060="","",IF(ISERROR(MATCH($I1060,SorP!B:B,0)),"",INDIRECT("'SorP'!$A$"&amp;MATCH($N1060&amp;$I1060,SorP!C:C,0))))</f>
        <v/>
      </c>
      <c r="P1060" s="99"/>
      <c r="Q1060" s="74" t="str">
        <f t="shared" si="65"/>
        <v/>
      </c>
      <c r="R1060" s="74" t="b">
        <f t="shared" si="66"/>
        <v>1</v>
      </c>
      <c r="S1060" s="74" t="str">
        <f t="shared" si="67"/>
        <v/>
      </c>
    </row>
    <row r="1061" s="74" customFormat="1" ht="20.15" customHeight="1" spans="1:19">
      <c r="A1061" s="95"/>
      <c r="B1061" s="95"/>
      <c r="C1061" s="95"/>
      <c r="D1061" s="95"/>
      <c r="E1061" s="95"/>
      <c r="F1061" s="95"/>
      <c r="G1061" s="96"/>
      <c r="H1061" s="96"/>
      <c r="I1061" s="97"/>
      <c r="J1061" s="97"/>
      <c r="K1061" s="97"/>
      <c r="L1061" s="97"/>
      <c r="M1061" s="97"/>
      <c r="N1061" s="98" t="str">
        <f ca="1" t="shared" si="64"/>
        <v/>
      </c>
      <c r="O1061" s="98" t="str">
        <f ca="1">IF(A1061="","",IF(ISERROR(MATCH($I1061,SorP!B:B,0)),"",INDIRECT("'SorP'!$A$"&amp;MATCH($N1061&amp;$I1061,SorP!C:C,0))))</f>
        <v/>
      </c>
      <c r="P1061" s="99"/>
      <c r="Q1061" s="74" t="str">
        <f t="shared" si="65"/>
        <v/>
      </c>
      <c r="R1061" s="74" t="b">
        <f t="shared" si="66"/>
        <v>1</v>
      </c>
      <c r="S1061" s="74" t="str">
        <f t="shared" si="67"/>
        <v/>
      </c>
    </row>
    <row r="1062" s="74" customFormat="1" ht="20.15" customHeight="1" spans="1:19">
      <c r="A1062" s="95"/>
      <c r="B1062" s="95"/>
      <c r="C1062" s="95"/>
      <c r="D1062" s="95"/>
      <c r="E1062" s="95"/>
      <c r="F1062" s="95"/>
      <c r="G1062" s="96"/>
      <c r="H1062" s="96"/>
      <c r="I1062" s="97"/>
      <c r="J1062" s="97"/>
      <c r="K1062" s="97"/>
      <c r="L1062" s="97"/>
      <c r="M1062" s="97"/>
      <c r="N1062" s="98" t="str">
        <f ca="1" t="shared" si="64"/>
        <v/>
      </c>
      <c r="O1062" s="98" t="str">
        <f ca="1">IF(A1062="","",IF(ISERROR(MATCH($I1062,SorP!B:B,0)),"",INDIRECT("'SorP'!$A$"&amp;MATCH($N1062&amp;$I1062,SorP!C:C,0))))</f>
        <v/>
      </c>
      <c r="P1062" s="99"/>
      <c r="Q1062" s="74" t="str">
        <f t="shared" si="65"/>
        <v/>
      </c>
      <c r="R1062" s="74" t="b">
        <f t="shared" si="66"/>
        <v>1</v>
      </c>
      <c r="S1062" s="74" t="str">
        <f t="shared" si="67"/>
        <v/>
      </c>
    </row>
    <row r="1063" s="74" customFormat="1" ht="20.15" customHeight="1" spans="1:19">
      <c r="A1063" s="95"/>
      <c r="B1063" s="95"/>
      <c r="C1063" s="95"/>
      <c r="D1063" s="95"/>
      <c r="E1063" s="95"/>
      <c r="F1063" s="95"/>
      <c r="G1063" s="96"/>
      <c r="H1063" s="96"/>
      <c r="I1063" s="97"/>
      <c r="J1063" s="97"/>
      <c r="K1063" s="97"/>
      <c r="L1063" s="97"/>
      <c r="M1063" s="97"/>
      <c r="N1063" s="98" t="str">
        <f ca="1" t="shared" si="64"/>
        <v/>
      </c>
      <c r="O1063" s="98" t="str">
        <f ca="1">IF(A1063="","",IF(ISERROR(MATCH($I1063,SorP!B:B,0)),"",INDIRECT("'SorP'!$A$"&amp;MATCH($N1063&amp;$I1063,SorP!C:C,0))))</f>
        <v/>
      </c>
      <c r="P1063" s="99"/>
      <c r="Q1063" s="74" t="str">
        <f t="shared" si="65"/>
        <v/>
      </c>
      <c r="R1063" s="74" t="b">
        <f t="shared" si="66"/>
        <v>1</v>
      </c>
      <c r="S1063" s="74" t="str">
        <f t="shared" si="67"/>
        <v/>
      </c>
    </row>
    <row r="1064" s="74" customFormat="1" ht="20.15" customHeight="1" spans="1:19">
      <c r="A1064" s="95"/>
      <c r="B1064" s="95"/>
      <c r="C1064" s="95"/>
      <c r="D1064" s="95"/>
      <c r="E1064" s="95"/>
      <c r="F1064" s="95"/>
      <c r="G1064" s="96"/>
      <c r="H1064" s="96"/>
      <c r="I1064" s="97"/>
      <c r="J1064" s="97"/>
      <c r="K1064" s="97"/>
      <c r="L1064" s="97"/>
      <c r="M1064" s="97"/>
      <c r="N1064" s="98" t="str">
        <f ca="1" t="shared" si="64"/>
        <v/>
      </c>
      <c r="O1064" s="98" t="str">
        <f ca="1">IF(A1064="","",IF(ISERROR(MATCH($I1064,SorP!B:B,0)),"",INDIRECT("'SorP'!$A$"&amp;MATCH($N1064&amp;$I1064,SorP!C:C,0))))</f>
        <v/>
      </c>
      <c r="P1064" s="99"/>
      <c r="Q1064" s="74" t="str">
        <f t="shared" si="65"/>
        <v/>
      </c>
      <c r="R1064" s="74" t="b">
        <f t="shared" si="66"/>
        <v>1</v>
      </c>
      <c r="S1064" s="74" t="str">
        <f t="shared" si="67"/>
        <v/>
      </c>
    </row>
    <row r="1065" s="74" customFormat="1" ht="20.15" customHeight="1" spans="1:19">
      <c r="A1065" s="95"/>
      <c r="B1065" s="95"/>
      <c r="C1065" s="95"/>
      <c r="D1065" s="95"/>
      <c r="E1065" s="95"/>
      <c r="F1065" s="95"/>
      <c r="G1065" s="96"/>
      <c r="H1065" s="96"/>
      <c r="I1065" s="97"/>
      <c r="J1065" s="97"/>
      <c r="K1065" s="97"/>
      <c r="L1065" s="97"/>
      <c r="M1065" s="97"/>
      <c r="N1065" s="98" t="str">
        <f ca="1" t="shared" si="64"/>
        <v/>
      </c>
      <c r="O1065" s="98" t="str">
        <f ca="1">IF(A1065="","",IF(ISERROR(MATCH($I1065,SorP!B:B,0)),"",INDIRECT("'SorP'!$A$"&amp;MATCH($N1065&amp;$I1065,SorP!C:C,0))))</f>
        <v/>
      </c>
      <c r="P1065" s="99"/>
      <c r="Q1065" s="74" t="str">
        <f t="shared" si="65"/>
        <v/>
      </c>
      <c r="R1065" s="74" t="b">
        <f t="shared" si="66"/>
        <v>1</v>
      </c>
      <c r="S1065" s="74" t="str">
        <f t="shared" si="67"/>
        <v/>
      </c>
    </row>
    <row r="1066" s="74" customFormat="1" ht="20.15" customHeight="1" spans="1:19">
      <c r="A1066" s="95"/>
      <c r="B1066" s="95"/>
      <c r="C1066" s="95"/>
      <c r="D1066" s="95"/>
      <c r="E1066" s="95"/>
      <c r="F1066" s="95"/>
      <c r="G1066" s="96"/>
      <c r="H1066" s="96"/>
      <c r="I1066" s="97"/>
      <c r="J1066" s="97"/>
      <c r="K1066" s="97"/>
      <c r="L1066" s="97"/>
      <c r="M1066" s="97"/>
      <c r="N1066" s="98" t="str">
        <f ca="1" t="shared" si="64"/>
        <v/>
      </c>
      <c r="O1066" s="98" t="str">
        <f ca="1">IF(A1066="","",IF(ISERROR(MATCH($I1066,SorP!B:B,0)),"",INDIRECT("'SorP'!$A$"&amp;MATCH($N1066&amp;$I1066,SorP!C:C,0))))</f>
        <v/>
      </c>
      <c r="P1066" s="99"/>
      <c r="Q1066" s="74" t="str">
        <f t="shared" si="65"/>
        <v/>
      </c>
      <c r="R1066" s="74" t="b">
        <f t="shared" si="66"/>
        <v>1</v>
      </c>
      <c r="S1066" s="74" t="str">
        <f t="shared" si="67"/>
        <v/>
      </c>
    </row>
    <row r="1067" s="74" customFormat="1" ht="20.15" customHeight="1" spans="1:19">
      <c r="A1067" s="95"/>
      <c r="B1067" s="95"/>
      <c r="C1067" s="95"/>
      <c r="D1067" s="95"/>
      <c r="E1067" s="95"/>
      <c r="F1067" s="95"/>
      <c r="G1067" s="96"/>
      <c r="H1067" s="96"/>
      <c r="I1067" s="97"/>
      <c r="J1067" s="97"/>
      <c r="K1067" s="97"/>
      <c r="L1067" s="97"/>
      <c r="M1067" s="97"/>
      <c r="N1067" s="98" t="str">
        <f ca="1" t="shared" si="64"/>
        <v/>
      </c>
      <c r="O1067" s="98" t="str">
        <f ca="1">IF(A1067="","",IF(ISERROR(MATCH($I1067,SorP!B:B,0)),"",INDIRECT("'SorP'!$A$"&amp;MATCH($N1067&amp;$I1067,SorP!C:C,0))))</f>
        <v/>
      </c>
      <c r="P1067" s="99"/>
      <c r="Q1067" s="74" t="str">
        <f t="shared" si="65"/>
        <v/>
      </c>
      <c r="R1067" s="74" t="b">
        <f t="shared" si="66"/>
        <v>1</v>
      </c>
      <c r="S1067" s="74" t="str">
        <f t="shared" si="67"/>
        <v/>
      </c>
    </row>
    <row r="1068" s="74" customFormat="1" ht="20.15" customHeight="1" spans="1:19">
      <c r="A1068" s="95"/>
      <c r="B1068" s="95"/>
      <c r="C1068" s="95"/>
      <c r="D1068" s="95"/>
      <c r="E1068" s="95"/>
      <c r="F1068" s="95"/>
      <c r="G1068" s="96"/>
      <c r="H1068" s="96"/>
      <c r="I1068" s="97"/>
      <c r="J1068" s="97"/>
      <c r="K1068" s="97"/>
      <c r="L1068" s="97"/>
      <c r="M1068" s="97"/>
      <c r="N1068" s="98" t="str">
        <f ca="1" t="shared" si="64"/>
        <v/>
      </c>
      <c r="O1068" s="98" t="str">
        <f ca="1">IF(A1068="","",IF(ISERROR(MATCH($I1068,SorP!B:B,0)),"",INDIRECT("'SorP'!$A$"&amp;MATCH($N1068&amp;$I1068,SorP!C:C,0))))</f>
        <v/>
      </c>
      <c r="P1068" s="99"/>
      <c r="Q1068" s="74" t="str">
        <f t="shared" si="65"/>
        <v/>
      </c>
      <c r="R1068" s="74" t="b">
        <f t="shared" si="66"/>
        <v>1</v>
      </c>
      <c r="S1068" s="74" t="str">
        <f t="shared" si="67"/>
        <v/>
      </c>
    </row>
    <row r="1069" s="74" customFormat="1" ht="20.15" customHeight="1" spans="1:19">
      <c r="A1069" s="95"/>
      <c r="B1069" s="95"/>
      <c r="C1069" s="95"/>
      <c r="D1069" s="95"/>
      <c r="E1069" s="95"/>
      <c r="F1069" s="95"/>
      <c r="G1069" s="96"/>
      <c r="H1069" s="96"/>
      <c r="I1069" s="97"/>
      <c r="J1069" s="97"/>
      <c r="K1069" s="97"/>
      <c r="L1069" s="97"/>
      <c r="M1069" s="97"/>
      <c r="N1069" s="98" t="str">
        <f ca="1" t="shared" si="64"/>
        <v/>
      </c>
      <c r="O1069" s="98" t="str">
        <f ca="1">IF(A1069="","",IF(ISERROR(MATCH($I1069,SorP!B:B,0)),"",INDIRECT("'SorP'!$A$"&amp;MATCH($N1069&amp;$I1069,SorP!C:C,0))))</f>
        <v/>
      </c>
      <c r="P1069" s="99"/>
      <c r="Q1069" s="74" t="str">
        <f t="shared" si="65"/>
        <v/>
      </c>
      <c r="R1069" s="74" t="b">
        <f t="shared" si="66"/>
        <v>1</v>
      </c>
      <c r="S1069" s="74" t="str">
        <f t="shared" si="67"/>
        <v/>
      </c>
    </row>
    <row r="1070" s="74" customFormat="1" ht="20.15" customHeight="1" spans="1:19">
      <c r="A1070" s="95"/>
      <c r="B1070" s="95"/>
      <c r="C1070" s="95"/>
      <c r="D1070" s="95"/>
      <c r="E1070" s="95"/>
      <c r="F1070" s="95"/>
      <c r="G1070" s="96"/>
      <c r="H1070" s="96"/>
      <c r="I1070" s="97"/>
      <c r="J1070" s="97"/>
      <c r="K1070" s="97"/>
      <c r="L1070" s="97"/>
      <c r="M1070" s="97"/>
      <c r="N1070" s="98" t="str">
        <f ca="1" t="shared" si="64"/>
        <v/>
      </c>
      <c r="O1070" s="98" t="str">
        <f ca="1">IF(A1070="","",IF(ISERROR(MATCH($I1070,SorP!B:B,0)),"",INDIRECT("'SorP'!$A$"&amp;MATCH($N1070&amp;$I1070,SorP!C:C,0))))</f>
        <v/>
      </c>
      <c r="P1070" s="99"/>
      <c r="Q1070" s="74" t="str">
        <f t="shared" si="65"/>
        <v/>
      </c>
      <c r="R1070" s="74" t="b">
        <f t="shared" si="66"/>
        <v>1</v>
      </c>
      <c r="S1070" s="74" t="str">
        <f t="shared" si="67"/>
        <v/>
      </c>
    </row>
    <row r="1071" s="74" customFormat="1" ht="20.15" customHeight="1" spans="1:19">
      <c r="A1071" s="95"/>
      <c r="B1071" s="95"/>
      <c r="C1071" s="95"/>
      <c r="D1071" s="95"/>
      <c r="E1071" s="95"/>
      <c r="F1071" s="95"/>
      <c r="G1071" s="96"/>
      <c r="H1071" s="96"/>
      <c r="I1071" s="97"/>
      <c r="J1071" s="97"/>
      <c r="K1071" s="97"/>
      <c r="L1071" s="97"/>
      <c r="M1071" s="97"/>
      <c r="N1071" s="98" t="str">
        <f ca="1" t="shared" si="64"/>
        <v/>
      </c>
      <c r="O1071" s="98" t="str">
        <f ca="1">IF(A1071="","",IF(ISERROR(MATCH($I1071,SorP!B:B,0)),"",INDIRECT("'SorP'!$A$"&amp;MATCH($N1071&amp;$I1071,SorP!C:C,0))))</f>
        <v/>
      </c>
      <c r="P1071" s="99"/>
      <c r="Q1071" s="74" t="str">
        <f t="shared" si="65"/>
        <v/>
      </c>
      <c r="R1071" s="74" t="b">
        <f t="shared" si="66"/>
        <v>1</v>
      </c>
      <c r="S1071" s="74" t="str">
        <f t="shared" si="67"/>
        <v/>
      </c>
    </row>
    <row r="1072" s="74" customFormat="1" ht="20.15" customHeight="1" spans="1:19">
      <c r="A1072" s="95"/>
      <c r="B1072" s="95"/>
      <c r="C1072" s="95"/>
      <c r="D1072" s="95"/>
      <c r="E1072" s="95"/>
      <c r="F1072" s="95"/>
      <c r="G1072" s="96"/>
      <c r="H1072" s="96"/>
      <c r="I1072" s="97"/>
      <c r="J1072" s="97"/>
      <c r="K1072" s="97"/>
      <c r="L1072" s="97"/>
      <c r="M1072" s="97"/>
      <c r="N1072" s="98" t="str">
        <f ca="1" t="shared" si="64"/>
        <v/>
      </c>
      <c r="O1072" s="98" t="str">
        <f ca="1">IF(A1072="","",IF(ISERROR(MATCH($I1072,SorP!B:B,0)),"",INDIRECT("'SorP'!$A$"&amp;MATCH($N1072&amp;$I1072,SorP!C:C,0))))</f>
        <v/>
      </c>
      <c r="P1072" s="99"/>
      <c r="Q1072" s="74" t="str">
        <f t="shared" si="65"/>
        <v/>
      </c>
      <c r="R1072" s="74" t="b">
        <f t="shared" si="66"/>
        <v>1</v>
      </c>
      <c r="S1072" s="74" t="str">
        <f t="shared" si="67"/>
        <v/>
      </c>
    </row>
    <row r="1073" s="74" customFormat="1" ht="20.15" customHeight="1" spans="1:19">
      <c r="A1073" s="95"/>
      <c r="B1073" s="95"/>
      <c r="C1073" s="95"/>
      <c r="D1073" s="95"/>
      <c r="E1073" s="95"/>
      <c r="F1073" s="95"/>
      <c r="G1073" s="96"/>
      <c r="H1073" s="96"/>
      <c r="I1073" s="97"/>
      <c r="J1073" s="97"/>
      <c r="K1073" s="97"/>
      <c r="L1073" s="97"/>
      <c r="M1073" s="97"/>
      <c r="N1073" s="98" t="str">
        <f ca="1" t="shared" si="64"/>
        <v/>
      </c>
      <c r="O1073" s="98" t="str">
        <f ca="1">IF(A1073="","",IF(ISERROR(MATCH($I1073,SorP!B:B,0)),"",INDIRECT("'SorP'!$A$"&amp;MATCH($N1073&amp;$I1073,SorP!C:C,0))))</f>
        <v/>
      </c>
      <c r="P1073" s="99"/>
      <c r="Q1073" s="74" t="str">
        <f t="shared" si="65"/>
        <v/>
      </c>
      <c r="R1073" s="74" t="b">
        <f t="shared" si="66"/>
        <v>1</v>
      </c>
      <c r="S1073" s="74" t="str">
        <f t="shared" si="67"/>
        <v/>
      </c>
    </row>
    <row r="1074" s="74" customFormat="1" ht="20.15" customHeight="1" spans="1:19">
      <c r="A1074" s="95"/>
      <c r="B1074" s="95"/>
      <c r="C1074" s="95"/>
      <c r="D1074" s="95"/>
      <c r="E1074" s="95"/>
      <c r="F1074" s="95"/>
      <c r="G1074" s="96"/>
      <c r="H1074" s="96"/>
      <c r="I1074" s="97"/>
      <c r="J1074" s="97"/>
      <c r="K1074" s="97"/>
      <c r="L1074" s="97"/>
      <c r="M1074" s="97"/>
      <c r="N1074" s="98" t="str">
        <f ca="1" t="shared" si="64"/>
        <v/>
      </c>
      <c r="O1074" s="98" t="str">
        <f ca="1">IF(A1074="","",IF(ISERROR(MATCH($I1074,SorP!B:B,0)),"",INDIRECT("'SorP'!$A$"&amp;MATCH($N1074&amp;$I1074,SorP!C:C,0))))</f>
        <v/>
      </c>
      <c r="P1074" s="99"/>
      <c r="Q1074" s="74" t="str">
        <f t="shared" si="65"/>
        <v/>
      </c>
      <c r="R1074" s="74" t="b">
        <f t="shared" si="66"/>
        <v>1</v>
      </c>
      <c r="S1074" s="74" t="str">
        <f t="shared" si="67"/>
        <v/>
      </c>
    </row>
    <row r="1075" s="74" customFormat="1" ht="20.15" customHeight="1" spans="1:19">
      <c r="A1075" s="95"/>
      <c r="B1075" s="95"/>
      <c r="C1075" s="95"/>
      <c r="D1075" s="95"/>
      <c r="E1075" s="95"/>
      <c r="F1075" s="95"/>
      <c r="G1075" s="96"/>
      <c r="H1075" s="96"/>
      <c r="I1075" s="97"/>
      <c r="J1075" s="97"/>
      <c r="K1075" s="97"/>
      <c r="L1075" s="97"/>
      <c r="M1075" s="97"/>
      <c r="N1075" s="98" t="str">
        <f ca="1" t="shared" si="64"/>
        <v/>
      </c>
      <c r="O1075" s="98" t="str">
        <f ca="1">IF(A1075="","",IF(ISERROR(MATCH($I1075,SorP!B:B,0)),"",INDIRECT("'SorP'!$A$"&amp;MATCH($N1075&amp;$I1075,SorP!C:C,0))))</f>
        <v/>
      </c>
      <c r="P1075" s="99"/>
      <c r="Q1075" s="74" t="str">
        <f t="shared" si="65"/>
        <v/>
      </c>
      <c r="R1075" s="74" t="b">
        <f t="shared" si="66"/>
        <v>1</v>
      </c>
      <c r="S1075" s="74" t="str">
        <f t="shared" si="67"/>
        <v/>
      </c>
    </row>
    <row r="1076" s="74" customFormat="1" ht="20.15" customHeight="1" spans="1:19">
      <c r="A1076" s="95"/>
      <c r="B1076" s="95"/>
      <c r="C1076" s="95"/>
      <c r="D1076" s="95"/>
      <c r="E1076" s="95"/>
      <c r="F1076" s="95"/>
      <c r="G1076" s="96"/>
      <c r="H1076" s="96"/>
      <c r="I1076" s="97"/>
      <c r="J1076" s="97"/>
      <c r="K1076" s="97"/>
      <c r="L1076" s="97"/>
      <c r="M1076" s="97"/>
      <c r="N1076" s="98" t="str">
        <f ca="1" t="shared" si="64"/>
        <v/>
      </c>
      <c r="O1076" s="98" t="str">
        <f ca="1">IF(A1076="","",IF(ISERROR(MATCH($I1076,SorP!B:B,0)),"",INDIRECT("'SorP'!$A$"&amp;MATCH($N1076&amp;$I1076,SorP!C:C,0))))</f>
        <v/>
      </c>
      <c r="P1076" s="99"/>
      <c r="Q1076" s="74" t="str">
        <f t="shared" si="65"/>
        <v/>
      </c>
      <c r="R1076" s="74" t="b">
        <f t="shared" si="66"/>
        <v>1</v>
      </c>
      <c r="S1076" s="74" t="str">
        <f t="shared" si="67"/>
        <v/>
      </c>
    </row>
    <row r="1077" s="74" customFormat="1" ht="20.15" customHeight="1" spans="1:19">
      <c r="A1077" s="95"/>
      <c r="B1077" s="95"/>
      <c r="C1077" s="95"/>
      <c r="D1077" s="95"/>
      <c r="E1077" s="95"/>
      <c r="F1077" s="95"/>
      <c r="G1077" s="96"/>
      <c r="H1077" s="96"/>
      <c r="I1077" s="97"/>
      <c r="J1077" s="97"/>
      <c r="K1077" s="97"/>
      <c r="L1077" s="97"/>
      <c r="M1077" s="97"/>
      <c r="N1077" s="98" t="str">
        <f ca="1" t="shared" si="64"/>
        <v/>
      </c>
      <c r="O1077" s="98" t="str">
        <f ca="1">IF(A1077="","",IF(ISERROR(MATCH($I1077,SorP!B:B,0)),"",INDIRECT("'SorP'!$A$"&amp;MATCH($N1077&amp;$I1077,SorP!C:C,0))))</f>
        <v/>
      </c>
      <c r="P1077" s="99"/>
      <c r="Q1077" s="74" t="str">
        <f t="shared" si="65"/>
        <v/>
      </c>
      <c r="R1077" s="74" t="b">
        <f t="shared" si="66"/>
        <v>1</v>
      </c>
      <c r="S1077" s="74" t="str">
        <f t="shared" si="67"/>
        <v/>
      </c>
    </row>
    <row r="1078" s="74" customFormat="1" ht="20.15" customHeight="1" spans="1:19">
      <c r="A1078" s="95"/>
      <c r="B1078" s="95"/>
      <c r="C1078" s="95"/>
      <c r="D1078" s="95"/>
      <c r="E1078" s="95"/>
      <c r="F1078" s="95"/>
      <c r="G1078" s="96"/>
      <c r="H1078" s="96"/>
      <c r="I1078" s="97"/>
      <c r="J1078" s="97"/>
      <c r="K1078" s="97"/>
      <c r="L1078" s="97"/>
      <c r="M1078" s="97"/>
      <c r="N1078" s="98" t="str">
        <f ca="1" t="shared" si="64"/>
        <v/>
      </c>
      <c r="O1078" s="98" t="str">
        <f ca="1">IF(A1078="","",IF(ISERROR(MATCH($I1078,SorP!B:B,0)),"",INDIRECT("'SorP'!$A$"&amp;MATCH($N1078&amp;$I1078,SorP!C:C,0))))</f>
        <v/>
      </c>
      <c r="P1078" s="99"/>
      <c r="Q1078" s="74" t="str">
        <f t="shared" si="65"/>
        <v/>
      </c>
      <c r="R1078" s="74" t="b">
        <f t="shared" si="66"/>
        <v>1</v>
      </c>
      <c r="S1078" s="74" t="str">
        <f t="shared" si="67"/>
        <v/>
      </c>
    </row>
    <row r="1079" s="74" customFormat="1" ht="20.15" customHeight="1" spans="1:19">
      <c r="A1079" s="95"/>
      <c r="B1079" s="95"/>
      <c r="C1079" s="95"/>
      <c r="D1079" s="95"/>
      <c r="E1079" s="95"/>
      <c r="F1079" s="95"/>
      <c r="G1079" s="96"/>
      <c r="H1079" s="96"/>
      <c r="I1079" s="97"/>
      <c r="J1079" s="97"/>
      <c r="K1079" s="97"/>
      <c r="L1079" s="97"/>
      <c r="M1079" s="97"/>
      <c r="N1079" s="98" t="str">
        <f ca="1" t="shared" si="64"/>
        <v/>
      </c>
      <c r="O1079" s="98" t="str">
        <f ca="1">IF(A1079="","",IF(ISERROR(MATCH($I1079,SorP!B:B,0)),"",INDIRECT("'SorP'!$A$"&amp;MATCH($N1079&amp;$I1079,SorP!C:C,0))))</f>
        <v/>
      </c>
      <c r="P1079" s="99"/>
      <c r="Q1079" s="74" t="str">
        <f t="shared" si="65"/>
        <v/>
      </c>
      <c r="R1079" s="74" t="b">
        <f t="shared" si="66"/>
        <v>1</v>
      </c>
      <c r="S1079" s="74" t="str">
        <f t="shared" si="67"/>
        <v/>
      </c>
    </row>
    <row r="1080" s="74" customFormat="1" ht="20.15" customHeight="1" spans="1:19">
      <c r="A1080" s="95"/>
      <c r="B1080" s="95"/>
      <c r="C1080" s="95"/>
      <c r="D1080" s="95"/>
      <c r="E1080" s="95"/>
      <c r="F1080" s="95"/>
      <c r="G1080" s="96"/>
      <c r="H1080" s="96"/>
      <c r="I1080" s="97"/>
      <c r="J1080" s="97"/>
      <c r="K1080" s="97"/>
      <c r="L1080" s="97"/>
      <c r="M1080" s="97"/>
      <c r="N1080" s="98" t="str">
        <f ca="1" t="shared" si="64"/>
        <v/>
      </c>
      <c r="O1080" s="98" t="str">
        <f ca="1">IF(A1080="","",IF(ISERROR(MATCH($I1080,SorP!B:B,0)),"",INDIRECT("'SorP'!$A$"&amp;MATCH($N1080&amp;$I1080,SorP!C:C,0))))</f>
        <v/>
      </c>
      <c r="P1080" s="99"/>
      <c r="Q1080" s="74" t="str">
        <f t="shared" si="65"/>
        <v/>
      </c>
      <c r="R1080" s="74" t="b">
        <f t="shared" si="66"/>
        <v>1</v>
      </c>
      <c r="S1080" s="74" t="str">
        <f t="shared" si="67"/>
        <v/>
      </c>
    </row>
    <row r="1081" s="74" customFormat="1" ht="20.15" customHeight="1" spans="1:19">
      <c r="A1081" s="95"/>
      <c r="B1081" s="95"/>
      <c r="C1081" s="95"/>
      <c r="D1081" s="95"/>
      <c r="E1081" s="95"/>
      <c r="F1081" s="95"/>
      <c r="G1081" s="96"/>
      <c r="H1081" s="96"/>
      <c r="I1081" s="97"/>
      <c r="J1081" s="97"/>
      <c r="K1081" s="97"/>
      <c r="L1081" s="97"/>
      <c r="M1081" s="97"/>
      <c r="N1081" s="98" t="str">
        <f ca="1" t="shared" si="64"/>
        <v/>
      </c>
      <c r="O1081" s="98" t="str">
        <f ca="1">IF(A1081="","",IF(ISERROR(MATCH($I1081,SorP!B:B,0)),"",INDIRECT("'SorP'!$A$"&amp;MATCH($N1081&amp;$I1081,SorP!C:C,0))))</f>
        <v/>
      </c>
      <c r="P1081" s="99"/>
      <c r="Q1081" s="74" t="str">
        <f t="shared" si="65"/>
        <v/>
      </c>
      <c r="R1081" s="74" t="b">
        <f t="shared" si="66"/>
        <v>1</v>
      </c>
      <c r="S1081" s="74" t="str">
        <f t="shared" si="67"/>
        <v/>
      </c>
    </row>
    <row r="1082" s="74" customFormat="1" ht="20.15" customHeight="1" spans="1:19">
      <c r="A1082" s="95"/>
      <c r="B1082" s="95"/>
      <c r="C1082" s="95"/>
      <c r="D1082" s="95"/>
      <c r="E1082" s="95"/>
      <c r="F1082" s="95"/>
      <c r="G1082" s="96"/>
      <c r="H1082" s="96"/>
      <c r="I1082" s="97"/>
      <c r="J1082" s="97"/>
      <c r="K1082" s="97"/>
      <c r="L1082" s="97"/>
      <c r="M1082" s="97"/>
      <c r="N1082" s="98" t="str">
        <f ca="1" t="shared" si="64"/>
        <v/>
      </c>
      <c r="O1082" s="98" t="str">
        <f ca="1">IF(A1082="","",IF(ISERROR(MATCH($I1082,SorP!B:B,0)),"",INDIRECT("'SorP'!$A$"&amp;MATCH($N1082&amp;$I1082,SorP!C:C,0))))</f>
        <v/>
      </c>
      <c r="P1082" s="99"/>
      <c r="Q1082" s="74" t="str">
        <f t="shared" si="65"/>
        <v/>
      </c>
      <c r="R1082" s="74" t="b">
        <f t="shared" si="66"/>
        <v>1</v>
      </c>
      <c r="S1082" s="74" t="str">
        <f t="shared" si="67"/>
        <v/>
      </c>
    </row>
    <row r="1083" s="74" customFormat="1" ht="20.15" customHeight="1" spans="1:19">
      <c r="A1083" s="95"/>
      <c r="B1083" s="95"/>
      <c r="C1083" s="95"/>
      <c r="D1083" s="95"/>
      <c r="E1083" s="95"/>
      <c r="F1083" s="95"/>
      <c r="G1083" s="96"/>
      <c r="H1083" s="96"/>
      <c r="I1083" s="97"/>
      <c r="J1083" s="97"/>
      <c r="K1083" s="97"/>
      <c r="L1083" s="97"/>
      <c r="M1083" s="97"/>
      <c r="N1083" s="98" t="str">
        <f ca="1" t="shared" si="64"/>
        <v/>
      </c>
      <c r="O1083" s="98" t="str">
        <f ca="1">IF(A1083="","",IF(ISERROR(MATCH($I1083,SorP!B:B,0)),"",INDIRECT("'SorP'!$A$"&amp;MATCH($N1083&amp;$I1083,SorP!C:C,0))))</f>
        <v/>
      </c>
      <c r="P1083" s="99"/>
      <c r="Q1083" s="74" t="str">
        <f t="shared" si="65"/>
        <v/>
      </c>
      <c r="R1083" s="74" t="b">
        <f t="shared" si="66"/>
        <v>1</v>
      </c>
      <c r="S1083" s="74" t="str">
        <f t="shared" si="67"/>
        <v/>
      </c>
    </row>
    <row r="1084" s="74" customFormat="1" ht="20.15" customHeight="1" spans="1:19">
      <c r="A1084" s="95"/>
      <c r="B1084" s="95"/>
      <c r="C1084" s="95"/>
      <c r="D1084" s="95"/>
      <c r="E1084" s="95"/>
      <c r="F1084" s="95"/>
      <c r="G1084" s="96"/>
      <c r="H1084" s="96"/>
      <c r="I1084" s="97"/>
      <c r="J1084" s="97"/>
      <c r="K1084" s="97"/>
      <c r="L1084" s="97"/>
      <c r="M1084" s="97"/>
      <c r="N1084" s="98" t="str">
        <f ca="1" t="shared" si="64"/>
        <v/>
      </c>
      <c r="O1084" s="98" t="str">
        <f ca="1">IF(A1084="","",IF(ISERROR(MATCH($I1084,SorP!B:B,0)),"",INDIRECT("'SorP'!$A$"&amp;MATCH($N1084&amp;$I1084,SorP!C:C,0))))</f>
        <v/>
      </c>
      <c r="P1084" s="99"/>
      <c r="Q1084" s="74" t="str">
        <f t="shared" si="65"/>
        <v/>
      </c>
      <c r="R1084" s="74" t="b">
        <f t="shared" si="66"/>
        <v>1</v>
      </c>
      <c r="S1084" s="74" t="str">
        <f t="shared" si="67"/>
        <v/>
      </c>
    </row>
    <row r="1085" s="74" customFormat="1" ht="20.15" customHeight="1" spans="1:19">
      <c r="A1085" s="95"/>
      <c r="B1085" s="95"/>
      <c r="C1085" s="95"/>
      <c r="D1085" s="95"/>
      <c r="E1085" s="95"/>
      <c r="F1085" s="95"/>
      <c r="G1085" s="96"/>
      <c r="H1085" s="96"/>
      <c r="I1085" s="97"/>
      <c r="J1085" s="97"/>
      <c r="K1085" s="97"/>
      <c r="L1085" s="97"/>
      <c r="M1085" s="97"/>
      <c r="N1085" s="98" t="str">
        <f ca="1" t="shared" si="64"/>
        <v/>
      </c>
      <c r="O1085" s="98" t="str">
        <f ca="1">IF(A1085="","",IF(ISERROR(MATCH($I1085,SorP!B:B,0)),"",INDIRECT("'SorP'!$A$"&amp;MATCH($N1085&amp;$I1085,SorP!C:C,0))))</f>
        <v/>
      </c>
      <c r="P1085" s="99"/>
      <c r="Q1085" s="74" t="str">
        <f t="shared" si="65"/>
        <v/>
      </c>
      <c r="R1085" s="74" t="b">
        <f t="shared" si="66"/>
        <v>1</v>
      </c>
      <c r="S1085" s="74" t="str">
        <f t="shared" si="67"/>
        <v/>
      </c>
    </row>
    <row r="1086" s="74" customFormat="1" ht="20.15" customHeight="1" spans="1:19">
      <c r="A1086" s="95"/>
      <c r="B1086" s="95"/>
      <c r="C1086" s="95"/>
      <c r="D1086" s="95"/>
      <c r="E1086" s="95"/>
      <c r="F1086" s="95"/>
      <c r="G1086" s="96"/>
      <c r="H1086" s="96"/>
      <c r="I1086" s="97"/>
      <c r="J1086" s="97"/>
      <c r="K1086" s="97"/>
      <c r="L1086" s="97"/>
      <c r="M1086" s="97"/>
      <c r="N1086" s="98" t="str">
        <f ca="1" t="shared" si="64"/>
        <v/>
      </c>
      <c r="O1086" s="98" t="str">
        <f ca="1">IF(A1086="","",IF(ISERROR(MATCH($I1086,SorP!B:B,0)),"",INDIRECT("'SorP'!$A$"&amp;MATCH($N1086&amp;$I1086,SorP!C:C,0))))</f>
        <v/>
      </c>
      <c r="P1086" s="99"/>
      <c r="Q1086" s="74" t="str">
        <f t="shared" si="65"/>
        <v/>
      </c>
      <c r="R1086" s="74" t="b">
        <f t="shared" si="66"/>
        <v>1</v>
      </c>
      <c r="S1086" s="74" t="str">
        <f t="shared" si="67"/>
        <v/>
      </c>
    </row>
    <row r="1087" s="74" customFormat="1" ht="20.15" customHeight="1" spans="1:19">
      <c r="A1087" s="95"/>
      <c r="B1087" s="95"/>
      <c r="C1087" s="95"/>
      <c r="D1087" s="95"/>
      <c r="E1087" s="95"/>
      <c r="F1087" s="95"/>
      <c r="G1087" s="96"/>
      <c r="H1087" s="96"/>
      <c r="I1087" s="97"/>
      <c r="J1087" s="97"/>
      <c r="K1087" s="97"/>
      <c r="L1087" s="97"/>
      <c r="M1087" s="97"/>
      <c r="N1087" s="98" t="str">
        <f ca="1" t="shared" si="64"/>
        <v/>
      </c>
      <c r="O1087" s="98" t="str">
        <f ca="1">IF(A1087="","",IF(ISERROR(MATCH($I1087,SorP!B:B,0)),"",INDIRECT("'SorP'!$A$"&amp;MATCH($N1087&amp;$I1087,SorP!C:C,0))))</f>
        <v/>
      </c>
      <c r="P1087" s="99"/>
      <c r="Q1087" s="74" t="str">
        <f t="shared" si="65"/>
        <v/>
      </c>
      <c r="R1087" s="74" t="b">
        <f t="shared" si="66"/>
        <v>1</v>
      </c>
      <c r="S1087" s="74" t="str">
        <f t="shared" si="67"/>
        <v/>
      </c>
    </row>
    <row r="1088" s="74" customFormat="1" ht="20.15" customHeight="1" spans="1:19">
      <c r="A1088" s="95"/>
      <c r="B1088" s="95"/>
      <c r="C1088" s="95"/>
      <c r="D1088" s="95"/>
      <c r="E1088" s="95"/>
      <c r="F1088" s="95"/>
      <c r="G1088" s="96"/>
      <c r="H1088" s="96"/>
      <c r="I1088" s="97"/>
      <c r="J1088" s="97"/>
      <c r="K1088" s="97"/>
      <c r="L1088" s="97"/>
      <c r="M1088" s="97"/>
      <c r="N1088" s="98" t="str">
        <f ca="1" t="shared" si="64"/>
        <v/>
      </c>
      <c r="O1088" s="98" t="str">
        <f ca="1">IF(A1088="","",IF(ISERROR(MATCH($I1088,SorP!B:B,0)),"",INDIRECT("'SorP'!$A$"&amp;MATCH($N1088&amp;$I1088,SorP!C:C,0))))</f>
        <v/>
      </c>
      <c r="P1088" s="99"/>
      <c r="Q1088" s="74" t="str">
        <f t="shared" si="65"/>
        <v/>
      </c>
      <c r="R1088" s="74" t="b">
        <f t="shared" si="66"/>
        <v>1</v>
      </c>
      <c r="S1088" s="74" t="str">
        <f t="shared" si="67"/>
        <v/>
      </c>
    </row>
    <row r="1089" s="74" customFormat="1" ht="20.15" customHeight="1" spans="1:19">
      <c r="A1089" s="95"/>
      <c r="B1089" s="95"/>
      <c r="C1089" s="95"/>
      <c r="D1089" s="95"/>
      <c r="E1089" s="95"/>
      <c r="F1089" s="95"/>
      <c r="G1089" s="96"/>
      <c r="H1089" s="96"/>
      <c r="I1089" s="97"/>
      <c r="J1089" s="97"/>
      <c r="K1089" s="97"/>
      <c r="L1089" s="97"/>
      <c r="M1089" s="97"/>
      <c r="N1089" s="98" t="str">
        <f ca="1" t="shared" si="64"/>
        <v/>
      </c>
      <c r="O1089" s="98" t="str">
        <f ca="1">IF(A1089="","",IF(ISERROR(MATCH($I1089,SorP!B:B,0)),"",INDIRECT("'SorP'!$A$"&amp;MATCH($N1089&amp;$I1089,SorP!C:C,0))))</f>
        <v/>
      </c>
      <c r="P1089" s="99"/>
      <c r="Q1089" s="74" t="str">
        <f t="shared" si="65"/>
        <v/>
      </c>
      <c r="R1089" s="74" t="b">
        <f t="shared" si="66"/>
        <v>1</v>
      </c>
      <c r="S1089" s="74" t="str">
        <f t="shared" si="67"/>
        <v/>
      </c>
    </row>
    <row r="1090" s="74" customFormat="1" ht="20.15" customHeight="1" spans="1:19">
      <c r="A1090" s="95"/>
      <c r="B1090" s="95"/>
      <c r="C1090" s="95"/>
      <c r="D1090" s="95"/>
      <c r="E1090" s="95"/>
      <c r="F1090" s="95"/>
      <c r="G1090" s="96"/>
      <c r="H1090" s="96"/>
      <c r="I1090" s="97"/>
      <c r="J1090" s="97"/>
      <c r="K1090" s="97"/>
      <c r="L1090" s="97"/>
      <c r="M1090" s="97"/>
      <c r="N1090" s="98" t="str">
        <f ca="1" t="shared" si="64"/>
        <v/>
      </c>
      <c r="O1090" s="98" t="str">
        <f ca="1">IF(A1090="","",IF(ISERROR(MATCH($I1090,SorP!B:B,0)),"",INDIRECT("'SorP'!$A$"&amp;MATCH($N1090&amp;$I1090,SorP!C:C,0))))</f>
        <v/>
      </c>
      <c r="P1090" s="99"/>
      <c r="Q1090" s="74" t="str">
        <f t="shared" si="65"/>
        <v/>
      </c>
      <c r="R1090" s="74" t="b">
        <f t="shared" si="66"/>
        <v>1</v>
      </c>
      <c r="S1090" s="74" t="str">
        <f t="shared" si="67"/>
        <v/>
      </c>
    </row>
    <row r="1091" s="74" customFormat="1" ht="20.15" customHeight="1" spans="1:19">
      <c r="A1091" s="95"/>
      <c r="B1091" s="95"/>
      <c r="C1091" s="95"/>
      <c r="D1091" s="95"/>
      <c r="E1091" s="95"/>
      <c r="F1091" s="95"/>
      <c r="G1091" s="96"/>
      <c r="H1091" s="96"/>
      <c r="I1091" s="97"/>
      <c r="J1091" s="97"/>
      <c r="K1091" s="97"/>
      <c r="L1091" s="97"/>
      <c r="M1091" s="97"/>
      <c r="N1091" s="98" t="str">
        <f ca="1" t="shared" si="64"/>
        <v/>
      </c>
      <c r="O1091" s="98" t="str">
        <f ca="1">IF(A1091="","",IF(ISERROR(MATCH($I1091,SorP!B:B,0)),"",INDIRECT("'SorP'!$A$"&amp;MATCH($N1091&amp;$I1091,SorP!C:C,0))))</f>
        <v/>
      </c>
      <c r="P1091" s="99"/>
      <c r="Q1091" s="74" t="str">
        <f t="shared" si="65"/>
        <v/>
      </c>
      <c r="R1091" s="74" t="b">
        <f t="shared" si="66"/>
        <v>1</v>
      </c>
      <c r="S1091" s="74" t="str">
        <f t="shared" si="67"/>
        <v/>
      </c>
    </row>
    <row r="1092" s="74" customFormat="1" ht="20.15" customHeight="1" spans="1:19">
      <c r="A1092" s="95"/>
      <c r="B1092" s="95"/>
      <c r="C1092" s="95"/>
      <c r="D1092" s="95"/>
      <c r="E1092" s="95"/>
      <c r="F1092" s="95"/>
      <c r="G1092" s="96"/>
      <c r="H1092" s="96"/>
      <c r="I1092" s="97"/>
      <c r="J1092" s="97"/>
      <c r="K1092" s="97"/>
      <c r="L1092" s="97"/>
      <c r="M1092" s="97"/>
      <c r="N1092" s="98" t="str">
        <f ca="1" t="shared" si="64"/>
        <v/>
      </c>
      <c r="O1092" s="98" t="str">
        <f ca="1">IF(A1092="","",IF(ISERROR(MATCH($I1092,SorP!B:B,0)),"",INDIRECT("'SorP'!$A$"&amp;MATCH($N1092&amp;$I1092,SorP!C:C,0))))</f>
        <v/>
      </c>
      <c r="P1092" s="99"/>
      <c r="Q1092" s="74" t="str">
        <f t="shared" si="65"/>
        <v/>
      </c>
      <c r="R1092" s="74" t="b">
        <f t="shared" si="66"/>
        <v>1</v>
      </c>
      <c r="S1092" s="74" t="str">
        <f t="shared" si="67"/>
        <v/>
      </c>
    </row>
    <row r="1093" s="74" customFormat="1" ht="20.15" customHeight="1" spans="1:19">
      <c r="A1093" s="95"/>
      <c r="B1093" s="95"/>
      <c r="C1093" s="95"/>
      <c r="D1093" s="95"/>
      <c r="E1093" s="95"/>
      <c r="F1093" s="95"/>
      <c r="G1093" s="96"/>
      <c r="H1093" s="96"/>
      <c r="I1093" s="97"/>
      <c r="J1093" s="97"/>
      <c r="K1093" s="97"/>
      <c r="L1093" s="97"/>
      <c r="M1093" s="97"/>
      <c r="N1093" s="98" t="str">
        <f ca="1" t="shared" ref="N1093:N1156" si="68">IF(A1093="","",IF(ISERROR(MATCH($F1093,CL,0)),"Unknown",INDIRECT("'C'!$A$"&amp;MATCH($F1093,CL,0)+1)))</f>
        <v/>
      </c>
      <c r="O1093" s="98" t="str">
        <f ca="1">IF(A1093="","",IF(ISERROR(MATCH($I1093,SorP!B:B,0)),"",INDIRECT("'SorP'!$A$"&amp;MATCH($N1093&amp;$I1093,SorP!C:C,0))))</f>
        <v/>
      </c>
      <c r="P1093" s="99"/>
      <c r="Q1093" s="74" t="str">
        <f t="shared" ref="Q1093:Q1156" si="69">A1093&amp;B1093</f>
        <v/>
      </c>
      <c r="R1093" s="74" t="b">
        <f t="shared" ref="R1093:R1156" si="70">OR(ISBLANK(B1093),ISBLANK(C1093))</f>
        <v>1</v>
      </c>
      <c r="S1093" s="74" t="str">
        <f t="shared" ref="S1093:S1156" si="71">IF(R1093,"",A1093&amp;"+")</f>
        <v/>
      </c>
    </row>
    <row r="1094" s="74" customFormat="1" ht="20.15" customHeight="1" spans="1:19">
      <c r="A1094" s="95"/>
      <c r="B1094" s="95"/>
      <c r="C1094" s="95"/>
      <c r="D1094" s="95"/>
      <c r="E1094" s="95"/>
      <c r="F1094" s="95"/>
      <c r="G1094" s="96"/>
      <c r="H1094" s="96"/>
      <c r="I1094" s="97"/>
      <c r="J1094" s="97"/>
      <c r="K1094" s="97"/>
      <c r="L1094" s="97"/>
      <c r="M1094" s="97"/>
      <c r="N1094" s="98" t="str">
        <f ca="1" t="shared" si="68"/>
        <v/>
      </c>
      <c r="O1094" s="98" t="str">
        <f ca="1">IF(A1094="","",IF(ISERROR(MATCH($I1094,SorP!B:B,0)),"",INDIRECT("'SorP'!$A$"&amp;MATCH($N1094&amp;$I1094,SorP!C:C,0))))</f>
        <v/>
      </c>
      <c r="P1094" s="99"/>
      <c r="Q1094" s="74" t="str">
        <f t="shared" si="69"/>
        <v/>
      </c>
      <c r="R1094" s="74" t="b">
        <f t="shared" si="70"/>
        <v>1</v>
      </c>
      <c r="S1094" s="74" t="str">
        <f t="shared" si="71"/>
        <v/>
      </c>
    </row>
    <row r="1095" s="74" customFormat="1" ht="20.15" customHeight="1" spans="1:19">
      <c r="A1095" s="95"/>
      <c r="B1095" s="95"/>
      <c r="C1095" s="95"/>
      <c r="D1095" s="95"/>
      <c r="E1095" s="95"/>
      <c r="F1095" s="95"/>
      <c r="G1095" s="96"/>
      <c r="H1095" s="96"/>
      <c r="I1095" s="97"/>
      <c r="J1095" s="97"/>
      <c r="K1095" s="97"/>
      <c r="L1095" s="97"/>
      <c r="M1095" s="97"/>
      <c r="N1095" s="98" t="str">
        <f ca="1" t="shared" si="68"/>
        <v/>
      </c>
      <c r="O1095" s="98" t="str">
        <f ca="1">IF(A1095="","",IF(ISERROR(MATCH($I1095,SorP!B:B,0)),"",INDIRECT("'SorP'!$A$"&amp;MATCH($N1095&amp;$I1095,SorP!C:C,0))))</f>
        <v/>
      </c>
      <c r="P1095" s="99"/>
      <c r="Q1095" s="74" t="str">
        <f t="shared" si="69"/>
        <v/>
      </c>
      <c r="R1095" s="74" t="b">
        <f t="shared" si="70"/>
        <v>1</v>
      </c>
      <c r="S1095" s="74" t="str">
        <f t="shared" si="71"/>
        <v/>
      </c>
    </row>
    <row r="1096" s="74" customFormat="1" ht="20.15" customHeight="1" spans="1:19">
      <c r="A1096" s="95"/>
      <c r="B1096" s="95"/>
      <c r="C1096" s="95"/>
      <c r="D1096" s="95"/>
      <c r="E1096" s="95"/>
      <c r="F1096" s="95"/>
      <c r="G1096" s="96"/>
      <c r="H1096" s="96"/>
      <c r="I1096" s="97"/>
      <c r="J1096" s="97"/>
      <c r="K1096" s="97"/>
      <c r="L1096" s="97"/>
      <c r="M1096" s="97"/>
      <c r="N1096" s="98" t="str">
        <f ca="1" t="shared" si="68"/>
        <v/>
      </c>
      <c r="O1096" s="98" t="str">
        <f ca="1">IF(A1096="","",IF(ISERROR(MATCH($I1096,SorP!B:B,0)),"",INDIRECT("'SorP'!$A$"&amp;MATCH($N1096&amp;$I1096,SorP!C:C,0))))</f>
        <v/>
      </c>
      <c r="P1096" s="99"/>
      <c r="Q1096" s="74" t="str">
        <f t="shared" si="69"/>
        <v/>
      </c>
      <c r="R1096" s="74" t="b">
        <f t="shared" si="70"/>
        <v>1</v>
      </c>
      <c r="S1096" s="74" t="str">
        <f t="shared" si="71"/>
        <v/>
      </c>
    </row>
    <row r="1097" s="74" customFormat="1" ht="20.15" customHeight="1" spans="1:19">
      <c r="A1097" s="95"/>
      <c r="B1097" s="95"/>
      <c r="C1097" s="95"/>
      <c r="D1097" s="95"/>
      <c r="E1097" s="95"/>
      <c r="F1097" s="95"/>
      <c r="G1097" s="96"/>
      <c r="H1097" s="96"/>
      <c r="I1097" s="97"/>
      <c r="J1097" s="97"/>
      <c r="K1097" s="97"/>
      <c r="L1097" s="97"/>
      <c r="M1097" s="97"/>
      <c r="N1097" s="98" t="str">
        <f ca="1" t="shared" si="68"/>
        <v/>
      </c>
      <c r="O1097" s="98" t="str">
        <f ca="1">IF(A1097="","",IF(ISERROR(MATCH($I1097,SorP!B:B,0)),"",INDIRECT("'SorP'!$A$"&amp;MATCH($N1097&amp;$I1097,SorP!C:C,0))))</f>
        <v/>
      </c>
      <c r="P1097" s="99"/>
      <c r="Q1097" s="74" t="str">
        <f t="shared" si="69"/>
        <v/>
      </c>
      <c r="R1097" s="74" t="b">
        <f t="shared" si="70"/>
        <v>1</v>
      </c>
      <c r="S1097" s="74" t="str">
        <f t="shared" si="71"/>
        <v/>
      </c>
    </row>
    <row r="1098" s="74" customFormat="1" ht="20.15" customHeight="1" spans="1:19">
      <c r="A1098" s="95"/>
      <c r="B1098" s="95"/>
      <c r="C1098" s="95"/>
      <c r="D1098" s="95"/>
      <c r="E1098" s="95"/>
      <c r="F1098" s="95"/>
      <c r="G1098" s="96"/>
      <c r="H1098" s="96"/>
      <c r="I1098" s="97"/>
      <c r="J1098" s="97"/>
      <c r="K1098" s="97"/>
      <c r="L1098" s="97"/>
      <c r="M1098" s="97"/>
      <c r="N1098" s="98" t="str">
        <f ca="1" t="shared" si="68"/>
        <v/>
      </c>
      <c r="O1098" s="98" t="str">
        <f ca="1">IF(A1098="","",IF(ISERROR(MATCH($I1098,SorP!B:B,0)),"",INDIRECT("'SorP'!$A$"&amp;MATCH($N1098&amp;$I1098,SorP!C:C,0))))</f>
        <v/>
      </c>
      <c r="P1098" s="99"/>
      <c r="Q1098" s="74" t="str">
        <f t="shared" si="69"/>
        <v/>
      </c>
      <c r="R1098" s="74" t="b">
        <f t="shared" si="70"/>
        <v>1</v>
      </c>
      <c r="S1098" s="74" t="str">
        <f t="shared" si="71"/>
        <v/>
      </c>
    </row>
    <row r="1099" s="74" customFormat="1" ht="20.15" customHeight="1" spans="1:19">
      <c r="A1099" s="95"/>
      <c r="B1099" s="95"/>
      <c r="C1099" s="95"/>
      <c r="D1099" s="95"/>
      <c r="E1099" s="95"/>
      <c r="F1099" s="95"/>
      <c r="G1099" s="96"/>
      <c r="H1099" s="96"/>
      <c r="I1099" s="97"/>
      <c r="J1099" s="97"/>
      <c r="K1099" s="97"/>
      <c r="L1099" s="97"/>
      <c r="M1099" s="97"/>
      <c r="N1099" s="98" t="str">
        <f ca="1" t="shared" si="68"/>
        <v/>
      </c>
      <c r="O1099" s="98" t="str">
        <f ca="1">IF(A1099="","",IF(ISERROR(MATCH($I1099,SorP!B:B,0)),"",INDIRECT("'SorP'!$A$"&amp;MATCH($N1099&amp;$I1099,SorP!C:C,0))))</f>
        <v/>
      </c>
      <c r="P1099" s="99"/>
      <c r="Q1099" s="74" t="str">
        <f t="shared" si="69"/>
        <v/>
      </c>
      <c r="R1099" s="74" t="b">
        <f t="shared" si="70"/>
        <v>1</v>
      </c>
      <c r="S1099" s="74" t="str">
        <f t="shared" si="71"/>
        <v/>
      </c>
    </row>
    <row r="1100" s="74" customFormat="1" ht="20.15" customHeight="1" spans="1:19">
      <c r="A1100" s="95"/>
      <c r="B1100" s="95"/>
      <c r="C1100" s="95"/>
      <c r="D1100" s="95"/>
      <c r="E1100" s="95"/>
      <c r="F1100" s="95"/>
      <c r="G1100" s="96"/>
      <c r="H1100" s="96"/>
      <c r="I1100" s="97"/>
      <c r="J1100" s="97"/>
      <c r="K1100" s="97"/>
      <c r="L1100" s="97"/>
      <c r="M1100" s="97"/>
      <c r="N1100" s="98" t="str">
        <f ca="1" t="shared" si="68"/>
        <v/>
      </c>
      <c r="O1100" s="98" t="str">
        <f ca="1">IF(A1100="","",IF(ISERROR(MATCH($I1100,SorP!B:B,0)),"",INDIRECT("'SorP'!$A$"&amp;MATCH($N1100&amp;$I1100,SorP!C:C,0))))</f>
        <v/>
      </c>
      <c r="P1100" s="99"/>
      <c r="Q1100" s="74" t="str">
        <f t="shared" si="69"/>
        <v/>
      </c>
      <c r="R1100" s="74" t="b">
        <f t="shared" si="70"/>
        <v>1</v>
      </c>
      <c r="S1100" s="74" t="str">
        <f t="shared" si="71"/>
        <v/>
      </c>
    </row>
    <row r="1101" s="74" customFormat="1" ht="20.15" customHeight="1" spans="1:19">
      <c r="A1101" s="95"/>
      <c r="B1101" s="95"/>
      <c r="C1101" s="95"/>
      <c r="D1101" s="95"/>
      <c r="E1101" s="95"/>
      <c r="F1101" s="95"/>
      <c r="G1101" s="96"/>
      <c r="H1101" s="96"/>
      <c r="I1101" s="97"/>
      <c r="J1101" s="97"/>
      <c r="K1101" s="97"/>
      <c r="L1101" s="97"/>
      <c r="M1101" s="97"/>
      <c r="N1101" s="98" t="str">
        <f ca="1" t="shared" si="68"/>
        <v/>
      </c>
      <c r="O1101" s="98" t="str">
        <f ca="1">IF(A1101="","",IF(ISERROR(MATCH($I1101,SorP!B:B,0)),"",INDIRECT("'SorP'!$A$"&amp;MATCH($N1101&amp;$I1101,SorP!C:C,0))))</f>
        <v/>
      </c>
      <c r="P1101" s="99"/>
      <c r="Q1101" s="74" t="str">
        <f t="shared" si="69"/>
        <v/>
      </c>
      <c r="R1101" s="74" t="b">
        <f t="shared" si="70"/>
        <v>1</v>
      </c>
      <c r="S1101" s="74" t="str">
        <f t="shared" si="71"/>
        <v/>
      </c>
    </row>
    <row r="1102" s="74" customFormat="1" ht="20.15" customHeight="1" spans="1:19">
      <c r="A1102" s="95"/>
      <c r="B1102" s="95"/>
      <c r="C1102" s="95"/>
      <c r="D1102" s="95"/>
      <c r="E1102" s="95"/>
      <c r="F1102" s="95"/>
      <c r="G1102" s="96"/>
      <c r="H1102" s="96"/>
      <c r="I1102" s="97"/>
      <c r="J1102" s="97"/>
      <c r="K1102" s="97"/>
      <c r="L1102" s="97"/>
      <c r="M1102" s="97"/>
      <c r="N1102" s="98" t="str">
        <f ca="1" t="shared" si="68"/>
        <v/>
      </c>
      <c r="O1102" s="98" t="str">
        <f ca="1">IF(A1102="","",IF(ISERROR(MATCH($I1102,SorP!B:B,0)),"",INDIRECT("'SorP'!$A$"&amp;MATCH($N1102&amp;$I1102,SorP!C:C,0))))</f>
        <v/>
      </c>
      <c r="P1102" s="99"/>
      <c r="Q1102" s="74" t="str">
        <f t="shared" si="69"/>
        <v/>
      </c>
      <c r="R1102" s="74" t="b">
        <f t="shared" si="70"/>
        <v>1</v>
      </c>
      <c r="S1102" s="74" t="str">
        <f t="shared" si="71"/>
        <v/>
      </c>
    </row>
    <row r="1103" s="74" customFormat="1" ht="20.15" customHeight="1" spans="1:19">
      <c r="A1103" s="95"/>
      <c r="B1103" s="95"/>
      <c r="C1103" s="95"/>
      <c r="D1103" s="95"/>
      <c r="E1103" s="95"/>
      <c r="F1103" s="95"/>
      <c r="G1103" s="96"/>
      <c r="H1103" s="96"/>
      <c r="I1103" s="97"/>
      <c r="J1103" s="97"/>
      <c r="K1103" s="97"/>
      <c r="L1103" s="97"/>
      <c r="M1103" s="97"/>
      <c r="N1103" s="98" t="str">
        <f ca="1" t="shared" si="68"/>
        <v/>
      </c>
      <c r="O1103" s="98" t="str">
        <f ca="1">IF(A1103="","",IF(ISERROR(MATCH($I1103,SorP!B:B,0)),"",INDIRECT("'SorP'!$A$"&amp;MATCH($N1103&amp;$I1103,SorP!C:C,0))))</f>
        <v/>
      </c>
      <c r="P1103" s="99"/>
      <c r="Q1103" s="74" t="str">
        <f t="shared" si="69"/>
        <v/>
      </c>
      <c r="R1103" s="74" t="b">
        <f t="shared" si="70"/>
        <v>1</v>
      </c>
      <c r="S1103" s="74" t="str">
        <f t="shared" si="71"/>
        <v/>
      </c>
    </row>
    <row r="1104" s="74" customFormat="1" ht="20.15" customHeight="1" spans="1:19">
      <c r="A1104" s="95"/>
      <c r="B1104" s="95"/>
      <c r="C1104" s="95"/>
      <c r="D1104" s="95"/>
      <c r="E1104" s="95"/>
      <c r="F1104" s="95"/>
      <c r="G1104" s="96"/>
      <c r="H1104" s="96"/>
      <c r="I1104" s="97"/>
      <c r="J1104" s="97"/>
      <c r="K1104" s="97"/>
      <c r="L1104" s="97"/>
      <c r="M1104" s="97"/>
      <c r="N1104" s="98" t="str">
        <f ca="1" t="shared" si="68"/>
        <v/>
      </c>
      <c r="O1104" s="98" t="str">
        <f ca="1">IF(A1104="","",IF(ISERROR(MATCH($I1104,SorP!B:B,0)),"",INDIRECT("'SorP'!$A$"&amp;MATCH($N1104&amp;$I1104,SorP!C:C,0))))</f>
        <v/>
      </c>
      <c r="P1104" s="99"/>
      <c r="Q1104" s="74" t="str">
        <f t="shared" si="69"/>
        <v/>
      </c>
      <c r="R1104" s="74" t="b">
        <f t="shared" si="70"/>
        <v>1</v>
      </c>
      <c r="S1104" s="74" t="str">
        <f t="shared" si="71"/>
        <v/>
      </c>
    </row>
    <row r="1105" s="74" customFormat="1" ht="20.15" customHeight="1" spans="1:19">
      <c r="A1105" s="95"/>
      <c r="B1105" s="95"/>
      <c r="C1105" s="95"/>
      <c r="D1105" s="95"/>
      <c r="E1105" s="95"/>
      <c r="F1105" s="95"/>
      <c r="G1105" s="96"/>
      <c r="H1105" s="96"/>
      <c r="I1105" s="97"/>
      <c r="J1105" s="97"/>
      <c r="K1105" s="97"/>
      <c r="L1105" s="97"/>
      <c r="M1105" s="97"/>
      <c r="N1105" s="98" t="str">
        <f ca="1" t="shared" si="68"/>
        <v/>
      </c>
      <c r="O1105" s="98" t="str">
        <f ca="1">IF(A1105="","",IF(ISERROR(MATCH($I1105,SorP!B:B,0)),"",INDIRECT("'SorP'!$A$"&amp;MATCH($N1105&amp;$I1105,SorP!C:C,0))))</f>
        <v/>
      </c>
      <c r="P1105" s="99"/>
      <c r="Q1105" s="74" t="str">
        <f t="shared" si="69"/>
        <v/>
      </c>
      <c r="R1105" s="74" t="b">
        <f t="shared" si="70"/>
        <v>1</v>
      </c>
      <c r="S1105" s="74" t="str">
        <f t="shared" si="71"/>
        <v/>
      </c>
    </row>
    <row r="1106" s="74" customFormat="1" ht="20.15" customHeight="1" spans="1:19">
      <c r="A1106" s="95"/>
      <c r="B1106" s="95"/>
      <c r="C1106" s="95"/>
      <c r="D1106" s="95"/>
      <c r="E1106" s="95"/>
      <c r="F1106" s="95"/>
      <c r="G1106" s="96"/>
      <c r="H1106" s="96"/>
      <c r="I1106" s="97"/>
      <c r="J1106" s="97"/>
      <c r="K1106" s="97"/>
      <c r="L1106" s="97"/>
      <c r="M1106" s="97"/>
      <c r="N1106" s="98" t="str">
        <f ca="1" t="shared" si="68"/>
        <v/>
      </c>
      <c r="O1106" s="98" t="str">
        <f ca="1">IF(A1106="","",IF(ISERROR(MATCH($I1106,SorP!B:B,0)),"",INDIRECT("'SorP'!$A$"&amp;MATCH($N1106&amp;$I1106,SorP!C:C,0))))</f>
        <v/>
      </c>
      <c r="P1106" s="99"/>
      <c r="Q1106" s="74" t="str">
        <f t="shared" si="69"/>
        <v/>
      </c>
      <c r="R1106" s="74" t="b">
        <f t="shared" si="70"/>
        <v>1</v>
      </c>
      <c r="S1106" s="74" t="str">
        <f t="shared" si="71"/>
        <v/>
      </c>
    </row>
    <row r="1107" s="74" customFormat="1" ht="20.15" customHeight="1" spans="1:19">
      <c r="A1107" s="95"/>
      <c r="B1107" s="95"/>
      <c r="C1107" s="95"/>
      <c r="D1107" s="95"/>
      <c r="E1107" s="95"/>
      <c r="F1107" s="95"/>
      <c r="G1107" s="96"/>
      <c r="H1107" s="96"/>
      <c r="I1107" s="97"/>
      <c r="J1107" s="97"/>
      <c r="K1107" s="97"/>
      <c r="L1107" s="97"/>
      <c r="M1107" s="97"/>
      <c r="N1107" s="98" t="str">
        <f ca="1" t="shared" si="68"/>
        <v/>
      </c>
      <c r="O1107" s="98" t="str">
        <f ca="1">IF(A1107="","",IF(ISERROR(MATCH($I1107,SorP!B:B,0)),"",INDIRECT("'SorP'!$A$"&amp;MATCH($N1107&amp;$I1107,SorP!C:C,0))))</f>
        <v/>
      </c>
      <c r="P1107" s="99"/>
      <c r="Q1107" s="74" t="str">
        <f t="shared" si="69"/>
        <v/>
      </c>
      <c r="R1107" s="74" t="b">
        <f t="shared" si="70"/>
        <v>1</v>
      </c>
      <c r="S1107" s="74" t="str">
        <f t="shared" si="71"/>
        <v/>
      </c>
    </row>
    <row r="1108" s="74" customFormat="1" ht="20.15" customHeight="1" spans="1:19">
      <c r="A1108" s="95"/>
      <c r="B1108" s="95"/>
      <c r="C1108" s="95"/>
      <c r="D1108" s="95"/>
      <c r="E1108" s="95"/>
      <c r="F1108" s="95"/>
      <c r="G1108" s="96"/>
      <c r="H1108" s="96"/>
      <c r="I1108" s="97"/>
      <c r="J1108" s="97"/>
      <c r="K1108" s="97"/>
      <c r="L1108" s="97"/>
      <c r="M1108" s="97"/>
      <c r="N1108" s="98" t="str">
        <f ca="1" t="shared" si="68"/>
        <v/>
      </c>
      <c r="O1108" s="98" t="str">
        <f ca="1">IF(A1108="","",IF(ISERROR(MATCH($I1108,SorP!B:B,0)),"",INDIRECT("'SorP'!$A$"&amp;MATCH($N1108&amp;$I1108,SorP!C:C,0))))</f>
        <v/>
      </c>
      <c r="P1108" s="99"/>
      <c r="Q1108" s="74" t="str">
        <f t="shared" si="69"/>
        <v/>
      </c>
      <c r="R1108" s="74" t="b">
        <f t="shared" si="70"/>
        <v>1</v>
      </c>
      <c r="S1108" s="74" t="str">
        <f t="shared" si="71"/>
        <v/>
      </c>
    </row>
    <row r="1109" s="74" customFormat="1" ht="20.15" customHeight="1" spans="1:19">
      <c r="A1109" s="95"/>
      <c r="B1109" s="95"/>
      <c r="C1109" s="95"/>
      <c r="D1109" s="95"/>
      <c r="E1109" s="95"/>
      <c r="F1109" s="95"/>
      <c r="G1109" s="96"/>
      <c r="H1109" s="96"/>
      <c r="I1109" s="97"/>
      <c r="J1109" s="97"/>
      <c r="K1109" s="97"/>
      <c r="L1109" s="97"/>
      <c r="M1109" s="97"/>
      <c r="N1109" s="98" t="str">
        <f ca="1" t="shared" si="68"/>
        <v/>
      </c>
      <c r="O1109" s="98" t="str">
        <f ca="1">IF(A1109="","",IF(ISERROR(MATCH($I1109,SorP!B:B,0)),"",INDIRECT("'SorP'!$A$"&amp;MATCH($N1109&amp;$I1109,SorP!C:C,0))))</f>
        <v/>
      </c>
      <c r="P1109" s="99"/>
      <c r="Q1109" s="74" t="str">
        <f t="shared" si="69"/>
        <v/>
      </c>
      <c r="R1109" s="74" t="b">
        <f t="shared" si="70"/>
        <v>1</v>
      </c>
      <c r="S1109" s="74" t="str">
        <f t="shared" si="71"/>
        <v/>
      </c>
    </row>
    <row r="1110" s="74" customFormat="1" ht="20.15" customHeight="1" spans="1:19">
      <c r="A1110" s="95"/>
      <c r="B1110" s="95"/>
      <c r="C1110" s="95"/>
      <c r="D1110" s="95"/>
      <c r="E1110" s="95"/>
      <c r="F1110" s="95"/>
      <c r="G1110" s="96"/>
      <c r="H1110" s="96"/>
      <c r="I1110" s="97"/>
      <c r="J1110" s="97"/>
      <c r="K1110" s="97"/>
      <c r="L1110" s="97"/>
      <c r="M1110" s="97"/>
      <c r="N1110" s="98" t="str">
        <f ca="1" t="shared" si="68"/>
        <v/>
      </c>
      <c r="O1110" s="98" t="str">
        <f ca="1">IF(A1110="","",IF(ISERROR(MATCH($I1110,SorP!B:B,0)),"",INDIRECT("'SorP'!$A$"&amp;MATCH($N1110&amp;$I1110,SorP!C:C,0))))</f>
        <v/>
      </c>
      <c r="P1110" s="99"/>
      <c r="Q1110" s="74" t="str">
        <f t="shared" si="69"/>
        <v/>
      </c>
      <c r="R1110" s="74" t="b">
        <f t="shared" si="70"/>
        <v>1</v>
      </c>
      <c r="S1110" s="74" t="str">
        <f t="shared" si="71"/>
        <v/>
      </c>
    </row>
    <row r="1111" s="74" customFormat="1" ht="20.15" customHeight="1" spans="1:19">
      <c r="A1111" s="95"/>
      <c r="B1111" s="95"/>
      <c r="C1111" s="95"/>
      <c r="D1111" s="95"/>
      <c r="E1111" s="95"/>
      <c r="F1111" s="95"/>
      <c r="G1111" s="96"/>
      <c r="H1111" s="96"/>
      <c r="I1111" s="97"/>
      <c r="J1111" s="97"/>
      <c r="K1111" s="97"/>
      <c r="L1111" s="97"/>
      <c r="M1111" s="97"/>
      <c r="N1111" s="98" t="str">
        <f ca="1" t="shared" si="68"/>
        <v/>
      </c>
      <c r="O1111" s="98" t="str">
        <f ca="1">IF(A1111="","",IF(ISERROR(MATCH($I1111,SorP!B:B,0)),"",INDIRECT("'SorP'!$A$"&amp;MATCH($N1111&amp;$I1111,SorP!C:C,0))))</f>
        <v/>
      </c>
      <c r="P1111" s="99"/>
      <c r="Q1111" s="74" t="str">
        <f t="shared" si="69"/>
        <v/>
      </c>
      <c r="R1111" s="74" t="b">
        <f t="shared" si="70"/>
        <v>1</v>
      </c>
      <c r="S1111" s="74" t="str">
        <f t="shared" si="71"/>
        <v/>
      </c>
    </row>
    <row r="1112" s="74" customFormat="1" ht="20.15" customHeight="1" spans="1:19">
      <c r="A1112" s="95"/>
      <c r="B1112" s="95"/>
      <c r="C1112" s="95"/>
      <c r="D1112" s="95"/>
      <c r="E1112" s="95"/>
      <c r="F1112" s="95"/>
      <c r="G1112" s="96"/>
      <c r="H1112" s="96"/>
      <c r="I1112" s="97"/>
      <c r="J1112" s="97"/>
      <c r="K1112" s="97"/>
      <c r="L1112" s="97"/>
      <c r="M1112" s="97"/>
      <c r="N1112" s="98" t="str">
        <f ca="1" t="shared" si="68"/>
        <v/>
      </c>
      <c r="O1112" s="98" t="str">
        <f ca="1">IF(A1112="","",IF(ISERROR(MATCH($I1112,SorP!B:B,0)),"",INDIRECT("'SorP'!$A$"&amp;MATCH($N1112&amp;$I1112,SorP!C:C,0))))</f>
        <v/>
      </c>
      <c r="P1112" s="99"/>
      <c r="Q1112" s="74" t="str">
        <f t="shared" si="69"/>
        <v/>
      </c>
      <c r="R1112" s="74" t="b">
        <f t="shared" si="70"/>
        <v>1</v>
      </c>
      <c r="S1112" s="74" t="str">
        <f t="shared" si="71"/>
        <v/>
      </c>
    </row>
    <row r="1113" s="74" customFormat="1" ht="20.15" customHeight="1" spans="1:19">
      <c r="A1113" s="95"/>
      <c r="B1113" s="95"/>
      <c r="C1113" s="95"/>
      <c r="D1113" s="95"/>
      <c r="E1113" s="95"/>
      <c r="F1113" s="95"/>
      <c r="G1113" s="96"/>
      <c r="H1113" s="96"/>
      <c r="I1113" s="97"/>
      <c r="J1113" s="97"/>
      <c r="K1113" s="97"/>
      <c r="L1113" s="97"/>
      <c r="M1113" s="97"/>
      <c r="N1113" s="98" t="str">
        <f ca="1" t="shared" si="68"/>
        <v/>
      </c>
      <c r="O1113" s="98" t="str">
        <f ca="1">IF(A1113="","",IF(ISERROR(MATCH($I1113,SorP!B:B,0)),"",INDIRECT("'SorP'!$A$"&amp;MATCH($N1113&amp;$I1113,SorP!C:C,0))))</f>
        <v/>
      </c>
      <c r="P1113" s="99"/>
      <c r="Q1113" s="74" t="str">
        <f t="shared" si="69"/>
        <v/>
      </c>
      <c r="R1113" s="74" t="b">
        <f t="shared" si="70"/>
        <v>1</v>
      </c>
      <c r="S1113" s="74" t="str">
        <f t="shared" si="71"/>
        <v/>
      </c>
    </row>
    <row r="1114" s="74" customFormat="1" ht="20.15" customHeight="1" spans="1:19">
      <c r="A1114" s="95"/>
      <c r="B1114" s="95"/>
      <c r="C1114" s="95"/>
      <c r="D1114" s="95"/>
      <c r="E1114" s="95"/>
      <c r="F1114" s="95"/>
      <c r="G1114" s="96"/>
      <c r="H1114" s="96"/>
      <c r="I1114" s="97"/>
      <c r="J1114" s="97"/>
      <c r="K1114" s="97"/>
      <c r="L1114" s="97"/>
      <c r="M1114" s="97"/>
      <c r="N1114" s="98" t="str">
        <f ca="1" t="shared" si="68"/>
        <v/>
      </c>
      <c r="O1114" s="98" t="str">
        <f ca="1">IF(A1114="","",IF(ISERROR(MATCH($I1114,SorP!B:B,0)),"",INDIRECT("'SorP'!$A$"&amp;MATCH($N1114&amp;$I1114,SorP!C:C,0))))</f>
        <v/>
      </c>
      <c r="P1114" s="99"/>
      <c r="Q1114" s="74" t="str">
        <f t="shared" si="69"/>
        <v/>
      </c>
      <c r="R1114" s="74" t="b">
        <f t="shared" si="70"/>
        <v>1</v>
      </c>
      <c r="S1114" s="74" t="str">
        <f t="shared" si="71"/>
        <v/>
      </c>
    </row>
    <row r="1115" s="74" customFormat="1" ht="20.15" customHeight="1" spans="1:19">
      <c r="A1115" s="95"/>
      <c r="B1115" s="95"/>
      <c r="C1115" s="95"/>
      <c r="D1115" s="95"/>
      <c r="E1115" s="95"/>
      <c r="F1115" s="95"/>
      <c r="G1115" s="96"/>
      <c r="H1115" s="96"/>
      <c r="I1115" s="97"/>
      <c r="J1115" s="97"/>
      <c r="K1115" s="97"/>
      <c r="L1115" s="97"/>
      <c r="M1115" s="97"/>
      <c r="N1115" s="98" t="str">
        <f ca="1" t="shared" si="68"/>
        <v/>
      </c>
      <c r="O1115" s="98" t="str">
        <f ca="1">IF(A1115="","",IF(ISERROR(MATCH($I1115,SorP!B:B,0)),"",INDIRECT("'SorP'!$A$"&amp;MATCH($N1115&amp;$I1115,SorP!C:C,0))))</f>
        <v/>
      </c>
      <c r="P1115" s="99"/>
      <c r="Q1115" s="74" t="str">
        <f t="shared" si="69"/>
        <v/>
      </c>
      <c r="R1115" s="74" t="b">
        <f t="shared" si="70"/>
        <v>1</v>
      </c>
      <c r="S1115" s="74" t="str">
        <f t="shared" si="71"/>
        <v/>
      </c>
    </row>
    <row r="1116" s="74" customFormat="1" ht="20.15" customHeight="1" spans="1:19">
      <c r="A1116" s="95"/>
      <c r="B1116" s="95"/>
      <c r="C1116" s="95"/>
      <c r="D1116" s="95"/>
      <c r="E1116" s="95"/>
      <c r="F1116" s="95"/>
      <c r="G1116" s="96"/>
      <c r="H1116" s="96"/>
      <c r="I1116" s="97"/>
      <c r="J1116" s="97"/>
      <c r="K1116" s="97"/>
      <c r="L1116" s="97"/>
      <c r="M1116" s="97"/>
      <c r="N1116" s="98" t="str">
        <f ca="1" t="shared" si="68"/>
        <v/>
      </c>
      <c r="O1116" s="98" t="str">
        <f ca="1">IF(A1116="","",IF(ISERROR(MATCH($I1116,SorP!B:B,0)),"",INDIRECT("'SorP'!$A$"&amp;MATCH($N1116&amp;$I1116,SorP!C:C,0))))</f>
        <v/>
      </c>
      <c r="P1116" s="99"/>
      <c r="Q1116" s="74" t="str">
        <f t="shared" si="69"/>
        <v/>
      </c>
      <c r="R1116" s="74" t="b">
        <f t="shared" si="70"/>
        <v>1</v>
      </c>
      <c r="S1116" s="74" t="str">
        <f t="shared" si="71"/>
        <v/>
      </c>
    </row>
    <row r="1117" s="74" customFormat="1" ht="20.15" customHeight="1" spans="1:19">
      <c r="A1117" s="95"/>
      <c r="B1117" s="95"/>
      <c r="C1117" s="95"/>
      <c r="D1117" s="95"/>
      <c r="E1117" s="95"/>
      <c r="F1117" s="95"/>
      <c r="G1117" s="96"/>
      <c r="H1117" s="96"/>
      <c r="I1117" s="97"/>
      <c r="J1117" s="97"/>
      <c r="K1117" s="97"/>
      <c r="L1117" s="97"/>
      <c r="M1117" s="97"/>
      <c r="N1117" s="98" t="str">
        <f ca="1" t="shared" si="68"/>
        <v/>
      </c>
      <c r="O1117" s="98" t="str">
        <f ca="1">IF(A1117="","",IF(ISERROR(MATCH($I1117,SorP!B:B,0)),"",INDIRECT("'SorP'!$A$"&amp;MATCH($N1117&amp;$I1117,SorP!C:C,0))))</f>
        <v/>
      </c>
      <c r="P1117" s="99"/>
      <c r="Q1117" s="74" t="str">
        <f t="shared" si="69"/>
        <v/>
      </c>
      <c r="R1117" s="74" t="b">
        <f t="shared" si="70"/>
        <v>1</v>
      </c>
      <c r="S1117" s="74" t="str">
        <f t="shared" si="71"/>
        <v/>
      </c>
    </row>
    <row r="1118" s="74" customFormat="1" ht="20.15" customHeight="1" spans="1:19">
      <c r="A1118" s="95"/>
      <c r="B1118" s="95"/>
      <c r="C1118" s="95"/>
      <c r="D1118" s="95"/>
      <c r="E1118" s="95"/>
      <c r="F1118" s="95"/>
      <c r="G1118" s="96"/>
      <c r="H1118" s="96"/>
      <c r="I1118" s="97"/>
      <c r="J1118" s="97"/>
      <c r="K1118" s="97"/>
      <c r="L1118" s="97"/>
      <c r="M1118" s="97"/>
      <c r="N1118" s="98" t="str">
        <f ca="1" t="shared" si="68"/>
        <v/>
      </c>
      <c r="O1118" s="98" t="str">
        <f ca="1">IF(A1118="","",IF(ISERROR(MATCH($I1118,SorP!B:B,0)),"",INDIRECT("'SorP'!$A$"&amp;MATCH($N1118&amp;$I1118,SorP!C:C,0))))</f>
        <v/>
      </c>
      <c r="P1118" s="99"/>
      <c r="Q1118" s="74" t="str">
        <f t="shared" si="69"/>
        <v/>
      </c>
      <c r="R1118" s="74" t="b">
        <f t="shared" si="70"/>
        <v>1</v>
      </c>
      <c r="S1118" s="74" t="str">
        <f t="shared" si="71"/>
        <v/>
      </c>
    </row>
    <row r="1119" s="74" customFormat="1" ht="20.15" customHeight="1" spans="1:19">
      <c r="A1119" s="95"/>
      <c r="B1119" s="95"/>
      <c r="C1119" s="95"/>
      <c r="D1119" s="95"/>
      <c r="E1119" s="95"/>
      <c r="F1119" s="95"/>
      <c r="G1119" s="96"/>
      <c r="H1119" s="96"/>
      <c r="I1119" s="97"/>
      <c r="J1119" s="97"/>
      <c r="K1119" s="97"/>
      <c r="L1119" s="97"/>
      <c r="M1119" s="97"/>
      <c r="N1119" s="98" t="str">
        <f ca="1" t="shared" si="68"/>
        <v/>
      </c>
      <c r="O1119" s="98" t="str">
        <f ca="1">IF(A1119="","",IF(ISERROR(MATCH($I1119,SorP!B:B,0)),"",INDIRECT("'SorP'!$A$"&amp;MATCH($N1119&amp;$I1119,SorP!C:C,0))))</f>
        <v/>
      </c>
      <c r="P1119" s="99"/>
      <c r="Q1119" s="74" t="str">
        <f t="shared" si="69"/>
        <v/>
      </c>
      <c r="R1119" s="74" t="b">
        <f t="shared" si="70"/>
        <v>1</v>
      </c>
      <c r="S1119" s="74" t="str">
        <f t="shared" si="71"/>
        <v/>
      </c>
    </row>
    <row r="1120" s="74" customFormat="1" ht="20.15" customHeight="1" spans="1:19">
      <c r="A1120" s="95"/>
      <c r="B1120" s="95"/>
      <c r="C1120" s="95"/>
      <c r="D1120" s="95"/>
      <c r="E1120" s="95"/>
      <c r="F1120" s="95"/>
      <c r="G1120" s="96"/>
      <c r="H1120" s="96"/>
      <c r="I1120" s="97"/>
      <c r="J1120" s="97"/>
      <c r="K1120" s="97"/>
      <c r="L1120" s="97"/>
      <c r="M1120" s="97"/>
      <c r="N1120" s="98" t="str">
        <f ca="1" t="shared" si="68"/>
        <v/>
      </c>
      <c r="O1120" s="98" t="str">
        <f ca="1">IF(A1120="","",IF(ISERROR(MATCH($I1120,SorP!B:B,0)),"",INDIRECT("'SorP'!$A$"&amp;MATCH($N1120&amp;$I1120,SorP!C:C,0))))</f>
        <v/>
      </c>
      <c r="P1120" s="99"/>
      <c r="Q1120" s="74" t="str">
        <f t="shared" si="69"/>
        <v/>
      </c>
      <c r="R1120" s="74" t="b">
        <f t="shared" si="70"/>
        <v>1</v>
      </c>
      <c r="S1120" s="74" t="str">
        <f t="shared" si="71"/>
        <v/>
      </c>
    </row>
    <row r="1121" s="74" customFormat="1" ht="20.15" customHeight="1" spans="1:19">
      <c r="A1121" s="95"/>
      <c r="B1121" s="95"/>
      <c r="C1121" s="95"/>
      <c r="D1121" s="95"/>
      <c r="E1121" s="95"/>
      <c r="F1121" s="95"/>
      <c r="G1121" s="96"/>
      <c r="H1121" s="96"/>
      <c r="I1121" s="97"/>
      <c r="J1121" s="97"/>
      <c r="K1121" s="97"/>
      <c r="L1121" s="97"/>
      <c r="M1121" s="97"/>
      <c r="N1121" s="98" t="str">
        <f ca="1" t="shared" si="68"/>
        <v/>
      </c>
      <c r="O1121" s="98" t="str">
        <f ca="1">IF(A1121="","",IF(ISERROR(MATCH($I1121,SorP!B:B,0)),"",INDIRECT("'SorP'!$A$"&amp;MATCH($N1121&amp;$I1121,SorP!C:C,0))))</f>
        <v/>
      </c>
      <c r="P1121" s="99"/>
      <c r="Q1121" s="74" t="str">
        <f t="shared" si="69"/>
        <v/>
      </c>
      <c r="R1121" s="74" t="b">
        <f t="shared" si="70"/>
        <v>1</v>
      </c>
      <c r="S1121" s="74" t="str">
        <f t="shared" si="71"/>
        <v/>
      </c>
    </row>
    <row r="1122" s="74" customFormat="1" ht="20.15" customHeight="1" spans="1:19">
      <c r="A1122" s="95"/>
      <c r="B1122" s="95"/>
      <c r="C1122" s="95"/>
      <c r="D1122" s="95"/>
      <c r="E1122" s="95"/>
      <c r="F1122" s="95"/>
      <c r="G1122" s="96"/>
      <c r="H1122" s="96"/>
      <c r="I1122" s="97"/>
      <c r="J1122" s="97"/>
      <c r="K1122" s="97"/>
      <c r="L1122" s="97"/>
      <c r="M1122" s="97"/>
      <c r="N1122" s="98" t="str">
        <f ca="1" t="shared" si="68"/>
        <v/>
      </c>
      <c r="O1122" s="98" t="str">
        <f ca="1">IF(A1122="","",IF(ISERROR(MATCH($I1122,SorP!B:B,0)),"",INDIRECT("'SorP'!$A$"&amp;MATCH($N1122&amp;$I1122,SorP!C:C,0))))</f>
        <v/>
      </c>
      <c r="P1122" s="99"/>
      <c r="Q1122" s="74" t="str">
        <f t="shared" si="69"/>
        <v/>
      </c>
      <c r="R1122" s="74" t="b">
        <f t="shared" si="70"/>
        <v>1</v>
      </c>
      <c r="S1122" s="74" t="str">
        <f t="shared" si="71"/>
        <v/>
      </c>
    </row>
    <row r="1123" s="74" customFormat="1" ht="20.15" customHeight="1" spans="1:19">
      <c r="A1123" s="95"/>
      <c r="B1123" s="95"/>
      <c r="C1123" s="95"/>
      <c r="D1123" s="95"/>
      <c r="E1123" s="95"/>
      <c r="F1123" s="95"/>
      <c r="G1123" s="96"/>
      <c r="H1123" s="96"/>
      <c r="I1123" s="97"/>
      <c r="J1123" s="97"/>
      <c r="K1123" s="97"/>
      <c r="L1123" s="97"/>
      <c r="M1123" s="97"/>
      <c r="N1123" s="98" t="str">
        <f ca="1" t="shared" si="68"/>
        <v/>
      </c>
      <c r="O1123" s="98" t="str">
        <f ca="1">IF(A1123="","",IF(ISERROR(MATCH($I1123,SorP!B:B,0)),"",INDIRECT("'SorP'!$A$"&amp;MATCH($N1123&amp;$I1123,SorP!C:C,0))))</f>
        <v/>
      </c>
      <c r="P1123" s="99"/>
      <c r="Q1123" s="74" t="str">
        <f t="shared" si="69"/>
        <v/>
      </c>
      <c r="R1123" s="74" t="b">
        <f t="shared" si="70"/>
        <v>1</v>
      </c>
      <c r="S1123" s="74" t="str">
        <f t="shared" si="71"/>
        <v/>
      </c>
    </row>
    <row r="1124" s="74" customFormat="1" ht="20.15" customHeight="1" spans="1:19">
      <c r="A1124" s="95"/>
      <c r="B1124" s="95"/>
      <c r="C1124" s="95"/>
      <c r="D1124" s="95"/>
      <c r="E1124" s="95"/>
      <c r="F1124" s="95"/>
      <c r="G1124" s="96"/>
      <c r="H1124" s="96"/>
      <c r="I1124" s="97"/>
      <c r="J1124" s="97"/>
      <c r="K1124" s="97"/>
      <c r="L1124" s="97"/>
      <c r="M1124" s="97"/>
      <c r="N1124" s="98" t="str">
        <f ca="1" t="shared" si="68"/>
        <v/>
      </c>
      <c r="O1124" s="98" t="str">
        <f ca="1">IF(A1124="","",IF(ISERROR(MATCH($I1124,SorP!B:B,0)),"",INDIRECT("'SorP'!$A$"&amp;MATCH($N1124&amp;$I1124,SorP!C:C,0))))</f>
        <v/>
      </c>
      <c r="P1124" s="99"/>
      <c r="Q1124" s="74" t="str">
        <f t="shared" si="69"/>
        <v/>
      </c>
      <c r="R1124" s="74" t="b">
        <f t="shared" si="70"/>
        <v>1</v>
      </c>
      <c r="S1124" s="74" t="str">
        <f t="shared" si="71"/>
        <v/>
      </c>
    </row>
    <row r="1125" s="74" customFormat="1" ht="20.15" customHeight="1" spans="1:19">
      <c r="A1125" s="95"/>
      <c r="B1125" s="95"/>
      <c r="C1125" s="95"/>
      <c r="D1125" s="95"/>
      <c r="E1125" s="95"/>
      <c r="F1125" s="95"/>
      <c r="G1125" s="96"/>
      <c r="H1125" s="96"/>
      <c r="I1125" s="97"/>
      <c r="J1125" s="97"/>
      <c r="K1125" s="97"/>
      <c r="L1125" s="97"/>
      <c r="M1125" s="97"/>
      <c r="N1125" s="98" t="str">
        <f ca="1" t="shared" si="68"/>
        <v/>
      </c>
      <c r="O1125" s="98" t="str">
        <f ca="1">IF(A1125="","",IF(ISERROR(MATCH($I1125,SorP!B:B,0)),"",INDIRECT("'SorP'!$A$"&amp;MATCH($N1125&amp;$I1125,SorP!C:C,0))))</f>
        <v/>
      </c>
      <c r="P1125" s="99"/>
      <c r="Q1125" s="74" t="str">
        <f t="shared" si="69"/>
        <v/>
      </c>
      <c r="R1125" s="74" t="b">
        <f t="shared" si="70"/>
        <v>1</v>
      </c>
      <c r="S1125" s="74" t="str">
        <f t="shared" si="71"/>
        <v/>
      </c>
    </row>
    <row r="1126" s="74" customFormat="1" ht="20.15" customHeight="1" spans="1:19">
      <c r="A1126" s="95"/>
      <c r="B1126" s="95"/>
      <c r="C1126" s="95"/>
      <c r="D1126" s="95"/>
      <c r="E1126" s="95"/>
      <c r="F1126" s="95"/>
      <c r="G1126" s="96"/>
      <c r="H1126" s="96"/>
      <c r="I1126" s="97"/>
      <c r="J1126" s="97"/>
      <c r="K1126" s="97"/>
      <c r="L1126" s="97"/>
      <c r="M1126" s="97"/>
      <c r="N1126" s="98" t="str">
        <f ca="1" t="shared" si="68"/>
        <v/>
      </c>
      <c r="O1126" s="98" t="str">
        <f ca="1">IF(A1126="","",IF(ISERROR(MATCH($I1126,SorP!B:B,0)),"",INDIRECT("'SorP'!$A$"&amp;MATCH($N1126&amp;$I1126,SorP!C:C,0))))</f>
        <v/>
      </c>
      <c r="P1126" s="99"/>
      <c r="Q1126" s="74" t="str">
        <f t="shared" si="69"/>
        <v/>
      </c>
      <c r="R1126" s="74" t="b">
        <f t="shared" si="70"/>
        <v>1</v>
      </c>
      <c r="S1126" s="74" t="str">
        <f t="shared" si="71"/>
        <v/>
      </c>
    </row>
    <row r="1127" s="74" customFormat="1" ht="20.15" customHeight="1" spans="1:19">
      <c r="A1127" s="95"/>
      <c r="B1127" s="95"/>
      <c r="C1127" s="95"/>
      <c r="D1127" s="95"/>
      <c r="E1127" s="95"/>
      <c r="F1127" s="95"/>
      <c r="G1127" s="96"/>
      <c r="H1127" s="96"/>
      <c r="I1127" s="97"/>
      <c r="J1127" s="97"/>
      <c r="K1127" s="97"/>
      <c r="L1127" s="97"/>
      <c r="M1127" s="97"/>
      <c r="N1127" s="98" t="str">
        <f ca="1" t="shared" si="68"/>
        <v/>
      </c>
      <c r="O1127" s="98" t="str">
        <f ca="1">IF(A1127="","",IF(ISERROR(MATCH($I1127,SorP!B:B,0)),"",INDIRECT("'SorP'!$A$"&amp;MATCH($N1127&amp;$I1127,SorP!C:C,0))))</f>
        <v/>
      </c>
      <c r="P1127" s="99"/>
      <c r="Q1127" s="74" t="str">
        <f t="shared" si="69"/>
        <v/>
      </c>
      <c r="R1127" s="74" t="b">
        <f t="shared" si="70"/>
        <v>1</v>
      </c>
      <c r="S1127" s="74" t="str">
        <f t="shared" si="71"/>
        <v/>
      </c>
    </row>
    <row r="1128" s="74" customFormat="1" ht="20.15" customHeight="1" spans="1:19">
      <c r="A1128" s="95"/>
      <c r="B1128" s="95"/>
      <c r="C1128" s="95"/>
      <c r="D1128" s="95"/>
      <c r="E1128" s="95"/>
      <c r="F1128" s="95"/>
      <c r="G1128" s="96"/>
      <c r="H1128" s="96"/>
      <c r="I1128" s="97"/>
      <c r="J1128" s="97"/>
      <c r="K1128" s="97"/>
      <c r="L1128" s="97"/>
      <c r="M1128" s="97"/>
      <c r="N1128" s="98" t="str">
        <f ca="1" t="shared" si="68"/>
        <v/>
      </c>
      <c r="O1128" s="98" t="str">
        <f ca="1">IF(A1128="","",IF(ISERROR(MATCH($I1128,SorP!B:B,0)),"",INDIRECT("'SorP'!$A$"&amp;MATCH($N1128&amp;$I1128,SorP!C:C,0))))</f>
        <v/>
      </c>
      <c r="P1128" s="99"/>
      <c r="Q1128" s="74" t="str">
        <f t="shared" si="69"/>
        <v/>
      </c>
      <c r="R1128" s="74" t="b">
        <f t="shared" si="70"/>
        <v>1</v>
      </c>
      <c r="S1128" s="74" t="str">
        <f t="shared" si="71"/>
        <v/>
      </c>
    </row>
    <row r="1129" s="74" customFormat="1" ht="20.15" customHeight="1" spans="1:19">
      <c r="A1129" s="95"/>
      <c r="B1129" s="95"/>
      <c r="C1129" s="95"/>
      <c r="D1129" s="95"/>
      <c r="E1129" s="95"/>
      <c r="F1129" s="95"/>
      <c r="G1129" s="96"/>
      <c r="H1129" s="96"/>
      <c r="I1129" s="97"/>
      <c r="J1129" s="97"/>
      <c r="K1129" s="97"/>
      <c r="L1129" s="97"/>
      <c r="M1129" s="97"/>
      <c r="N1129" s="98" t="str">
        <f ca="1" t="shared" si="68"/>
        <v/>
      </c>
      <c r="O1129" s="98" t="str">
        <f ca="1">IF(A1129="","",IF(ISERROR(MATCH($I1129,SorP!B:B,0)),"",INDIRECT("'SorP'!$A$"&amp;MATCH($N1129&amp;$I1129,SorP!C:C,0))))</f>
        <v/>
      </c>
      <c r="P1129" s="99"/>
      <c r="Q1129" s="74" t="str">
        <f t="shared" si="69"/>
        <v/>
      </c>
      <c r="R1129" s="74" t="b">
        <f t="shared" si="70"/>
        <v>1</v>
      </c>
      <c r="S1129" s="74" t="str">
        <f t="shared" si="71"/>
        <v/>
      </c>
    </row>
    <row r="1130" s="74" customFormat="1" ht="20.15" customHeight="1" spans="1:19">
      <c r="A1130" s="95"/>
      <c r="B1130" s="95"/>
      <c r="C1130" s="95"/>
      <c r="D1130" s="95"/>
      <c r="E1130" s="95"/>
      <c r="F1130" s="95"/>
      <c r="G1130" s="96"/>
      <c r="H1130" s="96"/>
      <c r="I1130" s="97"/>
      <c r="J1130" s="97"/>
      <c r="K1130" s="97"/>
      <c r="L1130" s="97"/>
      <c r="M1130" s="97"/>
      <c r="N1130" s="98" t="str">
        <f ca="1" t="shared" si="68"/>
        <v/>
      </c>
      <c r="O1130" s="98" t="str">
        <f ca="1">IF(A1130="","",IF(ISERROR(MATCH($I1130,SorP!B:B,0)),"",INDIRECT("'SorP'!$A$"&amp;MATCH($N1130&amp;$I1130,SorP!C:C,0))))</f>
        <v/>
      </c>
      <c r="P1130" s="99"/>
      <c r="Q1130" s="74" t="str">
        <f t="shared" si="69"/>
        <v/>
      </c>
      <c r="R1130" s="74" t="b">
        <f t="shared" si="70"/>
        <v>1</v>
      </c>
      <c r="S1130" s="74" t="str">
        <f t="shared" si="71"/>
        <v/>
      </c>
    </row>
    <row r="1131" s="74" customFormat="1" ht="20.15" customHeight="1" spans="1:19">
      <c r="A1131" s="95"/>
      <c r="B1131" s="95"/>
      <c r="C1131" s="95"/>
      <c r="D1131" s="95"/>
      <c r="E1131" s="95"/>
      <c r="F1131" s="95"/>
      <c r="G1131" s="96"/>
      <c r="H1131" s="96"/>
      <c r="I1131" s="97"/>
      <c r="J1131" s="97"/>
      <c r="K1131" s="97"/>
      <c r="L1131" s="97"/>
      <c r="M1131" s="97"/>
      <c r="N1131" s="98" t="str">
        <f ca="1" t="shared" si="68"/>
        <v/>
      </c>
      <c r="O1131" s="98" t="str">
        <f ca="1">IF(A1131="","",IF(ISERROR(MATCH($I1131,SorP!B:B,0)),"",INDIRECT("'SorP'!$A$"&amp;MATCH($N1131&amp;$I1131,SorP!C:C,0))))</f>
        <v/>
      </c>
      <c r="P1131" s="99"/>
      <c r="Q1131" s="74" t="str">
        <f t="shared" si="69"/>
        <v/>
      </c>
      <c r="R1131" s="74" t="b">
        <f t="shared" si="70"/>
        <v>1</v>
      </c>
      <c r="S1131" s="74" t="str">
        <f t="shared" si="71"/>
        <v/>
      </c>
    </row>
    <row r="1132" s="74" customFormat="1" ht="20.15" customHeight="1" spans="1:19">
      <c r="A1132" s="95"/>
      <c r="B1132" s="95"/>
      <c r="C1132" s="95"/>
      <c r="D1132" s="95"/>
      <c r="E1132" s="95"/>
      <c r="F1132" s="95"/>
      <c r="G1132" s="96"/>
      <c r="H1132" s="96"/>
      <c r="I1132" s="97"/>
      <c r="J1132" s="97"/>
      <c r="K1132" s="97"/>
      <c r="L1132" s="97"/>
      <c r="M1132" s="97"/>
      <c r="N1132" s="98" t="str">
        <f ca="1" t="shared" si="68"/>
        <v/>
      </c>
      <c r="O1132" s="98" t="str">
        <f ca="1">IF(A1132="","",IF(ISERROR(MATCH($I1132,SorP!B:B,0)),"",INDIRECT("'SorP'!$A$"&amp;MATCH($N1132&amp;$I1132,SorP!C:C,0))))</f>
        <v/>
      </c>
      <c r="P1132" s="99"/>
      <c r="Q1132" s="74" t="str">
        <f t="shared" si="69"/>
        <v/>
      </c>
      <c r="R1132" s="74" t="b">
        <f t="shared" si="70"/>
        <v>1</v>
      </c>
      <c r="S1132" s="74" t="str">
        <f t="shared" si="71"/>
        <v/>
      </c>
    </row>
    <row r="1133" s="74" customFormat="1" ht="20.15" customHeight="1" spans="1:19">
      <c r="A1133" s="95"/>
      <c r="B1133" s="95"/>
      <c r="C1133" s="95"/>
      <c r="D1133" s="95"/>
      <c r="E1133" s="95"/>
      <c r="F1133" s="95"/>
      <c r="G1133" s="96"/>
      <c r="H1133" s="96"/>
      <c r="I1133" s="97"/>
      <c r="J1133" s="97"/>
      <c r="K1133" s="97"/>
      <c r="L1133" s="97"/>
      <c r="M1133" s="97"/>
      <c r="N1133" s="98" t="str">
        <f ca="1" t="shared" si="68"/>
        <v/>
      </c>
      <c r="O1133" s="98" t="str">
        <f ca="1">IF(A1133="","",IF(ISERROR(MATCH($I1133,SorP!B:B,0)),"",INDIRECT("'SorP'!$A$"&amp;MATCH($N1133&amp;$I1133,SorP!C:C,0))))</f>
        <v/>
      </c>
      <c r="P1133" s="99"/>
      <c r="Q1133" s="74" t="str">
        <f t="shared" si="69"/>
        <v/>
      </c>
      <c r="R1133" s="74" t="b">
        <f t="shared" si="70"/>
        <v>1</v>
      </c>
      <c r="S1133" s="74" t="str">
        <f t="shared" si="71"/>
        <v/>
      </c>
    </row>
    <row r="1134" s="74" customFormat="1" ht="20.15" customHeight="1" spans="1:19">
      <c r="A1134" s="95"/>
      <c r="B1134" s="95"/>
      <c r="C1134" s="95"/>
      <c r="D1134" s="95"/>
      <c r="E1134" s="95"/>
      <c r="F1134" s="95"/>
      <c r="G1134" s="96"/>
      <c r="H1134" s="96"/>
      <c r="I1134" s="97"/>
      <c r="J1134" s="97"/>
      <c r="K1134" s="97"/>
      <c r="L1134" s="97"/>
      <c r="M1134" s="97"/>
      <c r="N1134" s="98" t="str">
        <f ca="1" t="shared" si="68"/>
        <v/>
      </c>
      <c r="O1134" s="98" t="str">
        <f ca="1">IF(A1134="","",IF(ISERROR(MATCH($I1134,SorP!B:B,0)),"",INDIRECT("'SorP'!$A$"&amp;MATCH($N1134&amp;$I1134,SorP!C:C,0))))</f>
        <v/>
      </c>
      <c r="P1134" s="99"/>
      <c r="Q1134" s="74" t="str">
        <f t="shared" si="69"/>
        <v/>
      </c>
      <c r="R1134" s="74" t="b">
        <f t="shared" si="70"/>
        <v>1</v>
      </c>
      <c r="S1134" s="74" t="str">
        <f t="shared" si="71"/>
        <v/>
      </c>
    </row>
    <row r="1135" s="74" customFormat="1" ht="20.15" customHeight="1" spans="1:19">
      <c r="A1135" s="95"/>
      <c r="B1135" s="95"/>
      <c r="C1135" s="95"/>
      <c r="D1135" s="95"/>
      <c r="E1135" s="95"/>
      <c r="F1135" s="95"/>
      <c r="G1135" s="96"/>
      <c r="H1135" s="96"/>
      <c r="I1135" s="97"/>
      <c r="J1135" s="97"/>
      <c r="K1135" s="97"/>
      <c r="L1135" s="97"/>
      <c r="M1135" s="97"/>
      <c r="N1135" s="98" t="str">
        <f ca="1" t="shared" si="68"/>
        <v/>
      </c>
      <c r="O1135" s="98" t="str">
        <f ca="1">IF(A1135="","",IF(ISERROR(MATCH($I1135,SorP!B:B,0)),"",INDIRECT("'SorP'!$A$"&amp;MATCH($N1135&amp;$I1135,SorP!C:C,0))))</f>
        <v/>
      </c>
      <c r="P1135" s="99"/>
      <c r="Q1135" s="74" t="str">
        <f t="shared" si="69"/>
        <v/>
      </c>
      <c r="R1135" s="74" t="b">
        <f t="shared" si="70"/>
        <v>1</v>
      </c>
      <c r="S1135" s="74" t="str">
        <f t="shared" si="71"/>
        <v/>
      </c>
    </row>
    <row r="1136" s="74" customFormat="1" ht="20.15" customHeight="1" spans="1:19">
      <c r="A1136" s="95"/>
      <c r="B1136" s="95"/>
      <c r="C1136" s="95"/>
      <c r="D1136" s="95"/>
      <c r="E1136" s="95"/>
      <c r="F1136" s="95"/>
      <c r="G1136" s="96"/>
      <c r="H1136" s="96"/>
      <c r="I1136" s="97"/>
      <c r="J1136" s="97"/>
      <c r="K1136" s="97"/>
      <c r="L1136" s="97"/>
      <c r="M1136" s="97"/>
      <c r="N1136" s="98" t="str">
        <f ca="1" t="shared" si="68"/>
        <v/>
      </c>
      <c r="O1136" s="98" t="str">
        <f ca="1">IF(A1136="","",IF(ISERROR(MATCH($I1136,SorP!B:B,0)),"",INDIRECT("'SorP'!$A$"&amp;MATCH($N1136&amp;$I1136,SorP!C:C,0))))</f>
        <v/>
      </c>
      <c r="P1136" s="99"/>
      <c r="Q1136" s="74" t="str">
        <f t="shared" si="69"/>
        <v/>
      </c>
      <c r="R1136" s="74" t="b">
        <f t="shared" si="70"/>
        <v>1</v>
      </c>
      <c r="S1136" s="74" t="str">
        <f t="shared" si="71"/>
        <v/>
      </c>
    </row>
    <row r="1137" s="74" customFormat="1" ht="20.15" customHeight="1" spans="1:19">
      <c r="A1137" s="95"/>
      <c r="B1137" s="95"/>
      <c r="C1137" s="95"/>
      <c r="D1137" s="95"/>
      <c r="E1137" s="95"/>
      <c r="F1137" s="95"/>
      <c r="G1137" s="96"/>
      <c r="H1137" s="96"/>
      <c r="I1137" s="97"/>
      <c r="J1137" s="97"/>
      <c r="K1137" s="97"/>
      <c r="L1137" s="97"/>
      <c r="M1137" s="97"/>
      <c r="N1137" s="98" t="str">
        <f ca="1" t="shared" si="68"/>
        <v/>
      </c>
      <c r="O1137" s="98" t="str">
        <f ca="1">IF(A1137="","",IF(ISERROR(MATCH($I1137,SorP!B:B,0)),"",INDIRECT("'SorP'!$A$"&amp;MATCH($N1137&amp;$I1137,SorP!C:C,0))))</f>
        <v/>
      </c>
      <c r="P1137" s="99"/>
      <c r="Q1137" s="74" t="str">
        <f t="shared" si="69"/>
        <v/>
      </c>
      <c r="R1137" s="74" t="b">
        <f t="shared" si="70"/>
        <v>1</v>
      </c>
      <c r="S1137" s="74" t="str">
        <f t="shared" si="71"/>
        <v/>
      </c>
    </row>
    <row r="1138" s="74" customFormat="1" ht="20.15" customHeight="1" spans="1:19">
      <c r="A1138" s="95"/>
      <c r="B1138" s="95"/>
      <c r="C1138" s="95"/>
      <c r="D1138" s="95"/>
      <c r="E1138" s="95"/>
      <c r="F1138" s="95"/>
      <c r="G1138" s="96"/>
      <c r="H1138" s="96"/>
      <c r="I1138" s="97"/>
      <c r="J1138" s="97"/>
      <c r="K1138" s="97"/>
      <c r="L1138" s="97"/>
      <c r="M1138" s="97"/>
      <c r="N1138" s="98" t="str">
        <f ca="1" t="shared" si="68"/>
        <v/>
      </c>
      <c r="O1138" s="98" t="str">
        <f ca="1">IF(A1138="","",IF(ISERROR(MATCH($I1138,SorP!B:B,0)),"",INDIRECT("'SorP'!$A$"&amp;MATCH($N1138&amp;$I1138,SorP!C:C,0))))</f>
        <v/>
      </c>
      <c r="P1138" s="99"/>
      <c r="Q1138" s="74" t="str">
        <f t="shared" si="69"/>
        <v/>
      </c>
      <c r="R1138" s="74" t="b">
        <f t="shared" si="70"/>
        <v>1</v>
      </c>
      <c r="S1138" s="74" t="str">
        <f t="shared" si="71"/>
        <v/>
      </c>
    </row>
    <row r="1139" s="74" customFormat="1" ht="20.15" customHeight="1" spans="1:19">
      <c r="A1139" s="95"/>
      <c r="B1139" s="95"/>
      <c r="C1139" s="95"/>
      <c r="D1139" s="95"/>
      <c r="E1139" s="95"/>
      <c r="F1139" s="95"/>
      <c r="G1139" s="96"/>
      <c r="H1139" s="96"/>
      <c r="I1139" s="97"/>
      <c r="J1139" s="97"/>
      <c r="K1139" s="97"/>
      <c r="L1139" s="97"/>
      <c r="M1139" s="97"/>
      <c r="N1139" s="98" t="str">
        <f ca="1" t="shared" si="68"/>
        <v/>
      </c>
      <c r="O1139" s="98" t="str">
        <f ca="1">IF(A1139="","",IF(ISERROR(MATCH($I1139,SorP!B:B,0)),"",INDIRECT("'SorP'!$A$"&amp;MATCH($N1139&amp;$I1139,SorP!C:C,0))))</f>
        <v/>
      </c>
      <c r="P1139" s="99"/>
      <c r="Q1139" s="74" t="str">
        <f t="shared" si="69"/>
        <v/>
      </c>
      <c r="R1139" s="74" t="b">
        <f t="shared" si="70"/>
        <v>1</v>
      </c>
      <c r="S1139" s="74" t="str">
        <f t="shared" si="71"/>
        <v/>
      </c>
    </row>
    <row r="1140" s="74" customFormat="1" ht="20.15" customHeight="1" spans="1:19">
      <c r="A1140" s="95"/>
      <c r="B1140" s="95"/>
      <c r="C1140" s="95"/>
      <c r="D1140" s="95"/>
      <c r="E1140" s="95"/>
      <c r="F1140" s="95"/>
      <c r="G1140" s="96"/>
      <c r="H1140" s="96"/>
      <c r="I1140" s="97"/>
      <c r="J1140" s="97"/>
      <c r="K1140" s="97"/>
      <c r="L1140" s="97"/>
      <c r="M1140" s="97"/>
      <c r="N1140" s="98" t="str">
        <f ca="1" t="shared" si="68"/>
        <v/>
      </c>
      <c r="O1140" s="98" t="str">
        <f ca="1">IF(A1140="","",IF(ISERROR(MATCH($I1140,SorP!B:B,0)),"",INDIRECT("'SorP'!$A$"&amp;MATCH($N1140&amp;$I1140,SorP!C:C,0))))</f>
        <v/>
      </c>
      <c r="P1140" s="99"/>
      <c r="Q1140" s="74" t="str">
        <f t="shared" si="69"/>
        <v/>
      </c>
      <c r="R1140" s="74" t="b">
        <f t="shared" si="70"/>
        <v>1</v>
      </c>
      <c r="S1140" s="74" t="str">
        <f t="shared" si="71"/>
        <v/>
      </c>
    </row>
    <row r="1141" s="74" customFormat="1" ht="20.15" customHeight="1" spans="1:19">
      <c r="A1141" s="95"/>
      <c r="B1141" s="95"/>
      <c r="C1141" s="95"/>
      <c r="D1141" s="95"/>
      <c r="E1141" s="95"/>
      <c r="F1141" s="95"/>
      <c r="G1141" s="96"/>
      <c r="H1141" s="96"/>
      <c r="I1141" s="97"/>
      <c r="J1141" s="97"/>
      <c r="K1141" s="97"/>
      <c r="L1141" s="97"/>
      <c r="M1141" s="97"/>
      <c r="N1141" s="98" t="str">
        <f ca="1" t="shared" si="68"/>
        <v/>
      </c>
      <c r="O1141" s="98" t="str">
        <f ca="1">IF(A1141="","",IF(ISERROR(MATCH($I1141,SorP!B:B,0)),"",INDIRECT("'SorP'!$A$"&amp;MATCH($N1141&amp;$I1141,SorP!C:C,0))))</f>
        <v/>
      </c>
      <c r="P1141" s="99"/>
      <c r="Q1141" s="74" t="str">
        <f t="shared" si="69"/>
        <v/>
      </c>
      <c r="R1141" s="74" t="b">
        <f t="shared" si="70"/>
        <v>1</v>
      </c>
      <c r="S1141" s="74" t="str">
        <f t="shared" si="71"/>
        <v/>
      </c>
    </row>
    <row r="1142" s="74" customFormat="1" ht="20.15" customHeight="1" spans="1:19">
      <c r="A1142" s="95"/>
      <c r="B1142" s="95"/>
      <c r="C1142" s="95"/>
      <c r="D1142" s="95"/>
      <c r="E1142" s="95"/>
      <c r="F1142" s="95"/>
      <c r="G1142" s="96"/>
      <c r="H1142" s="96"/>
      <c r="I1142" s="97"/>
      <c r="J1142" s="97"/>
      <c r="K1142" s="97"/>
      <c r="L1142" s="97"/>
      <c r="M1142" s="97"/>
      <c r="N1142" s="98" t="str">
        <f ca="1" t="shared" si="68"/>
        <v/>
      </c>
      <c r="O1142" s="98" t="str">
        <f ca="1">IF(A1142="","",IF(ISERROR(MATCH($I1142,SorP!B:B,0)),"",INDIRECT("'SorP'!$A$"&amp;MATCH($N1142&amp;$I1142,SorP!C:C,0))))</f>
        <v/>
      </c>
      <c r="P1142" s="99"/>
      <c r="Q1142" s="74" t="str">
        <f t="shared" si="69"/>
        <v/>
      </c>
      <c r="R1142" s="74" t="b">
        <f t="shared" si="70"/>
        <v>1</v>
      </c>
      <c r="S1142" s="74" t="str">
        <f t="shared" si="71"/>
        <v/>
      </c>
    </row>
    <row r="1143" s="74" customFormat="1" ht="20.15" customHeight="1" spans="1:19">
      <c r="A1143" s="95"/>
      <c r="B1143" s="95"/>
      <c r="C1143" s="95"/>
      <c r="D1143" s="95"/>
      <c r="E1143" s="95"/>
      <c r="F1143" s="95"/>
      <c r="G1143" s="96"/>
      <c r="H1143" s="96"/>
      <c r="I1143" s="97"/>
      <c r="J1143" s="97"/>
      <c r="K1143" s="97"/>
      <c r="L1143" s="97"/>
      <c r="M1143" s="97"/>
      <c r="N1143" s="98" t="str">
        <f ca="1" t="shared" si="68"/>
        <v/>
      </c>
      <c r="O1143" s="98" t="str">
        <f ca="1">IF(A1143="","",IF(ISERROR(MATCH($I1143,SorP!B:B,0)),"",INDIRECT("'SorP'!$A$"&amp;MATCH($N1143&amp;$I1143,SorP!C:C,0))))</f>
        <v/>
      </c>
      <c r="P1143" s="99"/>
      <c r="Q1143" s="74" t="str">
        <f t="shared" si="69"/>
        <v/>
      </c>
      <c r="R1143" s="74" t="b">
        <f t="shared" si="70"/>
        <v>1</v>
      </c>
      <c r="S1143" s="74" t="str">
        <f t="shared" si="71"/>
        <v/>
      </c>
    </row>
    <row r="1144" s="74" customFormat="1" ht="20.15" customHeight="1" spans="1:19">
      <c r="A1144" s="95"/>
      <c r="B1144" s="95"/>
      <c r="C1144" s="95"/>
      <c r="D1144" s="95"/>
      <c r="E1144" s="95"/>
      <c r="F1144" s="95"/>
      <c r="G1144" s="96"/>
      <c r="H1144" s="96"/>
      <c r="I1144" s="97"/>
      <c r="J1144" s="97"/>
      <c r="K1144" s="97"/>
      <c r="L1144" s="97"/>
      <c r="M1144" s="97"/>
      <c r="N1144" s="98" t="str">
        <f ca="1" t="shared" si="68"/>
        <v/>
      </c>
      <c r="O1144" s="98" t="str">
        <f ca="1">IF(A1144="","",IF(ISERROR(MATCH($I1144,SorP!B:B,0)),"",INDIRECT("'SorP'!$A$"&amp;MATCH($N1144&amp;$I1144,SorP!C:C,0))))</f>
        <v/>
      </c>
      <c r="P1144" s="99"/>
      <c r="Q1144" s="74" t="str">
        <f t="shared" si="69"/>
        <v/>
      </c>
      <c r="R1144" s="74" t="b">
        <f t="shared" si="70"/>
        <v>1</v>
      </c>
      <c r="S1144" s="74" t="str">
        <f t="shared" si="71"/>
        <v/>
      </c>
    </row>
    <row r="1145" s="74" customFormat="1" ht="20.15" customHeight="1" spans="1:19">
      <c r="A1145" s="95"/>
      <c r="B1145" s="95"/>
      <c r="C1145" s="95"/>
      <c r="D1145" s="95"/>
      <c r="E1145" s="95"/>
      <c r="F1145" s="95"/>
      <c r="G1145" s="96"/>
      <c r="H1145" s="96"/>
      <c r="I1145" s="97"/>
      <c r="J1145" s="97"/>
      <c r="K1145" s="97"/>
      <c r="L1145" s="97"/>
      <c r="M1145" s="97"/>
      <c r="N1145" s="98" t="str">
        <f ca="1" t="shared" si="68"/>
        <v/>
      </c>
      <c r="O1145" s="98" t="str">
        <f ca="1">IF(A1145="","",IF(ISERROR(MATCH($I1145,SorP!B:B,0)),"",INDIRECT("'SorP'!$A$"&amp;MATCH($N1145&amp;$I1145,SorP!C:C,0))))</f>
        <v/>
      </c>
      <c r="P1145" s="99"/>
      <c r="Q1145" s="74" t="str">
        <f t="shared" si="69"/>
        <v/>
      </c>
      <c r="R1145" s="74" t="b">
        <f t="shared" si="70"/>
        <v>1</v>
      </c>
      <c r="S1145" s="74" t="str">
        <f t="shared" si="71"/>
        <v/>
      </c>
    </row>
    <row r="1146" s="74" customFormat="1" ht="20.15" customHeight="1" spans="1:19">
      <c r="A1146" s="95"/>
      <c r="B1146" s="95"/>
      <c r="C1146" s="95"/>
      <c r="D1146" s="95"/>
      <c r="E1146" s="95"/>
      <c r="F1146" s="95"/>
      <c r="G1146" s="96"/>
      <c r="H1146" s="96"/>
      <c r="I1146" s="97"/>
      <c r="J1146" s="97"/>
      <c r="K1146" s="97"/>
      <c r="L1146" s="97"/>
      <c r="M1146" s="97"/>
      <c r="N1146" s="98" t="str">
        <f ca="1" t="shared" si="68"/>
        <v/>
      </c>
      <c r="O1146" s="98" t="str">
        <f ca="1">IF(A1146="","",IF(ISERROR(MATCH($I1146,SorP!B:B,0)),"",INDIRECT("'SorP'!$A$"&amp;MATCH($N1146&amp;$I1146,SorP!C:C,0))))</f>
        <v/>
      </c>
      <c r="P1146" s="99"/>
      <c r="Q1146" s="74" t="str">
        <f t="shared" si="69"/>
        <v/>
      </c>
      <c r="R1146" s="74" t="b">
        <f t="shared" si="70"/>
        <v>1</v>
      </c>
      <c r="S1146" s="74" t="str">
        <f t="shared" si="71"/>
        <v/>
      </c>
    </row>
    <row r="1147" s="74" customFormat="1" ht="20.15" customHeight="1" spans="1:19">
      <c r="A1147" s="95"/>
      <c r="B1147" s="95"/>
      <c r="C1147" s="95"/>
      <c r="D1147" s="95"/>
      <c r="E1147" s="95"/>
      <c r="F1147" s="95"/>
      <c r="G1147" s="96"/>
      <c r="H1147" s="96"/>
      <c r="I1147" s="97"/>
      <c r="J1147" s="97"/>
      <c r="K1147" s="97"/>
      <c r="L1147" s="97"/>
      <c r="M1147" s="97"/>
      <c r="N1147" s="98" t="str">
        <f ca="1" t="shared" si="68"/>
        <v/>
      </c>
      <c r="O1147" s="98" t="str">
        <f ca="1">IF(A1147="","",IF(ISERROR(MATCH($I1147,SorP!B:B,0)),"",INDIRECT("'SorP'!$A$"&amp;MATCH($N1147&amp;$I1147,SorP!C:C,0))))</f>
        <v/>
      </c>
      <c r="P1147" s="99"/>
      <c r="Q1147" s="74" t="str">
        <f t="shared" si="69"/>
        <v/>
      </c>
      <c r="R1147" s="74" t="b">
        <f t="shared" si="70"/>
        <v>1</v>
      </c>
      <c r="S1147" s="74" t="str">
        <f t="shared" si="71"/>
        <v/>
      </c>
    </row>
    <row r="1148" s="74" customFormat="1" ht="20.15" customHeight="1" spans="1:19">
      <c r="A1148" s="95"/>
      <c r="B1148" s="95"/>
      <c r="C1148" s="95"/>
      <c r="D1148" s="95"/>
      <c r="E1148" s="95"/>
      <c r="F1148" s="95"/>
      <c r="G1148" s="96"/>
      <c r="H1148" s="96"/>
      <c r="I1148" s="97"/>
      <c r="J1148" s="97"/>
      <c r="K1148" s="97"/>
      <c r="L1148" s="97"/>
      <c r="M1148" s="97"/>
      <c r="N1148" s="98" t="str">
        <f ca="1" t="shared" si="68"/>
        <v/>
      </c>
      <c r="O1148" s="98" t="str">
        <f ca="1">IF(A1148="","",IF(ISERROR(MATCH($I1148,SorP!B:B,0)),"",INDIRECT("'SorP'!$A$"&amp;MATCH($N1148&amp;$I1148,SorP!C:C,0))))</f>
        <v/>
      </c>
      <c r="P1148" s="99"/>
      <c r="Q1148" s="74" t="str">
        <f t="shared" si="69"/>
        <v/>
      </c>
      <c r="R1148" s="74" t="b">
        <f t="shared" si="70"/>
        <v>1</v>
      </c>
      <c r="S1148" s="74" t="str">
        <f t="shared" si="71"/>
        <v/>
      </c>
    </row>
    <row r="1149" s="74" customFormat="1" ht="20.15" customHeight="1" spans="1:19">
      <c r="A1149" s="95"/>
      <c r="B1149" s="95"/>
      <c r="C1149" s="95"/>
      <c r="D1149" s="95"/>
      <c r="E1149" s="95"/>
      <c r="F1149" s="95"/>
      <c r="G1149" s="96"/>
      <c r="H1149" s="96"/>
      <c r="I1149" s="97"/>
      <c r="J1149" s="97"/>
      <c r="K1149" s="97"/>
      <c r="L1149" s="97"/>
      <c r="M1149" s="97"/>
      <c r="N1149" s="98" t="str">
        <f ca="1" t="shared" si="68"/>
        <v/>
      </c>
      <c r="O1149" s="98" t="str">
        <f ca="1">IF(A1149="","",IF(ISERROR(MATCH($I1149,SorP!B:B,0)),"",INDIRECT("'SorP'!$A$"&amp;MATCH($N1149&amp;$I1149,SorP!C:C,0))))</f>
        <v/>
      </c>
      <c r="P1149" s="99"/>
      <c r="Q1149" s="74" t="str">
        <f t="shared" si="69"/>
        <v/>
      </c>
      <c r="R1149" s="74" t="b">
        <f t="shared" si="70"/>
        <v>1</v>
      </c>
      <c r="S1149" s="74" t="str">
        <f t="shared" si="71"/>
        <v/>
      </c>
    </row>
    <row r="1150" s="74" customFormat="1" ht="20.15" customHeight="1" spans="1:19">
      <c r="A1150" s="95"/>
      <c r="B1150" s="95"/>
      <c r="C1150" s="95"/>
      <c r="D1150" s="95"/>
      <c r="E1150" s="95"/>
      <c r="F1150" s="95"/>
      <c r="G1150" s="96"/>
      <c r="H1150" s="96"/>
      <c r="I1150" s="97"/>
      <c r="J1150" s="97"/>
      <c r="K1150" s="97"/>
      <c r="L1150" s="97"/>
      <c r="M1150" s="97"/>
      <c r="N1150" s="98" t="str">
        <f ca="1" t="shared" si="68"/>
        <v/>
      </c>
      <c r="O1150" s="98" t="str">
        <f ca="1">IF(A1150="","",IF(ISERROR(MATCH($I1150,SorP!B:B,0)),"",INDIRECT("'SorP'!$A$"&amp;MATCH($N1150&amp;$I1150,SorP!C:C,0))))</f>
        <v/>
      </c>
      <c r="P1150" s="99"/>
      <c r="Q1150" s="74" t="str">
        <f t="shared" si="69"/>
        <v/>
      </c>
      <c r="R1150" s="74" t="b">
        <f t="shared" si="70"/>
        <v>1</v>
      </c>
      <c r="S1150" s="74" t="str">
        <f t="shared" si="71"/>
        <v/>
      </c>
    </row>
    <row r="1151" s="74" customFormat="1" ht="20.15" customHeight="1" spans="1:19">
      <c r="A1151" s="95"/>
      <c r="B1151" s="95"/>
      <c r="C1151" s="95"/>
      <c r="D1151" s="95"/>
      <c r="E1151" s="95"/>
      <c r="F1151" s="95"/>
      <c r="G1151" s="96"/>
      <c r="H1151" s="96"/>
      <c r="I1151" s="97"/>
      <c r="J1151" s="97"/>
      <c r="K1151" s="97"/>
      <c r="L1151" s="97"/>
      <c r="M1151" s="97"/>
      <c r="N1151" s="98" t="str">
        <f ca="1" t="shared" si="68"/>
        <v/>
      </c>
      <c r="O1151" s="98" t="str">
        <f ca="1">IF(A1151="","",IF(ISERROR(MATCH($I1151,SorP!B:B,0)),"",INDIRECT("'SorP'!$A$"&amp;MATCH($N1151&amp;$I1151,SorP!C:C,0))))</f>
        <v/>
      </c>
      <c r="P1151" s="99"/>
      <c r="Q1151" s="74" t="str">
        <f t="shared" si="69"/>
        <v/>
      </c>
      <c r="R1151" s="74" t="b">
        <f t="shared" si="70"/>
        <v>1</v>
      </c>
      <c r="S1151" s="74" t="str">
        <f t="shared" si="71"/>
        <v/>
      </c>
    </row>
    <row r="1152" s="74" customFormat="1" ht="20.15" customHeight="1" spans="1:19">
      <c r="A1152" s="95"/>
      <c r="B1152" s="95"/>
      <c r="C1152" s="95"/>
      <c r="D1152" s="95"/>
      <c r="E1152" s="95"/>
      <c r="F1152" s="95"/>
      <c r="G1152" s="96"/>
      <c r="H1152" s="96"/>
      <c r="I1152" s="97"/>
      <c r="J1152" s="97"/>
      <c r="K1152" s="97"/>
      <c r="L1152" s="97"/>
      <c r="M1152" s="97"/>
      <c r="N1152" s="98" t="str">
        <f ca="1" t="shared" si="68"/>
        <v/>
      </c>
      <c r="O1152" s="98" t="str">
        <f ca="1">IF(A1152="","",IF(ISERROR(MATCH($I1152,SorP!B:B,0)),"",INDIRECT("'SorP'!$A$"&amp;MATCH($N1152&amp;$I1152,SorP!C:C,0))))</f>
        <v/>
      </c>
      <c r="P1152" s="99"/>
      <c r="Q1152" s="74" t="str">
        <f t="shared" si="69"/>
        <v/>
      </c>
      <c r="R1152" s="74" t="b">
        <f t="shared" si="70"/>
        <v>1</v>
      </c>
      <c r="S1152" s="74" t="str">
        <f t="shared" si="71"/>
        <v/>
      </c>
    </row>
    <row r="1153" s="74" customFormat="1" ht="20.15" customHeight="1" spans="1:19">
      <c r="A1153" s="95"/>
      <c r="B1153" s="95"/>
      <c r="C1153" s="95"/>
      <c r="D1153" s="95"/>
      <c r="E1153" s="95"/>
      <c r="F1153" s="95"/>
      <c r="G1153" s="96"/>
      <c r="H1153" s="96"/>
      <c r="I1153" s="97"/>
      <c r="J1153" s="97"/>
      <c r="K1153" s="97"/>
      <c r="L1153" s="97"/>
      <c r="M1153" s="97"/>
      <c r="N1153" s="98" t="str">
        <f ca="1" t="shared" si="68"/>
        <v/>
      </c>
      <c r="O1153" s="98" t="str">
        <f ca="1">IF(A1153="","",IF(ISERROR(MATCH($I1153,SorP!B:B,0)),"",INDIRECT("'SorP'!$A$"&amp;MATCH($N1153&amp;$I1153,SorP!C:C,0))))</f>
        <v/>
      </c>
      <c r="P1153" s="99"/>
      <c r="Q1153" s="74" t="str">
        <f t="shared" si="69"/>
        <v/>
      </c>
      <c r="R1153" s="74" t="b">
        <f t="shared" si="70"/>
        <v>1</v>
      </c>
      <c r="S1153" s="74" t="str">
        <f t="shared" si="71"/>
        <v/>
      </c>
    </row>
    <row r="1154" s="74" customFormat="1" ht="20.15" customHeight="1" spans="1:19">
      <c r="A1154" s="95"/>
      <c r="B1154" s="95"/>
      <c r="C1154" s="95"/>
      <c r="D1154" s="95"/>
      <c r="E1154" s="95"/>
      <c r="F1154" s="95"/>
      <c r="G1154" s="96"/>
      <c r="H1154" s="96"/>
      <c r="I1154" s="97"/>
      <c r="J1154" s="97"/>
      <c r="K1154" s="97"/>
      <c r="L1154" s="97"/>
      <c r="M1154" s="97"/>
      <c r="N1154" s="98" t="str">
        <f ca="1" t="shared" si="68"/>
        <v/>
      </c>
      <c r="O1154" s="98" t="str">
        <f ca="1">IF(A1154="","",IF(ISERROR(MATCH($I1154,SorP!B:B,0)),"",INDIRECT("'SorP'!$A$"&amp;MATCH($N1154&amp;$I1154,SorP!C:C,0))))</f>
        <v/>
      </c>
      <c r="P1154" s="99"/>
      <c r="Q1154" s="74" t="str">
        <f t="shared" si="69"/>
        <v/>
      </c>
      <c r="R1154" s="74" t="b">
        <f t="shared" si="70"/>
        <v>1</v>
      </c>
      <c r="S1154" s="74" t="str">
        <f t="shared" si="71"/>
        <v/>
      </c>
    </row>
    <row r="1155" s="74" customFormat="1" ht="20.15" customHeight="1" spans="1:19">
      <c r="A1155" s="95"/>
      <c r="B1155" s="95"/>
      <c r="C1155" s="95"/>
      <c r="D1155" s="95"/>
      <c r="E1155" s="95"/>
      <c r="F1155" s="95"/>
      <c r="G1155" s="96"/>
      <c r="H1155" s="96"/>
      <c r="I1155" s="97"/>
      <c r="J1155" s="97"/>
      <c r="K1155" s="97"/>
      <c r="L1155" s="97"/>
      <c r="M1155" s="97"/>
      <c r="N1155" s="98" t="str">
        <f ca="1" t="shared" si="68"/>
        <v/>
      </c>
      <c r="O1155" s="98" t="str">
        <f ca="1">IF(A1155="","",IF(ISERROR(MATCH($I1155,SorP!B:B,0)),"",INDIRECT("'SorP'!$A$"&amp;MATCH($N1155&amp;$I1155,SorP!C:C,0))))</f>
        <v/>
      </c>
      <c r="P1155" s="99"/>
      <c r="Q1155" s="74" t="str">
        <f t="shared" si="69"/>
        <v/>
      </c>
      <c r="R1155" s="74" t="b">
        <f t="shared" si="70"/>
        <v>1</v>
      </c>
      <c r="S1155" s="74" t="str">
        <f t="shared" si="71"/>
        <v/>
      </c>
    </row>
    <row r="1156" s="74" customFormat="1" ht="20.15" customHeight="1" spans="1:19">
      <c r="A1156" s="95"/>
      <c r="B1156" s="95"/>
      <c r="C1156" s="95"/>
      <c r="D1156" s="95"/>
      <c r="E1156" s="95"/>
      <c r="F1156" s="95"/>
      <c r="G1156" s="96"/>
      <c r="H1156" s="96"/>
      <c r="I1156" s="97"/>
      <c r="J1156" s="97"/>
      <c r="K1156" s="97"/>
      <c r="L1156" s="97"/>
      <c r="M1156" s="97"/>
      <c r="N1156" s="98" t="str">
        <f ca="1" t="shared" si="68"/>
        <v/>
      </c>
      <c r="O1156" s="98" t="str">
        <f ca="1">IF(A1156="","",IF(ISERROR(MATCH($I1156,SorP!B:B,0)),"",INDIRECT("'SorP'!$A$"&amp;MATCH($N1156&amp;$I1156,SorP!C:C,0))))</f>
        <v/>
      </c>
      <c r="P1156" s="99"/>
      <c r="Q1156" s="74" t="str">
        <f t="shared" si="69"/>
        <v/>
      </c>
      <c r="R1156" s="74" t="b">
        <f t="shared" si="70"/>
        <v>1</v>
      </c>
      <c r="S1156" s="74" t="str">
        <f t="shared" si="71"/>
        <v/>
      </c>
    </row>
    <row r="1157" s="74" customFormat="1" ht="20.15" customHeight="1" spans="1:19">
      <c r="A1157" s="95"/>
      <c r="B1157" s="95"/>
      <c r="C1157" s="95"/>
      <c r="D1157" s="95"/>
      <c r="E1157" s="95"/>
      <c r="F1157" s="95"/>
      <c r="G1157" s="96"/>
      <c r="H1157" s="96"/>
      <c r="I1157" s="97"/>
      <c r="J1157" s="97"/>
      <c r="K1157" s="97"/>
      <c r="L1157" s="97"/>
      <c r="M1157" s="97"/>
      <c r="N1157" s="98" t="str">
        <f ca="1" t="shared" ref="N1157:N1220" si="72">IF(A1157="","",IF(ISERROR(MATCH($F1157,CL,0)),"Unknown",INDIRECT("'C'!$A$"&amp;MATCH($F1157,CL,0)+1)))</f>
        <v/>
      </c>
      <c r="O1157" s="98" t="str">
        <f ca="1">IF(A1157="","",IF(ISERROR(MATCH($I1157,SorP!B:B,0)),"",INDIRECT("'SorP'!$A$"&amp;MATCH($N1157&amp;$I1157,SorP!C:C,0))))</f>
        <v/>
      </c>
      <c r="P1157" s="99"/>
      <c r="Q1157" s="74" t="str">
        <f t="shared" ref="Q1157:Q1220" si="73">A1157&amp;B1157</f>
        <v/>
      </c>
      <c r="R1157" s="74" t="b">
        <f t="shared" ref="R1157:R1220" si="74">OR(ISBLANK(B1157),ISBLANK(C1157))</f>
        <v>1</v>
      </c>
      <c r="S1157" s="74" t="str">
        <f t="shared" ref="S1157:S1220" si="75">IF(R1157,"",A1157&amp;"+")</f>
        <v/>
      </c>
    </row>
    <row r="1158" s="74" customFormat="1" ht="20.15" customHeight="1" spans="1:19">
      <c r="A1158" s="95"/>
      <c r="B1158" s="95"/>
      <c r="C1158" s="95"/>
      <c r="D1158" s="95"/>
      <c r="E1158" s="95"/>
      <c r="F1158" s="95"/>
      <c r="G1158" s="96"/>
      <c r="H1158" s="96"/>
      <c r="I1158" s="97"/>
      <c r="J1158" s="97"/>
      <c r="K1158" s="97"/>
      <c r="L1158" s="97"/>
      <c r="M1158" s="97"/>
      <c r="N1158" s="98" t="str">
        <f ca="1" t="shared" si="72"/>
        <v/>
      </c>
      <c r="O1158" s="98" t="str">
        <f ca="1">IF(A1158="","",IF(ISERROR(MATCH($I1158,SorP!B:B,0)),"",INDIRECT("'SorP'!$A$"&amp;MATCH($N1158&amp;$I1158,SorP!C:C,0))))</f>
        <v/>
      </c>
      <c r="P1158" s="99"/>
      <c r="Q1158" s="74" t="str">
        <f t="shared" si="73"/>
        <v/>
      </c>
      <c r="R1158" s="74" t="b">
        <f t="shared" si="74"/>
        <v>1</v>
      </c>
      <c r="S1158" s="74" t="str">
        <f t="shared" si="75"/>
        <v/>
      </c>
    </row>
    <row r="1159" s="74" customFormat="1" ht="20.15" customHeight="1" spans="1:19">
      <c r="A1159" s="95"/>
      <c r="B1159" s="95"/>
      <c r="C1159" s="95"/>
      <c r="D1159" s="95"/>
      <c r="E1159" s="95"/>
      <c r="F1159" s="95"/>
      <c r="G1159" s="96"/>
      <c r="H1159" s="96"/>
      <c r="I1159" s="97"/>
      <c r="J1159" s="97"/>
      <c r="K1159" s="97"/>
      <c r="L1159" s="97"/>
      <c r="M1159" s="97"/>
      <c r="N1159" s="98" t="str">
        <f ca="1" t="shared" si="72"/>
        <v/>
      </c>
      <c r="O1159" s="98" t="str">
        <f ca="1">IF(A1159="","",IF(ISERROR(MATCH($I1159,SorP!B:B,0)),"",INDIRECT("'SorP'!$A$"&amp;MATCH($N1159&amp;$I1159,SorP!C:C,0))))</f>
        <v/>
      </c>
      <c r="P1159" s="99"/>
      <c r="Q1159" s="74" t="str">
        <f t="shared" si="73"/>
        <v/>
      </c>
      <c r="R1159" s="74" t="b">
        <f t="shared" si="74"/>
        <v>1</v>
      </c>
      <c r="S1159" s="74" t="str">
        <f t="shared" si="75"/>
        <v/>
      </c>
    </row>
    <row r="1160" s="74" customFormat="1" ht="20.15" customHeight="1" spans="1:19">
      <c r="A1160" s="95"/>
      <c r="B1160" s="95"/>
      <c r="C1160" s="95"/>
      <c r="D1160" s="95"/>
      <c r="E1160" s="95"/>
      <c r="F1160" s="95"/>
      <c r="G1160" s="96"/>
      <c r="H1160" s="96"/>
      <c r="I1160" s="97"/>
      <c r="J1160" s="97"/>
      <c r="K1160" s="97"/>
      <c r="L1160" s="97"/>
      <c r="M1160" s="97"/>
      <c r="N1160" s="98" t="str">
        <f ca="1" t="shared" si="72"/>
        <v/>
      </c>
      <c r="O1160" s="98" t="str">
        <f ca="1">IF(A1160="","",IF(ISERROR(MATCH($I1160,SorP!B:B,0)),"",INDIRECT("'SorP'!$A$"&amp;MATCH($N1160&amp;$I1160,SorP!C:C,0))))</f>
        <v/>
      </c>
      <c r="P1160" s="99"/>
      <c r="Q1160" s="74" t="str">
        <f t="shared" si="73"/>
        <v/>
      </c>
      <c r="R1160" s="74" t="b">
        <f t="shared" si="74"/>
        <v>1</v>
      </c>
      <c r="S1160" s="74" t="str">
        <f t="shared" si="75"/>
        <v/>
      </c>
    </row>
    <row r="1161" s="74" customFormat="1" ht="20.15" customHeight="1" spans="1:19">
      <c r="A1161" s="95"/>
      <c r="B1161" s="95"/>
      <c r="C1161" s="95"/>
      <c r="D1161" s="95"/>
      <c r="E1161" s="95"/>
      <c r="F1161" s="95"/>
      <c r="G1161" s="96"/>
      <c r="H1161" s="96"/>
      <c r="I1161" s="97"/>
      <c r="J1161" s="97"/>
      <c r="K1161" s="97"/>
      <c r="L1161" s="97"/>
      <c r="M1161" s="97"/>
      <c r="N1161" s="98" t="str">
        <f ca="1" t="shared" si="72"/>
        <v/>
      </c>
      <c r="O1161" s="98" t="str">
        <f ca="1">IF(A1161="","",IF(ISERROR(MATCH($I1161,SorP!B:B,0)),"",INDIRECT("'SorP'!$A$"&amp;MATCH($N1161&amp;$I1161,SorP!C:C,0))))</f>
        <v/>
      </c>
      <c r="P1161" s="99"/>
      <c r="Q1161" s="74" t="str">
        <f t="shared" si="73"/>
        <v/>
      </c>
      <c r="R1161" s="74" t="b">
        <f t="shared" si="74"/>
        <v>1</v>
      </c>
      <c r="S1161" s="74" t="str">
        <f t="shared" si="75"/>
        <v/>
      </c>
    </row>
    <row r="1162" s="74" customFormat="1" ht="20.15" customHeight="1" spans="1:19">
      <c r="A1162" s="95"/>
      <c r="B1162" s="95"/>
      <c r="C1162" s="95"/>
      <c r="D1162" s="95"/>
      <c r="E1162" s="95"/>
      <c r="F1162" s="95"/>
      <c r="G1162" s="96"/>
      <c r="H1162" s="96"/>
      <c r="I1162" s="97"/>
      <c r="J1162" s="97"/>
      <c r="K1162" s="97"/>
      <c r="L1162" s="97"/>
      <c r="M1162" s="97"/>
      <c r="N1162" s="98" t="str">
        <f ca="1" t="shared" si="72"/>
        <v/>
      </c>
      <c r="O1162" s="98" t="str">
        <f ca="1">IF(A1162="","",IF(ISERROR(MATCH($I1162,SorP!B:B,0)),"",INDIRECT("'SorP'!$A$"&amp;MATCH($N1162&amp;$I1162,SorP!C:C,0))))</f>
        <v/>
      </c>
      <c r="P1162" s="99"/>
      <c r="Q1162" s="74" t="str">
        <f t="shared" si="73"/>
        <v/>
      </c>
      <c r="R1162" s="74" t="b">
        <f t="shared" si="74"/>
        <v>1</v>
      </c>
      <c r="S1162" s="74" t="str">
        <f t="shared" si="75"/>
        <v/>
      </c>
    </row>
    <row r="1163" s="74" customFormat="1" ht="20.15" customHeight="1" spans="1:19">
      <c r="A1163" s="95"/>
      <c r="B1163" s="95"/>
      <c r="C1163" s="95"/>
      <c r="D1163" s="95"/>
      <c r="E1163" s="95"/>
      <c r="F1163" s="95"/>
      <c r="G1163" s="96"/>
      <c r="H1163" s="96"/>
      <c r="I1163" s="97"/>
      <c r="J1163" s="97"/>
      <c r="K1163" s="97"/>
      <c r="L1163" s="97"/>
      <c r="M1163" s="97"/>
      <c r="N1163" s="98" t="str">
        <f ca="1" t="shared" si="72"/>
        <v/>
      </c>
      <c r="O1163" s="98" t="str">
        <f ca="1">IF(A1163="","",IF(ISERROR(MATCH($I1163,SorP!B:B,0)),"",INDIRECT("'SorP'!$A$"&amp;MATCH($N1163&amp;$I1163,SorP!C:C,0))))</f>
        <v/>
      </c>
      <c r="P1163" s="99"/>
      <c r="Q1163" s="74" t="str">
        <f t="shared" si="73"/>
        <v/>
      </c>
      <c r="R1163" s="74" t="b">
        <f t="shared" si="74"/>
        <v>1</v>
      </c>
      <c r="S1163" s="74" t="str">
        <f t="shared" si="75"/>
        <v/>
      </c>
    </row>
    <row r="1164" s="74" customFormat="1" ht="20.15" customHeight="1" spans="1:19">
      <c r="A1164" s="95"/>
      <c r="B1164" s="95"/>
      <c r="C1164" s="95"/>
      <c r="D1164" s="95"/>
      <c r="E1164" s="95"/>
      <c r="F1164" s="95"/>
      <c r="G1164" s="96"/>
      <c r="H1164" s="96"/>
      <c r="I1164" s="97"/>
      <c r="J1164" s="97"/>
      <c r="K1164" s="97"/>
      <c r="L1164" s="97"/>
      <c r="M1164" s="97"/>
      <c r="N1164" s="98" t="str">
        <f ca="1" t="shared" si="72"/>
        <v/>
      </c>
      <c r="O1164" s="98" t="str">
        <f ca="1">IF(A1164="","",IF(ISERROR(MATCH($I1164,SorP!B:B,0)),"",INDIRECT("'SorP'!$A$"&amp;MATCH($N1164&amp;$I1164,SorP!C:C,0))))</f>
        <v/>
      </c>
      <c r="P1164" s="99"/>
      <c r="Q1164" s="74" t="str">
        <f t="shared" si="73"/>
        <v/>
      </c>
      <c r="R1164" s="74" t="b">
        <f t="shared" si="74"/>
        <v>1</v>
      </c>
      <c r="S1164" s="74" t="str">
        <f t="shared" si="75"/>
        <v/>
      </c>
    </row>
    <row r="1165" s="74" customFormat="1" ht="20.15" customHeight="1" spans="1:19">
      <c r="A1165" s="95"/>
      <c r="B1165" s="95"/>
      <c r="C1165" s="95"/>
      <c r="D1165" s="95"/>
      <c r="E1165" s="95"/>
      <c r="F1165" s="95"/>
      <c r="G1165" s="96"/>
      <c r="H1165" s="96"/>
      <c r="I1165" s="97"/>
      <c r="J1165" s="97"/>
      <c r="K1165" s="97"/>
      <c r="L1165" s="97"/>
      <c r="M1165" s="97"/>
      <c r="N1165" s="98" t="str">
        <f ca="1" t="shared" si="72"/>
        <v/>
      </c>
      <c r="O1165" s="98" t="str">
        <f ca="1">IF(A1165="","",IF(ISERROR(MATCH($I1165,SorP!B:B,0)),"",INDIRECT("'SorP'!$A$"&amp;MATCH($N1165&amp;$I1165,SorP!C:C,0))))</f>
        <v/>
      </c>
      <c r="P1165" s="99"/>
      <c r="Q1165" s="74" t="str">
        <f t="shared" si="73"/>
        <v/>
      </c>
      <c r="R1165" s="74" t="b">
        <f t="shared" si="74"/>
        <v>1</v>
      </c>
      <c r="S1165" s="74" t="str">
        <f t="shared" si="75"/>
        <v/>
      </c>
    </row>
    <row r="1166" s="74" customFormat="1" ht="20.15" customHeight="1" spans="1:19">
      <c r="A1166" s="95"/>
      <c r="B1166" s="95"/>
      <c r="C1166" s="95"/>
      <c r="D1166" s="95"/>
      <c r="E1166" s="95"/>
      <c r="F1166" s="95"/>
      <c r="G1166" s="96"/>
      <c r="H1166" s="96"/>
      <c r="I1166" s="97"/>
      <c r="J1166" s="97"/>
      <c r="K1166" s="97"/>
      <c r="L1166" s="97"/>
      <c r="M1166" s="97"/>
      <c r="N1166" s="98" t="str">
        <f ca="1" t="shared" si="72"/>
        <v/>
      </c>
      <c r="O1166" s="98" t="str">
        <f ca="1">IF(A1166="","",IF(ISERROR(MATCH($I1166,SorP!B:B,0)),"",INDIRECT("'SorP'!$A$"&amp;MATCH($N1166&amp;$I1166,SorP!C:C,0))))</f>
        <v/>
      </c>
      <c r="P1166" s="99"/>
      <c r="Q1166" s="74" t="str">
        <f t="shared" si="73"/>
        <v/>
      </c>
      <c r="R1166" s="74" t="b">
        <f t="shared" si="74"/>
        <v>1</v>
      </c>
      <c r="S1166" s="74" t="str">
        <f t="shared" si="75"/>
        <v/>
      </c>
    </row>
    <row r="1167" s="74" customFormat="1" ht="20.15" customHeight="1" spans="1:19">
      <c r="A1167" s="95"/>
      <c r="B1167" s="95"/>
      <c r="C1167" s="95"/>
      <c r="D1167" s="95"/>
      <c r="E1167" s="95"/>
      <c r="F1167" s="95"/>
      <c r="G1167" s="96"/>
      <c r="H1167" s="96"/>
      <c r="I1167" s="97"/>
      <c r="J1167" s="97"/>
      <c r="K1167" s="97"/>
      <c r="L1167" s="97"/>
      <c r="M1167" s="97"/>
      <c r="N1167" s="98" t="str">
        <f ca="1" t="shared" si="72"/>
        <v/>
      </c>
      <c r="O1167" s="98" t="str">
        <f ca="1">IF(A1167="","",IF(ISERROR(MATCH($I1167,SorP!B:B,0)),"",INDIRECT("'SorP'!$A$"&amp;MATCH($N1167&amp;$I1167,SorP!C:C,0))))</f>
        <v/>
      </c>
      <c r="P1167" s="99"/>
      <c r="Q1167" s="74" t="str">
        <f t="shared" si="73"/>
        <v/>
      </c>
      <c r="R1167" s="74" t="b">
        <f t="shared" si="74"/>
        <v>1</v>
      </c>
      <c r="S1167" s="74" t="str">
        <f t="shared" si="75"/>
        <v/>
      </c>
    </row>
    <row r="1168" s="74" customFormat="1" ht="20.15" customHeight="1" spans="1:19">
      <c r="A1168" s="95"/>
      <c r="B1168" s="95"/>
      <c r="C1168" s="95"/>
      <c r="D1168" s="95"/>
      <c r="E1168" s="95"/>
      <c r="F1168" s="95"/>
      <c r="G1168" s="96"/>
      <c r="H1168" s="96"/>
      <c r="I1168" s="97"/>
      <c r="J1168" s="97"/>
      <c r="K1168" s="97"/>
      <c r="L1168" s="97"/>
      <c r="M1168" s="97"/>
      <c r="N1168" s="98" t="str">
        <f ca="1" t="shared" si="72"/>
        <v/>
      </c>
      <c r="O1168" s="98" t="str">
        <f ca="1">IF(A1168="","",IF(ISERROR(MATCH($I1168,SorP!B:B,0)),"",INDIRECT("'SorP'!$A$"&amp;MATCH($N1168&amp;$I1168,SorP!C:C,0))))</f>
        <v/>
      </c>
      <c r="P1168" s="99"/>
      <c r="Q1168" s="74" t="str">
        <f t="shared" si="73"/>
        <v/>
      </c>
      <c r="R1168" s="74" t="b">
        <f t="shared" si="74"/>
        <v>1</v>
      </c>
      <c r="S1168" s="74" t="str">
        <f t="shared" si="75"/>
        <v/>
      </c>
    </row>
    <row r="1169" s="74" customFormat="1" ht="20.15" customHeight="1" spans="1:19">
      <c r="A1169" s="95"/>
      <c r="B1169" s="95"/>
      <c r="C1169" s="95"/>
      <c r="D1169" s="95"/>
      <c r="E1169" s="95"/>
      <c r="F1169" s="95"/>
      <c r="G1169" s="96"/>
      <c r="H1169" s="96"/>
      <c r="I1169" s="97"/>
      <c r="J1169" s="97"/>
      <c r="K1169" s="97"/>
      <c r="L1169" s="97"/>
      <c r="M1169" s="97"/>
      <c r="N1169" s="98" t="str">
        <f ca="1" t="shared" si="72"/>
        <v/>
      </c>
      <c r="O1169" s="98" t="str">
        <f ca="1">IF(A1169="","",IF(ISERROR(MATCH($I1169,SorP!B:B,0)),"",INDIRECT("'SorP'!$A$"&amp;MATCH($N1169&amp;$I1169,SorP!C:C,0))))</f>
        <v/>
      </c>
      <c r="P1169" s="99"/>
      <c r="Q1169" s="74" t="str">
        <f t="shared" si="73"/>
        <v/>
      </c>
      <c r="R1169" s="74" t="b">
        <f t="shared" si="74"/>
        <v>1</v>
      </c>
      <c r="S1169" s="74" t="str">
        <f t="shared" si="75"/>
        <v/>
      </c>
    </row>
    <row r="1170" s="74" customFormat="1" ht="20.15" customHeight="1" spans="1:19">
      <c r="A1170" s="95"/>
      <c r="B1170" s="95"/>
      <c r="C1170" s="95"/>
      <c r="D1170" s="95"/>
      <c r="E1170" s="95"/>
      <c r="F1170" s="95"/>
      <c r="G1170" s="96"/>
      <c r="H1170" s="96"/>
      <c r="I1170" s="97"/>
      <c r="J1170" s="97"/>
      <c r="K1170" s="97"/>
      <c r="L1170" s="97"/>
      <c r="M1170" s="97"/>
      <c r="N1170" s="98" t="str">
        <f ca="1" t="shared" si="72"/>
        <v/>
      </c>
      <c r="O1170" s="98" t="str">
        <f ca="1">IF(A1170="","",IF(ISERROR(MATCH($I1170,SorP!B:B,0)),"",INDIRECT("'SorP'!$A$"&amp;MATCH($N1170&amp;$I1170,SorP!C:C,0))))</f>
        <v/>
      </c>
      <c r="P1170" s="99"/>
      <c r="Q1170" s="74" t="str">
        <f t="shared" si="73"/>
        <v/>
      </c>
      <c r="R1170" s="74" t="b">
        <f t="shared" si="74"/>
        <v>1</v>
      </c>
      <c r="S1170" s="74" t="str">
        <f t="shared" si="75"/>
        <v/>
      </c>
    </row>
    <row r="1171" s="74" customFormat="1" ht="20.15" customHeight="1" spans="1:19">
      <c r="A1171" s="95"/>
      <c r="B1171" s="95"/>
      <c r="C1171" s="95"/>
      <c r="D1171" s="95"/>
      <c r="E1171" s="95"/>
      <c r="F1171" s="95"/>
      <c r="G1171" s="96"/>
      <c r="H1171" s="96"/>
      <c r="I1171" s="97"/>
      <c r="J1171" s="97"/>
      <c r="K1171" s="97"/>
      <c r="L1171" s="97"/>
      <c r="M1171" s="97"/>
      <c r="N1171" s="98" t="str">
        <f ca="1" t="shared" si="72"/>
        <v/>
      </c>
      <c r="O1171" s="98" t="str">
        <f ca="1">IF(A1171="","",IF(ISERROR(MATCH($I1171,SorP!B:B,0)),"",INDIRECT("'SorP'!$A$"&amp;MATCH($N1171&amp;$I1171,SorP!C:C,0))))</f>
        <v/>
      </c>
      <c r="P1171" s="99"/>
      <c r="Q1171" s="74" t="str">
        <f t="shared" si="73"/>
        <v/>
      </c>
      <c r="R1171" s="74" t="b">
        <f t="shared" si="74"/>
        <v>1</v>
      </c>
      <c r="S1171" s="74" t="str">
        <f t="shared" si="75"/>
        <v/>
      </c>
    </row>
    <row r="1172" s="74" customFormat="1" ht="20.15" customHeight="1" spans="1:19">
      <c r="A1172" s="95"/>
      <c r="B1172" s="95"/>
      <c r="C1172" s="95"/>
      <c r="D1172" s="95"/>
      <c r="E1172" s="95"/>
      <c r="F1172" s="95"/>
      <c r="G1172" s="96"/>
      <c r="H1172" s="96"/>
      <c r="I1172" s="97"/>
      <c r="J1172" s="97"/>
      <c r="K1172" s="97"/>
      <c r="L1172" s="97"/>
      <c r="M1172" s="97"/>
      <c r="N1172" s="98" t="str">
        <f ca="1" t="shared" si="72"/>
        <v/>
      </c>
      <c r="O1172" s="98" t="str">
        <f ca="1">IF(A1172="","",IF(ISERROR(MATCH($I1172,SorP!B:B,0)),"",INDIRECT("'SorP'!$A$"&amp;MATCH($N1172&amp;$I1172,SorP!C:C,0))))</f>
        <v/>
      </c>
      <c r="P1172" s="99"/>
      <c r="Q1172" s="74" t="str">
        <f t="shared" si="73"/>
        <v/>
      </c>
      <c r="R1172" s="74" t="b">
        <f t="shared" si="74"/>
        <v>1</v>
      </c>
      <c r="S1172" s="74" t="str">
        <f t="shared" si="75"/>
        <v/>
      </c>
    </row>
    <row r="1173" s="74" customFormat="1" ht="20.15" customHeight="1" spans="1:19">
      <c r="A1173" s="95"/>
      <c r="B1173" s="95"/>
      <c r="C1173" s="95"/>
      <c r="D1173" s="95"/>
      <c r="E1173" s="95"/>
      <c r="F1173" s="95"/>
      <c r="G1173" s="96"/>
      <c r="H1173" s="96"/>
      <c r="I1173" s="97"/>
      <c r="J1173" s="97"/>
      <c r="K1173" s="97"/>
      <c r="L1173" s="97"/>
      <c r="M1173" s="97"/>
      <c r="N1173" s="98" t="str">
        <f ca="1" t="shared" si="72"/>
        <v/>
      </c>
      <c r="O1173" s="98" t="str">
        <f ca="1">IF(A1173="","",IF(ISERROR(MATCH($I1173,SorP!B:B,0)),"",INDIRECT("'SorP'!$A$"&amp;MATCH($N1173&amp;$I1173,SorP!C:C,0))))</f>
        <v/>
      </c>
      <c r="P1173" s="99"/>
      <c r="Q1173" s="74" t="str">
        <f t="shared" si="73"/>
        <v/>
      </c>
      <c r="R1173" s="74" t="b">
        <f t="shared" si="74"/>
        <v>1</v>
      </c>
      <c r="S1173" s="74" t="str">
        <f t="shared" si="75"/>
        <v/>
      </c>
    </row>
    <row r="1174" s="74" customFormat="1" ht="20.15" customHeight="1" spans="1:19">
      <c r="A1174" s="95"/>
      <c r="B1174" s="95"/>
      <c r="C1174" s="95"/>
      <c r="D1174" s="95"/>
      <c r="E1174" s="95"/>
      <c r="F1174" s="95"/>
      <c r="G1174" s="96"/>
      <c r="H1174" s="96"/>
      <c r="I1174" s="97"/>
      <c r="J1174" s="97"/>
      <c r="K1174" s="97"/>
      <c r="L1174" s="97"/>
      <c r="M1174" s="97"/>
      <c r="N1174" s="98" t="str">
        <f ca="1" t="shared" si="72"/>
        <v/>
      </c>
      <c r="O1174" s="98" t="str">
        <f ca="1">IF(A1174="","",IF(ISERROR(MATCH($I1174,SorP!B:B,0)),"",INDIRECT("'SorP'!$A$"&amp;MATCH($N1174&amp;$I1174,SorP!C:C,0))))</f>
        <v/>
      </c>
      <c r="P1174" s="99"/>
      <c r="Q1174" s="74" t="str">
        <f t="shared" si="73"/>
        <v/>
      </c>
      <c r="R1174" s="74" t="b">
        <f t="shared" si="74"/>
        <v>1</v>
      </c>
      <c r="S1174" s="74" t="str">
        <f t="shared" si="75"/>
        <v/>
      </c>
    </row>
    <row r="1175" s="74" customFormat="1" ht="20.15" customHeight="1" spans="1:19">
      <c r="A1175" s="95"/>
      <c r="B1175" s="95"/>
      <c r="C1175" s="95"/>
      <c r="D1175" s="95"/>
      <c r="E1175" s="95"/>
      <c r="F1175" s="95"/>
      <c r="G1175" s="96"/>
      <c r="H1175" s="96"/>
      <c r="I1175" s="97"/>
      <c r="J1175" s="97"/>
      <c r="K1175" s="97"/>
      <c r="L1175" s="97"/>
      <c r="M1175" s="97"/>
      <c r="N1175" s="98" t="str">
        <f ca="1" t="shared" si="72"/>
        <v/>
      </c>
      <c r="O1175" s="98" t="str">
        <f ca="1">IF(A1175="","",IF(ISERROR(MATCH($I1175,SorP!B:B,0)),"",INDIRECT("'SorP'!$A$"&amp;MATCH($N1175&amp;$I1175,SorP!C:C,0))))</f>
        <v/>
      </c>
      <c r="P1175" s="99"/>
      <c r="Q1175" s="74" t="str">
        <f t="shared" si="73"/>
        <v/>
      </c>
      <c r="R1175" s="74" t="b">
        <f t="shared" si="74"/>
        <v>1</v>
      </c>
      <c r="S1175" s="74" t="str">
        <f t="shared" si="75"/>
        <v/>
      </c>
    </row>
    <row r="1176" s="74" customFormat="1" ht="20.15" customHeight="1" spans="1:19">
      <c r="A1176" s="95"/>
      <c r="B1176" s="95"/>
      <c r="C1176" s="95"/>
      <c r="D1176" s="95"/>
      <c r="E1176" s="95"/>
      <c r="F1176" s="95"/>
      <c r="G1176" s="96"/>
      <c r="H1176" s="96"/>
      <c r="I1176" s="97"/>
      <c r="J1176" s="97"/>
      <c r="K1176" s="97"/>
      <c r="L1176" s="97"/>
      <c r="M1176" s="97"/>
      <c r="N1176" s="98" t="str">
        <f ca="1" t="shared" si="72"/>
        <v/>
      </c>
      <c r="O1176" s="98" t="str">
        <f ca="1">IF(A1176="","",IF(ISERROR(MATCH($I1176,SorP!B:B,0)),"",INDIRECT("'SorP'!$A$"&amp;MATCH($N1176&amp;$I1176,SorP!C:C,0))))</f>
        <v/>
      </c>
      <c r="P1176" s="99"/>
      <c r="Q1176" s="74" t="str">
        <f t="shared" si="73"/>
        <v/>
      </c>
      <c r="R1176" s="74" t="b">
        <f t="shared" si="74"/>
        <v>1</v>
      </c>
      <c r="S1176" s="74" t="str">
        <f t="shared" si="75"/>
        <v/>
      </c>
    </row>
    <row r="1177" s="74" customFormat="1" ht="20.15" customHeight="1" spans="1:19">
      <c r="A1177" s="95"/>
      <c r="B1177" s="95"/>
      <c r="C1177" s="95"/>
      <c r="D1177" s="95"/>
      <c r="E1177" s="95"/>
      <c r="F1177" s="95"/>
      <c r="G1177" s="96"/>
      <c r="H1177" s="96"/>
      <c r="I1177" s="97"/>
      <c r="J1177" s="97"/>
      <c r="K1177" s="97"/>
      <c r="L1177" s="97"/>
      <c r="M1177" s="97"/>
      <c r="N1177" s="98" t="str">
        <f ca="1" t="shared" si="72"/>
        <v/>
      </c>
      <c r="O1177" s="98" t="str">
        <f ca="1">IF(A1177="","",IF(ISERROR(MATCH($I1177,SorP!B:B,0)),"",INDIRECT("'SorP'!$A$"&amp;MATCH($N1177&amp;$I1177,SorP!C:C,0))))</f>
        <v/>
      </c>
      <c r="P1177" s="99"/>
      <c r="Q1177" s="74" t="str">
        <f t="shared" si="73"/>
        <v/>
      </c>
      <c r="R1177" s="74" t="b">
        <f t="shared" si="74"/>
        <v>1</v>
      </c>
      <c r="S1177" s="74" t="str">
        <f t="shared" si="75"/>
        <v/>
      </c>
    </row>
    <row r="1178" s="74" customFormat="1" ht="20.15" customHeight="1" spans="1:19">
      <c r="A1178" s="95"/>
      <c r="B1178" s="95"/>
      <c r="C1178" s="95"/>
      <c r="D1178" s="95"/>
      <c r="E1178" s="95"/>
      <c r="F1178" s="95"/>
      <c r="G1178" s="96"/>
      <c r="H1178" s="96"/>
      <c r="I1178" s="97"/>
      <c r="J1178" s="97"/>
      <c r="K1178" s="97"/>
      <c r="L1178" s="97"/>
      <c r="M1178" s="97"/>
      <c r="N1178" s="98" t="str">
        <f ca="1" t="shared" si="72"/>
        <v/>
      </c>
      <c r="O1178" s="98" t="str">
        <f ca="1">IF(A1178="","",IF(ISERROR(MATCH($I1178,SorP!B:B,0)),"",INDIRECT("'SorP'!$A$"&amp;MATCH($N1178&amp;$I1178,SorP!C:C,0))))</f>
        <v/>
      </c>
      <c r="P1178" s="99"/>
      <c r="Q1178" s="74" t="str">
        <f t="shared" si="73"/>
        <v/>
      </c>
      <c r="R1178" s="74" t="b">
        <f t="shared" si="74"/>
        <v>1</v>
      </c>
      <c r="S1178" s="74" t="str">
        <f t="shared" si="75"/>
        <v/>
      </c>
    </row>
    <row r="1179" s="74" customFormat="1" ht="20.15" customHeight="1" spans="1:19">
      <c r="A1179" s="95"/>
      <c r="B1179" s="95"/>
      <c r="C1179" s="95"/>
      <c r="D1179" s="95"/>
      <c r="E1179" s="95"/>
      <c r="F1179" s="95"/>
      <c r="G1179" s="96"/>
      <c r="H1179" s="96"/>
      <c r="I1179" s="97"/>
      <c r="J1179" s="97"/>
      <c r="K1179" s="97"/>
      <c r="L1179" s="97"/>
      <c r="M1179" s="97"/>
      <c r="N1179" s="98" t="str">
        <f ca="1" t="shared" si="72"/>
        <v/>
      </c>
      <c r="O1179" s="98" t="str">
        <f ca="1">IF(A1179="","",IF(ISERROR(MATCH($I1179,SorP!B:B,0)),"",INDIRECT("'SorP'!$A$"&amp;MATCH($N1179&amp;$I1179,SorP!C:C,0))))</f>
        <v/>
      </c>
      <c r="P1179" s="99"/>
      <c r="Q1179" s="74" t="str">
        <f t="shared" si="73"/>
        <v/>
      </c>
      <c r="R1179" s="74" t="b">
        <f t="shared" si="74"/>
        <v>1</v>
      </c>
      <c r="S1179" s="74" t="str">
        <f t="shared" si="75"/>
        <v/>
      </c>
    </row>
    <row r="1180" s="74" customFormat="1" ht="20.15" customHeight="1" spans="1:19">
      <c r="A1180" s="95"/>
      <c r="B1180" s="95"/>
      <c r="C1180" s="95"/>
      <c r="D1180" s="95"/>
      <c r="E1180" s="95"/>
      <c r="F1180" s="95"/>
      <c r="G1180" s="96"/>
      <c r="H1180" s="96"/>
      <c r="I1180" s="97"/>
      <c r="J1180" s="97"/>
      <c r="K1180" s="97"/>
      <c r="L1180" s="97"/>
      <c r="M1180" s="97"/>
      <c r="N1180" s="98" t="str">
        <f ca="1" t="shared" si="72"/>
        <v/>
      </c>
      <c r="O1180" s="98" t="str">
        <f ca="1">IF(A1180="","",IF(ISERROR(MATCH($I1180,SorP!B:B,0)),"",INDIRECT("'SorP'!$A$"&amp;MATCH($N1180&amp;$I1180,SorP!C:C,0))))</f>
        <v/>
      </c>
      <c r="P1180" s="99"/>
      <c r="Q1180" s="74" t="str">
        <f t="shared" si="73"/>
        <v/>
      </c>
      <c r="R1180" s="74" t="b">
        <f t="shared" si="74"/>
        <v>1</v>
      </c>
      <c r="S1180" s="74" t="str">
        <f t="shared" si="75"/>
        <v/>
      </c>
    </row>
    <row r="1181" s="74" customFormat="1" ht="20.15" customHeight="1" spans="1:19">
      <c r="A1181" s="95"/>
      <c r="B1181" s="95"/>
      <c r="C1181" s="95"/>
      <c r="D1181" s="95"/>
      <c r="E1181" s="95"/>
      <c r="F1181" s="95"/>
      <c r="G1181" s="96"/>
      <c r="H1181" s="96"/>
      <c r="I1181" s="97"/>
      <c r="J1181" s="97"/>
      <c r="K1181" s="97"/>
      <c r="L1181" s="97"/>
      <c r="M1181" s="97"/>
      <c r="N1181" s="98" t="str">
        <f ca="1" t="shared" si="72"/>
        <v/>
      </c>
      <c r="O1181" s="98" t="str">
        <f ca="1">IF(A1181="","",IF(ISERROR(MATCH($I1181,SorP!B:B,0)),"",INDIRECT("'SorP'!$A$"&amp;MATCH($N1181&amp;$I1181,SorP!C:C,0))))</f>
        <v/>
      </c>
      <c r="P1181" s="99"/>
      <c r="Q1181" s="74" t="str">
        <f t="shared" si="73"/>
        <v/>
      </c>
      <c r="R1181" s="74" t="b">
        <f t="shared" si="74"/>
        <v>1</v>
      </c>
      <c r="S1181" s="74" t="str">
        <f t="shared" si="75"/>
        <v/>
      </c>
    </row>
    <row r="1182" s="74" customFormat="1" ht="20.15" customHeight="1" spans="1:19">
      <c r="A1182" s="95"/>
      <c r="B1182" s="95"/>
      <c r="C1182" s="95"/>
      <c r="D1182" s="95"/>
      <c r="E1182" s="95"/>
      <c r="F1182" s="95"/>
      <c r="G1182" s="96"/>
      <c r="H1182" s="96"/>
      <c r="I1182" s="97"/>
      <c r="J1182" s="97"/>
      <c r="K1182" s="97"/>
      <c r="L1182" s="97"/>
      <c r="M1182" s="97"/>
      <c r="N1182" s="98" t="str">
        <f ca="1" t="shared" si="72"/>
        <v/>
      </c>
      <c r="O1182" s="98" t="str">
        <f ca="1">IF(A1182="","",IF(ISERROR(MATCH($I1182,SorP!B:B,0)),"",INDIRECT("'SorP'!$A$"&amp;MATCH($N1182&amp;$I1182,SorP!C:C,0))))</f>
        <v/>
      </c>
      <c r="P1182" s="99"/>
      <c r="Q1182" s="74" t="str">
        <f t="shared" si="73"/>
        <v/>
      </c>
      <c r="R1182" s="74" t="b">
        <f t="shared" si="74"/>
        <v>1</v>
      </c>
      <c r="S1182" s="74" t="str">
        <f t="shared" si="75"/>
        <v/>
      </c>
    </row>
    <row r="1183" s="74" customFormat="1" ht="20.15" customHeight="1" spans="1:19">
      <c r="A1183" s="95"/>
      <c r="B1183" s="95"/>
      <c r="C1183" s="95"/>
      <c r="D1183" s="95"/>
      <c r="E1183" s="95"/>
      <c r="F1183" s="95"/>
      <c r="G1183" s="96"/>
      <c r="H1183" s="96"/>
      <c r="I1183" s="97"/>
      <c r="J1183" s="97"/>
      <c r="K1183" s="97"/>
      <c r="L1183" s="97"/>
      <c r="M1183" s="97"/>
      <c r="N1183" s="98" t="str">
        <f ca="1" t="shared" si="72"/>
        <v/>
      </c>
      <c r="O1183" s="98" t="str">
        <f ca="1">IF(A1183="","",IF(ISERROR(MATCH($I1183,SorP!B:B,0)),"",INDIRECT("'SorP'!$A$"&amp;MATCH($N1183&amp;$I1183,SorP!C:C,0))))</f>
        <v/>
      </c>
      <c r="P1183" s="99"/>
      <c r="Q1183" s="74" t="str">
        <f t="shared" si="73"/>
        <v/>
      </c>
      <c r="R1183" s="74" t="b">
        <f t="shared" si="74"/>
        <v>1</v>
      </c>
      <c r="S1183" s="74" t="str">
        <f t="shared" si="75"/>
        <v/>
      </c>
    </row>
    <row r="1184" s="74" customFormat="1" ht="20.15" customHeight="1" spans="1:19">
      <c r="A1184" s="95"/>
      <c r="B1184" s="95"/>
      <c r="C1184" s="95"/>
      <c r="D1184" s="95"/>
      <c r="E1184" s="95"/>
      <c r="F1184" s="95"/>
      <c r="G1184" s="96"/>
      <c r="H1184" s="96"/>
      <c r="I1184" s="97"/>
      <c r="J1184" s="97"/>
      <c r="K1184" s="97"/>
      <c r="L1184" s="97"/>
      <c r="M1184" s="97"/>
      <c r="N1184" s="98" t="str">
        <f ca="1" t="shared" si="72"/>
        <v/>
      </c>
      <c r="O1184" s="98" t="str">
        <f ca="1">IF(A1184="","",IF(ISERROR(MATCH($I1184,SorP!B:B,0)),"",INDIRECT("'SorP'!$A$"&amp;MATCH($N1184&amp;$I1184,SorP!C:C,0))))</f>
        <v/>
      </c>
      <c r="P1184" s="99"/>
      <c r="Q1184" s="74" t="str">
        <f t="shared" si="73"/>
        <v/>
      </c>
      <c r="R1184" s="74" t="b">
        <f t="shared" si="74"/>
        <v>1</v>
      </c>
      <c r="S1184" s="74" t="str">
        <f t="shared" si="75"/>
        <v/>
      </c>
    </row>
    <row r="1185" s="74" customFormat="1" ht="20.15" customHeight="1" spans="1:19">
      <c r="A1185" s="95"/>
      <c r="B1185" s="95"/>
      <c r="C1185" s="95"/>
      <c r="D1185" s="95"/>
      <c r="E1185" s="95"/>
      <c r="F1185" s="95"/>
      <c r="G1185" s="96"/>
      <c r="H1185" s="96"/>
      <c r="I1185" s="97"/>
      <c r="J1185" s="97"/>
      <c r="K1185" s="97"/>
      <c r="L1185" s="97"/>
      <c r="M1185" s="97"/>
      <c r="N1185" s="98" t="str">
        <f ca="1" t="shared" si="72"/>
        <v/>
      </c>
      <c r="O1185" s="98" t="str">
        <f ca="1">IF(A1185="","",IF(ISERROR(MATCH($I1185,SorP!B:B,0)),"",INDIRECT("'SorP'!$A$"&amp;MATCH($N1185&amp;$I1185,SorP!C:C,0))))</f>
        <v/>
      </c>
      <c r="P1185" s="99"/>
      <c r="Q1185" s="74" t="str">
        <f t="shared" si="73"/>
        <v/>
      </c>
      <c r="R1185" s="74" t="b">
        <f t="shared" si="74"/>
        <v>1</v>
      </c>
      <c r="S1185" s="74" t="str">
        <f t="shared" si="75"/>
        <v/>
      </c>
    </row>
    <row r="1186" s="74" customFormat="1" ht="20.15" customHeight="1" spans="1:19">
      <c r="A1186" s="95"/>
      <c r="B1186" s="95"/>
      <c r="C1186" s="95"/>
      <c r="D1186" s="95"/>
      <c r="E1186" s="95"/>
      <c r="F1186" s="95"/>
      <c r="G1186" s="96"/>
      <c r="H1186" s="96"/>
      <c r="I1186" s="97"/>
      <c r="J1186" s="97"/>
      <c r="K1186" s="97"/>
      <c r="L1186" s="97"/>
      <c r="M1186" s="97"/>
      <c r="N1186" s="98" t="str">
        <f ca="1" t="shared" si="72"/>
        <v/>
      </c>
      <c r="O1186" s="98" t="str">
        <f ca="1">IF(A1186="","",IF(ISERROR(MATCH($I1186,SorP!B:B,0)),"",INDIRECT("'SorP'!$A$"&amp;MATCH($N1186&amp;$I1186,SorP!C:C,0))))</f>
        <v/>
      </c>
      <c r="P1186" s="99"/>
      <c r="Q1186" s="74" t="str">
        <f t="shared" si="73"/>
        <v/>
      </c>
      <c r="R1186" s="74" t="b">
        <f t="shared" si="74"/>
        <v>1</v>
      </c>
      <c r="S1186" s="74" t="str">
        <f t="shared" si="75"/>
        <v/>
      </c>
    </row>
    <row r="1187" s="74" customFormat="1" ht="20.15" customHeight="1" spans="1:19">
      <c r="A1187" s="95"/>
      <c r="B1187" s="95"/>
      <c r="C1187" s="95"/>
      <c r="D1187" s="95"/>
      <c r="E1187" s="95"/>
      <c r="F1187" s="95"/>
      <c r="G1187" s="96"/>
      <c r="H1187" s="96"/>
      <c r="I1187" s="97"/>
      <c r="J1187" s="97"/>
      <c r="K1187" s="97"/>
      <c r="L1187" s="97"/>
      <c r="M1187" s="97"/>
      <c r="N1187" s="98" t="str">
        <f ca="1" t="shared" si="72"/>
        <v/>
      </c>
      <c r="O1187" s="98" t="str">
        <f ca="1">IF(A1187="","",IF(ISERROR(MATCH($I1187,SorP!B:B,0)),"",INDIRECT("'SorP'!$A$"&amp;MATCH($N1187&amp;$I1187,SorP!C:C,0))))</f>
        <v/>
      </c>
      <c r="P1187" s="99"/>
      <c r="Q1187" s="74" t="str">
        <f t="shared" si="73"/>
        <v/>
      </c>
      <c r="R1187" s="74" t="b">
        <f t="shared" si="74"/>
        <v>1</v>
      </c>
      <c r="S1187" s="74" t="str">
        <f t="shared" si="75"/>
        <v/>
      </c>
    </row>
    <row r="1188" s="74" customFormat="1" ht="20.15" customHeight="1" spans="1:19">
      <c r="A1188" s="95"/>
      <c r="B1188" s="95"/>
      <c r="C1188" s="95"/>
      <c r="D1188" s="95"/>
      <c r="E1188" s="95"/>
      <c r="F1188" s="95"/>
      <c r="G1188" s="96"/>
      <c r="H1188" s="96"/>
      <c r="I1188" s="97"/>
      <c r="J1188" s="97"/>
      <c r="K1188" s="97"/>
      <c r="L1188" s="97"/>
      <c r="M1188" s="97"/>
      <c r="N1188" s="98" t="str">
        <f ca="1" t="shared" si="72"/>
        <v/>
      </c>
      <c r="O1188" s="98" t="str">
        <f ca="1">IF(A1188="","",IF(ISERROR(MATCH($I1188,SorP!B:B,0)),"",INDIRECT("'SorP'!$A$"&amp;MATCH($N1188&amp;$I1188,SorP!C:C,0))))</f>
        <v/>
      </c>
      <c r="P1188" s="99"/>
      <c r="Q1188" s="74" t="str">
        <f t="shared" si="73"/>
        <v/>
      </c>
      <c r="R1188" s="74" t="b">
        <f t="shared" si="74"/>
        <v>1</v>
      </c>
      <c r="S1188" s="74" t="str">
        <f t="shared" si="75"/>
        <v/>
      </c>
    </row>
    <row r="1189" s="74" customFormat="1" ht="20.15" customHeight="1" spans="1:19">
      <c r="A1189" s="95"/>
      <c r="B1189" s="95"/>
      <c r="C1189" s="95"/>
      <c r="D1189" s="95"/>
      <c r="E1189" s="95"/>
      <c r="F1189" s="95"/>
      <c r="G1189" s="96"/>
      <c r="H1189" s="96"/>
      <c r="I1189" s="97"/>
      <c r="J1189" s="97"/>
      <c r="K1189" s="97"/>
      <c r="L1189" s="97"/>
      <c r="M1189" s="97"/>
      <c r="N1189" s="98" t="str">
        <f ca="1" t="shared" si="72"/>
        <v/>
      </c>
      <c r="O1189" s="98" t="str">
        <f ca="1">IF(A1189="","",IF(ISERROR(MATCH($I1189,SorP!B:B,0)),"",INDIRECT("'SorP'!$A$"&amp;MATCH($N1189&amp;$I1189,SorP!C:C,0))))</f>
        <v/>
      </c>
      <c r="P1189" s="99"/>
      <c r="Q1189" s="74" t="str">
        <f t="shared" si="73"/>
        <v/>
      </c>
      <c r="R1189" s="74" t="b">
        <f t="shared" si="74"/>
        <v>1</v>
      </c>
      <c r="S1189" s="74" t="str">
        <f t="shared" si="75"/>
        <v/>
      </c>
    </row>
    <row r="1190" s="74" customFormat="1" ht="20.15" customHeight="1" spans="1:19">
      <c r="A1190" s="95"/>
      <c r="B1190" s="95"/>
      <c r="C1190" s="95"/>
      <c r="D1190" s="95"/>
      <c r="E1190" s="95"/>
      <c r="F1190" s="95"/>
      <c r="G1190" s="96"/>
      <c r="H1190" s="96"/>
      <c r="I1190" s="97"/>
      <c r="J1190" s="97"/>
      <c r="K1190" s="97"/>
      <c r="L1190" s="97"/>
      <c r="M1190" s="97"/>
      <c r="N1190" s="98" t="str">
        <f ca="1" t="shared" si="72"/>
        <v/>
      </c>
      <c r="O1190" s="98" t="str">
        <f ca="1">IF(A1190="","",IF(ISERROR(MATCH($I1190,SorP!B:B,0)),"",INDIRECT("'SorP'!$A$"&amp;MATCH($N1190&amp;$I1190,SorP!C:C,0))))</f>
        <v/>
      </c>
      <c r="P1190" s="99"/>
      <c r="Q1190" s="74" t="str">
        <f t="shared" si="73"/>
        <v/>
      </c>
      <c r="R1190" s="74" t="b">
        <f t="shared" si="74"/>
        <v>1</v>
      </c>
      <c r="S1190" s="74" t="str">
        <f t="shared" si="75"/>
        <v/>
      </c>
    </row>
    <row r="1191" s="74" customFormat="1" ht="20.15" customHeight="1" spans="1:19">
      <c r="A1191" s="95"/>
      <c r="B1191" s="95"/>
      <c r="C1191" s="95"/>
      <c r="D1191" s="95"/>
      <c r="E1191" s="95"/>
      <c r="F1191" s="95"/>
      <c r="G1191" s="96"/>
      <c r="H1191" s="96"/>
      <c r="I1191" s="97"/>
      <c r="J1191" s="97"/>
      <c r="K1191" s="97"/>
      <c r="L1191" s="97"/>
      <c r="M1191" s="97"/>
      <c r="N1191" s="98" t="str">
        <f ca="1" t="shared" si="72"/>
        <v/>
      </c>
      <c r="O1191" s="98" t="str">
        <f ca="1">IF(A1191="","",IF(ISERROR(MATCH($I1191,SorP!B:B,0)),"",INDIRECT("'SorP'!$A$"&amp;MATCH($N1191&amp;$I1191,SorP!C:C,0))))</f>
        <v/>
      </c>
      <c r="P1191" s="99"/>
      <c r="Q1191" s="74" t="str">
        <f t="shared" si="73"/>
        <v/>
      </c>
      <c r="R1191" s="74" t="b">
        <f t="shared" si="74"/>
        <v>1</v>
      </c>
      <c r="S1191" s="74" t="str">
        <f t="shared" si="75"/>
        <v/>
      </c>
    </row>
    <row r="1192" s="74" customFormat="1" ht="20.15" customHeight="1" spans="1:19">
      <c r="A1192" s="95"/>
      <c r="B1192" s="95"/>
      <c r="C1192" s="95"/>
      <c r="D1192" s="95"/>
      <c r="E1192" s="95"/>
      <c r="F1192" s="95"/>
      <c r="G1192" s="96"/>
      <c r="H1192" s="96"/>
      <c r="I1192" s="97"/>
      <c r="J1192" s="97"/>
      <c r="K1192" s="97"/>
      <c r="L1192" s="97"/>
      <c r="M1192" s="97"/>
      <c r="N1192" s="98" t="str">
        <f ca="1" t="shared" si="72"/>
        <v/>
      </c>
      <c r="O1192" s="98" t="str">
        <f ca="1">IF(A1192="","",IF(ISERROR(MATCH($I1192,SorP!B:B,0)),"",INDIRECT("'SorP'!$A$"&amp;MATCH($N1192&amp;$I1192,SorP!C:C,0))))</f>
        <v/>
      </c>
      <c r="P1192" s="99"/>
      <c r="Q1192" s="74" t="str">
        <f t="shared" si="73"/>
        <v/>
      </c>
      <c r="R1192" s="74" t="b">
        <f t="shared" si="74"/>
        <v>1</v>
      </c>
      <c r="S1192" s="74" t="str">
        <f t="shared" si="75"/>
        <v/>
      </c>
    </row>
    <row r="1193" s="74" customFormat="1" ht="20.15" customHeight="1" spans="1:19">
      <c r="A1193" s="95"/>
      <c r="B1193" s="95"/>
      <c r="C1193" s="95"/>
      <c r="D1193" s="95"/>
      <c r="E1193" s="95"/>
      <c r="F1193" s="95"/>
      <c r="G1193" s="96"/>
      <c r="H1193" s="96"/>
      <c r="I1193" s="97"/>
      <c r="J1193" s="97"/>
      <c r="K1193" s="97"/>
      <c r="L1193" s="97"/>
      <c r="M1193" s="97"/>
      <c r="N1193" s="98" t="str">
        <f ca="1" t="shared" si="72"/>
        <v/>
      </c>
      <c r="O1193" s="98" t="str">
        <f ca="1">IF(A1193="","",IF(ISERROR(MATCH($I1193,SorP!B:B,0)),"",INDIRECT("'SorP'!$A$"&amp;MATCH($N1193&amp;$I1193,SorP!C:C,0))))</f>
        <v/>
      </c>
      <c r="P1193" s="99"/>
      <c r="Q1193" s="74" t="str">
        <f t="shared" si="73"/>
        <v/>
      </c>
      <c r="R1193" s="74" t="b">
        <f t="shared" si="74"/>
        <v>1</v>
      </c>
      <c r="S1193" s="74" t="str">
        <f t="shared" si="75"/>
        <v/>
      </c>
    </row>
    <row r="1194" s="74" customFormat="1" ht="20.15" customHeight="1" spans="1:19">
      <c r="A1194" s="95"/>
      <c r="B1194" s="95"/>
      <c r="C1194" s="95"/>
      <c r="D1194" s="95"/>
      <c r="E1194" s="95"/>
      <c r="F1194" s="95"/>
      <c r="G1194" s="96"/>
      <c r="H1194" s="96"/>
      <c r="I1194" s="97"/>
      <c r="J1194" s="97"/>
      <c r="K1194" s="97"/>
      <c r="L1194" s="97"/>
      <c r="M1194" s="97"/>
      <c r="N1194" s="98" t="str">
        <f ca="1" t="shared" si="72"/>
        <v/>
      </c>
      <c r="O1194" s="98" t="str">
        <f ca="1">IF(A1194="","",IF(ISERROR(MATCH($I1194,SorP!B:B,0)),"",INDIRECT("'SorP'!$A$"&amp;MATCH($N1194&amp;$I1194,SorP!C:C,0))))</f>
        <v/>
      </c>
      <c r="P1194" s="99"/>
      <c r="Q1194" s="74" t="str">
        <f t="shared" si="73"/>
        <v/>
      </c>
      <c r="R1194" s="74" t="b">
        <f t="shared" si="74"/>
        <v>1</v>
      </c>
      <c r="S1194" s="74" t="str">
        <f t="shared" si="75"/>
        <v/>
      </c>
    </row>
    <row r="1195" s="74" customFormat="1" ht="20.15" customHeight="1" spans="1:19">
      <c r="A1195" s="95"/>
      <c r="B1195" s="95"/>
      <c r="C1195" s="95"/>
      <c r="D1195" s="95"/>
      <c r="E1195" s="95"/>
      <c r="F1195" s="95"/>
      <c r="G1195" s="96"/>
      <c r="H1195" s="96"/>
      <c r="I1195" s="97"/>
      <c r="J1195" s="97"/>
      <c r="K1195" s="97"/>
      <c r="L1195" s="97"/>
      <c r="M1195" s="97"/>
      <c r="N1195" s="98" t="str">
        <f ca="1" t="shared" si="72"/>
        <v/>
      </c>
      <c r="O1195" s="98" t="str">
        <f ca="1">IF(A1195="","",IF(ISERROR(MATCH($I1195,SorP!B:B,0)),"",INDIRECT("'SorP'!$A$"&amp;MATCH($N1195&amp;$I1195,SorP!C:C,0))))</f>
        <v/>
      </c>
      <c r="P1195" s="99"/>
      <c r="Q1195" s="74" t="str">
        <f t="shared" si="73"/>
        <v/>
      </c>
      <c r="R1195" s="74" t="b">
        <f t="shared" si="74"/>
        <v>1</v>
      </c>
      <c r="S1195" s="74" t="str">
        <f t="shared" si="75"/>
        <v/>
      </c>
    </row>
    <row r="1196" s="74" customFormat="1" ht="20.15" customHeight="1" spans="1:19">
      <c r="A1196" s="95"/>
      <c r="B1196" s="95"/>
      <c r="C1196" s="95"/>
      <c r="D1196" s="95"/>
      <c r="E1196" s="95"/>
      <c r="F1196" s="95"/>
      <c r="G1196" s="96"/>
      <c r="H1196" s="96"/>
      <c r="I1196" s="97"/>
      <c r="J1196" s="97"/>
      <c r="K1196" s="97"/>
      <c r="L1196" s="97"/>
      <c r="M1196" s="97"/>
      <c r="N1196" s="98" t="str">
        <f ca="1" t="shared" si="72"/>
        <v/>
      </c>
      <c r="O1196" s="98" t="str">
        <f ca="1">IF(A1196="","",IF(ISERROR(MATCH($I1196,SorP!B:B,0)),"",INDIRECT("'SorP'!$A$"&amp;MATCH($N1196&amp;$I1196,SorP!C:C,0))))</f>
        <v/>
      </c>
      <c r="P1196" s="99"/>
      <c r="Q1196" s="74" t="str">
        <f t="shared" si="73"/>
        <v/>
      </c>
      <c r="R1196" s="74" t="b">
        <f t="shared" si="74"/>
        <v>1</v>
      </c>
      <c r="S1196" s="74" t="str">
        <f t="shared" si="75"/>
        <v/>
      </c>
    </row>
    <row r="1197" s="74" customFormat="1" ht="20.15" customHeight="1" spans="1:19">
      <c r="A1197" s="95"/>
      <c r="B1197" s="95"/>
      <c r="C1197" s="95"/>
      <c r="D1197" s="95"/>
      <c r="E1197" s="95"/>
      <c r="F1197" s="95"/>
      <c r="G1197" s="96"/>
      <c r="H1197" s="96"/>
      <c r="I1197" s="97"/>
      <c r="J1197" s="97"/>
      <c r="K1197" s="97"/>
      <c r="L1197" s="97"/>
      <c r="M1197" s="97"/>
      <c r="N1197" s="98" t="str">
        <f ca="1" t="shared" si="72"/>
        <v/>
      </c>
      <c r="O1197" s="98" t="str">
        <f ca="1">IF(A1197="","",IF(ISERROR(MATCH($I1197,SorP!B:B,0)),"",INDIRECT("'SorP'!$A$"&amp;MATCH($N1197&amp;$I1197,SorP!C:C,0))))</f>
        <v/>
      </c>
      <c r="P1197" s="99"/>
      <c r="Q1197" s="74" t="str">
        <f t="shared" si="73"/>
        <v/>
      </c>
      <c r="R1197" s="74" t="b">
        <f t="shared" si="74"/>
        <v>1</v>
      </c>
      <c r="S1197" s="74" t="str">
        <f t="shared" si="75"/>
        <v/>
      </c>
    </row>
    <row r="1198" s="74" customFormat="1" ht="20.15" customHeight="1" spans="1:19">
      <c r="A1198" s="95"/>
      <c r="B1198" s="95"/>
      <c r="C1198" s="95"/>
      <c r="D1198" s="95"/>
      <c r="E1198" s="95"/>
      <c r="F1198" s="95"/>
      <c r="G1198" s="96"/>
      <c r="H1198" s="96"/>
      <c r="I1198" s="97"/>
      <c r="J1198" s="97"/>
      <c r="K1198" s="97"/>
      <c r="L1198" s="97"/>
      <c r="M1198" s="97"/>
      <c r="N1198" s="98" t="str">
        <f ca="1" t="shared" si="72"/>
        <v/>
      </c>
      <c r="O1198" s="98" t="str">
        <f ca="1">IF(A1198="","",IF(ISERROR(MATCH($I1198,SorP!B:B,0)),"",INDIRECT("'SorP'!$A$"&amp;MATCH($N1198&amp;$I1198,SorP!C:C,0))))</f>
        <v/>
      </c>
      <c r="P1198" s="99"/>
      <c r="Q1198" s="74" t="str">
        <f t="shared" si="73"/>
        <v/>
      </c>
      <c r="R1198" s="74" t="b">
        <f t="shared" si="74"/>
        <v>1</v>
      </c>
      <c r="S1198" s="74" t="str">
        <f t="shared" si="75"/>
        <v/>
      </c>
    </row>
    <row r="1199" s="74" customFormat="1" ht="20.15" customHeight="1" spans="1:19">
      <c r="A1199" s="95"/>
      <c r="B1199" s="95"/>
      <c r="C1199" s="95"/>
      <c r="D1199" s="95"/>
      <c r="E1199" s="95"/>
      <c r="F1199" s="95"/>
      <c r="G1199" s="96"/>
      <c r="H1199" s="96"/>
      <c r="I1199" s="97"/>
      <c r="J1199" s="97"/>
      <c r="K1199" s="97"/>
      <c r="L1199" s="97"/>
      <c r="M1199" s="97"/>
      <c r="N1199" s="98" t="str">
        <f ca="1" t="shared" si="72"/>
        <v/>
      </c>
      <c r="O1199" s="98" t="str">
        <f ca="1">IF(A1199="","",IF(ISERROR(MATCH($I1199,SorP!B:B,0)),"",INDIRECT("'SorP'!$A$"&amp;MATCH($N1199&amp;$I1199,SorP!C:C,0))))</f>
        <v/>
      </c>
      <c r="P1199" s="99"/>
      <c r="Q1199" s="74" t="str">
        <f t="shared" si="73"/>
        <v/>
      </c>
      <c r="R1199" s="74" t="b">
        <f t="shared" si="74"/>
        <v>1</v>
      </c>
      <c r="S1199" s="74" t="str">
        <f t="shared" si="75"/>
        <v/>
      </c>
    </row>
    <row r="1200" s="74" customFormat="1" ht="20.15" customHeight="1" spans="1:19">
      <c r="A1200" s="95"/>
      <c r="B1200" s="95"/>
      <c r="C1200" s="95"/>
      <c r="D1200" s="95"/>
      <c r="E1200" s="95"/>
      <c r="F1200" s="95"/>
      <c r="G1200" s="96"/>
      <c r="H1200" s="96"/>
      <c r="I1200" s="97"/>
      <c r="J1200" s="97"/>
      <c r="K1200" s="97"/>
      <c r="L1200" s="97"/>
      <c r="M1200" s="97"/>
      <c r="N1200" s="98" t="str">
        <f ca="1" t="shared" si="72"/>
        <v/>
      </c>
      <c r="O1200" s="98" t="str">
        <f ca="1">IF(A1200="","",IF(ISERROR(MATCH($I1200,SorP!B:B,0)),"",INDIRECT("'SorP'!$A$"&amp;MATCH($N1200&amp;$I1200,SorP!C:C,0))))</f>
        <v/>
      </c>
      <c r="P1200" s="99"/>
      <c r="Q1200" s="74" t="str">
        <f t="shared" si="73"/>
        <v/>
      </c>
      <c r="R1200" s="74" t="b">
        <f t="shared" si="74"/>
        <v>1</v>
      </c>
      <c r="S1200" s="74" t="str">
        <f t="shared" si="75"/>
        <v/>
      </c>
    </row>
    <row r="1201" s="74" customFormat="1" ht="20.15" customHeight="1" spans="1:19">
      <c r="A1201" s="95"/>
      <c r="B1201" s="95"/>
      <c r="C1201" s="95"/>
      <c r="D1201" s="95"/>
      <c r="E1201" s="95"/>
      <c r="F1201" s="95"/>
      <c r="G1201" s="96"/>
      <c r="H1201" s="96"/>
      <c r="I1201" s="97"/>
      <c r="J1201" s="97"/>
      <c r="K1201" s="97"/>
      <c r="L1201" s="97"/>
      <c r="M1201" s="97"/>
      <c r="N1201" s="98" t="str">
        <f ca="1" t="shared" si="72"/>
        <v/>
      </c>
      <c r="O1201" s="98" t="str">
        <f ca="1">IF(A1201="","",IF(ISERROR(MATCH($I1201,SorP!B:B,0)),"",INDIRECT("'SorP'!$A$"&amp;MATCH($N1201&amp;$I1201,SorP!C:C,0))))</f>
        <v/>
      </c>
      <c r="P1201" s="99"/>
      <c r="Q1201" s="74" t="str">
        <f t="shared" si="73"/>
        <v/>
      </c>
      <c r="R1201" s="74" t="b">
        <f t="shared" si="74"/>
        <v>1</v>
      </c>
      <c r="S1201" s="74" t="str">
        <f t="shared" si="75"/>
        <v/>
      </c>
    </row>
    <row r="1202" s="74" customFormat="1" ht="20.15" customHeight="1" spans="1:19">
      <c r="A1202" s="95"/>
      <c r="B1202" s="95"/>
      <c r="C1202" s="95"/>
      <c r="D1202" s="95"/>
      <c r="E1202" s="95"/>
      <c r="F1202" s="95"/>
      <c r="G1202" s="96"/>
      <c r="H1202" s="96"/>
      <c r="I1202" s="97"/>
      <c r="J1202" s="97"/>
      <c r="K1202" s="97"/>
      <c r="L1202" s="97"/>
      <c r="M1202" s="97"/>
      <c r="N1202" s="98" t="str">
        <f ca="1" t="shared" si="72"/>
        <v/>
      </c>
      <c r="O1202" s="98" t="str">
        <f ca="1">IF(A1202="","",IF(ISERROR(MATCH($I1202,SorP!B:B,0)),"",INDIRECT("'SorP'!$A$"&amp;MATCH($N1202&amp;$I1202,SorP!C:C,0))))</f>
        <v/>
      </c>
      <c r="P1202" s="99"/>
      <c r="Q1202" s="74" t="str">
        <f t="shared" si="73"/>
        <v/>
      </c>
      <c r="R1202" s="74" t="b">
        <f t="shared" si="74"/>
        <v>1</v>
      </c>
      <c r="S1202" s="74" t="str">
        <f t="shared" si="75"/>
        <v/>
      </c>
    </row>
    <row r="1203" s="74" customFormat="1" ht="20.15" customHeight="1" spans="1:19">
      <c r="A1203" s="95"/>
      <c r="B1203" s="95"/>
      <c r="C1203" s="95"/>
      <c r="D1203" s="95"/>
      <c r="E1203" s="95"/>
      <c r="F1203" s="95"/>
      <c r="G1203" s="96"/>
      <c r="H1203" s="96"/>
      <c r="I1203" s="97"/>
      <c r="J1203" s="97"/>
      <c r="K1203" s="97"/>
      <c r="L1203" s="97"/>
      <c r="M1203" s="97"/>
      <c r="N1203" s="98" t="str">
        <f ca="1" t="shared" si="72"/>
        <v/>
      </c>
      <c r="O1203" s="98" t="str">
        <f ca="1">IF(A1203="","",IF(ISERROR(MATCH($I1203,SorP!B:B,0)),"",INDIRECT("'SorP'!$A$"&amp;MATCH($N1203&amp;$I1203,SorP!C:C,0))))</f>
        <v/>
      </c>
      <c r="P1203" s="99"/>
      <c r="Q1203" s="74" t="str">
        <f t="shared" si="73"/>
        <v/>
      </c>
      <c r="R1203" s="74" t="b">
        <f t="shared" si="74"/>
        <v>1</v>
      </c>
      <c r="S1203" s="74" t="str">
        <f t="shared" si="75"/>
        <v/>
      </c>
    </row>
    <row r="1204" s="74" customFormat="1" ht="20.15" customHeight="1" spans="1:19">
      <c r="A1204" s="95"/>
      <c r="B1204" s="95"/>
      <c r="C1204" s="95"/>
      <c r="D1204" s="95"/>
      <c r="E1204" s="95"/>
      <c r="F1204" s="95"/>
      <c r="G1204" s="96"/>
      <c r="H1204" s="96"/>
      <c r="I1204" s="97"/>
      <c r="J1204" s="97"/>
      <c r="K1204" s="97"/>
      <c r="L1204" s="97"/>
      <c r="M1204" s="97"/>
      <c r="N1204" s="98" t="str">
        <f ca="1" t="shared" si="72"/>
        <v/>
      </c>
      <c r="O1204" s="98" t="str">
        <f ca="1">IF(A1204="","",IF(ISERROR(MATCH($I1204,SorP!B:B,0)),"",INDIRECT("'SorP'!$A$"&amp;MATCH($N1204&amp;$I1204,SorP!C:C,0))))</f>
        <v/>
      </c>
      <c r="P1204" s="99"/>
      <c r="Q1204" s="74" t="str">
        <f t="shared" si="73"/>
        <v/>
      </c>
      <c r="R1204" s="74" t="b">
        <f t="shared" si="74"/>
        <v>1</v>
      </c>
      <c r="S1204" s="74" t="str">
        <f t="shared" si="75"/>
        <v/>
      </c>
    </row>
    <row r="1205" s="74" customFormat="1" ht="20.15" customHeight="1" spans="1:19">
      <c r="A1205" s="95"/>
      <c r="B1205" s="95"/>
      <c r="C1205" s="95"/>
      <c r="D1205" s="95"/>
      <c r="E1205" s="95"/>
      <c r="F1205" s="95"/>
      <c r="G1205" s="96"/>
      <c r="H1205" s="96"/>
      <c r="I1205" s="97"/>
      <c r="J1205" s="97"/>
      <c r="K1205" s="97"/>
      <c r="L1205" s="97"/>
      <c r="M1205" s="97"/>
      <c r="N1205" s="98" t="str">
        <f ca="1" t="shared" si="72"/>
        <v/>
      </c>
      <c r="O1205" s="98" t="str">
        <f ca="1">IF(A1205="","",IF(ISERROR(MATCH($I1205,SorP!B:B,0)),"",INDIRECT("'SorP'!$A$"&amp;MATCH($N1205&amp;$I1205,SorP!C:C,0))))</f>
        <v/>
      </c>
      <c r="P1205" s="99"/>
      <c r="Q1205" s="74" t="str">
        <f t="shared" si="73"/>
        <v/>
      </c>
      <c r="R1205" s="74" t="b">
        <f t="shared" si="74"/>
        <v>1</v>
      </c>
      <c r="S1205" s="74" t="str">
        <f t="shared" si="75"/>
        <v/>
      </c>
    </row>
    <row r="1206" s="74" customFormat="1" ht="20.15" customHeight="1" spans="1:19">
      <c r="A1206" s="95"/>
      <c r="B1206" s="95"/>
      <c r="C1206" s="95"/>
      <c r="D1206" s="95"/>
      <c r="E1206" s="95"/>
      <c r="F1206" s="95"/>
      <c r="G1206" s="96"/>
      <c r="H1206" s="96"/>
      <c r="I1206" s="97"/>
      <c r="J1206" s="97"/>
      <c r="K1206" s="97"/>
      <c r="L1206" s="97"/>
      <c r="M1206" s="97"/>
      <c r="N1206" s="98" t="str">
        <f ca="1" t="shared" si="72"/>
        <v/>
      </c>
      <c r="O1206" s="98" t="str">
        <f ca="1">IF(A1206="","",IF(ISERROR(MATCH($I1206,SorP!B:B,0)),"",INDIRECT("'SorP'!$A$"&amp;MATCH($N1206&amp;$I1206,SorP!C:C,0))))</f>
        <v/>
      </c>
      <c r="P1206" s="99"/>
      <c r="Q1206" s="74" t="str">
        <f t="shared" si="73"/>
        <v/>
      </c>
      <c r="R1206" s="74" t="b">
        <f t="shared" si="74"/>
        <v>1</v>
      </c>
      <c r="S1206" s="74" t="str">
        <f t="shared" si="75"/>
        <v/>
      </c>
    </row>
    <row r="1207" s="74" customFormat="1" ht="20.15" customHeight="1" spans="1:19">
      <c r="A1207" s="95"/>
      <c r="B1207" s="95"/>
      <c r="C1207" s="95"/>
      <c r="D1207" s="95"/>
      <c r="E1207" s="95"/>
      <c r="F1207" s="95"/>
      <c r="G1207" s="96"/>
      <c r="H1207" s="96"/>
      <c r="I1207" s="97"/>
      <c r="J1207" s="97"/>
      <c r="K1207" s="97"/>
      <c r="L1207" s="97"/>
      <c r="M1207" s="97"/>
      <c r="N1207" s="98" t="str">
        <f ca="1" t="shared" si="72"/>
        <v/>
      </c>
      <c r="O1207" s="98" t="str">
        <f ca="1">IF(A1207="","",IF(ISERROR(MATCH($I1207,SorP!B:B,0)),"",INDIRECT("'SorP'!$A$"&amp;MATCH($N1207&amp;$I1207,SorP!C:C,0))))</f>
        <v/>
      </c>
      <c r="P1207" s="99"/>
      <c r="Q1207" s="74" t="str">
        <f t="shared" si="73"/>
        <v/>
      </c>
      <c r="R1207" s="74" t="b">
        <f t="shared" si="74"/>
        <v>1</v>
      </c>
      <c r="S1207" s="74" t="str">
        <f t="shared" si="75"/>
        <v/>
      </c>
    </row>
    <row r="1208" s="74" customFormat="1" ht="20.15" customHeight="1" spans="1:19">
      <c r="A1208" s="95"/>
      <c r="B1208" s="95"/>
      <c r="C1208" s="95"/>
      <c r="D1208" s="95"/>
      <c r="E1208" s="95"/>
      <c r="F1208" s="95"/>
      <c r="G1208" s="96"/>
      <c r="H1208" s="96"/>
      <c r="I1208" s="97"/>
      <c r="J1208" s="97"/>
      <c r="K1208" s="97"/>
      <c r="L1208" s="97"/>
      <c r="M1208" s="97"/>
      <c r="N1208" s="98" t="str">
        <f ca="1" t="shared" si="72"/>
        <v/>
      </c>
      <c r="O1208" s="98" t="str">
        <f ca="1">IF(A1208="","",IF(ISERROR(MATCH($I1208,SorP!B:B,0)),"",INDIRECT("'SorP'!$A$"&amp;MATCH($N1208&amp;$I1208,SorP!C:C,0))))</f>
        <v/>
      </c>
      <c r="P1208" s="99"/>
      <c r="Q1208" s="74" t="str">
        <f t="shared" si="73"/>
        <v/>
      </c>
      <c r="R1208" s="74" t="b">
        <f t="shared" si="74"/>
        <v>1</v>
      </c>
      <c r="S1208" s="74" t="str">
        <f t="shared" si="75"/>
        <v/>
      </c>
    </row>
    <row r="1209" s="74" customFormat="1" ht="20.15" customHeight="1" spans="1:19">
      <c r="A1209" s="95"/>
      <c r="B1209" s="95"/>
      <c r="C1209" s="95"/>
      <c r="D1209" s="95"/>
      <c r="E1209" s="95"/>
      <c r="F1209" s="95"/>
      <c r="G1209" s="96"/>
      <c r="H1209" s="96"/>
      <c r="I1209" s="97"/>
      <c r="J1209" s="97"/>
      <c r="K1209" s="97"/>
      <c r="L1209" s="97"/>
      <c r="M1209" s="97"/>
      <c r="N1209" s="98" t="str">
        <f ca="1" t="shared" si="72"/>
        <v/>
      </c>
      <c r="O1209" s="98" t="str">
        <f ca="1">IF(A1209="","",IF(ISERROR(MATCH($I1209,SorP!B:B,0)),"",INDIRECT("'SorP'!$A$"&amp;MATCH($N1209&amp;$I1209,SorP!C:C,0))))</f>
        <v/>
      </c>
      <c r="P1209" s="99"/>
      <c r="Q1209" s="74" t="str">
        <f t="shared" si="73"/>
        <v/>
      </c>
      <c r="R1209" s="74" t="b">
        <f t="shared" si="74"/>
        <v>1</v>
      </c>
      <c r="S1209" s="74" t="str">
        <f t="shared" si="75"/>
        <v/>
      </c>
    </row>
    <row r="1210" s="74" customFormat="1" ht="20.15" customHeight="1" spans="1:19">
      <c r="A1210" s="95"/>
      <c r="B1210" s="95"/>
      <c r="C1210" s="95"/>
      <c r="D1210" s="95"/>
      <c r="E1210" s="95"/>
      <c r="F1210" s="95"/>
      <c r="G1210" s="96"/>
      <c r="H1210" s="96"/>
      <c r="I1210" s="97"/>
      <c r="J1210" s="97"/>
      <c r="K1210" s="97"/>
      <c r="L1210" s="97"/>
      <c r="M1210" s="97"/>
      <c r="N1210" s="98" t="str">
        <f ca="1" t="shared" si="72"/>
        <v/>
      </c>
      <c r="O1210" s="98" t="str">
        <f ca="1">IF(A1210="","",IF(ISERROR(MATCH($I1210,SorP!B:B,0)),"",INDIRECT("'SorP'!$A$"&amp;MATCH($N1210&amp;$I1210,SorP!C:C,0))))</f>
        <v/>
      </c>
      <c r="P1210" s="99"/>
      <c r="Q1210" s="74" t="str">
        <f t="shared" si="73"/>
        <v/>
      </c>
      <c r="R1210" s="74" t="b">
        <f t="shared" si="74"/>
        <v>1</v>
      </c>
      <c r="S1210" s="74" t="str">
        <f t="shared" si="75"/>
        <v/>
      </c>
    </row>
    <row r="1211" s="74" customFormat="1" ht="20.15" customHeight="1" spans="1:19">
      <c r="A1211" s="95"/>
      <c r="B1211" s="95"/>
      <c r="C1211" s="95"/>
      <c r="D1211" s="95"/>
      <c r="E1211" s="95"/>
      <c r="F1211" s="95"/>
      <c r="G1211" s="96"/>
      <c r="H1211" s="96"/>
      <c r="I1211" s="97"/>
      <c r="J1211" s="97"/>
      <c r="K1211" s="97"/>
      <c r="L1211" s="97"/>
      <c r="M1211" s="97"/>
      <c r="N1211" s="98" t="str">
        <f ca="1" t="shared" si="72"/>
        <v/>
      </c>
      <c r="O1211" s="98" t="str">
        <f ca="1">IF(A1211="","",IF(ISERROR(MATCH($I1211,SorP!B:B,0)),"",INDIRECT("'SorP'!$A$"&amp;MATCH($N1211&amp;$I1211,SorP!C:C,0))))</f>
        <v/>
      </c>
      <c r="P1211" s="99"/>
      <c r="Q1211" s="74" t="str">
        <f t="shared" si="73"/>
        <v/>
      </c>
      <c r="R1211" s="74" t="b">
        <f t="shared" si="74"/>
        <v>1</v>
      </c>
      <c r="S1211" s="74" t="str">
        <f t="shared" si="75"/>
        <v/>
      </c>
    </row>
    <row r="1212" s="74" customFormat="1" ht="20.15" customHeight="1" spans="1:19">
      <c r="A1212" s="95"/>
      <c r="B1212" s="95"/>
      <c r="C1212" s="95"/>
      <c r="D1212" s="95"/>
      <c r="E1212" s="95"/>
      <c r="F1212" s="95"/>
      <c r="G1212" s="96"/>
      <c r="H1212" s="96"/>
      <c r="I1212" s="97"/>
      <c r="J1212" s="97"/>
      <c r="K1212" s="97"/>
      <c r="L1212" s="97"/>
      <c r="M1212" s="97"/>
      <c r="N1212" s="98" t="str">
        <f ca="1" t="shared" si="72"/>
        <v/>
      </c>
      <c r="O1212" s="98" t="str">
        <f ca="1">IF(A1212="","",IF(ISERROR(MATCH($I1212,SorP!B:B,0)),"",INDIRECT("'SorP'!$A$"&amp;MATCH($N1212&amp;$I1212,SorP!C:C,0))))</f>
        <v/>
      </c>
      <c r="P1212" s="99"/>
      <c r="Q1212" s="74" t="str">
        <f t="shared" si="73"/>
        <v/>
      </c>
      <c r="R1212" s="74" t="b">
        <f t="shared" si="74"/>
        <v>1</v>
      </c>
      <c r="S1212" s="74" t="str">
        <f t="shared" si="75"/>
        <v/>
      </c>
    </row>
    <row r="1213" s="74" customFormat="1" ht="20.15" customHeight="1" spans="1:19">
      <c r="A1213" s="95"/>
      <c r="B1213" s="95"/>
      <c r="C1213" s="95"/>
      <c r="D1213" s="95"/>
      <c r="E1213" s="95"/>
      <c r="F1213" s="95"/>
      <c r="G1213" s="96"/>
      <c r="H1213" s="96"/>
      <c r="I1213" s="97"/>
      <c r="J1213" s="97"/>
      <c r="K1213" s="97"/>
      <c r="L1213" s="97"/>
      <c r="M1213" s="97"/>
      <c r="N1213" s="98" t="str">
        <f ca="1" t="shared" si="72"/>
        <v/>
      </c>
      <c r="O1213" s="98" t="str">
        <f ca="1">IF(A1213="","",IF(ISERROR(MATCH($I1213,SorP!B:B,0)),"",INDIRECT("'SorP'!$A$"&amp;MATCH($N1213&amp;$I1213,SorP!C:C,0))))</f>
        <v/>
      </c>
      <c r="P1213" s="99"/>
      <c r="Q1213" s="74" t="str">
        <f t="shared" si="73"/>
        <v/>
      </c>
      <c r="R1213" s="74" t="b">
        <f t="shared" si="74"/>
        <v>1</v>
      </c>
      <c r="S1213" s="74" t="str">
        <f t="shared" si="75"/>
        <v/>
      </c>
    </row>
    <row r="1214" s="74" customFormat="1" ht="20.15" customHeight="1" spans="1:19">
      <c r="A1214" s="95"/>
      <c r="B1214" s="95"/>
      <c r="C1214" s="95"/>
      <c r="D1214" s="95"/>
      <c r="E1214" s="95"/>
      <c r="F1214" s="95"/>
      <c r="G1214" s="96"/>
      <c r="H1214" s="96"/>
      <c r="I1214" s="97"/>
      <c r="J1214" s="97"/>
      <c r="K1214" s="97"/>
      <c r="L1214" s="97"/>
      <c r="M1214" s="97"/>
      <c r="N1214" s="98" t="str">
        <f ca="1" t="shared" si="72"/>
        <v/>
      </c>
      <c r="O1214" s="98" t="str">
        <f ca="1">IF(A1214="","",IF(ISERROR(MATCH($I1214,SorP!B:B,0)),"",INDIRECT("'SorP'!$A$"&amp;MATCH($N1214&amp;$I1214,SorP!C:C,0))))</f>
        <v/>
      </c>
      <c r="P1214" s="99"/>
      <c r="Q1214" s="74" t="str">
        <f t="shared" si="73"/>
        <v/>
      </c>
      <c r="R1214" s="74" t="b">
        <f t="shared" si="74"/>
        <v>1</v>
      </c>
      <c r="S1214" s="74" t="str">
        <f t="shared" si="75"/>
        <v/>
      </c>
    </row>
    <row r="1215" s="74" customFormat="1" ht="20.15" customHeight="1" spans="1:19">
      <c r="A1215" s="95"/>
      <c r="B1215" s="95"/>
      <c r="C1215" s="95"/>
      <c r="D1215" s="95"/>
      <c r="E1215" s="95"/>
      <c r="F1215" s="95"/>
      <c r="G1215" s="96"/>
      <c r="H1215" s="96"/>
      <c r="I1215" s="97"/>
      <c r="J1215" s="97"/>
      <c r="K1215" s="97"/>
      <c r="L1215" s="97"/>
      <c r="M1215" s="97"/>
      <c r="N1215" s="98" t="str">
        <f ca="1" t="shared" si="72"/>
        <v/>
      </c>
      <c r="O1215" s="98" t="str">
        <f ca="1">IF(A1215="","",IF(ISERROR(MATCH($I1215,SorP!B:B,0)),"",INDIRECT("'SorP'!$A$"&amp;MATCH($N1215&amp;$I1215,SorP!C:C,0))))</f>
        <v/>
      </c>
      <c r="P1215" s="99"/>
      <c r="Q1215" s="74" t="str">
        <f t="shared" si="73"/>
        <v/>
      </c>
      <c r="R1215" s="74" t="b">
        <f t="shared" si="74"/>
        <v>1</v>
      </c>
      <c r="S1215" s="74" t="str">
        <f t="shared" si="75"/>
        <v/>
      </c>
    </row>
    <row r="1216" s="74" customFormat="1" ht="20.15" customHeight="1" spans="1:19">
      <c r="A1216" s="95"/>
      <c r="B1216" s="95"/>
      <c r="C1216" s="95"/>
      <c r="D1216" s="95"/>
      <c r="E1216" s="95"/>
      <c r="F1216" s="95"/>
      <c r="G1216" s="96"/>
      <c r="H1216" s="96"/>
      <c r="I1216" s="97"/>
      <c r="J1216" s="97"/>
      <c r="K1216" s="97"/>
      <c r="L1216" s="97"/>
      <c r="M1216" s="97"/>
      <c r="N1216" s="98" t="str">
        <f ca="1" t="shared" si="72"/>
        <v/>
      </c>
      <c r="O1216" s="98" t="str">
        <f ca="1">IF(A1216="","",IF(ISERROR(MATCH($I1216,SorP!B:B,0)),"",INDIRECT("'SorP'!$A$"&amp;MATCH($N1216&amp;$I1216,SorP!C:C,0))))</f>
        <v/>
      </c>
      <c r="P1216" s="99"/>
      <c r="Q1216" s="74" t="str">
        <f t="shared" si="73"/>
        <v/>
      </c>
      <c r="R1216" s="74" t="b">
        <f t="shared" si="74"/>
        <v>1</v>
      </c>
      <c r="S1216" s="74" t="str">
        <f t="shared" si="75"/>
        <v/>
      </c>
    </row>
    <row r="1217" s="74" customFormat="1" ht="20.15" customHeight="1" spans="1:19">
      <c r="A1217" s="95"/>
      <c r="B1217" s="95"/>
      <c r="C1217" s="95"/>
      <c r="D1217" s="95"/>
      <c r="E1217" s="95"/>
      <c r="F1217" s="95"/>
      <c r="G1217" s="96"/>
      <c r="H1217" s="96"/>
      <c r="I1217" s="97"/>
      <c r="J1217" s="97"/>
      <c r="K1217" s="97"/>
      <c r="L1217" s="97"/>
      <c r="M1217" s="97"/>
      <c r="N1217" s="98" t="str">
        <f ca="1" t="shared" si="72"/>
        <v/>
      </c>
      <c r="O1217" s="98" t="str">
        <f ca="1">IF(A1217="","",IF(ISERROR(MATCH($I1217,SorP!B:B,0)),"",INDIRECT("'SorP'!$A$"&amp;MATCH($N1217&amp;$I1217,SorP!C:C,0))))</f>
        <v/>
      </c>
      <c r="P1217" s="99"/>
      <c r="Q1217" s="74" t="str">
        <f t="shared" si="73"/>
        <v/>
      </c>
      <c r="R1217" s="74" t="b">
        <f t="shared" si="74"/>
        <v>1</v>
      </c>
      <c r="S1217" s="74" t="str">
        <f t="shared" si="75"/>
        <v/>
      </c>
    </row>
    <row r="1218" s="74" customFormat="1" ht="20.15" customHeight="1" spans="1:19">
      <c r="A1218" s="95"/>
      <c r="B1218" s="95"/>
      <c r="C1218" s="95"/>
      <c r="D1218" s="95"/>
      <c r="E1218" s="95"/>
      <c r="F1218" s="95"/>
      <c r="G1218" s="96"/>
      <c r="H1218" s="96"/>
      <c r="I1218" s="97"/>
      <c r="J1218" s="97"/>
      <c r="K1218" s="97"/>
      <c r="L1218" s="97"/>
      <c r="M1218" s="97"/>
      <c r="N1218" s="98" t="str">
        <f ca="1" t="shared" si="72"/>
        <v/>
      </c>
      <c r="O1218" s="98" t="str">
        <f ca="1">IF(A1218="","",IF(ISERROR(MATCH($I1218,SorP!B:B,0)),"",INDIRECT("'SorP'!$A$"&amp;MATCH($N1218&amp;$I1218,SorP!C:C,0))))</f>
        <v/>
      </c>
      <c r="P1218" s="99"/>
      <c r="Q1218" s="74" t="str">
        <f t="shared" si="73"/>
        <v/>
      </c>
      <c r="R1218" s="74" t="b">
        <f t="shared" si="74"/>
        <v>1</v>
      </c>
      <c r="S1218" s="74" t="str">
        <f t="shared" si="75"/>
        <v/>
      </c>
    </row>
    <row r="1219" s="74" customFormat="1" ht="20.15" customHeight="1" spans="1:19">
      <c r="A1219" s="95"/>
      <c r="B1219" s="95"/>
      <c r="C1219" s="95"/>
      <c r="D1219" s="95"/>
      <c r="E1219" s="95"/>
      <c r="F1219" s="95"/>
      <c r="G1219" s="96"/>
      <c r="H1219" s="96"/>
      <c r="I1219" s="97"/>
      <c r="J1219" s="97"/>
      <c r="K1219" s="97"/>
      <c r="L1219" s="97"/>
      <c r="M1219" s="97"/>
      <c r="N1219" s="98" t="str">
        <f ca="1" t="shared" si="72"/>
        <v/>
      </c>
      <c r="O1219" s="98" t="str">
        <f ca="1">IF(A1219="","",IF(ISERROR(MATCH($I1219,SorP!B:B,0)),"",INDIRECT("'SorP'!$A$"&amp;MATCH($N1219&amp;$I1219,SorP!C:C,0))))</f>
        <v/>
      </c>
      <c r="P1219" s="99"/>
      <c r="Q1219" s="74" t="str">
        <f t="shared" si="73"/>
        <v/>
      </c>
      <c r="R1219" s="74" t="b">
        <f t="shared" si="74"/>
        <v>1</v>
      </c>
      <c r="S1219" s="74" t="str">
        <f t="shared" si="75"/>
        <v/>
      </c>
    </row>
    <row r="1220" s="74" customFormat="1" ht="20.15" customHeight="1" spans="1:19">
      <c r="A1220" s="95"/>
      <c r="B1220" s="95"/>
      <c r="C1220" s="95"/>
      <c r="D1220" s="95"/>
      <c r="E1220" s="95"/>
      <c r="F1220" s="95"/>
      <c r="G1220" s="96"/>
      <c r="H1220" s="96"/>
      <c r="I1220" s="97"/>
      <c r="J1220" s="97"/>
      <c r="K1220" s="97"/>
      <c r="L1220" s="97"/>
      <c r="M1220" s="97"/>
      <c r="N1220" s="98" t="str">
        <f ca="1" t="shared" si="72"/>
        <v/>
      </c>
      <c r="O1220" s="98" t="str">
        <f ca="1">IF(A1220="","",IF(ISERROR(MATCH($I1220,SorP!B:B,0)),"",INDIRECT("'SorP'!$A$"&amp;MATCH($N1220&amp;$I1220,SorP!C:C,0))))</f>
        <v/>
      </c>
      <c r="P1220" s="99"/>
      <c r="Q1220" s="74" t="str">
        <f t="shared" si="73"/>
        <v/>
      </c>
      <c r="R1220" s="74" t="b">
        <f t="shared" si="74"/>
        <v>1</v>
      </c>
      <c r="S1220" s="74" t="str">
        <f t="shared" si="75"/>
        <v/>
      </c>
    </row>
    <row r="1221" s="74" customFormat="1" ht="20.15" customHeight="1" spans="1:19">
      <c r="A1221" s="95"/>
      <c r="B1221" s="95"/>
      <c r="C1221" s="95"/>
      <c r="D1221" s="95"/>
      <c r="E1221" s="95"/>
      <c r="F1221" s="95"/>
      <c r="G1221" s="96"/>
      <c r="H1221" s="96"/>
      <c r="I1221" s="97"/>
      <c r="J1221" s="97"/>
      <c r="K1221" s="97"/>
      <c r="L1221" s="97"/>
      <c r="M1221" s="97"/>
      <c r="N1221" s="98" t="str">
        <f ca="1" t="shared" ref="N1221:N1284" si="76">IF(A1221="","",IF(ISERROR(MATCH($F1221,CL,0)),"Unknown",INDIRECT("'C'!$A$"&amp;MATCH($F1221,CL,0)+1)))</f>
        <v/>
      </c>
      <c r="O1221" s="98" t="str">
        <f ca="1">IF(A1221="","",IF(ISERROR(MATCH($I1221,SorP!B:B,0)),"",INDIRECT("'SorP'!$A$"&amp;MATCH($N1221&amp;$I1221,SorP!C:C,0))))</f>
        <v/>
      </c>
      <c r="P1221" s="99"/>
      <c r="Q1221" s="74" t="str">
        <f t="shared" ref="Q1221:Q1284" si="77">A1221&amp;B1221</f>
        <v/>
      </c>
      <c r="R1221" s="74" t="b">
        <f t="shared" ref="R1221:R1284" si="78">OR(ISBLANK(B1221),ISBLANK(C1221))</f>
        <v>1</v>
      </c>
      <c r="S1221" s="74" t="str">
        <f t="shared" ref="S1221:S1284" si="79">IF(R1221,"",A1221&amp;"+")</f>
        <v/>
      </c>
    </row>
    <row r="1222" s="74" customFormat="1" ht="20.15" customHeight="1" spans="1:19">
      <c r="A1222" s="95"/>
      <c r="B1222" s="95"/>
      <c r="C1222" s="95"/>
      <c r="D1222" s="95"/>
      <c r="E1222" s="95"/>
      <c r="F1222" s="95"/>
      <c r="G1222" s="96"/>
      <c r="H1222" s="96"/>
      <c r="I1222" s="97"/>
      <c r="J1222" s="97"/>
      <c r="K1222" s="97"/>
      <c r="L1222" s="97"/>
      <c r="M1222" s="97"/>
      <c r="N1222" s="98" t="str">
        <f ca="1" t="shared" si="76"/>
        <v/>
      </c>
      <c r="O1222" s="98" t="str">
        <f ca="1">IF(A1222="","",IF(ISERROR(MATCH($I1222,SorP!B:B,0)),"",INDIRECT("'SorP'!$A$"&amp;MATCH($N1222&amp;$I1222,SorP!C:C,0))))</f>
        <v/>
      </c>
      <c r="P1222" s="99"/>
      <c r="Q1222" s="74" t="str">
        <f t="shared" si="77"/>
        <v/>
      </c>
      <c r="R1222" s="74" t="b">
        <f t="shared" si="78"/>
        <v>1</v>
      </c>
      <c r="S1222" s="74" t="str">
        <f t="shared" si="79"/>
        <v/>
      </c>
    </row>
    <row r="1223" s="74" customFormat="1" ht="20.15" customHeight="1" spans="1:19">
      <c r="A1223" s="95"/>
      <c r="B1223" s="95"/>
      <c r="C1223" s="95"/>
      <c r="D1223" s="95"/>
      <c r="E1223" s="95"/>
      <c r="F1223" s="95"/>
      <c r="G1223" s="96"/>
      <c r="H1223" s="96"/>
      <c r="I1223" s="97"/>
      <c r="J1223" s="97"/>
      <c r="K1223" s="97"/>
      <c r="L1223" s="97"/>
      <c r="M1223" s="97"/>
      <c r="N1223" s="98" t="str">
        <f ca="1" t="shared" si="76"/>
        <v/>
      </c>
      <c r="O1223" s="98" t="str">
        <f ca="1">IF(A1223="","",IF(ISERROR(MATCH($I1223,SorP!B:B,0)),"",INDIRECT("'SorP'!$A$"&amp;MATCH($N1223&amp;$I1223,SorP!C:C,0))))</f>
        <v/>
      </c>
      <c r="P1223" s="99"/>
      <c r="Q1223" s="74" t="str">
        <f t="shared" si="77"/>
        <v/>
      </c>
      <c r="R1223" s="74" t="b">
        <f t="shared" si="78"/>
        <v>1</v>
      </c>
      <c r="S1223" s="74" t="str">
        <f t="shared" si="79"/>
        <v/>
      </c>
    </row>
    <row r="1224" s="74" customFormat="1" ht="20.15" customHeight="1" spans="1:19">
      <c r="A1224" s="95"/>
      <c r="B1224" s="95"/>
      <c r="C1224" s="95"/>
      <c r="D1224" s="95"/>
      <c r="E1224" s="95"/>
      <c r="F1224" s="95"/>
      <c r="G1224" s="96"/>
      <c r="H1224" s="96"/>
      <c r="I1224" s="97"/>
      <c r="J1224" s="97"/>
      <c r="K1224" s="97"/>
      <c r="L1224" s="97"/>
      <c r="M1224" s="97"/>
      <c r="N1224" s="98" t="str">
        <f ca="1" t="shared" si="76"/>
        <v/>
      </c>
      <c r="O1224" s="98" t="str">
        <f ca="1">IF(A1224="","",IF(ISERROR(MATCH($I1224,SorP!B:B,0)),"",INDIRECT("'SorP'!$A$"&amp;MATCH($N1224&amp;$I1224,SorP!C:C,0))))</f>
        <v/>
      </c>
      <c r="P1224" s="99"/>
      <c r="Q1224" s="74" t="str">
        <f t="shared" si="77"/>
        <v/>
      </c>
      <c r="R1224" s="74" t="b">
        <f t="shared" si="78"/>
        <v>1</v>
      </c>
      <c r="S1224" s="74" t="str">
        <f t="shared" si="79"/>
        <v/>
      </c>
    </row>
    <row r="1225" s="74" customFormat="1" ht="20.15" customHeight="1" spans="1:19">
      <c r="A1225" s="95"/>
      <c r="B1225" s="95"/>
      <c r="C1225" s="95"/>
      <c r="D1225" s="95"/>
      <c r="E1225" s="95"/>
      <c r="F1225" s="95"/>
      <c r="G1225" s="96"/>
      <c r="H1225" s="96"/>
      <c r="I1225" s="97"/>
      <c r="J1225" s="97"/>
      <c r="K1225" s="97"/>
      <c r="L1225" s="97"/>
      <c r="M1225" s="97"/>
      <c r="N1225" s="98" t="str">
        <f ca="1" t="shared" si="76"/>
        <v/>
      </c>
      <c r="O1225" s="98" t="str">
        <f ca="1">IF(A1225="","",IF(ISERROR(MATCH($I1225,SorP!B:B,0)),"",INDIRECT("'SorP'!$A$"&amp;MATCH($N1225&amp;$I1225,SorP!C:C,0))))</f>
        <v/>
      </c>
      <c r="P1225" s="99"/>
      <c r="Q1225" s="74" t="str">
        <f t="shared" si="77"/>
        <v/>
      </c>
      <c r="R1225" s="74" t="b">
        <f t="shared" si="78"/>
        <v>1</v>
      </c>
      <c r="S1225" s="74" t="str">
        <f t="shared" si="79"/>
        <v/>
      </c>
    </row>
    <row r="1226" s="74" customFormat="1" ht="20.15" customHeight="1" spans="1:19">
      <c r="A1226" s="95"/>
      <c r="B1226" s="95"/>
      <c r="C1226" s="95"/>
      <c r="D1226" s="95"/>
      <c r="E1226" s="95"/>
      <c r="F1226" s="95"/>
      <c r="G1226" s="96"/>
      <c r="H1226" s="96"/>
      <c r="I1226" s="97"/>
      <c r="J1226" s="97"/>
      <c r="K1226" s="97"/>
      <c r="L1226" s="97"/>
      <c r="M1226" s="97"/>
      <c r="N1226" s="98" t="str">
        <f ca="1" t="shared" si="76"/>
        <v/>
      </c>
      <c r="O1226" s="98" t="str">
        <f ca="1">IF(A1226="","",IF(ISERROR(MATCH($I1226,SorP!B:B,0)),"",INDIRECT("'SorP'!$A$"&amp;MATCH($N1226&amp;$I1226,SorP!C:C,0))))</f>
        <v/>
      </c>
      <c r="P1226" s="99"/>
      <c r="Q1226" s="74" t="str">
        <f t="shared" si="77"/>
        <v/>
      </c>
      <c r="R1226" s="74" t="b">
        <f t="shared" si="78"/>
        <v>1</v>
      </c>
      <c r="S1226" s="74" t="str">
        <f t="shared" si="79"/>
        <v/>
      </c>
    </row>
    <row r="1227" s="74" customFormat="1" ht="20.15" customHeight="1" spans="1:19">
      <c r="A1227" s="95"/>
      <c r="B1227" s="95"/>
      <c r="C1227" s="95"/>
      <c r="D1227" s="95"/>
      <c r="E1227" s="95"/>
      <c r="F1227" s="95"/>
      <c r="G1227" s="96"/>
      <c r="H1227" s="96"/>
      <c r="I1227" s="97"/>
      <c r="J1227" s="97"/>
      <c r="K1227" s="97"/>
      <c r="L1227" s="97"/>
      <c r="M1227" s="97"/>
      <c r="N1227" s="98" t="str">
        <f ca="1" t="shared" si="76"/>
        <v/>
      </c>
      <c r="O1227" s="98" t="str">
        <f ca="1">IF(A1227="","",IF(ISERROR(MATCH($I1227,SorP!B:B,0)),"",INDIRECT("'SorP'!$A$"&amp;MATCH($N1227&amp;$I1227,SorP!C:C,0))))</f>
        <v/>
      </c>
      <c r="P1227" s="99"/>
      <c r="Q1227" s="74" t="str">
        <f t="shared" si="77"/>
        <v/>
      </c>
      <c r="R1227" s="74" t="b">
        <f t="shared" si="78"/>
        <v>1</v>
      </c>
      <c r="S1227" s="74" t="str">
        <f t="shared" si="79"/>
        <v/>
      </c>
    </row>
    <row r="1228" s="74" customFormat="1" ht="20.15" customHeight="1" spans="1:19">
      <c r="A1228" s="95"/>
      <c r="B1228" s="95"/>
      <c r="C1228" s="95"/>
      <c r="D1228" s="95"/>
      <c r="E1228" s="95"/>
      <c r="F1228" s="95"/>
      <c r="G1228" s="96"/>
      <c r="H1228" s="96"/>
      <c r="I1228" s="97"/>
      <c r="J1228" s="97"/>
      <c r="K1228" s="97"/>
      <c r="L1228" s="97"/>
      <c r="M1228" s="97"/>
      <c r="N1228" s="98" t="str">
        <f ca="1" t="shared" si="76"/>
        <v/>
      </c>
      <c r="O1228" s="98" t="str">
        <f ca="1">IF(A1228="","",IF(ISERROR(MATCH($I1228,SorP!B:B,0)),"",INDIRECT("'SorP'!$A$"&amp;MATCH($N1228&amp;$I1228,SorP!C:C,0))))</f>
        <v/>
      </c>
      <c r="P1228" s="99"/>
      <c r="Q1228" s="74" t="str">
        <f t="shared" si="77"/>
        <v/>
      </c>
      <c r="R1228" s="74" t="b">
        <f t="shared" si="78"/>
        <v>1</v>
      </c>
      <c r="S1228" s="74" t="str">
        <f t="shared" si="79"/>
        <v/>
      </c>
    </row>
    <row r="1229" s="74" customFormat="1" ht="20.15" customHeight="1" spans="1:19">
      <c r="A1229" s="95"/>
      <c r="B1229" s="95"/>
      <c r="C1229" s="95"/>
      <c r="D1229" s="95"/>
      <c r="E1229" s="95"/>
      <c r="F1229" s="95"/>
      <c r="G1229" s="96"/>
      <c r="H1229" s="96"/>
      <c r="I1229" s="97"/>
      <c r="J1229" s="97"/>
      <c r="K1229" s="97"/>
      <c r="L1229" s="97"/>
      <c r="M1229" s="97"/>
      <c r="N1229" s="98" t="str">
        <f ca="1" t="shared" si="76"/>
        <v/>
      </c>
      <c r="O1229" s="98" t="str">
        <f ca="1">IF(A1229="","",IF(ISERROR(MATCH($I1229,SorP!B:B,0)),"",INDIRECT("'SorP'!$A$"&amp;MATCH($N1229&amp;$I1229,SorP!C:C,0))))</f>
        <v/>
      </c>
      <c r="P1229" s="99"/>
      <c r="Q1229" s="74" t="str">
        <f t="shared" si="77"/>
        <v/>
      </c>
      <c r="R1229" s="74" t="b">
        <f t="shared" si="78"/>
        <v>1</v>
      </c>
      <c r="S1229" s="74" t="str">
        <f t="shared" si="79"/>
        <v/>
      </c>
    </row>
    <row r="1230" s="74" customFormat="1" ht="20.15" customHeight="1" spans="1:19">
      <c r="A1230" s="95"/>
      <c r="B1230" s="95"/>
      <c r="C1230" s="95"/>
      <c r="D1230" s="95"/>
      <c r="E1230" s="95"/>
      <c r="F1230" s="95"/>
      <c r="G1230" s="96"/>
      <c r="H1230" s="96"/>
      <c r="I1230" s="97"/>
      <c r="J1230" s="97"/>
      <c r="K1230" s="97"/>
      <c r="L1230" s="97"/>
      <c r="M1230" s="97"/>
      <c r="N1230" s="98" t="str">
        <f ca="1" t="shared" si="76"/>
        <v/>
      </c>
      <c r="O1230" s="98" t="str">
        <f ca="1">IF(A1230="","",IF(ISERROR(MATCH($I1230,SorP!B:B,0)),"",INDIRECT("'SorP'!$A$"&amp;MATCH($N1230&amp;$I1230,SorP!C:C,0))))</f>
        <v/>
      </c>
      <c r="P1230" s="99"/>
      <c r="Q1230" s="74" t="str">
        <f t="shared" si="77"/>
        <v/>
      </c>
      <c r="R1230" s="74" t="b">
        <f t="shared" si="78"/>
        <v>1</v>
      </c>
      <c r="S1230" s="74" t="str">
        <f t="shared" si="79"/>
        <v/>
      </c>
    </row>
    <row r="1231" s="74" customFormat="1" ht="20.15" customHeight="1" spans="1:19">
      <c r="A1231" s="95"/>
      <c r="B1231" s="95"/>
      <c r="C1231" s="95"/>
      <c r="D1231" s="95"/>
      <c r="E1231" s="95"/>
      <c r="F1231" s="95"/>
      <c r="G1231" s="96"/>
      <c r="H1231" s="96"/>
      <c r="I1231" s="97"/>
      <c r="J1231" s="97"/>
      <c r="K1231" s="97"/>
      <c r="L1231" s="97"/>
      <c r="M1231" s="97"/>
      <c r="N1231" s="98" t="str">
        <f ca="1" t="shared" si="76"/>
        <v/>
      </c>
      <c r="O1231" s="98" t="str">
        <f ca="1">IF(A1231="","",IF(ISERROR(MATCH($I1231,SorP!B:B,0)),"",INDIRECT("'SorP'!$A$"&amp;MATCH($N1231&amp;$I1231,SorP!C:C,0))))</f>
        <v/>
      </c>
      <c r="P1231" s="99"/>
      <c r="Q1231" s="74" t="str">
        <f t="shared" si="77"/>
        <v/>
      </c>
      <c r="R1231" s="74" t="b">
        <f t="shared" si="78"/>
        <v>1</v>
      </c>
      <c r="S1231" s="74" t="str">
        <f t="shared" si="79"/>
        <v/>
      </c>
    </row>
    <row r="1232" s="74" customFormat="1" ht="20.15" customHeight="1" spans="1:19">
      <c r="A1232" s="95"/>
      <c r="B1232" s="95"/>
      <c r="C1232" s="95"/>
      <c r="D1232" s="95"/>
      <c r="E1232" s="95"/>
      <c r="F1232" s="95"/>
      <c r="G1232" s="96"/>
      <c r="H1232" s="96"/>
      <c r="I1232" s="97"/>
      <c r="J1232" s="97"/>
      <c r="K1232" s="97"/>
      <c r="L1232" s="97"/>
      <c r="M1232" s="97"/>
      <c r="N1232" s="98" t="str">
        <f ca="1" t="shared" si="76"/>
        <v/>
      </c>
      <c r="O1232" s="98" t="str">
        <f ca="1">IF(A1232="","",IF(ISERROR(MATCH($I1232,SorP!B:B,0)),"",INDIRECT("'SorP'!$A$"&amp;MATCH($N1232&amp;$I1232,SorP!C:C,0))))</f>
        <v/>
      </c>
      <c r="P1232" s="99"/>
      <c r="Q1232" s="74" t="str">
        <f t="shared" si="77"/>
        <v/>
      </c>
      <c r="R1232" s="74" t="b">
        <f t="shared" si="78"/>
        <v>1</v>
      </c>
      <c r="S1232" s="74" t="str">
        <f t="shared" si="79"/>
        <v/>
      </c>
    </row>
    <row r="1233" s="74" customFormat="1" ht="20.15" customHeight="1" spans="1:19">
      <c r="A1233" s="95"/>
      <c r="B1233" s="95"/>
      <c r="C1233" s="95"/>
      <c r="D1233" s="95"/>
      <c r="E1233" s="95"/>
      <c r="F1233" s="95"/>
      <c r="G1233" s="96"/>
      <c r="H1233" s="96"/>
      <c r="I1233" s="97"/>
      <c r="J1233" s="97"/>
      <c r="K1233" s="97"/>
      <c r="L1233" s="97"/>
      <c r="M1233" s="97"/>
      <c r="N1233" s="98" t="str">
        <f ca="1" t="shared" si="76"/>
        <v/>
      </c>
      <c r="O1233" s="98" t="str">
        <f ca="1">IF(A1233="","",IF(ISERROR(MATCH($I1233,SorP!B:B,0)),"",INDIRECT("'SorP'!$A$"&amp;MATCH($N1233&amp;$I1233,SorP!C:C,0))))</f>
        <v/>
      </c>
      <c r="P1233" s="99"/>
      <c r="Q1233" s="74" t="str">
        <f t="shared" si="77"/>
        <v/>
      </c>
      <c r="R1233" s="74" t="b">
        <f t="shared" si="78"/>
        <v>1</v>
      </c>
      <c r="S1233" s="74" t="str">
        <f t="shared" si="79"/>
        <v/>
      </c>
    </row>
    <row r="1234" s="74" customFormat="1" ht="20.15" customHeight="1" spans="1:19">
      <c r="A1234" s="95"/>
      <c r="B1234" s="95"/>
      <c r="C1234" s="95"/>
      <c r="D1234" s="95"/>
      <c r="E1234" s="95"/>
      <c r="F1234" s="95"/>
      <c r="G1234" s="96"/>
      <c r="H1234" s="96"/>
      <c r="I1234" s="97"/>
      <c r="J1234" s="97"/>
      <c r="K1234" s="97"/>
      <c r="L1234" s="97"/>
      <c r="M1234" s="97"/>
      <c r="N1234" s="98" t="str">
        <f ca="1" t="shared" si="76"/>
        <v/>
      </c>
      <c r="O1234" s="98" t="str">
        <f ca="1">IF(A1234="","",IF(ISERROR(MATCH($I1234,SorP!B:B,0)),"",INDIRECT("'SorP'!$A$"&amp;MATCH($N1234&amp;$I1234,SorP!C:C,0))))</f>
        <v/>
      </c>
      <c r="P1234" s="99"/>
      <c r="Q1234" s="74" t="str">
        <f t="shared" si="77"/>
        <v/>
      </c>
      <c r="R1234" s="74" t="b">
        <f t="shared" si="78"/>
        <v>1</v>
      </c>
      <c r="S1234" s="74" t="str">
        <f t="shared" si="79"/>
        <v/>
      </c>
    </row>
    <row r="1235" s="74" customFormat="1" ht="20.15" customHeight="1" spans="1:19">
      <c r="A1235" s="95"/>
      <c r="B1235" s="95"/>
      <c r="C1235" s="95"/>
      <c r="D1235" s="95"/>
      <c r="E1235" s="95"/>
      <c r="F1235" s="95"/>
      <c r="G1235" s="96"/>
      <c r="H1235" s="96"/>
      <c r="I1235" s="97"/>
      <c r="J1235" s="97"/>
      <c r="K1235" s="97"/>
      <c r="L1235" s="97"/>
      <c r="M1235" s="97"/>
      <c r="N1235" s="98" t="str">
        <f ca="1" t="shared" si="76"/>
        <v/>
      </c>
      <c r="O1235" s="98" t="str">
        <f ca="1">IF(A1235="","",IF(ISERROR(MATCH($I1235,SorP!B:B,0)),"",INDIRECT("'SorP'!$A$"&amp;MATCH($N1235&amp;$I1235,SorP!C:C,0))))</f>
        <v/>
      </c>
      <c r="P1235" s="99"/>
      <c r="Q1235" s="74" t="str">
        <f t="shared" si="77"/>
        <v/>
      </c>
      <c r="R1235" s="74" t="b">
        <f t="shared" si="78"/>
        <v>1</v>
      </c>
      <c r="S1235" s="74" t="str">
        <f t="shared" si="79"/>
        <v/>
      </c>
    </row>
    <row r="1236" s="74" customFormat="1" ht="20.15" customHeight="1" spans="1:19">
      <c r="A1236" s="95"/>
      <c r="B1236" s="95"/>
      <c r="C1236" s="95"/>
      <c r="D1236" s="95"/>
      <c r="E1236" s="95"/>
      <c r="F1236" s="95"/>
      <c r="G1236" s="96"/>
      <c r="H1236" s="96"/>
      <c r="I1236" s="97"/>
      <c r="J1236" s="97"/>
      <c r="K1236" s="97"/>
      <c r="L1236" s="97"/>
      <c r="M1236" s="97"/>
      <c r="N1236" s="98" t="str">
        <f ca="1" t="shared" si="76"/>
        <v/>
      </c>
      <c r="O1236" s="98" t="str">
        <f ca="1">IF(A1236="","",IF(ISERROR(MATCH($I1236,SorP!B:B,0)),"",INDIRECT("'SorP'!$A$"&amp;MATCH($N1236&amp;$I1236,SorP!C:C,0))))</f>
        <v/>
      </c>
      <c r="P1236" s="99"/>
      <c r="Q1236" s="74" t="str">
        <f t="shared" si="77"/>
        <v/>
      </c>
      <c r="R1236" s="74" t="b">
        <f t="shared" si="78"/>
        <v>1</v>
      </c>
      <c r="S1236" s="74" t="str">
        <f t="shared" si="79"/>
        <v/>
      </c>
    </row>
    <row r="1237" s="74" customFormat="1" ht="20.15" customHeight="1" spans="1:19">
      <c r="A1237" s="95"/>
      <c r="B1237" s="95"/>
      <c r="C1237" s="95"/>
      <c r="D1237" s="95"/>
      <c r="E1237" s="95"/>
      <c r="F1237" s="95"/>
      <c r="G1237" s="96"/>
      <c r="H1237" s="96"/>
      <c r="I1237" s="97"/>
      <c r="J1237" s="97"/>
      <c r="K1237" s="97"/>
      <c r="L1237" s="97"/>
      <c r="M1237" s="97"/>
      <c r="N1237" s="98" t="str">
        <f ca="1" t="shared" si="76"/>
        <v/>
      </c>
      <c r="O1237" s="98" t="str">
        <f ca="1">IF(A1237="","",IF(ISERROR(MATCH($I1237,SorP!B:B,0)),"",INDIRECT("'SorP'!$A$"&amp;MATCH($N1237&amp;$I1237,SorP!C:C,0))))</f>
        <v/>
      </c>
      <c r="P1237" s="99"/>
      <c r="Q1237" s="74" t="str">
        <f t="shared" si="77"/>
        <v/>
      </c>
      <c r="R1237" s="74" t="b">
        <f t="shared" si="78"/>
        <v>1</v>
      </c>
      <c r="S1237" s="74" t="str">
        <f t="shared" si="79"/>
        <v/>
      </c>
    </row>
    <row r="1238" s="74" customFormat="1" ht="20.15" customHeight="1" spans="1:19">
      <c r="A1238" s="95"/>
      <c r="B1238" s="95"/>
      <c r="C1238" s="95"/>
      <c r="D1238" s="95"/>
      <c r="E1238" s="95"/>
      <c r="F1238" s="95"/>
      <c r="G1238" s="96"/>
      <c r="H1238" s="96"/>
      <c r="I1238" s="97"/>
      <c r="J1238" s="97"/>
      <c r="K1238" s="97"/>
      <c r="L1238" s="97"/>
      <c r="M1238" s="97"/>
      <c r="N1238" s="98" t="str">
        <f ca="1" t="shared" si="76"/>
        <v/>
      </c>
      <c r="O1238" s="98" t="str">
        <f ca="1">IF(A1238="","",IF(ISERROR(MATCH($I1238,SorP!B:B,0)),"",INDIRECT("'SorP'!$A$"&amp;MATCH($N1238&amp;$I1238,SorP!C:C,0))))</f>
        <v/>
      </c>
      <c r="P1238" s="99"/>
      <c r="Q1238" s="74" t="str">
        <f t="shared" si="77"/>
        <v/>
      </c>
      <c r="R1238" s="74" t="b">
        <f t="shared" si="78"/>
        <v>1</v>
      </c>
      <c r="S1238" s="74" t="str">
        <f t="shared" si="79"/>
        <v/>
      </c>
    </row>
    <row r="1239" s="74" customFormat="1" ht="20.15" customHeight="1" spans="1:19">
      <c r="A1239" s="95"/>
      <c r="B1239" s="95"/>
      <c r="C1239" s="95"/>
      <c r="D1239" s="95"/>
      <c r="E1239" s="95"/>
      <c r="F1239" s="95"/>
      <c r="G1239" s="96"/>
      <c r="H1239" s="96"/>
      <c r="I1239" s="97"/>
      <c r="J1239" s="97"/>
      <c r="K1239" s="97"/>
      <c r="L1239" s="97"/>
      <c r="M1239" s="97"/>
      <c r="N1239" s="98" t="str">
        <f ca="1" t="shared" si="76"/>
        <v/>
      </c>
      <c r="O1239" s="98" t="str">
        <f ca="1">IF(A1239="","",IF(ISERROR(MATCH($I1239,SorP!B:B,0)),"",INDIRECT("'SorP'!$A$"&amp;MATCH($N1239&amp;$I1239,SorP!C:C,0))))</f>
        <v/>
      </c>
      <c r="P1239" s="99"/>
      <c r="Q1239" s="74" t="str">
        <f t="shared" si="77"/>
        <v/>
      </c>
      <c r="R1239" s="74" t="b">
        <f t="shared" si="78"/>
        <v>1</v>
      </c>
      <c r="S1239" s="74" t="str">
        <f t="shared" si="79"/>
        <v/>
      </c>
    </row>
    <row r="1240" s="74" customFormat="1" ht="20.15" customHeight="1" spans="1:19">
      <c r="A1240" s="95"/>
      <c r="B1240" s="95"/>
      <c r="C1240" s="95"/>
      <c r="D1240" s="95"/>
      <c r="E1240" s="95"/>
      <c r="F1240" s="95"/>
      <c r="G1240" s="96"/>
      <c r="H1240" s="96"/>
      <c r="I1240" s="97"/>
      <c r="J1240" s="97"/>
      <c r="K1240" s="97"/>
      <c r="L1240" s="97"/>
      <c r="M1240" s="97"/>
      <c r="N1240" s="98" t="str">
        <f ca="1" t="shared" si="76"/>
        <v/>
      </c>
      <c r="O1240" s="98" t="str">
        <f ca="1">IF(A1240="","",IF(ISERROR(MATCH($I1240,SorP!B:B,0)),"",INDIRECT("'SorP'!$A$"&amp;MATCH($N1240&amp;$I1240,SorP!C:C,0))))</f>
        <v/>
      </c>
      <c r="P1240" s="99"/>
      <c r="Q1240" s="74" t="str">
        <f t="shared" si="77"/>
        <v/>
      </c>
      <c r="R1240" s="74" t="b">
        <f t="shared" si="78"/>
        <v>1</v>
      </c>
      <c r="S1240" s="74" t="str">
        <f t="shared" si="79"/>
        <v/>
      </c>
    </row>
    <row r="1241" s="74" customFormat="1" ht="20.15" customHeight="1" spans="1:19">
      <c r="A1241" s="95"/>
      <c r="B1241" s="95"/>
      <c r="C1241" s="95"/>
      <c r="D1241" s="95"/>
      <c r="E1241" s="95"/>
      <c r="F1241" s="95"/>
      <c r="G1241" s="96"/>
      <c r="H1241" s="96"/>
      <c r="I1241" s="97"/>
      <c r="J1241" s="97"/>
      <c r="K1241" s="97"/>
      <c r="L1241" s="97"/>
      <c r="M1241" s="97"/>
      <c r="N1241" s="98" t="str">
        <f ca="1" t="shared" si="76"/>
        <v/>
      </c>
      <c r="O1241" s="98" t="str">
        <f ca="1">IF(A1241="","",IF(ISERROR(MATCH($I1241,SorP!B:B,0)),"",INDIRECT("'SorP'!$A$"&amp;MATCH($N1241&amp;$I1241,SorP!C:C,0))))</f>
        <v/>
      </c>
      <c r="P1241" s="99"/>
      <c r="Q1241" s="74" t="str">
        <f t="shared" si="77"/>
        <v/>
      </c>
      <c r="R1241" s="74" t="b">
        <f t="shared" si="78"/>
        <v>1</v>
      </c>
      <c r="S1241" s="74" t="str">
        <f t="shared" si="79"/>
        <v/>
      </c>
    </row>
    <row r="1242" s="74" customFormat="1" ht="20.15" customHeight="1" spans="1:19">
      <c r="A1242" s="95"/>
      <c r="B1242" s="95"/>
      <c r="C1242" s="95"/>
      <c r="D1242" s="95"/>
      <c r="E1242" s="95"/>
      <c r="F1242" s="95"/>
      <c r="G1242" s="96"/>
      <c r="H1242" s="96"/>
      <c r="I1242" s="97"/>
      <c r="J1242" s="97"/>
      <c r="K1242" s="97"/>
      <c r="L1242" s="97"/>
      <c r="M1242" s="97"/>
      <c r="N1242" s="98" t="str">
        <f ca="1" t="shared" si="76"/>
        <v/>
      </c>
      <c r="O1242" s="98" t="str">
        <f ca="1">IF(A1242="","",IF(ISERROR(MATCH($I1242,SorP!B:B,0)),"",INDIRECT("'SorP'!$A$"&amp;MATCH($N1242&amp;$I1242,SorP!C:C,0))))</f>
        <v/>
      </c>
      <c r="P1242" s="99"/>
      <c r="Q1242" s="74" t="str">
        <f t="shared" si="77"/>
        <v/>
      </c>
      <c r="R1242" s="74" t="b">
        <f t="shared" si="78"/>
        <v>1</v>
      </c>
      <c r="S1242" s="74" t="str">
        <f t="shared" si="79"/>
        <v/>
      </c>
    </row>
    <row r="1243" s="74" customFormat="1" ht="20.15" customHeight="1" spans="1:19">
      <c r="A1243" s="95"/>
      <c r="B1243" s="95"/>
      <c r="C1243" s="95"/>
      <c r="D1243" s="95"/>
      <c r="E1243" s="95"/>
      <c r="F1243" s="95"/>
      <c r="G1243" s="96"/>
      <c r="H1243" s="96"/>
      <c r="I1243" s="97"/>
      <c r="J1243" s="97"/>
      <c r="K1243" s="97"/>
      <c r="L1243" s="97"/>
      <c r="M1243" s="97"/>
      <c r="N1243" s="98" t="str">
        <f ca="1" t="shared" si="76"/>
        <v/>
      </c>
      <c r="O1243" s="98" t="str">
        <f ca="1">IF(A1243="","",IF(ISERROR(MATCH($I1243,SorP!B:B,0)),"",INDIRECT("'SorP'!$A$"&amp;MATCH($N1243&amp;$I1243,SorP!C:C,0))))</f>
        <v/>
      </c>
      <c r="P1243" s="99"/>
      <c r="Q1243" s="74" t="str">
        <f t="shared" si="77"/>
        <v/>
      </c>
      <c r="R1243" s="74" t="b">
        <f t="shared" si="78"/>
        <v>1</v>
      </c>
      <c r="S1243" s="74" t="str">
        <f t="shared" si="79"/>
        <v/>
      </c>
    </row>
    <row r="1244" s="74" customFormat="1" ht="20.15" customHeight="1" spans="1:19">
      <c r="A1244" s="95"/>
      <c r="B1244" s="95"/>
      <c r="C1244" s="95"/>
      <c r="D1244" s="95"/>
      <c r="E1244" s="95"/>
      <c r="F1244" s="95"/>
      <c r="G1244" s="96"/>
      <c r="H1244" s="96"/>
      <c r="I1244" s="97"/>
      <c r="J1244" s="97"/>
      <c r="K1244" s="97"/>
      <c r="L1244" s="97"/>
      <c r="M1244" s="97"/>
      <c r="N1244" s="98" t="str">
        <f ca="1" t="shared" si="76"/>
        <v/>
      </c>
      <c r="O1244" s="98" t="str">
        <f ca="1">IF(A1244="","",IF(ISERROR(MATCH($I1244,SorP!B:B,0)),"",INDIRECT("'SorP'!$A$"&amp;MATCH($N1244&amp;$I1244,SorP!C:C,0))))</f>
        <v/>
      </c>
      <c r="P1244" s="99"/>
      <c r="Q1244" s="74" t="str">
        <f t="shared" si="77"/>
        <v/>
      </c>
      <c r="R1244" s="74" t="b">
        <f t="shared" si="78"/>
        <v>1</v>
      </c>
      <c r="S1244" s="74" t="str">
        <f t="shared" si="79"/>
        <v/>
      </c>
    </row>
    <row r="1245" s="74" customFormat="1" ht="20.15" customHeight="1" spans="1:19">
      <c r="A1245" s="95"/>
      <c r="B1245" s="95"/>
      <c r="C1245" s="95"/>
      <c r="D1245" s="95"/>
      <c r="E1245" s="95"/>
      <c r="F1245" s="95"/>
      <c r="G1245" s="96"/>
      <c r="H1245" s="96"/>
      <c r="I1245" s="97"/>
      <c r="J1245" s="97"/>
      <c r="K1245" s="97"/>
      <c r="L1245" s="97"/>
      <c r="M1245" s="97"/>
      <c r="N1245" s="98" t="str">
        <f ca="1" t="shared" si="76"/>
        <v/>
      </c>
      <c r="O1245" s="98" t="str">
        <f ca="1">IF(A1245="","",IF(ISERROR(MATCH($I1245,SorP!B:B,0)),"",INDIRECT("'SorP'!$A$"&amp;MATCH($N1245&amp;$I1245,SorP!C:C,0))))</f>
        <v/>
      </c>
      <c r="P1245" s="99"/>
      <c r="Q1245" s="74" t="str">
        <f t="shared" si="77"/>
        <v/>
      </c>
      <c r="R1245" s="74" t="b">
        <f t="shared" si="78"/>
        <v>1</v>
      </c>
      <c r="S1245" s="74" t="str">
        <f t="shared" si="79"/>
        <v/>
      </c>
    </row>
    <row r="1246" s="74" customFormat="1" ht="20.15" customHeight="1" spans="1:19">
      <c r="A1246" s="95"/>
      <c r="B1246" s="95"/>
      <c r="C1246" s="95"/>
      <c r="D1246" s="95"/>
      <c r="E1246" s="95"/>
      <c r="F1246" s="95"/>
      <c r="G1246" s="96"/>
      <c r="H1246" s="96"/>
      <c r="I1246" s="97"/>
      <c r="J1246" s="97"/>
      <c r="K1246" s="97"/>
      <c r="L1246" s="97"/>
      <c r="M1246" s="97"/>
      <c r="N1246" s="98" t="str">
        <f ca="1" t="shared" si="76"/>
        <v/>
      </c>
      <c r="O1246" s="98" t="str">
        <f ca="1">IF(A1246="","",IF(ISERROR(MATCH($I1246,SorP!B:B,0)),"",INDIRECT("'SorP'!$A$"&amp;MATCH($N1246&amp;$I1246,SorP!C:C,0))))</f>
        <v/>
      </c>
      <c r="P1246" s="99"/>
      <c r="Q1246" s="74" t="str">
        <f t="shared" si="77"/>
        <v/>
      </c>
      <c r="R1246" s="74" t="b">
        <f t="shared" si="78"/>
        <v>1</v>
      </c>
      <c r="S1246" s="74" t="str">
        <f t="shared" si="79"/>
        <v/>
      </c>
    </row>
    <row r="1247" s="74" customFormat="1" ht="20.15" customHeight="1" spans="1:19">
      <c r="A1247" s="95"/>
      <c r="B1247" s="95"/>
      <c r="C1247" s="95"/>
      <c r="D1247" s="95"/>
      <c r="E1247" s="95"/>
      <c r="F1247" s="95"/>
      <c r="G1247" s="96"/>
      <c r="H1247" s="96"/>
      <c r="I1247" s="97"/>
      <c r="J1247" s="97"/>
      <c r="K1247" s="97"/>
      <c r="L1247" s="97"/>
      <c r="M1247" s="97"/>
      <c r="N1247" s="98" t="str">
        <f ca="1" t="shared" si="76"/>
        <v/>
      </c>
      <c r="O1247" s="98" t="str">
        <f ca="1">IF(A1247="","",IF(ISERROR(MATCH($I1247,SorP!B:B,0)),"",INDIRECT("'SorP'!$A$"&amp;MATCH($N1247&amp;$I1247,SorP!C:C,0))))</f>
        <v/>
      </c>
      <c r="P1247" s="99"/>
      <c r="Q1247" s="74" t="str">
        <f t="shared" si="77"/>
        <v/>
      </c>
      <c r="R1247" s="74" t="b">
        <f t="shared" si="78"/>
        <v>1</v>
      </c>
      <c r="S1247" s="74" t="str">
        <f t="shared" si="79"/>
        <v/>
      </c>
    </row>
    <row r="1248" s="74" customFormat="1" ht="20.15" customHeight="1" spans="1:19">
      <c r="A1248" s="95"/>
      <c r="B1248" s="95"/>
      <c r="C1248" s="95"/>
      <c r="D1248" s="95"/>
      <c r="E1248" s="95"/>
      <c r="F1248" s="95"/>
      <c r="G1248" s="96"/>
      <c r="H1248" s="96"/>
      <c r="I1248" s="97"/>
      <c r="J1248" s="97"/>
      <c r="K1248" s="97"/>
      <c r="L1248" s="97"/>
      <c r="M1248" s="97"/>
      <c r="N1248" s="98" t="str">
        <f ca="1" t="shared" si="76"/>
        <v/>
      </c>
      <c r="O1248" s="98" t="str">
        <f ca="1">IF(A1248="","",IF(ISERROR(MATCH($I1248,SorP!B:B,0)),"",INDIRECT("'SorP'!$A$"&amp;MATCH($N1248&amp;$I1248,SorP!C:C,0))))</f>
        <v/>
      </c>
      <c r="P1248" s="99"/>
      <c r="Q1248" s="74" t="str">
        <f t="shared" si="77"/>
        <v/>
      </c>
      <c r="R1248" s="74" t="b">
        <f t="shared" si="78"/>
        <v>1</v>
      </c>
      <c r="S1248" s="74" t="str">
        <f t="shared" si="79"/>
        <v/>
      </c>
    </row>
    <row r="1249" s="74" customFormat="1" ht="20.15" customHeight="1" spans="1:19">
      <c r="A1249" s="95"/>
      <c r="B1249" s="95"/>
      <c r="C1249" s="95"/>
      <c r="D1249" s="95"/>
      <c r="E1249" s="95"/>
      <c r="F1249" s="95"/>
      <c r="G1249" s="96"/>
      <c r="H1249" s="96"/>
      <c r="I1249" s="97"/>
      <c r="J1249" s="97"/>
      <c r="K1249" s="97"/>
      <c r="L1249" s="97"/>
      <c r="M1249" s="97"/>
      <c r="N1249" s="98" t="str">
        <f ca="1" t="shared" si="76"/>
        <v/>
      </c>
      <c r="O1249" s="98" t="str">
        <f ca="1">IF(A1249="","",IF(ISERROR(MATCH($I1249,SorP!B:B,0)),"",INDIRECT("'SorP'!$A$"&amp;MATCH($N1249&amp;$I1249,SorP!C:C,0))))</f>
        <v/>
      </c>
      <c r="P1249" s="99"/>
      <c r="Q1249" s="74" t="str">
        <f t="shared" si="77"/>
        <v/>
      </c>
      <c r="R1249" s="74" t="b">
        <f t="shared" si="78"/>
        <v>1</v>
      </c>
      <c r="S1249" s="74" t="str">
        <f t="shared" si="79"/>
        <v/>
      </c>
    </row>
    <row r="1250" s="74" customFormat="1" ht="20.15" customHeight="1" spans="1:19">
      <c r="A1250" s="95"/>
      <c r="B1250" s="95"/>
      <c r="C1250" s="95"/>
      <c r="D1250" s="95"/>
      <c r="E1250" s="95"/>
      <c r="F1250" s="95"/>
      <c r="G1250" s="96"/>
      <c r="H1250" s="96"/>
      <c r="I1250" s="97"/>
      <c r="J1250" s="97"/>
      <c r="K1250" s="97"/>
      <c r="L1250" s="97"/>
      <c r="M1250" s="97"/>
      <c r="N1250" s="98" t="str">
        <f ca="1" t="shared" si="76"/>
        <v/>
      </c>
      <c r="O1250" s="98" t="str">
        <f ca="1">IF(A1250="","",IF(ISERROR(MATCH($I1250,SorP!B:B,0)),"",INDIRECT("'SorP'!$A$"&amp;MATCH($N1250&amp;$I1250,SorP!C:C,0))))</f>
        <v/>
      </c>
      <c r="P1250" s="99"/>
      <c r="Q1250" s="74" t="str">
        <f t="shared" si="77"/>
        <v/>
      </c>
      <c r="R1250" s="74" t="b">
        <f t="shared" si="78"/>
        <v>1</v>
      </c>
      <c r="S1250" s="74" t="str">
        <f t="shared" si="79"/>
        <v/>
      </c>
    </row>
    <row r="1251" s="74" customFormat="1" ht="20.15" customHeight="1" spans="1:19">
      <c r="A1251" s="95"/>
      <c r="B1251" s="95"/>
      <c r="C1251" s="95"/>
      <c r="D1251" s="95"/>
      <c r="E1251" s="95"/>
      <c r="F1251" s="95"/>
      <c r="G1251" s="96"/>
      <c r="H1251" s="96"/>
      <c r="I1251" s="97"/>
      <c r="J1251" s="97"/>
      <c r="K1251" s="97"/>
      <c r="L1251" s="97"/>
      <c r="M1251" s="97"/>
      <c r="N1251" s="98" t="str">
        <f ca="1" t="shared" si="76"/>
        <v/>
      </c>
      <c r="O1251" s="98" t="str">
        <f ca="1">IF(A1251="","",IF(ISERROR(MATCH($I1251,SorP!B:B,0)),"",INDIRECT("'SorP'!$A$"&amp;MATCH($N1251&amp;$I1251,SorP!C:C,0))))</f>
        <v/>
      </c>
      <c r="P1251" s="99"/>
      <c r="Q1251" s="74" t="str">
        <f t="shared" si="77"/>
        <v/>
      </c>
      <c r="R1251" s="74" t="b">
        <f t="shared" si="78"/>
        <v>1</v>
      </c>
      <c r="S1251" s="74" t="str">
        <f t="shared" si="79"/>
        <v/>
      </c>
    </row>
    <row r="1252" s="74" customFormat="1" ht="20.15" customHeight="1" spans="1:19">
      <c r="A1252" s="95"/>
      <c r="B1252" s="95"/>
      <c r="C1252" s="95"/>
      <c r="D1252" s="95"/>
      <c r="E1252" s="95"/>
      <c r="F1252" s="95"/>
      <c r="G1252" s="96"/>
      <c r="H1252" s="96"/>
      <c r="I1252" s="97"/>
      <c r="J1252" s="97"/>
      <c r="K1252" s="97"/>
      <c r="L1252" s="97"/>
      <c r="M1252" s="97"/>
      <c r="N1252" s="98" t="str">
        <f ca="1" t="shared" si="76"/>
        <v/>
      </c>
      <c r="O1252" s="98" t="str">
        <f ca="1">IF(A1252="","",IF(ISERROR(MATCH($I1252,SorP!B:B,0)),"",INDIRECT("'SorP'!$A$"&amp;MATCH($N1252&amp;$I1252,SorP!C:C,0))))</f>
        <v/>
      </c>
      <c r="P1252" s="99"/>
      <c r="Q1252" s="74" t="str">
        <f t="shared" si="77"/>
        <v/>
      </c>
      <c r="R1252" s="74" t="b">
        <f t="shared" si="78"/>
        <v>1</v>
      </c>
      <c r="S1252" s="74" t="str">
        <f t="shared" si="79"/>
        <v/>
      </c>
    </row>
    <row r="1253" s="74" customFormat="1" ht="20.15" customHeight="1" spans="1:19">
      <c r="A1253" s="95"/>
      <c r="B1253" s="95"/>
      <c r="C1253" s="95"/>
      <c r="D1253" s="95"/>
      <c r="E1253" s="95"/>
      <c r="F1253" s="95"/>
      <c r="G1253" s="96"/>
      <c r="H1253" s="96"/>
      <c r="I1253" s="97"/>
      <c r="J1253" s="97"/>
      <c r="K1253" s="97"/>
      <c r="L1253" s="97"/>
      <c r="M1253" s="97"/>
      <c r="N1253" s="98" t="str">
        <f ca="1" t="shared" si="76"/>
        <v/>
      </c>
      <c r="O1253" s="98" t="str">
        <f ca="1">IF(A1253="","",IF(ISERROR(MATCH($I1253,SorP!B:B,0)),"",INDIRECT("'SorP'!$A$"&amp;MATCH($N1253&amp;$I1253,SorP!C:C,0))))</f>
        <v/>
      </c>
      <c r="P1253" s="99"/>
      <c r="Q1253" s="74" t="str">
        <f t="shared" si="77"/>
        <v/>
      </c>
      <c r="R1253" s="74" t="b">
        <f t="shared" si="78"/>
        <v>1</v>
      </c>
      <c r="S1253" s="74" t="str">
        <f t="shared" si="79"/>
        <v/>
      </c>
    </row>
    <row r="1254" s="74" customFormat="1" ht="20.15" customHeight="1" spans="1:19">
      <c r="A1254" s="95"/>
      <c r="B1254" s="95"/>
      <c r="C1254" s="95"/>
      <c r="D1254" s="95"/>
      <c r="E1254" s="95"/>
      <c r="F1254" s="95"/>
      <c r="G1254" s="96"/>
      <c r="H1254" s="96"/>
      <c r="I1254" s="97"/>
      <c r="J1254" s="97"/>
      <c r="K1254" s="97"/>
      <c r="L1254" s="97"/>
      <c r="M1254" s="97"/>
      <c r="N1254" s="98" t="str">
        <f ca="1" t="shared" si="76"/>
        <v/>
      </c>
      <c r="O1254" s="98" t="str">
        <f ca="1">IF(A1254="","",IF(ISERROR(MATCH($I1254,SorP!B:B,0)),"",INDIRECT("'SorP'!$A$"&amp;MATCH($N1254&amp;$I1254,SorP!C:C,0))))</f>
        <v/>
      </c>
      <c r="P1254" s="99"/>
      <c r="Q1254" s="74" t="str">
        <f t="shared" si="77"/>
        <v/>
      </c>
      <c r="R1254" s="74" t="b">
        <f t="shared" si="78"/>
        <v>1</v>
      </c>
      <c r="S1254" s="74" t="str">
        <f t="shared" si="79"/>
        <v/>
      </c>
    </row>
    <row r="1255" s="74" customFormat="1" ht="20.15" customHeight="1" spans="1:19">
      <c r="A1255" s="95"/>
      <c r="B1255" s="95"/>
      <c r="C1255" s="95"/>
      <c r="D1255" s="95"/>
      <c r="E1255" s="95"/>
      <c r="F1255" s="95"/>
      <c r="G1255" s="96"/>
      <c r="H1255" s="96"/>
      <c r="I1255" s="97"/>
      <c r="J1255" s="97"/>
      <c r="K1255" s="97"/>
      <c r="L1255" s="97"/>
      <c r="M1255" s="97"/>
      <c r="N1255" s="98" t="str">
        <f ca="1" t="shared" si="76"/>
        <v/>
      </c>
      <c r="O1255" s="98" t="str">
        <f ca="1">IF(A1255="","",IF(ISERROR(MATCH($I1255,SorP!B:B,0)),"",INDIRECT("'SorP'!$A$"&amp;MATCH($N1255&amp;$I1255,SorP!C:C,0))))</f>
        <v/>
      </c>
      <c r="P1255" s="99"/>
      <c r="Q1255" s="74" t="str">
        <f t="shared" si="77"/>
        <v/>
      </c>
      <c r="R1255" s="74" t="b">
        <f t="shared" si="78"/>
        <v>1</v>
      </c>
      <c r="S1255" s="74" t="str">
        <f t="shared" si="79"/>
        <v/>
      </c>
    </row>
    <row r="1256" s="74" customFormat="1" ht="20.15" customHeight="1" spans="1:19">
      <c r="A1256" s="95"/>
      <c r="B1256" s="95"/>
      <c r="C1256" s="95"/>
      <c r="D1256" s="95"/>
      <c r="E1256" s="95"/>
      <c r="F1256" s="95"/>
      <c r="G1256" s="96"/>
      <c r="H1256" s="96"/>
      <c r="I1256" s="97"/>
      <c r="J1256" s="97"/>
      <c r="K1256" s="97"/>
      <c r="L1256" s="97"/>
      <c r="M1256" s="97"/>
      <c r="N1256" s="98" t="str">
        <f ca="1" t="shared" si="76"/>
        <v/>
      </c>
      <c r="O1256" s="98" t="str">
        <f ca="1">IF(A1256="","",IF(ISERROR(MATCH($I1256,SorP!B:B,0)),"",INDIRECT("'SorP'!$A$"&amp;MATCH($N1256&amp;$I1256,SorP!C:C,0))))</f>
        <v/>
      </c>
      <c r="P1256" s="99"/>
      <c r="Q1256" s="74" t="str">
        <f t="shared" si="77"/>
        <v/>
      </c>
      <c r="R1256" s="74" t="b">
        <f t="shared" si="78"/>
        <v>1</v>
      </c>
      <c r="S1256" s="74" t="str">
        <f t="shared" si="79"/>
        <v/>
      </c>
    </row>
    <row r="1257" s="74" customFormat="1" ht="20.15" customHeight="1" spans="1:19">
      <c r="A1257" s="95"/>
      <c r="B1257" s="95"/>
      <c r="C1257" s="95"/>
      <c r="D1257" s="95"/>
      <c r="E1257" s="95"/>
      <c r="F1257" s="95"/>
      <c r="G1257" s="96"/>
      <c r="H1257" s="96"/>
      <c r="I1257" s="97"/>
      <c r="J1257" s="97"/>
      <c r="K1257" s="97"/>
      <c r="L1257" s="97"/>
      <c r="M1257" s="97"/>
      <c r="N1257" s="98" t="str">
        <f ca="1" t="shared" si="76"/>
        <v/>
      </c>
      <c r="O1257" s="98" t="str">
        <f ca="1">IF(A1257="","",IF(ISERROR(MATCH($I1257,SorP!B:B,0)),"",INDIRECT("'SorP'!$A$"&amp;MATCH($N1257&amp;$I1257,SorP!C:C,0))))</f>
        <v/>
      </c>
      <c r="P1257" s="99"/>
      <c r="Q1257" s="74" t="str">
        <f t="shared" si="77"/>
        <v/>
      </c>
      <c r="R1257" s="74" t="b">
        <f t="shared" si="78"/>
        <v>1</v>
      </c>
      <c r="S1257" s="74" t="str">
        <f t="shared" si="79"/>
        <v/>
      </c>
    </row>
    <row r="1258" s="74" customFormat="1" ht="20.15" customHeight="1" spans="1:19">
      <c r="A1258" s="95"/>
      <c r="B1258" s="95"/>
      <c r="C1258" s="95"/>
      <c r="D1258" s="95"/>
      <c r="E1258" s="95"/>
      <c r="F1258" s="95"/>
      <c r="G1258" s="96"/>
      <c r="H1258" s="96"/>
      <c r="I1258" s="97"/>
      <c r="J1258" s="97"/>
      <c r="K1258" s="97"/>
      <c r="L1258" s="97"/>
      <c r="M1258" s="97"/>
      <c r="N1258" s="98" t="str">
        <f ca="1" t="shared" si="76"/>
        <v/>
      </c>
      <c r="O1258" s="98" t="str">
        <f ca="1">IF(A1258="","",IF(ISERROR(MATCH($I1258,SorP!B:B,0)),"",INDIRECT("'SorP'!$A$"&amp;MATCH($N1258&amp;$I1258,SorP!C:C,0))))</f>
        <v/>
      </c>
      <c r="P1258" s="99"/>
      <c r="Q1258" s="74" t="str">
        <f t="shared" si="77"/>
        <v/>
      </c>
      <c r="R1258" s="74" t="b">
        <f t="shared" si="78"/>
        <v>1</v>
      </c>
      <c r="S1258" s="74" t="str">
        <f t="shared" si="79"/>
        <v/>
      </c>
    </row>
    <row r="1259" s="74" customFormat="1" ht="20.15" customHeight="1" spans="1:19">
      <c r="A1259" s="95"/>
      <c r="B1259" s="95"/>
      <c r="C1259" s="95"/>
      <c r="D1259" s="95"/>
      <c r="E1259" s="95"/>
      <c r="F1259" s="95"/>
      <c r="G1259" s="96"/>
      <c r="H1259" s="96"/>
      <c r="I1259" s="97"/>
      <c r="J1259" s="97"/>
      <c r="K1259" s="97"/>
      <c r="L1259" s="97"/>
      <c r="M1259" s="97"/>
      <c r="N1259" s="98" t="str">
        <f ca="1" t="shared" si="76"/>
        <v/>
      </c>
      <c r="O1259" s="98" t="str">
        <f ca="1">IF(A1259="","",IF(ISERROR(MATCH($I1259,SorP!B:B,0)),"",INDIRECT("'SorP'!$A$"&amp;MATCH($N1259&amp;$I1259,SorP!C:C,0))))</f>
        <v/>
      </c>
      <c r="P1259" s="99"/>
      <c r="Q1259" s="74" t="str">
        <f t="shared" si="77"/>
        <v/>
      </c>
      <c r="R1259" s="74" t="b">
        <f t="shared" si="78"/>
        <v>1</v>
      </c>
      <c r="S1259" s="74" t="str">
        <f t="shared" si="79"/>
        <v/>
      </c>
    </row>
    <row r="1260" s="74" customFormat="1" ht="20.15" customHeight="1" spans="1:19">
      <c r="A1260" s="95"/>
      <c r="B1260" s="95"/>
      <c r="C1260" s="95"/>
      <c r="D1260" s="95"/>
      <c r="E1260" s="95"/>
      <c r="F1260" s="95"/>
      <c r="G1260" s="96"/>
      <c r="H1260" s="96"/>
      <c r="I1260" s="97"/>
      <c r="J1260" s="97"/>
      <c r="K1260" s="97"/>
      <c r="L1260" s="97"/>
      <c r="M1260" s="97"/>
      <c r="N1260" s="98" t="str">
        <f ca="1" t="shared" si="76"/>
        <v/>
      </c>
      <c r="O1260" s="98" t="str">
        <f ca="1">IF(A1260="","",IF(ISERROR(MATCH($I1260,SorP!B:B,0)),"",INDIRECT("'SorP'!$A$"&amp;MATCH($N1260&amp;$I1260,SorP!C:C,0))))</f>
        <v/>
      </c>
      <c r="P1260" s="99"/>
      <c r="Q1260" s="74" t="str">
        <f t="shared" si="77"/>
        <v/>
      </c>
      <c r="R1260" s="74" t="b">
        <f t="shared" si="78"/>
        <v>1</v>
      </c>
      <c r="S1260" s="74" t="str">
        <f t="shared" si="79"/>
        <v/>
      </c>
    </row>
    <row r="1261" s="74" customFormat="1" ht="20.15" customHeight="1" spans="1:19">
      <c r="A1261" s="95"/>
      <c r="B1261" s="95"/>
      <c r="C1261" s="95"/>
      <c r="D1261" s="95"/>
      <c r="E1261" s="95"/>
      <c r="F1261" s="95"/>
      <c r="G1261" s="96"/>
      <c r="H1261" s="96"/>
      <c r="I1261" s="97"/>
      <c r="J1261" s="97"/>
      <c r="K1261" s="97"/>
      <c r="L1261" s="97"/>
      <c r="M1261" s="97"/>
      <c r="N1261" s="98" t="str">
        <f ca="1" t="shared" si="76"/>
        <v/>
      </c>
      <c r="O1261" s="98" t="str">
        <f ca="1">IF(A1261="","",IF(ISERROR(MATCH($I1261,SorP!B:B,0)),"",INDIRECT("'SorP'!$A$"&amp;MATCH($N1261&amp;$I1261,SorP!C:C,0))))</f>
        <v/>
      </c>
      <c r="P1261" s="99"/>
      <c r="Q1261" s="74" t="str">
        <f t="shared" si="77"/>
        <v/>
      </c>
      <c r="R1261" s="74" t="b">
        <f t="shared" si="78"/>
        <v>1</v>
      </c>
      <c r="S1261" s="74" t="str">
        <f t="shared" si="79"/>
        <v/>
      </c>
    </row>
    <row r="1262" s="74" customFormat="1" ht="20.15" customHeight="1" spans="1:19">
      <c r="A1262" s="95"/>
      <c r="B1262" s="95"/>
      <c r="C1262" s="95"/>
      <c r="D1262" s="95"/>
      <c r="E1262" s="95"/>
      <c r="F1262" s="95"/>
      <c r="G1262" s="96"/>
      <c r="H1262" s="96"/>
      <c r="I1262" s="97"/>
      <c r="J1262" s="97"/>
      <c r="K1262" s="97"/>
      <c r="L1262" s="97"/>
      <c r="M1262" s="97"/>
      <c r="N1262" s="98" t="str">
        <f ca="1" t="shared" si="76"/>
        <v/>
      </c>
      <c r="O1262" s="98" t="str">
        <f ca="1">IF(A1262="","",IF(ISERROR(MATCH($I1262,SorP!B:B,0)),"",INDIRECT("'SorP'!$A$"&amp;MATCH($N1262&amp;$I1262,SorP!C:C,0))))</f>
        <v/>
      </c>
      <c r="P1262" s="99"/>
      <c r="Q1262" s="74" t="str">
        <f t="shared" si="77"/>
        <v/>
      </c>
      <c r="R1262" s="74" t="b">
        <f t="shared" si="78"/>
        <v>1</v>
      </c>
      <c r="S1262" s="74" t="str">
        <f t="shared" si="79"/>
        <v/>
      </c>
    </row>
    <row r="1263" s="74" customFormat="1" ht="20.15" customHeight="1" spans="1:19">
      <c r="A1263" s="95"/>
      <c r="B1263" s="95"/>
      <c r="C1263" s="95"/>
      <c r="D1263" s="95"/>
      <c r="E1263" s="95"/>
      <c r="F1263" s="95"/>
      <c r="G1263" s="96"/>
      <c r="H1263" s="96"/>
      <c r="I1263" s="97"/>
      <c r="J1263" s="97"/>
      <c r="K1263" s="97"/>
      <c r="L1263" s="97"/>
      <c r="M1263" s="97"/>
      <c r="N1263" s="98" t="str">
        <f ca="1" t="shared" si="76"/>
        <v/>
      </c>
      <c r="O1263" s="98" t="str">
        <f ca="1">IF(A1263="","",IF(ISERROR(MATCH($I1263,SorP!B:B,0)),"",INDIRECT("'SorP'!$A$"&amp;MATCH($N1263&amp;$I1263,SorP!C:C,0))))</f>
        <v/>
      </c>
      <c r="P1263" s="99"/>
      <c r="Q1263" s="74" t="str">
        <f t="shared" si="77"/>
        <v/>
      </c>
      <c r="R1263" s="74" t="b">
        <f t="shared" si="78"/>
        <v>1</v>
      </c>
      <c r="S1263" s="74" t="str">
        <f t="shared" si="79"/>
        <v/>
      </c>
    </row>
    <row r="1264" s="74" customFormat="1" ht="20.15" customHeight="1" spans="1:19">
      <c r="A1264" s="95"/>
      <c r="B1264" s="95"/>
      <c r="C1264" s="95"/>
      <c r="D1264" s="95"/>
      <c r="E1264" s="95"/>
      <c r="F1264" s="95"/>
      <c r="G1264" s="96"/>
      <c r="H1264" s="96"/>
      <c r="I1264" s="97"/>
      <c r="J1264" s="97"/>
      <c r="K1264" s="97"/>
      <c r="L1264" s="97"/>
      <c r="M1264" s="97"/>
      <c r="N1264" s="98" t="str">
        <f ca="1" t="shared" si="76"/>
        <v/>
      </c>
      <c r="O1264" s="98" t="str">
        <f ca="1">IF(A1264="","",IF(ISERROR(MATCH($I1264,SorP!B:B,0)),"",INDIRECT("'SorP'!$A$"&amp;MATCH($N1264&amp;$I1264,SorP!C:C,0))))</f>
        <v/>
      </c>
      <c r="P1264" s="99"/>
      <c r="Q1264" s="74" t="str">
        <f t="shared" si="77"/>
        <v/>
      </c>
      <c r="R1264" s="74" t="b">
        <f t="shared" si="78"/>
        <v>1</v>
      </c>
      <c r="S1264" s="74" t="str">
        <f t="shared" si="79"/>
        <v/>
      </c>
    </row>
    <row r="1265" s="74" customFormat="1" ht="20.15" customHeight="1" spans="1:19">
      <c r="A1265" s="95"/>
      <c r="B1265" s="95"/>
      <c r="C1265" s="95"/>
      <c r="D1265" s="95"/>
      <c r="E1265" s="95"/>
      <c r="F1265" s="95"/>
      <c r="G1265" s="96"/>
      <c r="H1265" s="96"/>
      <c r="I1265" s="97"/>
      <c r="J1265" s="97"/>
      <c r="K1265" s="97"/>
      <c r="L1265" s="97"/>
      <c r="M1265" s="97"/>
      <c r="N1265" s="98" t="str">
        <f ca="1" t="shared" si="76"/>
        <v/>
      </c>
      <c r="O1265" s="98" t="str">
        <f ca="1">IF(A1265="","",IF(ISERROR(MATCH($I1265,SorP!B:B,0)),"",INDIRECT("'SorP'!$A$"&amp;MATCH($N1265&amp;$I1265,SorP!C:C,0))))</f>
        <v/>
      </c>
      <c r="P1265" s="99"/>
      <c r="Q1265" s="74" t="str">
        <f t="shared" si="77"/>
        <v/>
      </c>
      <c r="R1265" s="74" t="b">
        <f t="shared" si="78"/>
        <v>1</v>
      </c>
      <c r="S1265" s="74" t="str">
        <f t="shared" si="79"/>
        <v/>
      </c>
    </row>
    <row r="1266" s="74" customFormat="1" ht="20.15" customHeight="1" spans="1:19">
      <c r="A1266" s="95"/>
      <c r="B1266" s="95"/>
      <c r="C1266" s="95"/>
      <c r="D1266" s="95"/>
      <c r="E1266" s="95"/>
      <c r="F1266" s="95"/>
      <c r="G1266" s="96"/>
      <c r="H1266" s="96"/>
      <c r="I1266" s="97"/>
      <c r="J1266" s="97"/>
      <c r="K1266" s="97"/>
      <c r="L1266" s="97"/>
      <c r="M1266" s="97"/>
      <c r="N1266" s="98" t="str">
        <f ca="1" t="shared" si="76"/>
        <v/>
      </c>
      <c r="O1266" s="98" t="str">
        <f ca="1">IF(A1266="","",IF(ISERROR(MATCH($I1266,SorP!B:B,0)),"",INDIRECT("'SorP'!$A$"&amp;MATCH($N1266&amp;$I1266,SorP!C:C,0))))</f>
        <v/>
      </c>
      <c r="P1266" s="99"/>
      <c r="Q1266" s="74" t="str">
        <f t="shared" si="77"/>
        <v/>
      </c>
      <c r="R1266" s="74" t="b">
        <f t="shared" si="78"/>
        <v>1</v>
      </c>
      <c r="S1266" s="74" t="str">
        <f t="shared" si="79"/>
        <v/>
      </c>
    </row>
    <row r="1267" s="74" customFormat="1" ht="20.15" customHeight="1" spans="1:19">
      <c r="A1267" s="95"/>
      <c r="B1267" s="95"/>
      <c r="C1267" s="95"/>
      <c r="D1267" s="95"/>
      <c r="E1267" s="95"/>
      <c r="F1267" s="95"/>
      <c r="G1267" s="96"/>
      <c r="H1267" s="96"/>
      <c r="I1267" s="97"/>
      <c r="J1267" s="97"/>
      <c r="K1267" s="97"/>
      <c r="L1267" s="97"/>
      <c r="M1267" s="97"/>
      <c r="N1267" s="98" t="str">
        <f ca="1" t="shared" si="76"/>
        <v/>
      </c>
      <c r="O1267" s="98" t="str">
        <f ca="1">IF(A1267="","",IF(ISERROR(MATCH($I1267,SorP!B:B,0)),"",INDIRECT("'SorP'!$A$"&amp;MATCH($N1267&amp;$I1267,SorP!C:C,0))))</f>
        <v/>
      </c>
      <c r="P1267" s="99"/>
      <c r="Q1267" s="74" t="str">
        <f t="shared" si="77"/>
        <v/>
      </c>
      <c r="R1267" s="74" t="b">
        <f t="shared" si="78"/>
        <v>1</v>
      </c>
      <c r="S1267" s="74" t="str">
        <f t="shared" si="79"/>
        <v/>
      </c>
    </row>
    <row r="1268" s="74" customFormat="1" ht="20.15" customHeight="1" spans="1:19">
      <c r="A1268" s="95"/>
      <c r="B1268" s="95"/>
      <c r="C1268" s="95"/>
      <c r="D1268" s="95"/>
      <c r="E1268" s="95"/>
      <c r="F1268" s="95"/>
      <c r="G1268" s="96"/>
      <c r="H1268" s="96"/>
      <c r="I1268" s="97"/>
      <c r="J1268" s="97"/>
      <c r="K1268" s="97"/>
      <c r="L1268" s="97"/>
      <c r="M1268" s="97"/>
      <c r="N1268" s="98" t="str">
        <f ca="1" t="shared" si="76"/>
        <v/>
      </c>
      <c r="O1268" s="98" t="str">
        <f ca="1">IF(A1268="","",IF(ISERROR(MATCH($I1268,SorP!B:B,0)),"",INDIRECT("'SorP'!$A$"&amp;MATCH($N1268&amp;$I1268,SorP!C:C,0))))</f>
        <v/>
      </c>
      <c r="P1268" s="99"/>
      <c r="Q1268" s="74" t="str">
        <f t="shared" si="77"/>
        <v/>
      </c>
      <c r="R1268" s="74" t="b">
        <f t="shared" si="78"/>
        <v>1</v>
      </c>
      <c r="S1268" s="74" t="str">
        <f t="shared" si="79"/>
        <v/>
      </c>
    </row>
    <row r="1269" s="74" customFormat="1" ht="20.15" customHeight="1" spans="1:19">
      <c r="A1269" s="95"/>
      <c r="B1269" s="95"/>
      <c r="C1269" s="95"/>
      <c r="D1269" s="95"/>
      <c r="E1269" s="95"/>
      <c r="F1269" s="95"/>
      <c r="G1269" s="96"/>
      <c r="H1269" s="96"/>
      <c r="I1269" s="97"/>
      <c r="J1269" s="97"/>
      <c r="K1269" s="97"/>
      <c r="L1269" s="97"/>
      <c r="M1269" s="97"/>
      <c r="N1269" s="98" t="str">
        <f ca="1" t="shared" si="76"/>
        <v/>
      </c>
      <c r="O1269" s="98" t="str">
        <f ca="1">IF(A1269="","",IF(ISERROR(MATCH($I1269,SorP!B:B,0)),"",INDIRECT("'SorP'!$A$"&amp;MATCH($N1269&amp;$I1269,SorP!C:C,0))))</f>
        <v/>
      </c>
      <c r="P1269" s="99"/>
      <c r="Q1269" s="74" t="str">
        <f t="shared" si="77"/>
        <v/>
      </c>
      <c r="R1269" s="74" t="b">
        <f t="shared" si="78"/>
        <v>1</v>
      </c>
      <c r="S1269" s="74" t="str">
        <f t="shared" si="79"/>
        <v/>
      </c>
    </row>
    <row r="1270" s="74" customFormat="1" ht="20.15" customHeight="1" spans="1:19">
      <c r="A1270" s="95"/>
      <c r="B1270" s="95"/>
      <c r="C1270" s="95"/>
      <c r="D1270" s="95"/>
      <c r="E1270" s="95"/>
      <c r="F1270" s="95"/>
      <c r="G1270" s="96"/>
      <c r="H1270" s="96"/>
      <c r="I1270" s="97"/>
      <c r="J1270" s="97"/>
      <c r="K1270" s="97"/>
      <c r="L1270" s="97"/>
      <c r="M1270" s="97"/>
      <c r="N1270" s="98" t="str">
        <f ca="1" t="shared" si="76"/>
        <v/>
      </c>
      <c r="O1270" s="98" t="str">
        <f ca="1">IF(A1270="","",IF(ISERROR(MATCH($I1270,SorP!B:B,0)),"",INDIRECT("'SorP'!$A$"&amp;MATCH($N1270&amp;$I1270,SorP!C:C,0))))</f>
        <v/>
      </c>
      <c r="P1270" s="99"/>
      <c r="Q1270" s="74" t="str">
        <f t="shared" si="77"/>
        <v/>
      </c>
      <c r="R1270" s="74" t="b">
        <f t="shared" si="78"/>
        <v>1</v>
      </c>
      <c r="S1270" s="74" t="str">
        <f t="shared" si="79"/>
        <v/>
      </c>
    </row>
    <row r="1271" s="74" customFormat="1" ht="20.15" customHeight="1" spans="1:19">
      <c r="A1271" s="95"/>
      <c r="B1271" s="95"/>
      <c r="C1271" s="95"/>
      <c r="D1271" s="95"/>
      <c r="E1271" s="95"/>
      <c r="F1271" s="95"/>
      <c r="G1271" s="96"/>
      <c r="H1271" s="96"/>
      <c r="I1271" s="97"/>
      <c r="J1271" s="97"/>
      <c r="K1271" s="97"/>
      <c r="L1271" s="97"/>
      <c r="M1271" s="97"/>
      <c r="N1271" s="98" t="str">
        <f ca="1" t="shared" si="76"/>
        <v/>
      </c>
      <c r="O1271" s="98" t="str">
        <f ca="1">IF(A1271="","",IF(ISERROR(MATCH($I1271,SorP!B:B,0)),"",INDIRECT("'SorP'!$A$"&amp;MATCH($N1271&amp;$I1271,SorP!C:C,0))))</f>
        <v/>
      </c>
      <c r="P1271" s="99"/>
      <c r="Q1271" s="74" t="str">
        <f t="shared" si="77"/>
        <v/>
      </c>
      <c r="R1271" s="74" t="b">
        <f t="shared" si="78"/>
        <v>1</v>
      </c>
      <c r="S1271" s="74" t="str">
        <f t="shared" si="79"/>
        <v/>
      </c>
    </row>
    <row r="1272" s="74" customFormat="1" ht="20.15" customHeight="1" spans="1:19">
      <c r="A1272" s="95"/>
      <c r="B1272" s="95"/>
      <c r="C1272" s="95"/>
      <c r="D1272" s="95"/>
      <c r="E1272" s="95"/>
      <c r="F1272" s="95"/>
      <c r="G1272" s="96"/>
      <c r="H1272" s="96"/>
      <c r="I1272" s="97"/>
      <c r="J1272" s="97"/>
      <c r="K1272" s="97"/>
      <c r="L1272" s="97"/>
      <c r="M1272" s="97"/>
      <c r="N1272" s="98" t="str">
        <f ca="1" t="shared" si="76"/>
        <v/>
      </c>
      <c r="O1272" s="98" t="str">
        <f ca="1">IF(A1272="","",IF(ISERROR(MATCH($I1272,SorP!B:B,0)),"",INDIRECT("'SorP'!$A$"&amp;MATCH($N1272&amp;$I1272,SorP!C:C,0))))</f>
        <v/>
      </c>
      <c r="P1272" s="99"/>
      <c r="Q1272" s="74" t="str">
        <f t="shared" si="77"/>
        <v/>
      </c>
      <c r="R1272" s="74" t="b">
        <f t="shared" si="78"/>
        <v>1</v>
      </c>
      <c r="S1272" s="74" t="str">
        <f t="shared" si="79"/>
        <v/>
      </c>
    </row>
    <row r="1273" s="74" customFormat="1" ht="20.15" customHeight="1" spans="1:19">
      <c r="A1273" s="95"/>
      <c r="B1273" s="95"/>
      <c r="C1273" s="95"/>
      <c r="D1273" s="95"/>
      <c r="E1273" s="95"/>
      <c r="F1273" s="95"/>
      <c r="G1273" s="96"/>
      <c r="H1273" s="96"/>
      <c r="I1273" s="97"/>
      <c r="J1273" s="97"/>
      <c r="K1273" s="97"/>
      <c r="L1273" s="97"/>
      <c r="M1273" s="97"/>
      <c r="N1273" s="98" t="str">
        <f ca="1" t="shared" si="76"/>
        <v/>
      </c>
      <c r="O1273" s="98" t="str">
        <f ca="1">IF(A1273="","",IF(ISERROR(MATCH($I1273,SorP!B:B,0)),"",INDIRECT("'SorP'!$A$"&amp;MATCH($N1273&amp;$I1273,SorP!C:C,0))))</f>
        <v/>
      </c>
      <c r="P1273" s="99"/>
      <c r="Q1273" s="74" t="str">
        <f t="shared" si="77"/>
        <v/>
      </c>
      <c r="R1273" s="74" t="b">
        <f t="shared" si="78"/>
        <v>1</v>
      </c>
      <c r="S1273" s="74" t="str">
        <f t="shared" si="79"/>
        <v/>
      </c>
    </row>
    <row r="1274" s="74" customFormat="1" ht="20.15" customHeight="1" spans="1:19">
      <c r="A1274" s="95"/>
      <c r="B1274" s="95"/>
      <c r="C1274" s="95"/>
      <c r="D1274" s="95"/>
      <c r="E1274" s="95"/>
      <c r="F1274" s="95"/>
      <c r="G1274" s="96"/>
      <c r="H1274" s="96"/>
      <c r="I1274" s="97"/>
      <c r="J1274" s="97"/>
      <c r="K1274" s="97"/>
      <c r="L1274" s="97"/>
      <c r="M1274" s="97"/>
      <c r="N1274" s="98" t="str">
        <f ca="1" t="shared" si="76"/>
        <v/>
      </c>
      <c r="O1274" s="98" t="str">
        <f ca="1">IF(A1274="","",IF(ISERROR(MATCH($I1274,SorP!B:B,0)),"",INDIRECT("'SorP'!$A$"&amp;MATCH($N1274&amp;$I1274,SorP!C:C,0))))</f>
        <v/>
      </c>
      <c r="P1274" s="99"/>
      <c r="Q1274" s="74" t="str">
        <f t="shared" si="77"/>
        <v/>
      </c>
      <c r="R1274" s="74" t="b">
        <f t="shared" si="78"/>
        <v>1</v>
      </c>
      <c r="S1274" s="74" t="str">
        <f t="shared" si="79"/>
        <v/>
      </c>
    </row>
    <row r="1275" s="74" customFormat="1" ht="20.15" customHeight="1" spans="1:19">
      <c r="A1275" s="95"/>
      <c r="B1275" s="95"/>
      <c r="C1275" s="95"/>
      <c r="D1275" s="95"/>
      <c r="E1275" s="95"/>
      <c r="F1275" s="95"/>
      <c r="G1275" s="96"/>
      <c r="H1275" s="96"/>
      <c r="I1275" s="97"/>
      <c r="J1275" s="97"/>
      <c r="K1275" s="97"/>
      <c r="L1275" s="97"/>
      <c r="M1275" s="97"/>
      <c r="N1275" s="98" t="str">
        <f ca="1" t="shared" si="76"/>
        <v/>
      </c>
      <c r="O1275" s="98" t="str">
        <f ca="1">IF(A1275="","",IF(ISERROR(MATCH($I1275,SorP!B:B,0)),"",INDIRECT("'SorP'!$A$"&amp;MATCH($N1275&amp;$I1275,SorP!C:C,0))))</f>
        <v/>
      </c>
      <c r="P1275" s="99"/>
      <c r="Q1275" s="74" t="str">
        <f t="shared" si="77"/>
        <v/>
      </c>
      <c r="R1275" s="74" t="b">
        <f t="shared" si="78"/>
        <v>1</v>
      </c>
      <c r="S1275" s="74" t="str">
        <f t="shared" si="79"/>
        <v/>
      </c>
    </row>
    <row r="1276" s="74" customFormat="1" ht="20.15" customHeight="1" spans="1:19">
      <c r="A1276" s="95"/>
      <c r="B1276" s="95"/>
      <c r="C1276" s="95"/>
      <c r="D1276" s="95"/>
      <c r="E1276" s="95"/>
      <c r="F1276" s="95"/>
      <c r="G1276" s="96"/>
      <c r="H1276" s="96"/>
      <c r="I1276" s="97"/>
      <c r="J1276" s="97"/>
      <c r="K1276" s="97"/>
      <c r="L1276" s="97"/>
      <c r="M1276" s="97"/>
      <c r="N1276" s="98" t="str">
        <f ca="1" t="shared" si="76"/>
        <v/>
      </c>
      <c r="O1276" s="98" t="str">
        <f ca="1">IF(A1276="","",IF(ISERROR(MATCH($I1276,SorP!B:B,0)),"",INDIRECT("'SorP'!$A$"&amp;MATCH($N1276&amp;$I1276,SorP!C:C,0))))</f>
        <v/>
      </c>
      <c r="P1276" s="99"/>
      <c r="Q1276" s="74" t="str">
        <f t="shared" si="77"/>
        <v/>
      </c>
      <c r="R1276" s="74" t="b">
        <f t="shared" si="78"/>
        <v>1</v>
      </c>
      <c r="S1276" s="74" t="str">
        <f t="shared" si="79"/>
        <v/>
      </c>
    </row>
    <row r="1277" s="74" customFormat="1" ht="20.15" customHeight="1" spans="1:19">
      <c r="A1277" s="95"/>
      <c r="B1277" s="95"/>
      <c r="C1277" s="95"/>
      <c r="D1277" s="95"/>
      <c r="E1277" s="95"/>
      <c r="F1277" s="95"/>
      <c r="G1277" s="96"/>
      <c r="H1277" s="96"/>
      <c r="I1277" s="97"/>
      <c r="J1277" s="97"/>
      <c r="K1277" s="97"/>
      <c r="L1277" s="97"/>
      <c r="M1277" s="97"/>
      <c r="N1277" s="98" t="str">
        <f ca="1" t="shared" si="76"/>
        <v/>
      </c>
      <c r="O1277" s="98" t="str">
        <f ca="1">IF(A1277="","",IF(ISERROR(MATCH($I1277,SorP!B:B,0)),"",INDIRECT("'SorP'!$A$"&amp;MATCH($N1277&amp;$I1277,SorP!C:C,0))))</f>
        <v/>
      </c>
      <c r="P1277" s="99"/>
      <c r="Q1277" s="74" t="str">
        <f t="shared" si="77"/>
        <v/>
      </c>
      <c r="R1277" s="74" t="b">
        <f t="shared" si="78"/>
        <v>1</v>
      </c>
      <c r="S1277" s="74" t="str">
        <f t="shared" si="79"/>
        <v/>
      </c>
    </row>
    <row r="1278" s="74" customFormat="1" ht="20.15" customHeight="1" spans="1:19">
      <c r="A1278" s="95"/>
      <c r="B1278" s="95"/>
      <c r="C1278" s="95"/>
      <c r="D1278" s="95"/>
      <c r="E1278" s="95"/>
      <c r="F1278" s="95"/>
      <c r="G1278" s="96"/>
      <c r="H1278" s="96"/>
      <c r="I1278" s="97"/>
      <c r="J1278" s="97"/>
      <c r="K1278" s="97"/>
      <c r="L1278" s="97"/>
      <c r="M1278" s="97"/>
      <c r="N1278" s="98" t="str">
        <f ca="1" t="shared" si="76"/>
        <v/>
      </c>
      <c r="O1278" s="98" t="str">
        <f ca="1">IF(A1278="","",IF(ISERROR(MATCH($I1278,SorP!B:B,0)),"",INDIRECT("'SorP'!$A$"&amp;MATCH($N1278&amp;$I1278,SorP!C:C,0))))</f>
        <v/>
      </c>
      <c r="P1278" s="99"/>
      <c r="Q1278" s="74" t="str">
        <f t="shared" si="77"/>
        <v/>
      </c>
      <c r="R1278" s="74" t="b">
        <f t="shared" si="78"/>
        <v>1</v>
      </c>
      <c r="S1278" s="74" t="str">
        <f t="shared" si="79"/>
        <v/>
      </c>
    </row>
    <row r="1279" s="74" customFormat="1" ht="20.15" customHeight="1" spans="1:19">
      <c r="A1279" s="95"/>
      <c r="B1279" s="95"/>
      <c r="C1279" s="95"/>
      <c r="D1279" s="95"/>
      <c r="E1279" s="95"/>
      <c r="F1279" s="95"/>
      <c r="G1279" s="96"/>
      <c r="H1279" s="96"/>
      <c r="I1279" s="97"/>
      <c r="J1279" s="97"/>
      <c r="K1279" s="97"/>
      <c r="L1279" s="97"/>
      <c r="M1279" s="97"/>
      <c r="N1279" s="98" t="str">
        <f ca="1" t="shared" si="76"/>
        <v/>
      </c>
      <c r="O1279" s="98" t="str">
        <f ca="1">IF(A1279="","",IF(ISERROR(MATCH($I1279,SorP!B:B,0)),"",INDIRECT("'SorP'!$A$"&amp;MATCH($N1279&amp;$I1279,SorP!C:C,0))))</f>
        <v/>
      </c>
      <c r="P1279" s="99"/>
      <c r="Q1279" s="74" t="str">
        <f t="shared" si="77"/>
        <v/>
      </c>
      <c r="R1279" s="74" t="b">
        <f t="shared" si="78"/>
        <v>1</v>
      </c>
      <c r="S1279" s="74" t="str">
        <f t="shared" si="79"/>
        <v/>
      </c>
    </row>
    <row r="1280" s="74" customFormat="1" ht="20.15" customHeight="1" spans="1:19">
      <c r="A1280" s="95"/>
      <c r="B1280" s="95"/>
      <c r="C1280" s="95"/>
      <c r="D1280" s="95"/>
      <c r="E1280" s="95"/>
      <c r="F1280" s="95"/>
      <c r="G1280" s="96"/>
      <c r="H1280" s="96"/>
      <c r="I1280" s="97"/>
      <c r="J1280" s="97"/>
      <c r="K1280" s="97"/>
      <c r="L1280" s="97"/>
      <c r="M1280" s="97"/>
      <c r="N1280" s="98" t="str">
        <f ca="1" t="shared" si="76"/>
        <v/>
      </c>
      <c r="O1280" s="98" t="str">
        <f ca="1">IF(A1280="","",IF(ISERROR(MATCH($I1280,SorP!B:B,0)),"",INDIRECT("'SorP'!$A$"&amp;MATCH($N1280&amp;$I1280,SorP!C:C,0))))</f>
        <v/>
      </c>
      <c r="P1280" s="99"/>
      <c r="Q1280" s="74" t="str">
        <f t="shared" si="77"/>
        <v/>
      </c>
      <c r="R1280" s="74" t="b">
        <f t="shared" si="78"/>
        <v>1</v>
      </c>
      <c r="S1280" s="74" t="str">
        <f t="shared" si="79"/>
        <v/>
      </c>
    </row>
    <row r="1281" s="74" customFormat="1" ht="20.15" customHeight="1" spans="1:19">
      <c r="A1281" s="95"/>
      <c r="B1281" s="95"/>
      <c r="C1281" s="95"/>
      <c r="D1281" s="95"/>
      <c r="E1281" s="95"/>
      <c r="F1281" s="95"/>
      <c r="G1281" s="96"/>
      <c r="H1281" s="96"/>
      <c r="I1281" s="97"/>
      <c r="J1281" s="97"/>
      <c r="K1281" s="97"/>
      <c r="L1281" s="97"/>
      <c r="M1281" s="97"/>
      <c r="N1281" s="98" t="str">
        <f ca="1" t="shared" si="76"/>
        <v/>
      </c>
      <c r="O1281" s="98" t="str">
        <f ca="1">IF(A1281="","",IF(ISERROR(MATCH($I1281,SorP!B:B,0)),"",INDIRECT("'SorP'!$A$"&amp;MATCH($N1281&amp;$I1281,SorP!C:C,0))))</f>
        <v/>
      </c>
      <c r="P1281" s="99"/>
      <c r="Q1281" s="74" t="str">
        <f t="shared" si="77"/>
        <v/>
      </c>
      <c r="R1281" s="74" t="b">
        <f t="shared" si="78"/>
        <v>1</v>
      </c>
      <c r="S1281" s="74" t="str">
        <f t="shared" si="79"/>
        <v/>
      </c>
    </row>
    <row r="1282" s="74" customFormat="1" ht="20.15" customHeight="1" spans="1:19">
      <c r="A1282" s="95"/>
      <c r="B1282" s="95"/>
      <c r="C1282" s="95"/>
      <c r="D1282" s="95"/>
      <c r="E1282" s="95"/>
      <c r="F1282" s="95"/>
      <c r="G1282" s="96"/>
      <c r="H1282" s="96"/>
      <c r="I1282" s="97"/>
      <c r="J1282" s="97"/>
      <c r="K1282" s="97"/>
      <c r="L1282" s="97"/>
      <c r="M1282" s="97"/>
      <c r="N1282" s="98" t="str">
        <f ca="1" t="shared" si="76"/>
        <v/>
      </c>
      <c r="O1282" s="98" t="str">
        <f ca="1">IF(A1282="","",IF(ISERROR(MATCH($I1282,SorP!B:B,0)),"",INDIRECT("'SorP'!$A$"&amp;MATCH($N1282&amp;$I1282,SorP!C:C,0))))</f>
        <v/>
      </c>
      <c r="P1282" s="99"/>
      <c r="Q1282" s="74" t="str">
        <f t="shared" si="77"/>
        <v/>
      </c>
      <c r="R1282" s="74" t="b">
        <f t="shared" si="78"/>
        <v>1</v>
      </c>
      <c r="S1282" s="74" t="str">
        <f t="shared" si="79"/>
        <v/>
      </c>
    </row>
    <row r="1283" s="74" customFormat="1" ht="20.15" customHeight="1" spans="1:19">
      <c r="A1283" s="95"/>
      <c r="B1283" s="95"/>
      <c r="C1283" s="95"/>
      <c r="D1283" s="95"/>
      <c r="E1283" s="95"/>
      <c r="F1283" s="95"/>
      <c r="G1283" s="96"/>
      <c r="H1283" s="96"/>
      <c r="I1283" s="97"/>
      <c r="J1283" s="97"/>
      <c r="K1283" s="97"/>
      <c r="L1283" s="97"/>
      <c r="M1283" s="97"/>
      <c r="N1283" s="98" t="str">
        <f ca="1" t="shared" si="76"/>
        <v/>
      </c>
      <c r="O1283" s="98" t="str">
        <f ca="1">IF(A1283="","",IF(ISERROR(MATCH($I1283,SorP!B:B,0)),"",INDIRECT("'SorP'!$A$"&amp;MATCH($N1283&amp;$I1283,SorP!C:C,0))))</f>
        <v/>
      </c>
      <c r="P1283" s="99"/>
      <c r="Q1283" s="74" t="str">
        <f t="shared" si="77"/>
        <v/>
      </c>
      <c r="R1283" s="74" t="b">
        <f t="shared" si="78"/>
        <v>1</v>
      </c>
      <c r="S1283" s="74" t="str">
        <f t="shared" si="79"/>
        <v/>
      </c>
    </row>
    <row r="1284" s="74" customFormat="1" ht="20.15" customHeight="1" spans="1:19">
      <c r="A1284" s="95"/>
      <c r="B1284" s="95"/>
      <c r="C1284" s="95"/>
      <c r="D1284" s="95"/>
      <c r="E1284" s="95"/>
      <c r="F1284" s="95"/>
      <c r="G1284" s="96"/>
      <c r="H1284" s="96"/>
      <c r="I1284" s="97"/>
      <c r="J1284" s="97"/>
      <c r="K1284" s="97"/>
      <c r="L1284" s="97"/>
      <c r="M1284" s="97"/>
      <c r="N1284" s="98" t="str">
        <f ca="1" t="shared" si="76"/>
        <v/>
      </c>
      <c r="O1284" s="98" t="str">
        <f ca="1">IF(A1284="","",IF(ISERROR(MATCH($I1284,SorP!B:B,0)),"",INDIRECT("'SorP'!$A$"&amp;MATCH($N1284&amp;$I1284,SorP!C:C,0))))</f>
        <v/>
      </c>
      <c r="P1284" s="99"/>
      <c r="Q1284" s="74" t="str">
        <f t="shared" si="77"/>
        <v/>
      </c>
      <c r="R1284" s="74" t="b">
        <f t="shared" si="78"/>
        <v>1</v>
      </c>
      <c r="S1284" s="74" t="str">
        <f t="shared" si="79"/>
        <v/>
      </c>
    </row>
    <row r="1285" s="74" customFormat="1" ht="20.15" customHeight="1" spans="1:19">
      <c r="A1285" s="95"/>
      <c r="B1285" s="95"/>
      <c r="C1285" s="95"/>
      <c r="D1285" s="95"/>
      <c r="E1285" s="95"/>
      <c r="F1285" s="95"/>
      <c r="G1285" s="96"/>
      <c r="H1285" s="96"/>
      <c r="I1285" s="97"/>
      <c r="J1285" s="97"/>
      <c r="K1285" s="97"/>
      <c r="L1285" s="97"/>
      <c r="M1285" s="97"/>
      <c r="N1285" s="98" t="str">
        <f ca="1" t="shared" ref="N1285:N1348" si="80">IF(A1285="","",IF(ISERROR(MATCH($F1285,CL,0)),"Unknown",INDIRECT("'C'!$A$"&amp;MATCH($F1285,CL,0)+1)))</f>
        <v/>
      </c>
      <c r="O1285" s="98" t="str">
        <f ca="1">IF(A1285="","",IF(ISERROR(MATCH($I1285,SorP!B:B,0)),"",INDIRECT("'SorP'!$A$"&amp;MATCH($N1285&amp;$I1285,SorP!C:C,0))))</f>
        <v/>
      </c>
      <c r="P1285" s="99"/>
      <c r="Q1285" s="74" t="str">
        <f t="shared" ref="Q1285:Q1348" si="81">A1285&amp;B1285</f>
        <v/>
      </c>
      <c r="R1285" s="74" t="b">
        <f t="shared" ref="R1285:R1348" si="82">OR(ISBLANK(B1285),ISBLANK(C1285))</f>
        <v>1</v>
      </c>
      <c r="S1285" s="74" t="str">
        <f t="shared" ref="S1285:S1348" si="83">IF(R1285,"",A1285&amp;"+")</f>
        <v/>
      </c>
    </row>
    <row r="1286" s="74" customFormat="1" ht="20.15" customHeight="1" spans="1:19">
      <c r="A1286" s="95"/>
      <c r="B1286" s="95"/>
      <c r="C1286" s="95"/>
      <c r="D1286" s="95"/>
      <c r="E1286" s="95"/>
      <c r="F1286" s="95"/>
      <c r="G1286" s="96"/>
      <c r="H1286" s="96"/>
      <c r="I1286" s="97"/>
      <c r="J1286" s="97"/>
      <c r="K1286" s="97"/>
      <c r="L1286" s="97"/>
      <c r="M1286" s="97"/>
      <c r="N1286" s="98" t="str">
        <f ca="1" t="shared" si="80"/>
        <v/>
      </c>
      <c r="O1286" s="98" t="str">
        <f ca="1">IF(A1286="","",IF(ISERROR(MATCH($I1286,SorP!B:B,0)),"",INDIRECT("'SorP'!$A$"&amp;MATCH($N1286&amp;$I1286,SorP!C:C,0))))</f>
        <v/>
      </c>
      <c r="P1286" s="99"/>
      <c r="Q1286" s="74" t="str">
        <f t="shared" si="81"/>
        <v/>
      </c>
      <c r="R1286" s="74" t="b">
        <f t="shared" si="82"/>
        <v>1</v>
      </c>
      <c r="S1286" s="74" t="str">
        <f t="shared" si="83"/>
        <v/>
      </c>
    </row>
    <row r="1287" s="74" customFormat="1" ht="20.15" customHeight="1" spans="1:19">
      <c r="A1287" s="95"/>
      <c r="B1287" s="95"/>
      <c r="C1287" s="95"/>
      <c r="D1287" s="95"/>
      <c r="E1287" s="95"/>
      <c r="F1287" s="95"/>
      <c r="G1287" s="96"/>
      <c r="H1287" s="96"/>
      <c r="I1287" s="97"/>
      <c r="J1287" s="97"/>
      <c r="K1287" s="97"/>
      <c r="L1287" s="97"/>
      <c r="M1287" s="97"/>
      <c r="N1287" s="98" t="str">
        <f ca="1" t="shared" si="80"/>
        <v/>
      </c>
      <c r="O1287" s="98" t="str">
        <f ca="1">IF(A1287="","",IF(ISERROR(MATCH($I1287,SorP!B:B,0)),"",INDIRECT("'SorP'!$A$"&amp;MATCH($N1287&amp;$I1287,SorP!C:C,0))))</f>
        <v/>
      </c>
      <c r="P1287" s="99"/>
      <c r="Q1287" s="74" t="str">
        <f t="shared" si="81"/>
        <v/>
      </c>
      <c r="R1287" s="74" t="b">
        <f t="shared" si="82"/>
        <v>1</v>
      </c>
      <c r="S1287" s="74" t="str">
        <f t="shared" si="83"/>
        <v/>
      </c>
    </row>
    <row r="1288" s="74" customFormat="1" ht="20.15" customHeight="1" spans="1:19">
      <c r="A1288" s="95"/>
      <c r="B1288" s="95"/>
      <c r="C1288" s="95"/>
      <c r="D1288" s="95"/>
      <c r="E1288" s="95"/>
      <c r="F1288" s="95"/>
      <c r="G1288" s="96"/>
      <c r="H1288" s="96"/>
      <c r="I1288" s="97"/>
      <c r="J1288" s="97"/>
      <c r="K1288" s="97"/>
      <c r="L1288" s="97"/>
      <c r="M1288" s="97"/>
      <c r="N1288" s="98" t="str">
        <f ca="1" t="shared" si="80"/>
        <v/>
      </c>
      <c r="O1288" s="98" t="str">
        <f ca="1">IF(A1288="","",IF(ISERROR(MATCH($I1288,SorP!B:B,0)),"",INDIRECT("'SorP'!$A$"&amp;MATCH($N1288&amp;$I1288,SorP!C:C,0))))</f>
        <v/>
      </c>
      <c r="P1288" s="99"/>
      <c r="Q1288" s="74" t="str">
        <f t="shared" si="81"/>
        <v/>
      </c>
      <c r="R1288" s="74" t="b">
        <f t="shared" si="82"/>
        <v>1</v>
      </c>
      <c r="S1288" s="74" t="str">
        <f t="shared" si="83"/>
        <v/>
      </c>
    </row>
    <row r="1289" s="74" customFormat="1" ht="20.15" customHeight="1" spans="1:19">
      <c r="A1289" s="95"/>
      <c r="B1289" s="95"/>
      <c r="C1289" s="95"/>
      <c r="D1289" s="95"/>
      <c r="E1289" s="95"/>
      <c r="F1289" s="95"/>
      <c r="G1289" s="96"/>
      <c r="H1289" s="96"/>
      <c r="I1289" s="97"/>
      <c r="J1289" s="97"/>
      <c r="K1289" s="97"/>
      <c r="L1289" s="97"/>
      <c r="M1289" s="97"/>
      <c r="N1289" s="98" t="str">
        <f ca="1" t="shared" si="80"/>
        <v/>
      </c>
      <c r="O1289" s="98" t="str">
        <f ca="1">IF(A1289="","",IF(ISERROR(MATCH($I1289,SorP!B:B,0)),"",INDIRECT("'SorP'!$A$"&amp;MATCH($N1289&amp;$I1289,SorP!C:C,0))))</f>
        <v/>
      </c>
      <c r="P1289" s="99"/>
      <c r="Q1289" s="74" t="str">
        <f t="shared" si="81"/>
        <v/>
      </c>
      <c r="R1289" s="74" t="b">
        <f t="shared" si="82"/>
        <v>1</v>
      </c>
      <c r="S1289" s="74" t="str">
        <f t="shared" si="83"/>
        <v/>
      </c>
    </row>
    <row r="1290" s="74" customFormat="1" ht="20.15" customHeight="1" spans="1:19">
      <c r="A1290" s="95"/>
      <c r="B1290" s="95"/>
      <c r="C1290" s="95"/>
      <c r="D1290" s="95"/>
      <c r="E1290" s="95"/>
      <c r="F1290" s="95"/>
      <c r="G1290" s="96"/>
      <c r="H1290" s="96"/>
      <c r="I1290" s="97"/>
      <c r="J1290" s="97"/>
      <c r="K1290" s="97"/>
      <c r="L1290" s="97"/>
      <c r="M1290" s="97"/>
      <c r="N1290" s="98" t="str">
        <f ca="1" t="shared" si="80"/>
        <v/>
      </c>
      <c r="O1290" s="98" t="str">
        <f ca="1">IF(A1290="","",IF(ISERROR(MATCH($I1290,SorP!B:B,0)),"",INDIRECT("'SorP'!$A$"&amp;MATCH($N1290&amp;$I1290,SorP!C:C,0))))</f>
        <v/>
      </c>
      <c r="P1290" s="99"/>
      <c r="Q1290" s="74" t="str">
        <f t="shared" si="81"/>
        <v/>
      </c>
      <c r="R1290" s="74" t="b">
        <f t="shared" si="82"/>
        <v>1</v>
      </c>
      <c r="S1290" s="74" t="str">
        <f t="shared" si="83"/>
        <v/>
      </c>
    </row>
    <row r="1291" s="74" customFormat="1" ht="20.15" customHeight="1" spans="1:19">
      <c r="A1291" s="95"/>
      <c r="B1291" s="95"/>
      <c r="C1291" s="95"/>
      <c r="D1291" s="95"/>
      <c r="E1291" s="95"/>
      <c r="F1291" s="95"/>
      <c r="G1291" s="96"/>
      <c r="H1291" s="96"/>
      <c r="I1291" s="97"/>
      <c r="J1291" s="97"/>
      <c r="K1291" s="97"/>
      <c r="L1291" s="97"/>
      <c r="M1291" s="97"/>
      <c r="N1291" s="98" t="str">
        <f ca="1" t="shared" si="80"/>
        <v/>
      </c>
      <c r="O1291" s="98" t="str">
        <f ca="1">IF(A1291="","",IF(ISERROR(MATCH($I1291,SorP!B:B,0)),"",INDIRECT("'SorP'!$A$"&amp;MATCH($N1291&amp;$I1291,SorP!C:C,0))))</f>
        <v/>
      </c>
      <c r="P1291" s="99"/>
      <c r="Q1291" s="74" t="str">
        <f t="shared" si="81"/>
        <v/>
      </c>
      <c r="R1291" s="74" t="b">
        <f t="shared" si="82"/>
        <v>1</v>
      </c>
      <c r="S1291" s="74" t="str">
        <f t="shared" si="83"/>
        <v/>
      </c>
    </row>
    <row r="1292" s="74" customFormat="1" ht="20.15" customHeight="1" spans="1:19">
      <c r="A1292" s="95"/>
      <c r="B1292" s="95"/>
      <c r="C1292" s="95"/>
      <c r="D1292" s="95"/>
      <c r="E1292" s="95"/>
      <c r="F1292" s="95"/>
      <c r="G1292" s="96"/>
      <c r="H1292" s="96"/>
      <c r="I1292" s="97"/>
      <c r="J1292" s="97"/>
      <c r="K1292" s="97"/>
      <c r="L1292" s="97"/>
      <c r="M1292" s="97"/>
      <c r="N1292" s="98" t="str">
        <f ca="1" t="shared" si="80"/>
        <v/>
      </c>
      <c r="O1292" s="98" t="str">
        <f ca="1">IF(A1292="","",IF(ISERROR(MATCH($I1292,SorP!B:B,0)),"",INDIRECT("'SorP'!$A$"&amp;MATCH($N1292&amp;$I1292,SorP!C:C,0))))</f>
        <v/>
      </c>
      <c r="P1292" s="99"/>
      <c r="Q1292" s="74" t="str">
        <f t="shared" si="81"/>
        <v/>
      </c>
      <c r="R1292" s="74" t="b">
        <f t="shared" si="82"/>
        <v>1</v>
      </c>
      <c r="S1292" s="74" t="str">
        <f t="shared" si="83"/>
        <v/>
      </c>
    </row>
    <row r="1293" s="74" customFormat="1" ht="20.15" customHeight="1" spans="1:19">
      <c r="A1293" s="95"/>
      <c r="B1293" s="95"/>
      <c r="C1293" s="95"/>
      <c r="D1293" s="95"/>
      <c r="E1293" s="95"/>
      <c r="F1293" s="95"/>
      <c r="G1293" s="96"/>
      <c r="H1293" s="96"/>
      <c r="I1293" s="97"/>
      <c r="J1293" s="97"/>
      <c r="K1293" s="97"/>
      <c r="L1293" s="97"/>
      <c r="M1293" s="97"/>
      <c r="N1293" s="98" t="str">
        <f ca="1" t="shared" si="80"/>
        <v/>
      </c>
      <c r="O1293" s="98" t="str">
        <f ca="1">IF(A1293="","",IF(ISERROR(MATCH($I1293,SorP!B:B,0)),"",INDIRECT("'SorP'!$A$"&amp;MATCH($N1293&amp;$I1293,SorP!C:C,0))))</f>
        <v/>
      </c>
      <c r="P1293" s="99"/>
      <c r="Q1293" s="74" t="str">
        <f t="shared" si="81"/>
        <v/>
      </c>
      <c r="R1293" s="74" t="b">
        <f t="shared" si="82"/>
        <v>1</v>
      </c>
      <c r="S1293" s="74" t="str">
        <f t="shared" si="83"/>
        <v/>
      </c>
    </row>
    <row r="1294" s="74" customFormat="1" ht="20.15" customHeight="1" spans="1:19">
      <c r="A1294" s="95"/>
      <c r="B1294" s="95"/>
      <c r="C1294" s="95"/>
      <c r="D1294" s="95"/>
      <c r="E1294" s="95"/>
      <c r="F1294" s="95"/>
      <c r="G1294" s="96"/>
      <c r="H1294" s="96"/>
      <c r="I1294" s="97"/>
      <c r="J1294" s="97"/>
      <c r="K1294" s="97"/>
      <c r="L1294" s="97"/>
      <c r="M1294" s="97"/>
      <c r="N1294" s="98" t="str">
        <f ca="1" t="shared" si="80"/>
        <v/>
      </c>
      <c r="O1294" s="98" t="str">
        <f ca="1">IF(A1294="","",IF(ISERROR(MATCH($I1294,SorP!B:B,0)),"",INDIRECT("'SorP'!$A$"&amp;MATCH($N1294&amp;$I1294,SorP!C:C,0))))</f>
        <v/>
      </c>
      <c r="P1294" s="99"/>
      <c r="Q1294" s="74" t="str">
        <f t="shared" si="81"/>
        <v/>
      </c>
      <c r="R1294" s="74" t="b">
        <f t="shared" si="82"/>
        <v>1</v>
      </c>
      <c r="S1294" s="74" t="str">
        <f t="shared" si="83"/>
        <v/>
      </c>
    </row>
    <row r="1295" s="74" customFormat="1" ht="20.15" customHeight="1" spans="1:19">
      <c r="A1295" s="95"/>
      <c r="B1295" s="95"/>
      <c r="C1295" s="95"/>
      <c r="D1295" s="95"/>
      <c r="E1295" s="95"/>
      <c r="F1295" s="95"/>
      <c r="G1295" s="96"/>
      <c r="H1295" s="96"/>
      <c r="I1295" s="97"/>
      <c r="J1295" s="97"/>
      <c r="K1295" s="97"/>
      <c r="L1295" s="97"/>
      <c r="M1295" s="97"/>
      <c r="N1295" s="98" t="str">
        <f ca="1" t="shared" si="80"/>
        <v/>
      </c>
      <c r="O1295" s="98" t="str">
        <f ca="1">IF(A1295="","",IF(ISERROR(MATCH($I1295,SorP!B:B,0)),"",INDIRECT("'SorP'!$A$"&amp;MATCH($N1295&amp;$I1295,SorP!C:C,0))))</f>
        <v/>
      </c>
      <c r="P1295" s="99"/>
      <c r="Q1295" s="74" t="str">
        <f t="shared" si="81"/>
        <v/>
      </c>
      <c r="R1295" s="74" t="b">
        <f t="shared" si="82"/>
        <v>1</v>
      </c>
      <c r="S1295" s="74" t="str">
        <f t="shared" si="83"/>
        <v/>
      </c>
    </row>
    <row r="1296" s="74" customFormat="1" ht="20.15" customHeight="1" spans="1:19">
      <c r="A1296" s="95"/>
      <c r="B1296" s="95"/>
      <c r="C1296" s="95"/>
      <c r="D1296" s="95"/>
      <c r="E1296" s="95"/>
      <c r="F1296" s="95"/>
      <c r="G1296" s="96"/>
      <c r="H1296" s="96"/>
      <c r="I1296" s="97"/>
      <c r="J1296" s="97"/>
      <c r="K1296" s="97"/>
      <c r="L1296" s="97"/>
      <c r="M1296" s="97"/>
      <c r="N1296" s="98" t="str">
        <f ca="1" t="shared" si="80"/>
        <v/>
      </c>
      <c r="O1296" s="98" t="str">
        <f ca="1">IF(A1296="","",IF(ISERROR(MATCH($I1296,SorP!B:B,0)),"",INDIRECT("'SorP'!$A$"&amp;MATCH($N1296&amp;$I1296,SorP!C:C,0))))</f>
        <v/>
      </c>
      <c r="P1296" s="99"/>
      <c r="Q1296" s="74" t="str">
        <f t="shared" si="81"/>
        <v/>
      </c>
      <c r="R1296" s="74" t="b">
        <f t="shared" si="82"/>
        <v>1</v>
      </c>
      <c r="S1296" s="74" t="str">
        <f t="shared" si="83"/>
        <v/>
      </c>
    </row>
    <row r="1297" s="74" customFormat="1" ht="20.15" customHeight="1" spans="1:19">
      <c r="A1297" s="95"/>
      <c r="B1297" s="95"/>
      <c r="C1297" s="95"/>
      <c r="D1297" s="95"/>
      <c r="E1297" s="95"/>
      <c r="F1297" s="95"/>
      <c r="G1297" s="96"/>
      <c r="H1297" s="96"/>
      <c r="I1297" s="97"/>
      <c r="J1297" s="97"/>
      <c r="K1297" s="97"/>
      <c r="L1297" s="97"/>
      <c r="M1297" s="97"/>
      <c r="N1297" s="98" t="str">
        <f ca="1" t="shared" si="80"/>
        <v/>
      </c>
      <c r="O1297" s="98" t="str">
        <f ca="1">IF(A1297="","",IF(ISERROR(MATCH($I1297,SorP!B:B,0)),"",INDIRECT("'SorP'!$A$"&amp;MATCH($N1297&amp;$I1297,SorP!C:C,0))))</f>
        <v/>
      </c>
      <c r="P1297" s="99"/>
      <c r="Q1297" s="74" t="str">
        <f t="shared" si="81"/>
        <v/>
      </c>
      <c r="R1297" s="74" t="b">
        <f t="shared" si="82"/>
        <v>1</v>
      </c>
      <c r="S1297" s="74" t="str">
        <f t="shared" si="83"/>
        <v/>
      </c>
    </row>
    <row r="1298" s="74" customFormat="1" ht="20.15" customHeight="1" spans="1:19">
      <c r="A1298" s="95"/>
      <c r="B1298" s="95"/>
      <c r="C1298" s="95"/>
      <c r="D1298" s="95"/>
      <c r="E1298" s="95"/>
      <c r="F1298" s="95"/>
      <c r="G1298" s="96"/>
      <c r="H1298" s="96"/>
      <c r="I1298" s="97"/>
      <c r="J1298" s="97"/>
      <c r="K1298" s="97"/>
      <c r="L1298" s="97"/>
      <c r="M1298" s="97"/>
      <c r="N1298" s="98" t="str">
        <f ca="1" t="shared" si="80"/>
        <v/>
      </c>
      <c r="O1298" s="98" t="str">
        <f ca="1">IF(A1298="","",IF(ISERROR(MATCH($I1298,SorP!B:B,0)),"",INDIRECT("'SorP'!$A$"&amp;MATCH($N1298&amp;$I1298,SorP!C:C,0))))</f>
        <v/>
      </c>
      <c r="P1298" s="99"/>
      <c r="Q1298" s="74" t="str">
        <f t="shared" si="81"/>
        <v/>
      </c>
      <c r="R1298" s="74" t="b">
        <f t="shared" si="82"/>
        <v>1</v>
      </c>
      <c r="S1298" s="74" t="str">
        <f t="shared" si="83"/>
        <v/>
      </c>
    </row>
    <row r="1299" s="74" customFormat="1" ht="20.15" customHeight="1" spans="1:19">
      <c r="A1299" s="95"/>
      <c r="B1299" s="95"/>
      <c r="C1299" s="95"/>
      <c r="D1299" s="95"/>
      <c r="E1299" s="95"/>
      <c r="F1299" s="95"/>
      <c r="G1299" s="96"/>
      <c r="H1299" s="96"/>
      <c r="I1299" s="97"/>
      <c r="J1299" s="97"/>
      <c r="K1299" s="97"/>
      <c r="L1299" s="97"/>
      <c r="M1299" s="97"/>
      <c r="N1299" s="98" t="str">
        <f ca="1" t="shared" si="80"/>
        <v/>
      </c>
      <c r="O1299" s="98" t="str">
        <f ca="1">IF(A1299="","",IF(ISERROR(MATCH($I1299,SorP!B:B,0)),"",INDIRECT("'SorP'!$A$"&amp;MATCH($N1299&amp;$I1299,SorP!C:C,0))))</f>
        <v/>
      </c>
      <c r="P1299" s="99"/>
      <c r="Q1299" s="74" t="str">
        <f t="shared" si="81"/>
        <v/>
      </c>
      <c r="R1299" s="74" t="b">
        <f t="shared" si="82"/>
        <v>1</v>
      </c>
      <c r="S1299" s="74" t="str">
        <f t="shared" si="83"/>
        <v/>
      </c>
    </row>
    <row r="1300" s="74" customFormat="1" ht="20.15" customHeight="1" spans="1:19">
      <c r="A1300" s="95"/>
      <c r="B1300" s="95"/>
      <c r="C1300" s="95"/>
      <c r="D1300" s="95"/>
      <c r="E1300" s="95"/>
      <c r="F1300" s="95"/>
      <c r="G1300" s="96"/>
      <c r="H1300" s="96"/>
      <c r="I1300" s="97"/>
      <c r="J1300" s="97"/>
      <c r="K1300" s="97"/>
      <c r="L1300" s="97"/>
      <c r="M1300" s="97"/>
      <c r="N1300" s="98" t="str">
        <f ca="1" t="shared" si="80"/>
        <v/>
      </c>
      <c r="O1300" s="98" t="str">
        <f ca="1">IF(A1300="","",IF(ISERROR(MATCH($I1300,SorP!B:B,0)),"",INDIRECT("'SorP'!$A$"&amp;MATCH($N1300&amp;$I1300,SorP!C:C,0))))</f>
        <v/>
      </c>
      <c r="P1300" s="99"/>
      <c r="Q1300" s="74" t="str">
        <f t="shared" si="81"/>
        <v/>
      </c>
      <c r="R1300" s="74" t="b">
        <f t="shared" si="82"/>
        <v>1</v>
      </c>
      <c r="S1300" s="74" t="str">
        <f t="shared" si="83"/>
        <v/>
      </c>
    </row>
    <row r="1301" s="74" customFormat="1" ht="20.15" customHeight="1" spans="1:19">
      <c r="A1301" s="95"/>
      <c r="B1301" s="95"/>
      <c r="C1301" s="95"/>
      <c r="D1301" s="95"/>
      <c r="E1301" s="95"/>
      <c r="F1301" s="95"/>
      <c r="G1301" s="96"/>
      <c r="H1301" s="96"/>
      <c r="I1301" s="97"/>
      <c r="J1301" s="97"/>
      <c r="K1301" s="97"/>
      <c r="L1301" s="97"/>
      <c r="M1301" s="97"/>
      <c r="N1301" s="98" t="str">
        <f ca="1" t="shared" si="80"/>
        <v/>
      </c>
      <c r="O1301" s="98" t="str">
        <f ca="1">IF(A1301="","",IF(ISERROR(MATCH($I1301,SorP!B:B,0)),"",INDIRECT("'SorP'!$A$"&amp;MATCH($N1301&amp;$I1301,SorP!C:C,0))))</f>
        <v/>
      </c>
      <c r="P1301" s="99"/>
      <c r="Q1301" s="74" t="str">
        <f t="shared" si="81"/>
        <v/>
      </c>
      <c r="R1301" s="74" t="b">
        <f t="shared" si="82"/>
        <v>1</v>
      </c>
      <c r="S1301" s="74" t="str">
        <f t="shared" si="83"/>
        <v/>
      </c>
    </row>
    <row r="1302" s="74" customFormat="1" ht="20.15" customHeight="1" spans="1:19">
      <c r="A1302" s="95"/>
      <c r="B1302" s="95"/>
      <c r="C1302" s="95"/>
      <c r="D1302" s="95"/>
      <c r="E1302" s="95"/>
      <c r="F1302" s="95"/>
      <c r="G1302" s="96"/>
      <c r="H1302" s="96"/>
      <c r="I1302" s="97"/>
      <c r="J1302" s="97"/>
      <c r="K1302" s="97"/>
      <c r="L1302" s="97"/>
      <c r="M1302" s="97"/>
      <c r="N1302" s="98" t="str">
        <f ca="1" t="shared" si="80"/>
        <v/>
      </c>
      <c r="O1302" s="98" t="str">
        <f ca="1">IF(A1302="","",IF(ISERROR(MATCH($I1302,SorP!B:B,0)),"",INDIRECT("'SorP'!$A$"&amp;MATCH($N1302&amp;$I1302,SorP!C:C,0))))</f>
        <v/>
      </c>
      <c r="P1302" s="99"/>
      <c r="Q1302" s="74" t="str">
        <f t="shared" si="81"/>
        <v/>
      </c>
      <c r="R1302" s="74" t="b">
        <f t="shared" si="82"/>
        <v>1</v>
      </c>
      <c r="S1302" s="74" t="str">
        <f t="shared" si="83"/>
        <v/>
      </c>
    </row>
    <row r="1303" s="74" customFormat="1" ht="20.15" customHeight="1" spans="1:19">
      <c r="A1303" s="95"/>
      <c r="B1303" s="95"/>
      <c r="C1303" s="95"/>
      <c r="D1303" s="95"/>
      <c r="E1303" s="95"/>
      <c r="F1303" s="95"/>
      <c r="G1303" s="96"/>
      <c r="H1303" s="96"/>
      <c r="I1303" s="97"/>
      <c r="J1303" s="97"/>
      <c r="K1303" s="97"/>
      <c r="L1303" s="97"/>
      <c r="M1303" s="97"/>
      <c r="N1303" s="98" t="str">
        <f ca="1" t="shared" si="80"/>
        <v/>
      </c>
      <c r="O1303" s="98" t="str">
        <f ca="1">IF(A1303="","",IF(ISERROR(MATCH($I1303,SorP!B:B,0)),"",INDIRECT("'SorP'!$A$"&amp;MATCH($N1303&amp;$I1303,SorP!C:C,0))))</f>
        <v/>
      </c>
      <c r="P1303" s="99"/>
      <c r="Q1303" s="74" t="str">
        <f t="shared" si="81"/>
        <v/>
      </c>
      <c r="R1303" s="74" t="b">
        <f t="shared" si="82"/>
        <v>1</v>
      </c>
      <c r="S1303" s="74" t="str">
        <f t="shared" si="83"/>
        <v/>
      </c>
    </row>
    <row r="1304" s="74" customFormat="1" ht="20.15" customHeight="1" spans="1:19">
      <c r="A1304" s="95"/>
      <c r="B1304" s="95"/>
      <c r="C1304" s="95"/>
      <c r="D1304" s="95"/>
      <c r="E1304" s="95"/>
      <c r="F1304" s="95"/>
      <c r="G1304" s="96"/>
      <c r="H1304" s="96"/>
      <c r="I1304" s="97"/>
      <c r="J1304" s="97"/>
      <c r="K1304" s="97"/>
      <c r="L1304" s="97"/>
      <c r="M1304" s="97"/>
      <c r="N1304" s="98" t="str">
        <f ca="1" t="shared" si="80"/>
        <v/>
      </c>
      <c r="O1304" s="98" t="str">
        <f ca="1">IF(A1304="","",IF(ISERROR(MATCH($I1304,SorP!B:B,0)),"",INDIRECT("'SorP'!$A$"&amp;MATCH($N1304&amp;$I1304,SorP!C:C,0))))</f>
        <v/>
      </c>
      <c r="P1304" s="99"/>
      <c r="Q1304" s="74" t="str">
        <f t="shared" si="81"/>
        <v/>
      </c>
      <c r="R1304" s="74" t="b">
        <f t="shared" si="82"/>
        <v>1</v>
      </c>
      <c r="S1304" s="74" t="str">
        <f t="shared" si="83"/>
        <v/>
      </c>
    </row>
    <row r="1305" s="74" customFormat="1" ht="20.15" customHeight="1" spans="1:19">
      <c r="A1305" s="95"/>
      <c r="B1305" s="95"/>
      <c r="C1305" s="95"/>
      <c r="D1305" s="95"/>
      <c r="E1305" s="95"/>
      <c r="F1305" s="95"/>
      <c r="G1305" s="96"/>
      <c r="H1305" s="96"/>
      <c r="I1305" s="97"/>
      <c r="J1305" s="97"/>
      <c r="K1305" s="97"/>
      <c r="L1305" s="97"/>
      <c r="M1305" s="97"/>
      <c r="N1305" s="98" t="str">
        <f ca="1" t="shared" si="80"/>
        <v/>
      </c>
      <c r="O1305" s="98" t="str">
        <f ca="1">IF(A1305="","",IF(ISERROR(MATCH($I1305,SorP!B:B,0)),"",INDIRECT("'SorP'!$A$"&amp;MATCH($N1305&amp;$I1305,SorP!C:C,0))))</f>
        <v/>
      </c>
      <c r="P1305" s="99"/>
      <c r="Q1305" s="74" t="str">
        <f t="shared" si="81"/>
        <v/>
      </c>
      <c r="R1305" s="74" t="b">
        <f t="shared" si="82"/>
        <v>1</v>
      </c>
      <c r="S1305" s="74" t="str">
        <f t="shared" si="83"/>
        <v/>
      </c>
    </row>
    <row r="1306" s="74" customFormat="1" ht="20.15" customHeight="1" spans="1:19">
      <c r="A1306" s="95"/>
      <c r="B1306" s="95"/>
      <c r="C1306" s="95"/>
      <c r="D1306" s="95"/>
      <c r="E1306" s="95"/>
      <c r="F1306" s="95"/>
      <c r="G1306" s="96"/>
      <c r="H1306" s="96"/>
      <c r="I1306" s="97"/>
      <c r="J1306" s="97"/>
      <c r="K1306" s="97"/>
      <c r="L1306" s="97"/>
      <c r="M1306" s="97"/>
      <c r="N1306" s="98" t="str">
        <f ca="1" t="shared" si="80"/>
        <v/>
      </c>
      <c r="O1306" s="98" t="str">
        <f ca="1">IF(A1306="","",IF(ISERROR(MATCH($I1306,SorP!B:B,0)),"",INDIRECT("'SorP'!$A$"&amp;MATCH($N1306&amp;$I1306,SorP!C:C,0))))</f>
        <v/>
      </c>
      <c r="P1306" s="99"/>
      <c r="Q1306" s="74" t="str">
        <f t="shared" si="81"/>
        <v/>
      </c>
      <c r="R1306" s="74" t="b">
        <f t="shared" si="82"/>
        <v>1</v>
      </c>
      <c r="S1306" s="74" t="str">
        <f t="shared" si="83"/>
        <v/>
      </c>
    </row>
    <row r="1307" s="74" customFormat="1" ht="20.15" customHeight="1" spans="1:19">
      <c r="A1307" s="95"/>
      <c r="B1307" s="95"/>
      <c r="C1307" s="95"/>
      <c r="D1307" s="95"/>
      <c r="E1307" s="95"/>
      <c r="F1307" s="95"/>
      <c r="G1307" s="96"/>
      <c r="H1307" s="96"/>
      <c r="I1307" s="97"/>
      <c r="J1307" s="97"/>
      <c r="K1307" s="97"/>
      <c r="L1307" s="97"/>
      <c r="M1307" s="97"/>
      <c r="N1307" s="98" t="str">
        <f ca="1" t="shared" si="80"/>
        <v/>
      </c>
      <c r="O1307" s="98" t="str">
        <f ca="1">IF(A1307="","",IF(ISERROR(MATCH($I1307,SorP!B:B,0)),"",INDIRECT("'SorP'!$A$"&amp;MATCH($N1307&amp;$I1307,SorP!C:C,0))))</f>
        <v/>
      </c>
      <c r="P1307" s="99"/>
      <c r="Q1307" s="74" t="str">
        <f t="shared" si="81"/>
        <v/>
      </c>
      <c r="R1307" s="74" t="b">
        <f t="shared" si="82"/>
        <v>1</v>
      </c>
      <c r="S1307" s="74" t="str">
        <f t="shared" si="83"/>
        <v/>
      </c>
    </row>
    <row r="1308" s="74" customFormat="1" ht="20.15" customHeight="1" spans="1:19">
      <c r="A1308" s="95"/>
      <c r="B1308" s="95"/>
      <c r="C1308" s="95"/>
      <c r="D1308" s="95"/>
      <c r="E1308" s="95"/>
      <c r="F1308" s="95"/>
      <c r="G1308" s="96"/>
      <c r="H1308" s="96"/>
      <c r="I1308" s="97"/>
      <c r="J1308" s="97"/>
      <c r="K1308" s="97"/>
      <c r="L1308" s="97"/>
      <c r="M1308" s="97"/>
      <c r="N1308" s="98" t="str">
        <f ca="1" t="shared" si="80"/>
        <v/>
      </c>
      <c r="O1308" s="98" t="str">
        <f ca="1">IF(A1308="","",IF(ISERROR(MATCH($I1308,SorP!B:B,0)),"",INDIRECT("'SorP'!$A$"&amp;MATCH($N1308&amp;$I1308,SorP!C:C,0))))</f>
        <v/>
      </c>
      <c r="P1308" s="99"/>
      <c r="Q1308" s="74" t="str">
        <f t="shared" si="81"/>
        <v/>
      </c>
      <c r="R1308" s="74" t="b">
        <f t="shared" si="82"/>
        <v>1</v>
      </c>
      <c r="S1308" s="74" t="str">
        <f t="shared" si="83"/>
        <v/>
      </c>
    </row>
    <row r="1309" s="74" customFormat="1" ht="20.15" customHeight="1" spans="1:19">
      <c r="A1309" s="95"/>
      <c r="B1309" s="95"/>
      <c r="C1309" s="95"/>
      <c r="D1309" s="95"/>
      <c r="E1309" s="95"/>
      <c r="F1309" s="95"/>
      <c r="G1309" s="96"/>
      <c r="H1309" s="96"/>
      <c r="I1309" s="97"/>
      <c r="J1309" s="97"/>
      <c r="K1309" s="97"/>
      <c r="L1309" s="97"/>
      <c r="M1309" s="97"/>
      <c r="N1309" s="98" t="str">
        <f ca="1" t="shared" si="80"/>
        <v/>
      </c>
      <c r="O1309" s="98" t="str">
        <f ca="1">IF(A1309="","",IF(ISERROR(MATCH($I1309,SorP!B:B,0)),"",INDIRECT("'SorP'!$A$"&amp;MATCH($N1309&amp;$I1309,SorP!C:C,0))))</f>
        <v/>
      </c>
      <c r="P1309" s="99"/>
      <c r="Q1309" s="74" t="str">
        <f t="shared" si="81"/>
        <v/>
      </c>
      <c r="R1309" s="74" t="b">
        <f t="shared" si="82"/>
        <v>1</v>
      </c>
      <c r="S1309" s="74" t="str">
        <f t="shared" si="83"/>
        <v/>
      </c>
    </row>
    <row r="1310" s="74" customFormat="1" ht="20.15" customHeight="1" spans="1:19">
      <c r="A1310" s="95"/>
      <c r="B1310" s="95"/>
      <c r="C1310" s="95"/>
      <c r="D1310" s="95"/>
      <c r="E1310" s="95"/>
      <c r="F1310" s="95"/>
      <c r="G1310" s="96"/>
      <c r="H1310" s="96"/>
      <c r="I1310" s="97"/>
      <c r="J1310" s="97"/>
      <c r="K1310" s="97"/>
      <c r="L1310" s="97"/>
      <c r="M1310" s="97"/>
      <c r="N1310" s="98" t="str">
        <f ca="1" t="shared" si="80"/>
        <v/>
      </c>
      <c r="O1310" s="98" t="str">
        <f ca="1">IF(A1310="","",IF(ISERROR(MATCH($I1310,SorP!B:B,0)),"",INDIRECT("'SorP'!$A$"&amp;MATCH($N1310&amp;$I1310,SorP!C:C,0))))</f>
        <v/>
      </c>
      <c r="P1310" s="99"/>
      <c r="Q1310" s="74" t="str">
        <f t="shared" si="81"/>
        <v/>
      </c>
      <c r="R1310" s="74" t="b">
        <f t="shared" si="82"/>
        <v>1</v>
      </c>
      <c r="S1310" s="74" t="str">
        <f t="shared" si="83"/>
        <v/>
      </c>
    </row>
    <row r="1311" s="74" customFormat="1" ht="20.15" customHeight="1" spans="1:19">
      <c r="A1311" s="95"/>
      <c r="B1311" s="95"/>
      <c r="C1311" s="95"/>
      <c r="D1311" s="95"/>
      <c r="E1311" s="95"/>
      <c r="F1311" s="95"/>
      <c r="G1311" s="96"/>
      <c r="H1311" s="96"/>
      <c r="I1311" s="97"/>
      <c r="J1311" s="97"/>
      <c r="K1311" s="97"/>
      <c r="L1311" s="97"/>
      <c r="M1311" s="97"/>
      <c r="N1311" s="98" t="str">
        <f ca="1" t="shared" si="80"/>
        <v/>
      </c>
      <c r="O1311" s="98" t="str">
        <f ca="1">IF(A1311="","",IF(ISERROR(MATCH($I1311,SorP!B:B,0)),"",INDIRECT("'SorP'!$A$"&amp;MATCH($N1311&amp;$I1311,SorP!C:C,0))))</f>
        <v/>
      </c>
      <c r="P1311" s="99"/>
      <c r="Q1311" s="74" t="str">
        <f t="shared" si="81"/>
        <v/>
      </c>
      <c r="R1311" s="74" t="b">
        <f t="shared" si="82"/>
        <v>1</v>
      </c>
      <c r="S1311" s="74" t="str">
        <f t="shared" si="83"/>
        <v/>
      </c>
    </row>
    <row r="1312" s="74" customFormat="1" ht="20.15" customHeight="1" spans="1:19">
      <c r="A1312" s="95"/>
      <c r="B1312" s="95"/>
      <c r="C1312" s="95"/>
      <c r="D1312" s="95"/>
      <c r="E1312" s="95"/>
      <c r="F1312" s="95"/>
      <c r="G1312" s="96"/>
      <c r="H1312" s="96"/>
      <c r="I1312" s="97"/>
      <c r="J1312" s="97"/>
      <c r="K1312" s="97"/>
      <c r="L1312" s="97"/>
      <c r="M1312" s="97"/>
      <c r="N1312" s="98" t="str">
        <f ca="1" t="shared" si="80"/>
        <v/>
      </c>
      <c r="O1312" s="98" t="str">
        <f ca="1">IF(A1312="","",IF(ISERROR(MATCH($I1312,SorP!B:B,0)),"",INDIRECT("'SorP'!$A$"&amp;MATCH($N1312&amp;$I1312,SorP!C:C,0))))</f>
        <v/>
      </c>
      <c r="P1312" s="99"/>
      <c r="Q1312" s="74" t="str">
        <f t="shared" si="81"/>
        <v/>
      </c>
      <c r="R1312" s="74" t="b">
        <f t="shared" si="82"/>
        <v>1</v>
      </c>
      <c r="S1312" s="74" t="str">
        <f t="shared" si="83"/>
        <v/>
      </c>
    </row>
    <row r="1313" s="74" customFormat="1" ht="20.15" customHeight="1" spans="1:19">
      <c r="A1313" s="95"/>
      <c r="B1313" s="95"/>
      <c r="C1313" s="95"/>
      <c r="D1313" s="95"/>
      <c r="E1313" s="95"/>
      <c r="F1313" s="95"/>
      <c r="G1313" s="96"/>
      <c r="H1313" s="96"/>
      <c r="I1313" s="97"/>
      <c r="J1313" s="97"/>
      <c r="K1313" s="97"/>
      <c r="L1313" s="97"/>
      <c r="M1313" s="97"/>
      <c r="N1313" s="98" t="str">
        <f ca="1" t="shared" si="80"/>
        <v/>
      </c>
      <c r="O1313" s="98" t="str">
        <f ca="1">IF(A1313="","",IF(ISERROR(MATCH($I1313,SorP!B:B,0)),"",INDIRECT("'SorP'!$A$"&amp;MATCH($N1313&amp;$I1313,SorP!C:C,0))))</f>
        <v/>
      </c>
      <c r="P1313" s="99"/>
      <c r="Q1313" s="74" t="str">
        <f t="shared" si="81"/>
        <v/>
      </c>
      <c r="R1313" s="74" t="b">
        <f t="shared" si="82"/>
        <v>1</v>
      </c>
      <c r="S1313" s="74" t="str">
        <f t="shared" si="83"/>
        <v/>
      </c>
    </row>
    <row r="1314" s="74" customFormat="1" ht="20.15" customHeight="1" spans="1:19">
      <c r="A1314" s="95"/>
      <c r="B1314" s="95"/>
      <c r="C1314" s="95"/>
      <c r="D1314" s="95"/>
      <c r="E1314" s="95"/>
      <c r="F1314" s="95"/>
      <c r="G1314" s="96"/>
      <c r="H1314" s="96"/>
      <c r="I1314" s="97"/>
      <c r="J1314" s="97"/>
      <c r="K1314" s="97"/>
      <c r="L1314" s="97"/>
      <c r="M1314" s="97"/>
      <c r="N1314" s="98" t="str">
        <f ca="1" t="shared" si="80"/>
        <v/>
      </c>
      <c r="O1314" s="98" t="str">
        <f ca="1">IF(A1314="","",IF(ISERROR(MATCH($I1314,SorP!B:B,0)),"",INDIRECT("'SorP'!$A$"&amp;MATCH($N1314&amp;$I1314,SorP!C:C,0))))</f>
        <v/>
      </c>
      <c r="P1314" s="99"/>
      <c r="Q1314" s="74" t="str">
        <f t="shared" si="81"/>
        <v/>
      </c>
      <c r="R1314" s="74" t="b">
        <f t="shared" si="82"/>
        <v>1</v>
      </c>
      <c r="S1314" s="74" t="str">
        <f t="shared" si="83"/>
        <v/>
      </c>
    </row>
    <row r="1315" s="74" customFormat="1" ht="20.15" customHeight="1" spans="1:19">
      <c r="A1315" s="95"/>
      <c r="B1315" s="95"/>
      <c r="C1315" s="95"/>
      <c r="D1315" s="95"/>
      <c r="E1315" s="95"/>
      <c r="F1315" s="95"/>
      <c r="G1315" s="96"/>
      <c r="H1315" s="96"/>
      <c r="I1315" s="97"/>
      <c r="J1315" s="97"/>
      <c r="K1315" s="97"/>
      <c r="L1315" s="97"/>
      <c r="M1315" s="97"/>
      <c r="N1315" s="98" t="str">
        <f ca="1" t="shared" si="80"/>
        <v/>
      </c>
      <c r="O1315" s="98" t="str">
        <f ca="1">IF(A1315="","",IF(ISERROR(MATCH($I1315,SorP!B:B,0)),"",INDIRECT("'SorP'!$A$"&amp;MATCH($N1315&amp;$I1315,SorP!C:C,0))))</f>
        <v/>
      </c>
      <c r="P1315" s="99"/>
      <c r="Q1315" s="74" t="str">
        <f t="shared" si="81"/>
        <v/>
      </c>
      <c r="R1315" s="74" t="b">
        <f t="shared" si="82"/>
        <v>1</v>
      </c>
      <c r="S1315" s="74" t="str">
        <f t="shared" si="83"/>
        <v/>
      </c>
    </row>
    <row r="1316" s="74" customFormat="1" ht="20.15" customHeight="1" spans="1:19">
      <c r="A1316" s="95"/>
      <c r="B1316" s="95"/>
      <c r="C1316" s="95"/>
      <c r="D1316" s="95"/>
      <c r="E1316" s="95"/>
      <c r="F1316" s="95"/>
      <c r="G1316" s="96"/>
      <c r="H1316" s="96"/>
      <c r="I1316" s="97"/>
      <c r="J1316" s="97"/>
      <c r="K1316" s="97"/>
      <c r="L1316" s="97"/>
      <c r="M1316" s="97"/>
      <c r="N1316" s="98" t="str">
        <f ca="1" t="shared" si="80"/>
        <v/>
      </c>
      <c r="O1316" s="98" t="str">
        <f ca="1">IF(A1316="","",IF(ISERROR(MATCH($I1316,SorP!B:B,0)),"",INDIRECT("'SorP'!$A$"&amp;MATCH($N1316&amp;$I1316,SorP!C:C,0))))</f>
        <v/>
      </c>
      <c r="P1316" s="99"/>
      <c r="Q1316" s="74" t="str">
        <f t="shared" si="81"/>
        <v/>
      </c>
      <c r="R1316" s="74" t="b">
        <f t="shared" si="82"/>
        <v>1</v>
      </c>
      <c r="S1316" s="74" t="str">
        <f t="shared" si="83"/>
        <v/>
      </c>
    </row>
    <row r="1317" s="74" customFormat="1" ht="20.15" customHeight="1" spans="1:19">
      <c r="A1317" s="95"/>
      <c r="B1317" s="95"/>
      <c r="C1317" s="95"/>
      <c r="D1317" s="95"/>
      <c r="E1317" s="95"/>
      <c r="F1317" s="95"/>
      <c r="G1317" s="96"/>
      <c r="H1317" s="96"/>
      <c r="I1317" s="97"/>
      <c r="J1317" s="97"/>
      <c r="K1317" s="97"/>
      <c r="L1317" s="97"/>
      <c r="M1317" s="97"/>
      <c r="N1317" s="98" t="str">
        <f ca="1" t="shared" si="80"/>
        <v/>
      </c>
      <c r="O1317" s="98" t="str">
        <f ca="1">IF(A1317="","",IF(ISERROR(MATCH($I1317,SorP!B:B,0)),"",INDIRECT("'SorP'!$A$"&amp;MATCH($N1317&amp;$I1317,SorP!C:C,0))))</f>
        <v/>
      </c>
      <c r="P1317" s="99"/>
      <c r="Q1317" s="74" t="str">
        <f t="shared" si="81"/>
        <v/>
      </c>
      <c r="R1317" s="74" t="b">
        <f t="shared" si="82"/>
        <v>1</v>
      </c>
      <c r="S1317" s="74" t="str">
        <f t="shared" si="83"/>
        <v/>
      </c>
    </row>
    <row r="1318" s="74" customFormat="1" ht="20.15" customHeight="1" spans="1:19">
      <c r="A1318" s="95"/>
      <c r="B1318" s="95"/>
      <c r="C1318" s="95"/>
      <c r="D1318" s="95"/>
      <c r="E1318" s="95"/>
      <c r="F1318" s="95"/>
      <c r="G1318" s="96"/>
      <c r="H1318" s="96"/>
      <c r="I1318" s="97"/>
      <c r="J1318" s="97"/>
      <c r="K1318" s="97"/>
      <c r="L1318" s="97"/>
      <c r="M1318" s="97"/>
      <c r="N1318" s="98" t="str">
        <f ca="1" t="shared" si="80"/>
        <v/>
      </c>
      <c r="O1318" s="98" t="str">
        <f ca="1">IF(A1318="","",IF(ISERROR(MATCH($I1318,SorP!B:B,0)),"",INDIRECT("'SorP'!$A$"&amp;MATCH($N1318&amp;$I1318,SorP!C:C,0))))</f>
        <v/>
      </c>
      <c r="P1318" s="99"/>
      <c r="Q1318" s="74" t="str">
        <f t="shared" si="81"/>
        <v/>
      </c>
      <c r="R1318" s="74" t="b">
        <f t="shared" si="82"/>
        <v>1</v>
      </c>
      <c r="S1318" s="74" t="str">
        <f t="shared" si="83"/>
        <v/>
      </c>
    </row>
    <row r="1319" s="74" customFormat="1" ht="20.15" customHeight="1" spans="1:19">
      <c r="A1319" s="95"/>
      <c r="B1319" s="95"/>
      <c r="C1319" s="95"/>
      <c r="D1319" s="95"/>
      <c r="E1319" s="95"/>
      <c r="F1319" s="95"/>
      <c r="G1319" s="96"/>
      <c r="H1319" s="96"/>
      <c r="I1319" s="97"/>
      <c r="J1319" s="97"/>
      <c r="K1319" s="97"/>
      <c r="L1319" s="97"/>
      <c r="M1319" s="97"/>
      <c r="N1319" s="98" t="str">
        <f ca="1" t="shared" si="80"/>
        <v/>
      </c>
      <c r="O1319" s="98" t="str">
        <f ca="1">IF(A1319="","",IF(ISERROR(MATCH($I1319,SorP!B:B,0)),"",INDIRECT("'SorP'!$A$"&amp;MATCH($N1319&amp;$I1319,SorP!C:C,0))))</f>
        <v/>
      </c>
      <c r="P1319" s="99"/>
      <c r="Q1319" s="74" t="str">
        <f t="shared" si="81"/>
        <v/>
      </c>
      <c r="R1319" s="74" t="b">
        <f t="shared" si="82"/>
        <v>1</v>
      </c>
      <c r="S1319" s="74" t="str">
        <f t="shared" si="83"/>
        <v/>
      </c>
    </row>
    <row r="1320" s="74" customFormat="1" ht="20.15" customHeight="1" spans="1:19">
      <c r="A1320" s="95"/>
      <c r="B1320" s="95"/>
      <c r="C1320" s="95"/>
      <c r="D1320" s="95"/>
      <c r="E1320" s="95"/>
      <c r="F1320" s="95"/>
      <c r="G1320" s="96"/>
      <c r="H1320" s="96"/>
      <c r="I1320" s="97"/>
      <c r="J1320" s="97"/>
      <c r="K1320" s="97"/>
      <c r="L1320" s="97"/>
      <c r="M1320" s="97"/>
      <c r="N1320" s="98" t="str">
        <f ca="1" t="shared" si="80"/>
        <v/>
      </c>
      <c r="O1320" s="98" t="str">
        <f ca="1">IF(A1320="","",IF(ISERROR(MATCH($I1320,SorP!B:B,0)),"",INDIRECT("'SorP'!$A$"&amp;MATCH($N1320&amp;$I1320,SorP!C:C,0))))</f>
        <v/>
      </c>
      <c r="P1320" s="99"/>
      <c r="Q1320" s="74" t="str">
        <f t="shared" si="81"/>
        <v/>
      </c>
      <c r="R1320" s="74" t="b">
        <f t="shared" si="82"/>
        <v>1</v>
      </c>
      <c r="S1320" s="74" t="str">
        <f t="shared" si="83"/>
        <v/>
      </c>
    </row>
    <row r="1321" s="74" customFormat="1" ht="20.15" customHeight="1" spans="1:19">
      <c r="A1321" s="95"/>
      <c r="B1321" s="95"/>
      <c r="C1321" s="95"/>
      <c r="D1321" s="95"/>
      <c r="E1321" s="95"/>
      <c r="F1321" s="95"/>
      <c r="G1321" s="96"/>
      <c r="H1321" s="96"/>
      <c r="I1321" s="97"/>
      <c r="J1321" s="97"/>
      <c r="K1321" s="97"/>
      <c r="L1321" s="97"/>
      <c r="M1321" s="97"/>
      <c r="N1321" s="98" t="str">
        <f ca="1" t="shared" si="80"/>
        <v/>
      </c>
      <c r="O1321" s="98" t="str">
        <f ca="1">IF(A1321="","",IF(ISERROR(MATCH($I1321,SorP!B:B,0)),"",INDIRECT("'SorP'!$A$"&amp;MATCH($N1321&amp;$I1321,SorP!C:C,0))))</f>
        <v/>
      </c>
      <c r="P1321" s="99"/>
      <c r="Q1321" s="74" t="str">
        <f t="shared" si="81"/>
        <v/>
      </c>
      <c r="R1321" s="74" t="b">
        <f t="shared" si="82"/>
        <v>1</v>
      </c>
      <c r="S1321" s="74" t="str">
        <f t="shared" si="83"/>
        <v/>
      </c>
    </row>
    <row r="1322" s="74" customFormat="1" ht="20.15" customHeight="1" spans="1:19">
      <c r="A1322" s="95"/>
      <c r="B1322" s="95"/>
      <c r="C1322" s="95"/>
      <c r="D1322" s="95"/>
      <c r="E1322" s="95"/>
      <c r="F1322" s="95"/>
      <c r="G1322" s="96"/>
      <c r="H1322" s="96"/>
      <c r="I1322" s="97"/>
      <c r="J1322" s="97"/>
      <c r="K1322" s="97"/>
      <c r="L1322" s="97"/>
      <c r="M1322" s="97"/>
      <c r="N1322" s="98" t="str">
        <f ca="1" t="shared" si="80"/>
        <v/>
      </c>
      <c r="O1322" s="98" t="str">
        <f ca="1">IF(A1322="","",IF(ISERROR(MATCH($I1322,SorP!B:B,0)),"",INDIRECT("'SorP'!$A$"&amp;MATCH($N1322&amp;$I1322,SorP!C:C,0))))</f>
        <v/>
      </c>
      <c r="P1322" s="99"/>
      <c r="Q1322" s="74" t="str">
        <f t="shared" si="81"/>
        <v/>
      </c>
      <c r="R1322" s="74" t="b">
        <f t="shared" si="82"/>
        <v>1</v>
      </c>
      <c r="S1322" s="74" t="str">
        <f t="shared" si="83"/>
        <v/>
      </c>
    </row>
    <row r="1323" s="74" customFormat="1" ht="20.15" customHeight="1" spans="1:19">
      <c r="A1323" s="95"/>
      <c r="B1323" s="95"/>
      <c r="C1323" s="95"/>
      <c r="D1323" s="95"/>
      <c r="E1323" s="95"/>
      <c r="F1323" s="95"/>
      <c r="G1323" s="96"/>
      <c r="H1323" s="96"/>
      <c r="I1323" s="97"/>
      <c r="J1323" s="97"/>
      <c r="K1323" s="97"/>
      <c r="L1323" s="97"/>
      <c r="M1323" s="97"/>
      <c r="N1323" s="98" t="str">
        <f ca="1" t="shared" si="80"/>
        <v/>
      </c>
      <c r="O1323" s="98" t="str">
        <f ca="1">IF(A1323="","",IF(ISERROR(MATCH($I1323,SorP!B:B,0)),"",INDIRECT("'SorP'!$A$"&amp;MATCH($N1323&amp;$I1323,SorP!C:C,0))))</f>
        <v/>
      </c>
      <c r="P1323" s="99"/>
      <c r="Q1323" s="74" t="str">
        <f t="shared" si="81"/>
        <v/>
      </c>
      <c r="R1323" s="74" t="b">
        <f t="shared" si="82"/>
        <v>1</v>
      </c>
      <c r="S1323" s="74" t="str">
        <f t="shared" si="83"/>
        <v/>
      </c>
    </row>
    <row r="1324" s="74" customFormat="1" ht="20.15" customHeight="1" spans="1:19">
      <c r="A1324" s="95"/>
      <c r="B1324" s="95"/>
      <c r="C1324" s="95"/>
      <c r="D1324" s="95"/>
      <c r="E1324" s="95"/>
      <c r="F1324" s="95"/>
      <c r="G1324" s="96"/>
      <c r="H1324" s="96"/>
      <c r="I1324" s="97"/>
      <c r="J1324" s="97"/>
      <c r="K1324" s="97"/>
      <c r="L1324" s="97"/>
      <c r="M1324" s="97"/>
      <c r="N1324" s="98" t="str">
        <f ca="1" t="shared" si="80"/>
        <v/>
      </c>
      <c r="O1324" s="98" t="str">
        <f ca="1">IF(A1324="","",IF(ISERROR(MATCH($I1324,SorP!B:B,0)),"",INDIRECT("'SorP'!$A$"&amp;MATCH($N1324&amp;$I1324,SorP!C:C,0))))</f>
        <v/>
      </c>
      <c r="P1324" s="99"/>
      <c r="Q1324" s="74" t="str">
        <f t="shared" si="81"/>
        <v/>
      </c>
      <c r="R1324" s="74" t="b">
        <f t="shared" si="82"/>
        <v>1</v>
      </c>
      <c r="S1324" s="74" t="str">
        <f t="shared" si="83"/>
        <v/>
      </c>
    </row>
    <row r="1325" s="74" customFormat="1" ht="20.15" customHeight="1" spans="1:19">
      <c r="A1325" s="95"/>
      <c r="B1325" s="95"/>
      <c r="C1325" s="95"/>
      <c r="D1325" s="95"/>
      <c r="E1325" s="95"/>
      <c r="F1325" s="95"/>
      <c r="G1325" s="96"/>
      <c r="H1325" s="96"/>
      <c r="I1325" s="97"/>
      <c r="J1325" s="97"/>
      <c r="K1325" s="97"/>
      <c r="L1325" s="97"/>
      <c r="M1325" s="97"/>
      <c r="N1325" s="98" t="str">
        <f ca="1" t="shared" si="80"/>
        <v/>
      </c>
      <c r="O1325" s="98" t="str">
        <f ca="1">IF(A1325="","",IF(ISERROR(MATCH($I1325,SorP!B:B,0)),"",INDIRECT("'SorP'!$A$"&amp;MATCH($N1325&amp;$I1325,SorP!C:C,0))))</f>
        <v/>
      </c>
      <c r="P1325" s="99"/>
      <c r="Q1325" s="74" t="str">
        <f t="shared" si="81"/>
        <v/>
      </c>
      <c r="R1325" s="74" t="b">
        <f t="shared" si="82"/>
        <v>1</v>
      </c>
      <c r="S1325" s="74" t="str">
        <f t="shared" si="83"/>
        <v/>
      </c>
    </row>
    <row r="1326" s="74" customFormat="1" ht="20.15" customHeight="1" spans="1:19">
      <c r="A1326" s="95"/>
      <c r="B1326" s="95"/>
      <c r="C1326" s="95"/>
      <c r="D1326" s="95"/>
      <c r="E1326" s="95"/>
      <c r="F1326" s="95"/>
      <c r="G1326" s="96"/>
      <c r="H1326" s="96"/>
      <c r="I1326" s="97"/>
      <c r="J1326" s="97"/>
      <c r="K1326" s="97"/>
      <c r="L1326" s="97"/>
      <c r="M1326" s="97"/>
      <c r="N1326" s="98" t="str">
        <f ca="1" t="shared" si="80"/>
        <v/>
      </c>
      <c r="O1326" s="98" t="str">
        <f ca="1">IF(A1326="","",IF(ISERROR(MATCH($I1326,SorP!B:B,0)),"",INDIRECT("'SorP'!$A$"&amp;MATCH($N1326&amp;$I1326,SorP!C:C,0))))</f>
        <v/>
      </c>
      <c r="P1326" s="99"/>
      <c r="Q1326" s="74" t="str">
        <f t="shared" si="81"/>
        <v/>
      </c>
      <c r="R1326" s="74" t="b">
        <f t="shared" si="82"/>
        <v>1</v>
      </c>
      <c r="S1326" s="74" t="str">
        <f t="shared" si="83"/>
        <v/>
      </c>
    </row>
    <row r="1327" s="74" customFormat="1" ht="20.15" customHeight="1" spans="1:19">
      <c r="A1327" s="95"/>
      <c r="B1327" s="95"/>
      <c r="C1327" s="95"/>
      <c r="D1327" s="95"/>
      <c r="E1327" s="95"/>
      <c r="F1327" s="95"/>
      <c r="G1327" s="96"/>
      <c r="H1327" s="96"/>
      <c r="I1327" s="97"/>
      <c r="J1327" s="97"/>
      <c r="K1327" s="97"/>
      <c r="L1327" s="97"/>
      <c r="M1327" s="97"/>
      <c r="N1327" s="98" t="str">
        <f ca="1" t="shared" si="80"/>
        <v/>
      </c>
      <c r="O1327" s="98" t="str">
        <f ca="1">IF(A1327="","",IF(ISERROR(MATCH($I1327,SorP!B:B,0)),"",INDIRECT("'SorP'!$A$"&amp;MATCH($N1327&amp;$I1327,SorP!C:C,0))))</f>
        <v/>
      </c>
      <c r="P1327" s="99"/>
      <c r="Q1327" s="74" t="str">
        <f t="shared" si="81"/>
        <v/>
      </c>
      <c r="R1327" s="74" t="b">
        <f t="shared" si="82"/>
        <v>1</v>
      </c>
      <c r="S1327" s="74" t="str">
        <f t="shared" si="83"/>
        <v/>
      </c>
    </row>
    <row r="1328" s="74" customFormat="1" ht="20.15" customHeight="1" spans="1:19">
      <c r="A1328" s="95"/>
      <c r="B1328" s="95"/>
      <c r="C1328" s="95"/>
      <c r="D1328" s="95"/>
      <c r="E1328" s="95"/>
      <c r="F1328" s="95"/>
      <c r="G1328" s="96"/>
      <c r="H1328" s="96"/>
      <c r="I1328" s="97"/>
      <c r="J1328" s="97"/>
      <c r="K1328" s="97"/>
      <c r="L1328" s="97"/>
      <c r="M1328" s="97"/>
      <c r="N1328" s="98" t="str">
        <f ca="1" t="shared" si="80"/>
        <v/>
      </c>
      <c r="O1328" s="98" t="str">
        <f ca="1">IF(A1328="","",IF(ISERROR(MATCH($I1328,SorP!B:B,0)),"",INDIRECT("'SorP'!$A$"&amp;MATCH($N1328&amp;$I1328,SorP!C:C,0))))</f>
        <v/>
      </c>
      <c r="P1328" s="99"/>
      <c r="Q1328" s="74" t="str">
        <f t="shared" si="81"/>
        <v/>
      </c>
      <c r="R1328" s="74" t="b">
        <f t="shared" si="82"/>
        <v>1</v>
      </c>
      <c r="S1328" s="74" t="str">
        <f t="shared" si="83"/>
        <v/>
      </c>
    </row>
    <row r="1329" s="74" customFormat="1" ht="20.15" customHeight="1" spans="1:19">
      <c r="A1329" s="95"/>
      <c r="B1329" s="95"/>
      <c r="C1329" s="95"/>
      <c r="D1329" s="95"/>
      <c r="E1329" s="95"/>
      <c r="F1329" s="95"/>
      <c r="G1329" s="96"/>
      <c r="H1329" s="96"/>
      <c r="I1329" s="97"/>
      <c r="J1329" s="97"/>
      <c r="K1329" s="97"/>
      <c r="L1329" s="97"/>
      <c r="M1329" s="97"/>
      <c r="N1329" s="98" t="str">
        <f ca="1" t="shared" si="80"/>
        <v/>
      </c>
      <c r="O1329" s="98" t="str">
        <f ca="1">IF(A1329="","",IF(ISERROR(MATCH($I1329,SorP!B:B,0)),"",INDIRECT("'SorP'!$A$"&amp;MATCH($N1329&amp;$I1329,SorP!C:C,0))))</f>
        <v/>
      </c>
      <c r="P1329" s="99"/>
      <c r="Q1329" s="74" t="str">
        <f t="shared" si="81"/>
        <v/>
      </c>
      <c r="R1329" s="74" t="b">
        <f t="shared" si="82"/>
        <v>1</v>
      </c>
      <c r="S1329" s="74" t="str">
        <f t="shared" si="83"/>
        <v/>
      </c>
    </row>
    <row r="1330" s="74" customFormat="1" ht="20.15" customHeight="1" spans="1:19">
      <c r="A1330" s="95"/>
      <c r="B1330" s="95"/>
      <c r="C1330" s="95"/>
      <c r="D1330" s="95"/>
      <c r="E1330" s="95"/>
      <c r="F1330" s="95"/>
      <c r="G1330" s="96"/>
      <c r="H1330" s="96"/>
      <c r="I1330" s="97"/>
      <c r="J1330" s="97"/>
      <c r="K1330" s="97"/>
      <c r="L1330" s="97"/>
      <c r="M1330" s="97"/>
      <c r="N1330" s="98" t="str">
        <f ca="1" t="shared" si="80"/>
        <v/>
      </c>
      <c r="O1330" s="98" t="str">
        <f ca="1">IF(A1330="","",IF(ISERROR(MATCH($I1330,SorP!B:B,0)),"",INDIRECT("'SorP'!$A$"&amp;MATCH($N1330&amp;$I1330,SorP!C:C,0))))</f>
        <v/>
      </c>
      <c r="P1330" s="99"/>
      <c r="Q1330" s="74" t="str">
        <f t="shared" si="81"/>
        <v/>
      </c>
      <c r="R1330" s="74" t="b">
        <f t="shared" si="82"/>
        <v>1</v>
      </c>
      <c r="S1330" s="74" t="str">
        <f t="shared" si="83"/>
        <v/>
      </c>
    </row>
    <row r="1331" s="74" customFormat="1" ht="20.15" customHeight="1" spans="1:19">
      <c r="A1331" s="95"/>
      <c r="B1331" s="95"/>
      <c r="C1331" s="95"/>
      <c r="D1331" s="95"/>
      <c r="E1331" s="95"/>
      <c r="F1331" s="95"/>
      <c r="G1331" s="96"/>
      <c r="H1331" s="96"/>
      <c r="I1331" s="97"/>
      <c r="J1331" s="97"/>
      <c r="K1331" s="97"/>
      <c r="L1331" s="97"/>
      <c r="M1331" s="97"/>
      <c r="N1331" s="98" t="str">
        <f ca="1" t="shared" si="80"/>
        <v/>
      </c>
      <c r="O1331" s="98" t="str">
        <f ca="1">IF(A1331="","",IF(ISERROR(MATCH($I1331,SorP!B:B,0)),"",INDIRECT("'SorP'!$A$"&amp;MATCH($N1331&amp;$I1331,SorP!C:C,0))))</f>
        <v/>
      </c>
      <c r="P1331" s="99"/>
      <c r="Q1331" s="74" t="str">
        <f t="shared" si="81"/>
        <v/>
      </c>
      <c r="R1331" s="74" t="b">
        <f t="shared" si="82"/>
        <v>1</v>
      </c>
      <c r="S1331" s="74" t="str">
        <f t="shared" si="83"/>
        <v/>
      </c>
    </row>
    <row r="1332" s="74" customFormat="1" ht="20.15" customHeight="1" spans="1:19">
      <c r="A1332" s="95"/>
      <c r="B1332" s="95"/>
      <c r="C1332" s="95"/>
      <c r="D1332" s="95"/>
      <c r="E1332" s="95"/>
      <c r="F1332" s="95"/>
      <c r="G1332" s="96"/>
      <c r="H1332" s="96"/>
      <c r="I1332" s="97"/>
      <c r="J1332" s="97"/>
      <c r="K1332" s="97"/>
      <c r="L1332" s="97"/>
      <c r="M1332" s="97"/>
      <c r="N1332" s="98" t="str">
        <f ca="1" t="shared" si="80"/>
        <v/>
      </c>
      <c r="O1332" s="98" t="str">
        <f ca="1">IF(A1332="","",IF(ISERROR(MATCH($I1332,SorP!B:B,0)),"",INDIRECT("'SorP'!$A$"&amp;MATCH($N1332&amp;$I1332,SorP!C:C,0))))</f>
        <v/>
      </c>
      <c r="P1332" s="99"/>
      <c r="Q1332" s="74" t="str">
        <f t="shared" si="81"/>
        <v/>
      </c>
      <c r="R1332" s="74" t="b">
        <f t="shared" si="82"/>
        <v>1</v>
      </c>
      <c r="S1332" s="74" t="str">
        <f t="shared" si="83"/>
        <v/>
      </c>
    </row>
    <row r="1333" s="74" customFormat="1" ht="20.15" customHeight="1" spans="1:19">
      <c r="A1333" s="95"/>
      <c r="B1333" s="95"/>
      <c r="C1333" s="95"/>
      <c r="D1333" s="95"/>
      <c r="E1333" s="95"/>
      <c r="F1333" s="95"/>
      <c r="G1333" s="96"/>
      <c r="H1333" s="96"/>
      <c r="I1333" s="97"/>
      <c r="J1333" s="97"/>
      <c r="K1333" s="97"/>
      <c r="L1333" s="97"/>
      <c r="M1333" s="97"/>
      <c r="N1333" s="98" t="str">
        <f ca="1" t="shared" si="80"/>
        <v/>
      </c>
      <c r="O1333" s="98" t="str">
        <f ca="1">IF(A1333="","",IF(ISERROR(MATCH($I1333,SorP!B:B,0)),"",INDIRECT("'SorP'!$A$"&amp;MATCH($N1333&amp;$I1333,SorP!C:C,0))))</f>
        <v/>
      </c>
      <c r="P1333" s="99"/>
      <c r="Q1333" s="74" t="str">
        <f t="shared" si="81"/>
        <v/>
      </c>
      <c r="R1333" s="74" t="b">
        <f t="shared" si="82"/>
        <v>1</v>
      </c>
      <c r="S1333" s="74" t="str">
        <f t="shared" si="83"/>
        <v/>
      </c>
    </row>
    <row r="1334" s="74" customFormat="1" ht="20.15" customHeight="1" spans="1:19">
      <c r="A1334" s="95"/>
      <c r="B1334" s="95"/>
      <c r="C1334" s="95"/>
      <c r="D1334" s="95"/>
      <c r="E1334" s="95"/>
      <c r="F1334" s="95"/>
      <c r="G1334" s="96"/>
      <c r="H1334" s="96"/>
      <c r="I1334" s="97"/>
      <c r="J1334" s="97"/>
      <c r="K1334" s="97"/>
      <c r="L1334" s="97"/>
      <c r="M1334" s="97"/>
      <c r="N1334" s="98" t="str">
        <f ca="1" t="shared" si="80"/>
        <v/>
      </c>
      <c r="O1334" s="98" t="str">
        <f ca="1">IF(A1334="","",IF(ISERROR(MATCH($I1334,SorP!B:B,0)),"",INDIRECT("'SorP'!$A$"&amp;MATCH($N1334&amp;$I1334,SorP!C:C,0))))</f>
        <v/>
      </c>
      <c r="P1334" s="99"/>
      <c r="Q1334" s="74" t="str">
        <f t="shared" si="81"/>
        <v/>
      </c>
      <c r="R1334" s="74" t="b">
        <f t="shared" si="82"/>
        <v>1</v>
      </c>
      <c r="S1334" s="74" t="str">
        <f t="shared" si="83"/>
        <v/>
      </c>
    </row>
    <row r="1335" s="74" customFormat="1" ht="20.15" customHeight="1" spans="1:19">
      <c r="A1335" s="95"/>
      <c r="B1335" s="95"/>
      <c r="C1335" s="95"/>
      <c r="D1335" s="95"/>
      <c r="E1335" s="95"/>
      <c r="F1335" s="95"/>
      <c r="G1335" s="96"/>
      <c r="H1335" s="96"/>
      <c r="I1335" s="97"/>
      <c r="J1335" s="97"/>
      <c r="K1335" s="97"/>
      <c r="L1335" s="97"/>
      <c r="M1335" s="97"/>
      <c r="N1335" s="98" t="str">
        <f ca="1" t="shared" si="80"/>
        <v/>
      </c>
      <c r="O1335" s="98" t="str">
        <f ca="1">IF(A1335="","",IF(ISERROR(MATCH($I1335,SorP!B:B,0)),"",INDIRECT("'SorP'!$A$"&amp;MATCH($N1335&amp;$I1335,SorP!C:C,0))))</f>
        <v/>
      </c>
      <c r="P1335" s="99"/>
      <c r="Q1335" s="74" t="str">
        <f t="shared" si="81"/>
        <v/>
      </c>
      <c r="R1335" s="74" t="b">
        <f t="shared" si="82"/>
        <v>1</v>
      </c>
      <c r="S1335" s="74" t="str">
        <f t="shared" si="83"/>
        <v/>
      </c>
    </row>
    <row r="1336" s="74" customFormat="1" ht="20.15" customHeight="1" spans="1:19">
      <c r="A1336" s="95"/>
      <c r="B1336" s="95"/>
      <c r="C1336" s="95"/>
      <c r="D1336" s="95"/>
      <c r="E1336" s="95"/>
      <c r="F1336" s="95"/>
      <c r="G1336" s="96"/>
      <c r="H1336" s="96"/>
      <c r="I1336" s="97"/>
      <c r="J1336" s="97"/>
      <c r="K1336" s="97"/>
      <c r="L1336" s="97"/>
      <c r="M1336" s="97"/>
      <c r="N1336" s="98" t="str">
        <f ca="1" t="shared" si="80"/>
        <v/>
      </c>
      <c r="O1336" s="98" t="str">
        <f ca="1">IF(A1336="","",IF(ISERROR(MATCH($I1336,SorP!B:B,0)),"",INDIRECT("'SorP'!$A$"&amp;MATCH($N1336&amp;$I1336,SorP!C:C,0))))</f>
        <v/>
      </c>
      <c r="P1336" s="99"/>
      <c r="Q1336" s="74" t="str">
        <f t="shared" si="81"/>
        <v/>
      </c>
      <c r="R1336" s="74" t="b">
        <f t="shared" si="82"/>
        <v>1</v>
      </c>
      <c r="S1336" s="74" t="str">
        <f t="shared" si="83"/>
        <v/>
      </c>
    </row>
    <row r="1337" s="74" customFormat="1" ht="20.15" customHeight="1" spans="1:19">
      <c r="A1337" s="95"/>
      <c r="B1337" s="95"/>
      <c r="C1337" s="95"/>
      <c r="D1337" s="95"/>
      <c r="E1337" s="95"/>
      <c r="F1337" s="95"/>
      <c r="G1337" s="96"/>
      <c r="H1337" s="96"/>
      <c r="I1337" s="97"/>
      <c r="J1337" s="97"/>
      <c r="K1337" s="97"/>
      <c r="L1337" s="97"/>
      <c r="M1337" s="97"/>
      <c r="N1337" s="98" t="str">
        <f ca="1" t="shared" si="80"/>
        <v/>
      </c>
      <c r="O1337" s="98" t="str">
        <f ca="1">IF(A1337="","",IF(ISERROR(MATCH($I1337,SorP!B:B,0)),"",INDIRECT("'SorP'!$A$"&amp;MATCH($N1337&amp;$I1337,SorP!C:C,0))))</f>
        <v/>
      </c>
      <c r="P1337" s="99"/>
      <c r="Q1337" s="74" t="str">
        <f t="shared" si="81"/>
        <v/>
      </c>
      <c r="R1337" s="74" t="b">
        <f t="shared" si="82"/>
        <v>1</v>
      </c>
      <c r="S1337" s="74" t="str">
        <f t="shared" si="83"/>
        <v/>
      </c>
    </row>
    <row r="1338" s="74" customFormat="1" ht="20.15" customHeight="1" spans="1:19">
      <c r="A1338" s="95"/>
      <c r="B1338" s="95"/>
      <c r="C1338" s="95"/>
      <c r="D1338" s="95"/>
      <c r="E1338" s="95"/>
      <c r="F1338" s="95"/>
      <c r="G1338" s="96"/>
      <c r="H1338" s="96"/>
      <c r="I1338" s="97"/>
      <c r="J1338" s="97"/>
      <c r="K1338" s="97"/>
      <c r="L1338" s="97"/>
      <c r="M1338" s="97"/>
      <c r="N1338" s="98" t="str">
        <f ca="1" t="shared" si="80"/>
        <v/>
      </c>
      <c r="O1338" s="98" t="str">
        <f ca="1">IF(A1338="","",IF(ISERROR(MATCH($I1338,SorP!B:B,0)),"",INDIRECT("'SorP'!$A$"&amp;MATCH($N1338&amp;$I1338,SorP!C:C,0))))</f>
        <v/>
      </c>
      <c r="P1338" s="99"/>
      <c r="Q1338" s="74" t="str">
        <f t="shared" si="81"/>
        <v/>
      </c>
      <c r="R1338" s="74" t="b">
        <f t="shared" si="82"/>
        <v>1</v>
      </c>
      <c r="S1338" s="74" t="str">
        <f t="shared" si="83"/>
        <v/>
      </c>
    </row>
    <row r="1339" s="74" customFormat="1" ht="20.15" customHeight="1" spans="1:19">
      <c r="A1339" s="95"/>
      <c r="B1339" s="95"/>
      <c r="C1339" s="95"/>
      <c r="D1339" s="95"/>
      <c r="E1339" s="95"/>
      <c r="F1339" s="95"/>
      <c r="G1339" s="96"/>
      <c r="H1339" s="96"/>
      <c r="I1339" s="97"/>
      <c r="J1339" s="97"/>
      <c r="K1339" s="97"/>
      <c r="L1339" s="97"/>
      <c r="M1339" s="97"/>
      <c r="N1339" s="98" t="str">
        <f ca="1" t="shared" si="80"/>
        <v/>
      </c>
      <c r="O1339" s="98" t="str">
        <f ca="1">IF(A1339="","",IF(ISERROR(MATCH($I1339,SorP!B:B,0)),"",INDIRECT("'SorP'!$A$"&amp;MATCH($N1339&amp;$I1339,SorP!C:C,0))))</f>
        <v/>
      </c>
      <c r="P1339" s="99"/>
      <c r="Q1339" s="74" t="str">
        <f t="shared" si="81"/>
        <v/>
      </c>
      <c r="R1339" s="74" t="b">
        <f t="shared" si="82"/>
        <v>1</v>
      </c>
      <c r="S1339" s="74" t="str">
        <f t="shared" si="83"/>
        <v/>
      </c>
    </row>
    <row r="1340" s="74" customFormat="1" ht="20.15" customHeight="1" spans="1:19">
      <c r="A1340" s="95"/>
      <c r="B1340" s="95"/>
      <c r="C1340" s="95"/>
      <c r="D1340" s="95"/>
      <c r="E1340" s="95"/>
      <c r="F1340" s="95"/>
      <c r="G1340" s="96"/>
      <c r="H1340" s="96"/>
      <c r="I1340" s="97"/>
      <c r="J1340" s="97"/>
      <c r="K1340" s="97"/>
      <c r="L1340" s="97"/>
      <c r="M1340" s="97"/>
      <c r="N1340" s="98" t="str">
        <f ca="1" t="shared" si="80"/>
        <v/>
      </c>
      <c r="O1340" s="98" t="str">
        <f ca="1">IF(A1340="","",IF(ISERROR(MATCH($I1340,SorP!B:B,0)),"",INDIRECT("'SorP'!$A$"&amp;MATCH($N1340&amp;$I1340,SorP!C:C,0))))</f>
        <v/>
      </c>
      <c r="P1340" s="99"/>
      <c r="Q1340" s="74" t="str">
        <f t="shared" si="81"/>
        <v/>
      </c>
      <c r="R1340" s="74" t="b">
        <f t="shared" si="82"/>
        <v>1</v>
      </c>
      <c r="S1340" s="74" t="str">
        <f t="shared" si="83"/>
        <v/>
      </c>
    </row>
    <row r="1341" s="74" customFormat="1" ht="20.15" customHeight="1" spans="1:19">
      <c r="A1341" s="95"/>
      <c r="B1341" s="95"/>
      <c r="C1341" s="95"/>
      <c r="D1341" s="95"/>
      <c r="E1341" s="95"/>
      <c r="F1341" s="95"/>
      <c r="G1341" s="96"/>
      <c r="H1341" s="96"/>
      <c r="I1341" s="97"/>
      <c r="J1341" s="97"/>
      <c r="K1341" s="97"/>
      <c r="L1341" s="97"/>
      <c r="M1341" s="97"/>
      <c r="N1341" s="98" t="str">
        <f ca="1" t="shared" si="80"/>
        <v/>
      </c>
      <c r="O1341" s="98" t="str">
        <f ca="1">IF(A1341="","",IF(ISERROR(MATCH($I1341,SorP!B:B,0)),"",INDIRECT("'SorP'!$A$"&amp;MATCH($N1341&amp;$I1341,SorP!C:C,0))))</f>
        <v/>
      </c>
      <c r="P1341" s="99"/>
      <c r="Q1341" s="74" t="str">
        <f t="shared" si="81"/>
        <v/>
      </c>
      <c r="R1341" s="74" t="b">
        <f t="shared" si="82"/>
        <v>1</v>
      </c>
      <c r="S1341" s="74" t="str">
        <f t="shared" si="83"/>
        <v/>
      </c>
    </row>
    <row r="1342" s="74" customFormat="1" ht="20.15" customHeight="1" spans="1:19">
      <c r="A1342" s="95"/>
      <c r="B1342" s="95"/>
      <c r="C1342" s="95"/>
      <c r="D1342" s="95"/>
      <c r="E1342" s="95"/>
      <c r="F1342" s="95"/>
      <c r="G1342" s="96"/>
      <c r="H1342" s="96"/>
      <c r="I1342" s="97"/>
      <c r="J1342" s="97"/>
      <c r="K1342" s="97"/>
      <c r="L1342" s="97"/>
      <c r="M1342" s="97"/>
      <c r="N1342" s="98" t="str">
        <f ca="1" t="shared" si="80"/>
        <v/>
      </c>
      <c r="O1342" s="98" t="str">
        <f ca="1">IF(A1342="","",IF(ISERROR(MATCH($I1342,SorP!B:B,0)),"",INDIRECT("'SorP'!$A$"&amp;MATCH($N1342&amp;$I1342,SorP!C:C,0))))</f>
        <v/>
      </c>
      <c r="P1342" s="99"/>
      <c r="Q1342" s="74" t="str">
        <f t="shared" si="81"/>
        <v/>
      </c>
      <c r="R1342" s="74" t="b">
        <f t="shared" si="82"/>
        <v>1</v>
      </c>
      <c r="S1342" s="74" t="str">
        <f t="shared" si="83"/>
        <v/>
      </c>
    </row>
    <row r="1343" s="74" customFormat="1" ht="20.15" customHeight="1" spans="1:19">
      <c r="A1343" s="95"/>
      <c r="B1343" s="95"/>
      <c r="C1343" s="95"/>
      <c r="D1343" s="95"/>
      <c r="E1343" s="95"/>
      <c r="F1343" s="95"/>
      <c r="G1343" s="96"/>
      <c r="H1343" s="96"/>
      <c r="I1343" s="97"/>
      <c r="J1343" s="97"/>
      <c r="K1343" s="97"/>
      <c r="L1343" s="97"/>
      <c r="M1343" s="97"/>
      <c r="N1343" s="98" t="str">
        <f ca="1" t="shared" si="80"/>
        <v/>
      </c>
      <c r="O1343" s="98" t="str">
        <f ca="1">IF(A1343="","",IF(ISERROR(MATCH($I1343,SorP!B:B,0)),"",INDIRECT("'SorP'!$A$"&amp;MATCH($N1343&amp;$I1343,SorP!C:C,0))))</f>
        <v/>
      </c>
      <c r="P1343" s="99"/>
      <c r="Q1343" s="74" t="str">
        <f t="shared" si="81"/>
        <v/>
      </c>
      <c r="R1343" s="74" t="b">
        <f t="shared" si="82"/>
        <v>1</v>
      </c>
      <c r="S1343" s="74" t="str">
        <f t="shared" si="83"/>
        <v/>
      </c>
    </row>
    <row r="1344" s="74" customFormat="1" ht="20.15" customHeight="1" spans="1:19">
      <c r="A1344" s="95"/>
      <c r="B1344" s="95"/>
      <c r="C1344" s="95"/>
      <c r="D1344" s="95"/>
      <c r="E1344" s="95"/>
      <c r="F1344" s="95"/>
      <c r="G1344" s="96"/>
      <c r="H1344" s="96"/>
      <c r="I1344" s="97"/>
      <c r="J1344" s="97"/>
      <c r="K1344" s="97"/>
      <c r="L1344" s="97"/>
      <c r="M1344" s="97"/>
      <c r="N1344" s="98" t="str">
        <f ca="1" t="shared" si="80"/>
        <v/>
      </c>
      <c r="O1344" s="98" t="str">
        <f ca="1">IF(A1344="","",IF(ISERROR(MATCH($I1344,SorP!B:B,0)),"",INDIRECT("'SorP'!$A$"&amp;MATCH($N1344&amp;$I1344,SorP!C:C,0))))</f>
        <v/>
      </c>
      <c r="P1344" s="99"/>
      <c r="Q1344" s="74" t="str">
        <f t="shared" si="81"/>
        <v/>
      </c>
      <c r="R1344" s="74" t="b">
        <f t="shared" si="82"/>
        <v>1</v>
      </c>
      <c r="S1344" s="74" t="str">
        <f t="shared" si="83"/>
        <v/>
      </c>
    </row>
    <row r="1345" s="74" customFormat="1" ht="20.15" customHeight="1" spans="1:19">
      <c r="A1345" s="95"/>
      <c r="B1345" s="95"/>
      <c r="C1345" s="95"/>
      <c r="D1345" s="95"/>
      <c r="E1345" s="95"/>
      <c r="F1345" s="95"/>
      <c r="G1345" s="96"/>
      <c r="H1345" s="96"/>
      <c r="I1345" s="97"/>
      <c r="J1345" s="97"/>
      <c r="K1345" s="97"/>
      <c r="L1345" s="97"/>
      <c r="M1345" s="97"/>
      <c r="N1345" s="98" t="str">
        <f ca="1" t="shared" si="80"/>
        <v/>
      </c>
      <c r="O1345" s="98" t="str">
        <f ca="1">IF(A1345="","",IF(ISERROR(MATCH($I1345,SorP!B:B,0)),"",INDIRECT("'SorP'!$A$"&amp;MATCH($N1345&amp;$I1345,SorP!C:C,0))))</f>
        <v/>
      </c>
      <c r="P1345" s="99"/>
      <c r="Q1345" s="74" t="str">
        <f t="shared" si="81"/>
        <v/>
      </c>
      <c r="R1345" s="74" t="b">
        <f t="shared" si="82"/>
        <v>1</v>
      </c>
      <c r="S1345" s="74" t="str">
        <f t="shared" si="83"/>
        <v/>
      </c>
    </row>
    <row r="1346" s="74" customFormat="1" ht="20.15" customHeight="1" spans="1:19">
      <c r="A1346" s="95"/>
      <c r="B1346" s="95"/>
      <c r="C1346" s="95"/>
      <c r="D1346" s="95"/>
      <c r="E1346" s="95"/>
      <c r="F1346" s="95"/>
      <c r="G1346" s="96"/>
      <c r="H1346" s="96"/>
      <c r="I1346" s="97"/>
      <c r="J1346" s="97"/>
      <c r="K1346" s="97"/>
      <c r="L1346" s="97"/>
      <c r="M1346" s="97"/>
      <c r="N1346" s="98" t="str">
        <f ca="1" t="shared" si="80"/>
        <v/>
      </c>
      <c r="O1346" s="98" t="str">
        <f ca="1">IF(A1346="","",IF(ISERROR(MATCH($I1346,SorP!B:B,0)),"",INDIRECT("'SorP'!$A$"&amp;MATCH($N1346&amp;$I1346,SorP!C:C,0))))</f>
        <v/>
      </c>
      <c r="P1346" s="99"/>
      <c r="Q1346" s="74" t="str">
        <f t="shared" si="81"/>
        <v/>
      </c>
      <c r="R1346" s="74" t="b">
        <f t="shared" si="82"/>
        <v>1</v>
      </c>
      <c r="S1346" s="74" t="str">
        <f t="shared" si="83"/>
        <v/>
      </c>
    </row>
    <row r="1347" s="74" customFormat="1" ht="20.15" customHeight="1" spans="1:19">
      <c r="A1347" s="95"/>
      <c r="B1347" s="95"/>
      <c r="C1347" s="95"/>
      <c r="D1347" s="95"/>
      <c r="E1347" s="95"/>
      <c r="F1347" s="95"/>
      <c r="G1347" s="96"/>
      <c r="H1347" s="96"/>
      <c r="I1347" s="97"/>
      <c r="J1347" s="97"/>
      <c r="K1347" s="97"/>
      <c r="L1347" s="97"/>
      <c r="M1347" s="97"/>
      <c r="N1347" s="98" t="str">
        <f ca="1" t="shared" si="80"/>
        <v/>
      </c>
      <c r="O1347" s="98" t="str">
        <f ca="1">IF(A1347="","",IF(ISERROR(MATCH($I1347,SorP!B:B,0)),"",INDIRECT("'SorP'!$A$"&amp;MATCH($N1347&amp;$I1347,SorP!C:C,0))))</f>
        <v/>
      </c>
      <c r="P1347" s="99"/>
      <c r="Q1347" s="74" t="str">
        <f t="shared" si="81"/>
        <v/>
      </c>
      <c r="R1347" s="74" t="b">
        <f t="shared" si="82"/>
        <v>1</v>
      </c>
      <c r="S1347" s="74" t="str">
        <f t="shared" si="83"/>
        <v/>
      </c>
    </row>
    <row r="1348" s="74" customFormat="1" ht="20.15" customHeight="1" spans="1:19">
      <c r="A1348" s="95"/>
      <c r="B1348" s="95"/>
      <c r="C1348" s="95"/>
      <c r="D1348" s="95"/>
      <c r="E1348" s="95"/>
      <c r="F1348" s="95"/>
      <c r="G1348" s="96"/>
      <c r="H1348" s="96"/>
      <c r="I1348" s="97"/>
      <c r="J1348" s="97"/>
      <c r="K1348" s="97"/>
      <c r="L1348" s="97"/>
      <c r="M1348" s="97"/>
      <c r="N1348" s="98" t="str">
        <f ca="1" t="shared" si="80"/>
        <v/>
      </c>
      <c r="O1348" s="98" t="str">
        <f ca="1">IF(A1348="","",IF(ISERROR(MATCH($I1348,SorP!B:B,0)),"",INDIRECT("'SorP'!$A$"&amp;MATCH($N1348&amp;$I1348,SorP!C:C,0))))</f>
        <v/>
      </c>
      <c r="P1348" s="99"/>
      <c r="Q1348" s="74" t="str">
        <f t="shared" si="81"/>
        <v/>
      </c>
      <c r="R1348" s="74" t="b">
        <f t="shared" si="82"/>
        <v>1</v>
      </c>
      <c r="S1348" s="74" t="str">
        <f t="shared" si="83"/>
        <v/>
      </c>
    </row>
    <row r="1349" s="74" customFormat="1" ht="20.15" customHeight="1" spans="1:19">
      <c r="A1349" s="95"/>
      <c r="B1349" s="95"/>
      <c r="C1349" s="95"/>
      <c r="D1349" s="95"/>
      <c r="E1349" s="95"/>
      <c r="F1349" s="95"/>
      <c r="G1349" s="96"/>
      <c r="H1349" s="96"/>
      <c r="I1349" s="97"/>
      <c r="J1349" s="97"/>
      <c r="K1349" s="97"/>
      <c r="L1349" s="97"/>
      <c r="M1349" s="97"/>
      <c r="N1349" s="98" t="str">
        <f ca="1" t="shared" ref="N1349:N1412" si="84">IF(A1349="","",IF(ISERROR(MATCH($F1349,CL,0)),"Unknown",INDIRECT("'C'!$A$"&amp;MATCH($F1349,CL,0)+1)))</f>
        <v/>
      </c>
      <c r="O1349" s="98" t="str">
        <f ca="1">IF(A1349="","",IF(ISERROR(MATCH($I1349,SorP!B:B,0)),"",INDIRECT("'SorP'!$A$"&amp;MATCH($N1349&amp;$I1349,SorP!C:C,0))))</f>
        <v/>
      </c>
      <c r="P1349" s="99"/>
      <c r="Q1349" s="74" t="str">
        <f t="shared" ref="Q1349:Q1412" si="85">A1349&amp;B1349</f>
        <v/>
      </c>
      <c r="R1349" s="74" t="b">
        <f t="shared" ref="R1349:R1412" si="86">OR(ISBLANK(B1349),ISBLANK(C1349))</f>
        <v>1</v>
      </c>
      <c r="S1349" s="74" t="str">
        <f t="shared" ref="S1349:S1412" si="87">IF(R1349,"",A1349&amp;"+")</f>
        <v/>
      </c>
    </row>
    <row r="1350" s="74" customFormat="1" ht="20.15" customHeight="1" spans="1:19">
      <c r="A1350" s="95"/>
      <c r="B1350" s="95"/>
      <c r="C1350" s="95"/>
      <c r="D1350" s="95"/>
      <c r="E1350" s="95"/>
      <c r="F1350" s="95"/>
      <c r="G1350" s="96"/>
      <c r="H1350" s="96"/>
      <c r="I1350" s="97"/>
      <c r="J1350" s="97"/>
      <c r="K1350" s="97"/>
      <c r="L1350" s="97"/>
      <c r="M1350" s="97"/>
      <c r="N1350" s="98" t="str">
        <f ca="1" t="shared" si="84"/>
        <v/>
      </c>
      <c r="O1350" s="98" t="str">
        <f ca="1">IF(A1350="","",IF(ISERROR(MATCH($I1350,SorP!B:B,0)),"",INDIRECT("'SorP'!$A$"&amp;MATCH($N1350&amp;$I1350,SorP!C:C,0))))</f>
        <v/>
      </c>
      <c r="P1350" s="99"/>
      <c r="Q1350" s="74" t="str">
        <f t="shared" si="85"/>
        <v/>
      </c>
      <c r="R1350" s="74" t="b">
        <f t="shared" si="86"/>
        <v>1</v>
      </c>
      <c r="S1350" s="74" t="str">
        <f t="shared" si="87"/>
        <v/>
      </c>
    </row>
    <row r="1351" s="74" customFormat="1" ht="20.15" customHeight="1" spans="1:19">
      <c r="A1351" s="95"/>
      <c r="B1351" s="95"/>
      <c r="C1351" s="95"/>
      <c r="D1351" s="95"/>
      <c r="E1351" s="95"/>
      <c r="F1351" s="95"/>
      <c r="G1351" s="96"/>
      <c r="H1351" s="96"/>
      <c r="I1351" s="97"/>
      <c r="J1351" s="97"/>
      <c r="K1351" s="97"/>
      <c r="L1351" s="97"/>
      <c r="M1351" s="97"/>
      <c r="N1351" s="98" t="str">
        <f ca="1" t="shared" si="84"/>
        <v/>
      </c>
      <c r="O1351" s="98" t="str">
        <f ca="1">IF(A1351="","",IF(ISERROR(MATCH($I1351,SorP!B:B,0)),"",INDIRECT("'SorP'!$A$"&amp;MATCH($N1351&amp;$I1351,SorP!C:C,0))))</f>
        <v/>
      </c>
      <c r="P1351" s="99"/>
      <c r="Q1351" s="74" t="str">
        <f t="shared" si="85"/>
        <v/>
      </c>
      <c r="R1351" s="74" t="b">
        <f t="shared" si="86"/>
        <v>1</v>
      </c>
      <c r="S1351" s="74" t="str">
        <f t="shared" si="87"/>
        <v/>
      </c>
    </row>
    <row r="1352" s="74" customFormat="1" ht="20.15" customHeight="1" spans="1:19">
      <c r="A1352" s="95"/>
      <c r="B1352" s="95"/>
      <c r="C1352" s="95"/>
      <c r="D1352" s="95"/>
      <c r="E1352" s="95"/>
      <c r="F1352" s="95"/>
      <c r="G1352" s="96"/>
      <c r="H1352" s="96"/>
      <c r="I1352" s="97"/>
      <c r="J1352" s="97"/>
      <c r="K1352" s="97"/>
      <c r="L1352" s="97"/>
      <c r="M1352" s="97"/>
      <c r="N1352" s="98" t="str">
        <f ca="1" t="shared" si="84"/>
        <v/>
      </c>
      <c r="O1352" s="98" t="str">
        <f ca="1">IF(A1352="","",IF(ISERROR(MATCH($I1352,SorP!B:B,0)),"",INDIRECT("'SorP'!$A$"&amp;MATCH($N1352&amp;$I1352,SorP!C:C,0))))</f>
        <v/>
      </c>
      <c r="P1352" s="99"/>
      <c r="Q1352" s="74" t="str">
        <f t="shared" si="85"/>
        <v/>
      </c>
      <c r="R1352" s="74" t="b">
        <f t="shared" si="86"/>
        <v>1</v>
      </c>
      <c r="S1352" s="74" t="str">
        <f t="shared" si="87"/>
        <v/>
      </c>
    </row>
    <row r="1353" s="74" customFormat="1" ht="20.15" customHeight="1" spans="1:19">
      <c r="A1353" s="95"/>
      <c r="B1353" s="95"/>
      <c r="C1353" s="95"/>
      <c r="D1353" s="95"/>
      <c r="E1353" s="95"/>
      <c r="F1353" s="95"/>
      <c r="G1353" s="96"/>
      <c r="H1353" s="96"/>
      <c r="I1353" s="97"/>
      <c r="J1353" s="97"/>
      <c r="K1353" s="97"/>
      <c r="L1353" s="97"/>
      <c r="M1353" s="97"/>
      <c r="N1353" s="98" t="str">
        <f ca="1" t="shared" si="84"/>
        <v/>
      </c>
      <c r="O1353" s="98" t="str">
        <f ca="1">IF(A1353="","",IF(ISERROR(MATCH($I1353,SorP!B:B,0)),"",INDIRECT("'SorP'!$A$"&amp;MATCH($N1353&amp;$I1353,SorP!C:C,0))))</f>
        <v/>
      </c>
      <c r="P1353" s="99"/>
      <c r="Q1353" s="74" t="str">
        <f t="shared" si="85"/>
        <v/>
      </c>
      <c r="R1353" s="74" t="b">
        <f t="shared" si="86"/>
        <v>1</v>
      </c>
      <c r="S1353" s="74" t="str">
        <f t="shared" si="87"/>
        <v/>
      </c>
    </row>
    <row r="1354" s="74" customFormat="1" ht="20.15" customHeight="1" spans="1:19">
      <c r="A1354" s="95"/>
      <c r="B1354" s="95"/>
      <c r="C1354" s="95"/>
      <c r="D1354" s="95"/>
      <c r="E1354" s="95"/>
      <c r="F1354" s="95"/>
      <c r="G1354" s="96"/>
      <c r="H1354" s="96"/>
      <c r="I1354" s="97"/>
      <c r="J1354" s="97"/>
      <c r="K1354" s="97"/>
      <c r="L1354" s="97"/>
      <c r="M1354" s="97"/>
      <c r="N1354" s="98" t="str">
        <f ca="1" t="shared" si="84"/>
        <v/>
      </c>
      <c r="O1354" s="98" t="str">
        <f ca="1">IF(A1354="","",IF(ISERROR(MATCH($I1354,SorP!B:B,0)),"",INDIRECT("'SorP'!$A$"&amp;MATCH($N1354&amp;$I1354,SorP!C:C,0))))</f>
        <v/>
      </c>
      <c r="P1354" s="99"/>
      <c r="Q1354" s="74" t="str">
        <f t="shared" si="85"/>
        <v/>
      </c>
      <c r="R1354" s="74" t="b">
        <f t="shared" si="86"/>
        <v>1</v>
      </c>
      <c r="S1354" s="74" t="str">
        <f t="shared" si="87"/>
        <v/>
      </c>
    </row>
    <row r="1355" s="74" customFormat="1" ht="20.15" customHeight="1" spans="1:19">
      <c r="A1355" s="95"/>
      <c r="B1355" s="95"/>
      <c r="C1355" s="95"/>
      <c r="D1355" s="95"/>
      <c r="E1355" s="95"/>
      <c r="F1355" s="95"/>
      <c r="G1355" s="96"/>
      <c r="H1355" s="96"/>
      <c r="I1355" s="97"/>
      <c r="J1355" s="97"/>
      <c r="K1355" s="97"/>
      <c r="L1355" s="97"/>
      <c r="M1355" s="97"/>
      <c r="N1355" s="98" t="str">
        <f ca="1" t="shared" si="84"/>
        <v/>
      </c>
      <c r="O1355" s="98" t="str">
        <f ca="1">IF(A1355="","",IF(ISERROR(MATCH($I1355,SorP!B:B,0)),"",INDIRECT("'SorP'!$A$"&amp;MATCH($N1355&amp;$I1355,SorP!C:C,0))))</f>
        <v/>
      </c>
      <c r="P1355" s="99"/>
      <c r="Q1355" s="74" t="str">
        <f t="shared" si="85"/>
        <v/>
      </c>
      <c r="R1355" s="74" t="b">
        <f t="shared" si="86"/>
        <v>1</v>
      </c>
      <c r="S1355" s="74" t="str">
        <f t="shared" si="87"/>
        <v/>
      </c>
    </row>
    <row r="1356" s="74" customFormat="1" ht="20.15" customHeight="1" spans="1:19">
      <c r="A1356" s="95"/>
      <c r="B1356" s="95"/>
      <c r="C1356" s="95"/>
      <c r="D1356" s="95"/>
      <c r="E1356" s="95"/>
      <c r="F1356" s="95"/>
      <c r="G1356" s="96"/>
      <c r="H1356" s="96"/>
      <c r="I1356" s="97"/>
      <c r="J1356" s="97"/>
      <c r="K1356" s="97"/>
      <c r="L1356" s="97"/>
      <c r="M1356" s="97"/>
      <c r="N1356" s="98" t="str">
        <f ca="1" t="shared" si="84"/>
        <v/>
      </c>
      <c r="O1356" s="98" t="str">
        <f ca="1">IF(A1356="","",IF(ISERROR(MATCH($I1356,SorP!B:B,0)),"",INDIRECT("'SorP'!$A$"&amp;MATCH($N1356&amp;$I1356,SorP!C:C,0))))</f>
        <v/>
      </c>
      <c r="P1356" s="99"/>
      <c r="Q1356" s="74" t="str">
        <f t="shared" si="85"/>
        <v/>
      </c>
      <c r="R1356" s="74" t="b">
        <f t="shared" si="86"/>
        <v>1</v>
      </c>
      <c r="S1356" s="74" t="str">
        <f t="shared" si="87"/>
        <v/>
      </c>
    </row>
    <row r="1357" s="74" customFormat="1" ht="20.15" customHeight="1" spans="1:19">
      <c r="A1357" s="95"/>
      <c r="B1357" s="95"/>
      <c r="C1357" s="95"/>
      <c r="D1357" s="95"/>
      <c r="E1357" s="95"/>
      <c r="F1357" s="95"/>
      <c r="G1357" s="96"/>
      <c r="H1357" s="96"/>
      <c r="I1357" s="97"/>
      <c r="J1357" s="97"/>
      <c r="K1357" s="97"/>
      <c r="L1357" s="97"/>
      <c r="M1357" s="97"/>
      <c r="N1357" s="98" t="str">
        <f ca="1" t="shared" si="84"/>
        <v/>
      </c>
      <c r="O1357" s="98" t="str">
        <f ca="1">IF(A1357="","",IF(ISERROR(MATCH($I1357,SorP!B:B,0)),"",INDIRECT("'SorP'!$A$"&amp;MATCH($N1357&amp;$I1357,SorP!C:C,0))))</f>
        <v/>
      </c>
      <c r="P1357" s="99"/>
      <c r="Q1357" s="74" t="str">
        <f t="shared" si="85"/>
        <v/>
      </c>
      <c r="R1357" s="74" t="b">
        <f t="shared" si="86"/>
        <v>1</v>
      </c>
      <c r="S1357" s="74" t="str">
        <f t="shared" si="87"/>
        <v/>
      </c>
    </row>
    <row r="1358" s="74" customFormat="1" ht="20.15" customHeight="1" spans="1:19">
      <c r="A1358" s="95"/>
      <c r="B1358" s="95"/>
      <c r="C1358" s="95"/>
      <c r="D1358" s="95"/>
      <c r="E1358" s="95"/>
      <c r="F1358" s="95"/>
      <c r="G1358" s="96"/>
      <c r="H1358" s="96"/>
      <c r="I1358" s="97"/>
      <c r="J1358" s="97"/>
      <c r="K1358" s="97"/>
      <c r="L1358" s="97"/>
      <c r="M1358" s="97"/>
      <c r="N1358" s="98" t="str">
        <f ca="1" t="shared" si="84"/>
        <v/>
      </c>
      <c r="O1358" s="98" t="str">
        <f ca="1">IF(A1358="","",IF(ISERROR(MATCH($I1358,SorP!B:B,0)),"",INDIRECT("'SorP'!$A$"&amp;MATCH($N1358&amp;$I1358,SorP!C:C,0))))</f>
        <v/>
      </c>
      <c r="P1358" s="99"/>
      <c r="Q1358" s="74" t="str">
        <f t="shared" si="85"/>
        <v/>
      </c>
      <c r="R1358" s="74" t="b">
        <f t="shared" si="86"/>
        <v>1</v>
      </c>
      <c r="S1358" s="74" t="str">
        <f t="shared" si="87"/>
        <v/>
      </c>
    </row>
    <row r="1359" s="74" customFormat="1" ht="20.15" customHeight="1" spans="1:19">
      <c r="A1359" s="95"/>
      <c r="B1359" s="95"/>
      <c r="C1359" s="95"/>
      <c r="D1359" s="95"/>
      <c r="E1359" s="95"/>
      <c r="F1359" s="95"/>
      <c r="G1359" s="96"/>
      <c r="H1359" s="96"/>
      <c r="I1359" s="97"/>
      <c r="J1359" s="97"/>
      <c r="K1359" s="97"/>
      <c r="L1359" s="97"/>
      <c r="M1359" s="97"/>
      <c r="N1359" s="98" t="str">
        <f ca="1" t="shared" si="84"/>
        <v/>
      </c>
      <c r="O1359" s="98" t="str">
        <f ca="1">IF(A1359="","",IF(ISERROR(MATCH($I1359,SorP!B:B,0)),"",INDIRECT("'SorP'!$A$"&amp;MATCH($N1359&amp;$I1359,SorP!C:C,0))))</f>
        <v/>
      </c>
      <c r="P1359" s="99"/>
      <c r="Q1359" s="74" t="str">
        <f t="shared" si="85"/>
        <v/>
      </c>
      <c r="R1359" s="74" t="b">
        <f t="shared" si="86"/>
        <v>1</v>
      </c>
      <c r="S1359" s="74" t="str">
        <f t="shared" si="87"/>
        <v/>
      </c>
    </row>
    <row r="1360" s="74" customFormat="1" ht="20.15" customHeight="1" spans="1:19">
      <c r="A1360" s="95"/>
      <c r="B1360" s="95"/>
      <c r="C1360" s="95"/>
      <c r="D1360" s="95"/>
      <c r="E1360" s="95"/>
      <c r="F1360" s="95"/>
      <c r="G1360" s="96"/>
      <c r="H1360" s="96"/>
      <c r="I1360" s="97"/>
      <c r="J1360" s="97"/>
      <c r="K1360" s="97"/>
      <c r="L1360" s="97"/>
      <c r="M1360" s="97"/>
      <c r="N1360" s="98" t="str">
        <f ca="1" t="shared" si="84"/>
        <v/>
      </c>
      <c r="O1360" s="98" t="str">
        <f ca="1">IF(A1360="","",IF(ISERROR(MATCH($I1360,SorP!B:B,0)),"",INDIRECT("'SorP'!$A$"&amp;MATCH($N1360&amp;$I1360,SorP!C:C,0))))</f>
        <v/>
      </c>
      <c r="P1360" s="99"/>
      <c r="Q1360" s="74" t="str">
        <f t="shared" si="85"/>
        <v/>
      </c>
      <c r="R1360" s="74" t="b">
        <f t="shared" si="86"/>
        <v>1</v>
      </c>
      <c r="S1360" s="74" t="str">
        <f t="shared" si="87"/>
        <v/>
      </c>
    </row>
    <row r="1361" s="74" customFormat="1" ht="20.15" customHeight="1" spans="1:19">
      <c r="A1361" s="95"/>
      <c r="B1361" s="95"/>
      <c r="C1361" s="95"/>
      <c r="D1361" s="95"/>
      <c r="E1361" s="95"/>
      <c r="F1361" s="95"/>
      <c r="G1361" s="96"/>
      <c r="H1361" s="96"/>
      <c r="I1361" s="97"/>
      <c r="J1361" s="97"/>
      <c r="K1361" s="97"/>
      <c r="L1361" s="97"/>
      <c r="M1361" s="97"/>
      <c r="N1361" s="98" t="str">
        <f ca="1" t="shared" si="84"/>
        <v/>
      </c>
      <c r="O1361" s="98" t="str">
        <f ca="1">IF(A1361="","",IF(ISERROR(MATCH($I1361,SorP!B:B,0)),"",INDIRECT("'SorP'!$A$"&amp;MATCH($N1361&amp;$I1361,SorP!C:C,0))))</f>
        <v/>
      </c>
      <c r="P1361" s="99"/>
      <c r="Q1361" s="74" t="str">
        <f t="shared" si="85"/>
        <v/>
      </c>
      <c r="R1361" s="74" t="b">
        <f t="shared" si="86"/>
        <v>1</v>
      </c>
      <c r="S1361" s="74" t="str">
        <f t="shared" si="87"/>
        <v/>
      </c>
    </row>
    <row r="1362" s="74" customFormat="1" ht="20.15" customHeight="1" spans="1:19">
      <c r="A1362" s="95"/>
      <c r="B1362" s="95"/>
      <c r="C1362" s="95"/>
      <c r="D1362" s="95"/>
      <c r="E1362" s="95"/>
      <c r="F1362" s="95"/>
      <c r="G1362" s="96"/>
      <c r="H1362" s="96"/>
      <c r="I1362" s="97"/>
      <c r="J1362" s="97"/>
      <c r="K1362" s="97"/>
      <c r="L1362" s="97"/>
      <c r="M1362" s="97"/>
      <c r="N1362" s="98" t="str">
        <f ca="1" t="shared" si="84"/>
        <v/>
      </c>
      <c r="O1362" s="98" t="str">
        <f ca="1">IF(A1362="","",IF(ISERROR(MATCH($I1362,SorP!B:B,0)),"",INDIRECT("'SorP'!$A$"&amp;MATCH($N1362&amp;$I1362,SorP!C:C,0))))</f>
        <v/>
      </c>
      <c r="P1362" s="99"/>
      <c r="Q1362" s="74" t="str">
        <f t="shared" si="85"/>
        <v/>
      </c>
      <c r="R1362" s="74" t="b">
        <f t="shared" si="86"/>
        <v>1</v>
      </c>
      <c r="S1362" s="74" t="str">
        <f t="shared" si="87"/>
        <v/>
      </c>
    </row>
    <row r="1363" s="74" customFormat="1" ht="20.15" customHeight="1" spans="1:19">
      <c r="A1363" s="95"/>
      <c r="B1363" s="95"/>
      <c r="C1363" s="95"/>
      <c r="D1363" s="95"/>
      <c r="E1363" s="95"/>
      <c r="F1363" s="95"/>
      <c r="G1363" s="96"/>
      <c r="H1363" s="96"/>
      <c r="I1363" s="97"/>
      <c r="J1363" s="97"/>
      <c r="K1363" s="97"/>
      <c r="L1363" s="97"/>
      <c r="M1363" s="97"/>
      <c r="N1363" s="98" t="str">
        <f ca="1" t="shared" si="84"/>
        <v/>
      </c>
      <c r="O1363" s="98" t="str">
        <f ca="1">IF(A1363="","",IF(ISERROR(MATCH($I1363,SorP!B:B,0)),"",INDIRECT("'SorP'!$A$"&amp;MATCH($N1363&amp;$I1363,SorP!C:C,0))))</f>
        <v/>
      </c>
      <c r="P1363" s="99"/>
      <c r="Q1363" s="74" t="str">
        <f t="shared" si="85"/>
        <v/>
      </c>
      <c r="R1363" s="74" t="b">
        <f t="shared" si="86"/>
        <v>1</v>
      </c>
      <c r="S1363" s="74" t="str">
        <f t="shared" si="87"/>
        <v/>
      </c>
    </row>
    <row r="1364" s="74" customFormat="1" ht="20.15" customHeight="1" spans="1:19">
      <c r="A1364" s="95"/>
      <c r="B1364" s="95"/>
      <c r="C1364" s="95"/>
      <c r="D1364" s="95"/>
      <c r="E1364" s="95"/>
      <c r="F1364" s="95"/>
      <c r="G1364" s="96"/>
      <c r="H1364" s="96"/>
      <c r="I1364" s="97"/>
      <c r="J1364" s="97"/>
      <c r="K1364" s="97"/>
      <c r="L1364" s="97"/>
      <c r="M1364" s="97"/>
      <c r="N1364" s="98" t="str">
        <f ca="1" t="shared" si="84"/>
        <v/>
      </c>
      <c r="O1364" s="98" t="str">
        <f ca="1">IF(A1364="","",IF(ISERROR(MATCH($I1364,SorP!B:B,0)),"",INDIRECT("'SorP'!$A$"&amp;MATCH($N1364&amp;$I1364,SorP!C:C,0))))</f>
        <v/>
      </c>
      <c r="P1364" s="99"/>
      <c r="Q1364" s="74" t="str">
        <f t="shared" si="85"/>
        <v/>
      </c>
      <c r="R1364" s="74" t="b">
        <f t="shared" si="86"/>
        <v>1</v>
      </c>
      <c r="S1364" s="74" t="str">
        <f t="shared" si="87"/>
        <v/>
      </c>
    </row>
    <row r="1365" s="74" customFormat="1" ht="20.15" customHeight="1" spans="1:19">
      <c r="A1365" s="95"/>
      <c r="B1365" s="95"/>
      <c r="C1365" s="95"/>
      <c r="D1365" s="95"/>
      <c r="E1365" s="95"/>
      <c r="F1365" s="95"/>
      <c r="G1365" s="96"/>
      <c r="H1365" s="96"/>
      <c r="I1365" s="97"/>
      <c r="J1365" s="97"/>
      <c r="K1365" s="97"/>
      <c r="L1365" s="97"/>
      <c r="M1365" s="97"/>
      <c r="N1365" s="98" t="str">
        <f ca="1" t="shared" si="84"/>
        <v/>
      </c>
      <c r="O1365" s="98" t="str">
        <f ca="1">IF(A1365="","",IF(ISERROR(MATCH($I1365,SorP!B:B,0)),"",INDIRECT("'SorP'!$A$"&amp;MATCH($N1365&amp;$I1365,SorP!C:C,0))))</f>
        <v/>
      </c>
      <c r="P1365" s="99"/>
      <c r="Q1365" s="74" t="str">
        <f t="shared" si="85"/>
        <v/>
      </c>
      <c r="R1365" s="74" t="b">
        <f t="shared" si="86"/>
        <v>1</v>
      </c>
      <c r="S1365" s="74" t="str">
        <f t="shared" si="87"/>
        <v/>
      </c>
    </row>
    <row r="1366" s="74" customFormat="1" ht="20.15" customHeight="1" spans="1:19">
      <c r="A1366" s="95"/>
      <c r="B1366" s="95"/>
      <c r="C1366" s="95"/>
      <c r="D1366" s="95"/>
      <c r="E1366" s="95"/>
      <c r="F1366" s="95"/>
      <c r="G1366" s="96"/>
      <c r="H1366" s="96"/>
      <c r="I1366" s="97"/>
      <c r="J1366" s="97"/>
      <c r="K1366" s="97"/>
      <c r="L1366" s="97"/>
      <c r="M1366" s="97"/>
      <c r="N1366" s="98" t="str">
        <f ca="1" t="shared" si="84"/>
        <v/>
      </c>
      <c r="O1366" s="98" t="str">
        <f ca="1">IF(A1366="","",IF(ISERROR(MATCH($I1366,SorP!B:B,0)),"",INDIRECT("'SorP'!$A$"&amp;MATCH($N1366&amp;$I1366,SorP!C:C,0))))</f>
        <v/>
      </c>
      <c r="P1366" s="99"/>
      <c r="Q1366" s="74" t="str">
        <f t="shared" si="85"/>
        <v/>
      </c>
      <c r="R1366" s="74" t="b">
        <f t="shared" si="86"/>
        <v>1</v>
      </c>
      <c r="S1366" s="74" t="str">
        <f t="shared" si="87"/>
        <v/>
      </c>
    </row>
    <row r="1367" s="74" customFormat="1" ht="20.15" customHeight="1" spans="1:19">
      <c r="A1367" s="95"/>
      <c r="B1367" s="95"/>
      <c r="C1367" s="95"/>
      <c r="D1367" s="95"/>
      <c r="E1367" s="95"/>
      <c r="F1367" s="95"/>
      <c r="G1367" s="96"/>
      <c r="H1367" s="96"/>
      <c r="I1367" s="97"/>
      <c r="J1367" s="97"/>
      <c r="K1367" s="97"/>
      <c r="L1367" s="97"/>
      <c r="M1367" s="97"/>
      <c r="N1367" s="98" t="str">
        <f ca="1" t="shared" si="84"/>
        <v/>
      </c>
      <c r="O1367" s="98" t="str">
        <f ca="1">IF(A1367="","",IF(ISERROR(MATCH($I1367,SorP!B:B,0)),"",INDIRECT("'SorP'!$A$"&amp;MATCH($N1367&amp;$I1367,SorP!C:C,0))))</f>
        <v/>
      </c>
      <c r="P1367" s="99"/>
      <c r="Q1367" s="74" t="str">
        <f t="shared" si="85"/>
        <v/>
      </c>
      <c r="R1367" s="74" t="b">
        <f t="shared" si="86"/>
        <v>1</v>
      </c>
      <c r="S1367" s="74" t="str">
        <f t="shared" si="87"/>
        <v/>
      </c>
    </row>
    <row r="1368" s="74" customFormat="1" ht="20.15" customHeight="1" spans="1:19">
      <c r="A1368" s="95"/>
      <c r="B1368" s="95"/>
      <c r="C1368" s="95"/>
      <c r="D1368" s="95"/>
      <c r="E1368" s="95"/>
      <c r="F1368" s="95"/>
      <c r="G1368" s="96"/>
      <c r="H1368" s="96"/>
      <c r="I1368" s="97"/>
      <c r="J1368" s="97"/>
      <c r="K1368" s="97"/>
      <c r="L1368" s="97"/>
      <c r="M1368" s="97"/>
      <c r="N1368" s="98" t="str">
        <f ca="1" t="shared" si="84"/>
        <v/>
      </c>
      <c r="O1368" s="98" t="str">
        <f ca="1">IF(A1368="","",IF(ISERROR(MATCH($I1368,SorP!B:B,0)),"",INDIRECT("'SorP'!$A$"&amp;MATCH($N1368&amp;$I1368,SorP!C:C,0))))</f>
        <v/>
      </c>
      <c r="P1368" s="99"/>
      <c r="Q1368" s="74" t="str">
        <f t="shared" si="85"/>
        <v/>
      </c>
      <c r="R1368" s="74" t="b">
        <f t="shared" si="86"/>
        <v>1</v>
      </c>
      <c r="S1368" s="74" t="str">
        <f t="shared" si="87"/>
        <v/>
      </c>
    </row>
    <row r="1369" s="74" customFormat="1" ht="20.15" customHeight="1" spans="1:19">
      <c r="A1369" s="95"/>
      <c r="B1369" s="95"/>
      <c r="C1369" s="95"/>
      <c r="D1369" s="95"/>
      <c r="E1369" s="95"/>
      <c r="F1369" s="95"/>
      <c r="G1369" s="96"/>
      <c r="H1369" s="96"/>
      <c r="I1369" s="97"/>
      <c r="J1369" s="97"/>
      <c r="K1369" s="97"/>
      <c r="L1369" s="97"/>
      <c r="M1369" s="97"/>
      <c r="N1369" s="98" t="str">
        <f ca="1" t="shared" si="84"/>
        <v/>
      </c>
      <c r="O1369" s="98" t="str">
        <f ca="1">IF(A1369="","",IF(ISERROR(MATCH($I1369,SorP!B:B,0)),"",INDIRECT("'SorP'!$A$"&amp;MATCH($N1369&amp;$I1369,SorP!C:C,0))))</f>
        <v/>
      </c>
      <c r="P1369" s="99"/>
      <c r="Q1369" s="74" t="str">
        <f t="shared" si="85"/>
        <v/>
      </c>
      <c r="R1369" s="74" t="b">
        <f t="shared" si="86"/>
        <v>1</v>
      </c>
      <c r="S1369" s="74" t="str">
        <f t="shared" si="87"/>
        <v/>
      </c>
    </row>
    <row r="1370" s="74" customFormat="1" ht="20.15" customHeight="1" spans="1:19">
      <c r="A1370" s="95"/>
      <c r="B1370" s="95"/>
      <c r="C1370" s="95"/>
      <c r="D1370" s="95"/>
      <c r="E1370" s="95"/>
      <c r="F1370" s="95"/>
      <c r="G1370" s="96"/>
      <c r="H1370" s="96"/>
      <c r="I1370" s="97"/>
      <c r="J1370" s="97"/>
      <c r="K1370" s="97"/>
      <c r="L1370" s="97"/>
      <c r="M1370" s="97"/>
      <c r="N1370" s="98" t="str">
        <f ca="1" t="shared" si="84"/>
        <v/>
      </c>
      <c r="O1370" s="98" t="str">
        <f ca="1">IF(A1370="","",IF(ISERROR(MATCH($I1370,SorP!B:B,0)),"",INDIRECT("'SorP'!$A$"&amp;MATCH($N1370&amp;$I1370,SorP!C:C,0))))</f>
        <v/>
      </c>
      <c r="P1370" s="99"/>
      <c r="Q1370" s="74" t="str">
        <f t="shared" si="85"/>
        <v/>
      </c>
      <c r="R1370" s="74" t="b">
        <f t="shared" si="86"/>
        <v>1</v>
      </c>
      <c r="S1370" s="74" t="str">
        <f t="shared" si="87"/>
        <v/>
      </c>
    </row>
    <row r="1371" s="74" customFormat="1" ht="20.15" customHeight="1" spans="1:19">
      <c r="A1371" s="95"/>
      <c r="B1371" s="95"/>
      <c r="C1371" s="95"/>
      <c r="D1371" s="95"/>
      <c r="E1371" s="95"/>
      <c r="F1371" s="95"/>
      <c r="G1371" s="96"/>
      <c r="H1371" s="96"/>
      <c r="I1371" s="97"/>
      <c r="J1371" s="97"/>
      <c r="K1371" s="97"/>
      <c r="L1371" s="97"/>
      <c r="M1371" s="97"/>
      <c r="N1371" s="98" t="str">
        <f ca="1" t="shared" si="84"/>
        <v/>
      </c>
      <c r="O1371" s="98" t="str">
        <f ca="1">IF(A1371="","",IF(ISERROR(MATCH($I1371,SorP!B:B,0)),"",INDIRECT("'SorP'!$A$"&amp;MATCH($N1371&amp;$I1371,SorP!C:C,0))))</f>
        <v/>
      </c>
      <c r="P1371" s="99"/>
      <c r="Q1371" s="74" t="str">
        <f t="shared" si="85"/>
        <v/>
      </c>
      <c r="R1371" s="74" t="b">
        <f t="shared" si="86"/>
        <v>1</v>
      </c>
      <c r="S1371" s="74" t="str">
        <f t="shared" si="87"/>
        <v/>
      </c>
    </row>
    <row r="1372" s="74" customFormat="1" ht="20.15" customHeight="1" spans="1:19">
      <c r="A1372" s="95"/>
      <c r="B1372" s="95"/>
      <c r="C1372" s="95"/>
      <c r="D1372" s="95"/>
      <c r="E1372" s="95"/>
      <c r="F1372" s="95"/>
      <c r="G1372" s="96"/>
      <c r="H1372" s="96"/>
      <c r="I1372" s="97"/>
      <c r="J1372" s="97"/>
      <c r="K1372" s="97"/>
      <c r="L1372" s="97"/>
      <c r="M1372" s="97"/>
      <c r="N1372" s="98" t="str">
        <f ca="1" t="shared" si="84"/>
        <v/>
      </c>
      <c r="O1372" s="98" t="str">
        <f ca="1">IF(A1372="","",IF(ISERROR(MATCH($I1372,SorP!B:B,0)),"",INDIRECT("'SorP'!$A$"&amp;MATCH($N1372&amp;$I1372,SorP!C:C,0))))</f>
        <v/>
      </c>
      <c r="P1372" s="99"/>
      <c r="Q1372" s="74" t="str">
        <f t="shared" si="85"/>
        <v/>
      </c>
      <c r="R1372" s="74" t="b">
        <f t="shared" si="86"/>
        <v>1</v>
      </c>
      <c r="S1372" s="74" t="str">
        <f t="shared" si="87"/>
        <v/>
      </c>
    </row>
    <row r="1373" s="74" customFormat="1" ht="20.15" customHeight="1" spans="1:19">
      <c r="A1373" s="95"/>
      <c r="B1373" s="95"/>
      <c r="C1373" s="95"/>
      <c r="D1373" s="95"/>
      <c r="E1373" s="95"/>
      <c r="F1373" s="95"/>
      <c r="G1373" s="96"/>
      <c r="H1373" s="96"/>
      <c r="I1373" s="97"/>
      <c r="J1373" s="97"/>
      <c r="K1373" s="97"/>
      <c r="L1373" s="97"/>
      <c r="M1373" s="97"/>
      <c r="N1373" s="98" t="str">
        <f ca="1" t="shared" si="84"/>
        <v/>
      </c>
      <c r="O1373" s="98" t="str">
        <f ca="1">IF(A1373="","",IF(ISERROR(MATCH($I1373,SorP!B:B,0)),"",INDIRECT("'SorP'!$A$"&amp;MATCH($N1373&amp;$I1373,SorP!C:C,0))))</f>
        <v/>
      </c>
      <c r="P1373" s="99"/>
      <c r="Q1373" s="74" t="str">
        <f t="shared" si="85"/>
        <v/>
      </c>
      <c r="R1373" s="74" t="b">
        <f t="shared" si="86"/>
        <v>1</v>
      </c>
      <c r="S1373" s="74" t="str">
        <f t="shared" si="87"/>
        <v/>
      </c>
    </row>
    <row r="1374" s="74" customFormat="1" ht="20.15" customHeight="1" spans="1:19">
      <c r="A1374" s="95"/>
      <c r="B1374" s="95"/>
      <c r="C1374" s="95"/>
      <c r="D1374" s="95"/>
      <c r="E1374" s="95"/>
      <c r="F1374" s="95"/>
      <c r="G1374" s="96"/>
      <c r="H1374" s="96"/>
      <c r="I1374" s="97"/>
      <c r="J1374" s="97"/>
      <c r="K1374" s="97"/>
      <c r="L1374" s="97"/>
      <c r="M1374" s="97"/>
      <c r="N1374" s="98" t="str">
        <f ca="1" t="shared" si="84"/>
        <v/>
      </c>
      <c r="O1374" s="98" t="str">
        <f ca="1">IF(A1374="","",IF(ISERROR(MATCH($I1374,SorP!B:B,0)),"",INDIRECT("'SorP'!$A$"&amp;MATCH($N1374&amp;$I1374,SorP!C:C,0))))</f>
        <v/>
      </c>
      <c r="P1374" s="99"/>
      <c r="Q1374" s="74" t="str">
        <f t="shared" si="85"/>
        <v/>
      </c>
      <c r="R1374" s="74" t="b">
        <f t="shared" si="86"/>
        <v>1</v>
      </c>
      <c r="S1374" s="74" t="str">
        <f t="shared" si="87"/>
        <v/>
      </c>
    </row>
    <row r="1375" s="74" customFormat="1" ht="20.15" customHeight="1" spans="1:19">
      <c r="A1375" s="95"/>
      <c r="B1375" s="95"/>
      <c r="C1375" s="95"/>
      <c r="D1375" s="95"/>
      <c r="E1375" s="95"/>
      <c r="F1375" s="95"/>
      <c r="G1375" s="96"/>
      <c r="H1375" s="96"/>
      <c r="I1375" s="97"/>
      <c r="J1375" s="97"/>
      <c r="K1375" s="97"/>
      <c r="L1375" s="97"/>
      <c r="M1375" s="97"/>
      <c r="N1375" s="98" t="str">
        <f ca="1" t="shared" si="84"/>
        <v/>
      </c>
      <c r="O1375" s="98" t="str">
        <f ca="1">IF(A1375="","",IF(ISERROR(MATCH($I1375,SorP!B:B,0)),"",INDIRECT("'SorP'!$A$"&amp;MATCH($N1375&amp;$I1375,SorP!C:C,0))))</f>
        <v/>
      </c>
      <c r="P1375" s="99"/>
      <c r="Q1375" s="74" t="str">
        <f t="shared" si="85"/>
        <v/>
      </c>
      <c r="R1375" s="74" t="b">
        <f t="shared" si="86"/>
        <v>1</v>
      </c>
      <c r="S1375" s="74" t="str">
        <f t="shared" si="87"/>
        <v/>
      </c>
    </row>
    <row r="1376" s="74" customFormat="1" ht="20.15" customHeight="1" spans="1:19">
      <c r="A1376" s="95"/>
      <c r="B1376" s="95"/>
      <c r="C1376" s="95"/>
      <c r="D1376" s="95"/>
      <c r="E1376" s="95"/>
      <c r="F1376" s="95"/>
      <c r="G1376" s="96"/>
      <c r="H1376" s="96"/>
      <c r="I1376" s="97"/>
      <c r="J1376" s="97"/>
      <c r="K1376" s="97"/>
      <c r="L1376" s="97"/>
      <c r="M1376" s="97"/>
      <c r="N1376" s="98" t="str">
        <f ca="1" t="shared" si="84"/>
        <v/>
      </c>
      <c r="O1376" s="98" t="str">
        <f ca="1">IF(A1376="","",IF(ISERROR(MATCH($I1376,SorP!B:B,0)),"",INDIRECT("'SorP'!$A$"&amp;MATCH($N1376&amp;$I1376,SorP!C:C,0))))</f>
        <v/>
      </c>
      <c r="P1376" s="99"/>
      <c r="Q1376" s="74" t="str">
        <f t="shared" si="85"/>
        <v/>
      </c>
      <c r="R1376" s="74" t="b">
        <f t="shared" si="86"/>
        <v>1</v>
      </c>
      <c r="S1376" s="74" t="str">
        <f t="shared" si="87"/>
        <v/>
      </c>
    </row>
    <row r="1377" s="74" customFormat="1" ht="20.15" customHeight="1" spans="1:19">
      <c r="A1377" s="95"/>
      <c r="B1377" s="95"/>
      <c r="C1377" s="95"/>
      <c r="D1377" s="95"/>
      <c r="E1377" s="95"/>
      <c r="F1377" s="95"/>
      <c r="G1377" s="96"/>
      <c r="H1377" s="96"/>
      <c r="I1377" s="97"/>
      <c r="J1377" s="97"/>
      <c r="K1377" s="97"/>
      <c r="L1377" s="97"/>
      <c r="M1377" s="97"/>
      <c r="N1377" s="98" t="str">
        <f ca="1" t="shared" si="84"/>
        <v/>
      </c>
      <c r="O1377" s="98" t="str">
        <f ca="1">IF(A1377="","",IF(ISERROR(MATCH($I1377,SorP!B:B,0)),"",INDIRECT("'SorP'!$A$"&amp;MATCH($N1377&amp;$I1377,SorP!C:C,0))))</f>
        <v/>
      </c>
      <c r="P1377" s="99"/>
      <c r="Q1377" s="74" t="str">
        <f t="shared" si="85"/>
        <v/>
      </c>
      <c r="R1377" s="74" t="b">
        <f t="shared" si="86"/>
        <v>1</v>
      </c>
      <c r="S1377" s="74" t="str">
        <f t="shared" si="87"/>
        <v/>
      </c>
    </row>
    <row r="1378" s="74" customFormat="1" ht="20.15" customHeight="1" spans="1:19">
      <c r="A1378" s="95"/>
      <c r="B1378" s="95"/>
      <c r="C1378" s="95"/>
      <c r="D1378" s="95"/>
      <c r="E1378" s="95"/>
      <c r="F1378" s="95"/>
      <c r="G1378" s="96"/>
      <c r="H1378" s="96"/>
      <c r="I1378" s="97"/>
      <c r="J1378" s="97"/>
      <c r="K1378" s="97"/>
      <c r="L1378" s="97"/>
      <c r="M1378" s="97"/>
      <c r="N1378" s="98" t="str">
        <f ca="1" t="shared" si="84"/>
        <v/>
      </c>
      <c r="O1378" s="98" t="str">
        <f ca="1">IF(A1378="","",IF(ISERROR(MATCH($I1378,SorP!B:B,0)),"",INDIRECT("'SorP'!$A$"&amp;MATCH($N1378&amp;$I1378,SorP!C:C,0))))</f>
        <v/>
      </c>
      <c r="P1378" s="99"/>
      <c r="Q1378" s="74" t="str">
        <f t="shared" si="85"/>
        <v/>
      </c>
      <c r="R1378" s="74" t="b">
        <f t="shared" si="86"/>
        <v>1</v>
      </c>
      <c r="S1378" s="74" t="str">
        <f t="shared" si="87"/>
        <v/>
      </c>
    </row>
    <row r="1379" s="74" customFormat="1" ht="20.15" customHeight="1" spans="1:19">
      <c r="A1379" s="95"/>
      <c r="B1379" s="95"/>
      <c r="C1379" s="95"/>
      <c r="D1379" s="95"/>
      <c r="E1379" s="95"/>
      <c r="F1379" s="95"/>
      <c r="G1379" s="96"/>
      <c r="H1379" s="96"/>
      <c r="I1379" s="97"/>
      <c r="J1379" s="97"/>
      <c r="K1379" s="97"/>
      <c r="L1379" s="97"/>
      <c r="M1379" s="97"/>
      <c r="N1379" s="98" t="str">
        <f ca="1" t="shared" si="84"/>
        <v/>
      </c>
      <c r="O1379" s="98" t="str">
        <f ca="1">IF(A1379="","",IF(ISERROR(MATCH($I1379,SorP!B:B,0)),"",INDIRECT("'SorP'!$A$"&amp;MATCH($N1379&amp;$I1379,SorP!C:C,0))))</f>
        <v/>
      </c>
      <c r="P1379" s="99"/>
      <c r="Q1379" s="74" t="str">
        <f t="shared" si="85"/>
        <v/>
      </c>
      <c r="R1379" s="74" t="b">
        <f t="shared" si="86"/>
        <v>1</v>
      </c>
      <c r="S1379" s="74" t="str">
        <f t="shared" si="87"/>
        <v/>
      </c>
    </row>
    <row r="1380" s="74" customFormat="1" ht="20.15" customHeight="1" spans="1:19">
      <c r="A1380" s="95"/>
      <c r="B1380" s="95"/>
      <c r="C1380" s="95"/>
      <c r="D1380" s="95"/>
      <c r="E1380" s="95"/>
      <c r="F1380" s="95"/>
      <c r="G1380" s="96"/>
      <c r="H1380" s="96"/>
      <c r="I1380" s="97"/>
      <c r="J1380" s="97"/>
      <c r="K1380" s="97"/>
      <c r="L1380" s="97"/>
      <c r="M1380" s="97"/>
      <c r="N1380" s="98" t="str">
        <f ca="1" t="shared" si="84"/>
        <v/>
      </c>
      <c r="O1380" s="98" t="str">
        <f ca="1">IF(A1380="","",IF(ISERROR(MATCH($I1380,SorP!B:B,0)),"",INDIRECT("'SorP'!$A$"&amp;MATCH($N1380&amp;$I1380,SorP!C:C,0))))</f>
        <v/>
      </c>
      <c r="P1380" s="99"/>
      <c r="Q1380" s="74" t="str">
        <f t="shared" si="85"/>
        <v/>
      </c>
      <c r="R1380" s="74" t="b">
        <f t="shared" si="86"/>
        <v>1</v>
      </c>
      <c r="S1380" s="74" t="str">
        <f t="shared" si="87"/>
        <v/>
      </c>
    </row>
    <row r="1381" s="74" customFormat="1" ht="20.15" customHeight="1" spans="1:19">
      <c r="A1381" s="95"/>
      <c r="B1381" s="95"/>
      <c r="C1381" s="95"/>
      <c r="D1381" s="95"/>
      <c r="E1381" s="95"/>
      <c r="F1381" s="95"/>
      <c r="G1381" s="96"/>
      <c r="H1381" s="96"/>
      <c r="I1381" s="97"/>
      <c r="J1381" s="97"/>
      <c r="K1381" s="97"/>
      <c r="L1381" s="97"/>
      <c r="M1381" s="97"/>
      <c r="N1381" s="98" t="str">
        <f ca="1" t="shared" si="84"/>
        <v/>
      </c>
      <c r="O1381" s="98" t="str">
        <f ca="1">IF(A1381="","",IF(ISERROR(MATCH($I1381,SorP!B:B,0)),"",INDIRECT("'SorP'!$A$"&amp;MATCH($N1381&amp;$I1381,SorP!C:C,0))))</f>
        <v/>
      </c>
      <c r="P1381" s="99"/>
      <c r="Q1381" s="74" t="str">
        <f t="shared" si="85"/>
        <v/>
      </c>
      <c r="R1381" s="74" t="b">
        <f t="shared" si="86"/>
        <v>1</v>
      </c>
      <c r="S1381" s="74" t="str">
        <f t="shared" si="87"/>
        <v/>
      </c>
    </row>
    <row r="1382" s="74" customFormat="1" ht="20.15" customHeight="1" spans="1:19">
      <c r="A1382" s="95"/>
      <c r="B1382" s="95"/>
      <c r="C1382" s="95"/>
      <c r="D1382" s="95"/>
      <c r="E1382" s="95"/>
      <c r="F1382" s="95"/>
      <c r="G1382" s="96"/>
      <c r="H1382" s="96"/>
      <c r="I1382" s="97"/>
      <c r="J1382" s="97"/>
      <c r="K1382" s="97"/>
      <c r="L1382" s="97"/>
      <c r="M1382" s="97"/>
      <c r="N1382" s="98" t="str">
        <f ca="1" t="shared" si="84"/>
        <v/>
      </c>
      <c r="O1382" s="98" t="str">
        <f ca="1">IF(A1382="","",IF(ISERROR(MATCH($I1382,SorP!B:B,0)),"",INDIRECT("'SorP'!$A$"&amp;MATCH($N1382&amp;$I1382,SorP!C:C,0))))</f>
        <v/>
      </c>
      <c r="P1382" s="99"/>
      <c r="Q1382" s="74" t="str">
        <f t="shared" si="85"/>
        <v/>
      </c>
      <c r="R1382" s="74" t="b">
        <f t="shared" si="86"/>
        <v>1</v>
      </c>
      <c r="S1382" s="74" t="str">
        <f t="shared" si="87"/>
        <v/>
      </c>
    </row>
    <row r="1383" s="74" customFormat="1" ht="20.15" customHeight="1" spans="1:19">
      <c r="A1383" s="95"/>
      <c r="B1383" s="95"/>
      <c r="C1383" s="95"/>
      <c r="D1383" s="95"/>
      <c r="E1383" s="95"/>
      <c r="F1383" s="95"/>
      <c r="G1383" s="96"/>
      <c r="H1383" s="96"/>
      <c r="I1383" s="97"/>
      <c r="J1383" s="97"/>
      <c r="K1383" s="97"/>
      <c r="L1383" s="97"/>
      <c r="M1383" s="97"/>
      <c r="N1383" s="98" t="str">
        <f ca="1" t="shared" si="84"/>
        <v/>
      </c>
      <c r="O1383" s="98" t="str">
        <f ca="1">IF(A1383="","",IF(ISERROR(MATCH($I1383,SorP!B:B,0)),"",INDIRECT("'SorP'!$A$"&amp;MATCH($N1383&amp;$I1383,SorP!C:C,0))))</f>
        <v/>
      </c>
      <c r="P1383" s="99"/>
      <c r="Q1383" s="74" t="str">
        <f t="shared" si="85"/>
        <v/>
      </c>
      <c r="R1383" s="74" t="b">
        <f t="shared" si="86"/>
        <v>1</v>
      </c>
      <c r="S1383" s="74" t="str">
        <f t="shared" si="87"/>
        <v/>
      </c>
    </row>
    <row r="1384" s="74" customFormat="1" ht="20.15" customHeight="1" spans="1:19">
      <c r="A1384" s="95"/>
      <c r="B1384" s="95"/>
      <c r="C1384" s="95"/>
      <c r="D1384" s="95"/>
      <c r="E1384" s="95"/>
      <c r="F1384" s="95"/>
      <c r="G1384" s="96"/>
      <c r="H1384" s="96"/>
      <c r="I1384" s="97"/>
      <c r="J1384" s="97"/>
      <c r="K1384" s="97"/>
      <c r="L1384" s="97"/>
      <c r="M1384" s="97"/>
      <c r="N1384" s="98" t="str">
        <f ca="1" t="shared" si="84"/>
        <v/>
      </c>
      <c r="O1384" s="98" t="str">
        <f ca="1">IF(A1384="","",IF(ISERROR(MATCH($I1384,SorP!B:B,0)),"",INDIRECT("'SorP'!$A$"&amp;MATCH($N1384&amp;$I1384,SorP!C:C,0))))</f>
        <v/>
      </c>
      <c r="P1384" s="99"/>
      <c r="Q1384" s="74" t="str">
        <f t="shared" si="85"/>
        <v/>
      </c>
      <c r="R1384" s="74" t="b">
        <f t="shared" si="86"/>
        <v>1</v>
      </c>
      <c r="S1384" s="74" t="str">
        <f t="shared" si="87"/>
        <v/>
      </c>
    </row>
    <row r="1385" s="74" customFormat="1" ht="20.15" customHeight="1" spans="1:19">
      <c r="A1385" s="95"/>
      <c r="B1385" s="95"/>
      <c r="C1385" s="95"/>
      <c r="D1385" s="95"/>
      <c r="E1385" s="95"/>
      <c r="F1385" s="95"/>
      <c r="G1385" s="96"/>
      <c r="H1385" s="96"/>
      <c r="I1385" s="97"/>
      <c r="J1385" s="97"/>
      <c r="K1385" s="97"/>
      <c r="L1385" s="97"/>
      <c r="M1385" s="97"/>
      <c r="N1385" s="98" t="str">
        <f ca="1" t="shared" si="84"/>
        <v/>
      </c>
      <c r="O1385" s="98" t="str">
        <f ca="1">IF(A1385="","",IF(ISERROR(MATCH($I1385,SorP!B:B,0)),"",INDIRECT("'SorP'!$A$"&amp;MATCH($N1385&amp;$I1385,SorP!C:C,0))))</f>
        <v/>
      </c>
      <c r="P1385" s="99"/>
      <c r="Q1385" s="74" t="str">
        <f t="shared" si="85"/>
        <v/>
      </c>
      <c r="R1385" s="74" t="b">
        <f t="shared" si="86"/>
        <v>1</v>
      </c>
      <c r="S1385" s="74" t="str">
        <f t="shared" si="87"/>
        <v/>
      </c>
    </row>
    <row r="1386" s="74" customFormat="1" ht="20.15" customHeight="1" spans="1:19">
      <c r="A1386" s="95"/>
      <c r="B1386" s="95"/>
      <c r="C1386" s="95"/>
      <c r="D1386" s="95"/>
      <c r="E1386" s="95"/>
      <c r="F1386" s="95"/>
      <c r="G1386" s="96"/>
      <c r="H1386" s="96"/>
      <c r="I1386" s="97"/>
      <c r="J1386" s="97"/>
      <c r="K1386" s="97"/>
      <c r="L1386" s="97"/>
      <c r="M1386" s="97"/>
      <c r="N1386" s="98" t="str">
        <f ca="1" t="shared" si="84"/>
        <v/>
      </c>
      <c r="O1386" s="98" t="str">
        <f ca="1">IF(A1386="","",IF(ISERROR(MATCH($I1386,SorP!B:B,0)),"",INDIRECT("'SorP'!$A$"&amp;MATCH($N1386&amp;$I1386,SorP!C:C,0))))</f>
        <v/>
      </c>
      <c r="P1386" s="99"/>
      <c r="Q1386" s="74" t="str">
        <f t="shared" si="85"/>
        <v/>
      </c>
      <c r="R1386" s="74" t="b">
        <f t="shared" si="86"/>
        <v>1</v>
      </c>
      <c r="S1386" s="74" t="str">
        <f t="shared" si="87"/>
        <v/>
      </c>
    </row>
    <row r="1387" s="74" customFormat="1" ht="20.15" customHeight="1" spans="1:19">
      <c r="A1387" s="95"/>
      <c r="B1387" s="95"/>
      <c r="C1387" s="95"/>
      <c r="D1387" s="95"/>
      <c r="E1387" s="95"/>
      <c r="F1387" s="95"/>
      <c r="G1387" s="96"/>
      <c r="H1387" s="96"/>
      <c r="I1387" s="97"/>
      <c r="J1387" s="97"/>
      <c r="K1387" s="97"/>
      <c r="L1387" s="97"/>
      <c r="M1387" s="97"/>
      <c r="N1387" s="98" t="str">
        <f ca="1" t="shared" si="84"/>
        <v/>
      </c>
      <c r="O1387" s="98" t="str">
        <f ca="1">IF(A1387="","",IF(ISERROR(MATCH($I1387,SorP!B:B,0)),"",INDIRECT("'SorP'!$A$"&amp;MATCH($N1387&amp;$I1387,SorP!C:C,0))))</f>
        <v/>
      </c>
      <c r="P1387" s="99"/>
      <c r="Q1387" s="74" t="str">
        <f t="shared" si="85"/>
        <v/>
      </c>
      <c r="R1387" s="74" t="b">
        <f t="shared" si="86"/>
        <v>1</v>
      </c>
      <c r="S1387" s="74" t="str">
        <f t="shared" si="87"/>
        <v/>
      </c>
    </row>
    <row r="1388" s="74" customFormat="1" ht="20.15" customHeight="1" spans="1:19">
      <c r="A1388" s="95"/>
      <c r="B1388" s="95"/>
      <c r="C1388" s="95"/>
      <c r="D1388" s="95"/>
      <c r="E1388" s="95"/>
      <c r="F1388" s="95"/>
      <c r="G1388" s="96"/>
      <c r="H1388" s="96"/>
      <c r="I1388" s="97"/>
      <c r="J1388" s="97"/>
      <c r="K1388" s="97"/>
      <c r="L1388" s="97"/>
      <c r="M1388" s="97"/>
      <c r="N1388" s="98" t="str">
        <f ca="1" t="shared" si="84"/>
        <v/>
      </c>
      <c r="O1388" s="98" t="str">
        <f ca="1">IF(A1388="","",IF(ISERROR(MATCH($I1388,SorP!B:B,0)),"",INDIRECT("'SorP'!$A$"&amp;MATCH($N1388&amp;$I1388,SorP!C:C,0))))</f>
        <v/>
      </c>
      <c r="P1388" s="99"/>
      <c r="Q1388" s="74" t="str">
        <f t="shared" si="85"/>
        <v/>
      </c>
      <c r="R1388" s="74" t="b">
        <f t="shared" si="86"/>
        <v>1</v>
      </c>
      <c r="S1388" s="74" t="str">
        <f t="shared" si="87"/>
        <v/>
      </c>
    </row>
    <row r="1389" s="74" customFormat="1" ht="20.15" customHeight="1" spans="1:19">
      <c r="A1389" s="95"/>
      <c r="B1389" s="95"/>
      <c r="C1389" s="95"/>
      <c r="D1389" s="95"/>
      <c r="E1389" s="95"/>
      <c r="F1389" s="95"/>
      <c r="G1389" s="96"/>
      <c r="H1389" s="96"/>
      <c r="I1389" s="97"/>
      <c r="J1389" s="97"/>
      <c r="K1389" s="97"/>
      <c r="L1389" s="97"/>
      <c r="M1389" s="97"/>
      <c r="N1389" s="98" t="str">
        <f ca="1" t="shared" si="84"/>
        <v/>
      </c>
      <c r="O1389" s="98" t="str">
        <f ca="1">IF(A1389="","",IF(ISERROR(MATCH($I1389,SorP!B:B,0)),"",INDIRECT("'SorP'!$A$"&amp;MATCH($N1389&amp;$I1389,SorP!C:C,0))))</f>
        <v/>
      </c>
      <c r="P1389" s="99"/>
      <c r="Q1389" s="74" t="str">
        <f t="shared" si="85"/>
        <v/>
      </c>
      <c r="R1389" s="74" t="b">
        <f t="shared" si="86"/>
        <v>1</v>
      </c>
      <c r="S1389" s="74" t="str">
        <f t="shared" si="87"/>
        <v/>
      </c>
    </row>
    <row r="1390" s="74" customFormat="1" ht="20.15" customHeight="1" spans="1:19">
      <c r="A1390" s="95"/>
      <c r="B1390" s="95"/>
      <c r="C1390" s="95"/>
      <c r="D1390" s="95"/>
      <c r="E1390" s="95"/>
      <c r="F1390" s="95"/>
      <c r="G1390" s="96"/>
      <c r="H1390" s="96"/>
      <c r="I1390" s="97"/>
      <c r="J1390" s="97"/>
      <c r="K1390" s="97"/>
      <c r="L1390" s="97"/>
      <c r="M1390" s="97"/>
      <c r="N1390" s="98" t="str">
        <f ca="1" t="shared" si="84"/>
        <v/>
      </c>
      <c r="O1390" s="98" t="str">
        <f ca="1">IF(A1390="","",IF(ISERROR(MATCH($I1390,SorP!B:B,0)),"",INDIRECT("'SorP'!$A$"&amp;MATCH($N1390&amp;$I1390,SorP!C:C,0))))</f>
        <v/>
      </c>
      <c r="P1390" s="99"/>
      <c r="Q1390" s="74" t="str">
        <f t="shared" si="85"/>
        <v/>
      </c>
      <c r="R1390" s="74" t="b">
        <f t="shared" si="86"/>
        <v>1</v>
      </c>
      <c r="S1390" s="74" t="str">
        <f t="shared" si="87"/>
        <v/>
      </c>
    </row>
    <row r="1391" s="74" customFormat="1" ht="20.15" customHeight="1" spans="1:19">
      <c r="A1391" s="95"/>
      <c r="B1391" s="95"/>
      <c r="C1391" s="95"/>
      <c r="D1391" s="95"/>
      <c r="E1391" s="95"/>
      <c r="F1391" s="95"/>
      <c r="G1391" s="96"/>
      <c r="H1391" s="96"/>
      <c r="I1391" s="97"/>
      <c r="J1391" s="97"/>
      <c r="K1391" s="97"/>
      <c r="L1391" s="97"/>
      <c r="M1391" s="97"/>
      <c r="N1391" s="98" t="str">
        <f ca="1" t="shared" si="84"/>
        <v/>
      </c>
      <c r="O1391" s="98" t="str">
        <f ca="1">IF(A1391="","",IF(ISERROR(MATCH($I1391,SorP!B:B,0)),"",INDIRECT("'SorP'!$A$"&amp;MATCH($N1391&amp;$I1391,SorP!C:C,0))))</f>
        <v/>
      </c>
      <c r="P1391" s="99"/>
      <c r="Q1391" s="74" t="str">
        <f t="shared" si="85"/>
        <v/>
      </c>
      <c r="R1391" s="74" t="b">
        <f t="shared" si="86"/>
        <v>1</v>
      </c>
      <c r="S1391" s="74" t="str">
        <f t="shared" si="87"/>
        <v/>
      </c>
    </row>
    <row r="1392" s="74" customFormat="1" ht="20.15" customHeight="1" spans="1:19">
      <c r="A1392" s="95"/>
      <c r="B1392" s="95"/>
      <c r="C1392" s="95"/>
      <c r="D1392" s="95"/>
      <c r="E1392" s="95"/>
      <c r="F1392" s="95"/>
      <c r="G1392" s="96"/>
      <c r="H1392" s="96"/>
      <c r="I1392" s="97"/>
      <c r="J1392" s="97"/>
      <c r="K1392" s="97"/>
      <c r="L1392" s="97"/>
      <c r="M1392" s="97"/>
      <c r="N1392" s="98" t="str">
        <f ca="1" t="shared" si="84"/>
        <v/>
      </c>
      <c r="O1392" s="98" t="str">
        <f ca="1">IF(A1392="","",IF(ISERROR(MATCH($I1392,SorP!B:B,0)),"",INDIRECT("'SorP'!$A$"&amp;MATCH($N1392&amp;$I1392,SorP!C:C,0))))</f>
        <v/>
      </c>
      <c r="P1392" s="99"/>
      <c r="Q1392" s="74" t="str">
        <f t="shared" si="85"/>
        <v/>
      </c>
      <c r="R1392" s="74" t="b">
        <f t="shared" si="86"/>
        <v>1</v>
      </c>
      <c r="S1392" s="74" t="str">
        <f t="shared" si="87"/>
        <v/>
      </c>
    </row>
    <row r="1393" s="74" customFormat="1" ht="20.15" customHeight="1" spans="1:19">
      <c r="A1393" s="95"/>
      <c r="B1393" s="95"/>
      <c r="C1393" s="95"/>
      <c r="D1393" s="95"/>
      <c r="E1393" s="95"/>
      <c r="F1393" s="95"/>
      <c r="G1393" s="96"/>
      <c r="H1393" s="96"/>
      <c r="I1393" s="97"/>
      <c r="J1393" s="97"/>
      <c r="K1393" s="97"/>
      <c r="L1393" s="97"/>
      <c r="M1393" s="97"/>
      <c r="N1393" s="98" t="str">
        <f ca="1" t="shared" si="84"/>
        <v/>
      </c>
      <c r="O1393" s="98" t="str">
        <f ca="1">IF(A1393="","",IF(ISERROR(MATCH($I1393,SorP!B:B,0)),"",INDIRECT("'SorP'!$A$"&amp;MATCH($N1393&amp;$I1393,SorP!C:C,0))))</f>
        <v/>
      </c>
      <c r="P1393" s="99"/>
      <c r="Q1393" s="74" t="str">
        <f t="shared" si="85"/>
        <v/>
      </c>
      <c r="R1393" s="74" t="b">
        <f t="shared" si="86"/>
        <v>1</v>
      </c>
      <c r="S1393" s="74" t="str">
        <f t="shared" si="87"/>
        <v/>
      </c>
    </row>
    <row r="1394" s="74" customFormat="1" ht="20.15" customHeight="1" spans="1:19">
      <c r="A1394" s="95"/>
      <c r="B1394" s="95"/>
      <c r="C1394" s="95"/>
      <c r="D1394" s="95"/>
      <c r="E1394" s="95"/>
      <c r="F1394" s="95"/>
      <c r="G1394" s="96"/>
      <c r="H1394" s="96"/>
      <c r="I1394" s="97"/>
      <c r="J1394" s="97"/>
      <c r="K1394" s="97"/>
      <c r="L1394" s="97"/>
      <c r="M1394" s="97"/>
      <c r="N1394" s="98" t="str">
        <f ca="1" t="shared" si="84"/>
        <v/>
      </c>
      <c r="O1394" s="98" t="str">
        <f ca="1">IF(A1394="","",IF(ISERROR(MATCH($I1394,SorP!B:B,0)),"",INDIRECT("'SorP'!$A$"&amp;MATCH($N1394&amp;$I1394,SorP!C:C,0))))</f>
        <v/>
      </c>
      <c r="P1394" s="99"/>
      <c r="Q1394" s="74" t="str">
        <f t="shared" si="85"/>
        <v/>
      </c>
      <c r="R1394" s="74" t="b">
        <f t="shared" si="86"/>
        <v>1</v>
      </c>
      <c r="S1394" s="74" t="str">
        <f t="shared" si="87"/>
        <v/>
      </c>
    </row>
    <row r="1395" s="74" customFormat="1" ht="20.15" customHeight="1" spans="1:19">
      <c r="A1395" s="95"/>
      <c r="B1395" s="95"/>
      <c r="C1395" s="95"/>
      <c r="D1395" s="95"/>
      <c r="E1395" s="95"/>
      <c r="F1395" s="95"/>
      <c r="G1395" s="96"/>
      <c r="H1395" s="96"/>
      <c r="I1395" s="97"/>
      <c r="J1395" s="97"/>
      <c r="K1395" s="97"/>
      <c r="L1395" s="97"/>
      <c r="M1395" s="97"/>
      <c r="N1395" s="98" t="str">
        <f ca="1" t="shared" si="84"/>
        <v/>
      </c>
      <c r="O1395" s="98" t="str">
        <f ca="1">IF(A1395="","",IF(ISERROR(MATCH($I1395,SorP!B:B,0)),"",INDIRECT("'SorP'!$A$"&amp;MATCH($N1395&amp;$I1395,SorP!C:C,0))))</f>
        <v/>
      </c>
      <c r="P1395" s="99"/>
      <c r="Q1395" s="74" t="str">
        <f t="shared" si="85"/>
        <v/>
      </c>
      <c r="R1395" s="74" t="b">
        <f t="shared" si="86"/>
        <v>1</v>
      </c>
      <c r="S1395" s="74" t="str">
        <f t="shared" si="87"/>
        <v/>
      </c>
    </row>
    <row r="1396" s="74" customFormat="1" ht="20.15" customHeight="1" spans="1:19">
      <c r="A1396" s="95"/>
      <c r="B1396" s="95"/>
      <c r="C1396" s="95"/>
      <c r="D1396" s="95"/>
      <c r="E1396" s="95"/>
      <c r="F1396" s="95"/>
      <c r="G1396" s="96"/>
      <c r="H1396" s="96"/>
      <c r="I1396" s="97"/>
      <c r="J1396" s="97"/>
      <c r="K1396" s="97"/>
      <c r="L1396" s="97"/>
      <c r="M1396" s="97"/>
      <c r="N1396" s="98" t="str">
        <f ca="1" t="shared" si="84"/>
        <v/>
      </c>
      <c r="O1396" s="98" t="str">
        <f ca="1">IF(A1396="","",IF(ISERROR(MATCH($I1396,SorP!B:B,0)),"",INDIRECT("'SorP'!$A$"&amp;MATCH($N1396&amp;$I1396,SorP!C:C,0))))</f>
        <v/>
      </c>
      <c r="P1396" s="99"/>
      <c r="Q1396" s="74" t="str">
        <f t="shared" si="85"/>
        <v/>
      </c>
      <c r="R1396" s="74" t="b">
        <f t="shared" si="86"/>
        <v>1</v>
      </c>
      <c r="S1396" s="74" t="str">
        <f t="shared" si="87"/>
        <v/>
      </c>
    </row>
    <row r="1397" s="74" customFormat="1" ht="20.15" customHeight="1" spans="1:19">
      <c r="A1397" s="95"/>
      <c r="B1397" s="95"/>
      <c r="C1397" s="95"/>
      <c r="D1397" s="95"/>
      <c r="E1397" s="95"/>
      <c r="F1397" s="95"/>
      <c r="G1397" s="96"/>
      <c r="H1397" s="96"/>
      <c r="I1397" s="97"/>
      <c r="J1397" s="97"/>
      <c r="K1397" s="97"/>
      <c r="L1397" s="97"/>
      <c r="M1397" s="97"/>
      <c r="N1397" s="98" t="str">
        <f ca="1" t="shared" si="84"/>
        <v/>
      </c>
      <c r="O1397" s="98" t="str">
        <f ca="1">IF(A1397="","",IF(ISERROR(MATCH($I1397,SorP!B:B,0)),"",INDIRECT("'SorP'!$A$"&amp;MATCH($N1397&amp;$I1397,SorP!C:C,0))))</f>
        <v/>
      </c>
      <c r="P1397" s="99"/>
      <c r="Q1397" s="74" t="str">
        <f t="shared" si="85"/>
        <v/>
      </c>
      <c r="R1397" s="74" t="b">
        <f t="shared" si="86"/>
        <v>1</v>
      </c>
      <c r="S1397" s="74" t="str">
        <f t="shared" si="87"/>
        <v/>
      </c>
    </row>
    <row r="1398" s="74" customFormat="1" ht="20.15" customHeight="1" spans="1:19">
      <c r="A1398" s="95"/>
      <c r="B1398" s="95"/>
      <c r="C1398" s="95"/>
      <c r="D1398" s="95"/>
      <c r="E1398" s="95"/>
      <c r="F1398" s="95"/>
      <c r="G1398" s="96"/>
      <c r="H1398" s="96"/>
      <c r="I1398" s="97"/>
      <c r="J1398" s="97"/>
      <c r="K1398" s="97"/>
      <c r="L1398" s="97"/>
      <c r="M1398" s="97"/>
      <c r="N1398" s="98" t="str">
        <f ca="1" t="shared" si="84"/>
        <v/>
      </c>
      <c r="O1398" s="98" t="str">
        <f ca="1">IF(A1398="","",IF(ISERROR(MATCH($I1398,SorP!B:B,0)),"",INDIRECT("'SorP'!$A$"&amp;MATCH($N1398&amp;$I1398,SorP!C:C,0))))</f>
        <v/>
      </c>
      <c r="P1398" s="99"/>
      <c r="Q1398" s="74" t="str">
        <f t="shared" si="85"/>
        <v/>
      </c>
      <c r="R1398" s="74" t="b">
        <f t="shared" si="86"/>
        <v>1</v>
      </c>
      <c r="S1398" s="74" t="str">
        <f t="shared" si="87"/>
        <v/>
      </c>
    </row>
    <row r="1399" s="74" customFormat="1" ht="20.15" customHeight="1" spans="1:19">
      <c r="A1399" s="95"/>
      <c r="B1399" s="95"/>
      <c r="C1399" s="95"/>
      <c r="D1399" s="95"/>
      <c r="E1399" s="95"/>
      <c r="F1399" s="95"/>
      <c r="G1399" s="96"/>
      <c r="H1399" s="96"/>
      <c r="I1399" s="97"/>
      <c r="J1399" s="97"/>
      <c r="K1399" s="97"/>
      <c r="L1399" s="97"/>
      <c r="M1399" s="97"/>
      <c r="N1399" s="98" t="str">
        <f ca="1" t="shared" si="84"/>
        <v/>
      </c>
      <c r="O1399" s="98" t="str">
        <f ca="1">IF(A1399="","",IF(ISERROR(MATCH($I1399,SorP!B:B,0)),"",INDIRECT("'SorP'!$A$"&amp;MATCH($N1399&amp;$I1399,SorP!C:C,0))))</f>
        <v/>
      </c>
      <c r="P1399" s="99"/>
      <c r="Q1399" s="74" t="str">
        <f t="shared" si="85"/>
        <v/>
      </c>
      <c r="R1399" s="74" t="b">
        <f t="shared" si="86"/>
        <v>1</v>
      </c>
      <c r="S1399" s="74" t="str">
        <f t="shared" si="87"/>
        <v/>
      </c>
    </row>
    <row r="1400" s="74" customFormat="1" ht="20.15" customHeight="1" spans="1:19">
      <c r="A1400" s="95"/>
      <c r="B1400" s="95"/>
      <c r="C1400" s="95"/>
      <c r="D1400" s="95"/>
      <c r="E1400" s="95"/>
      <c r="F1400" s="95"/>
      <c r="G1400" s="96"/>
      <c r="H1400" s="96"/>
      <c r="I1400" s="97"/>
      <c r="J1400" s="97"/>
      <c r="K1400" s="97"/>
      <c r="L1400" s="97"/>
      <c r="M1400" s="97"/>
      <c r="N1400" s="98" t="str">
        <f ca="1" t="shared" si="84"/>
        <v/>
      </c>
      <c r="O1400" s="98" t="str">
        <f ca="1">IF(A1400="","",IF(ISERROR(MATCH($I1400,SorP!B:B,0)),"",INDIRECT("'SorP'!$A$"&amp;MATCH($N1400&amp;$I1400,SorP!C:C,0))))</f>
        <v/>
      </c>
      <c r="P1400" s="99"/>
      <c r="Q1400" s="74" t="str">
        <f t="shared" si="85"/>
        <v/>
      </c>
      <c r="R1400" s="74" t="b">
        <f t="shared" si="86"/>
        <v>1</v>
      </c>
      <c r="S1400" s="74" t="str">
        <f t="shared" si="87"/>
        <v/>
      </c>
    </row>
    <row r="1401" s="74" customFormat="1" ht="20.15" customHeight="1" spans="1:19">
      <c r="A1401" s="95"/>
      <c r="B1401" s="95"/>
      <c r="C1401" s="95"/>
      <c r="D1401" s="95"/>
      <c r="E1401" s="95"/>
      <c r="F1401" s="95"/>
      <c r="G1401" s="96"/>
      <c r="H1401" s="96"/>
      <c r="I1401" s="97"/>
      <c r="J1401" s="97"/>
      <c r="K1401" s="97"/>
      <c r="L1401" s="97"/>
      <c r="M1401" s="97"/>
      <c r="N1401" s="98" t="str">
        <f ca="1" t="shared" si="84"/>
        <v/>
      </c>
      <c r="O1401" s="98" t="str">
        <f ca="1">IF(A1401="","",IF(ISERROR(MATCH($I1401,SorP!B:B,0)),"",INDIRECT("'SorP'!$A$"&amp;MATCH($N1401&amp;$I1401,SorP!C:C,0))))</f>
        <v/>
      </c>
      <c r="P1401" s="99"/>
      <c r="Q1401" s="74" t="str">
        <f t="shared" si="85"/>
        <v/>
      </c>
      <c r="R1401" s="74" t="b">
        <f t="shared" si="86"/>
        <v>1</v>
      </c>
      <c r="S1401" s="74" t="str">
        <f t="shared" si="87"/>
        <v/>
      </c>
    </row>
    <row r="1402" s="74" customFormat="1" ht="20.15" customHeight="1" spans="1:19">
      <c r="A1402" s="95"/>
      <c r="B1402" s="95"/>
      <c r="C1402" s="95"/>
      <c r="D1402" s="95"/>
      <c r="E1402" s="95"/>
      <c r="F1402" s="95"/>
      <c r="G1402" s="96"/>
      <c r="H1402" s="96"/>
      <c r="I1402" s="97"/>
      <c r="J1402" s="97"/>
      <c r="K1402" s="97"/>
      <c r="L1402" s="97"/>
      <c r="M1402" s="97"/>
      <c r="N1402" s="98" t="str">
        <f ca="1" t="shared" si="84"/>
        <v/>
      </c>
      <c r="O1402" s="98" t="str">
        <f ca="1">IF(A1402="","",IF(ISERROR(MATCH($I1402,SorP!B:B,0)),"",INDIRECT("'SorP'!$A$"&amp;MATCH($N1402&amp;$I1402,SorP!C:C,0))))</f>
        <v/>
      </c>
      <c r="P1402" s="99"/>
      <c r="Q1402" s="74" t="str">
        <f t="shared" si="85"/>
        <v/>
      </c>
      <c r="R1402" s="74" t="b">
        <f t="shared" si="86"/>
        <v>1</v>
      </c>
      <c r="S1402" s="74" t="str">
        <f t="shared" si="87"/>
        <v/>
      </c>
    </row>
    <row r="1403" s="74" customFormat="1" ht="20.15" customHeight="1" spans="1:19">
      <c r="A1403" s="95"/>
      <c r="B1403" s="95"/>
      <c r="C1403" s="95"/>
      <c r="D1403" s="95"/>
      <c r="E1403" s="95"/>
      <c r="F1403" s="95"/>
      <c r="G1403" s="96"/>
      <c r="H1403" s="96"/>
      <c r="I1403" s="97"/>
      <c r="J1403" s="97"/>
      <c r="K1403" s="97"/>
      <c r="L1403" s="97"/>
      <c r="M1403" s="97"/>
      <c r="N1403" s="98" t="str">
        <f ca="1" t="shared" si="84"/>
        <v/>
      </c>
      <c r="O1403" s="98" t="str">
        <f ca="1">IF(A1403="","",IF(ISERROR(MATCH($I1403,SorP!B:B,0)),"",INDIRECT("'SorP'!$A$"&amp;MATCH($N1403&amp;$I1403,SorP!C:C,0))))</f>
        <v/>
      </c>
      <c r="P1403" s="99"/>
      <c r="Q1403" s="74" t="str">
        <f t="shared" si="85"/>
        <v/>
      </c>
      <c r="R1403" s="74" t="b">
        <f t="shared" si="86"/>
        <v>1</v>
      </c>
      <c r="S1403" s="74" t="str">
        <f t="shared" si="87"/>
        <v/>
      </c>
    </row>
    <row r="1404" s="74" customFormat="1" ht="20.15" customHeight="1" spans="1:19">
      <c r="A1404" s="95"/>
      <c r="B1404" s="95"/>
      <c r="C1404" s="95"/>
      <c r="D1404" s="95"/>
      <c r="E1404" s="95"/>
      <c r="F1404" s="95"/>
      <c r="G1404" s="96"/>
      <c r="H1404" s="96"/>
      <c r="I1404" s="97"/>
      <c r="J1404" s="97"/>
      <c r="K1404" s="97"/>
      <c r="L1404" s="97"/>
      <c r="M1404" s="97"/>
      <c r="N1404" s="98" t="str">
        <f ca="1" t="shared" si="84"/>
        <v/>
      </c>
      <c r="O1404" s="98" t="str">
        <f ca="1">IF(A1404="","",IF(ISERROR(MATCH($I1404,SorP!B:B,0)),"",INDIRECT("'SorP'!$A$"&amp;MATCH($N1404&amp;$I1404,SorP!C:C,0))))</f>
        <v/>
      </c>
      <c r="P1404" s="99"/>
      <c r="Q1404" s="74" t="str">
        <f t="shared" si="85"/>
        <v/>
      </c>
      <c r="R1404" s="74" t="b">
        <f t="shared" si="86"/>
        <v>1</v>
      </c>
      <c r="S1404" s="74" t="str">
        <f t="shared" si="87"/>
        <v/>
      </c>
    </row>
    <row r="1405" s="74" customFormat="1" ht="20.15" customHeight="1" spans="1:19">
      <c r="A1405" s="95"/>
      <c r="B1405" s="95"/>
      <c r="C1405" s="95"/>
      <c r="D1405" s="95"/>
      <c r="E1405" s="95"/>
      <c r="F1405" s="95"/>
      <c r="G1405" s="96"/>
      <c r="H1405" s="96"/>
      <c r="I1405" s="97"/>
      <c r="J1405" s="97"/>
      <c r="K1405" s="97"/>
      <c r="L1405" s="97"/>
      <c r="M1405" s="97"/>
      <c r="N1405" s="98" t="str">
        <f ca="1" t="shared" si="84"/>
        <v/>
      </c>
      <c r="O1405" s="98" t="str">
        <f ca="1">IF(A1405="","",IF(ISERROR(MATCH($I1405,SorP!B:B,0)),"",INDIRECT("'SorP'!$A$"&amp;MATCH($N1405&amp;$I1405,SorP!C:C,0))))</f>
        <v/>
      </c>
      <c r="P1405" s="99"/>
      <c r="Q1405" s="74" t="str">
        <f t="shared" si="85"/>
        <v/>
      </c>
      <c r="R1405" s="74" t="b">
        <f t="shared" si="86"/>
        <v>1</v>
      </c>
      <c r="S1405" s="74" t="str">
        <f t="shared" si="87"/>
        <v/>
      </c>
    </row>
    <row r="1406" s="74" customFormat="1" ht="20.15" customHeight="1" spans="1:19">
      <c r="A1406" s="95"/>
      <c r="B1406" s="95"/>
      <c r="C1406" s="95"/>
      <c r="D1406" s="95"/>
      <c r="E1406" s="95"/>
      <c r="F1406" s="95"/>
      <c r="G1406" s="96"/>
      <c r="H1406" s="96"/>
      <c r="I1406" s="97"/>
      <c r="J1406" s="97"/>
      <c r="K1406" s="97"/>
      <c r="L1406" s="97"/>
      <c r="M1406" s="97"/>
      <c r="N1406" s="98" t="str">
        <f ca="1" t="shared" si="84"/>
        <v/>
      </c>
      <c r="O1406" s="98" t="str">
        <f ca="1">IF(A1406="","",IF(ISERROR(MATCH($I1406,SorP!B:B,0)),"",INDIRECT("'SorP'!$A$"&amp;MATCH($N1406&amp;$I1406,SorP!C:C,0))))</f>
        <v/>
      </c>
      <c r="P1406" s="99"/>
      <c r="Q1406" s="74" t="str">
        <f t="shared" si="85"/>
        <v/>
      </c>
      <c r="R1406" s="74" t="b">
        <f t="shared" si="86"/>
        <v>1</v>
      </c>
      <c r="S1406" s="74" t="str">
        <f t="shared" si="87"/>
        <v/>
      </c>
    </row>
    <row r="1407" s="74" customFormat="1" ht="20.15" customHeight="1" spans="1:19">
      <c r="A1407" s="95"/>
      <c r="B1407" s="95"/>
      <c r="C1407" s="95"/>
      <c r="D1407" s="95"/>
      <c r="E1407" s="95"/>
      <c r="F1407" s="95"/>
      <c r="G1407" s="96"/>
      <c r="H1407" s="96"/>
      <c r="I1407" s="97"/>
      <c r="J1407" s="97"/>
      <c r="K1407" s="97"/>
      <c r="L1407" s="97"/>
      <c r="M1407" s="97"/>
      <c r="N1407" s="98" t="str">
        <f ca="1" t="shared" si="84"/>
        <v/>
      </c>
      <c r="O1407" s="98" t="str">
        <f ca="1">IF(A1407="","",IF(ISERROR(MATCH($I1407,SorP!B:B,0)),"",INDIRECT("'SorP'!$A$"&amp;MATCH($N1407&amp;$I1407,SorP!C:C,0))))</f>
        <v/>
      </c>
      <c r="P1407" s="99"/>
      <c r="Q1407" s="74" t="str">
        <f t="shared" si="85"/>
        <v/>
      </c>
      <c r="R1407" s="74" t="b">
        <f t="shared" si="86"/>
        <v>1</v>
      </c>
      <c r="S1407" s="74" t="str">
        <f t="shared" si="87"/>
        <v/>
      </c>
    </row>
    <row r="1408" s="74" customFormat="1" ht="20.15" customHeight="1" spans="1:19">
      <c r="A1408" s="95"/>
      <c r="B1408" s="95"/>
      <c r="C1408" s="95"/>
      <c r="D1408" s="95"/>
      <c r="E1408" s="95"/>
      <c r="F1408" s="95"/>
      <c r="G1408" s="96"/>
      <c r="H1408" s="96"/>
      <c r="I1408" s="97"/>
      <c r="J1408" s="97"/>
      <c r="K1408" s="97"/>
      <c r="L1408" s="97"/>
      <c r="M1408" s="97"/>
      <c r="N1408" s="98" t="str">
        <f ca="1" t="shared" si="84"/>
        <v/>
      </c>
      <c r="O1408" s="98" t="str">
        <f ca="1">IF(A1408="","",IF(ISERROR(MATCH($I1408,SorP!B:B,0)),"",INDIRECT("'SorP'!$A$"&amp;MATCH($N1408&amp;$I1408,SorP!C:C,0))))</f>
        <v/>
      </c>
      <c r="P1408" s="99"/>
      <c r="Q1408" s="74" t="str">
        <f t="shared" si="85"/>
        <v/>
      </c>
      <c r="R1408" s="74" t="b">
        <f t="shared" si="86"/>
        <v>1</v>
      </c>
      <c r="S1408" s="74" t="str">
        <f t="shared" si="87"/>
        <v/>
      </c>
    </row>
    <row r="1409" s="74" customFormat="1" ht="20.15" customHeight="1" spans="1:19">
      <c r="A1409" s="95"/>
      <c r="B1409" s="95"/>
      <c r="C1409" s="95"/>
      <c r="D1409" s="95"/>
      <c r="E1409" s="95"/>
      <c r="F1409" s="95"/>
      <c r="G1409" s="96"/>
      <c r="H1409" s="96"/>
      <c r="I1409" s="97"/>
      <c r="J1409" s="97"/>
      <c r="K1409" s="97"/>
      <c r="L1409" s="97"/>
      <c r="M1409" s="97"/>
      <c r="N1409" s="98" t="str">
        <f ca="1" t="shared" si="84"/>
        <v/>
      </c>
      <c r="O1409" s="98" t="str">
        <f ca="1">IF(A1409="","",IF(ISERROR(MATCH($I1409,SorP!B:B,0)),"",INDIRECT("'SorP'!$A$"&amp;MATCH($N1409&amp;$I1409,SorP!C:C,0))))</f>
        <v/>
      </c>
      <c r="P1409" s="99"/>
      <c r="Q1409" s="74" t="str">
        <f t="shared" si="85"/>
        <v/>
      </c>
      <c r="R1409" s="74" t="b">
        <f t="shared" si="86"/>
        <v>1</v>
      </c>
      <c r="S1409" s="74" t="str">
        <f t="shared" si="87"/>
        <v/>
      </c>
    </row>
    <row r="1410" s="74" customFormat="1" ht="20.15" customHeight="1" spans="1:19">
      <c r="A1410" s="95"/>
      <c r="B1410" s="95"/>
      <c r="C1410" s="95"/>
      <c r="D1410" s="95"/>
      <c r="E1410" s="95"/>
      <c r="F1410" s="95"/>
      <c r="G1410" s="96"/>
      <c r="H1410" s="96"/>
      <c r="I1410" s="97"/>
      <c r="J1410" s="97"/>
      <c r="K1410" s="97"/>
      <c r="L1410" s="97"/>
      <c r="M1410" s="97"/>
      <c r="N1410" s="98" t="str">
        <f ca="1" t="shared" si="84"/>
        <v/>
      </c>
      <c r="O1410" s="98" t="str">
        <f ca="1">IF(A1410="","",IF(ISERROR(MATCH($I1410,SorP!B:B,0)),"",INDIRECT("'SorP'!$A$"&amp;MATCH($N1410&amp;$I1410,SorP!C:C,0))))</f>
        <v/>
      </c>
      <c r="P1410" s="99"/>
      <c r="Q1410" s="74" t="str">
        <f t="shared" si="85"/>
        <v/>
      </c>
      <c r="R1410" s="74" t="b">
        <f t="shared" si="86"/>
        <v>1</v>
      </c>
      <c r="S1410" s="74" t="str">
        <f t="shared" si="87"/>
        <v/>
      </c>
    </row>
    <row r="1411" s="74" customFormat="1" ht="20.15" customHeight="1" spans="1:19">
      <c r="A1411" s="95"/>
      <c r="B1411" s="95"/>
      <c r="C1411" s="95"/>
      <c r="D1411" s="95"/>
      <c r="E1411" s="95"/>
      <c r="F1411" s="95"/>
      <c r="G1411" s="96"/>
      <c r="H1411" s="96"/>
      <c r="I1411" s="97"/>
      <c r="J1411" s="97"/>
      <c r="K1411" s="97"/>
      <c r="L1411" s="97"/>
      <c r="M1411" s="97"/>
      <c r="N1411" s="98" t="str">
        <f ca="1" t="shared" si="84"/>
        <v/>
      </c>
      <c r="O1411" s="98" t="str">
        <f ca="1">IF(A1411="","",IF(ISERROR(MATCH($I1411,SorP!B:B,0)),"",INDIRECT("'SorP'!$A$"&amp;MATCH($N1411&amp;$I1411,SorP!C:C,0))))</f>
        <v/>
      </c>
      <c r="P1411" s="99"/>
      <c r="Q1411" s="74" t="str">
        <f t="shared" si="85"/>
        <v/>
      </c>
      <c r="R1411" s="74" t="b">
        <f t="shared" si="86"/>
        <v>1</v>
      </c>
      <c r="S1411" s="74" t="str">
        <f t="shared" si="87"/>
        <v/>
      </c>
    </row>
    <row r="1412" s="74" customFormat="1" ht="20.15" customHeight="1" spans="1:19">
      <c r="A1412" s="95"/>
      <c r="B1412" s="95"/>
      <c r="C1412" s="95"/>
      <c r="D1412" s="95"/>
      <c r="E1412" s="95"/>
      <c r="F1412" s="95"/>
      <c r="G1412" s="96"/>
      <c r="H1412" s="96"/>
      <c r="I1412" s="97"/>
      <c r="J1412" s="97"/>
      <c r="K1412" s="97"/>
      <c r="L1412" s="97"/>
      <c r="M1412" s="97"/>
      <c r="N1412" s="98" t="str">
        <f ca="1" t="shared" si="84"/>
        <v/>
      </c>
      <c r="O1412" s="98" t="str">
        <f ca="1">IF(A1412="","",IF(ISERROR(MATCH($I1412,SorP!B:B,0)),"",INDIRECT("'SorP'!$A$"&amp;MATCH($N1412&amp;$I1412,SorP!C:C,0))))</f>
        <v/>
      </c>
      <c r="P1412" s="99"/>
      <c r="Q1412" s="74" t="str">
        <f t="shared" si="85"/>
        <v/>
      </c>
      <c r="R1412" s="74" t="b">
        <f t="shared" si="86"/>
        <v>1</v>
      </c>
      <c r="S1412" s="74" t="str">
        <f t="shared" si="87"/>
        <v/>
      </c>
    </row>
    <row r="1413" s="74" customFormat="1" ht="20.15" customHeight="1" spans="1:19">
      <c r="A1413" s="95"/>
      <c r="B1413" s="95"/>
      <c r="C1413" s="95"/>
      <c r="D1413" s="95"/>
      <c r="E1413" s="95"/>
      <c r="F1413" s="95"/>
      <c r="G1413" s="96"/>
      <c r="H1413" s="96"/>
      <c r="I1413" s="97"/>
      <c r="J1413" s="97"/>
      <c r="K1413" s="97"/>
      <c r="L1413" s="97"/>
      <c r="M1413" s="97"/>
      <c r="N1413" s="98" t="str">
        <f ca="1" t="shared" ref="N1413:N1476" si="88">IF(A1413="","",IF(ISERROR(MATCH($F1413,CL,0)),"Unknown",INDIRECT("'C'!$A$"&amp;MATCH($F1413,CL,0)+1)))</f>
        <v/>
      </c>
      <c r="O1413" s="98" t="str">
        <f ca="1">IF(A1413="","",IF(ISERROR(MATCH($I1413,SorP!B:B,0)),"",INDIRECT("'SorP'!$A$"&amp;MATCH($N1413&amp;$I1413,SorP!C:C,0))))</f>
        <v/>
      </c>
      <c r="P1413" s="99"/>
      <c r="Q1413" s="74" t="str">
        <f t="shared" ref="Q1413:Q1476" si="89">A1413&amp;B1413</f>
        <v/>
      </c>
      <c r="R1413" s="74" t="b">
        <f t="shared" ref="R1413:R1476" si="90">OR(ISBLANK(B1413),ISBLANK(C1413))</f>
        <v>1</v>
      </c>
      <c r="S1413" s="74" t="str">
        <f t="shared" ref="S1413:S1476" si="91">IF(R1413,"",A1413&amp;"+")</f>
        <v/>
      </c>
    </row>
    <row r="1414" s="74" customFormat="1" ht="20.15" customHeight="1" spans="1:19">
      <c r="A1414" s="95"/>
      <c r="B1414" s="95"/>
      <c r="C1414" s="95"/>
      <c r="D1414" s="95"/>
      <c r="E1414" s="95"/>
      <c r="F1414" s="95"/>
      <c r="G1414" s="96"/>
      <c r="H1414" s="96"/>
      <c r="I1414" s="97"/>
      <c r="J1414" s="97"/>
      <c r="K1414" s="97"/>
      <c r="L1414" s="97"/>
      <c r="M1414" s="97"/>
      <c r="N1414" s="98" t="str">
        <f ca="1" t="shared" si="88"/>
        <v/>
      </c>
      <c r="O1414" s="98" t="str">
        <f ca="1">IF(A1414="","",IF(ISERROR(MATCH($I1414,SorP!B:B,0)),"",INDIRECT("'SorP'!$A$"&amp;MATCH($N1414&amp;$I1414,SorP!C:C,0))))</f>
        <v/>
      </c>
      <c r="P1414" s="99"/>
      <c r="Q1414" s="74" t="str">
        <f t="shared" si="89"/>
        <v/>
      </c>
      <c r="R1414" s="74" t="b">
        <f t="shared" si="90"/>
        <v>1</v>
      </c>
      <c r="S1414" s="74" t="str">
        <f t="shared" si="91"/>
        <v/>
      </c>
    </row>
    <row r="1415" s="74" customFormat="1" ht="20.15" customHeight="1" spans="1:19">
      <c r="A1415" s="95"/>
      <c r="B1415" s="95"/>
      <c r="C1415" s="95"/>
      <c r="D1415" s="95"/>
      <c r="E1415" s="95"/>
      <c r="F1415" s="95"/>
      <c r="G1415" s="96"/>
      <c r="H1415" s="96"/>
      <c r="I1415" s="97"/>
      <c r="J1415" s="97"/>
      <c r="K1415" s="97"/>
      <c r="L1415" s="97"/>
      <c r="M1415" s="97"/>
      <c r="N1415" s="98" t="str">
        <f ca="1" t="shared" si="88"/>
        <v/>
      </c>
      <c r="O1415" s="98" t="str">
        <f ca="1">IF(A1415="","",IF(ISERROR(MATCH($I1415,SorP!B:B,0)),"",INDIRECT("'SorP'!$A$"&amp;MATCH($N1415&amp;$I1415,SorP!C:C,0))))</f>
        <v/>
      </c>
      <c r="P1415" s="99"/>
      <c r="Q1415" s="74" t="str">
        <f t="shared" si="89"/>
        <v/>
      </c>
      <c r="R1415" s="74" t="b">
        <f t="shared" si="90"/>
        <v>1</v>
      </c>
      <c r="S1415" s="74" t="str">
        <f t="shared" si="91"/>
        <v/>
      </c>
    </row>
    <row r="1416" s="74" customFormat="1" ht="20.15" customHeight="1" spans="1:19">
      <c r="A1416" s="95"/>
      <c r="B1416" s="95"/>
      <c r="C1416" s="95"/>
      <c r="D1416" s="95"/>
      <c r="E1416" s="95"/>
      <c r="F1416" s="95"/>
      <c r="G1416" s="96"/>
      <c r="H1416" s="96"/>
      <c r="I1416" s="97"/>
      <c r="J1416" s="97"/>
      <c r="K1416" s="97"/>
      <c r="L1416" s="97"/>
      <c r="M1416" s="97"/>
      <c r="N1416" s="98" t="str">
        <f ca="1" t="shared" si="88"/>
        <v/>
      </c>
      <c r="O1416" s="98" t="str">
        <f ca="1">IF(A1416="","",IF(ISERROR(MATCH($I1416,SorP!B:B,0)),"",INDIRECT("'SorP'!$A$"&amp;MATCH($N1416&amp;$I1416,SorP!C:C,0))))</f>
        <v/>
      </c>
      <c r="P1416" s="99"/>
      <c r="Q1416" s="74" t="str">
        <f t="shared" si="89"/>
        <v/>
      </c>
      <c r="R1416" s="74" t="b">
        <f t="shared" si="90"/>
        <v>1</v>
      </c>
      <c r="S1416" s="74" t="str">
        <f t="shared" si="91"/>
        <v/>
      </c>
    </row>
    <row r="1417" s="74" customFormat="1" ht="20.15" customHeight="1" spans="1:19">
      <c r="A1417" s="95"/>
      <c r="B1417" s="95"/>
      <c r="C1417" s="95"/>
      <c r="D1417" s="95"/>
      <c r="E1417" s="95"/>
      <c r="F1417" s="95"/>
      <c r="G1417" s="96"/>
      <c r="H1417" s="96"/>
      <c r="I1417" s="97"/>
      <c r="J1417" s="97"/>
      <c r="K1417" s="97"/>
      <c r="L1417" s="97"/>
      <c r="M1417" s="97"/>
      <c r="N1417" s="98" t="str">
        <f ca="1" t="shared" si="88"/>
        <v/>
      </c>
      <c r="O1417" s="98" t="str">
        <f ca="1">IF(A1417="","",IF(ISERROR(MATCH($I1417,SorP!B:B,0)),"",INDIRECT("'SorP'!$A$"&amp;MATCH($N1417&amp;$I1417,SorP!C:C,0))))</f>
        <v/>
      </c>
      <c r="P1417" s="99"/>
      <c r="Q1417" s="74" t="str">
        <f t="shared" si="89"/>
        <v/>
      </c>
      <c r="R1417" s="74" t="b">
        <f t="shared" si="90"/>
        <v>1</v>
      </c>
      <c r="S1417" s="74" t="str">
        <f t="shared" si="91"/>
        <v/>
      </c>
    </row>
    <row r="1418" s="74" customFormat="1" ht="20.15" customHeight="1" spans="1:19">
      <c r="A1418" s="95"/>
      <c r="B1418" s="95"/>
      <c r="C1418" s="95"/>
      <c r="D1418" s="95"/>
      <c r="E1418" s="95"/>
      <c r="F1418" s="95"/>
      <c r="G1418" s="96"/>
      <c r="H1418" s="96"/>
      <c r="I1418" s="97"/>
      <c r="J1418" s="97"/>
      <c r="K1418" s="97"/>
      <c r="L1418" s="97"/>
      <c r="M1418" s="97"/>
      <c r="N1418" s="98" t="str">
        <f ca="1" t="shared" si="88"/>
        <v/>
      </c>
      <c r="O1418" s="98" t="str">
        <f ca="1">IF(A1418="","",IF(ISERROR(MATCH($I1418,SorP!B:B,0)),"",INDIRECT("'SorP'!$A$"&amp;MATCH($N1418&amp;$I1418,SorP!C:C,0))))</f>
        <v/>
      </c>
      <c r="P1418" s="99"/>
      <c r="Q1418" s="74" t="str">
        <f t="shared" si="89"/>
        <v/>
      </c>
      <c r="R1418" s="74" t="b">
        <f t="shared" si="90"/>
        <v>1</v>
      </c>
      <c r="S1418" s="74" t="str">
        <f t="shared" si="91"/>
        <v/>
      </c>
    </row>
    <row r="1419" s="74" customFormat="1" ht="20.15" customHeight="1" spans="1:19">
      <c r="A1419" s="95"/>
      <c r="B1419" s="95"/>
      <c r="C1419" s="95"/>
      <c r="D1419" s="95"/>
      <c r="E1419" s="95"/>
      <c r="F1419" s="95"/>
      <c r="G1419" s="96"/>
      <c r="H1419" s="96"/>
      <c r="I1419" s="97"/>
      <c r="J1419" s="97"/>
      <c r="K1419" s="97"/>
      <c r="L1419" s="97"/>
      <c r="M1419" s="97"/>
      <c r="N1419" s="98" t="str">
        <f ca="1" t="shared" si="88"/>
        <v/>
      </c>
      <c r="O1419" s="98" t="str">
        <f ca="1">IF(A1419="","",IF(ISERROR(MATCH($I1419,SorP!B:B,0)),"",INDIRECT("'SorP'!$A$"&amp;MATCH($N1419&amp;$I1419,SorP!C:C,0))))</f>
        <v/>
      </c>
      <c r="P1419" s="99"/>
      <c r="Q1419" s="74" t="str">
        <f t="shared" si="89"/>
        <v/>
      </c>
      <c r="R1419" s="74" t="b">
        <f t="shared" si="90"/>
        <v>1</v>
      </c>
      <c r="S1419" s="74" t="str">
        <f t="shared" si="91"/>
        <v/>
      </c>
    </row>
    <row r="1420" s="74" customFormat="1" ht="20.15" customHeight="1" spans="1:19">
      <c r="A1420" s="95"/>
      <c r="B1420" s="95"/>
      <c r="C1420" s="95"/>
      <c r="D1420" s="95"/>
      <c r="E1420" s="95"/>
      <c r="F1420" s="95"/>
      <c r="G1420" s="96"/>
      <c r="H1420" s="96"/>
      <c r="I1420" s="97"/>
      <c r="J1420" s="97"/>
      <c r="K1420" s="97"/>
      <c r="L1420" s="97"/>
      <c r="M1420" s="97"/>
      <c r="N1420" s="98" t="str">
        <f ca="1" t="shared" si="88"/>
        <v/>
      </c>
      <c r="O1420" s="98" t="str">
        <f ca="1">IF(A1420="","",IF(ISERROR(MATCH($I1420,SorP!B:B,0)),"",INDIRECT("'SorP'!$A$"&amp;MATCH($N1420&amp;$I1420,SorP!C:C,0))))</f>
        <v/>
      </c>
      <c r="P1420" s="99"/>
      <c r="Q1420" s="74" t="str">
        <f t="shared" si="89"/>
        <v/>
      </c>
      <c r="R1420" s="74" t="b">
        <f t="shared" si="90"/>
        <v>1</v>
      </c>
      <c r="S1420" s="74" t="str">
        <f t="shared" si="91"/>
        <v/>
      </c>
    </row>
    <row r="1421" s="74" customFormat="1" ht="20.15" customHeight="1" spans="1:19">
      <c r="A1421" s="95"/>
      <c r="B1421" s="95"/>
      <c r="C1421" s="95"/>
      <c r="D1421" s="95"/>
      <c r="E1421" s="95"/>
      <c r="F1421" s="95"/>
      <c r="G1421" s="96"/>
      <c r="H1421" s="96"/>
      <c r="I1421" s="97"/>
      <c r="J1421" s="97"/>
      <c r="K1421" s="97"/>
      <c r="L1421" s="97"/>
      <c r="M1421" s="97"/>
      <c r="N1421" s="98" t="str">
        <f ca="1" t="shared" si="88"/>
        <v/>
      </c>
      <c r="O1421" s="98" t="str">
        <f ca="1">IF(A1421="","",IF(ISERROR(MATCH($I1421,SorP!B:B,0)),"",INDIRECT("'SorP'!$A$"&amp;MATCH($N1421&amp;$I1421,SorP!C:C,0))))</f>
        <v/>
      </c>
      <c r="P1421" s="99"/>
      <c r="Q1421" s="74" t="str">
        <f t="shared" si="89"/>
        <v/>
      </c>
      <c r="R1421" s="74" t="b">
        <f t="shared" si="90"/>
        <v>1</v>
      </c>
      <c r="S1421" s="74" t="str">
        <f t="shared" si="91"/>
        <v/>
      </c>
    </row>
    <row r="1422" s="74" customFormat="1" ht="20.15" customHeight="1" spans="1:19">
      <c r="A1422" s="95"/>
      <c r="B1422" s="95"/>
      <c r="C1422" s="95"/>
      <c r="D1422" s="95"/>
      <c r="E1422" s="95"/>
      <c r="F1422" s="95"/>
      <c r="G1422" s="96"/>
      <c r="H1422" s="96"/>
      <c r="I1422" s="97"/>
      <c r="J1422" s="97"/>
      <c r="K1422" s="97"/>
      <c r="L1422" s="97"/>
      <c r="M1422" s="97"/>
      <c r="N1422" s="98" t="str">
        <f ca="1" t="shared" si="88"/>
        <v/>
      </c>
      <c r="O1422" s="98" t="str">
        <f ca="1">IF(A1422="","",IF(ISERROR(MATCH($I1422,SorP!B:B,0)),"",INDIRECT("'SorP'!$A$"&amp;MATCH($N1422&amp;$I1422,SorP!C:C,0))))</f>
        <v/>
      </c>
      <c r="P1422" s="99"/>
      <c r="Q1422" s="74" t="str">
        <f t="shared" si="89"/>
        <v/>
      </c>
      <c r="R1422" s="74" t="b">
        <f t="shared" si="90"/>
        <v>1</v>
      </c>
      <c r="S1422" s="74" t="str">
        <f t="shared" si="91"/>
        <v/>
      </c>
    </row>
    <row r="1423" s="74" customFormat="1" ht="20.15" customHeight="1" spans="1:19">
      <c r="A1423" s="95"/>
      <c r="B1423" s="95"/>
      <c r="C1423" s="95"/>
      <c r="D1423" s="95"/>
      <c r="E1423" s="95"/>
      <c r="F1423" s="95"/>
      <c r="G1423" s="96"/>
      <c r="H1423" s="96"/>
      <c r="I1423" s="97"/>
      <c r="J1423" s="97"/>
      <c r="K1423" s="97"/>
      <c r="L1423" s="97"/>
      <c r="M1423" s="97"/>
      <c r="N1423" s="98" t="str">
        <f ca="1" t="shared" si="88"/>
        <v/>
      </c>
      <c r="O1423" s="98" t="str">
        <f ca="1">IF(A1423="","",IF(ISERROR(MATCH($I1423,SorP!B:B,0)),"",INDIRECT("'SorP'!$A$"&amp;MATCH($N1423&amp;$I1423,SorP!C:C,0))))</f>
        <v/>
      </c>
      <c r="P1423" s="99"/>
      <c r="Q1423" s="74" t="str">
        <f t="shared" si="89"/>
        <v/>
      </c>
      <c r="R1423" s="74" t="b">
        <f t="shared" si="90"/>
        <v>1</v>
      </c>
      <c r="S1423" s="74" t="str">
        <f t="shared" si="91"/>
        <v/>
      </c>
    </row>
    <row r="1424" s="74" customFormat="1" ht="20.15" customHeight="1" spans="1:19">
      <c r="A1424" s="95"/>
      <c r="B1424" s="95"/>
      <c r="C1424" s="95"/>
      <c r="D1424" s="95"/>
      <c r="E1424" s="95"/>
      <c r="F1424" s="95"/>
      <c r="G1424" s="96"/>
      <c r="H1424" s="96"/>
      <c r="I1424" s="97"/>
      <c r="J1424" s="97"/>
      <c r="K1424" s="97"/>
      <c r="L1424" s="97"/>
      <c r="M1424" s="97"/>
      <c r="N1424" s="98" t="str">
        <f ca="1" t="shared" si="88"/>
        <v/>
      </c>
      <c r="O1424" s="98" t="str">
        <f ca="1">IF(A1424="","",IF(ISERROR(MATCH($I1424,SorP!B:B,0)),"",INDIRECT("'SorP'!$A$"&amp;MATCH($N1424&amp;$I1424,SorP!C:C,0))))</f>
        <v/>
      </c>
      <c r="P1424" s="99"/>
      <c r="Q1424" s="74" t="str">
        <f t="shared" si="89"/>
        <v/>
      </c>
      <c r="R1424" s="74" t="b">
        <f t="shared" si="90"/>
        <v>1</v>
      </c>
      <c r="S1424" s="74" t="str">
        <f t="shared" si="91"/>
        <v/>
      </c>
    </row>
    <row r="1425" s="74" customFormat="1" ht="20.15" customHeight="1" spans="1:19">
      <c r="A1425" s="95"/>
      <c r="B1425" s="95"/>
      <c r="C1425" s="95"/>
      <c r="D1425" s="95"/>
      <c r="E1425" s="95"/>
      <c r="F1425" s="95"/>
      <c r="G1425" s="96"/>
      <c r="H1425" s="96"/>
      <c r="I1425" s="97"/>
      <c r="J1425" s="97"/>
      <c r="K1425" s="97"/>
      <c r="L1425" s="97"/>
      <c r="M1425" s="97"/>
      <c r="N1425" s="98" t="str">
        <f ca="1" t="shared" si="88"/>
        <v/>
      </c>
      <c r="O1425" s="98" t="str">
        <f ca="1">IF(A1425="","",IF(ISERROR(MATCH($I1425,SorP!B:B,0)),"",INDIRECT("'SorP'!$A$"&amp;MATCH($N1425&amp;$I1425,SorP!C:C,0))))</f>
        <v/>
      </c>
      <c r="P1425" s="99"/>
      <c r="Q1425" s="74" t="str">
        <f t="shared" si="89"/>
        <v/>
      </c>
      <c r="R1425" s="74" t="b">
        <f t="shared" si="90"/>
        <v>1</v>
      </c>
      <c r="S1425" s="74" t="str">
        <f t="shared" si="91"/>
        <v/>
      </c>
    </row>
    <row r="1426" s="74" customFormat="1" ht="20.15" customHeight="1" spans="1:19">
      <c r="A1426" s="95"/>
      <c r="B1426" s="95"/>
      <c r="C1426" s="95"/>
      <c r="D1426" s="95"/>
      <c r="E1426" s="95"/>
      <c r="F1426" s="95"/>
      <c r="G1426" s="96"/>
      <c r="H1426" s="96"/>
      <c r="I1426" s="97"/>
      <c r="J1426" s="97"/>
      <c r="K1426" s="97"/>
      <c r="L1426" s="97"/>
      <c r="M1426" s="97"/>
      <c r="N1426" s="98" t="str">
        <f ca="1" t="shared" si="88"/>
        <v/>
      </c>
      <c r="O1426" s="98" t="str">
        <f ca="1">IF(A1426="","",IF(ISERROR(MATCH($I1426,SorP!B:B,0)),"",INDIRECT("'SorP'!$A$"&amp;MATCH($N1426&amp;$I1426,SorP!C:C,0))))</f>
        <v/>
      </c>
      <c r="P1426" s="99"/>
      <c r="Q1426" s="74" t="str">
        <f t="shared" si="89"/>
        <v/>
      </c>
      <c r="R1426" s="74" t="b">
        <f t="shared" si="90"/>
        <v>1</v>
      </c>
      <c r="S1426" s="74" t="str">
        <f t="shared" si="91"/>
        <v/>
      </c>
    </row>
    <row r="1427" s="74" customFormat="1" ht="20.15" customHeight="1" spans="1:19">
      <c r="A1427" s="95"/>
      <c r="B1427" s="95"/>
      <c r="C1427" s="95"/>
      <c r="D1427" s="95"/>
      <c r="E1427" s="95"/>
      <c r="F1427" s="95"/>
      <c r="G1427" s="96"/>
      <c r="H1427" s="96"/>
      <c r="I1427" s="97"/>
      <c r="J1427" s="97"/>
      <c r="K1427" s="97"/>
      <c r="L1427" s="97"/>
      <c r="M1427" s="97"/>
      <c r="N1427" s="98" t="str">
        <f ca="1" t="shared" si="88"/>
        <v/>
      </c>
      <c r="O1427" s="98" t="str">
        <f ca="1">IF(A1427="","",IF(ISERROR(MATCH($I1427,SorP!B:B,0)),"",INDIRECT("'SorP'!$A$"&amp;MATCH($N1427&amp;$I1427,SorP!C:C,0))))</f>
        <v/>
      </c>
      <c r="P1427" s="99"/>
      <c r="Q1427" s="74" t="str">
        <f t="shared" si="89"/>
        <v/>
      </c>
      <c r="R1427" s="74" t="b">
        <f t="shared" si="90"/>
        <v>1</v>
      </c>
      <c r="S1427" s="74" t="str">
        <f t="shared" si="91"/>
        <v/>
      </c>
    </row>
    <row r="1428" s="74" customFormat="1" ht="20.15" customHeight="1" spans="1:19">
      <c r="A1428" s="95"/>
      <c r="B1428" s="95"/>
      <c r="C1428" s="95"/>
      <c r="D1428" s="95"/>
      <c r="E1428" s="95"/>
      <c r="F1428" s="95"/>
      <c r="G1428" s="96"/>
      <c r="H1428" s="96"/>
      <c r="I1428" s="97"/>
      <c r="J1428" s="97"/>
      <c r="K1428" s="97"/>
      <c r="L1428" s="97"/>
      <c r="M1428" s="97"/>
      <c r="N1428" s="98" t="str">
        <f ca="1" t="shared" si="88"/>
        <v/>
      </c>
      <c r="O1428" s="98" t="str">
        <f ca="1">IF(A1428="","",IF(ISERROR(MATCH($I1428,SorP!B:B,0)),"",INDIRECT("'SorP'!$A$"&amp;MATCH($N1428&amp;$I1428,SorP!C:C,0))))</f>
        <v/>
      </c>
      <c r="P1428" s="99"/>
      <c r="Q1428" s="74" t="str">
        <f t="shared" si="89"/>
        <v/>
      </c>
      <c r="R1428" s="74" t="b">
        <f t="shared" si="90"/>
        <v>1</v>
      </c>
      <c r="S1428" s="74" t="str">
        <f t="shared" si="91"/>
        <v/>
      </c>
    </row>
    <row r="1429" s="74" customFormat="1" ht="20.15" customHeight="1" spans="1:19">
      <c r="A1429" s="95"/>
      <c r="B1429" s="95"/>
      <c r="C1429" s="95"/>
      <c r="D1429" s="95"/>
      <c r="E1429" s="95"/>
      <c r="F1429" s="95"/>
      <c r="G1429" s="96"/>
      <c r="H1429" s="96"/>
      <c r="I1429" s="97"/>
      <c r="J1429" s="97"/>
      <c r="K1429" s="97"/>
      <c r="L1429" s="97"/>
      <c r="M1429" s="97"/>
      <c r="N1429" s="98" t="str">
        <f ca="1" t="shared" si="88"/>
        <v/>
      </c>
      <c r="O1429" s="98" t="str">
        <f ca="1">IF(A1429="","",IF(ISERROR(MATCH($I1429,SorP!B:B,0)),"",INDIRECT("'SorP'!$A$"&amp;MATCH($N1429&amp;$I1429,SorP!C:C,0))))</f>
        <v/>
      </c>
      <c r="P1429" s="99"/>
      <c r="Q1429" s="74" t="str">
        <f t="shared" si="89"/>
        <v/>
      </c>
      <c r="R1429" s="74" t="b">
        <f t="shared" si="90"/>
        <v>1</v>
      </c>
      <c r="S1429" s="74" t="str">
        <f t="shared" si="91"/>
        <v/>
      </c>
    </row>
    <row r="1430" s="74" customFormat="1" ht="20.15" customHeight="1" spans="1:19">
      <c r="A1430" s="95"/>
      <c r="B1430" s="95"/>
      <c r="C1430" s="95"/>
      <c r="D1430" s="95"/>
      <c r="E1430" s="95"/>
      <c r="F1430" s="95"/>
      <c r="G1430" s="96"/>
      <c r="H1430" s="96"/>
      <c r="I1430" s="97"/>
      <c r="J1430" s="97"/>
      <c r="K1430" s="97"/>
      <c r="L1430" s="97"/>
      <c r="M1430" s="97"/>
      <c r="N1430" s="98" t="str">
        <f ca="1" t="shared" si="88"/>
        <v/>
      </c>
      <c r="O1430" s="98" t="str">
        <f ca="1">IF(A1430="","",IF(ISERROR(MATCH($I1430,SorP!B:B,0)),"",INDIRECT("'SorP'!$A$"&amp;MATCH($N1430&amp;$I1430,SorP!C:C,0))))</f>
        <v/>
      </c>
      <c r="P1430" s="99"/>
      <c r="Q1430" s="74" t="str">
        <f t="shared" si="89"/>
        <v/>
      </c>
      <c r="R1430" s="74" t="b">
        <f t="shared" si="90"/>
        <v>1</v>
      </c>
      <c r="S1430" s="74" t="str">
        <f t="shared" si="91"/>
        <v/>
      </c>
    </row>
    <row r="1431" s="74" customFormat="1" ht="20.15" customHeight="1" spans="1:19">
      <c r="A1431" s="95"/>
      <c r="B1431" s="95"/>
      <c r="C1431" s="95"/>
      <c r="D1431" s="95"/>
      <c r="E1431" s="95"/>
      <c r="F1431" s="95"/>
      <c r="G1431" s="96"/>
      <c r="H1431" s="96"/>
      <c r="I1431" s="97"/>
      <c r="J1431" s="97"/>
      <c r="K1431" s="97"/>
      <c r="L1431" s="97"/>
      <c r="M1431" s="97"/>
      <c r="N1431" s="98" t="str">
        <f ca="1" t="shared" si="88"/>
        <v/>
      </c>
      <c r="O1431" s="98" t="str">
        <f ca="1">IF(A1431="","",IF(ISERROR(MATCH($I1431,SorP!B:B,0)),"",INDIRECT("'SorP'!$A$"&amp;MATCH($N1431&amp;$I1431,SorP!C:C,0))))</f>
        <v/>
      </c>
      <c r="P1431" s="99"/>
      <c r="Q1431" s="74" t="str">
        <f t="shared" si="89"/>
        <v/>
      </c>
      <c r="R1431" s="74" t="b">
        <f t="shared" si="90"/>
        <v>1</v>
      </c>
      <c r="S1431" s="74" t="str">
        <f t="shared" si="91"/>
        <v/>
      </c>
    </row>
    <row r="1432" s="74" customFormat="1" ht="20.15" customHeight="1" spans="1:19">
      <c r="A1432" s="95"/>
      <c r="B1432" s="95"/>
      <c r="C1432" s="95"/>
      <c r="D1432" s="95"/>
      <c r="E1432" s="95"/>
      <c r="F1432" s="95"/>
      <c r="G1432" s="96"/>
      <c r="H1432" s="96"/>
      <c r="I1432" s="97"/>
      <c r="J1432" s="97"/>
      <c r="K1432" s="97"/>
      <c r="L1432" s="97"/>
      <c r="M1432" s="97"/>
      <c r="N1432" s="98" t="str">
        <f ca="1" t="shared" si="88"/>
        <v/>
      </c>
      <c r="O1432" s="98" t="str">
        <f ca="1">IF(A1432="","",IF(ISERROR(MATCH($I1432,SorP!B:B,0)),"",INDIRECT("'SorP'!$A$"&amp;MATCH($N1432&amp;$I1432,SorP!C:C,0))))</f>
        <v/>
      </c>
      <c r="P1432" s="99"/>
      <c r="Q1432" s="74" t="str">
        <f t="shared" si="89"/>
        <v/>
      </c>
      <c r="R1432" s="74" t="b">
        <f t="shared" si="90"/>
        <v>1</v>
      </c>
      <c r="S1432" s="74" t="str">
        <f t="shared" si="91"/>
        <v/>
      </c>
    </row>
    <row r="1433" s="74" customFormat="1" ht="20.15" customHeight="1" spans="1:19">
      <c r="A1433" s="95"/>
      <c r="B1433" s="95"/>
      <c r="C1433" s="95"/>
      <c r="D1433" s="95"/>
      <c r="E1433" s="95"/>
      <c r="F1433" s="95"/>
      <c r="G1433" s="96"/>
      <c r="H1433" s="96"/>
      <c r="I1433" s="97"/>
      <c r="J1433" s="97"/>
      <c r="K1433" s="97"/>
      <c r="L1433" s="97"/>
      <c r="M1433" s="97"/>
      <c r="N1433" s="98" t="str">
        <f ca="1" t="shared" si="88"/>
        <v/>
      </c>
      <c r="O1433" s="98" t="str">
        <f ca="1">IF(A1433="","",IF(ISERROR(MATCH($I1433,SorP!B:B,0)),"",INDIRECT("'SorP'!$A$"&amp;MATCH($N1433&amp;$I1433,SorP!C:C,0))))</f>
        <v/>
      </c>
      <c r="P1433" s="99"/>
      <c r="Q1433" s="74" t="str">
        <f t="shared" si="89"/>
        <v/>
      </c>
      <c r="R1433" s="74" t="b">
        <f t="shared" si="90"/>
        <v>1</v>
      </c>
      <c r="S1433" s="74" t="str">
        <f t="shared" si="91"/>
        <v/>
      </c>
    </row>
    <row r="1434" s="74" customFormat="1" ht="20.15" customHeight="1" spans="1:19">
      <c r="A1434" s="95"/>
      <c r="B1434" s="95"/>
      <c r="C1434" s="95"/>
      <c r="D1434" s="95"/>
      <c r="E1434" s="95"/>
      <c r="F1434" s="95"/>
      <c r="G1434" s="96"/>
      <c r="H1434" s="96"/>
      <c r="I1434" s="97"/>
      <c r="J1434" s="97"/>
      <c r="K1434" s="97"/>
      <c r="L1434" s="97"/>
      <c r="M1434" s="97"/>
      <c r="N1434" s="98" t="str">
        <f ca="1" t="shared" si="88"/>
        <v/>
      </c>
      <c r="O1434" s="98" t="str">
        <f ca="1">IF(A1434="","",IF(ISERROR(MATCH($I1434,SorP!B:B,0)),"",INDIRECT("'SorP'!$A$"&amp;MATCH($N1434&amp;$I1434,SorP!C:C,0))))</f>
        <v/>
      </c>
      <c r="P1434" s="99"/>
      <c r="Q1434" s="74" t="str">
        <f t="shared" si="89"/>
        <v/>
      </c>
      <c r="R1434" s="74" t="b">
        <f t="shared" si="90"/>
        <v>1</v>
      </c>
      <c r="S1434" s="74" t="str">
        <f t="shared" si="91"/>
        <v/>
      </c>
    </row>
    <row r="1435" s="74" customFormat="1" ht="20.15" customHeight="1" spans="1:19">
      <c r="A1435" s="95"/>
      <c r="B1435" s="95"/>
      <c r="C1435" s="95"/>
      <c r="D1435" s="95"/>
      <c r="E1435" s="95"/>
      <c r="F1435" s="95"/>
      <c r="G1435" s="96"/>
      <c r="H1435" s="96"/>
      <c r="I1435" s="97"/>
      <c r="J1435" s="97"/>
      <c r="K1435" s="97"/>
      <c r="L1435" s="97"/>
      <c r="M1435" s="97"/>
      <c r="N1435" s="98" t="str">
        <f ca="1" t="shared" si="88"/>
        <v/>
      </c>
      <c r="O1435" s="98" t="str">
        <f ca="1">IF(A1435="","",IF(ISERROR(MATCH($I1435,SorP!B:B,0)),"",INDIRECT("'SorP'!$A$"&amp;MATCH($N1435&amp;$I1435,SorP!C:C,0))))</f>
        <v/>
      </c>
      <c r="P1435" s="99"/>
      <c r="Q1435" s="74" t="str">
        <f t="shared" si="89"/>
        <v/>
      </c>
      <c r="R1435" s="74" t="b">
        <f t="shared" si="90"/>
        <v>1</v>
      </c>
      <c r="S1435" s="74" t="str">
        <f t="shared" si="91"/>
        <v/>
      </c>
    </row>
    <row r="1436" s="74" customFormat="1" ht="20.15" customHeight="1" spans="1:19">
      <c r="A1436" s="95"/>
      <c r="B1436" s="95"/>
      <c r="C1436" s="95"/>
      <c r="D1436" s="95"/>
      <c r="E1436" s="95"/>
      <c r="F1436" s="95"/>
      <c r="G1436" s="96"/>
      <c r="H1436" s="96"/>
      <c r="I1436" s="97"/>
      <c r="J1436" s="97"/>
      <c r="K1436" s="97"/>
      <c r="L1436" s="97"/>
      <c r="M1436" s="97"/>
      <c r="N1436" s="98" t="str">
        <f ca="1" t="shared" si="88"/>
        <v/>
      </c>
      <c r="O1436" s="98" t="str">
        <f ca="1">IF(A1436="","",IF(ISERROR(MATCH($I1436,SorP!B:B,0)),"",INDIRECT("'SorP'!$A$"&amp;MATCH($N1436&amp;$I1436,SorP!C:C,0))))</f>
        <v/>
      </c>
      <c r="P1436" s="99"/>
      <c r="Q1436" s="74" t="str">
        <f t="shared" si="89"/>
        <v/>
      </c>
      <c r="R1436" s="74" t="b">
        <f t="shared" si="90"/>
        <v>1</v>
      </c>
      <c r="S1436" s="74" t="str">
        <f t="shared" si="91"/>
        <v/>
      </c>
    </row>
    <row r="1437" s="74" customFormat="1" ht="20.15" customHeight="1" spans="1:19">
      <c r="A1437" s="95"/>
      <c r="B1437" s="95"/>
      <c r="C1437" s="95"/>
      <c r="D1437" s="95"/>
      <c r="E1437" s="95"/>
      <c r="F1437" s="95"/>
      <c r="G1437" s="96"/>
      <c r="H1437" s="96"/>
      <c r="I1437" s="97"/>
      <c r="J1437" s="97"/>
      <c r="K1437" s="97"/>
      <c r="L1437" s="97"/>
      <c r="M1437" s="97"/>
      <c r="N1437" s="98" t="str">
        <f ca="1" t="shared" si="88"/>
        <v/>
      </c>
      <c r="O1437" s="98" t="str">
        <f ca="1">IF(A1437="","",IF(ISERROR(MATCH($I1437,SorP!B:B,0)),"",INDIRECT("'SorP'!$A$"&amp;MATCH($N1437&amp;$I1437,SorP!C:C,0))))</f>
        <v/>
      </c>
      <c r="P1437" s="99"/>
      <c r="Q1437" s="74" t="str">
        <f t="shared" si="89"/>
        <v/>
      </c>
      <c r="R1437" s="74" t="b">
        <f t="shared" si="90"/>
        <v>1</v>
      </c>
      <c r="S1437" s="74" t="str">
        <f t="shared" si="91"/>
        <v/>
      </c>
    </row>
    <row r="1438" s="74" customFormat="1" ht="20.15" customHeight="1" spans="1:19">
      <c r="A1438" s="95"/>
      <c r="B1438" s="95"/>
      <c r="C1438" s="95"/>
      <c r="D1438" s="95"/>
      <c r="E1438" s="95"/>
      <c r="F1438" s="95"/>
      <c r="G1438" s="96"/>
      <c r="H1438" s="96"/>
      <c r="I1438" s="97"/>
      <c r="J1438" s="97"/>
      <c r="K1438" s="97"/>
      <c r="L1438" s="97"/>
      <c r="M1438" s="97"/>
      <c r="N1438" s="98" t="str">
        <f ca="1" t="shared" si="88"/>
        <v/>
      </c>
      <c r="O1438" s="98" t="str">
        <f ca="1">IF(A1438="","",IF(ISERROR(MATCH($I1438,SorP!B:B,0)),"",INDIRECT("'SorP'!$A$"&amp;MATCH($N1438&amp;$I1438,SorP!C:C,0))))</f>
        <v/>
      </c>
      <c r="P1438" s="99"/>
      <c r="Q1438" s="74" t="str">
        <f t="shared" si="89"/>
        <v/>
      </c>
      <c r="R1438" s="74" t="b">
        <f t="shared" si="90"/>
        <v>1</v>
      </c>
      <c r="S1438" s="74" t="str">
        <f t="shared" si="91"/>
        <v/>
      </c>
    </row>
    <row r="1439" s="74" customFormat="1" ht="20.15" customHeight="1" spans="1:19">
      <c r="A1439" s="95"/>
      <c r="B1439" s="95"/>
      <c r="C1439" s="95"/>
      <c r="D1439" s="95"/>
      <c r="E1439" s="95"/>
      <c r="F1439" s="95"/>
      <c r="G1439" s="96"/>
      <c r="H1439" s="96"/>
      <c r="I1439" s="97"/>
      <c r="J1439" s="97"/>
      <c r="K1439" s="97"/>
      <c r="L1439" s="97"/>
      <c r="M1439" s="97"/>
      <c r="N1439" s="98" t="str">
        <f ca="1" t="shared" si="88"/>
        <v/>
      </c>
      <c r="O1439" s="98" t="str">
        <f ca="1">IF(A1439="","",IF(ISERROR(MATCH($I1439,SorP!B:B,0)),"",INDIRECT("'SorP'!$A$"&amp;MATCH($N1439&amp;$I1439,SorP!C:C,0))))</f>
        <v/>
      </c>
      <c r="P1439" s="99"/>
      <c r="Q1439" s="74" t="str">
        <f t="shared" si="89"/>
        <v/>
      </c>
      <c r="R1439" s="74" t="b">
        <f t="shared" si="90"/>
        <v>1</v>
      </c>
      <c r="S1439" s="74" t="str">
        <f t="shared" si="91"/>
        <v/>
      </c>
    </row>
    <row r="1440" s="74" customFormat="1" ht="20.15" customHeight="1" spans="1:19">
      <c r="A1440" s="95"/>
      <c r="B1440" s="95"/>
      <c r="C1440" s="95"/>
      <c r="D1440" s="95"/>
      <c r="E1440" s="95"/>
      <c r="F1440" s="95"/>
      <c r="G1440" s="96"/>
      <c r="H1440" s="96"/>
      <c r="I1440" s="97"/>
      <c r="J1440" s="97"/>
      <c r="K1440" s="97"/>
      <c r="L1440" s="97"/>
      <c r="M1440" s="97"/>
      <c r="N1440" s="98" t="str">
        <f ca="1" t="shared" si="88"/>
        <v/>
      </c>
      <c r="O1440" s="98" t="str">
        <f ca="1">IF(A1440="","",IF(ISERROR(MATCH($I1440,SorP!B:B,0)),"",INDIRECT("'SorP'!$A$"&amp;MATCH($N1440&amp;$I1440,SorP!C:C,0))))</f>
        <v/>
      </c>
      <c r="P1440" s="99"/>
      <c r="Q1440" s="74" t="str">
        <f t="shared" si="89"/>
        <v/>
      </c>
      <c r="R1440" s="74" t="b">
        <f t="shared" si="90"/>
        <v>1</v>
      </c>
      <c r="S1440" s="74" t="str">
        <f t="shared" si="91"/>
        <v/>
      </c>
    </row>
    <row r="1441" s="74" customFormat="1" ht="20.15" customHeight="1" spans="1:19">
      <c r="A1441" s="95"/>
      <c r="B1441" s="95"/>
      <c r="C1441" s="95"/>
      <c r="D1441" s="95"/>
      <c r="E1441" s="95"/>
      <c r="F1441" s="95"/>
      <c r="G1441" s="96"/>
      <c r="H1441" s="96"/>
      <c r="I1441" s="97"/>
      <c r="J1441" s="97"/>
      <c r="K1441" s="97"/>
      <c r="L1441" s="97"/>
      <c r="M1441" s="97"/>
      <c r="N1441" s="98" t="str">
        <f ca="1" t="shared" si="88"/>
        <v/>
      </c>
      <c r="O1441" s="98" t="str">
        <f ca="1">IF(A1441="","",IF(ISERROR(MATCH($I1441,SorP!B:B,0)),"",INDIRECT("'SorP'!$A$"&amp;MATCH($N1441&amp;$I1441,SorP!C:C,0))))</f>
        <v/>
      </c>
      <c r="P1441" s="99"/>
      <c r="Q1441" s="74" t="str">
        <f t="shared" si="89"/>
        <v/>
      </c>
      <c r="R1441" s="74" t="b">
        <f t="shared" si="90"/>
        <v>1</v>
      </c>
      <c r="S1441" s="74" t="str">
        <f t="shared" si="91"/>
        <v/>
      </c>
    </row>
    <row r="1442" s="74" customFormat="1" ht="20.15" customHeight="1" spans="1:19">
      <c r="A1442" s="95"/>
      <c r="B1442" s="95"/>
      <c r="C1442" s="95"/>
      <c r="D1442" s="95"/>
      <c r="E1442" s="95"/>
      <c r="F1442" s="95"/>
      <c r="G1442" s="96"/>
      <c r="H1442" s="96"/>
      <c r="I1442" s="97"/>
      <c r="J1442" s="97"/>
      <c r="K1442" s="97"/>
      <c r="L1442" s="97"/>
      <c r="M1442" s="97"/>
      <c r="N1442" s="98" t="str">
        <f ca="1" t="shared" si="88"/>
        <v/>
      </c>
      <c r="O1442" s="98" t="str">
        <f ca="1">IF(A1442="","",IF(ISERROR(MATCH($I1442,SorP!B:B,0)),"",INDIRECT("'SorP'!$A$"&amp;MATCH($N1442&amp;$I1442,SorP!C:C,0))))</f>
        <v/>
      </c>
      <c r="P1442" s="99"/>
      <c r="Q1442" s="74" t="str">
        <f t="shared" si="89"/>
        <v/>
      </c>
      <c r="R1442" s="74" t="b">
        <f t="shared" si="90"/>
        <v>1</v>
      </c>
      <c r="S1442" s="74" t="str">
        <f t="shared" si="91"/>
        <v/>
      </c>
    </row>
    <row r="1443" s="74" customFormat="1" ht="20.15" customHeight="1" spans="1:19">
      <c r="A1443" s="95"/>
      <c r="B1443" s="95"/>
      <c r="C1443" s="95"/>
      <c r="D1443" s="95"/>
      <c r="E1443" s="95"/>
      <c r="F1443" s="95"/>
      <c r="G1443" s="96"/>
      <c r="H1443" s="96"/>
      <c r="I1443" s="97"/>
      <c r="J1443" s="97"/>
      <c r="K1443" s="97"/>
      <c r="L1443" s="97"/>
      <c r="M1443" s="97"/>
      <c r="N1443" s="98" t="str">
        <f ca="1" t="shared" si="88"/>
        <v/>
      </c>
      <c r="O1443" s="98" t="str">
        <f ca="1">IF(A1443="","",IF(ISERROR(MATCH($I1443,SorP!B:B,0)),"",INDIRECT("'SorP'!$A$"&amp;MATCH($N1443&amp;$I1443,SorP!C:C,0))))</f>
        <v/>
      </c>
      <c r="P1443" s="99"/>
      <c r="Q1443" s="74" t="str">
        <f t="shared" si="89"/>
        <v/>
      </c>
      <c r="R1443" s="74" t="b">
        <f t="shared" si="90"/>
        <v>1</v>
      </c>
      <c r="S1443" s="74" t="str">
        <f t="shared" si="91"/>
        <v/>
      </c>
    </row>
    <row r="1444" s="74" customFormat="1" ht="20.15" customHeight="1" spans="1:19">
      <c r="A1444" s="95"/>
      <c r="B1444" s="95"/>
      <c r="C1444" s="95"/>
      <c r="D1444" s="95"/>
      <c r="E1444" s="95"/>
      <c r="F1444" s="95"/>
      <c r="G1444" s="96"/>
      <c r="H1444" s="96"/>
      <c r="I1444" s="97"/>
      <c r="J1444" s="97"/>
      <c r="K1444" s="97"/>
      <c r="L1444" s="97"/>
      <c r="M1444" s="97"/>
      <c r="N1444" s="98" t="str">
        <f ca="1" t="shared" si="88"/>
        <v/>
      </c>
      <c r="O1444" s="98" t="str">
        <f ca="1">IF(A1444="","",IF(ISERROR(MATCH($I1444,SorP!B:B,0)),"",INDIRECT("'SorP'!$A$"&amp;MATCH($N1444&amp;$I1444,SorP!C:C,0))))</f>
        <v/>
      </c>
      <c r="P1444" s="99"/>
      <c r="Q1444" s="74" t="str">
        <f t="shared" si="89"/>
        <v/>
      </c>
      <c r="R1444" s="74" t="b">
        <f t="shared" si="90"/>
        <v>1</v>
      </c>
      <c r="S1444" s="74" t="str">
        <f t="shared" si="91"/>
        <v/>
      </c>
    </row>
    <row r="1445" s="74" customFormat="1" ht="20.15" customHeight="1" spans="1:19">
      <c r="A1445" s="95"/>
      <c r="B1445" s="95"/>
      <c r="C1445" s="95"/>
      <c r="D1445" s="95"/>
      <c r="E1445" s="95"/>
      <c r="F1445" s="95"/>
      <c r="G1445" s="96"/>
      <c r="H1445" s="96"/>
      <c r="I1445" s="97"/>
      <c r="J1445" s="97"/>
      <c r="K1445" s="97"/>
      <c r="L1445" s="97"/>
      <c r="M1445" s="97"/>
      <c r="N1445" s="98" t="str">
        <f ca="1" t="shared" si="88"/>
        <v/>
      </c>
      <c r="O1445" s="98" t="str">
        <f ca="1">IF(A1445="","",IF(ISERROR(MATCH($I1445,SorP!B:B,0)),"",INDIRECT("'SorP'!$A$"&amp;MATCH($N1445&amp;$I1445,SorP!C:C,0))))</f>
        <v/>
      </c>
      <c r="P1445" s="99"/>
      <c r="Q1445" s="74" t="str">
        <f t="shared" si="89"/>
        <v/>
      </c>
      <c r="R1445" s="74" t="b">
        <f t="shared" si="90"/>
        <v>1</v>
      </c>
      <c r="S1445" s="74" t="str">
        <f t="shared" si="91"/>
        <v/>
      </c>
    </row>
    <row r="1446" s="74" customFormat="1" ht="20.15" customHeight="1" spans="1:19">
      <c r="A1446" s="95"/>
      <c r="B1446" s="95"/>
      <c r="C1446" s="95"/>
      <c r="D1446" s="95"/>
      <c r="E1446" s="95"/>
      <c r="F1446" s="95"/>
      <c r="G1446" s="96"/>
      <c r="H1446" s="96"/>
      <c r="I1446" s="97"/>
      <c r="J1446" s="97"/>
      <c r="K1446" s="97"/>
      <c r="L1446" s="97"/>
      <c r="M1446" s="97"/>
      <c r="N1446" s="98" t="str">
        <f ca="1" t="shared" si="88"/>
        <v/>
      </c>
      <c r="O1446" s="98" t="str">
        <f ca="1">IF(A1446="","",IF(ISERROR(MATCH($I1446,SorP!B:B,0)),"",INDIRECT("'SorP'!$A$"&amp;MATCH($N1446&amp;$I1446,SorP!C:C,0))))</f>
        <v/>
      </c>
      <c r="P1446" s="99"/>
      <c r="Q1446" s="74" t="str">
        <f t="shared" si="89"/>
        <v/>
      </c>
      <c r="R1446" s="74" t="b">
        <f t="shared" si="90"/>
        <v>1</v>
      </c>
      <c r="S1446" s="74" t="str">
        <f t="shared" si="91"/>
        <v/>
      </c>
    </row>
    <row r="1447" s="74" customFormat="1" ht="20.15" customHeight="1" spans="1:19">
      <c r="A1447" s="95"/>
      <c r="B1447" s="95"/>
      <c r="C1447" s="95"/>
      <c r="D1447" s="95"/>
      <c r="E1447" s="95"/>
      <c r="F1447" s="95"/>
      <c r="G1447" s="96"/>
      <c r="H1447" s="96"/>
      <c r="I1447" s="97"/>
      <c r="J1447" s="97"/>
      <c r="K1447" s="97"/>
      <c r="L1447" s="97"/>
      <c r="M1447" s="97"/>
      <c r="N1447" s="98" t="str">
        <f ca="1" t="shared" si="88"/>
        <v/>
      </c>
      <c r="O1447" s="98" t="str">
        <f ca="1">IF(A1447="","",IF(ISERROR(MATCH($I1447,SorP!B:B,0)),"",INDIRECT("'SorP'!$A$"&amp;MATCH($N1447&amp;$I1447,SorP!C:C,0))))</f>
        <v/>
      </c>
      <c r="P1447" s="99"/>
      <c r="Q1447" s="74" t="str">
        <f t="shared" si="89"/>
        <v/>
      </c>
      <c r="R1447" s="74" t="b">
        <f t="shared" si="90"/>
        <v>1</v>
      </c>
      <c r="S1447" s="74" t="str">
        <f t="shared" si="91"/>
        <v/>
      </c>
    </row>
    <row r="1448" s="74" customFormat="1" ht="20.15" customHeight="1" spans="1:19">
      <c r="A1448" s="95"/>
      <c r="B1448" s="95"/>
      <c r="C1448" s="95"/>
      <c r="D1448" s="95"/>
      <c r="E1448" s="95"/>
      <c r="F1448" s="95"/>
      <c r="G1448" s="96"/>
      <c r="H1448" s="96"/>
      <c r="I1448" s="97"/>
      <c r="J1448" s="97"/>
      <c r="K1448" s="97"/>
      <c r="L1448" s="97"/>
      <c r="M1448" s="97"/>
      <c r="N1448" s="98" t="str">
        <f ca="1" t="shared" si="88"/>
        <v/>
      </c>
      <c r="O1448" s="98" t="str">
        <f ca="1">IF(A1448="","",IF(ISERROR(MATCH($I1448,SorP!B:B,0)),"",INDIRECT("'SorP'!$A$"&amp;MATCH($N1448&amp;$I1448,SorP!C:C,0))))</f>
        <v/>
      </c>
      <c r="P1448" s="99"/>
      <c r="Q1448" s="74" t="str">
        <f t="shared" si="89"/>
        <v/>
      </c>
      <c r="R1448" s="74" t="b">
        <f t="shared" si="90"/>
        <v>1</v>
      </c>
      <c r="S1448" s="74" t="str">
        <f t="shared" si="91"/>
        <v/>
      </c>
    </row>
    <row r="1449" s="74" customFormat="1" ht="20.15" customHeight="1" spans="1:19">
      <c r="A1449" s="95"/>
      <c r="B1449" s="95"/>
      <c r="C1449" s="95"/>
      <c r="D1449" s="95"/>
      <c r="E1449" s="95"/>
      <c r="F1449" s="95"/>
      <c r="G1449" s="96"/>
      <c r="H1449" s="96"/>
      <c r="I1449" s="97"/>
      <c r="J1449" s="97"/>
      <c r="K1449" s="97"/>
      <c r="L1449" s="97"/>
      <c r="M1449" s="97"/>
      <c r="N1449" s="98" t="str">
        <f ca="1" t="shared" si="88"/>
        <v/>
      </c>
      <c r="O1449" s="98" t="str">
        <f ca="1">IF(A1449="","",IF(ISERROR(MATCH($I1449,SorP!B:B,0)),"",INDIRECT("'SorP'!$A$"&amp;MATCH($N1449&amp;$I1449,SorP!C:C,0))))</f>
        <v/>
      </c>
      <c r="P1449" s="99"/>
      <c r="Q1449" s="74" t="str">
        <f t="shared" si="89"/>
        <v/>
      </c>
      <c r="R1449" s="74" t="b">
        <f t="shared" si="90"/>
        <v>1</v>
      </c>
      <c r="S1449" s="74" t="str">
        <f t="shared" si="91"/>
        <v/>
      </c>
    </row>
    <row r="1450" s="74" customFormat="1" ht="20.15" customHeight="1" spans="1:19">
      <c r="A1450" s="95"/>
      <c r="B1450" s="95"/>
      <c r="C1450" s="95"/>
      <c r="D1450" s="95"/>
      <c r="E1450" s="95"/>
      <c r="F1450" s="95"/>
      <c r="G1450" s="96"/>
      <c r="H1450" s="96"/>
      <c r="I1450" s="97"/>
      <c r="J1450" s="97"/>
      <c r="K1450" s="97"/>
      <c r="L1450" s="97"/>
      <c r="M1450" s="97"/>
      <c r="N1450" s="98" t="str">
        <f ca="1" t="shared" si="88"/>
        <v/>
      </c>
      <c r="O1450" s="98" t="str">
        <f ca="1">IF(A1450="","",IF(ISERROR(MATCH($I1450,SorP!B:B,0)),"",INDIRECT("'SorP'!$A$"&amp;MATCH($N1450&amp;$I1450,SorP!C:C,0))))</f>
        <v/>
      </c>
      <c r="P1450" s="99"/>
      <c r="Q1450" s="74" t="str">
        <f t="shared" si="89"/>
        <v/>
      </c>
      <c r="R1450" s="74" t="b">
        <f t="shared" si="90"/>
        <v>1</v>
      </c>
      <c r="S1450" s="74" t="str">
        <f t="shared" si="91"/>
        <v/>
      </c>
    </row>
    <row r="1451" s="74" customFormat="1" ht="20.15" customHeight="1" spans="1:19">
      <c r="A1451" s="95"/>
      <c r="B1451" s="95"/>
      <c r="C1451" s="95"/>
      <c r="D1451" s="95"/>
      <c r="E1451" s="95"/>
      <c r="F1451" s="95"/>
      <c r="G1451" s="96"/>
      <c r="H1451" s="96"/>
      <c r="I1451" s="97"/>
      <c r="J1451" s="97"/>
      <c r="K1451" s="97"/>
      <c r="L1451" s="97"/>
      <c r="M1451" s="97"/>
      <c r="N1451" s="98" t="str">
        <f ca="1" t="shared" si="88"/>
        <v/>
      </c>
      <c r="O1451" s="98" t="str">
        <f ca="1">IF(A1451="","",IF(ISERROR(MATCH($I1451,SorP!B:B,0)),"",INDIRECT("'SorP'!$A$"&amp;MATCH($N1451&amp;$I1451,SorP!C:C,0))))</f>
        <v/>
      </c>
      <c r="P1451" s="99"/>
      <c r="Q1451" s="74" t="str">
        <f t="shared" si="89"/>
        <v/>
      </c>
      <c r="R1451" s="74" t="b">
        <f t="shared" si="90"/>
        <v>1</v>
      </c>
      <c r="S1451" s="74" t="str">
        <f t="shared" si="91"/>
        <v/>
      </c>
    </row>
    <row r="1452" s="74" customFormat="1" ht="20.15" customHeight="1" spans="1:19">
      <c r="A1452" s="95"/>
      <c r="B1452" s="95"/>
      <c r="C1452" s="95"/>
      <c r="D1452" s="95"/>
      <c r="E1452" s="95"/>
      <c r="F1452" s="95"/>
      <c r="G1452" s="96"/>
      <c r="H1452" s="96"/>
      <c r="I1452" s="97"/>
      <c r="J1452" s="97"/>
      <c r="K1452" s="97"/>
      <c r="L1452" s="97"/>
      <c r="M1452" s="97"/>
      <c r="N1452" s="98" t="str">
        <f ca="1" t="shared" si="88"/>
        <v/>
      </c>
      <c r="O1452" s="98" t="str">
        <f ca="1">IF(A1452="","",IF(ISERROR(MATCH($I1452,SorP!B:B,0)),"",INDIRECT("'SorP'!$A$"&amp;MATCH($N1452&amp;$I1452,SorP!C:C,0))))</f>
        <v/>
      </c>
      <c r="P1452" s="99"/>
      <c r="Q1452" s="74" t="str">
        <f t="shared" si="89"/>
        <v/>
      </c>
      <c r="R1452" s="74" t="b">
        <f t="shared" si="90"/>
        <v>1</v>
      </c>
      <c r="S1452" s="74" t="str">
        <f t="shared" si="91"/>
        <v/>
      </c>
    </row>
    <row r="1453" s="74" customFormat="1" ht="20.15" customHeight="1" spans="1:19">
      <c r="A1453" s="95"/>
      <c r="B1453" s="95"/>
      <c r="C1453" s="95"/>
      <c r="D1453" s="95"/>
      <c r="E1453" s="95"/>
      <c r="F1453" s="95"/>
      <c r="G1453" s="96"/>
      <c r="H1453" s="96"/>
      <c r="I1453" s="97"/>
      <c r="J1453" s="97"/>
      <c r="K1453" s="97"/>
      <c r="L1453" s="97"/>
      <c r="M1453" s="97"/>
      <c r="N1453" s="98" t="str">
        <f ca="1" t="shared" si="88"/>
        <v/>
      </c>
      <c r="O1453" s="98" t="str">
        <f ca="1">IF(A1453="","",IF(ISERROR(MATCH($I1453,SorP!B:B,0)),"",INDIRECT("'SorP'!$A$"&amp;MATCH($N1453&amp;$I1453,SorP!C:C,0))))</f>
        <v/>
      </c>
      <c r="P1453" s="99"/>
      <c r="Q1453" s="74" t="str">
        <f t="shared" si="89"/>
        <v/>
      </c>
      <c r="R1453" s="74" t="b">
        <f t="shared" si="90"/>
        <v>1</v>
      </c>
      <c r="S1453" s="74" t="str">
        <f t="shared" si="91"/>
        <v/>
      </c>
    </row>
    <row r="1454" s="74" customFormat="1" ht="20.15" customHeight="1" spans="1:19">
      <c r="A1454" s="95"/>
      <c r="B1454" s="95"/>
      <c r="C1454" s="95"/>
      <c r="D1454" s="95"/>
      <c r="E1454" s="95"/>
      <c r="F1454" s="95"/>
      <c r="G1454" s="96"/>
      <c r="H1454" s="96"/>
      <c r="I1454" s="97"/>
      <c r="J1454" s="97"/>
      <c r="K1454" s="97"/>
      <c r="L1454" s="97"/>
      <c r="M1454" s="97"/>
      <c r="N1454" s="98" t="str">
        <f ca="1" t="shared" si="88"/>
        <v/>
      </c>
      <c r="O1454" s="98" t="str">
        <f ca="1">IF(A1454="","",IF(ISERROR(MATCH($I1454,SorP!B:B,0)),"",INDIRECT("'SorP'!$A$"&amp;MATCH($N1454&amp;$I1454,SorP!C:C,0))))</f>
        <v/>
      </c>
      <c r="P1454" s="99"/>
      <c r="Q1454" s="74" t="str">
        <f t="shared" si="89"/>
        <v/>
      </c>
      <c r="R1454" s="74" t="b">
        <f t="shared" si="90"/>
        <v>1</v>
      </c>
      <c r="S1454" s="74" t="str">
        <f t="shared" si="91"/>
        <v/>
      </c>
    </row>
    <row r="1455" s="74" customFormat="1" ht="20.15" customHeight="1" spans="1:19">
      <c r="A1455" s="95"/>
      <c r="B1455" s="95"/>
      <c r="C1455" s="95"/>
      <c r="D1455" s="95"/>
      <c r="E1455" s="95"/>
      <c r="F1455" s="95"/>
      <c r="G1455" s="96"/>
      <c r="H1455" s="96"/>
      <c r="I1455" s="97"/>
      <c r="J1455" s="97"/>
      <c r="K1455" s="97"/>
      <c r="L1455" s="97"/>
      <c r="M1455" s="97"/>
      <c r="N1455" s="98" t="str">
        <f ca="1" t="shared" si="88"/>
        <v/>
      </c>
      <c r="O1455" s="98" t="str">
        <f ca="1">IF(A1455="","",IF(ISERROR(MATCH($I1455,SorP!B:B,0)),"",INDIRECT("'SorP'!$A$"&amp;MATCH($N1455&amp;$I1455,SorP!C:C,0))))</f>
        <v/>
      </c>
      <c r="P1455" s="99"/>
      <c r="Q1455" s="74" t="str">
        <f t="shared" si="89"/>
        <v/>
      </c>
      <c r="R1455" s="74" t="b">
        <f t="shared" si="90"/>
        <v>1</v>
      </c>
      <c r="S1455" s="74" t="str">
        <f t="shared" si="91"/>
        <v/>
      </c>
    </row>
    <row r="1456" s="74" customFormat="1" ht="20.15" customHeight="1" spans="1:19">
      <c r="A1456" s="95"/>
      <c r="B1456" s="95"/>
      <c r="C1456" s="95"/>
      <c r="D1456" s="95"/>
      <c r="E1456" s="95"/>
      <c r="F1456" s="95"/>
      <c r="G1456" s="96"/>
      <c r="H1456" s="96"/>
      <c r="I1456" s="97"/>
      <c r="J1456" s="97"/>
      <c r="K1456" s="97"/>
      <c r="L1456" s="97"/>
      <c r="M1456" s="97"/>
      <c r="N1456" s="98" t="str">
        <f ca="1" t="shared" si="88"/>
        <v/>
      </c>
      <c r="O1456" s="98" t="str">
        <f ca="1">IF(A1456="","",IF(ISERROR(MATCH($I1456,SorP!B:B,0)),"",INDIRECT("'SorP'!$A$"&amp;MATCH($N1456&amp;$I1456,SorP!C:C,0))))</f>
        <v/>
      </c>
      <c r="P1456" s="99"/>
      <c r="Q1456" s="74" t="str">
        <f t="shared" si="89"/>
        <v/>
      </c>
      <c r="R1456" s="74" t="b">
        <f t="shared" si="90"/>
        <v>1</v>
      </c>
      <c r="S1456" s="74" t="str">
        <f t="shared" si="91"/>
        <v/>
      </c>
    </row>
    <row r="1457" s="74" customFormat="1" ht="20.15" customHeight="1" spans="1:19">
      <c r="A1457" s="95"/>
      <c r="B1457" s="95"/>
      <c r="C1457" s="95"/>
      <c r="D1457" s="95"/>
      <c r="E1457" s="95"/>
      <c r="F1457" s="95"/>
      <c r="G1457" s="96"/>
      <c r="H1457" s="96"/>
      <c r="I1457" s="97"/>
      <c r="J1457" s="97"/>
      <c r="K1457" s="97"/>
      <c r="L1457" s="97"/>
      <c r="M1457" s="97"/>
      <c r="N1457" s="98" t="str">
        <f ca="1" t="shared" si="88"/>
        <v/>
      </c>
      <c r="O1457" s="98" t="str">
        <f ca="1">IF(A1457="","",IF(ISERROR(MATCH($I1457,SorP!B:B,0)),"",INDIRECT("'SorP'!$A$"&amp;MATCH($N1457&amp;$I1457,SorP!C:C,0))))</f>
        <v/>
      </c>
      <c r="P1457" s="99"/>
      <c r="Q1457" s="74" t="str">
        <f t="shared" si="89"/>
        <v/>
      </c>
      <c r="R1457" s="74" t="b">
        <f t="shared" si="90"/>
        <v>1</v>
      </c>
      <c r="S1457" s="74" t="str">
        <f t="shared" si="91"/>
        <v/>
      </c>
    </row>
    <row r="1458" s="74" customFormat="1" ht="20.15" customHeight="1" spans="1:19">
      <c r="A1458" s="95"/>
      <c r="B1458" s="95"/>
      <c r="C1458" s="95"/>
      <c r="D1458" s="95"/>
      <c r="E1458" s="95"/>
      <c r="F1458" s="95"/>
      <c r="G1458" s="96"/>
      <c r="H1458" s="96"/>
      <c r="I1458" s="97"/>
      <c r="J1458" s="97"/>
      <c r="K1458" s="97"/>
      <c r="L1458" s="97"/>
      <c r="M1458" s="97"/>
      <c r="N1458" s="98" t="str">
        <f ca="1" t="shared" si="88"/>
        <v/>
      </c>
      <c r="O1458" s="98" t="str">
        <f ca="1">IF(A1458="","",IF(ISERROR(MATCH($I1458,SorP!B:B,0)),"",INDIRECT("'SorP'!$A$"&amp;MATCH($N1458&amp;$I1458,SorP!C:C,0))))</f>
        <v/>
      </c>
      <c r="P1458" s="99"/>
      <c r="Q1458" s="74" t="str">
        <f t="shared" si="89"/>
        <v/>
      </c>
      <c r="R1458" s="74" t="b">
        <f t="shared" si="90"/>
        <v>1</v>
      </c>
      <c r="S1458" s="74" t="str">
        <f t="shared" si="91"/>
        <v/>
      </c>
    </row>
    <row r="1459" s="74" customFormat="1" ht="20.15" customHeight="1" spans="1:19">
      <c r="A1459" s="95"/>
      <c r="B1459" s="95"/>
      <c r="C1459" s="95"/>
      <c r="D1459" s="95"/>
      <c r="E1459" s="95"/>
      <c r="F1459" s="95"/>
      <c r="G1459" s="96"/>
      <c r="H1459" s="96"/>
      <c r="I1459" s="97"/>
      <c r="J1459" s="97"/>
      <c r="K1459" s="97"/>
      <c r="L1459" s="97"/>
      <c r="M1459" s="97"/>
      <c r="N1459" s="98" t="str">
        <f ca="1" t="shared" si="88"/>
        <v/>
      </c>
      <c r="O1459" s="98" t="str">
        <f ca="1">IF(A1459="","",IF(ISERROR(MATCH($I1459,SorP!B:B,0)),"",INDIRECT("'SorP'!$A$"&amp;MATCH($N1459&amp;$I1459,SorP!C:C,0))))</f>
        <v/>
      </c>
      <c r="P1459" s="99"/>
      <c r="Q1459" s="74" t="str">
        <f t="shared" si="89"/>
        <v/>
      </c>
      <c r="R1459" s="74" t="b">
        <f t="shared" si="90"/>
        <v>1</v>
      </c>
      <c r="S1459" s="74" t="str">
        <f t="shared" si="91"/>
        <v/>
      </c>
    </row>
    <row r="1460" s="74" customFormat="1" ht="20.15" customHeight="1" spans="1:19">
      <c r="A1460" s="95"/>
      <c r="B1460" s="95"/>
      <c r="C1460" s="95"/>
      <c r="D1460" s="95"/>
      <c r="E1460" s="95"/>
      <c r="F1460" s="95"/>
      <c r="G1460" s="96"/>
      <c r="H1460" s="96"/>
      <c r="I1460" s="97"/>
      <c r="J1460" s="97"/>
      <c r="K1460" s="97"/>
      <c r="L1460" s="97"/>
      <c r="M1460" s="97"/>
      <c r="N1460" s="98" t="str">
        <f ca="1" t="shared" si="88"/>
        <v/>
      </c>
      <c r="O1460" s="98" t="str">
        <f ca="1">IF(A1460="","",IF(ISERROR(MATCH($I1460,SorP!B:B,0)),"",INDIRECT("'SorP'!$A$"&amp;MATCH($N1460&amp;$I1460,SorP!C:C,0))))</f>
        <v/>
      </c>
      <c r="P1460" s="99"/>
      <c r="Q1460" s="74" t="str">
        <f t="shared" si="89"/>
        <v/>
      </c>
      <c r="R1460" s="74" t="b">
        <f t="shared" si="90"/>
        <v>1</v>
      </c>
      <c r="S1460" s="74" t="str">
        <f t="shared" si="91"/>
        <v/>
      </c>
    </row>
    <row r="1461" s="74" customFormat="1" ht="20.15" customHeight="1" spans="1:19">
      <c r="A1461" s="95"/>
      <c r="B1461" s="95"/>
      <c r="C1461" s="95"/>
      <c r="D1461" s="95"/>
      <c r="E1461" s="95"/>
      <c r="F1461" s="95"/>
      <c r="G1461" s="96"/>
      <c r="H1461" s="96"/>
      <c r="I1461" s="97"/>
      <c r="J1461" s="97"/>
      <c r="K1461" s="97"/>
      <c r="L1461" s="97"/>
      <c r="M1461" s="97"/>
      <c r="N1461" s="98" t="str">
        <f ca="1" t="shared" si="88"/>
        <v/>
      </c>
      <c r="O1461" s="98" t="str">
        <f ca="1">IF(A1461="","",IF(ISERROR(MATCH($I1461,SorP!B:B,0)),"",INDIRECT("'SorP'!$A$"&amp;MATCH($N1461&amp;$I1461,SorP!C:C,0))))</f>
        <v/>
      </c>
      <c r="P1461" s="99"/>
      <c r="Q1461" s="74" t="str">
        <f t="shared" si="89"/>
        <v/>
      </c>
      <c r="R1461" s="74" t="b">
        <f t="shared" si="90"/>
        <v>1</v>
      </c>
      <c r="S1461" s="74" t="str">
        <f t="shared" si="91"/>
        <v/>
      </c>
    </row>
    <row r="1462" s="74" customFormat="1" ht="20.15" customHeight="1" spans="1:19">
      <c r="A1462" s="95"/>
      <c r="B1462" s="95"/>
      <c r="C1462" s="95"/>
      <c r="D1462" s="95"/>
      <c r="E1462" s="95"/>
      <c r="F1462" s="95"/>
      <c r="G1462" s="96"/>
      <c r="H1462" s="96"/>
      <c r="I1462" s="97"/>
      <c r="J1462" s="97"/>
      <c r="K1462" s="97"/>
      <c r="L1462" s="97"/>
      <c r="M1462" s="97"/>
      <c r="N1462" s="98" t="str">
        <f ca="1" t="shared" si="88"/>
        <v/>
      </c>
      <c r="O1462" s="98" t="str">
        <f ca="1">IF(A1462="","",IF(ISERROR(MATCH($I1462,SorP!B:B,0)),"",INDIRECT("'SorP'!$A$"&amp;MATCH($N1462&amp;$I1462,SorP!C:C,0))))</f>
        <v/>
      </c>
      <c r="P1462" s="99"/>
      <c r="Q1462" s="74" t="str">
        <f t="shared" si="89"/>
        <v/>
      </c>
      <c r="R1462" s="74" t="b">
        <f t="shared" si="90"/>
        <v>1</v>
      </c>
      <c r="S1462" s="74" t="str">
        <f t="shared" si="91"/>
        <v/>
      </c>
    </row>
    <row r="1463" s="74" customFormat="1" ht="20.15" customHeight="1" spans="1:19">
      <c r="A1463" s="95"/>
      <c r="B1463" s="95"/>
      <c r="C1463" s="95"/>
      <c r="D1463" s="95"/>
      <c r="E1463" s="95"/>
      <c r="F1463" s="95"/>
      <c r="G1463" s="96"/>
      <c r="H1463" s="96"/>
      <c r="I1463" s="97"/>
      <c r="J1463" s="97"/>
      <c r="K1463" s="97"/>
      <c r="L1463" s="97"/>
      <c r="M1463" s="97"/>
      <c r="N1463" s="98" t="str">
        <f ca="1" t="shared" si="88"/>
        <v/>
      </c>
      <c r="O1463" s="98" t="str">
        <f ca="1">IF(A1463="","",IF(ISERROR(MATCH($I1463,SorP!B:B,0)),"",INDIRECT("'SorP'!$A$"&amp;MATCH($N1463&amp;$I1463,SorP!C:C,0))))</f>
        <v/>
      </c>
      <c r="P1463" s="99"/>
      <c r="Q1463" s="74" t="str">
        <f t="shared" si="89"/>
        <v/>
      </c>
      <c r="R1463" s="74" t="b">
        <f t="shared" si="90"/>
        <v>1</v>
      </c>
      <c r="S1463" s="74" t="str">
        <f t="shared" si="91"/>
        <v/>
      </c>
    </row>
    <row r="1464" s="74" customFormat="1" ht="20.15" customHeight="1" spans="1:19">
      <c r="A1464" s="95"/>
      <c r="B1464" s="95"/>
      <c r="C1464" s="95"/>
      <c r="D1464" s="95"/>
      <c r="E1464" s="95"/>
      <c r="F1464" s="95"/>
      <c r="G1464" s="96"/>
      <c r="H1464" s="96"/>
      <c r="I1464" s="97"/>
      <c r="J1464" s="97"/>
      <c r="K1464" s="97"/>
      <c r="L1464" s="97"/>
      <c r="M1464" s="97"/>
      <c r="N1464" s="98" t="str">
        <f ca="1" t="shared" si="88"/>
        <v/>
      </c>
      <c r="O1464" s="98" t="str">
        <f ca="1">IF(A1464="","",IF(ISERROR(MATCH($I1464,SorP!B:B,0)),"",INDIRECT("'SorP'!$A$"&amp;MATCH($N1464&amp;$I1464,SorP!C:C,0))))</f>
        <v/>
      </c>
      <c r="P1464" s="99"/>
      <c r="Q1464" s="74" t="str">
        <f t="shared" si="89"/>
        <v/>
      </c>
      <c r="R1464" s="74" t="b">
        <f t="shared" si="90"/>
        <v>1</v>
      </c>
      <c r="S1464" s="74" t="str">
        <f t="shared" si="91"/>
        <v/>
      </c>
    </row>
    <row r="1465" s="74" customFormat="1" ht="20.15" customHeight="1" spans="1:19">
      <c r="A1465" s="95"/>
      <c r="B1465" s="95"/>
      <c r="C1465" s="95"/>
      <c r="D1465" s="95"/>
      <c r="E1465" s="95"/>
      <c r="F1465" s="95"/>
      <c r="G1465" s="96"/>
      <c r="H1465" s="96"/>
      <c r="I1465" s="97"/>
      <c r="J1465" s="97"/>
      <c r="K1465" s="97"/>
      <c r="L1465" s="97"/>
      <c r="M1465" s="97"/>
      <c r="N1465" s="98" t="str">
        <f ca="1" t="shared" si="88"/>
        <v/>
      </c>
      <c r="O1465" s="98" t="str">
        <f ca="1">IF(A1465="","",IF(ISERROR(MATCH($I1465,SorP!B:B,0)),"",INDIRECT("'SorP'!$A$"&amp;MATCH($N1465&amp;$I1465,SorP!C:C,0))))</f>
        <v/>
      </c>
      <c r="P1465" s="99"/>
      <c r="Q1465" s="74" t="str">
        <f t="shared" si="89"/>
        <v/>
      </c>
      <c r="R1465" s="74" t="b">
        <f t="shared" si="90"/>
        <v>1</v>
      </c>
      <c r="S1465" s="74" t="str">
        <f t="shared" si="91"/>
        <v/>
      </c>
    </row>
    <row r="1466" s="74" customFormat="1" ht="20.15" customHeight="1" spans="1:19">
      <c r="A1466" s="95"/>
      <c r="B1466" s="95"/>
      <c r="C1466" s="95"/>
      <c r="D1466" s="95"/>
      <c r="E1466" s="95"/>
      <c r="F1466" s="95"/>
      <c r="G1466" s="96"/>
      <c r="H1466" s="96"/>
      <c r="I1466" s="97"/>
      <c r="J1466" s="97"/>
      <c r="K1466" s="97"/>
      <c r="L1466" s="97"/>
      <c r="M1466" s="97"/>
      <c r="N1466" s="98" t="str">
        <f ca="1" t="shared" si="88"/>
        <v/>
      </c>
      <c r="O1466" s="98" t="str">
        <f ca="1">IF(A1466="","",IF(ISERROR(MATCH($I1466,SorP!B:B,0)),"",INDIRECT("'SorP'!$A$"&amp;MATCH($N1466&amp;$I1466,SorP!C:C,0))))</f>
        <v/>
      </c>
      <c r="P1466" s="99"/>
      <c r="Q1466" s="74" t="str">
        <f t="shared" si="89"/>
        <v/>
      </c>
      <c r="R1466" s="74" t="b">
        <f t="shared" si="90"/>
        <v>1</v>
      </c>
      <c r="S1466" s="74" t="str">
        <f t="shared" si="91"/>
        <v/>
      </c>
    </row>
    <row r="1467" s="74" customFormat="1" ht="20.15" customHeight="1" spans="1:19">
      <c r="A1467" s="95"/>
      <c r="B1467" s="95"/>
      <c r="C1467" s="95"/>
      <c r="D1467" s="95"/>
      <c r="E1467" s="95"/>
      <c r="F1467" s="95"/>
      <c r="G1467" s="96"/>
      <c r="H1467" s="96"/>
      <c r="I1467" s="97"/>
      <c r="J1467" s="97"/>
      <c r="K1467" s="97"/>
      <c r="L1467" s="97"/>
      <c r="M1467" s="97"/>
      <c r="N1467" s="98" t="str">
        <f ca="1" t="shared" si="88"/>
        <v/>
      </c>
      <c r="O1467" s="98" t="str">
        <f ca="1">IF(A1467="","",IF(ISERROR(MATCH($I1467,SorP!B:B,0)),"",INDIRECT("'SorP'!$A$"&amp;MATCH($N1467&amp;$I1467,SorP!C:C,0))))</f>
        <v/>
      </c>
      <c r="P1467" s="99"/>
      <c r="Q1467" s="74" t="str">
        <f t="shared" si="89"/>
        <v/>
      </c>
      <c r="R1467" s="74" t="b">
        <f t="shared" si="90"/>
        <v>1</v>
      </c>
      <c r="S1467" s="74" t="str">
        <f t="shared" si="91"/>
        <v/>
      </c>
    </row>
    <row r="1468" s="74" customFormat="1" ht="20.15" customHeight="1" spans="1:19">
      <c r="A1468" s="95"/>
      <c r="B1468" s="95"/>
      <c r="C1468" s="95"/>
      <c r="D1468" s="95"/>
      <c r="E1468" s="95"/>
      <c r="F1468" s="95"/>
      <c r="G1468" s="96"/>
      <c r="H1468" s="96"/>
      <c r="I1468" s="97"/>
      <c r="J1468" s="97"/>
      <c r="K1468" s="97"/>
      <c r="L1468" s="97"/>
      <c r="M1468" s="97"/>
      <c r="N1468" s="98" t="str">
        <f ca="1" t="shared" si="88"/>
        <v/>
      </c>
      <c r="O1468" s="98" t="str">
        <f ca="1">IF(A1468="","",IF(ISERROR(MATCH($I1468,SorP!B:B,0)),"",INDIRECT("'SorP'!$A$"&amp;MATCH($N1468&amp;$I1468,SorP!C:C,0))))</f>
        <v/>
      </c>
      <c r="P1468" s="99"/>
      <c r="Q1468" s="74" t="str">
        <f t="shared" si="89"/>
        <v/>
      </c>
      <c r="R1468" s="74" t="b">
        <f t="shared" si="90"/>
        <v>1</v>
      </c>
      <c r="S1468" s="74" t="str">
        <f t="shared" si="91"/>
        <v/>
      </c>
    </row>
    <row r="1469" s="74" customFormat="1" ht="20.15" customHeight="1" spans="1:19">
      <c r="A1469" s="95"/>
      <c r="B1469" s="95"/>
      <c r="C1469" s="95"/>
      <c r="D1469" s="95"/>
      <c r="E1469" s="95"/>
      <c r="F1469" s="95"/>
      <c r="G1469" s="96"/>
      <c r="H1469" s="96"/>
      <c r="I1469" s="97"/>
      <c r="J1469" s="97"/>
      <c r="K1469" s="97"/>
      <c r="L1469" s="97"/>
      <c r="M1469" s="97"/>
      <c r="N1469" s="98" t="str">
        <f ca="1" t="shared" si="88"/>
        <v/>
      </c>
      <c r="O1469" s="98" t="str">
        <f ca="1">IF(A1469="","",IF(ISERROR(MATCH($I1469,SorP!B:B,0)),"",INDIRECT("'SorP'!$A$"&amp;MATCH($N1469&amp;$I1469,SorP!C:C,0))))</f>
        <v/>
      </c>
      <c r="P1469" s="99"/>
      <c r="Q1469" s="74" t="str">
        <f t="shared" si="89"/>
        <v/>
      </c>
      <c r="R1469" s="74" t="b">
        <f t="shared" si="90"/>
        <v>1</v>
      </c>
      <c r="S1469" s="74" t="str">
        <f t="shared" si="91"/>
        <v/>
      </c>
    </row>
    <row r="1470" s="74" customFormat="1" ht="20.15" customHeight="1" spans="1:19">
      <c r="A1470" s="95"/>
      <c r="B1470" s="95"/>
      <c r="C1470" s="95"/>
      <c r="D1470" s="95"/>
      <c r="E1470" s="95"/>
      <c r="F1470" s="95"/>
      <c r="G1470" s="96"/>
      <c r="H1470" s="96"/>
      <c r="I1470" s="97"/>
      <c r="J1470" s="97"/>
      <c r="K1470" s="97"/>
      <c r="L1470" s="97"/>
      <c r="M1470" s="97"/>
      <c r="N1470" s="98" t="str">
        <f ca="1" t="shared" si="88"/>
        <v/>
      </c>
      <c r="O1470" s="98" t="str">
        <f ca="1">IF(A1470="","",IF(ISERROR(MATCH($I1470,SorP!B:B,0)),"",INDIRECT("'SorP'!$A$"&amp;MATCH($N1470&amp;$I1470,SorP!C:C,0))))</f>
        <v/>
      </c>
      <c r="P1470" s="99"/>
      <c r="Q1470" s="74" t="str">
        <f t="shared" si="89"/>
        <v/>
      </c>
      <c r="R1470" s="74" t="b">
        <f t="shared" si="90"/>
        <v>1</v>
      </c>
      <c r="S1470" s="74" t="str">
        <f t="shared" si="91"/>
        <v/>
      </c>
    </row>
    <row r="1471" s="74" customFormat="1" ht="20.15" customHeight="1" spans="1:19">
      <c r="A1471" s="95"/>
      <c r="B1471" s="95"/>
      <c r="C1471" s="95"/>
      <c r="D1471" s="95"/>
      <c r="E1471" s="95"/>
      <c r="F1471" s="95"/>
      <c r="G1471" s="96"/>
      <c r="H1471" s="96"/>
      <c r="I1471" s="97"/>
      <c r="J1471" s="97"/>
      <c r="K1471" s="97"/>
      <c r="L1471" s="97"/>
      <c r="M1471" s="97"/>
      <c r="N1471" s="98" t="str">
        <f ca="1" t="shared" si="88"/>
        <v/>
      </c>
      <c r="O1471" s="98" t="str">
        <f ca="1">IF(A1471="","",IF(ISERROR(MATCH($I1471,SorP!B:B,0)),"",INDIRECT("'SorP'!$A$"&amp;MATCH($N1471&amp;$I1471,SorP!C:C,0))))</f>
        <v/>
      </c>
      <c r="P1471" s="99"/>
      <c r="Q1471" s="74" t="str">
        <f t="shared" si="89"/>
        <v/>
      </c>
      <c r="R1471" s="74" t="b">
        <f t="shared" si="90"/>
        <v>1</v>
      </c>
      <c r="S1471" s="74" t="str">
        <f t="shared" si="91"/>
        <v/>
      </c>
    </row>
    <row r="1472" s="74" customFormat="1" ht="20.15" customHeight="1" spans="1:19">
      <c r="A1472" s="95"/>
      <c r="B1472" s="95"/>
      <c r="C1472" s="95"/>
      <c r="D1472" s="95"/>
      <c r="E1472" s="95"/>
      <c r="F1472" s="95"/>
      <c r="G1472" s="96"/>
      <c r="H1472" s="96"/>
      <c r="I1472" s="97"/>
      <c r="J1472" s="97"/>
      <c r="K1472" s="97"/>
      <c r="L1472" s="97"/>
      <c r="M1472" s="97"/>
      <c r="N1472" s="98" t="str">
        <f ca="1" t="shared" si="88"/>
        <v/>
      </c>
      <c r="O1472" s="98" t="str">
        <f ca="1">IF(A1472="","",IF(ISERROR(MATCH($I1472,SorP!B:B,0)),"",INDIRECT("'SorP'!$A$"&amp;MATCH($N1472&amp;$I1472,SorP!C:C,0))))</f>
        <v/>
      </c>
      <c r="P1472" s="99"/>
      <c r="Q1472" s="74" t="str">
        <f t="shared" si="89"/>
        <v/>
      </c>
      <c r="R1472" s="74" t="b">
        <f t="shared" si="90"/>
        <v>1</v>
      </c>
      <c r="S1472" s="74" t="str">
        <f t="shared" si="91"/>
        <v/>
      </c>
    </row>
    <row r="1473" s="74" customFormat="1" ht="20.15" customHeight="1" spans="1:19">
      <c r="A1473" s="95"/>
      <c r="B1473" s="95"/>
      <c r="C1473" s="95"/>
      <c r="D1473" s="95"/>
      <c r="E1473" s="95"/>
      <c r="F1473" s="95"/>
      <c r="G1473" s="96"/>
      <c r="H1473" s="96"/>
      <c r="I1473" s="97"/>
      <c r="J1473" s="97"/>
      <c r="K1473" s="97"/>
      <c r="L1473" s="97"/>
      <c r="M1473" s="97"/>
      <c r="N1473" s="98" t="str">
        <f ca="1" t="shared" si="88"/>
        <v/>
      </c>
      <c r="O1473" s="98" t="str">
        <f ca="1">IF(A1473="","",IF(ISERROR(MATCH($I1473,SorP!B:B,0)),"",INDIRECT("'SorP'!$A$"&amp;MATCH($N1473&amp;$I1473,SorP!C:C,0))))</f>
        <v/>
      </c>
      <c r="P1473" s="99"/>
      <c r="Q1473" s="74" t="str">
        <f t="shared" si="89"/>
        <v/>
      </c>
      <c r="R1473" s="74" t="b">
        <f t="shared" si="90"/>
        <v>1</v>
      </c>
      <c r="S1473" s="74" t="str">
        <f t="shared" si="91"/>
        <v/>
      </c>
    </row>
    <row r="1474" s="74" customFormat="1" ht="20.15" customHeight="1" spans="1:19">
      <c r="A1474" s="95"/>
      <c r="B1474" s="95"/>
      <c r="C1474" s="95"/>
      <c r="D1474" s="95"/>
      <c r="E1474" s="95"/>
      <c r="F1474" s="95"/>
      <c r="G1474" s="96"/>
      <c r="H1474" s="96"/>
      <c r="I1474" s="97"/>
      <c r="J1474" s="97"/>
      <c r="K1474" s="97"/>
      <c r="L1474" s="97"/>
      <c r="M1474" s="97"/>
      <c r="N1474" s="98" t="str">
        <f ca="1" t="shared" si="88"/>
        <v/>
      </c>
      <c r="O1474" s="98" t="str">
        <f ca="1">IF(A1474="","",IF(ISERROR(MATCH($I1474,SorP!B:B,0)),"",INDIRECT("'SorP'!$A$"&amp;MATCH($N1474&amp;$I1474,SorP!C:C,0))))</f>
        <v/>
      </c>
      <c r="P1474" s="99"/>
      <c r="Q1474" s="74" t="str">
        <f t="shared" si="89"/>
        <v/>
      </c>
      <c r="R1474" s="74" t="b">
        <f t="shared" si="90"/>
        <v>1</v>
      </c>
      <c r="S1474" s="74" t="str">
        <f t="shared" si="91"/>
        <v/>
      </c>
    </row>
    <row r="1475" s="74" customFormat="1" ht="20.15" customHeight="1" spans="1:19">
      <c r="A1475" s="95"/>
      <c r="B1475" s="95"/>
      <c r="C1475" s="95"/>
      <c r="D1475" s="95"/>
      <c r="E1475" s="95"/>
      <c r="F1475" s="95"/>
      <c r="G1475" s="96"/>
      <c r="H1475" s="96"/>
      <c r="I1475" s="97"/>
      <c r="J1475" s="97"/>
      <c r="K1475" s="97"/>
      <c r="L1475" s="97"/>
      <c r="M1475" s="97"/>
      <c r="N1475" s="98" t="str">
        <f ca="1" t="shared" si="88"/>
        <v/>
      </c>
      <c r="O1475" s="98" t="str">
        <f ca="1">IF(A1475="","",IF(ISERROR(MATCH($I1475,SorP!B:B,0)),"",INDIRECT("'SorP'!$A$"&amp;MATCH($N1475&amp;$I1475,SorP!C:C,0))))</f>
        <v/>
      </c>
      <c r="P1475" s="99"/>
      <c r="Q1475" s="74" t="str">
        <f t="shared" si="89"/>
        <v/>
      </c>
      <c r="R1475" s="74" t="b">
        <f t="shared" si="90"/>
        <v>1</v>
      </c>
      <c r="S1475" s="74" t="str">
        <f t="shared" si="91"/>
        <v/>
      </c>
    </row>
    <row r="1476" s="74" customFormat="1" ht="20.15" customHeight="1" spans="1:19">
      <c r="A1476" s="95"/>
      <c r="B1476" s="95"/>
      <c r="C1476" s="95"/>
      <c r="D1476" s="95"/>
      <c r="E1476" s="95"/>
      <c r="F1476" s="95"/>
      <c r="G1476" s="96"/>
      <c r="H1476" s="96"/>
      <c r="I1476" s="97"/>
      <c r="J1476" s="97"/>
      <c r="K1476" s="97"/>
      <c r="L1476" s="97"/>
      <c r="M1476" s="97"/>
      <c r="N1476" s="98" t="str">
        <f ca="1" t="shared" si="88"/>
        <v/>
      </c>
      <c r="O1476" s="98" t="str">
        <f ca="1">IF(A1476="","",IF(ISERROR(MATCH($I1476,SorP!B:B,0)),"",INDIRECT("'SorP'!$A$"&amp;MATCH($N1476&amp;$I1476,SorP!C:C,0))))</f>
        <v/>
      </c>
      <c r="P1476" s="99"/>
      <c r="Q1476" s="74" t="str">
        <f t="shared" si="89"/>
        <v/>
      </c>
      <c r="R1476" s="74" t="b">
        <f t="shared" si="90"/>
        <v>1</v>
      </c>
      <c r="S1476" s="74" t="str">
        <f t="shared" si="91"/>
        <v/>
      </c>
    </row>
    <row r="1477" s="74" customFormat="1" ht="20.15" customHeight="1" spans="1:19">
      <c r="A1477" s="95"/>
      <c r="B1477" s="95"/>
      <c r="C1477" s="95"/>
      <c r="D1477" s="95"/>
      <c r="E1477" s="95"/>
      <c r="F1477" s="95"/>
      <c r="G1477" s="96"/>
      <c r="H1477" s="96"/>
      <c r="I1477" s="97"/>
      <c r="J1477" s="97"/>
      <c r="K1477" s="97"/>
      <c r="L1477" s="97"/>
      <c r="M1477" s="97"/>
      <c r="N1477" s="98" t="str">
        <f ca="1" t="shared" ref="N1477:N1540" si="92">IF(A1477="","",IF(ISERROR(MATCH($F1477,CL,0)),"Unknown",INDIRECT("'C'!$A$"&amp;MATCH($F1477,CL,0)+1)))</f>
        <v/>
      </c>
      <c r="O1477" s="98" t="str">
        <f ca="1">IF(A1477="","",IF(ISERROR(MATCH($I1477,SorP!B:B,0)),"",INDIRECT("'SorP'!$A$"&amp;MATCH($N1477&amp;$I1477,SorP!C:C,0))))</f>
        <v/>
      </c>
      <c r="P1477" s="99"/>
      <c r="Q1477" s="74" t="str">
        <f t="shared" ref="Q1477:Q1540" si="93">A1477&amp;B1477</f>
        <v/>
      </c>
      <c r="R1477" s="74" t="b">
        <f t="shared" ref="R1477:R1540" si="94">OR(ISBLANK(B1477),ISBLANK(C1477))</f>
        <v>1</v>
      </c>
      <c r="S1477" s="74" t="str">
        <f t="shared" ref="S1477:S1540" si="95">IF(R1477,"",A1477&amp;"+")</f>
        <v/>
      </c>
    </row>
    <row r="1478" s="74" customFormat="1" ht="20.15" customHeight="1" spans="1:19">
      <c r="A1478" s="95"/>
      <c r="B1478" s="95"/>
      <c r="C1478" s="95"/>
      <c r="D1478" s="95"/>
      <c r="E1478" s="95"/>
      <c r="F1478" s="95"/>
      <c r="G1478" s="96"/>
      <c r="H1478" s="96"/>
      <c r="I1478" s="97"/>
      <c r="J1478" s="97"/>
      <c r="K1478" s="97"/>
      <c r="L1478" s="97"/>
      <c r="M1478" s="97"/>
      <c r="N1478" s="98" t="str">
        <f ca="1" t="shared" si="92"/>
        <v/>
      </c>
      <c r="O1478" s="98" t="str">
        <f ca="1">IF(A1478="","",IF(ISERROR(MATCH($I1478,SorP!B:B,0)),"",INDIRECT("'SorP'!$A$"&amp;MATCH($N1478&amp;$I1478,SorP!C:C,0))))</f>
        <v/>
      </c>
      <c r="P1478" s="99"/>
      <c r="Q1478" s="74" t="str">
        <f t="shared" si="93"/>
        <v/>
      </c>
      <c r="R1478" s="74" t="b">
        <f t="shared" si="94"/>
        <v>1</v>
      </c>
      <c r="S1478" s="74" t="str">
        <f t="shared" si="95"/>
        <v/>
      </c>
    </row>
    <row r="1479" s="74" customFormat="1" ht="20.15" customHeight="1" spans="1:19">
      <c r="A1479" s="95"/>
      <c r="B1479" s="95"/>
      <c r="C1479" s="95"/>
      <c r="D1479" s="95"/>
      <c r="E1479" s="95"/>
      <c r="F1479" s="95"/>
      <c r="G1479" s="96"/>
      <c r="H1479" s="96"/>
      <c r="I1479" s="97"/>
      <c r="J1479" s="97"/>
      <c r="K1479" s="97"/>
      <c r="L1479" s="97"/>
      <c r="M1479" s="97"/>
      <c r="N1479" s="98" t="str">
        <f ca="1" t="shared" si="92"/>
        <v/>
      </c>
      <c r="O1479" s="98" t="str">
        <f ca="1">IF(A1479="","",IF(ISERROR(MATCH($I1479,SorP!B:B,0)),"",INDIRECT("'SorP'!$A$"&amp;MATCH($N1479&amp;$I1479,SorP!C:C,0))))</f>
        <v/>
      </c>
      <c r="P1479" s="99"/>
      <c r="Q1479" s="74" t="str">
        <f t="shared" si="93"/>
        <v/>
      </c>
      <c r="R1479" s="74" t="b">
        <f t="shared" si="94"/>
        <v>1</v>
      </c>
      <c r="S1479" s="74" t="str">
        <f t="shared" si="95"/>
        <v/>
      </c>
    </row>
    <row r="1480" s="74" customFormat="1" ht="20.15" customHeight="1" spans="1:19">
      <c r="A1480" s="95"/>
      <c r="B1480" s="95"/>
      <c r="C1480" s="95"/>
      <c r="D1480" s="95"/>
      <c r="E1480" s="95"/>
      <c r="F1480" s="95"/>
      <c r="G1480" s="96"/>
      <c r="H1480" s="96"/>
      <c r="I1480" s="97"/>
      <c r="J1480" s="97"/>
      <c r="K1480" s="97"/>
      <c r="L1480" s="97"/>
      <c r="M1480" s="97"/>
      <c r="N1480" s="98" t="str">
        <f ca="1" t="shared" si="92"/>
        <v/>
      </c>
      <c r="O1480" s="98" t="str">
        <f ca="1">IF(A1480="","",IF(ISERROR(MATCH($I1480,SorP!B:B,0)),"",INDIRECT("'SorP'!$A$"&amp;MATCH($N1480&amp;$I1480,SorP!C:C,0))))</f>
        <v/>
      </c>
      <c r="P1480" s="99"/>
      <c r="Q1480" s="74" t="str">
        <f t="shared" si="93"/>
        <v/>
      </c>
      <c r="R1480" s="74" t="b">
        <f t="shared" si="94"/>
        <v>1</v>
      </c>
      <c r="S1480" s="74" t="str">
        <f t="shared" si="95"/>
        <v/>
      </c>
    </row>
    <row r="1481" s="74" customFormat="1" ht="20.15" customHeight="1" spans="1:19">
      <c r="A1481" s="95"/>
      <c r="B1481" s="95"/>
      <c r="C1481" s="95"/>
      <c r="D1481" s="95"/>
      <c r="E1481" s="95"/>
      <c r="F1481" s="95"/>
      <c r="G1481" s="96"/>
      <c r="H1481" s="96"/>
      <c r="I1481" s="97"/>
      <c r="J1481" s="97"/>
      <c r="K1481" s="97"/>
      <c r="L1481" s="97"/>
      <c r="M1481" s="97"/>
      <c r="N1481" s="98" t="str">
        <f ca="1" t="shared" si="92"/>
        <v/>
      </c>
      <c r="O1481" s="98" t="str">
        <f ca="1">IF(A1481="","",IF(ISERROR(MATCH($I1481,SorP!B:B,0)),"",INDIRECT("'SorP'!$A$"&amp;MATCH($N1481&amp;$I1481,SorP!C:C,0))))</f>
        <v/>
      </c>
      <c r="P1481" s="99"/>
      <c r="Q1481" s="74" t="str">
        <f t="shared" si="93"/>
        <v/>
      </c>
      <c r="R1481" s="74" t="b">
        <f t="shared" si="94"/>
        <v>1</v>
      </c>
      <c r="S1481" s="74" t="str">
        <f t="shared" si="95"/>
        <v/>
      </c>
    </row>
    <row r="1482" s="74" customFormat="1" ht="20.15" customHeight="1" spans="1:19">
      <c r="A1482" s="95"/>
      <c r="B1482" s="95"/>
      <c r="C1482" s="95"/>
      <c r="D1482" s="95"/>
      <c r="E1482" s="95"/>
      <c r="F1482" s="95"/>
      <c r="G1482" s="96"/>
      <c r="H1482" s="96"/>
      <c r="I1482" s="97"/>
      <c r="J1482" s="97"/>
      <c r="K1482" s="97"/>
      <c r="L1482" s="97"/>
      <c r="M1482" s="97"/>
      <c r="N1482" s="98" t="str">
        <f ca="1" t="shared" si="92"/>
        <v/>
      </c>
      <c r="O1482" s="98" t="str">
        <f ca="1">IF(A1482="","",IF(ISERROR(MATCH($I1482,SorP!B:B,0)),"",INDIRECT("'SorP'!$A$"&amp;MATCH($N1482&amp;$I1482,SorP!C:C,0))))</f>
        <v/>
      </c>
      <c r="P1482" s="99"/>
      <c r="Q1482" s="74" t="str">
        <f t="shared" si="93"/>
        <v/>
      </c>
      <c r="R1482" s="74" t="b">
        <f t="shared" si="94"/>
        <v>1</v>
      </c>
      <c r="S1482" s="74" t="str">
        <f t="shared" si="95"/>
        <v/>
      </c>
    </row>
    <row r="1483" s="74" customFormat="1" ht="20.15" customHeight="1" spans="1:19">
      <c r="A1483" s="95"/>
      <c r="B1483" s="95"/>
      <c r="C1483" s="95"/>
      <c r="D1483" s="95"/>
      <c r="E1483" s="95"/>
      <c r="F1483" s="95"/>
      <c r="G1483" s="96"/>
      <c r="H1483" s="96"/>
      <c r="I1483" s="97"/>
      <c r="J1483" s="97"/>
      <c r="K1483" s="97"/>
      <c r="L1483" s="97"/>
      <c r="M1483" s="97"/>
      <c r="N1483" s="98" t="str">
        <f ca="1" t="shared" si="92"/>
        <v/>
      </c>
      <c r="O1483" s="98" t="str">
        <f ca="1">IF(A1483="","",IF(ISERROR(MATCH($I1483,SorP!B:B,0)),"",INDIRECT("'SorP'!$A$"&amp;MATCH($N1483&amp;$I1483,SorP!C:C,0))))</f>
        <v/>
      </c>
      <c r="P1483" s="99"/>
      <c r="Q1483" s="74" t="str">
        <f t="shared" si="93"/>
        <v/>
      </c>
      <c r="R1483" s="74" t="b">
        <f t="shared" si="94"/>
        <v>1</v>
      </c>
      <c r="S1483" s="74" t="str">
        <f t="shared" si="95"/>
        <v/>
      </c>
    </row>
    <row r="1484" s="74" customFormat="1" ht="20.15" customHeight="1" spans="1:19">
      <c r="A1484" s="95"/>
      <c r="B1484" s="95"/>
      <c r="C1484" s="95"/>
      <c r="D1484" s="95"/>
      <c r="E1484" s="95"/>
      <c r="F1484" s="95"/>
      <c r="G1484" s="96"/>
      <c r="H1484" s="96"/>
      <c r="I1484" s="97"/>
      <c r="J1484" s="97"/>
      <c r="K1484" s="97"/>
      <c r="L1484" s="97"/>
      <c r="M1484" s="97"/>
      <c r="N1484" s="98" t="str">
        <f ca="1" t="shared" si="92"/>
        <v/>
      </c>
      <c r="O1484" s="98" t="str">
        <f ca="1">IF(A1484="","",IF(ISERROR(MATCH($I1484,SorP!B:B,0)),"",INDIRECT("'SorP'!$A$"&amp;MATCH($N1484&amp;$I1484,SorP!C:C,0))))</f>
        <v/>
      </c>
      <c r="P1484" s="99"/>
      <c r="Q1484" s="74" t="str">
        <f t="shared" si="93"/>
        <v/>
      </c>
      <c r="R1484" s="74" t="b">
        <f t="shared" si="94"/>
        <v>1</v>
      </c>
      <c r="S1484" s="74" t="str">
        <f t="shared" si="95"/>
        <v/>
      </c>
    </row>
    <row r="1485" s="74" customFormat="1" ht="20.15" customHeight="1" spans="1:19">
      <c r="A1485" s="95"/>
      <c r="B1485" s="95"/>
      <c r="C1485" s="95"/>
      <c r="D1485" s="95"/>
      <c r="E1485" s="95"/>
      <c r="F1485" s="95"/>
      <c r="G1485" s="96"/>
      <c r="H1485" s="96"/>
      <c r="I1485" s="97"/>
      <c r="J1485" s="97"/>
      <c r="K1485" s="97"/>
      <c r="L1485" s="97"/>
      <c r="M1485" s="97"/>
      <c r="N1485" s="98" t="str">
        <f ca="1" t="shared" si="92"/>
        <v/>
      </c>
      <c r="O1485" s="98" t="str">
        <f ca="1">IF(A1485="","",IF(ISERROR(MATCH($I1485,SorP!B:B,0)),"",INDIRECT("'SorP'!$A$"&amp;MATCH($N1485&amp;$I1485,SorP!C:C,0))))</f>
        <v/>
      </c>
      <c r="P1485" s="99"/>
      <c r="Q1485" s="74" t="str">
        <f t="shared" si="93"/>
        <v/>
      </c>
      <c r="R1485" s="74" t="b">
        <f t="shared" si="94"/>
        <v>1</v>
      </c>
      <c r="S1485" s="74" t="str">
        <f t="shared" si="95"/>
        <v/>
      </c>
    </row>
    <row r="1486" s="74" customFormat="1" ht="20.15" customHeight="1" spans="1:19">
      <c r="A1486" s="95"/>
      <c r="B1486" s="95"/>
      <c r="C1486" s="95"/>
      <c r="D1486" s="95"/>
      <c r="E1486" s="95"/>
      <c r="F1486" s="95"/>
      <c r="G1486" s="96"/>
      <c r="H1486" s="96"/>
      <c r="I1486" s="97"/>
      <c r="J1486" s="97"/>
      <c r="K1486" s="97"/>
      <c r="L1486" s="97"/>
      <c r="M1486" s="97"/>
      <c r="N1486" s="98" t="str">
        <f ca="1" t="shared" si="92"/>
        <v/>
      </c>
      <c r="O1486" s="98" t="str">
        <f ca="1">IF(A1486="","",IF(ISERROR(MATCH($I1486,SorP!B:B,0)),"",INDIRECT("'SorP'!$A$"&amp;MATCH($N1486&amp;$I1486,SorP!C:C,0))))</f>
        <v/>
      </c>
      <c r="P1486" s="99"/>
      <c r="Q1486" s="74" t="str">
        <f t="shared" si="93"/>
        <v/>
      </c>
      <c r="R1486" s="74" t="b">
        <f t="shared" si="94"/>
        <v>1</v>
      </c>
      <c r="S1486" s="74" t="str">
        <f t="shared" si="95"/>
        <v/>
      </c>
    </row>
    <row r="1487" s="74" customFormat="1" ht="20.15" customHeight="1" spans="1:19">
      <c r="A1487" s="95"/>
      <c r="B1487" s="95"/>
      <c r="C1487" s="95"/>
      <c r="D1487" s="95"/>
      <c r="E1487" s="95"/>
      <c r="F1487" s="95"/>
      <c r="G1487" s="96"/>
      <c r="H1487" s="96"/>
      <c r="I1487" s="97"/>
      <c r="J1487" s="97"/>
      <c r="K1487" s="97"/>
      <c r="L1487" s="97"/>
      <c r="M1487" s="97"/>
      <c r="N1487" s="98" t="str">
        <f ca="1" t="shared" si="92"/>
        <v/>
      </c>
      <c r="O1487" s="98" t="str">
        <f ca="1">IF(A1487="","",IF(ISERROR(MATCH($I1487,SorP!B:B,0)),"",INDIRECT("'SorP'!$A$"&amp;MATCH($N1487&amp;$I1487,SorP!C:C,0))))</f>
        <v/>
      </c>
      <c r="P1487" s="99"/>
      <c r="Q1487" s="74" t="str">
        <f t="shared" si="93"/>
        <v/>
      </c>
      <c r="R1487" s="74" t="b">
        <f t="shared" si="94"/>
        <v>1</v>
      </c>
      <c r="S1487" s="74" t="str">
        <f t="shared" si="95"/>
        <v/>
      </c>
    </row>
    <row r="1488" s="74" customFormat="1" ht="20.15" customHeight="1" spans="1:19">
      <c r="A1488" s="95"/>
      <c r="B1488" s="95"/>
      <c r="C1488" s="95"/>
      <c r="D1488" s="95"/>
      <c r="E1488" s="95"/>
      <c r="F1488" s="95"/>
      <c r="G1488" s="96"/>
      <c r="H1488" s="96"/>
      <c r="I1488" s="97"/>
      <c r="J1488" s="97"/>
      <c r="K1488" s="97"/>
      <c r="L1488" s="97"/>
      <c r="M1488" s="97"/>
      <c r="N1488" s="98" t="str">
        <f ca="1" t="shared" si="92"/>
        <v/>
      </c>
      <c r="O1488" s="98" t="str">
        <f ca="1">IF(A1488="","",IF(ISERROR(MATCH($I1488,SorP!B:B,0)),"",INDIRECT("'SorP'!$A$"&amp;MATCH($N1488&amp;$I1488,SorP!C:C,0))))</f>
        <v/>
      </c>
      <c r="P1488" s="99"/>
      <c r="Q1488" s="74" t="str">
        <f t="shared" si="93"/>
        <v/>
      </c>
      <c r="R1488" s="74" t="b">
        <f t="shared" si="94"/>
        <v>1</v>
      </c>
      <c r="S1488" s="74" t="str">
        <f t="shared" si="95"/>
        <v/>
      </c>
    </row>
    <row r="1489" s="74" customFormat="1" ht="20.15" customHeight="1" spans="1:19">
      <c r="A1489" s="95"/>
      <c r="B1489" s="95"/>
      <c r="C1489" s="95"/>
      <c r="D1489" s="95"/>
      <c r="E1489" s="95"/>
      <c r="F1489" s="95"/>
      <c r="G1489" s="96"/>
      <c r="H1489" s="96"/>
      <c r="I1489" s="97"/>
      <c r="J1489" s="97"/>
      <c r="K1489" s="97"/>
      <c r="L1489" s="97"/>
      <c r="M1489" s="97"/>
      <c r="N1489" s="98" t="str">
        <f ca="1" t="shared" si="92"/>
        <v/>
      </c>
      <c r="O1489" s="98" t="str">
        <f ca="1">IF(A1489="","",IF(ISERROR(MATCH($I1489,SorP!B:B,0)),"",INDIRECT("'SorP'!$A$"&amp;MATCH($N1489&amp;$I1489,SorP!C:C,0))))</f>
        <v/>
      </c>
      <c r="P1489" s="99"/>
      <c r="Q1489" s="74" t="str">
        <f t="shared" si="93"/>
        <v/>
      </c>
      <c r="R1489" s="74" t="b">
        <f t="shared" si="94"/>
        <v>1</v>
      </c>
      <c r="S1489" s="74" t="str">
        <f t="shared" si="95"/>
        <v/>
      </c>
    </row>
    <row r="1490" s="74" customFormat="1" ht="20.15" customHeight="1" spans="1:19">
      <c r="A1490" s="95"/>
      <c r="B1490" s="95"/>
      <c r="C1490" s="95"/>
      <c r="D1490" s="95"/>
      <c r="E1490" s="95"/>
      <c r="F1490" s="95"/>
      <c r="G1490" s="96"/>
      <c r="H1490" s="96"/>
      <c r="I1490" s="97"/>
      <c r="J1490" s="97"/>
      <c r="K1490" s="97"/>
      <c r="L1490" s="97"/>
      <c r="M1490" s="97"/>
      <c r="N1490" s="98" t="str">
        <f ca="1" t="shared" si="92"/>
        <v/>
      </c>
      <c r="O1490" s="98" t="str">
        <f ca="1">IF(A1490="","",IF(ISERROR(MATCH($I1490,SorP!B:B,0)),"",INDIRECT("'SorP'!$A$"&amp;MATCH($N1490&amp;$I1490,SorP!C:C,0))))</f>
        <v/>
      </c>
      <c r="P1490" s="99"/>
      <c r="Q1490" s="74" t="str">
        <f t="shared" si="93"/>
        <v/>
      </c>
      <c r="R1490" s="74" t="b">
        <f t="shared" si="94"/>
        <v>1</v>
      </c>
      <c r="S1490" s="74" t="str">
        <f t="shared" si="95"/>
        <v/>
      </c>
    </row>
    <row r="1491" s="74" customFormat="1" ht="20.15" customHeight="1" spans="1:19">
      <c r="A1491" s="95"/>
      <c r="B1491" s="95"/>
      <c r="C1491" s="95"/>
      <c r="D1491" s="95"/>
      <c r="E1491" s="95"/>
      <c r="F1491" s="95"/>
      <c r="G1491" s="96"/>
      <c r="H1491" s="96"/>
      <c r="I1491" s="97"/>
      <c r="J1491" s="97"/>
      <c r="K1491" s="97"/>
      <c r="L1491" s="97"/>
      <c r="M1491" s="97"/>
      <c r="N1491" s="98" t="str">
        <f ca="1" t="shared" si="92"/>
        <v/>
      </c>
      <c r="O1491" s="98" t="str">
        <f ca="1">IF(A1491="","",IF(ISERROR(MATCH($I1491,SorP!B:B,0)),"",INDIRECT("'SorP'!$A$"&amp;MATCH($N1491&amp;$I1491,SorP!C:C,0))))</f>
        <v/>
      </c>
      <c r="P1491" s="99"/>
      <c r="Q1491" s="74" t="str">
        <f t="shared" si="93"/>
        <v/>
      </c>
      <c r="R1491" s="74" t="b">
        <f t="shared" si="94"/>
        <v>1</v>
      </c>
      <c r="S1491" s="74" t="str">
        <f t="shared" si="95"/>
        <v/>
      </c>
    </row>
    <row r="1492" s="74" customFormat="1" ht="20.15" customHeight="1" spans="1:19">
      <c r="A1492" s="95"/>
      <c r="B1492" s="95"/>
      <c r="C1492" s="95"/>
      <c r="D1492" s="95"/>
      <c r="E1492" s="95"/>
      <c r="F1492" s="95"/>
      <c r="G1492" s="96"/>
      <c r="H1492" s="96"/>
      <c r="I1492" s="97"/>
      <c r="J1492" s="97"/>
      <c r="K1492" s="97"/>
      <c r="L1492" s="97"/>
      <c r="M1492" s="97"/>
      <c r="N1492" s="98" t="str">
        <f ca="1" t="shared" si="92"/>
        <v/>
      </c>
      <c r="O1492" s="98" t="str">
        <f ca="1">IF(A1492="","",IF(ISERROR(MATCH($I1492,SorP!B:B,0)),"",INDIRECT("'SorP'!$A$"&amp;MATCH($N1492&amp;$I1492,SorP!C:C,0))))</f>
        <v/>
      </c>
      <c r="P1492" s="99"/>
      <c r="Q1492" s="74" t="str">
        <f t="shared" si="93"/>
        <v/>
      </c>
      <c r="R1492" s="74" t="b">
        <f t="shared" si="94"/>
        <v>1</v>
      </c>
      <c r="S1492" s="74" t="str">
        <f t="shared" si="95"/>
        <v/>
      </c>
    </row>
    <row r="1493" s="74" customFormat="1" ht="20.15" customHeight="1" spans="1:19">
      <c r="A1493" s="95"/>
      <c r="B1493" s="95"/>
      <c r="C1493" s="95"/>
      <c r="D1493" s="95"/>
      <c r="E1493" s="95"/>
      <c r="F1493" s="95"/>
      <c r="G1493" s="96"/>
      <c r="H1493" s="96"/>
      <c r="I1493" s="97"/>
      <c r="J1493" s="97"/>
      <c r="K1493" s="97"/>
      <c r="L1493" s="97"/>
      <c r="M1493" s="97"/>
      <c r="N1493" s="98" t="str">
        <f ca="1" t="shared" si="92"/>
        <v/>
      </c>
      <c r="O1493" s="98" t="str">
        <f ca="1">IF(A1493="","",IF(ISERROR(MATCH($I1493,SorP!B:B,0)),"",INDIRECT("'SorP'!$A$"&amp;MATCH($N1493&amp;$I1493,SorP!C:C,0))))</f>
        <v/>
      </c>
      <c r="P1493" s="99"/>
      <c r="Q1493" s="74" t="str">
        <f t="shared" si="93"/>
        <v/>
      </c>
      <c r="R1493" s="74" t="b">
        <f t="shared" si="94"/>
        <v>1</v>
      </c>
      <c r="S1493" s="74" t="str">
        <f t="shared" si="95"/>
        <v/>
      </c>
    </row>
    <row r="1494" s="74" customFormat="1" ht="20.15" customHeight="1" spans="1:19">
      <c r="A1494" s="95"/>
      <c r="B1494" s="95"/>
      <c r="C1494" s="95"/>
      <c r="D1494" s="95"/>
      <c r="E1494" s="95"/>
      <c r="F1494" s="95"/>
      <c r="G1494" s="96"/>
      <c r="H1494" s="96"/>
      <c r="I1494" s="97"/>
      <c r="J1494" s="97"/>
      <c r="K1494" s="97"/>
      <c r="L1494" s="97"/>
      <c r="M1494" s="97"/>
      <c r="N1494" s="98" t="str">
        <f ca="1" t="shared" si="92"/>
        <v/>
      </c>
      <c r="O1494" s="98" t="str">
        <f ca="1">IF(A1494="","",IF(ISERROR(MATCH($I1494,SorP!B:B,0)),"",INDIRECT("'SorP'!$A$"&amp;MATCH($N1494&amp;$I1494,SorP!C:C,0))))</f>
        <v/>
      </c>
      <c r="P1494" s="99"/>
      <c r="Q1494" s="74" t="str">
        <f t="shared" si="93"/>
        <v/>
      </c>
      <c r="R1494" s="74" t="b">
        <f t="shared" si="94"/>
        <v>1</v>
      </c>
      <c r="S1494" s="74" t="str">
        <f t="shared" si="95"/>
        <v/>
      </c>
    </row>
    <row r="1495" s="74" customFormat="1" ht="20.15" customHeight="1" spans="1:19">
      <c r="A1495" s="95"/>
      <c r="B1495" s="95"/>
      <c r="C1495" s="95"/>
      <c r="D1495" s="95"/>
      <c r="E1495" s="95"/>
      <c r="F1495" s="95"/>
      <c r="G1495" s="96"/>
      <c r="H1495" s="96"/>
      <c r="I1495" s="97"/>
      <c r="J1495" s="97"/>
      <c r="K1495" s="97"/>
      <c r="L1495" s="97"/>
      <c r="M1495" s="97"/>
      <c r="N1495" s="98" t="str">
        <f ca="1" t="shared" si="92"/>
        <v/>
      </c>
      <c r="O1495" s="98" t="str">
        <f ca="1">IF(A1495="","",IF(ISERROR(MATCH($I1495,SorP!B:B,0)),"",INDIRECT("'SorP'!$A$"&amp;MATCH($N1495&amp;$I1495,SorP!C:C,0))))</f>
        <v/>
      </c>
      <c r="P1495" s="99"/>
      <c r="Q1495" s="74" t="str">
        <f t="shared" si="93"/>
        <v/>
      </c>
      <c r="R1495" s="74" t="b">
        <f t="shared" si="94"/>
        <v>1</v>
      </c>
      <c r="S1495" s="74" t="str">
        <f t="shared" si="95"/>
        <v/>
      </c>
    </row>
    <row r="1496" s="74" customFormat="1" ht="20.15" customHeight="1" spans="1:19">
      <c r="A1496" s="95"/>
      <c r="B1496" s="95"/>
      <c r="C1496" s="95"/>
      <c r="D1496" s="95"/>
      <c r="E1496" s="95"/>
      <c r="F1496" s="95"/>
      <c r="G1496" s="96"/>
      <c r="H1496" s="96"/>
      <c r="I1496" s="97"/>
      <c r="J1496" s="97"/>
      <c r="K1496" s="97"/>
      <c r="L1496" s="97"/>
      <c r="M1496" s="97"/>
      <c r="N1496" s="98" t="str">
        <f ca="1" t="shared" si="92"/>
        <v/>
      </c>
      <c r="O1496" s="98" t="str">
        <f ca="1">IF(A1496="","",IF(ISERROR(MATCH($I1496,SorP!B:B,0)),"",INDIRECT("'SorP'!$A$"&amp;MATCH($N1496&amp;$I1496,SorP!C:C,0))))</f>
        <v/>
      </c>
      <c r="P1496" s="99"/>
      <c r="Q1496" s="74" t="str">
        <f t="shared" si="93"/>
        <v/>
      </c>
      <c r="R1496" s="74" t="b">
        <f t="shared" si="94"/>
        <v>1</v>
      </c>
      <c r="S1496" s="74" t="str">
        <f t="shared" si="95"/>
        <v/>
      </c>
    </row>
    <row r="1497" s="74" customFormat="1" ht="20.15" customHeight="1" spans="1:19">
      <c r="A1497" s="95"/>
      <c r="B1497" s="95"/>
      <c r="C1497" s="95"/>
      <c r="D1497" s="95"/>
      <c r="E1497" s="95"/>
      <c r="F1497" s="95"/>
      <c r="G1497" s="96"/>
      <c r="H1497" s="96"/>
      <c r="I1497" s="97"/>
      <c r="J1497" s="97"/>
      <c r="K1497" s="97"/>
      <c r="L1497" s="97"/>
      <c r="M1497" s="97"/>
      <c r="N1497" s="98" t="str">
        <f ca="1" t="shared" si="92"/>
        <v/>
      </c>
      <c r="O1497" s="98" t="str">
        <f ca="1">IF(A1497="","",IF(ISERROR(MATCH($I1497,SorP!B:B,0)),"",INDIRECT("'SorP'!$A$"&amp;MATCH($N1497&amp;$I1497,SorP!C:C,0))))</f>
        <v/>
      </c>
      <c r="P1497" s="99"/>
      <c r="Q1497" s="74" t="str">
        <f t="shared" si="93"/>
        <v/>
      </c>
      <c r="R1497" s="74" t="b">
        <f t="shared" si="94"/>
        <v>1</v>
      </c>
      <c r="S1497" s="74" t="str">
        <f t="shared" si="95"/>
        <v/>
      </c>
    </row>
    <row r="1498" s="74" customFormat="1" ht="20.15" customHeight="1" spans="1:19">
      <c r="A1498" s="95"/>
      <c r="B1498" s="95"/>
      <c r="C1498" s="95"/>
      <c r="D1498" s="95"/>
      <c r="E1498" s="95"/>
      <c r="F1498" s="95"/>
      <c r="G1498" s="96"/>
      <c r="H1498" s="96"/>
      <c r="I1498" s="97"/>
      <c r="J1498" s="97"/>
      <c r="K1498" s="97"/>
      <c r="L1498" s="97"/>
      <c r="M1498" s="97"/>
      <c r="N1498" s="98" t="str">
        <f ca="1" t="shared" si="92"/>
        <v/>
      </c>
      <c r="O1498" s="98" t="str">
        <f ca="1">IF(A1498="","",IF(ISERROR(MATCH($I1498,SorP!B:B,0)),"",INDIRECT("'SorP'!$A$"&amp;MATCH($N1498&amp;$I1498,SorP!C:C,0))))</f>
        <v/>
      </c>
      <c r="P1498" s="99"/>
      <c r="Q1498" s="74" t="str">
        <f t="shared" si="93"/>
        <v/>
      </c>
      <c r="R1498" s="74" t="b">
        <f t="shared" si="94"/>
        <v>1</v>
      </c>
      <c r="S1498" s="74" t="str">
        <f t="shared" si="95"/>
        <v/>
      </c>
    </row>
    <row r="1499" s="74" customFormat="1" ht="20.15" customHeight="1" spans="1:19">
      <c r="A1499" s="95"/>
      <c r="B1499" s="95"/>
      <c r="C1499" s="95"/>
      <c r="D1499" s="95"/>
      <c r="E1499" s="95"/>
      <c r="F1499" s="95"/>
      <c r="G1499" s="96"/>
      <c r="H1499" s="96"/>
      <c r="I1499" s="97"/>
      <c r="J1499" s="97"/>
      <c r="K1499" s="97"/>
      <c r="L1499" s="97"/>
      <c r="M1499" s="97"/>
      <c r="N1499" s="98" t="str">
        <f ca="1" t="shared" si="92"/>
        <v/>
      </c>
      <c r="O1499" s="98" t="str">
        <f ca="1">IF(A1499="","",IF(ISERROR(MATCH($I1499,SorP!B:B,0)),"",INDIRECT("'SorP'!$A$"&amp;MATCH($N1499&amp;$I1499,SorP!C:C,0))))</f>
        <v/>
      </c>
      <c r="P1499" s="99"/>
      <c r="Q1499" s="74" t="str">
        <f t="shared" si="93"/>
        <v/>
      </c>
      <c r="R1499" s="74" t="b">
        <f t="shared" si="94"/>
        <v>1</v>
      </c>
      <c r="S1499" s="74" t="str">
        <f t="shared" si="95"/>
        <v/>
      </c>
    </row>
    <row r="1500" s="74" customFormat="1" ht="20.15" customHeight="1" spans="1:19">
      <c r="A1500" s="95"/>
      <c r="B1500" s="95"/>
      <c r="C1500" s="95"/>
      <c r="D1500" s="95"/>
      <c r="E1500" s="95"/>
      <c r="F1500" s="95"/>
      <c r="G1500" s="96"/>
      <c r="H1500" s="96"/>
      <c r="I1500" s="97"/>
      <c r="J1500" s="97"/>
      <c r="K1500" s="97"/>
      <c r="L1500" s="97"/>
      <c r="M1500" s="97"/>
      <c r="N1500" s="98" t="str">
        <f ca="1" t="shared" si="92"/>
        <v/>
      </c>
      <c r="O1500" s="98" t="str">
        <f ca="1">IF(A1500="","",IF(ISERROR(MATCH($I1500,SorP!B:B,0)),"",INDIRECT("'SorP'!$A$"&amp;MATCH($N1500&amp;$I1500,SorP!C:C,0))))</f>
        <v/>
      </c>
      <c r="P1500" s="99"/>
      <c r="Q1500" s="74" t="str">
        <f t="shared" si="93"/>
        <v/>
      </c>
      <c r="R1500" s="74" t="b">
        <f t="shared" si="94"/>
        <v>1</v>
      </c>
      <c r="S1500" s="74" t="str">
        <f t="shared" si="95"/>
        <v/>
      </c>
    </row>
    <row r="1501" s="74" customFormat="1" ht="20.15" customHeight="1" spans="1:19">
      <c r="A1501" s="95"/>
      <c r="B1501" s="95"/>
      <c r="C1501" s="95"/>
      <c r="D1501" s="95"/>
      <c r="E1501" s="95"/>
      <c r="F1501" s="95"/>
      <c r="G1501" s="96"/>
      <c r="H1501" s="96"/>
      <c r="I1501" s="97"/>
      <c r="J1501" s="97"/>
      <c r="K1501" s="97"/>
      <c r="L1501" s="97"/>
      <c r="M1501" s="97"/>
      <c r="N1501" s="98" t="str">
        <f ca="1" t="shared" si="92"/>
        <v/>
      </c>
      <c r="O1501" s="98" t="str">
        <f ca="1">IF(A1501="","",IF(ISERROR(MATCH($I1501,SorP!B:B,0)),"",INDIRECT("'SorP'!$A$"&amp;MATCH($N1501&amp;$I1501,SorP!C:C,0))))</f>
        <v/>
      </c>
      <c r="P1501" s="99"/>
      <c r="Q1501" s="74" t="str">
        <f t="shared" si="93"/>
        <v/>
      </c>
      <c r="R1501" s="74" t="b">
        <f t="shared" si="94"/>
        <v>1</v>
      </c>
      <c r="S1501" s="74" t="str">
        <f t="shared" si="95"/>
        <v/>
      </c>
    </row>
    <row r="1502" s="74" customFormat="1" ht="20.15" customHeight="1" spans="1:19">
      <c r="A1502" s="95"/>
      <c r="B1502" s="95"/>
      <c r="C1502" s="95"/>
      <c r="D1502" s="95"/>
      <c r="E1502" s="95"/>
      <c r="F1502" s="95"/>
      <c r="G1502" s="96"/>
      <c r="H1502" s="96"/>
      <c r="I1502" s="97"/>
      <c r="J1502" s="97"/>
      <c r="K1502" s="97"/>
      <c r="L1502" s="97"/>
      <c r="M1502" s="97"/>
      <c r="N1502" s="98" t="str">
        <f ca="1" t="shared" si="92"/>
        <v/>
      </c>
      <c r="O1502" s="98" t="str">
        <f ca="1">IF(A1502="","",IF(ISERROR(MATCH($I1502,SorP!B:B,0)),"",INDIRECT("'SorP'!$A$"&amp;MATCH($N1502&amp;$I1502,SorP!C:C,0))))</f>
        <v/>
      </c>
      <c r="P1502" s="99"/>
      <c r="Q1502" s="74" t="str">
        <f t="shared" si="93"/>
        <v/>
      </c>
      <c r="R1502" s="74" t="b">
        <f t="shared" si="94"/>
        <v>1</v>
      </c>
      <c r="S1502" s="74" t="str">
        <f t="shared" si="95"/>
        <v/>
      </c>
    </row>
    <row r="1503" s="74" customFormat="1" ht="20.15" customHeight="1" spans="1:19">
      <c r="A1503" s="95"/>
      <c r="B1503" s="95"/>
      <c r="C1503" s="95"/>
      <c r="D1503" s="95"/>
      <c r="E1503" s="95"/>
      <c r="F1503" s="95"/>
      <c r="G1503" s="96"/>
      <c r="H1503" s="96"/>
      <c r="I1503" s="97"/>
      <c r="J1503" s="97"/>
      <c r="K1503" s="97"/>
      <c r="L1503" s="97"/>
      <c r="M1503" s="97"/>
      <c r="N1503" s="98" t="str">
        <f ca="1" t="shared" si="92"/>
        <v/>
      </c>
      <c r="O1503" s="98" t="str">
        <f ca="1">IF(A1503="","",IF(ISERROR(MATCH($I1503,SorP!B:B,0)),"",INDIRECT("'SorP'!$A$"&amp;MATCH($N1503&amp;$I1503,SorP!C:C,0))))</f>
        <v/>
      </c>
      <c r="P1503" s="99"/>
      <c r="Q1503" s="74" t="str">
        <f t="shared" si="93"/>
        <v/>
      </c>
      <c r="R1503" s="74" t="b">
        <f t="shared" si="94"/>
        <v>1</v>
      </c>
      <c r="S1503" s="74" t="str">
        <f t="shared" si="95"/>
        <v/>
      </c>
    </row>
    <row r="1504" s="74" customFormat="1" ht="20.15" customHeight="1" spans="1:19">
      <c r="A1504" s="95"/>
      <c r="B1504" s="95"/>
      <c r="C1504" s="95"/>
      <c r="D1504" s="95"/>
      <c r="E1504" s="95"/>
      <c r="F1504" s="95"/>
      <c r="G1504" s="96"/>
      <c r="H1504" s="96"/>
      <c r="I1504" s="97"/>
      <c r="J1504" s="97"/>
      <c r="K1504" s="97"/>
      <c r="L1504" s="97"/>
      <c r="M1504" s="97"/>
      <c r="N1504" s="98" t="str">
        <f ca="1" t="shared" si="92"/>
        <v/>
      </c>
      <c r="O1504" s="98" t="str">
        <f ca="1">IF(A1504="","",IF(ISERROR(MATCH($I1504,SorP!B:B,0)),"",INDIRECT("'SorP'!$A$"&amp;MATCH($N1504&amp;$I1504,SorP!C:C,0))))</f>
        <v/>
      </c>
      <c r="P1504" s="99"/>
      <c r="Q1504" s="74" t="str">
        <f t="shared" si="93"/>
        <v/>
      </c>
      <c r="R1504" s="74" t="b">
        <f t="shared" si="94"/>
        <v>1</v>
      </c>
      <c r="S1504" s="74" t="str">
        <f t="shared" si="95"/>
        <v/>
      </c>
    </row>
    <row r="1505" s="74" customFormat="1" ht="20.15" customHeight="1" spans="1:19">
      <c r="A1505" s="95"/>
      <c r="B1505" s="95"/>
      <c r="C1505" s="95"/>
      <c r="D1505" s="95"/>
      <c r="E1505" s="95"/>
      <c r="F1505" s="95"/>
      <c r="G1505" s="96"/>
      <c r="H1505" s="96"/>
      <c r="I1505" s="97"/>
      <c r="J1505" s="97"/>
      <c r="K1505" s="97"/>
      <c r="L1505" s="97"/>
      <c r="M1505" s="97"/>
      <c r="N1505" s="98" t="str">
        <f ca="1" t="shared" si="92"/>
        <v/>
      </c>
      <c r="O1505" s="98" t="str">
        <f ca="1">IF(A1505="","",IF(ISERROR(MATCH($I1505,SorP!B:B,0)),"",INDIRECT("'SorP'!$A$"&amp;MATCH($N1505&amp;$I1505,SorP!C:C,0))))</f>
        <v/>
      </c>
      <c r="P1505" s="99"/>
      <c r="Q1505" s="74" t="str">
        <f t="shared" si="93"/>
        <v/>
      </c>
      <c r="R1505" s="74" t="b">
        <f t="shared" si="94"/>
        <v>1</v>
      </c>
      <c r="S1505" s="74" t="str">
        <f t="shared" si="95"/>
        <v/>
      </c>
    </row>
    <row r="1506" s="74" customFormat="1" ht="20.15" customHeight="1" spans="1:19">
      <c r="A1506" s="95"/>
      <c r="B1506" s="95"/>
      <c r="C1506" s="95"/>
      <c r="D1506" s="95"/>
      <c r="E1506" s="95"/>
      <c r="F1506" s="95"/>
      <c r="G1506" s="96"/>
      <c r="H1506" s="96"/>
      <c r="I1506" s="97"/>
      <c r="J1506" s="97"/>
      <c r="K1506" s="97"/>
      <c r="L1506" s="97"/>
      <c r="M1506" s="97"/>
      <c r="N1506" s="98" t="str">
        <f ca="1" t="shared" si="92"/>
        <v/>
      </c>
      <c r="O1506" s="98" t="str">
        <f ca="1">IF(A1506="","",IF(ISERROR(MATCH($I1506,SorP!B:B,0)),"",INDIRECT("'SorP'!$A$"&amp;MATCH($N1506&amp;$I1506,SorP!C:C,0))))</f>
        <v/>
      </c>
      <c r="P1506" s="99"/>
      <c r="Q1506" s="74" t="str">
        <f t="shared" si="93"/>
        <v/>
      </c>
      <c r="R1506" s="74" t="b">
        <f t="shared" si="94"/>
        <v>1</v>
      </c>
      <c r="S1506" s="74" t="str">
        <f t="shared" si="95"/>
        <v/>
      </c>
    </row>
    <row r="1507" s="74" customFormat="1" ht="20.15" customHeight="1" spans="1:19">
      <c r="A1507" s="95"/>
      <c r="B1507" s="95"/>
      <c r="C1507" s="95"/>
      <c r="D1507" s="95"/>
      <c r="E1507" s="95"/>
      <c r="F1507" s="95"/>
      <c r="G1507" s="96"/>
      <c r="H1507" s="96"/>
      <c r="I1507" s="97"/>
      <c r="J1507" s="97"/>
      <c r="K1507" s="97"/>
      <c r="L1507" s="97"/>
      <c r="M1507" s="97"/>
      <c r="N1507" s="98" t="str">
        <f ca="1" t="shared" si="92"/>
        <v/>
      </c>
      <c r="O1507" s="98" t="str">
        <f ca="1">IF(A1507="","",IF(ISERROR(MATCH($I1507,SorP!B:B,0)),"",INDIRECT("'SorP'!$A$"&amp;MATCH($N1507&amp;$I1507,SorP!C:C,0))))</f>
        <v/>
      </c>
      <c r="P1507" s="99"/>
      <c r="Q1507" s="74" t="str">
        <f t="shared" si="93"/>
        <v/>
      </c>
      <c r="R1507" s="74" t="b">
        <f t="shared" si="94"/>
        <v>1</v>
      </c>
      <c r="S1507" s="74" t="str">
        <f t="shared" si="95"/>
        <v/>
      </c>
    </row>
    <row r="1508" s="74" customFormat="1" ht="20.15" customHeight="1" spans="1:19">
      <c r="A1508" s="95"/>
      <c r="B1508" s="95"/>
      <c r="C1508" s="95"/>
      <c r="D1508" s="95"/>
      <c r="E1508" s="95"/>
      <c r="F1508" s="95"/>
      <c r="G1508" s="96"/>
      <c r="H1508" s="96"/>
      <c r="I1508" s="97"/>
      <c r="J1508" s="97"/>
      <c r="K1508" s="97"/>
      <c r="L1508" s="97"/>
      <c r="M1508" s="97"/>
      <c r="N1508" s="98" t="str">
        <f ca="1" t="shared" si="92"/>
        <v/>
      </c>
      <c r="O1508" s="98" t="str">
        <f ca="1">IF(A1508="","",IF(ISERROR(MATCH($I1508,SorP!B:B,0)),"",INDIRECT("'SorP'!$A$"&amp;MATCH($N1508&amp;$I1508,SorP!C:C,0))))</f>
        <v/>
      </c>
      <c r="P1508" s="99"/>
      <c r="Q1508" s="74" t="str">
        <f t="shared" si="93"/>
        <v/>
      </c>
      <c r="R1508" s="74" t="b">
        <f t="shared" si="94"/>
        <v>1</v>
      </c>
      <c r="S1508" s="74" t="str">
        <f t="shared" si="95"/>
        <v/>
      </c>
    </row>
    <row r="1509" s="74" customFormat="1" ht="20.15" customHeight="1" spans="1:19">
      <c r="A1509" s="95"/>
      <c r="B1509" s="95"/>
      <c r="C1509" s="95"/>
      <c r="D1509" s="95"/>
      <c r="E1509" s="95"/>
      <c r="F1509" s="95"/>
      <c r="G1509" s="96"/>
      <c r="H1509" s="96"/>
      <c r="I1509" s="97"/>
      <c r="J1509" s="97"/>
      <c r="K1509" s="97"/>
      <c r="L1509" s="97"/>
      <c r="M1509" s="97"/>
      <c r="N1509" s="98" t="str">
        <f ca="1" t="shared" si="92"/>
        <v/>
      </c>
      <c r="O1509" s="98" t="str">
        <f ca="1">IF(A1509="","",IF(ISERROR(MATCH($I1509,SorP!B:B,0)),"",INDIRECT("'SorP'!$A$"&amp;MATCH($N1509&amp;$I1509,SorP!C:C,0))))</f>
        <v/>
      </c>
      <c r="P1509" s="99"/>
      <c r="Q1509" s="74" t="str">
        <f t="shared" si="93"/>
        <v/>
      </c>
      <c r="R1509" s="74" t="b">
        <f t="shared" si="94"/>
        <v>1</v>
      </c>
      <c r="S1509" s="74" t="str">
        <f t="shared" si="95"/>
        <v/>
      </c>
    </row>
    <row r="1510" s="74" customFormat="1" ht="20.15" customHeight="1" spans="1:19">
      <c r="A1510" s="95"/>
      <c r="B1510" s="95"/>
      <c r="C1510" s="95"/>
      <c r="D1510" s="95"/>
      <c r="E1510" s="95"/>
      <c r="F1510" s="95"/>
      <c r="G1510" s="96"/>
      <c r="H1510" s="96"/>
      <c r="I1510" s="97"/>
      <c r="J1510" s="97"/>
      <c r="K1510" s="97"/>
      <c r="L1510" s="97"/>
      <c r="M1510" s="97"/>
      <c r="N1510" s="98" t="str">
        <f ca="1" t="shared" si="92"/>
        <v/>
      </c>
      <c r="O1510" s="98" t="str">
        <f ca="1">IF(A1510="","",IF(ISERROR(MATCH($I1510,SorP!B:B,0)),"",INDIRECT("'SorP'!$A$"&amp;MATCH($N1510&amp;$I1510,SorP!C:C,0))))</f>
        <v/>
      </c>
      <c r="P1510" s="99"/>
      <c r="Q1510" s="74" t="str">
        <f t="shared" si="93"/>
        <v/>
      </c>
      <c r="R1510" s="74" t="b">
        <f t="shared" si="94"/>
        <v>1</v>
      </c>
      <c r="S1510" s="74" t="str">
        <f t="shared" si="95"/>
        <v/>
      </c>
    </row>
    <row r="1511" s="74" customFormat="1" ht="20.15" customHeight="1" spans="1:19">
      <c r="A1511" s="95"/>
      <c r="B1511" s="95"/>
      <c r="C1511" s="95"/>
      <c r="D1511" s="95"/>
      <c r="E1511" s="95"/>
      <c r="F1511" s="95"/>
      <c r="G1511" s="96"/>
      <c r="H1511" s="96"/>
      <c r="I1511" s="97"/>
      <c r="J1511" s="97"/>
      <c r="K1511" s="97"/>
      <c r="L1511" s="97"/>
      <c r="M1511" s="97"/>
      <c r="N1511" s="98" t="str">
        <f ca="1" t="shared" si="92"/>
        <v/>
      </c>
      <c r="O1511" s="98" t="str">
        <f ca="1">IF(A1511="","",IF(ISERROR(MATCH($I1511,SorP!B:B,0)),"",INDIRECT("'SorP'!$A$"&amp;MATCH($N1511&amp;$I1511,SorP!C:C,0))))</f>
        <v/>
      </c>
      <c r="P1511" s="99"/>
      <c r="Q1511" s="74" t="str">
        <f t="shared" si="93"/>
        <v/>
      </c>
      <c r="R1511" s="74" t="b">
        <f t="shared" si="94"/>
        <v>1</v>
      </c>
      <c r="S1511" s="74" t="str">
        <f t="shared" si="95"/>
        <v/>
      </c>
    </row>
    <row r="1512" s="74" customFormat="1" ht="20.15" customHeight="1" spans="1:19">
      <c r="A1512" s="95"/>
      <c r="B1512" s="95"/>
      <c r="C1512" s="95"/>
      <c r="D1512" s="95"/>
      <c r="E1512" s="95"/>
      <c r="F1512" s="95"/>
      <c r="G1512" s="96"/>
      <c r="H1512" s="96"/>
      <c r="I1512" s="97"/>
      <c r="J1512" s="97"/>
      <c r="K1512" s="97"/>
      <c r="L1512" s="97"/>
      <c r="M1512" s="97"/>
      <c r="N1512" s="98" t="str">
        <f ca="1" t="shared" si="92"/>
        <v/>
      </c>
      <c r="O1512" s="98" t="str">
        <f ca="1">IF(A1512="","",IF(ISERROR(MATCH($I1512,SorP!B:B,0)),"",INDIRECT("'SorP'!$A$"&amp;MATCH($N1512&amp;$I1512,SorP!C:C,0))))</f>
        <v/>
      </c>
      <c r="P1512" s="99"/>
      <c r="Q1512" s="74" t="str">
        <f t="shared" si="93"/>
        <v/>
      </c>
      <c r="R1512" s="74" t="b">
        <f t="shared" si="94"/>
        <v>1</v>
      </c>
      <c r="S1512" s="74" t="str">
        <f t="shared" si="95"/>
        <v/>
      </c>
    </row>
    <row r="1513" s="74" customFormat="1" ht="20.15" customHeight="1" spans="1:19">
      <c r="A1513" s="95"/>
      <c r="B1513" s="95"/>
      <c r="C1513" s="95"/>
      <c r="D1513" s="95"/>
      <c r="E1513" s="95"/>
      <c r="F1513" s="95"/>
      <c r="G1513" s="96"/>
      <c r="H1513" s="96"/>
      <c r="I1513" s="97"/>
      <c r="J1513" s="97"/>
      <c r="K1513" s="97"/>
      <c r="L1513" s="97"/>
      <c r="M1513" s="97"/>
      <c r="N1513" s="98" t="str">
        <f ca="1" t="shared" si="92"/>
        <v/>
      </c>
      <c r="O1513" s="98" t="str">
        <f ca="1">IF(A1513="","",IF(ISERROR(MATCH($I1513,SorP!B:B,0)),"",INDIRECT("'SorP'!$A$"&amp;MATCH($N1513&amp;$I1513,SorP!C:C,0))))</f>
        <v/>
      </c>
      <c r="P1513" s="99"/>
      <c r="Q1513" s="74" t="str">
        <f t="shared" si="93"/>
        <v/>
      </c>
      <c r="R1513" s="74" t="b">
        <f t="shared" si="94"/>
        <v>1</v>
      </c>
      <c r="S1513" s="74" t="str">
        <f t="shared" si="95"/>
        <v/>
      </c>
    </row>
    <row r="1514" s="74" customFormat="1" ht="20.15" customHeight="1" spans="1:19">
      <c r="A1514" s="95"/>
      <c r="B1514" s="95"/>
      <c r="C1514" s="95"/>
      <c r="D1514" s="95"/>
      <c r="E1514" s="95"/>
      <c r="F1514" s="95"/>
      <c r="G1514" s="96"/>
      <c r="H1514" s="96"/>
      <c r="I1514" s="97"/>
      <c r="J1514" s="97"/>
      <c r="K1514" s="97"/>
      <c r="L1514" s="97"/>
      <c r="M1514" s="97"/>
      <c r="N1514" s="98" t="str">
        <f ca="1" t="shared" si="92"/>
        <v/>
      </c>
      <c r="O1514" s="98" t="str">
        <f ca="1">IF(A1514="","",IF(ISERROR(MATCH($I1514,SorP!B:B,0)),"",INDIRECT("'SorP'!$A$"&amp;MATCH($N1514&amp;$I1514,SorP!C:C,0))))</f>
        <v/>
      </c>
      <c r="P1514" s="99"/>
      <c r="Q1514" s="74" t="str">
        <f t="shared" si="93"/>
        <v/>
      </c>
      <c r="R1514" s="74" t="b">
        <f t="shared" si="94"/>
        <v>1</v>
      </c>
      <c r="S1514" s="74" t="str">
        <f t="shared" si="95"/>
        <v/>
      </c>
    </row>
    <row r="1515" s="74" customFormat="1" ht="20.15" customHeight="1" spans="1:19">
      <c r="A1515" s="95"/>
      <c r="B1515" s="95"/>
      <c r="C1515" s="95"/>
      <c r="D1515" s="95"/>
      <c r="E1515" s="95"/>
      <c r="F1515" s="95"/>
      <c r="G1515" s="96"/>
      <c r="H1515" s="96"/>
      <c r="I1515" s="97"/>
      <c r="J1515" s="97"/>
      <c r="K1515" s="97"/>
      <c r="L1515" s="97"/>
      <c r="M1515" s="97"/>
      <c r="N1515" s="98" t="str">
        <f ca="1" t="shared" si="92"/>
        <v/>
      </c>
      <c r="O1515" s="98" t="str">
        <f ca="1">IF(A1515="","",IF(ISERROR(MATCH($I1515,SorP!B:B,0)),"",INDIRECT("'SorP'!$A$"&amp;MATCH($N1515&amp;$I1515,SorP!C:C,0))))</f>
        <v/>
      </c>
      <c r="P1515" s="99"/>
      <c r="Q1515" s="74" t="str">
        <f t="shared" si="93"/>
        <v/>
      </c>
      <c r="R1515" s="74" t="b">
        <f t="shared" si="94"/>
        <v>1</v>
      </c>
      <c r="S1515" s="74" t="str">
        <f t="shared" si="95"/>
        <v/>
      </c>
    </row>
    <row r="1516" s="74" customFormat="1" ht="20.15" customHeight="1" spans="1:19">
      <c r="A1516" s="95"/>
      <c r="B1516" s="95"/>
      <c r="C1516" s="95"/>
      <c r="D1516" s="95"/>
      <c r="E1516" s="95"/>
      <c r="F1516" s="95"/>
      <c r="G1516" s="96"/>
      <c r="H1516" s="96"/>
      <c r="I1516" s="97"/>
      <c r="J1516" s="97"/>
      <c r="K1516" s="97"/>
      <c r="L1516" s="97"/>
      <c r="M1516" s="97"/>
      <c r="N1516" s="98" t="str">
        <f ca="1" t="shared" si="92"/>
        <v/>
      </c>
      <c r="O1516" s="98" t="str">
        <f ca="1">IF(A1516="","",IF(ISERROR(MATCH($I1516,SorP!B:B,0)),"",INDIRECT("'SorP'!$A$"&amp;MATCH($N1516&amp;$I1516,SorP!C:C,0))))</f>
        <v/>
      </c>
      <c r="P1516" s="99"/>
      <c r="Q1516" s="74" t="str">
        <f t="shared" si="93"/>
        <v/>
      </c>
      <c r="R1516" s="74" t="b">
        <f t="shared" si="94"/>
        <v>1</v>
      </c>
      <c r="S1516" s="74" t="str">
        <f t="shared" si="95"/>
        <v/>
      </c>
    </row>
    <row r="1517" s="74" customFormat="1" ht="20.15" customHeight="1" spans="1:19">
      <c r="A1517" s="95"/>
      <c r="B1517" s="95"/>
      <c r="C1517" s="95"/>
      <c r="D1517" s="95"/>
      <c r="E1517" s="95"/>
      <c r="F1517" s="95"/>
      <c r="G1517" s="96"/>
      <c r="H1517" s="96"/>
      <c r="I1517" s="97"/>
      <c r="J1517" s="97"/>
      <c r="K1517" s="97"/>
      <c r="L1517" s="97"/>
      <c r="M1517" s="97"/>
      <c r="N1517" s="98" t="str">
        <f ca="1" t="shared" si="92"/>
        <v/>
      </c>
      <c r="O1517" s="98" t="str">
        <f ca="1">IF(A1517="","",IF(ISERROR(MATCH($I1517,SorP!B:B,0)),"",INDIRECT("'SorP'!$A$"&amp;MATCH($N1517&amp;$I1517,SorP!C:C,0))))</f>
        <v/>
      </c>
      <c r="P1517" s="99"/>
      <c r="Q1517" s="74" t="str">
        <f t="shared" si="93"/>
        <v/>
      </c>
      <c r="R1517" s="74" t="b">
        <f t="shared" si="94"/>
        <v>1</v>
      </c>
      <c r="S1517" s="74" t="str">
        <f t="shared" si="95"/>
        <v/>
      </c>
    </row>
    <row r="1518" s="74" customFormat="1" ht="20.15" customHeight="1" spans="1:19">
      <c r="A1518" s="95"/>
      <c r="B1518" s="95"/>
      <c r="C1518" s="95"/>
      <c r="D1518" s="95"/>
      <c r="E1518" s="95"/>
      <c r="F1518" s="95"/>
      <c r="G1518" s="96"/>
      <c r="H1518" s="96"/>
      <c r="I1518" s="97"/>
      <c r="J1518" s="97"/>
      <c r="K1518" s="97"/>
      <c r="L1518" s="97"/>
      <c r="M1518" s="97"/>
      <c r="N1518" s="98" t="str">
        <f ca="1" t="shared" si="92"/>
        <v/>
      </c>
      <c r="O1518" s="98" t="str">
        <f ca="1">IF(A1518="","",IF(ISERROR(MATCH($I1518,SorP!B:B,0)),"",INDIRECT("'SorP'!$A$"&amp;MATCH($N1518&amp;$I1518,SorP!C:C,0))))</f>
        <v/>
      </c>
      <c r="P1518" s="99"/>
      <c r="Q1518" s="74" t="str">
        <f t="shared" si="93"/>
        <v/>
      </c>
      <c r="R1518" s="74" t="b">
        <f t="shared" si="94"/>
        <v>1</v>
      </c>
      <c r="S1518" s="74" t="str">
        <f t="shared" si="95"/>
        <v/>
      </c>
    </row>
    <row r="1519" s="74" customFormat="1" ht="20.15" customHeight="1" spans="1:19">
      <c r="A1519" s="95"/>
      <c r="B1519" s="95"/>
      <c r="C1519" s="95"/>
      <c r="D1519" s="95"/>
      <c r="E1519" s="95"/>
      <c r="F1519" s="95"/>
      <c r="G1519" s="96"/>
      <c r="H1519" s="96"/>
      <c r="I1519" s="97"/>
      <c r="J1519" s="97"/>
      <c r="K1519" s="97"/>
      <c r="L1519" s="97"/>
      <c r="M1519" s="97"/>
      <c r="N1519" s="98" t="str">
        <f ca="1" t="shared" si="92"/>
        <v/>
      </c>
      <c r="O1519" s="98" t="str">
        <f ca="1">IF(A1519="","",IF(ISERROR(MATCH($I1519,SorP!B:B,0)),"",INDIRECT("'SorP'!$A$"&amp;MATCH($N1519&amp;$I1519,SorP!C:C,0))))</f>
        <v/>
      </c>
      <c r="P1519" s="99"/>
      <c r="Q1519" s="74" t="str">
        <f t="shared" si="93"/>
        <v/>
      </c>
      <c r="R1519" s="74" t="b">
        <f t="shared" si="94"/>
        <v>1</v>
      </c>
      <c r="S1519" s="74" t="str">
        <f t="shared" si="95"/>
        <v/>
      </c>
    </row>
    <row r="1520" s="74" customFormat="1" ht="20.15" customHeight="1" spans="1:19">
      <c r="A1520" s="95"/>
      <c r="B1520" s="95"/>
      <c r="C1520" s="95"/>
      <c r="D1520" s="95"/>
      <c r="E1520" s="95"/>
      <c r="F1520" s="95"/>
      <c r="G1520" s="96"/>
      <c r="H1520" s="96"/>
      <c r="I1520" s="97"/>
      <c r="J1520" s="97"/>
      <c r="K1520" s="97"/>
      <c r="L1520" s="97"/>
      <c r="M1520" s="97"/>
      <c r="N1520" s="98" t="str">
        <f ca="1" t="shared" si="92"/>
        <v/>
      </c>
      <c r="O1520" s="98" t="str">
        <f ca="1">IF(A1520="","",IF(ISERROR(MATCH($I1520,SorP!B:B,0)),"",INDIRECT("'SorP'!$A$"&amp;MATCH($N1520&amp;$I1520,SorP!C:C,0))))</f>
        <v/>
      </c>
      <c r="P1520" s="99"/>
      <c r="Q1520" s="74" t="str">
        <f t="shared" si="93"/>
        <v/>
      </c>
      <c r="R1520" s="74" t="b">
        <f t="shared" si="94"/>
        <v>1</v>
      </c>
      <c r="S1520" s="74" t="str">
        <f t="shared" si="95"/>
        <v/>
      </c>
    </row>
    <row r="1521" s="74" customFormat="1" ht="20.15" customHeight="1" spans="1:19">
      <c r="A1521" s="95"/>
      <c r="B1521" s="95"/>
      <c r="C1521" s="95"/>
      <c r="D1521" s="95"/>
      <c r="E1521" s="95"/>
      <c r="F1521" s="95"/>
      <c r="G1521" s="96"/>
      <c r="H1521" s="96"/>
      <c r="I1521" s="97"/>
      <c r="J1521" s="97"/>
      <c r="K1521" s="97"/>
      <c r="L1521" s="97"/>
      <c r="M1521" s="97"/>
      <c r="N1521" s="98" t="str">
        <f ca="1" t="shared" si="92"/>
        <v/>
      </c>
      <c r="O1521" s="98" t="str">
        <f ca="1">IF(A1521="","",IF(ISERROR(MATCH($I1521,SorP!B:B,0)),"",INDIRECT("'SorP'!$A$"&amp;MATCH($N1521&amp;$I1521,SorP!C:C,0))))</f>
        <v/>
      </c>
      <c r="P1521" s="99"/>
      <c r="Q1521" s="74" t="str">
        <f t="shared" si="93"/>
        <v/>
      </c>
      <c r="R1521" s="74" t="b">
        <f t="shared" si="94"/>
        <v>1</v>
      </c>
      <c r="S1521" s="74" t="str">
        <f t="shared" si="95"/>
        <v/>
      </c>
    </row>
    <row r="1522" s="74" customFormat="1" ht="20.15" customHeight="1" spans="1:19">
      <c r="A1522" s="95"/>
      <c r="B1522" s="95"/>
      <c r="C1522" s="95"/>
      <c r="D1522" s="95"/>
      <c r="E1522" s="95"/>
      <c r="F1522" s="95"/>
      <c r="G1522" s="96"/>
      <c r="H1522" s="96"/>
      <c r="I1522" s="97"/>
      <c r="J1522" s="97"/>
      <c r="K1522" s="97"/>
      <c r="L1522" s="97"/>
      <c r="M1522" s="97"/>
      <c r="N1522" s="98" t="str">
        <f ca="1" t="shared" si="92"/>
        <v/>
      </c>
      <c r="O1522" s="98" t="str">
        <f ca="1">IF(A1522="","",IF(ISERROR(MATCH($I1522,SorP!B:B,0)),"",INDIRECT("'SorP'!$A$"&amp;MATCH($N1522&amp;$I1522,SorP!C:C,0))))</f>
        <v/>
      </c>
      <c r="P1522" s="99"/>
      <c r="Q1522" s="74" t="str">
        <f t="shared" si="93"/>
        <v/>
      </c>
      <c r="R1522" s="74" t="b">
        <f t="shared" si="94"/>
        <v>1</v>
      </c>
      <c r="S1522" s="74" t="str">
        <f t="shared" si="95"/>
        <v/>
      </c>
    </row>
    <row r="1523" s="74" customFormat="1" ht="20.15" customHeight="1" spans="1:19">
      <c r="A1523" s="95"/>
      <c r="B1523" s="95"/>
      <c r="C1523" s="95"/>
      <c r="D1523" s="95"/>
      <c r="E1523" s="95"/>
      <c r="F1523" s="95"/>
      <c r="G1523" s="96"/>
      <c r="H1523" s="96"/>
      <c r="I1523" s="97"/>
      <c r="J1523" s="97"/>
      <c r="K1523" s="97"/>
      <c r="L1523" s="97"/>
      <c r="M1523" s="97"/>
      <c r="N1523" s="98" t="str">
        <f ca="1" t="shared" si="92"/>
        <v/>
      </c>
      <c r="O1523" s="98" t="str">
        <f ca="1">IF(A1523="","",IF(ISERROR(MATCH($I1523,SorP!B:B,0)),"",INDIRECT("'SorP'!$A$"&amp;MATCH($N1523&amp;$I1523,SorP!C:C,0))))</f>
        <v/>
      </c>
      <c r="P1523" s="99"/>
      <c r="Q1523" s="74" t="str">
        <f t="shared" si="93"/>
        <v/>
      </c>
      <c r="R1523" s="74" t="b">
        <f t="shared" si="94"/>
        <v>1</v>
      </c>
      <c r="S1523" s="74" t="str">
        <f t="shared" si="95"/>
        <v/>
      </c>
    </row>
    <row r="1524" s="74" customFormat="1" ht="20.15" customHeight="1" spans="1:19">
      <c r="A1524" s="95"/>
      <c r="B1524" s="95"/>
      <c r="C1524" s="95"/>
      <c r="D1524" s="95"/>
      <c r="E1524" s="95"/>
      <c r="F1524" s="95"/>
      <c r="G1524" s="96"/>
      <c r="H1524" s="96"/>
      <c r="I1524" s="97"/>
      <c r="J1524" s="97"/>
      <c r="K1524" s="97"/>
      <c r="L1524" s="97"/>
      <c r="M1524" s="97"/>
      <c r="N1524" s="98" t="str">
        <f ca="1" t="shared" si="92"/>
        <v/>
      </c>
      <c r="O1524" s="98" t="str">
        <f ca="1">IF(A1524="","",IF(ISERROR(MATCH($I1524,SorP!B:B,0)),"",INDIRECT("'SorP'!$A$"&amp;MATCH($N1524&amp;$I1524,SorP!C:C,0))))</f>
        <v/>
      </c>
      <c r="P1524" s="99"/>
      <c r="Q1524" s="74" t="str">
        <f t="shared" si="93"/>
        <v/>
      </c>
      <c r="R1524" s="74" t="b">
        <f t="shared" si="94"/>
        <v>1</v>
      </c>
      <c r="S1524" s="74" t="str">
        <f t="shared" si="95"/>
        <v/>
      </c>
    </row>
    <row r="1525" s="74" customFormat="1" ht="20.15" customHeight="1" spans="1:19">
      <c r="A1525" s="95"/>
      <c r="B1525" s="95"/>
      <c r="C1525" s="95"/>
      <c r="D1525" s="95"/>
      <c r="E1525" s="95"/>
      <c r="F1525" s="95"/>
      <c r="G1525" s="96"/>
      <c r="H1525" s="96"/>
      <c r="I1525" s="97"/>
      <c r="J1525" s="97"/>
      <c r="K1525" s="97"/>
      <c r="L1525" s="97"/>
      <c r="M1525" s="97"/>
      <c r="N1525" s="98" t="str">
        <f ca="1" t="shared" si="92"/>
        <v/>
      </c>
      <c r="O1525" s="98" t="str">
        <f ca="1">IF(A1525="","",IF(ISERROR(MATCH($I1525,SorP!B:B,0)),"",INDIRECT("'SorP'!$A$"&amp;MATCH($N1525&amp;$I1525,SorP!C:C,0))))</f>
        <v/>
      </c>
      <c r="P1525" s="99"/>
      <c r="Q1525" s="74" t="str">
        <f t="shared" si="93"/>
        <v/>
      </c>
      <c r="R1525" s="74" t="b">
        <f t="shared" si="94"/>
        <v>1</v>
      </c>
      <c r="S1525" s="74" t="str">
        <f t="shared" si="95"/>
        <v/>
      </c>
    </row>
    <row r="1526" s="74" customFormat="1" ht="20.15" customHeight="1" spans="1:19">
      <c r="A1526" s="95"/>
      <c r="B1526" s="95"/>
      <c r="C1526" s="95"/>
      <c r="D1526" s="95"/>
      <c r="E1526" s="95"/>
      <c r="F1526" s="95"/>
      <c r="G1526" s="96"/>
      <c r="H1526" s="96"/>
      <c r="I1526" s="97"/>
      <c r="J1526" s="97"/>
      <c r="K1526" s="97"/>
      <c r="L1526" s="97"/>
      <c r="M1526" s="97"/>
      <c r="N1526" s="98" t="str">
        <f ca="1" t="shared" si="92"/>
        <v/>
      </c>
      <c r="O1526" s="98" t="str">
        <f ca="1">IF(A1526="","",IF(ISERROR(MATCH($I1526,SorP!B:B,0)),"",INDIRECT("'SorP'!$A$"&amp;MATCH($N1526&amp;$I1526,SorP!C:C,0))))</f>
        <v/>
      </c>
      <c r="P1526" s="99"/>
      <c r="Q1526" s="74" t="str">
        <f t="shared" si="93"/>
        <v/>
      </c>
      <c r="R1526" s="74" t="b">
        <f t="shared" si="94"/>
        <v>1</v>
      </c>
      <c r="S1526" s="74" t="str">
        <f t="shared" si="95"/>
        <v/>
      </c>
    </row>
    <row r="1527" s="74" customFormat="1" ht="20.15" customHeight="1" spans="1:19">
      <c r="A1527" s="95"/>
      <c r="B1527" s="95"/>
      <c r="C1527" s="95"/>
      <c r="D1527" s="95"/>
      <c r="E1527" s="95"/>
      <c r="F1527" s="95"/>
      <c r="G1527" s="96"/>
      <c r="H1527" s="96"/>
      <c r="I1527" s="97"/>
      <c r="J1527" s="97"/>
      <c r="K1527" s="97"/>
      <c r="L1527" s="97"/>
      <c r="M1527" s="97"/>
      <c r="N1527" s="98" t="str">
        <f ca="1" t="shared" si="92"/>
        <v/>
      </c>
      <c r="O1527" s="98" t="str">
        <f ca="1">IF(A1527="","",IF(ISERROR(MATCH($I1527,SorP!B:B,0)),"",INDIRECT("'SorP'!$A$"&amp;MATCH($N1527&amp;$I1527,SorP!C:C,0))))</f>
        <v/>
      </c>
      <c r="P1527" s="99"/>
      <c r="Q1527" s="74" t="str">
        <f t="shared" si="93"/>
        <v/>
      </c>
      <c r="R1527" s="74" t="b">
        <f t="shared" si="94"/>
        <v>1</v>
      </c>
      <c r="S1527" s="74" t="str">
        <f t="shared" si="95"/>
        <v/>
      </c>
    </row>
    <row r="1528" s="74" customFormat="1" ht="20.15" customHeight="1" spans="1:19">
      <c r="A1528" s="95"/>
      <c r="B1528" s="95"/>
      <c r="C1528" s="95"/>
      <c r="D1528" s="95"/>
      <c r="E1528" s="95"/>
      <c r="F1528" s="95"/>
      <c r="G1528" s="96"/>
      <c r="H1528" s="96"/>
      <c r="I1528" s="97"/>
      <c r="J1528" s="97"/>
      <c r="K1528" s="97"/>
      <c r="L1528" s="97"/>
      <c r="M1528" s="97"/>
      <c r="N1528" s="98" t="str">
        <f ca="1" t="shared" si="92"/>
        <v/>
      </c>
      <c r="O1528" s="98" t="str">
        <f ca="1">IF(A1528="","",IF(ISERROR(MATCH($I1528,SorP!B:B,0)),"",INDIRECT("'SorP'!$A$"&amp;MATCH($N1528&amp;$I1528,SorP!C:C,0))))</f>
        <v/>
      </c>
      <c r="P1528" s="99"/>
      <c r="Q1528" s="74" t="str">
        <f t="shared" si="93"/>
        <v/>
      </c>
      <c r="R1528" s="74" t="b">
        <f t="shared" si="94"/>
        <v>1</v>
      </c>
      <c r="S1528" s="74" t="str">
        <f t="shared" si="95"/>
        <v/>
      </c>
    </row>
    <row r="1529" s="74" customFormat="1" ht="20.15" customHeight="1" spans="1:19">
      <c r="A1529" s="95"/>
      <c r="B1529" s="95"/>
      <c r="C1529" s="95"/>
      <c r="D1529" s="95"/>
      <c r="E1529" s="95"/>
      <c r="F1529" s="95"/>
      <c r="G1529" s="96"/>
      <c r="H1529" s="96"/>
      <c r="I1529" s="97"/>
      <c r="J1529" s="97"/>
      <c r="K1529" s="97"/>
      <c r="L1529" s="97"/>
      <c r="M1529" s="97"/>
      <c r="N1529" s="98" t="str">
        <f ca="1" t="shared" si="92"/>
        <v/>
      </c>
      <c r="O1529" s="98" t="str">
        <f ca="1">IF(A1529="","",IF(ISERROR(MATCH($I1529,SorP!B:B,0)),"",INDIRECT("'SorP'!$A$"&amp;MATCH($N1529&amp;$I1529,SorP!C:C,0))))</f>
        <v/>
      </c>
      <c r="P1529" s="99"/>
      <c r="Q1529" s="74" t="str">
        <f t="shared" si="93"/>
        <v/>
      </c>
      <c r="R1529" s="74" t="b">
        <f t="shared" si="94"/>
        <v>1</v>
      </c>
      <c r="S1529" s="74" t="str">
        <f t="shared" si="95"/>
        <v/>
      </c>
    </row>
    <row r="1530" s="74" customFormat="1" ht="20.15" customHeight="1" spans="1:19">
      <c r="A1530" s="95"/>
      <c r="B1530" s="95"/>
      <c r="C1530" s="95"/>
      <c r="D1530" s="95"/>
      <c r="E1530" s="95"/>
      <c r="F1530" s="95"/>
      <c r="G1530" s="96"/>
      <c r="H1530" s="96"/>
      <c r="I1530" s="97"/>
      <c r="J1530" s="97"/>
      <c r="K1530" s="97"/>
      <c r="L1530" s="97"/>
      <c r="M1530" s="97"/>
      <c r="N1530" s="98" t="str">
        <f ca="1" t="shared" si="92"/>
        <v/>
      </c>
      <c r="O1530" s="98" t="str">
        <f ca="1">IF(A1530="","",IF(ISERROR(MATCH($I1530,SorP!B:B,0)),"",INDIRECT("'SorP'!$A$"&amp;MATCH($N1530&amp;$I1530,SorP!C:C,0))))</f>
        <v/>
      </c>
      <c r="P1530" s="99"/>
      <c r="Q1530" s="74" t="str">
        <f t="shared" si="93"/>
        <v/>
      </c>
      <c r="R1530" s="74" t="b">
        <f t="shared" si="94"/>
        <v>1</v>
      </c>
      <c r="S1530" s="74" t="str">
        <f t="shared" si="95"/>
        <v/>
      </c>
    </row>
    <row r="1531" s="74" customFormat="1" ht="20.15" customHeight="1" spans="1:19">
      <c r="A1531" s="95"/>
      <c r="B1531" s="95"/>
      <c r="C1531" s="95"/>
      <c r="D1531" s="95"/>
      <c r="E1531" s="95"/>
      <c r="F1531" s="95"/>
      <c r="G1531" s="96"/>
      <c r="H1531" s="96"/>
      <c r="I1531" s="97"/>
      <c r="J1531" s="97"/>
      <c r="K1531" s="97"/>
      <c r="L1531" s="97"/>
      <c r="M1531" s="97"/>
      <c r="N1531" s="98" t="str">
        <f ca="1" t="shared" si="92"/>
        <v/>
      </c>
      <c r="O1531" s="98" t="str">
        <f ca="1">IF(A1531="","",IF(ISERROR(MATCH($I1531,SorP!B:B,0)),"",INDIRECT("'SorP'!$A$"&amp;MATCH($N1531&amp;$I1531,SorP!C:C,0))))</f>
        <v/>
      </c>
      <c r="P1531" s="99"/>
      <c r="Q1531" s="74" t="str">
        <f t="shared" si="93"/>
        <v/>
      </c>
      <c r="R1531" s="74" t="b">
        <f t="shared" si="94"/>
        <v>1</v>
      </c>
      <c r="S1531" s="74" t="str">
        <f t="shared" si="95"/>
        <v/>
      </c>
    </row>
    <row r="1532" s="74" customFormat="1" ht="20.15" customHeight="1" spans="1:19">
      <c r="A1532" s="95"/>
      <c r="B1532" s="95"/>
      <c r="C1532" s="95"/>
      <c r="D1532" s="95"/>
      <c r="E1532" s="95"/>
      <c r="F1532" s="95"/>
      <c r="G1532" s="96"/>
      <c r="H1532" s="96"/>
      <c r="I1532" s="97"/>
      <c r="J1532" s="97"/>
      <c r="K1532" s="97"/>
      <c r="L1532" s="97"/>
      <c r="M1532" s="97"/>
      <c r="N1532" s="98" t="str">
        <f ca="1" t="shared" si="92"/>
        <v/>
      </c>
      <c r="O1532" s="98" t="str">
        <f ca="1">IF(A1532="","",IF(ISERROR(MATCH($I1532,SorP!B:B,0)),"",INDIRECT("'SorP'!$A$"&amp;MATCH($N1532&amp;$I1532,SorP!C:C,0))))</f>
        <v/>
      </c>
      <c r="P1532" s="99"/>
      <c r="Q1532" s="74" t="str">
        <f t="shared" si="93"/>
        <v/>
      </c>
      <c r="R1532" s="74" t="b">
        <f t="shared" si="94"/>
        <v>1</v>
      </c>
      <c r="S1532" s="74" t="str">
        <f t="shared" si="95"/>
        <v/>
      </c>
    </row>
    <row r="1533" s="74" customFormat="1" ht="20.15" customHeight="1" spans="1:19">
      <c r="A1533" s="95"/>
      <c r="B1533" s="95"/>
      <c r="C1533" s="95"/>
      <c r="D1533" s="95"/>
      <c r="E1533" s="95"/>
      <c r="F1533" s="95"/>
      <c r="G1533" s="96"/>
      <c r="H1533" s="96"/>
      <c r="I1533" s="97"/>
      <c r="J1533" s="97"/>
      <c r="K1533" s="97"/>
      <c r="L1533" s="97"/>
      <c r="M1533" s="97"/>
      <c r="N1533" s="98" t="str">
        <f ca="1" t="shared" si="92"/>
        <v/>
      </c>
      <c r="O1533" s="98" t="str">
        <f ca="1">IF(A1533="","",IF(ISERROR(MATCH($I1533,SorP!B:B,0)),"",INDIRECT("'SorP'!$A$"&amp;MATCH($N1533&amp;$I1533,SorP!C:C,0))))</f>
        <v/>
      </c>
      <c r="P1533" s="99"/>
      <c r="Q1533" s="74" t="str">
        <f t="shared" si="93"/>
        <v/>
      </c>
      <c r="R1533" s="74" t="b">
        <f t="shared" si="94"/>
        <v>1</v>
      </c>
      <c r="S1533" s="74" t="str">
        <f t="shared" si="95"/>
        <v/>
      </c>
    </row>
    <row r="1534" s="74" customFormat="1" ht="20.15" customHeight="1" spans="1:19">
      <c r="A1534" s="95"/>
      <c r="B1534" s="95"/>
      <c r="C1534" s="95"/>
      <c r="D1534" s="95"/>
      <c r="E1534" s="95"/>
      <c r="F1534" s="95"/>
      <c r="G1534" s="96"/>
      <c r="H1534" s="96"/>
      <c r="I1534" s="97"/>
      <c r="J1534" s="97"/>
      <c r="K1534" s="97"/>
      <c r="L1534" s="97"/>
      <c r="M1534" s="97"/>
      <c r="N1534" s="98" t="str">
        <f ca="1" t="shared" si="92"/>
        <v/>
      </c>
      <c r="O1534" s="98" t="str">
        <f ca="1">IF(A1534="","",IF(ISERROR(MATCH($I1534,SorP!B:B,0)),"",INDIRECT("'SorP'!$A$"&amp;MATCH($N1534&amp;$I1534,SorP!C:C,0))))</f>
        <v/>
      </c>
      <c r="P1534" s="99"/>
      <c r="Q1534" s="74" t="str">
        <f t="shared" si="93"/>
        <v/>
      </c>
      <c r="R1534" s="74" t="b">
        <f t="shared" si="94"/>
        <v>1</v>
      </c>
      <c r="S1534" s="74" t="str">
        <f t="shared" si="95"/>
        <v/>
      </c>
    </row>
    <row r="1535" s="74" customFormat="1" ht="20.15" customHeight="1" spans="1:19">
      <c r="A1535" s="95"/>
      <c r="B1535" s="95"/>
      <c r="C1535" s="95"/>
      <c r="D1535" s="95"/>
      <c r="E1535" s="95"/>
      <c r="F1535" s="95"/>
      <c r="G1535" s="96"/>
      <c r="H1535" s="96"/>
      <c r="I1535" s="97"/>
      <c r="J1535" s="97"/>
      <c r="K1535" s="97"/>
      <c r="L1535" s="97"/>
      <c r="M1535" s="97"/>
      <c r="N1535" s="98" t="str">
        <f ca="1" t="shared" si="92"/>
        <v/>
      </c>
      <c r="O1535" s="98" t="str">
        <f ca="1">IF(A1535="","",IF(ISERROR(MATCH($I1535,SorP!B:B,0)),"",INDIRECT("'SorP'!$A$"&amp;MATCH($N1535&amp;$I1535,SorP!C:C,0))))</f>
        <v/>
      </c>
      <c r="P1535" s="99"/>
      <c r="Q1535" s="74" t="str">
        <f t="shared" si="93"/>
        <v/>
      </c>
      <c r="R1535" s="74" t="b">
        <f t="shared" si="94"/>
        <v>1</v>
      </c>
      <c r="S1535" s="74" t="str">
        <f t="shared" si="95"/>
        <v/>
      </c>
    </row>
    <row r="1536" s="74" customFormat="1" ht="20.15" customHeight="1" spans="1:19">
      <c r="A1536" s="95"/>
      <c r="B1536" s="95"/>
      <c r="C1536" s="95"/>
      <c r="D1536" s="95"/>
      <c r="E1536" s="95"/>
      <c r="F1536" s="95"/>
      <c r="G1536" s="96"/>
      <c r="H1536" s="96"/>
      <c r="I1536" s="97"/>
      <c r="J1536" s="97"/>
      <c r="K1536" s="97"/>
      <c r="L1536" s="97"/>
      <c r="M1536" s="97"/>
      <c r="N1536" s="98" t="str">
        <f ca="1" t="shared" si="92"/>
        <v/>
      </c>
      <c r="O1536" s="98" t="str">
        <f ca="1">IF(A1536="","",IF(ISERROR(MATCH($I1536,SorP!B:B,0)),"",INDIRECT("'SorP'!$A$"&amp;MATCH($N1536&amp;$I1536,SorP!C:C,0))))</f>
        <v/>
      </c>
      <c r="P1536" s="99"/>
      <c r="Q1536" s="74" t="str">
        <f t="shared" si="93"/>
        <v/>
      </c>
      <c r="R1536" s="74" t="b">
        <f t="shared" si="94"/>
        <v>1</v>
      </c>
      <c r="S1536" s="74" t="str">
        <f t="shared" si="95"/>
        <v/>
      </c>
    </row>
    <row r="1537" s="74" customFormat="1" ht="20.15" customHeight="1" spans="1:19">
      <c r="A1537" s="95"/>
      <c r="B1537" s="95"/>
      <c r="C1537" s="95"/>
      <c r="D1537" s="95"/>
      <c r="E1537" s="95"/>
      <c r="F1537" s="95"/>
      <c r="G1537" s="96"/>
      <c r="H1537" s="96"/>
      <c r="I1537" s="97"/>
      <c r="J1537" s="97"/>
      <c r="K1537" s="97"/>
      <c r="L1537" s="97"/>
      <c r="M1537" s="97"/>
      <c r="N1537" s="98" t="str">
        <f ca="1" t="shared" si="92"/>
        <v/>
      </c>
      <c r="O1537" s="98" t="str">
        <f ca="1">IF(A1537="","",IF(ISERROR(MATCH($I1537,SorP!B:B,0)),"",INDIRECT("'SorP'!$A$"&amp;MATCH($N1537&amp;$I1537,SorP!C:C,0))))</f>
        <v/>
      </c>
      <c r="P1537" s="99"/>
      <c r="Q1537" s="74" t="str">
        <f t="shared" si="93"/>
        <v/>
      </c>
      <c r="R1537" s="74" t="b">
        <f t="shared" si="94"/>
        <v>1</v>
      </c>
      <c r="S1537" s="74" t="str">
        <f t="shared" si="95"/>
        <v/>
      </c>
    </row>
    <row r="1538" s="74" customFormat="1" ht="20.15" customHeight="1" spans="1:19">
      <c r="A1538" s="95"/>
      <c r="B1538" s="95"/>
      <c r="C1538" s="95"/>
      <c r="D1538" s="95"/>
      <c r="E1538" s="95"/>
      <c r="F1538" s="95"/>
      <c r="G1538" s="96"/>
      <c r="H1538" s="96"/>
      <c r="I1538" s="97"/>
      <c r="J1538" s="97"/>
      <c r="K1538" s="97"/>
      <c r="L1538" s="97"/>
      <c r="M1538" s="97"/>
      <c r="N1538" s="98" t="str">
        <f ca="1" t="shared" si="92"/>
        <v/>
      </c>
      <c r="O1538" s="98" t="str">
        <f ca="1">IF(A1538="","",IF(ISERROR(MATCH($I1538,SorP!B:B,0)),"",INDIRECT("'SorP'!$A$"&amp;MATCH($N1538&amp;$I1538,SorP!C:C,0))))</f>
        <v/>
      </c>
      <c r="P1538" s="99"/>
      <c r="Q1538" s="74" t="str">
        <f t="shared" si="93"/>
        <v/>
      </c>
      <c r="R1538" s="74" t="b">
        <f t="shared" si="94"/>
        <v>1</v>
      </c>
      <c r="S1538" s="74" t="str">
        <f t="shared" si="95"/>
        <v/>
      </c>
    </row>
    <row r="1539" s="74" customFormat="1" ht="20.15" customHeight="1" spans="1:19">
      <c r="A1539" s="95"/>
      <c r="B1539" s="95"/>
      <c r="C1539" s="95"/>
      <c r="D1539" s="95"/>
      <c r="E1539" s="95"/>
      <c r="F1539" s="95"/>
      <c r="G1539" s="96"/>
      <c r="H1539" s="96"/>
      <c r="I1539" s="97"/>
      <c r="J1539" s="97"/>
      <c r="K1539" s="97"/>
      <c r="L1539" s="97"/>
      <c r="M1539" s="97"/>
      <c r="N1539" s="98" t="str">
        <f ca="1" t="shared" si="92"/>
        <v/>
      </c>
      <c r="O1539" s="98" t="str">
        <f ca="1">IF(A1539="","",IF(ISERROR(MATCH($I1539,SorP!B:B,0)),"",INDIRECT("'SorP'!$A$"&amp;MATCH($N1539&amp;$I1539,SorP!C:C,0))))</f>
        <v/>
      </c>
      <c r="P1539" s="99"/>
      <c r="Q1539" s="74" t="str">
        <f t="shared" si="93"/>
        <v/>
      </c>
      <c r="R1539" s="74" t="b">
        <f t="shared" si="94"/>
        <v>1</v>
      </c>
      <c r="S1539" s="74" t="str">
        <f t="shared" si="95"/>
        <v/>
      </c>
    </row>
    <row r="1540" s="74" customFormat="1" ht="20.15" customHeight="1" spans="1:19">
      <c r="A1540" s="95"/>
      <c r="B1540" s="95"/>
      <c r="C1540" s="95"/>
      <c r="D1540" s="95"/>
      <c r="E1540" s="95"/>
      <c r="F1540" s="95"/>
      <c r="G1540" s="96"/>
      <c r="H1540" s="96"/>
      <c r="I1540" s="97"/>
      <c r="J1540" s="97"/>
      <c r="K1540" s="97"/>
      <c r="L1540" s="97"/>
      <c r="M1540" s="97"/>
      <c r="N1540" s="98" t="str">
        <f ca="1" t="shared" si="92"/>
        <v/>
      </c>
      <c r="O1540" s="98" t="str">
        <f ca="1">IF(A1540="","",IF(ISERROR(MATCH($I1540,SorP!B:B,0)),"",INDIRECT("'SorP'!$A$"&amp;MATCH($N1540&amp;$I1540,SorP!C:C,0))))</f>
        <v/>
      </c>
      <c r="P1540" s="99"/>
      <c r="Q1540" s="74" t="str">
        <f t="shared" si="93"/>
        <v/>
      </c>
      <c r="R1540" s="74" t="b">
        <f t="shared" si="94"/>
        <v>1</v>
      </c>
      <c r="S1540" s="74" t="str">
        <f t="shared" si="95"/>
        <v/>
      </c>
    </row>
    <row r="1541" s="74" customFormat="1" ht="20.15" customHeight="1" spans="1:19">
      <c r="A1541" s="95"/>
      <c r="B1541" s="95"/>
      <c r="C1541" s="95"/>
      <c r="D1541" s="95"/>
      <c r="E1541" s="95"/>
      <c r="F1541" s="95"/>
      <c r="G1541" s="96"/>
      <c r="H1541" s="96"/>
      <c r="I1541" s="97"/>
      <c r="J1541" s="97"/>
      <c r="K1541" s="97"/>
      <c r="L1541" s="97"/>
      <c r="M1541" s="97"/>
      <c r="N1541" s="98" t="str">
        <f ca="1" t="shared" ref="N1541:N1604" si="96">IF(A1541="","",IF(ISERROR(MATCH($F1541,CL,0)),"Unknown",INDIRECT("'C'!$A$"&amp;MATCH($F1541,CL,0)+1)))</f>
        <v/>
      </c>
      <c r="O1541" s="98" t="str">
        <f ca="1">IF(A1541="","",IF(ISERROR(MATCH($I1541,SorP!B:B,0)),"",INDIRECT("'SorP'!$A$"&amp;MATCH($N1541&amp;$I1541,SorP!C:C,0))))</f>
        <v/>
      </c>
      <c r="P1541" s="99"/>
      <c r="Q1541" s="74" t="str">
        <f t="shared" ref="Q1541:Q1604" si="97">A1541&amp;B1541</f>
        <v/>
      </c>
      <c r="R1541" s="74" t="b">
        <f t="shared" ref="R1541:R1604" si="98">OR(ISBLANK(B1541),ISBLANK(C1541))</f>
        <v>1</v>
      </c>
      <c r="S1541" s="74" t="str">
        <f t="shared" ref="S1541:S1604" si="99">IF(R1541,"",A1541&amp;"+")</f>
        <v/>
      </c>
    </row>
    <row r="1542" s="74" customFormat="1" ht="20.15" customHeight="1" spans="1:19">
      <c r="A1542" s="95"/>
      <c r="B1542" s="95"/>
      <c r="C1542" s="95"/>
      <c r="D1542" s="95"/>
      <c r="E1542" s="95"/>
      <c r="F1542" s="95"/>
      <c r="G1542" s="96"/>
      <c r="H1542" s="96"/>
      <c r="I1542" s="97"/>
      <c r="J1542" s="97"/>
      <c r="K1542" s="97"/>
      <c r="L1542" s="97"/>
      <c r="M1542" s="97"/>
      <c r="N1542" s="98" t="str">
        <f ca="1" t="shared" si="96"/>
        <v/>
      </c>
      <c r="O1542" s="98" t="str">
        <f ca="1">IF(A1542="","",IF(ISERROR(MATCH($I1542,SorP!B:B,0)),"",INDIRECT("'SorP'!$A$"&amp;MATCH($N1542&amp;$I1542,SorP!C:C,0))))</f>
        <v/>
      </c>
      <c r="P1542" s="99"/>
      <c r="Q1542" s="74" t="str">
        <f t="shared" si="97"/>
        <v/>
      </c>
      <c r="R1542" s="74" t="b">
        <f t="shared" si="98"/>
        <v>1</v>
      </c>
      <c r="S1542" s="74" t="str">
        <f t="shared" si="99"/>
        <v/>
      </c>
    </row>
    <row r="1543" s="74" customFormat="1" ht="20.15" customHeight="1" spans="1:19">
      <c r="A1543" s="95"/>
      <c r="B1543" s="95"/>
      <c r="C1543" s="95"/>
      <c r="D1543" s="95"/>
      <c r="E1543" s="95"/>
      <c r="F1543" s="95"/>
      <c r="G1543" s="96"/>
      <c r="H1543" s="96"/>
      <c r="I1543" s="97"/>
      <c r="J1543" s="97"/>
      <c r="K1543" s="97"/>
      <c r="L1543" s="97"/>
      <c r="M1543" s="97"/>
      <c r="N1543" s="98" t="str">
        <f ca="1" t="shared" si="96"/>
        <v/>
      </c>
      <c r="O1543" s="98" t="str">
        <f ca="1">IF(A1543="","",IF(ISERROR(MATCH($I1543,SorP!B:B,0)),"",INDIRECT("'SorP'!$A$"&amp;MATCH($N1543&amp;$I1543,SorP!C:C,0))))</f>
        <v/>
      </c>
      <c r="P1543" s="99"/>
      <c r="Q1543" s="74" t="str">
        <f t="shared" si="97"/>
        <v/>
      </c>
      <c r="R1543" s="74" t="b">
        <f t="shared" si="98"/>
        <v>1</v>
      </c>
      <c r="S1543" s="74" t="str">
        <f t="shared" si="99"/>
        <v/>
      </c>
    </row>
    <row r="1544" s="74" customFormat="1" ht="20.15" customHeight="1" spans="1:19">
      <c r="A1544" s="95"/>
      <c r="B1544" s="95"/>
      <c r="C1544" s="95"/>
      <c r="D1544" s="95"/>
      <c r="E1544" s="95"/>
      <c r="F1544" s="95"/>
      <c r="G1544" s="96"/>
      <c r="H1544" s="96"/>
      <c r="I1544" s="97"/>
      <c r="J1544" s="97"/>
      <c r="K1544" s="97"/>
      <c r="L1544" s="97"/>
      <c r="M1544" s="97"/>
      <c r="N1544" s="98" t="str">
        <f ca="1" t="shared" si="96"/>
        <v/>
      </c>
      <c r="O1544" s="98" t="str">
        <f ca="1">IF(A1544="","",IF(ISERROR(MATCH($I1544,SorP!B:B,0)),"",INDIRECT("'SorP'!$A$"&amp;MATCH($N1544&amp;$I1544,SorP!C:C,0))))</f>
        <v/>
      </c>
      <c r="P1544" s="99"/>
      <c r="Q1544" s="74" t="str">
        <f t="shared" si="97"/>
        <v/>
      </c>
      <c r="R1544" s="74" t="b">
        <f t="shared" si="98"/>
        <v>1</v>
      </c>
      <c r="S1544" s="74" t="str">
        <f t="shared" si="99"/>
        <v/>
      </c>
    </row>
    <row r="1545" s="74" customFormat="1" ht="20.15" customHeight="1" spans="1:19">
      <c r="A1545" s="95"/>
      <c r="B1545" s="95"/>
      <c r="C1545" s="95"/>
      <c r="D1545" s="95"/>
      <c r="E1545" s="95"/>
      <c r="F1545" s="95"/>
      <c r="G1545" s="96"/>
      <c r="H1545" s="96"/>
      <c r="I1545" s="97"/>
      <c r="J1545" s="97"/>
      <c r="K1545" s="97"/>
      <c r="L1545" s="97"/>
      <c r="M1545" s="97"/>
      <c r="N1545" s="98" t="str">
        <f ca="1" t="shared" si="96"/>
        <v/>
      </c>
      <c r="O1545" s="98" t="str">
        <f ca="1">IF(A1545="","",IF(ISERROR(MATCH($I1545,SorP!B:B,0)),"",INDIRECT("'SorP'!$A$"&amp;MATCH($N1545&amp;$I1545,SorP!C:C,0))))</f>
        <v/>
      </c>
      <c r="P1545" s="99"/>
      <c r="Q1545" s="74" t="str">
        <f t="shared" si="97"/>
        <v/>
      </c>
      <c r="R1545" s="74" t="b">
        <f t="shared" si="98"/>
        <v>1</v>
      </c>
      <c r="S1545" s="74" t="str">
        <f t="shared" si="99"/>
        <v/>
      </c>
    </row>
    <row r="1546" s="74" customFormat="1" ht="20.15" customHeight="1" spans="1:19">
      <c r="A1546" s="95"/>
      <c r="B1546" s="95"/>
      <c r="C1546" s="95"/>
      <c r="D1546" s="95"/>
      <c r="E1546" s="95"/>
      <c r="F1546" s="95"/>
      <c r="G1546" s="96"/>
      <c r="H1546" s="96"/>
      <c r="I1546" s="97"/>
      <c r="J1546" s="97"/>
      <c r="K1546" s="97"/>
      <c r="L1546" s="97"/>
      <c r="M1546" s="97"/>
      <c r="N1546" s="98" t="str">
        <f ca="1" t="shared" si="96"/>
        <v/>
      </c>
      <c r="O1546" s="98" t="str">
        <f ca="1">IF(A1546="","",IF(ISERROR(MATCH($I1546,SorP!B:B,0)),"",INDIRECT("'SorP'!$A$"&amp;MATCH($N1546&amp;$I1546,SorP!C:C,0))))</f>
        <v/>
      </c>
      <c r="P1546" s="99"/>
      <c r="Q1546" s="74" t="str">
        <f t="shared" si="97"/>
        <v/>
      </c>
      <c r="R1546" s="74" t="b">
        <f t="shared" si="98"/>
        <v>1</v>
      </c>
      <c r="S1546" s="74" t="str">
        <f t="shared" si="99"/>
        <v/>
      </c>
    </row>
    <row r="1547" s="74" customFormat="1" ht="20.15" customHeight="1" spans="1:19">
      <c r="A1547" s="95"/>
      <c r="B1547" s="95"/>
      <c r="C1547" s="95"/>
      <c r="D1547" s="95"/>
      <c r="E1547" s="95"/>
      <c r="F1547" s="95"/>
      <c r="G1547" s="96"/>
      <c r="H1547" s="96"/>
      <c r="I1547" s="97"/>
      <c r="J1547" s="97"/>
      <c r="K1547" s="97"/>
      <c r="L1547" s="97"/>
      <c r="M1547" s="97"/>
      <c r="N1547" s="98" t="str">
        <f ca="1" t="shared" si="96"/>
        <v/>
      </c>
      <c r="O1547" s="98" t="str">
        <f ca="1">IF(A1547="","",IF(ISERROR(MATCH($I1547,SorP!B:B,0)),"",INDIRECT("'SorP'!$A$"&amp;MATCH($N1547&amp;$I1547,SorP!C:C,0))))</f>
        <v/>
      </c>
      <c r="P1547" s="99"/>
      <c r="Q1547" s="74" t="str">
        <f t="shared" si="97"/>
        <v/>
      </c>
      <c r="R1547" s="74" t="b">
        <f t="shared" si="98"/>
        <v>1</v>
      </c>
      <c r="S1547" s="74" t="str">
        <f t="shared" si="99"/>
        <v/>
      </c>
    </row>
    <row r="1548" s="74" customFormat="1" ht="20.15" customHeight="1" spans="1:19">
      <c r="A1548" s="95"/>
      <c r="B1548" s="95"/>
      <c r="C1548" s="95"/>
      <c r="D1548" s="95"/>
      <c r="E1548" s="95"/>
      <c r="F1548" s="95"/>
      <c r="G1548" s="96"/>
      <c r="H1548" s="96"/>
      <c r="I1548" s="97"/>
      <c r="J1548" s="97"/>
      <c r="K1548" s="97"/>
      <c r="L1548" s="97"/>
      <c r="M1548" s="97"/>
      <c r="N1548" s="98" t="str">
        <f ca="1" t="shared" si="96"/>
        <v/>
      </c>
      <c r="O1548" s="98" t="str">
        <f ca="1">IF(A1548="","",IF(ISERROR(MATCH($I1548,SorP!B:B,0)),"",INDIRECT("'SorP'!$A$"&amp;MATCH($N1548&amp;$I1548,SorP!C:C,0))))</f>
        <v/>
      </c>
      <c r="P1548" s="99"/>
      <c r="Q1548" s="74" t="str">
        <f t="shared" si="97"/>
        <v/>
      </c>
      <c r="R1548" s="74" t="b">
        <f t="shared" si="98"/>
        <v>1</v>
      </c>
      <c r="S1548" s="74" t="str">
        <f t="shared" si="99"/>
        <v/>
      </c>
    </row>
    <row r="1549" s="74" customFormat="1" ht="20.15" customHeight="1" spans="1:19">
      <c r="A1549" s="95"/>
      <c r="B1549" s="95"/>
      <c r="C1549" s="95"/>
      <c r="D1549" s="95"/>
      <c r="E1549" s="95"/>
      <c r="F1549" s="95"/>
      <c r="G1549" s="96"/>
      <c r="H1549" s="96"/>
      <c r="I1549" s="97"/>
      <c r="J1549" s="97"/>
      <c r="K1549" s="97"/>
      <c r="L1549" s="97"/>
      <c r="M1549" s="97"/>
      <c r="N1549" s="98" t="str">
        <f ca="1" t="shared" si="96"/>
        <v/>
      </c>
      <c r="O1549" s="98" t="str">
        <f ca="1">IF(A1549="","",IF(ISERROR(MATCH($I1549,SorP!B:B,0)),"",INDIRECT("'SorP'!$A$"&amp;MATCH($N1549&amp;$I1549,SorP!C:C,0))))</f>
        <v/>
      </c>
      <c r="P1549" s="99"/>
      <c r="Q1549" s="74" t="str">
        <f t="shared" si="97"/>
        <v/>
      </c>
      <c r="R1549" s="74" t="b">
        <f t="shared" si="98"/>
        <v>1</v>
      </c>
      <c r="S1549" s="74" t="str">
        <f t="shared" si="99"/>
        <v/>
      </c>
    </row>
    <row r="1550" s="74" customFormat="1" ht="20.15" customHeight="1" spans="1:19">
      <c r="A1550" s="95"/>
      <c r="B1550" s="95"/>
      <c r="C1550" s="95"/>
      <c r="D1550" s="95"/>
      <c r="E1550" s="95"/>
      <c r="F1550" s="95"/>
      <c r="G1550" s="96"/>
      <c r="H1550" s="96"/>
      <c r="I1550" s="97"/>
      <c r="J1550" s="97"/>
      <c r="K1550" s="97"/>
      <c r="L1550" s="97"/>
      <c r="M1550" s="97"/>
      <c r="N1550" s="98" t="str">
        <f ca="1" t="shared" si="96"/>
        <v/>
      </c>
      <c r="O1550" s="98" t="str">
        <f ca="1">IF(A1550="","",IF(ISERROR(MATCH($I1550,SorP!B:B,0)),"",INDIRECT("'SorP'!$A$"&amp;MATCH($N1550&amp;$I1550,SorP!C:C,0))))</f>
        <v/>
      </c>
      <c r="P1550" s="99"/>
      <c r="Q1550" s="74" t="str">
        <f t="shared" si="97"/>
        <v/>
      </c>
      <c r="R1550" s="74" t="b">
        <f t="shared" si="98"/>
        <v>1</v>
      </c>
      <c r="S1550" s="74" t="str">
        <f t="shared" si="99"/>
        <v/>
      </c>
    </row>
    <row r="1551" s="74" customFormat="1" ht="20.15" customHeight="1" spans="1:19">
      <c r="A1551" s="95"/>
      <c r="B1551" s="95"/>
      <c r="C1551" s="95"/>
      <c r="D1551" s="95"/>
      <c r="E1551" s="95"/>
      <c r="F1551" s="95"/>
      <c r="G1551" s="96"/>
      <c r="H1551" s="96"/>
      <c r="I1551" s="97"/>
      <c r="J1551" s="97"/>
      <c r="K1551" s="97"/>
      <c r="L1551" s="97"/>
      <c r="M1551" s="97"/>
      <c r="N1551" s="98" t="str">
        <f ca="1" t="shared" si="96"/>
        <v/>
      </c>
      <c r="O1551" s="98" t="str">
        <f ca="1">IF(A1551="","",IF(ISERROR(MATCH($I1551,SorP!B:B,0)),"",INDIRECT("'SorP'!$A$"&amp;MATCH($N1551&amp;$I1551,SorP!C:C,0))))</f>
        <v/>
      </c>
      <c r="P1551" s="99"/>
      <c r="Q1551" s="74" t="str">
        <f t="shared" si="97"/>
        <v/>
      </c>
      <c r="R1551" s="74" t="b">
        <f t="shared" si="98"/>
        <v>1</v>
      </c>
      <c r="S1551" s="74" t="str">
        <f t="shared" si="99"/>
        <v/>
      </c>
    </row>
    <row r="1552" s="74" customFormat="1" ht="20.15" customHeight="1" spans="1:19">
      <c r="A1552" s="95"/>
      <c r="B1552" s="95"/>
      <c r="C1552" s="95"/>
      <c r="D1552" s="95"/>
      <c r="E1552" s="95"/>
      <c r="F1552" s="95"/>
      <c r="G1552" s="96"/>
      <c r="H1552" s="96"/>
      <c r="I1552" s="97"/>
      <c r="J1552" s="97"/>
      <c r="K1552" s="97"/>
      <c r="L1552" s="97"/>
      <c r="M1552" s="97"/>
      <c r="N1552" s="98" t="str">
        <f ca="1" t="shared" si="96"/>
        <v/>
      </c>
      <c r="O1552" s="98" t="str">
        <f ca="1">IF(A1552="","",IF(ISERROR(MATCH($I1552,SorP!B:B,0)),"",INDIRECT("'SorP'!$A$"&amp;MATCH($N1552&amp;$I1552,SorP!C:C,0))))</f>
        <v/>
      </c>
      <c r="P1552" s="99"/>
      <c r="Q1552" s="74" t="str">
        <f t="shared" si="97"/>
        <v/>
      </c>
      <c r="R1552" s="74" t="b">
        <f t="shared" si="98"/>
        <v>1</v>
      </c>
      <c r="S1552" s="74" t="str">
        <f t="shared" si="99"/>
        <v/>
      </c>
    </row>
    <row r="1553" s="74" customFormat="1" ht="20.15" customHeight="1" spans="1:19">
      <c r="A1553" s="95"/>
      <c r="B1553" s="95"/>
      <c r="C1553" s="95"/>
      <c r="D1553" s="95"/>
      <c r="E1553" s="95"/>
      <c r="F1553" s="95"/>
      <c r="G1553" s="96"/>
      <c r="H1553" s="96"/>
      <c r="I1553" s="97"/>
      <c r="J1553" s="97"/>
      <c r="K1553" s="97"/>
      <c r="L1553" s="97"/>
      <c r="M1553" s="97"/>
      <c r="N1553" s="98" t="str">
        <f ca="1" t="shared" si="96"/>
        <v/>
      </c>
      <c r="O1553" s="98" t="str">
        <f ca="1">IF(A1553="","",IF(ISERROR(MATCH($I1553,SorP!B:B,0)),"",INDIRECT("'SorP'!$A$"&amp;MATCH($N1553&amp;$I1553,SorP!C:C,0))))</f>
        <v/>
      </c>
      <c r="P1553" s="99"/>
      <c r="Q1553" s="74" t="str">
        <f t="shared" si="97"/>
        <v/>
      </c>
      <c r="R1553" s="74" t="b">
        <f t="shared" si="98"/>
        <v>1</v>
      </c>
      <c r="S1553" s="74" t="str">
        <f t="shared" si="99"/>
        <v/>
      </c>
    </row>
    <row r="1554" s="74" customFormat="1" ht="20.15" customHeight="1" spans="1:19">
      <c r="A1554" s="95"/>
      <c r="B1554" s="95"/>
      <c r="C1554" s="95"/>
      <c r="D1554" s="95"/>
      <c r="E1554" s="95"/>
      <c r="F1554" s="95"/>
      <c r="G1554" s="96"/>
      <c r="H1554" s="96"/>
      <c r="I1554" s="97"/>
      <c r="J1554" s="97"/>
      <c r="K1554" s="97"/>
      <c r="L1554" s="97"/>
      <c r="M1554" s="97"/>
      <c r="N1554" s="98" t="str">
        <f ca="1" t="shared" si="96"/>
        <v/>
      </c>
      <c r="O1554" s="98" t="str">
        <f ca="1">IF(A1554="","",IF(ISERROR(MATCH($I1554,SorP!B:B,0)),"",INDIRECT("'SorP'!$A$"&amp;MATCH($N1554&amp;$I1554,SorP!C:C,0))))</f>
        <v/>
      </c>
      <c r="P1554" s="99"/>
      <c r="Q1554" s="74" t="str">
        <f t="shared" si="97"/>
        <v/>
      </c>
      <c r="R1554" s="74" t="b">
        <f t="shared" si="98"/>
        <v>1</v>
      </c>
      <c r="S1554" s="74" t="str">
        <f t="shared" si="99"/>
        <v/>
      </c>
    </row>
    <row r="1555" s="74" customFormat="1" ht="20.15" customHeight="1" spans="1:19">
      <c r="A1555" s="95"/>
      <c r="B1555" s="95"/>
      <c r="C1555" s="95"/>
      <c r="D1555" s="95"/>
      <c r="E1555" s="95"/>
      <c r="F1555" s="95"/>
      <c r="G1555" s="96"/>
      <c r="H1555" s="96"/>
      <c r="I1555" s="97"/>
      <c r="J1555" s="97"/>
      <c r="K1555" s="97"/>
      <c r="L1555" s="97"/>
      <c r="M1555" s="97"/>
      <c r="N1555" s="98" t="str">
        <f ca="1" t="shared" si="96"/>
        <v/>
      </c>
      <c r="O1555" s="98" t="str">
        <f ca="1">IF(A1555="","",IF(ISERROR(MATCH($I1555,SorP!B:B,0)),"",INDIRECT("'SorP'!$A$"&amp;MATCH($N1555&amp;$I1555,SorP!C:C,0))))</f>
        <v/>
      </c>
      <c r="P1555" s="99"/>
      <c r="Q1555" s="74" t="str">
        <f t="shared" si="97"/>
        <v/>
      </c>
      <c r="R1555" s="74" t="b">
        <f t="shared" si="98"/>
        <v>1</v>
      </c>
      <c r="S1555" s="74" t="str">
        <f t="shared" si="99"/>
        <v/>
      </c>
    </row>
    <row r="1556" s="74" customFormat="1" ht="20.15" customHeight="1" spans="1:19">
      <c r="A1556" s="95"/>
      <c r="B1556" s="95"/>
      <c r="C1556" s="95"/>
      <c r="D1556" s="95"/>
      <c r="E1556" s="95"/>
      <c r="F1556" s="95"/>
      <c r="G1556" s="96"/>
      <c r="H1556" s="96"/>
      <c r="I1556" s="97"/>
      <c r="J1556" s="97"/>
      <c r="K1556" s="97"/>
      <c r="L1556" s="97"/>
      <c r="M1556" s="97"/>
      <c r="N1556" s="98" t="str">
        <f ca="1" t="shared" si="96"/>
        <v/>
      </c>
      <c r="O1556" s="98" t="str">
        <f ca="1">IF(A1556="","",IF(ISERROR(MATCH($I1556,SorP!B:B,0)),"",INDIRECT("'SorP'!$A$"&amp;MATCH($N1556&amp;$I1556,SorP!C:C,0))))</f>
        <v/>
      </c>
      <c r="P1556" s="99"/>
      <c r="Q1556" s="74" t="str">
        <f t="shared" si="97"/>
        <v/>
      </c>
      <c r="R1556" s="74" t="b">
        <f t="shared" si="98"/>
        <v>1</v>
      </c>
      <c r="S1556" s="74" t="str">
        <f t="shared" si="99"/>
        <v/>
      </c>
    </row>
    <row r="1557" s="74" customFormat="1" ht="20.15" customHeight="1" spans="1:19">
      <c r="A1557" s="95"/>
      <c r="B1557" s="95"/>
      <c r="C1557" s="95"/>
      <c r="D1557" s="95"/>
      <c r="E1557" s="95"/>
      <c r="F1557" s="95"/>
      <c r="G1557" s="96"/>
      <c r="H1557" s="96"/>
      <c r="I1557" s="97"/>
      <c r="J1557" s="97"/>
      <c r="K1557" s="97"/>
      <c r="L1557" s="97"/>
      <c r="M1557" s="97"/>
      <c r="N1557" s="98" t="str">
        <f ca="1" t="shared" si="96"/>
        <v/>
      </c>
      <c r="O1557" s="98" t="str">
        <f ca="1">IF(A1557="","",IF(ISERROR(MATCH($I1557,SorP!B:B,0)),"",INDIRECT("'SorP'!$A$"&amp;MATCH($N1557&amp;$I1557,SorP!C:C,0))))</f>
        <v/>
      </c>
      <c r="P1557" s="99"/>
      <c r="Q1557" s="74" t="str">
        <f t="shared" si="97"/>
        <v/>
      </c>
      <c r="R1557" s="74" t="b">
        <f t="shared" si="98"/>
        <v>1</v>
      </c>
      <c r="S1557" s="74" t="str">
        <f t="shared" si="99"/>
        <v/>
      </c>
    </row>
    <row r="1558" s="74" customFormat="1" ht="20.15" customHeight="1" spans="1:19">
      <c r="A1558" s="95"/>
      <c r="B1558" s="95"/>
      <c r="C1558" s="95"/>
      <c r="D1558" s="95"/>
      <c r="E1558" s="95"/>
      <c r="F1558" s="95"/>
      <c r="G1558" s="96"/>
      <c r="H1558" s="96"/>
      <c r="I1558" s="97"/>
      <c r="J1558" s="97"/>
      <c r="K1558" s="97"/>
      <c r="L1558" s="97"/>
      <c r="M1558" s="97"/>
      <c r="N1558" s="98" t="str">
        <f ca="1" t="shared" si="96"/>
        <v/>
      </c>
      <c r="O1558" s="98" t="str">
        <f ca="1">IF(A1558="","",IF(ISERROR(MATCH($I1558,SorP!B:B,0)),"",INDIRECT("'SorP'!$A$"&amp;MATCH($N1558&amp;$I1558,SorP!C:C,0))))</f>
        <v/>
      </c>
      <c r="P1558" s="99"/>
      <c r="Q1558" s="74" t="str">
        <f t="shared" si="97"/>
        <v/>
      </c>
      <c r="R1558" s="74" t="b">
        <f t="shared" si="98"/>
        <v>1</v>
      </c>
      <c r="S1558" s="74" t="str">
        <f t="shared" si="99"/>
        <v/>
      </c>
    </row>
    <row r="1559" s="74" customFormat="1" ht="20.15" customHeight="1" spans="1:19">
      <c r="A1559" s="95"/>
      <c r="B1559" s="95"/>
      <c r="C1559" s="95"/>
      <c r="D1559" s="95"/>
      <c r="E1559" s="95"/>
      <c r="F1559" s="95"/>
      <c r="G1559" s="96"/>
      <c r="H1559" s="96"/>
      <c r="I1559" s="97"/>
      <c r="J1559" s="97"/>
      <c r="K1559" s="97"/>
      <c r="L1559" s="97"/>
      <c r="M1559" s="97"/>
      <c r="N1559" s="98" t="str">
        <f ca="1" t="shared" si="96"/>
        <v/>
      </c>
      <c r="O1559" s="98" t="str">
        <f ca="1">IF(A1559="","",IF(ISERROR(MATCH($I1559,SorP!B:B,0)),"",INDIRECT("'SorP'!$A$"&amp;MATCH($N1559&amp;$I1559,SorP!C:C,0))))</f>
        <v/>
      </c>
      <c r="P1559" s="99"/>
      <c r="Q1559" s="74" t="str">
        <f t="shared" si="97"/>
        <v/>
      </c>
      <c r="R1559" s="74" t="b">
        <f t="shared" si="98"/>
        <v>1</v>
      </c>
      <c r="S1559" s="74" t="str">
        <f t="shared" si="99"/>
        <v/>
      </c>
    </row>
    <row r="1560" s="74" customFormat="1" ht="20.15" customHeight="1" spans="1:19">
      <c r="A1560" s="95"/>
      <c r="B1560" s="95"/>
      <c r="C1560" s="95"/>
      <c r="D1560" s="95"/>
      <c r="E1560" s="95"/>
      <c r="F1560" s="95"/>
      <c r="G1560" s="96"/>
      <c r="H1560" s="96"/>
      <c r="I1560" s="97"/>
      <c r="J1560" s="97"/>
      <c r="K1560" s="97"/>
      <c r="L1560" s="97"/>
      <c r="M1560" s="97"/>
      <c r="N1560" s="98" t="str">
        <f ca="1" t="shared" si="96"/>
        <v/>
      </c>
      <c r="O1560" s="98" t="str">
        <f ca="1">IF(A1560="","",IF(ISERROR(MATCH($I1560,SorP!B:B,0)),"",INDIRECT("'SorP'!$A$"&amp;MATCH($N1560&amp;$I1560,SorP!C:C,0))))</f>
        <v/>
      </c>
      <c r="P1560" s="99"/>
      <c r="Q1560" s="74" t="str">
        <f t="shared" si="97"/>
        <v/>
      </c>
      <c r="R1560" s="74" t="b">
        <f t="shared" si="98"/>
        <v>1</v>
      </c>
      <c r="S1560" s="74" t="str">
        <f t="shared" si="99"/>
        <v/>
      </c>
    </row>
    <row r="1561" s="74" customFormat="1" ht="20.15" customHeight="1" spans="1:19">
      <c r="A1561" s="95"/>
      <c r="B1561" s="95"/>
      <c r="C1561" s="95"/>
      <c r="D1561" s="95"/>
      <c r="E1561" s="95"/>
      <c r="F1561" s="95"/>
      <c r="G1561" s="96"/>
      <c r="H1561" s="96"/>
      <c r="I1561" s="97"/>
      <c r="J1561" s="97"/>
      <c r="K1561" s="97"/>
      <c r="L1561" s="97"/>
      <c r="M1561" s="97"/>
      <c r="N1561" s="98" t="str">
        <f ca="1" t="shared" si="96"/>
        <v/>
      </c>
      <c r="O1561" s="98" t="str">
        <f ca="1">IF(A1561="","",IF(ISERROR(MATCH($I1561,SorP!B:B,0)),"",INDIRECT("'SorP'!$A$"&amp;MATCH($N1561&amp;$I1561,SorP!C:C,0))))</f>
        <v/>
      </c>
      <c r="P1561" s="99"/>
      <c r="Q1561" s="74" t="str">
        <f t="shared" si="97"/>
        <v/>
      </c>
      <c r="R1561" s="74" t="b">
        <f t="shared" si="98"/>
        <v>1</v>
      </c>
      <c r="S1561" s="74" t="str">
        <f t="shared" si="99"/>
        <v/>
      </c>
    </row>
    <row r="1562" s="74" customFormat="1" ht="20.15" customHeight="1" spans="1:19">
      <c r="A1562" s="95"/>
      <c r="B1562" s="95"/>
      <c r="C1562" s="95"/>
      <c r="D1562" s="95"/>
      <c r="E1562" s="95"/>
      <c r="F1562" s="95"/>
      <c r="G1562" s="96"/>
      <c r="H1562" s="96"/>
      <c r="I1562" s="97"/>
      <c r="J1562" s="97"/>
      <c r="K1562" s="97"/>
      <c r="L1562" s="97"/>
      <c r="M1562" s="97"/>
      <c r="N1562" s="98" t="str">
        <f ca="1" t="shared" si="96"/>
        <v/>
      </c>
      <c r="O1562" s="98" t="str">
        <f ca="1">IF(A1562="","",IF(ISERROR(MATCH($I1562,SorP!B:B,0)),"",INDIRECT("'SorP'!$A$"&amp;MATCH($N1562&amp;$I1562,SorP!C:C,0))))</f>
        <v/>
      </c>
      <c r="P1562" s="99"/>
      <c r="Q1562" s="74" t="str">
        <f t="shared" si="97"/>
        <v/>
      </c>
      <c r="R1562" s="74" t="b">
        <f t="shared" si="98"/>
        <v>1</v>
      </c>
      <c r="S1562" s="74" t="str">
        <f t="shared" si="99"/>
        <v/>
      </c>
    </row>
    <row r="1563" s="74" customFormat="1" ht="20.15" customHeight="1" spans="1:19">
      <c r="A1563" s="95"/>
      <c r="B1563" s="95"/>
      <c r="C1563" s="95"/>
      <c r="D1563" s="95"/>
      <c r="E1563" s="95"/>
      <c r="F1563" s="95"/>
      <c r="G1563" s="96"/>
      <c r="H1563" s="96"/>
      <c r="I1563" s="97"/>
      <c r="J1563" s="97"/>
      <c r="K1563" s="97"/>
      <c r="L1563" s="97"/>
      <c r="M1563" s="97"/>
      <c r="N1563" s="98" t="str">
        <f ca="1" t="shared" si="96"/>
        <v/>
      </c>
      <c r="O1563" s="98" t="str">
        <f ca="1">IF(A1563="","",IF(ISERROR(MATCH($I1563,SorP!B:B,0)),"",INDIRECT("'SorP'!$A$"&amp;MATCH($N1563&amp;$I1563,SorP!C:C,0))))</f>
        <v/>
      </c>
      <c r="P1563" s="99"/>
      <c r="Q1563" s="74" t="str">
        <f t="shared" si="97"/>
        <v/>
      </c>
      <c r="R1563" s="74" t="b">
        <f t="shared" si="98"/>
        <v>1</v>
      </c>
      <c r="S1563" s="74" t="str">
        <f t="shared" si="99"/>
        <v/>
      </c>
    </row>
    <row r="1564" s="74" customFormat="1" ht="20.15" customHeight="1" spans="1:19">
      <c r="A1564" s="95"/>
      <c r="B1564" s="95"/>
      <c r="C1564" s="95"/>
      <c r="D1564" s="95"/>
      <c r="E1564" s="95"/>
      <c r="F1564" s="95"/>
      <c r="G1564" s="96"/>
      <c r="H1564" s="96"/>
      <c r="I1564" s="97"/>
      <c r="J1564" s="97"/>
      <c r="K1564" s="97"/>
      <c r="L1564" s="97"/>
      <c r="M1564" s="97"/>
      <c r="N1564" s="98" t="str">
        <f ca="1" t="shared" si="96"/>
        <v/>
      </c>
      <c r="O1564" s="98" t="str">
        <f ca="1">IF(A1564="","",IF(ISERROR(MATCH($I1564,SorP!B:B,0)),"",INDIRECT("'SorP'!$A$"&amp;MATCH($N1564&amp;$I1564,SorP!C:C,0))))</f>
        <v/>
      </c>
      <c r="P1564" s="99"/>
      <c r="Q1564" s="74" t="str">
        <f t="shared" si="97"/>
        <v/>
      </c>
      <c r="R1564" s="74" t="b">
        <f t="shared" si="98"/>
        <v>1</v>
      </c>
      <c r="S1564" s="74" t="str">
        <f t="shared" si="99"/>
        <v/>
      </c>
    </row>
    <row r="1565" s="74" customFormat="1" ht="20.15" customHeight="1" spans="1:19">
      <c r="A1565" s="95"/>
      <c r="B1565" s="95"/>
      <c r="C1565" s="95"/>
      <c r="D1565" s="95"/>
      <c r="E1565" s="95"/>
      <c r="F1565" s="95"/>
      <c r="G1565" s="96"/>
      <c r="H1565" s="96"/>
      <c r="I1565" s="97"/>
      <c r="J1565" s="97"/>
      <c r="K1565" s="97"/>
      <c r="L1565" s="97"/>
      <c r="M1565" s="97"/>
      <c r="N1565" s="98" t="str">
        <f ca="1" t="shared" si="96"/>
        <v/>
      </c>
      <c r="O1565" s="98" t="str">
        <f ca="1">IF(A1565="","",IF(ISERROR(MATCH($I1565,SorP!B:B,0)),"",INDIRECT("'SorP'!$A$"&amp;MATCH($N1565&amp;$I1565,SorP!C:C,0))))</f>
        <v/>
      </c>
      <c r="P1565" s="99"/>
      <c r="Q1565" s="74" t="str">
        <f t="shared" si="97"/>
        <v/>
      </c>
      <c r="R1565" s="74" t="b">
        <f t="shared" si="98"/>
        <v>1</v>
      </c>
      <c r="S1565" s="74" t="str">
        <f t="shared" si="99"/>
        <v/>
      </c>
    </row>
    <row r="1566" s="74" customFormat="1" ht="20.15" customHeight="1" spans="1:19">
      <c r="A1566" s="95"/>
      <c r="B1566" s="95"/>
      <c r="C1566" s="95"/>
      <c r="D1566" s="95"/>
      <c r="E1566" s="95"/>
      <c r="F1566" s="95"/>
      <c r="G1566" s="96"/>
      <c r="H1566" s="96"/>
      <c r="I1566" s="97"/>
      <c r="J1566" s="97"/>
      <c r="K1566" s="97"/>
      <c r="L1566" s="97"/>
      <c r="M1566" s="97"/>
      <c r="N1566" s="98" t="str">
        <f ca="1" t="shared" si="96"/>
        <v/>
      </c>
      <c r="O1566" s="98" t="str">
        <f ca="1">IF(A1566="","",IF(ISERROR(MATCH($I1566,SorP!B:B,0)),"",INDIRECT("'SorP'!$A$"&amp;MATCH($N1566&amp;$I1566,SorP!C:C,0))))</f>
        <v/>
      </c>
      <c r="P1566" s="99"/>
      <c r="Q1566" s="74" t="str">
        <f t="shared" si="97"/>
        <v/>
      </c>
      <c r="R1566" s="74" t="b">
        <f t="shared" si="98"/>
        <v>1</v>
      </c>
      <c r="S1566" s="74" t="str">
        <f t="shared" si="99"/>
        <v/>
      </c>
    </row>
    <row r="1567" s="74" customFormat="1" ht="20.15" customHeight="1" spans="1:19">
      <c r="A1567" s="95"/>
      <c r="B1567" s="95"/>
      <c r="C1567" s="95"/>
      <c r="D1567" s="95"/>
      <c r="E1567" s="95"/>
      <c r="F1567" s="95"/>
      <c r="G1567" s="96"/>
      <c r="H1567" s="96"/>
      <c r="I1567" s="97"/>
      <c r="J1567" s="97"/>
      <c r="K1567" s="97"/>
      <c r="L1567" s="97"/>
      <c r="M1567" s="97"/>
      <c r="N1567" s="98" t="str">
        <f ca="1" t="shared" si="96"/>
        <v/>
      </c>
      <c r="O1567" s="98" t="str">
        <f ca="1">IF(A1567="","",IF(ISERROR(MATCH($I1567,SorP!B:B,0)),"",INDIRECT("'SorP'!$A$"&amp;MATCH($N1567&amp;$I1567,SorP!C:C,0))))</f>
        <v/>
      </c>
      <c r="P1567" s="99"/>
      <c r="Q1567" s="74" t="str">
        <f t="shared" si="97"/>
        <v/>
      </c>
      <c r="R1567" s="74" t="b">
        <f t="shared" si="98"/>
        <v>1</v>
      </c>
      <c r="S1567" s="74" t="str">
        <f t="shared" si="99"/>
        <v/>
      </c>
    </row>
    <row r="1568" s="74" customFormat="1" ht="20.15" customHeight="1" spans="1:19">
      <c r="A1568" s="95"/>
      <c r="B1568" s="95"/>
      <c r="C1568" s="95"/>
      <c r="D1568" s="95"/>
      <c r="E1568" s="95"/>
      <c r="F1568" s="95"/>
      <c r="G1568" s="96"/>
      <c r="H1568" s="96"/>
      <c r="I1568" s="97"/>
      <c r="J1568" s="97"/>
      <c r="K1568" s="97"/>
      <c r="L1568" s="97"/>
      <c r="M1568" s="97"/>
      <c r="N1568" s="98" t="str">
        <f ca="1" t="shared" si="96"/>
        <v/>
      </c>
      <c r="O1568" s="98" t="str">
        <f ca="1">IF(A1568="","",IF(ISERROR(MATCH($I1568,SorP!B:B,0)),"",INDIRECT("'SorP'!$A$"&amp;MATCH($N1568&amp;$I1568,SorP!C:C,0))))</f>
        <v/>
      </c>
      <c r="P1568" s="99"/>
      <c r="Q1568" s="74" t="str">
        <f t="shared" si="97"/>
        <v/>
      </c>
      <c r="R1568" s="74" t="b">
        <f t="shared" si="98"/>
        <v>1</v>
      </c>
      <c r="S1568" s="74" t="str">
        <f t="shared" si="99"/>
        <v/>
      </c>
    </row>
    <row r="1569" s="74" customFormat="1" ht="20.15" customHeight="1" spans="1:19">
      <c r="A1569" s="95"/>
      <c r="B1569" s="95"/>
      <c r="C1569" s="95"/>
      <c r="D1569" s="95"/>
      <c r="E1569" s="95"/>
      <c r="F1569" s="95"/>
      <c r="G1569" s="96"/>
      <c r="H1569" s="96"/>
      <c r="I1569" s="97"/>
      <c r="J1569" s="97"/>
      <c r="K1569" s="97"/>
      <c r="L1569" s="97"/>
      <c r="M1569" s="97"/>
      <c r="N1569" s="98" t="str">
        <f ca="1" t="shared" si="96"/>
        <v/>
      </c>
      <c r="O1569" s="98" t="str">
        <f ca="1">IF(A1569="","",IF(ISERROR(MATCH($I1569,SorP!B:B,0)),"",INDIRECT("'SorP'!$A$"&amp;MATCH($N1569&amp;$I1569,SorP!C:C,0))))</f>
        <v/>
      </c>
      <c r="P1569" s="99"/>
      <c r="Q1569" s="74" t="str">
        <f t="shared" si="97"/>
        <v/>
      </c>
      <c r="R1569" s="74" t="b">
        <f t="shared" si="98"/>
        <v>1</v>
      </c>
      <c r="S1569" s="74" t="str">
        <f t="shared" si="99"/>
        <v/>
      </c>
    </row>
    <row r="1570" s="74" customFormat="1" ht="20.15" customHeight="1" spans="1:19">
      <c r="A1570" s="95"/>
      <c r="B1570" s="95"/>
      <c r="C1570" s="95"/>
      <c r="D1570" s="95"/>
      <c r="E1570" s="95"/>
      <c r="F1570" s="95"/>
      <c r="G1570" s="96"/>
      <c r="H1570" s="96"/>
      <c r="I1570" s="97"/>
      <c r="J1570" s="97"/>
      <c r="K1570" s="97"/>
      <c r="L1570" s="97"/>
      <c r="M1570" s="97"/>
      <c r="N1570" s="98" t="str">
        <f ca="1" t="shared" si="96"/>
        <v/>
      </c>
      <c r="O1570" s="98" t="str">
        <f ca="1">IF(A1570="","",IF(ISERROR(MATCH($I1570,SorP!B:B,0)),"",INDIRECT("'SorP'!$A$"&amp;MATCH($N1570&amp;$I1570,SorP!C:C,0))))</f>
        <v/>
      </c>
      <c r="P1570" s="99"/>
      <c r="Q1570" s="74" t="str">
        <f t="shared" si="97"/>
        <v/>
      </c>
      <c r="R1570" s="74" t="b">
        <f t="shared" si="98"/>
        <v>1</v>
      </c>
      <c r="S1570" s="74" t="str">
        <f t="shared" si="99"/>
        <v/>
      </c>
    </row>
    <row r="1571" s="74" customFormat="1" ht="20.15" customHeight="1" spans="1:19">
      <c r="A1571" s="95"/>
      <c r="B1571" s="95"/>
      <c r="C1571" s="95"/>
      <c r="D1571" s="95"/>
      <c r="E1571" s="95"/>
      <c r="F1571" s="95"/>
      <c r="G1571" s="96"/>
      <c r="H1571" s="96"/>
      <c r="I1571" s="97"/>
      <c r="J1571" s="97"/>
      <c r="K1571" s="97"/>
      <c r="L1571" s="97"/>
      <c r="M1571" s="97"/>
      <c r="N1571" s="98" t="str">
        <f ca="1" t="shared" si="96"/>
        <v/>
      </c>
      <c r="O1571" s="98" t="str">
        <f ca="1">IF(A1571="","",IF(ISERROR(MATCH($I1571,SorP!B:B,0)),"",INDIRECT("'SorP'!$A$"&amp;MATCH($N1571&amp;$I1571,SorP!C:C,0))))</f>
        <v/>
      </c>
      <c r="P1571" s="99"/>
      <c r="Q1571" s="74" t="str">
        <f t="shared" si="97"/>
        <v/>
      </c>
      <c r="R1571" s="74" t="b">
        <f t="shared" si="98"/>
        <v>1</v>
      </c>
      <c r="S1571" s="74" t="str">
        <f t="shared" si="99"/>
        <v/>
      </c>
    </row>
    <row r="1572" s="74" customFormat="1" ht="20.15" customHeight="1" spans="1:19">
      <c r="A1572" s="95"/>
      <c r="B1572" s="95"/>
      <c r="C1572" s="95"/>
      <c r="D1572" s="95"/>
      <c r="E1572" s="95"/>
      <c r="F1572" s="95"/>
      <c r="G1572" s="96"/>
      <c r="H1572" s="96"/>
      <c r="I1572" s="97"/>
      <c r="J1572" s="97"/>
      <c r="K1572" s="97"/>
      <c r="L1572" s="97"/>
      <c r="M1572" s="97"/>
      <c r="N1572" s="98" t="str">
        <f ca="1" t="shared" si="96"/>
        <v/>
      </c>
      <c r="O1572" s="98" t="str">
        <f ca="1">IF(A1572="","",IF(ISERROR(MATCH($I1572,SorP!B:B,0)),"",INDIRECT("'SorP'!$A$"&amp;MATCH($N1572&amp;$I1572,SorP!C:C,0))))</f>
        <v/>
      </c>
      <c r="P1572" s="99"/>
      <c r="Q1572" s="74" t="str">
        <f t="shared" si="97"/>
        <v/>
      </c>
      <c r="R1572" s="74" t="b">
        <f t="shared" si="98"/>
        <v>1</v>
      </c>
      <c r="S1572" s="74" t="str">
        <f t="shared" si="99"/>
        <v/>
      </c>
    </row>
    <row r="1573" s="74" customFormat="1" ht="20.15" customHeight="1" spans="1:19">
      <c r="A1573" s="95"/>
      <c r="B1573" s="95"/>
      <c r="C1573" s="95"/>
      <c r="D1573" s="95"/>
      <c r="E1573" s="95"/>
      <c r="F1573" s="95"/>
      <c r="G1573" s="96"/>
      <c r="H1573" s="96"/>
      <c r="I1573" s="97"/>
      <c r="J1573" s="97"/>
      <c r="K1573" s="97"/>
      <c r="L1573" s="97"/>
      <c r="M1573" s="97"/>
      <c r="N1573" s="98" t="str">
        <f ca="1" t="shared" si="96"/>
        <v/>
      </c>
      <c r="O1573" s="98" t="str">
        <f ca="1">IF(A1573="","",IF(ISERROR(MATCH($I1573,SorP!B:B,0)),"",INDIRECT("'SorP'!$A$"&amp;MATCH($N1573&amp;$I1573,SorP!C:C,0))))</f>
        <v/>
      </c>
      <c r="P1573" s="99"/>
      <c r="Q1573" s="74" t="str">
        <f t="shared" si="97"/>
        <v/>
      </c>
      <c r="R1573" s="74" t="b">
        <f t="shared" si="98"/>
        <v>1</v>
      </c>
      <c r="S1573" s="74" t="str">
        <f t="shared" si="99"/>
        <v/>
      </c>
    </row>
    <row r="1574" s="74" customFormat="1" ht="20.15" customHeight="1" spans="1:19">
      <c r="A1574" s="95"/>
      <c r="B1574" s="95"/>
      <c r="C1574" s="95"/>
      <c r="D1574" s="95"/>
      <c r="E1574" s="95"/>
      <c r="F1574" s="95"/>
      <c r="G1574" s="96"/>
      <c r="H1574" s="96"/>
      <c r="I1574" s="97"/>
      <c r="J1574" s="97"/>
      <c r="K1574" s="97"/>
      <c r="L1574" s="97"/>
      <c r="M1574" s="97"/>
      <c r="N1574" s="98" t="str">
        <f ca="1" t="shared" si="96"/>
        <v/>
      </c>
      <c r="O1574" s="98" t="str">
        <f ca="1">IF(A1574="","",IF(ISERROR(MATCH($I1574,SorP!B:B,0)),"",INDIRECT("'SorP'!$A$"&amp;MATCH($N1574&amp;$I1574,SorP!C:C,0))))</f>
        <v/>
      </c>
      <c r="P1574" s="99"/>
      <c r="Q1574" s="74" t="str">
        <f t="shared" si="97"/>
        <v/>
      </c>
      <c r="R1574" s="74" t="b">
        <f t="shared" si="98"/>
        <v>1</v>
      </c>
      <c r="S1574" s="74" t="str">
        <f t="shared" si="99"/>
        <v/>
      </c>
    </row>
    <row r="1575" s="74" customFormat="1" ht="20.15" customHeight="1" spans="1:19">
      <c r="A1575" s="95"/>
      <c r="B1575" s="95"/>
      <c r="C1575" s="95"/>
      <c r="D1575" s="95"/>
      <c r="E1575" s="95"/>
      <c r="F1575" s="95"/>
      <c r="G1575" s="96"/>
      <c r="H1575" s="96"/>
      <c r="I1575" s="97"/>
      <c r="J1575" s="97"/>
      <c r="K1575" s="97"/>
      <c r="L1575" s="97"/>
      <c r="M1575" s="97"/>
      <c r="N1575" s="98" t="str">
        <f ca="1" t="shared" si="96"/>
        <v/>
      </c>
      <c r="O1575" s="98" t="str">
        <f ca="1">IF(A1575="","",IF(ISERROR(MATCH($I1575,SorP!B:B,0)),"",INDIRECT("'SorP'!$A$"&amp;MATCH($N1575&amp;$I1575,SorP!C:C,0))))</f>
        <v/>
      </c>
      <c r="P1575" s="99"/>
      <c r="Q1575" s="74" t="str">
        <f t="shared" si="97"/>
        <v/>
      </c>
      <c r="R1575" s="74" t="b">
        <f t="shared" si="98"/>
        <v>1</v>
      </c>
      <c r="S1575" s="74" t="str">
        <f t="shared" si="99"/>
        <v/>
      </c>
    </row>
    <row r="1576" s="74" customFormat="1" ht="20.15" customHeight="1" spans="1:19">
      <c r="A1576" s="95"/>
      <c r="B1576" s="95"/>
      <c r="C1576" s="95"/>
      <c r="D1576" s="95"/>
      <c r="E1576" s="95"/>
      <c r="F1576" s="95"/>
      <c r="G1576" s="96"/>
      <c r="H1576" s="96"/>
      <c r="I1576" s="97"/>
      <c r="J1576" s="97"/>
      <c r="K1576" s="97"/>
      <c r="L1576" s="97"/>
      <c r="M1576" s="97"/>
      <c r="N1576" s="98" t="str">
        <f ca="1" t="shared" si="96"/>
        <v/>
      </c>
      <c r="O1576" s="98" t="str">
        <f ca="1">IF(A1576="","",IF(ISERROR(MATCH($I1576,SorP!B:B,0)),"",INDIRECT("'SorP'!$A$"&amp;MATCH($N1576&amp;$I1576,SorP!C:C,0))))</f>
        <v/>
      </c>
      <c r="P1576" s="99"/>
      <c r="Q1576" s="74" t="str">
        <f t="shared" si="97"/>
        <v/>
      </c>
      <c r="R1576" s="74" t="b">
        <f t="shared" si="98"/>
        <v>1</v>
      </c>
      <c r="S1576" s="74" t="str">
        <f t="shared" si="99"/>
        <v/>
      </c>
    </row>
    <row r="1577" s="74" customFormat="1" ht="20.15" customHeight="1" spans="1:19">
      <c r="A1577" s="95"/>
      <c r="B1577" s="95"/>
      <c r="C1577" s="95"/>
      <c r="D1577" s="95"/>
      <c r="E1577" s="95"/>
      <c r="F1577" s="95"/>
      <c r="G1577" s="96"/>
      <c r="H1577" s="96"/>
      <c r="I1577" s="97"/>
      <c r="J1577" s="97"/>
      <c r="K1577" s="97"/>
      <c r="L1577" s="97"/>
      <c r="M1577" s="97"/>
      <c r="N1577" s="98" t="str">
        <f ca="1" t="shared" si="96"/>
        <v/>
      </c>
      <c r="O1577" s="98" t="str">
        <f ca="1">IF(A1577="","",IF(ISERROR(MATCH($I1577,SorP!B:B,0)),"",INDIRECT("'SorP'!$A$"&amp;MATCH($N1577&amp;$I1577,SorP!C:C,0))))</f>
        <v/>
      </c>
      <c r="P1577" s="99"/>
      <c r="Q1577" s="74" t="str">
        <f t="shared" si="97"/>
        <v/>
      </c>
      <c r="R1577" s="74" t="b">
        <f t="shared" si="98"/>
        <v>1</v>
      </c>
      <c r="S1577" s="74" t="str">
        <f t="shared" si="99"/>
        <v/>
      </c>
    </row>
    <row r="1578" s="74" customFormat="1" ht="20.15" customHeight="1" spans="1:19">
      <c r="A1578" s="95"/>
      <c r="B1578" s="95"/>
      <c r="C1578" s="95"/>
      <c r="D1578" s="95"/>
      <c r="E1578" s="95"/>
      <c r="F1578" s="95"/>
      <c r="G1578" s="96"/>
      <c r="H1578" s="96"/>
      <c r="I1578" s="97"/>
      <c r="J1578" s="97"/>
      <c r="K1578" s="97"/>
      <c r="L1578" s="97"/>
      <c r="M1578" s="97"/>
      <c r="N1578" s="98" t="str">
        <f ca="1" t="shared" si="96"/>
        <v/>
      </c>
      <c r="O1578" s="98" t="str">
        <f ca="1">IF(A1578="","",IF(ISERROR(MATCH($I1578,SorP!B:B,0)),"",INDIRECT("'SorP'!$A$"&amp;MATCH($N1578&amp;$I1578,SorP!C:C,0))))</f>
        <v/>
      </c>
      <c r="P1578" s="99"/>
      <c r="Q1578" s="74" t="str">
        <f t="shared" si="97"/>
        <v/>
      </c>
      <c r="R1578" s="74" t="b">
        <f t="shared" si="98"/>
        <v>1</v>
      </c>
      <c r="S1578" s="74" t="str">
        <f t="shared" si="99"/>
        <v/>
      </c>
    </row>
    <row r="1579" s="74" customFormat="1" ht="20.15" customHeight="1" spans="1:19">
      <c r="A1579" s="95"/>
      <c r="B1579" s="95"/>
      <c r="C1579" s="95"/>
      <c r="D1579" s="95"/>
      <c r="E1579" s="95"/>
      <c r="F1579" s="95"/>
      <c r="G1579" s="96"/>
      <c r="H1579" s="96"/>
      <c r="I1579" s="97"/>
      <c r="J1579" s="97"/>
      <c r="K1579" s="97"/>
      <c r="L1579" s="97"/>
      <c r="M1579" s="97"/>
      <c r="N1579" s="98" t="str">
        <f ca="1" t="shared" si="96"/>
        <v/>
      </c>
      <c r="O1579" s="98" t="str">
        <f ca="1">IF(A1579="","",IF(ISERROR(MATCH($I1579,SorP!B:B,0)),"",INDIRECT("'SorP'!$A$"&amp;MATCH($N1579&amp;$I1579,SorP!C:C,0))))</f>
        <v/>
      </c>
      <c r="P1579" s="99"/>
      <c r="Q1579" s="74" t="str">
        <f t="shared" si="97"/>
        <v/>
      </c>
      <c r="R1579" s="74" t="b">
        <f t="shared" si="98"/>
        <v>1</v>
      </c>
      <c r="S1579" s="74" t="str">
        <f t="shared" si="99"/>
        <v/>
      </c>
    </row>
    <row r="1580" s="74" customFormat="1" ht="20.15" customHeight="1" spans="1:19">
      <c r="A1580" s="95"/>
      <c r="B1580" s="95"/>
      <c r="C1580" s="95"/>
      <c r="D1580" s="95"/>
      <c r="E1580" s="95"/>
      <c r="F1580" s="95"/>
      <c r="G1580" s="96"/>
      <c r="H1580" s="96"/>
      <c r="I1580" s="97"/>
      <c r="J1580" s="97"/>
      <c r="K1580" s="97"/>
      <c r="L1580" s="97"/>
      <c r="M1580" s="97"/>
      <c r="N1580" s="98" t="str">
        <f ca="1" t="shared" si="96"/>
        <v/>
      </c>
      <c r="O1580" s="98" t="str">
        <f ca="1">IF(A1580="","",IF(ISERROR(MATCH($I1580,SorP!B:B,0)),"",INDIRECT("'SorP'!$A$"&amp;MATCH($N1580&amp;$I1580,SorP!C:C,0))))</f>
        <v/>
      </c>
      <c r="P1580" s="99"/>
      <c r="Q1580" s="74" t="str">
        <f t="shared" si="97"/>
        <v/>
      </c>
      <c r="R1580" s="74" t="b">
        <f t="shared" si="98"/>
        <v>1</v>
      </c>
      <c r="S1580" s="74" t="str">
        <f t="shared" si="99"/>
        <v/>
      </c>
    </row>
    <row r="1581" s="74" customFormat="1" ht="20.15" customHeight="1" spans="1:19">
      <c r="A1581" s="95"/>
      <c r="B1581" s="95"/>
      <c r="C1581" s="95"/>
      <c r="D1581" s="95"/>
      <c r="E1581" s="95"/>
      <c r="F1581" s="95"/>
      <c r="G1581" s="96"/>
      <c r="H1581" s="96"/>
      <c r="I1581" s="97"/>
      <c r="J1581" s="97"/>
      <c r="K1581" s="97"/>
      <c r="L1581" s="97"/>
      <c r="M1581" s="97"/>
      <c r="N1581" s="98" t="str">
        <f ca="1" t="shared" si="96"/>
        <v/>
      </c>
      <c r="O1581" s="98" t="str">
        <f ca="1">IF(A1581="","",IF(ISERROR(MATCH($I1581,SorP!B:B,0)),"",INDIRECT("'SorP'!$A$"&amp;MATCH($N1581&amp;$I1581,SorP!C:C,0))))</f>
        <v/>
      </c>
      <c r="P1581" s="99"/>
      <c r="Q1581" s="74" t="str">
        <f t="shared" si="97"/>
        <v/>
      </c>
      <c r="R1581" s="74" t="b">
        <f t="shared" si="98"/>
        <v>1</v>
      </c>
      <c r="S1581" s="74" t="str">
        <f t="shared" si="99"/>
        <v/>
      </c>
    </row>
    <row r="1582" s="74" customFormat="1" ht="20.15" customHeight="1" spans="1:19">
      <c r="A1582" s="95"/>
      <c r="B1582" s="95"/>
      <c r="C1582" s="95"/>
      <c r="D1582" s="95"/>
      <c r="E1582" s="95"/>
      <c r="F1582" s="95"/>
      <c r="G1582" s="96"/>
      <c r="H1582" s="96"/>
      <c r="I1582" s="97"/>
      <c r="J1582" s="97"/>
      <c r="K1582" s="97"/>
      <c r="L1582" s="97"/>
      <c r="M1582" s="97"/>
      <c r="N1582" s="98" t="str">
        <f ca="1" t="shared" si="96"/>
        <v/>
      </c>
      <c r="O1582" s="98" t="str">
        <f ca="1">IF(A1582="","",IF(ISERROR(MATCH($I1582,SorP!B:B,0)),"",INDIRECT("'SorP'!$A$"&amp;MATCH($N1582&amp;$I1582,SorP!C:C,0))))</f>
        <v/>
      </c>
      <c r="P1582" s="99"/>
      <c r="Q1582" s="74" t="str">
        <f t="shared" si="97"/>
        <v/>
      </c>
      <c r="R1582" s="74" t="b">
        <f t="shared" si="98"/>
        <v>1</v>
      </c>
      <c r="S1582" s="74" t="str">
        <f t="shared" si="99"/>
        <v/>
      </c>
    </row>
    <row r="1583" s="74" customFormat="1" ht="20.15" customHeight="1" spans="1:19">
      <c r="A1583" s="95"/>
      <c r="B1583" s="95"/>
      <c r="C1583" s="95"/>
      <c r="D1583" s="95"/>
      <c r="E1583" s="95"/>
      <c r="F1583" s="95"/>
      <c r="G1583" s="96"/>
      <c r="H1583" s="96"/>
      <c r="I1583" s="97"/>
      <c r="J1583" s="97"/>
      <c r="K1583" s="97"/>
      <c r="L1583" s="97"/>
      <c r="M1583" s="97"/>
      <c r="N1583" s="98" t="str">
        <f ca="1" t="shared" si="96"/>
        <v/>
      </c>
      <c r="O1583" s="98" t="str">
        <f ca="1">IF(A1583="","",IF(ISERROR(MATCH($I1583,SorP!B:B,0)),"",INDIRECT("'SorP'!$A$"&amp;MATCH($N1583&amp;$I1583,SorP!C:C,0))))</f>
        <v/>
      </c>
      <c r="P1583" s="99"/>
      <c r="Q1583" s="74" t="str">
        <f t="shared" si="97"/>
        <v/>
      </c>
      <c r="R1583" s="74" t="b">
        <f t="shared" si="98"/>
        <v>1</v>
      </c>
      <c r="S1583" s="74" t="str">
        <f t="shared" si="99"/>
        <v/>
      </c>
    </row>
    <row r="1584" s="74" customFormat="1" ht="20.15" customHeight="1" spans="1:19">
      <c r="A1584" s="95"/>
      <c r="B1584" s="95"/>
      <c r="C1584" s="95"/>
      <c r="D1584" s="95"/>
      <c r="E1584" s="95"/>
      <c r="F1584" s="95"/>
      <c r="G1584" s="96"/>
      <c r="H1584" s="96"/>
      <c r="I1584" s="97"/>
      <c r="J1584" s="97"/>
      <c r="K1584" s="97"/>
      <c r="L1584" s="97"/>
      <c r="M1584" s="97"/>
      <c r="N1584" s="98" t="str">
        <f ca="1" t="shared" si="96"/>
        <v/>
      </c>
      <c r="O1584" s="98" t="str">
        <f ca="1">IF(A1584="","",IF(ISERROR(MATCH($I1584,SorP!B:B,0)),"",INDIRECT("'SorP'!$A$"&amp;MATCH($N1584&amp;$I1584,SorP!C:C,0))))</f>
        <v/>
      </c>
      <c r="P1584" s="99"/>
      <c r="Q1584" s="74" t="str">
        <f t="shared" si="97"/>
        <v/>
      </c>
      <c r="R1584" s="74" t="b">
        <f t="shared" si="98"/>
        <v>1</v>
      </c>
      <c r="S1584" s="74" t="str">
        <f t="shared" si="99"/>
        <v/>
      </c>
    </row>
    <row r="1585" s="74" customFormat="1" ht="20.15" customHeight="1" spans="1:19">
      <c r="A1585" s="95"/>
      <c r="B1585" s="95"/>
      <c r="C1585" s="95"/>
      <c r="D1585" s="95"/>
      <c r="E1585" s="95"/>
      <c r="F1585" s="95"/>
      <c r="G1585" s="96"/>
      <c r="H1585" s="96"/>
      <c r="I1585" s="97"/>
      <c r="J1585" s="97"/>
      <c r="K1585" s="97"/>
      <c r="L1585" s="97"/>
      <c r="M1585" s="97"/>
      <c r="N1585" s="98" t="str">
        <f ca="1" t="shared" si="96"/>
        <v/>
      </c>
      <c r="O1585" s="98" t="str">
        <f ca="1">IF(A1585="","",IF(ISERROR(MATCH($I1585,SorP!B:B,0)),"",INDIRECT("'SorP'!$A$"&amp;MATCH($N1585&amp;$I1585,SorP!C:C,0))))</f>
        <v/>
      </c>
      <c r="P1585" s="99"/>
      <c r="Q1585" s="74" t="str">
        <f t="shared" si="97"/>
        <v/>
      </c>
      <c r="R1585" s="74" t="b">
        <f t="shared" si="98"/>
        <v>1</v>
      </c>
      <c r="S1585" s="74" t="str">
        <f t="shared" si="99"/>
        <v/>
      </c>
    </row>
    <row r="1586" s="74" customFormat="1" ht="20.15" customHeight="1" spans="1:19">
      <c r="A1586" s="95"/>
      <c r="B1586" s="95"/>
      <c r="C1586" s="95"/>
      <c r="D1586" s="95"/>
      <c r="E1586" s="95"/>
      <c r="F1586" s="95"/>
      <c r="G1586" s="96"/>
      <c r="H1586" s="96"/>
      <c r="I1586" s="97"/>
      <c r="J1586" s="97"/>
      <c r="K1586" s="97"/>
      <c r="L1586" s="97"/>
      <c r="M1586" s="97"/>
      <c r="N1586" s="98" t="str">
        <f ca="1" t="shared" si="96"/>
        <v/>
      </c>
      <c r="O1586" s="98" t="str">
        <f ca="1">IF(A1586="","",IF(ISERROR(MATCH($I1586,SorP!B:B,0)),"",INDIRECT("'SorP'!$A$"&amp;MATCH($N1586&amp;$I1586,SorP!C:C,0))))</f>
        <v/>
      </c>
      <c r="P1586" s="99"/>
      <c r="Q1586" s="74" t="str">
        <f t="shared" si="97"/>
        <v/>
      </c>
      <c r="R1586" s="74" t="b">
        <f t="shared" si="98"/>
        <v>1</v>
      </c>
      <c r="S1586" s="74" t="str">
        <f t="shared" si="99"/>
        <v/>
      </c>
    </row>
    <row r="1587" s="74" customFormat="1" ht="20.15" customHeight="1" spans="1:19">
      <c r="A1587" s="95"/>
      <c r="B1587" s="95"/>
      <c r="C1587" s="95"/>
      <c r="D1587" s="95"/>
      <c r="E1587" s="95"/>
      <c r="F1587" s="95"/>
      <c r="G1587" s="96"/>
      <c r="H1587" s="96"/>
      <c r="I1587" s="97"/>
      <c r="J1587" s="97"/>
      <c r="K1587" s="97"/>
      <c r="L1587" s="97"/>
      <c r="M1587" s="97"/>
      <c r="N1587" s="98" t="str">
        <f ca="1" t="shared" si="96"/>
        <v/>
      </c>
      <c r="O1587" s="98" t="str">
        <f ca="1">IF(A1587="","",IF(ISERROR(MATCH($I1587,SorP!B:B,0)),"",INDIRECT("'SorP'!$A$"&amp;MATCH($N1587&amp;$I1587,SorP!C:C,0))))</f>
        <v/>
      </c>
      <c r="P1587" s="99"/>
      <c r="Q1587" s="74" t="str">
        <f t="shared" si="97"/>
        <v/>
      </c>
      <c r="R1587" s="74" t="b">
        <f t="shared" si="98"/>
        <v>1</v>
      </c>
      <c r="S1587" s="74" t="str">
        <f t="shared" si="99"/>
        <v/>
      </c>
    </row>
    <row r="1588" s="74" customFormat="1" ht="20.15" customHeight="1" spans="1:19">
      <c r="A1588" s="95"/>
      <c r="B1588" s="95"/>
      <c r="C1588" s="95"/>
      <c r="D1588" s="95"/>
      <c r="E1588" s="95"/>
      <c r="F1588" s="95"/>
      <c r="G1588" s="96"/>
      <c r="H1588" s="96"/>
      <c r="I1588" s="97"/>
      <c r="J1588" s="97"/>
      <c r="K1588" s="97"/>
      <c r="L1588" s="97"/>
      <c r="M1588" s="97"/>
      <c r="N1588" s="98" t="str">
        <f ca="1" t="shared" si="96"/>
        <v/>
      </c>
      <c r="O1588" s="98" t="str">
        <f ca="1">IF(A1588="","",IF(ISERROR(MATCH($I1588,SorP!B:B,0)),"",INDIRECT("'SorP'!$A$"&amp;MATCH($N1588&amp;$I1588,SorP!C:C,0))))</f>
        <v/>
      </c>
      <c r="P1588" s="99"/>
      <c r="Q1588" s="74" t="str">
        <f t="shared" si="97"/>
        <v/>
      </c>
      <c r="R1588" s="74" t="b">
        <f t="shared" si="98"/>
        <v>1</v>
      </c>
      <c r="S1588" s="74" t="str">
        <f t="shared" si="99"/>
        <v/>
      </c>
    </row>
    <row r="1589" s="74" customFormat="1" ht="20.15" customHeight="1" spans="1:19">
      <c r="A1589" s="95"/>
      <c r="B1589" s="95"/>
      <c r="C1589" s="95"/>
      <c r="D1589" s="95"/>
      <c r="E1589" s="95"/>
      <c r="F1589" s="95"/>
      <c r="G1589" s="96"/>
      <c r="H1589" s="96"/>
      <c r="I1589" s="97"/>
      <c r="J1589" s="97"/>
      <c r="K1589" s="97"/>
      <c r="L1589" s="97"/>
      <c r="M1589" s="97"/>
      <c r="N1589" s="98" t="str">
        <f ca="1" t="shared" si="96"/>
        <v/>
      </c>
      <c r="O1589" s="98" t="str">
        <f ca="1">IF(A1589="","",IF(ISERROR(MATCH($I1589,SorP!B:B,0)),"",INDIRECT("'SorP'!$A$"&amp;MATCH($N1589&amp;$I1589,SorP!C:C,0))))</f>
        <v/>
      </c>
      <c r="P1589" s="99"/>
      <c r="Q1589" s="74" t="str">
        <f t="shared" si="97"/>
        <v/>
      </c>
      <c r="R1589" s="74" t="b">
        <f t="shared" si="98"/>
        <v>1</v>
      </c>
      <c r="S1589" s="74" t="str">
        <f t="shared" si="99"/>
        <v/>
      </c>
    </row>
    <row r="1590" s="74" customFormat="1" ht="20.15" customHeight="1" spans="1:19">
      <c r="A1590" s="95"/>
      <c r="B1590" s="95"/>
      <c r="C1590" s="95"/>
      <c r="D1590" s="95"/>
      <c r="E1590" s="95"/>
      <c r="F1590" s="95"/>
      <c r="G1590" s="96"/>
      <c r="H1590" s="96"/>
      <c r="I1590" s="97"/>
      <c r="J1590" s="97"/>
      <c r="K1590" s="97"/>
      <c r="L1590" s="97"/>
      <c r="M1590" s="97"/>
      <c r="N1590" s="98" t="str">
        <f ca="1" t="shared" si="96"/>
        <v/>
      </c>
      <c r="O1590" s="98" t="str">
        <f ca="1">IF(A1590="","",IF(ISERROR(MATCH($I1590,SorP!B:B,0)),"",INDIRECT("'SorP'!$A$"&amp;MATCH($N1590&amp;$I1590,SorP!C:C,0))))</f>
        <v/>
      </c>
      <c r="P1590" s="99"/>
      <c r="Q1590" s="74" t="str">
        <f t="shared" si="97"/>
        <v/>
      </c>
      <c r="R1590" s="74" t="b">
        <f t="shared" si="98"/>
        <v>1</v>
      </c>
      <c r="S1590" s="74" t="str">
        <f t="shared" si="99"/>
        <v/>
      </c>
    </row>
    <row r="1591" s="74" customFormat="1" ht="20.15" customHeight="1" spans="1:19">
      <c r="A1591" s="95"/>
      <c r="B1591" s="95"/>
      <c r="C1591" s="95"/>
      <c r="D1591" s="95"/>
      <c r="E1591" s="95"/>
      <c r="F1591" s="95"/>
      <c r="G1591" s="96"/>
      <c r="H1591" s="96"/>
      <c r="I1591" s="97"/>
      <c r="J1591" s="97"/>
      <c r="K1591" s="97"/>
      <c r="L1591" s="97"/>
      <c r="M1591" s="97"/>
      <c r="N1591" s="98" t="str">
        <f ca="1" t="shared" si="96"/>
        <v/>
      </c>
      <c r="O1591" s="98" t="str">
        <f ca="1">IF(A1591="","",IF(ISERROR(MATCH($I1591,SorP!B:B,0)),"",INDIRECT("'SorP'!$A$"&amp;MATCH($N1591&amp;$I1591,SorP!C:C,0))))</f>
        <v/>
      </c>
      <c r="P1591" s="99"/>
      <c r="Q1591" s="74" t="str">
        <f t="shared" si="97"/>
        <v/>
      </c>
      <c r="R1591" s="74" t="b">
        <f t="shared" si="98"/>
        <v>1</v>
      </c>
      <c r="S1591" s="74" t="str">
        <f t="shared" si="99"/>
        <v/>
      </c>
    </row>
    <row r="1592" s="74" customFormat="1" ht="20.15" customHeight="1" spans="1:19">
      <c r="A1592" s="95"/>
      <c r="B1592" s="95"/>
      <c r="C1592" s="95"/>
      <c r="D1592" s="95"/>
      <c r="E1592" s="95"/>
      <c r="F1592" s="95"/>
      <c r="G1592" s="96"/>
      <c r="H1592" s="96"/>
      <c r="I1592" s="97"/>
      <c r="J1592" s="97"/>
      <c r="K1592" s="97"/>
      <c r="L1592" s="97"/>
      <c r="M1592" s="97"/>
      <c r="N1592" s="98" t="str">
        <f ca="1" t="shared" si="96"/>
        <v/>
      </c>
      <c r="O1592" s="98" t="str">
        <f ca="1">IF(A1592="","",IF(ISERROR(MATCH($I1592,SorP!B:B,0)),"",INDIRECT("'SorP'!$A$"&amp;MATCH($N1592&amp;$I1592,SorP!C:C,0))))</f>
        <v/>
      </c>
      <c r="P1592" s="99"/>
      <c r="Q1592" s="74" t="str">
        <f t="shared" si="97"/>
        <v/>
      </c>
      <c r="R1592" s="74" t="b">
        <f t="shared" si="98"/>
        <v>1</v>
      </c>
      <c r="S1592" s="74" t="str">
        <f t="shared" si="99"/>
        <v/>
      </c>
    </row>
    <row r="1593" s="74" customFormat="1" ht="20.15" customHeight="1" spans="1:19">
      <c r="A1593" s="95"/>
      <c r="B1593" s="95"/>
      <c r="C1593" s="95"/>
      <c r="D1593" s="95"/>
      <c r="E1593" s="95"/>
      <c r="F1593" s="95"/>
      <c r="G1593" s="96"/>
      <c r="H1593" s="96"/>
      <c r="I1593" s="97"/>
      <c r="J1593" s="97"/>
      <c r="K1593" s="97"/>
      <c r="L1593" s="97"/>
      <c r="M1593" s="97"/>
      <c r="N1593" s="98" t="str">
        <f ca="1" t="shared" si="96"/>
        <v/>
      </c>
      <c r="O1593" s="98" t="str">
        <f ca="1">IF(A1593="","",IF(ISERROR(MATCH($I1593,SorP!B:B,0)),"",INDIRECT("'SorP'!$A$"&amp;MATCH($N1593&amp;$I1593,SorP!C:C,0))))</f>
        <v/>
      </c>
      <c r="P1593" s="99"/>
      <c r="Q1593" s="74" t="str">
        <f t="shared" si="97"/>
        <v/>
      </c>
      <c r="R1593" s="74" t="b">
        <f t="shared" si="98"/>
        <v>1</v>
      </c>
      <c r="S1593" s="74" t="str">
        <f t="shared" si="99"/>
        <v/>
      </c>
    </row>
    <row r="1594" s="74" customFormat="1" ht="20.15" customHeight="1" spans="1:19">
      <c r="A1594" s="95"/>
      <c r="B1594" s="95"/>
      <c r="C1594" s="95"/>
      <c r="D1594" s="95"/>
      <c r="E1594" s="95"/>
      <c r="F1594" s="95"/>
      <c r="G1594" s="96"/>
      <c r="H1594" s="96"/>
      <c r="I1594" s="97"/>
      <c r="J1594" s="97"/>
      <c r="K1594" s="97"/>
      <c r="L1594" s="97"/>
      <c r="M1594" s="97"/>
      <c r="N1594" s="98" t="str">
        <f ca="1" t="shared" si="96"/>
        <v/>
      </c>
      <c r="O1594" s="98" t="str">
        <f ca="1">IF(A1594="","",IF(ISERROR(MATCH($I1594,SorP!B:B,0)),"",INDIRECT("'SorP'!$A$"&amp;MATCH($N1594&amp;$I1594,SorP!C:C,0))))</f>
        <v/>
      </c>
      <c r="P1594" s="99"/>
      <c r="Q1594" s="74" t="str">
        <f t="shared" si="97"/>
        <v/>
      </c>
      <c r="R1594" s="74" t="b">
        <f t="shared" si="98"/>
        <v>1</v>
      </c>
      <c r="S1594" s="74" t="str">
        <f t="shared" si="99"/>
        <v/>
      </c>
    </row>
    <row r="1595" s="74" customFormat="1" ht="20.15" customHeight="1" spans="1:19">
      <c r="A1595" s="95"/>
      <c r="B1595" s="95"/>
      <c r="C1595" s="95"/>
      <c r="D1595" s="95"/>
      <c r="E1595" s="95"/>
      <c r="F1595" s="95"/>
      <c r="G1595" s="96"/>
      <c r="H1595" s="96"/>
      <c r="I1595" s="97"/>
      <c r="J1595" s="97"/>
      <c r="K1595" s="97"/>
      <c r="L1595" s="97"/>
      <c r="M1595" s="97"/>
      <c r="N1595" s="98" t="str">
        <f ca="1" t="shared" si="96"/>
        <v/>
      </c>
      <c r="O1595" s="98" t="str">
        <f ca="1">IF(A1595="","",IF(ISERROR(MATCH($I1595,SorP!B:B,0)),"",INDIRECT("'SorP'!$A$"&amp;MATCH($N1595&amp;$I1595,SorP!C:C,0))))</f>
        <v/>
      </c>
      <c r="P1595" s="99"/>
      <c r="Q1595" s="74" t="str">
        <f t="shared" si="97"/>
        <v/>
      </c>
      <c r="R1595" s="74" t="b">
        <f t="shared" si="98"/>
        <v>1</v>
      </c>
      <c r="S1595" s="74" t="str">
        <f t="shared" si="99"/>
        <v/>
      </c>
    </row>
    <row r="1596" s="74" customFormat="1" ht="20.15" customHeight="1" spans="1:19">
      <c r="A1596" s="95"/>
      <c r="B1596" s="95"/>
      <c r="C1596" s="95"/>
      <c r="D1596" s="95"/>
      <c r="E1596" s="95"/>
      <c r="F1596" s="95"/>
      <c r="G1596" s="96"/>
      <c r="H1596" s="96"/>
      <c r="I1596" s="97"/>
      <c r="J1596" s="97"/>
      <c r="K1596" s="97"/>
      <c r="L1596" s="97"/>
      <c r="M1596" s="97"/>
      <c r="N1596" s="98" t="str">
        <f ca="1" t="shared" si="96"/>
        <v/>
      </c>
      <c r="O1596" s="98" t="str">
        <f ca="1">IF(A1596="","",IF(ISERROR(MATCH($I1596,SorP!B:B,0)),"",INDIRECT("'SorP'!$A$"&amp;MATCH($N1596&amp;$I1596,SorP!C:C,0))))</f>
        <v/>
      </c>
      <c r="P1596" s="99"/>
      <c r="Q1596" s="74" t="str">
        <f t="shared" si="97"/>
        <v/>
      </c>
      <c r="R1596" s="74" t="b">
        <f t="shared" si="98"/>
        <v>1</v>
      </c>
      <c r="S1596" s="74" t="str">
        <f t="shared" si="99"/>
        <v/>
      </c>
    </row>
    <row r="1597" s="74" customFormat="1" ht="20.15" customHeight="1" spans="1:19">
      <c r="A1597" s="95"/>
      <c r="B1597" s="95"/>
      <c r="C1597" s="95"/>
      <c r="D1597" s="95"/>
      <c r="E1597" s="95"/>
      <c r="F1597" s="95"/>
      <c r="G1597" s="96"/>
      <c r="H1597" s="96"/>
      <c r="I1597" s="97"/>
      <c r="J1597" s="97"/>
      <c r="K1597" s="97"/>
      <c r="L1597" s="97"/>
      <c r="M1597" s="97"/>
      <c r="N1597" s="98" t="str">
        <f ca="1" t="shared" si="96"/>
        <v/>
      </c>
      <c r="O1597" s="98" t="str">
        <f ca="1">IF(A1597="","",IF(ISERROR(MATCH($I1597,SorP!B:B,0)),"",INDIRECT("'SorP'!$A$"&amp;MATCH($N1597&amp;$I1597,SorP!C:C,0))))</f>
        <v/>
      </c>
      <c r="P1597" s="99"/>
      <c r="Q1597" s="74" t="str">
        <f t="shared" si="97"/>
        <v/>
      </c>
      <c r="R1597" s="74" t="b">
        <f t="shared" si="98"/>
        <v>1</v>
      </c>
      <c r="S1597" s="74" t="str">
        <f t="shared" si="99"/>
        <v/>
      </c>
    </row>
    <row r="1598" s="74" customFormat="1" ht="20.15" customHeight="1" spans="1:19">
      <c r="A1598" s="95"/>
      <c r="B1598" s="95"/>
      <c r="C1598" s="95"/>
      <c r="D1598" s="95"/>
      <c r="E1598" s="95"/>
      <c r="F1598" s="95"/>
      <c r="G1598" s="96"/>
      <c r="H1598" s="96"/>
      <c r="I1598" s="97"/>
      <c r="J1598" s="97"/>
      <c r="K1598" s="97"/>
      <c r="L1598" s="97"/>
      <c r="M1598" s="97"/>
      <c r="N1598" s="98" t="str">
        <f ca="1" t="shared" si="96"/>
        <v/>
      </c>
      <c r="O1598" s="98" t="str">
        <f ca="1">IF(A1598="","",IF(ISERROR(MATCH($I1598,SorP!B:B,0)),"",INDIRECT("'SorP'!$A$"&amp;MATCH($N1598&amp;$I1598,SorP!C:C,0))))</f>
        <v/>
      </c>
      <c r="P1598" s="99"/>
      <c r="Q1598" s="74" t="str">
        <f t="shared" si="97"/>
        <v/>
      </c>
      <c r="R1598" s="74" t="b">
        <f t="shared" si="98"/>
        <v>1</v>
      </c>
      <c r="S1598" s="74" t="str">
        <f t="shared" si="99"/>
        <v/>
      </c>
    </row>
    <row r="1599" s="74" customFormat="1" ht="20.15" customHeight="1" spans="1:19">
      <c r="A1599" s="95"/>
      <c r="B1599" s="95"/>
      <c r="C1599" s="95"/>
      <c r="D1599" s="95"/>
      <c r="E1599" s="95"/>
      <c r="F1599" s="95"/>
      <c r="G1599" s="96"/>
      <c r="H1599" s="96"/>
      <c r="I1599" s="97"/>
      <c r="J1599" s="97"/>
      <c r="K1599" s="97"/>
      <c r="L1599" s="97"/>
      <c r="M1599" s="97"/>
      <c r="N1599" s="98" t="str">
        <f ca="1" t="shared" si="96"/>
        <v/>
      </c>
      <c r="O1599" s="98" t="str">
        <f ca="1">IF(A1599="","",IF(ISERROR(MATCH($I1599,SorP!B:B,0)),"",INDIRECT("'SorP'!$A$"&amp;MATCH($N1599&amp;$I1599,SorP!C:C,0))))</f>
        <v/>
      </c>
      <c r="P1599" s="99"/>
      <c r="Q1599" s="74" t="str">
        <f t="shared" si="97"/>
        <v/>
      </c>
      <c r="R1599" s="74" t="b">
        <f t="shared" si="98"/>
        <v>1</v>
      </c>
      <c r="S1599" s="74" t="str">
        <f t="shared" si="99"/>
        <v/>
      </c>
    </row>
    <row r="1600" s="74" customFormat="1" ht="20.15" customHeight="1" spans="1:19">
      <c r="A1600" s="95"/>
      <c r="B1600" s="95"/>
      <c r="C1600" s="95"/>
      <c r="D1600" s="95"/>
      <c r="E1600" s="95"/>
      <c r="F1600" s="95"/>
      <c r="G1600" s="96"/>
      <c r="H1600" s="96"/>
      <c r="I1600" s="97"/>
      <c r="J1600" s="97"/>
      <c r="K1600" s="97"/>
      <c r="L1600" s="97"/>
      <c r="M1600" s="97"/>
      <c r="N1600" s="98" t="str">
        <f ca="1" t="shared" si="96"/>
        <v/>
      </c>
      <c r="O1600" s="98" t="str">
        <f ca="1">IF(A1600="","",IF(ISERROR(MATCH($I1600,SorP!B:B,0)),"",INDIRECT("'SorP'!$A$"&amp;MATCH($N1600&amp;$I1600,SorP!C:C,0))))</f>
        <v/>
      </c>
      <c r="P1600" s="99"/>
      <c r="Q1600" s="74" t="str">
        <f t="shared" si="97"/>
        <v/>
      </c>
      <c r="R1600" s="74" t="b">
        <f t="shared" si="98"/>
        <v>1</v>
      </c>
      <c r="S1600" s="74" t="str">
        <f t="shared" si="99"/>
        <v/>
      </c>
    </row>
    <row r="1601" s="74" customFormat="1" ht="20.15" customHeight="1" spans="1:19">
      <c r="A1601" s="95"/>
      <c r="B1601" s="95"/>
      <c r="C1601" s="95"/>
      <c r="D1601" s="95"/>
      <c r="E1601" s="95"/>
      <c r="F1601" s="95"/>
      <c r="G1601" s="96"/>
      <c r="H1601" s="96"/>
      <c r="I1601" s="97"/>
      <c r="J1601" s="97"/>
      <c r="K1601" s="97"/>
      <c r="L1601" s="97"/>
      <c r="M1601" s="97"/>
      <c r="N1601" s="98" t="str">
        <f ca="1" t="shared" si="96"/>
        <v/>
      </c>
      <c r="O1601" s="98" t="str">
        <f ca="1">IF(A1601="","",IF(ISERROR(MATCH($I1601,SorP!B:B,0)),"",INDIRECT("'SorP'!$A$"&amp;MATCH($N1601&amp;$I1601,SorP!C:C,0))))</f>
        <v/>
      </c>
      <c r="P1601" s="99"/>
      <c r="Q1601" s="74" t="str">
        <f t="shared" si="97"/>
        <v/>
      </c>
      <c r="R1601" s="74" t="b">
        <f t="shared" si="98"/>
        <v>1</v>
      </c>
      <c r="S1601" s="74" t="str">
        <f t="shared" si="99"/>
        <v/>
      </c>
    </row>
    <row r="1602" s="74" customFormat="1" ht="20.15" customHeight="1" spans="1:19">
      <c r="A1602" s="95"/>
      <c r="B1602" s="95"/>
      <c r="C1602" s="95"/>
      <c r="D1602" s="95"/>
      <c r="E1602" s="95"/>
      <c r="F1602" s="95"/>
      <c r="G1602" s="96"/>
      <c r="H1602" s="96"/>
      <c r="I1602" s="97"/>
      <c r="J1602" s="97"/>
      <c r="K1602" s="97"/>
      <c r="L1602" s="97"/>
      <c r="M1602" s="97"/>
      <c r="N1602" s="98" t="str">
        <f ca="1" t="shared" si="96"/>
        <v/>
      </c>
      <c r="O1602" s="98" t="str">
        <f ca="1">IF(A1602="","",IF(ISERROR(MATCH($I1602,SorP!B:B,0)),"",INDIRECT("'SorP'!$A$"&amp;MATCH($N1602&amp;$I1602,SorP!C:C,0))))</f>
        <v/>
      </c>
      <c r="P1602" s="99"/>
      <c r="Q1602" s="74" t="str">
        <f t="shared" si="97"/>
        <v/>
      </c>
      <c r="R1602" s="74" t="b">
        <f t="shared" si="98"/>
        <v>1</v>
      </c>
      <c r="S1602" s="74" t="str">
        <f t="shared" si="99"/>
        <v/>
      </c>
    </row>
    <row r="1603" s="74" customFormat="1" ht="20.15" customHeight="1" spans="1:19">
      <c r="A1603" s="95"/>
      <c r="B1603" s="95"/>
      <c r="C1603" s="95"/>
      <c r="D1603" s="95"/>
      <c r="E1603" s="95"/>
      <c r="F1603" s="95"/>
      <c r="G1603" s="96"/>
      <c r="H1603" s="96"/>
      <c r="I1603" s="97"/>
      <c r="J1603" s="97"/>
      <c r="K1603" s="97"/>
      <c r="L1603" s="97"/>
      <c r="M1603" s="97"/>
      <c r="N1603" s="98" t="str">
        <f ca="1" t="shared" si="96"/>
        <v/>
      </c>
      <c r="O1603" s="98" t="str">
        <f ca="1">IF(A1603="","",IF(ISERROR(MATCH($I1603,SorP!B:B,0)),"",INDIRECT("'SorP'!$A$"&amp;MATCH($N1603&amp;$I1603,SorP!C:C,0))))</f>
        <v/>
      </c>
      <c r="P1603" s="99"/>
      <c r="Q1603" s="74" t="str">
        <f t="shared" si="97"/>
        <v/>
      </c>
      <c r="R1603" s="74" t="b">
        <f t="shared" si="98"/>
        <v>1</v>
      </c>
      <c r="S1603" s="74" t="str">
        <f t="shared" si="99"/>
        <v/>
      </c>
    </row>
    <row r="1604" s="74" customFormat="1" ht="20.15" customHeight="1" spans="1:19">
      <c r="A1604" s="95"/>
      <c r="B1604" s="95"/>
      <c r="C1604" s="95"/>
      <c r="D1604" s="95"/>
      <c r="E1604" s="95"/>
      <c r="F1604" s="95"/>
      <c r="G1604" s="96"/>
      <c r="H1604" s="96"/>
      <c r="I1604" s="97"/>
      <c r="J1604" s="97"/>
      <c r="K1604" s="97"/>
      <c r="L1604" s="97"/>
      <c r="M1604" s="97"/>
      <c r="N1604" s="98" t="str">
        <f ca="1" t="shared" si="96"/>
        <v/>
      </c>
      <c r="O1604" s="98" t="str">
        <f ca="1">IF(A1604="","",IF(ISERROR(MATCH($I1604,SorP!B:B,0)),"",INDIRECT("'SorP'!$A$"&amp;MATCH($N1604&amp;$I1604,SorP!C:C,0))))</f>
        <v/>
      </c>
      <c r="P1604" s="99"/>
      <c r="Q1604" s="74" t="str">
        <f t="shared" si="97"/>
        <v/>
      </c>
      <c r="R1604" s="74" t="b">
        <f t="shared" si="98"/>
        <v>1</v>
      </c>
      <c r="S1604" s="74" t="str">
        <f t="shared" si="99"/>
        <v/>
      </c>
    </row>
    <row r="1605" s="74" customFormat="1" ht="20.15" customHeight="1" spans="1:19">
      <c r="A1605" s="95"/>
      <c r="B1605" s="95"/>
      <c r="C1605" s="95"/>
      <c r="D1605" s="95"/>
      <c r="E1605" s="95"/>
      <c r="F1605" s="95"/>
      <c r="G1605" s="96"/>
      <c r="H1605" s="96"/>
      <c r="I1605" s="97"/>
      <c r="J1605" s="97"/>
      <c r="K1605" s="97"/>
      <c r="L1605" s="97"/>
      <c r="M1605" s="97"/>
      <c r="N1605" s="98" t="str">
        <f ca="1" t="shared" ref="N1605:N1668" si="100">IF(A1605="","",IF(ISERROR(MATCH($F1605,CL,0)),"Unknown",INDIRECT("'C'!$A$"&amp;MATCH($F1605,CL,0)+1)))</f>
        <v/>
      </c>
      <c r="O1605" s="98" t="str">
        <f ca="1">IF(A1605="","",IF(ISERROR(MATCH($I1605,SorP!B:B,0)),"",INDIRECT("'SorP'!$A$"&amp;MATCH($N1605&amp;$I1605,SorP!C:C,0))))</f>
        <v/>
      </c>
      <c r="P1605" s="99"/>
      <c r="Q1605" s="74" t="str">
        <f t="shared" ref="Q1605:Q1668" si="101">A1605&amp;B1605</f>
        <v/>
      </c>
      <c r="R1605" s="74" t="b">
        <f t="shared" ref="R1605:R1668" si="102">OR(ISBLANK(B1605),ISBLANK(C1605))</f>
        <v>1</v>
      </c>
      <c r="S1605" s="74" t="str">
        <f t="shared" ref="S1605:S1668" si="103">IF(R1605,"",A1605&amp;"+")</f>
        <v/>
      </c>
    </row>
    <row r="1606" s="74" customFormat="1" ht="20.15" customHeight="1" spans="1:19">
      <c r="A1606" s="95"/>
      <c r="B1606" s="95"/>
      <c r="C1606" s="95"/>
      <c r="D1606" s="95"/>
      <c r="E1606" s="95"/>
      <c r="F1606" s="95"/>
      <c r="G1606" s="96"/>
      <c r="H1606" s="96"/>
      <c r="I1606" s="97"/>
      <c r="J1606" s="97"/>
      <c r="K1606" s="97"/>
      <c r="L1606" s="97"/>
      <c r="M1606" s="97"/>
      <c r="N1606" s="98" t="str">
        <f ca="1" t="shared" si="100"/>
        <v/>
      </c>
      <c r="O1606" s="98" t="str">
        <f ca="1">IF(A1606="","",IF(ISERROR(MATCH($I1606,SorP!B:B,0)),"",INDIRECT("'SorP'!$A$"&amp;MATCH($N1606&amp;$I1606,SorP!C:C,0))))</f>
        <v/>
      </c>
      <c r="P1606" s="99"/>
      <c r="Q1606" s="74" t="str">
        <f t="shared" si="101"/>
        <v/>
      </c>
      <c r="R1606" s="74" t="b">
        <f t="shared" si="102"/>
        <v>1</v>
      </c>
      <c r="S1606" s="74" t="str">
        <f t="shared" si="103"/>
        <v/>
      </c>
    </row>
    <row r="1607" s="74" customFormat="1" ht="20.15" customHeight="1" spans="1:19">
      <c r="A1607" s="95"/>
      <c r="B1607" s="95"/>
      <c r="C1607" s="95"/>
      <c r="D1607" s="95"/>
      <c r="E1607" s="95"/>
      <c r="F1607" s="95"/>
      <c r="G1607" s="96"/>
      <c r="H1607" s="96"/>
      <c r="I1607" s="97"/>
      <c r="J1607" s="97"/>
      <c r="K1607" s="97"/>
      <c r="L1607" s="97"/>
      <c r="M1607" s="97"/>
      <c r="N1607" s="98" t="str">
        <f ca="1" t="shared" si="100"/>
        <v/>
      </c>
      <c r="O1607" s="98" t="str">
        <f ca="1">IF(A1607="","",IF(ISERROR(MATCH($I1607,SorP!B:B,0)),"",INDIRECT("'SorP'!$A$"&amp;MATCH($N1607&amp;$I1607,SorP!C:C,0))))</f>
        <v/>
      </c>
      <c r="P1607" s="99"/>
      <c r="Q1607" s="74" t="str">
        <f t="shared" si="101"/>
        <v/>
      </c>
      <c r="R1607" s="74" t="b">
        <f t="shared" si="102"/>
        <v>1</v>
      </c>
      <c r="S1607" s="74" t="str">
        <f t="shared" si="103"/>
        <v/>
      </c>
    </row>
    <row r="1608" s="74" customFormat="1" ht="20.15" customHeight="1" spans="1:19">
      <c r="A1608" s="95"/>
      <c r="B1608" s="95"/>
      <c r="C1608" s="95"/>
      <c r="D1608" s="95"/>
      <c r="E1608" s="95"/>
      <c r="F1608" s="95"/>
      <c r="G1608" s="96"/>
      <c r="H1608" s="96"/>
      <c r="I1608" s="97"/>
      <c r="J1608" s="97"/>
      <c r="K1608" s="97"/>
      <c r="L1608" s="97"/>
      <c r="M1608" s="97"/>
      <c r="N1608" s="98" t="str">
        <f ca="1" t="shared" si="100"/>
        <v/>
      </c>
      <c r="O1608" s="98" t="str">
        <f ca="1">IF(A1608="","",IF(ISERROR(MATCH($I1608,SorP!B:B,0)),"",INDIRECT("'SorP'!$A$"&amp;MATCH($N1608&amp;$I1608,SorP!C:C,0))))</f>
        <v/>
      </c>
      <c r="P1608" s="99"/>
      <c r="Q1608" s="74" t="str">
        <f t="shared" si="101"/>
        <v/>
      </c>
      <c r="R1608" s="74" t="b">
        <f t="shared" si="102"/>
        <v>1</v>
      </c>
      <c r="S1608" s="74" t="str">
        <f t="shared" si="103"/>
        <v/>
      </c>
    </row>
    <row r="1609" s="74" customFormat="1" ht="20.15" customHeight="1" spans="1:19">
      <c r="A1609" s="95"/>
      <c r="B1609" s="95"/>
      <c r="C1609" s="95"/>
      <c r="D1609" s="95"/>
      <c r="E1609" s="95"/>
      <c r="F1609" s="95"/>
      <c r="G1609" s="96"/>
      <c r="H1609" s="96"/>
      <c r="I1609" s="97"/>
      <c r="J1609" s="97"/>
      <c r="K1609" s="97"/>
      <c r="L1609" s="97"/>
      <c r="M1609" s="97"/>
      <c r="N1609" s="98" t="str">
        <f ca="1" t="shared" si="100"/>
        <v/>
      </c>
      <c r="O1609" s="98" t="str">
        <f ca="1">IF(A1609="","",IF(ISERROR(MATCH($I1609,SorP!B:B,0)),"",INDIRECT("'SorP'!$A$"&amp;MATCH($N1609&amp;$I1609,SorP!C:C,0))))</f>
        <v/>
      </c>
      <c r="P1609" s="99"/>
      <c r="Q1609" s="74" t="str">
        <f t="shared" si="101"/>
        <v/>
      </c>
      <c r="R1609" s="74" t="b">
        <f t="shared" si="102"/>
        <v>1</v>
      </c>
      <c r="S1609" s="74" t="str">
        <f t="shared" si="103"/>
        <v/>
      </c>
    </row>
    <row r="1610" s="74" customFormat="1" ht="20.15" customHeight="1" spans="1:19">
      <c r="A1610" s="95"/>
      <c r="B1610" s="95"/>
      <c r="C1610" s="95"/>
      <c r="D1610" s="95"/>
      <c r="E1610" s="95"/>
      <c r="F1610" s="95"/>
      <c r="G1610" s="96"/>
      <c r="H1610" s="96"/>
      <c r="I1610" s="97"/>
      <c r="J1610" s="97"/>
      <c r="K1610" s="97"/>
      <c r="L1610" s="97"/>
      <c r="M1610" s="97"/>
      <c r="N1610" s="98" t="str">
        <f ca="1" t="shared" si="100"/>
        <v/>
      </c>
      <c r="O1610" s="98" t="str">
        <f ca="1">IF(A1610="","",IF(ISERROR(MATCH($I1610,SorP!B:B,0)),"",INDIRECT("'SorP'!$A$"&amp;MATCH($N1610&amp;$I1610,SorP!C:C,0))))</f>
        <v/>
      </c>
      <c r="P1610" s="99"/>
      <c r="Q1610" s="74" t="str">
        <f t="shared" si="101"/>
        <v/>
      </c>
      <c r="R1610" s="74" t="b">
        <f t="shared" si="102"/>
        <v>1</v>
      </c>
      <c r="S1610" s="74" t="str">
        <f t="shared" si="103"/>
        <v/>
      </c>
    </row>
    <row r="1611" s="74" customFormat="1" ht="20.15" customHeight="1" spans="1:19">
      <c r="A1611" s="95"/>
      <c r="B1611" s="95"/>
      <c r="C1611" s="95"/>
      <c r="D1611" s="95"/>
      <c r="E1611" s="95"/>
      <c r="F1611" s="95"/>
      <c r="G1611" s="96"/>
      <c r="H1611" s="96"/>
      <c r="I1611" s="97"/>
      <c r="J1611" s="97"/>
      <c r="K1611" s="97"/>
      <c r="L1611" s="97"/>
      <c r="M1611" s="97"/>
      <c r="N1611" s="98" t="str">
        <f ca="1" t="shared" si="100"/>
        <v/>
      </c>
      <c r="O1611" s="98" t="str">
        <f ca="1">IF(A1611="","",IF(ISERROR(MATCH($I1611,SorP!B:B,0)),"",INDIRECT("'SorP'!$A$"&amp;MATCH($N1611&amp;$I1611,SorP!C:C,0))))</f>
        <v/>
      </c>
      <c r="P1611" s="99"/>
      <c r="Q1611" s="74" t="str">
        <f t="shared" si="101"/>
        <v/>
      </c>
      <c r="R1611" s="74" t="b">
        <f t="shared" si="102"/>
        <v>1</v>
      </c>
      <c r="S1611" s="74" t="str">
        <f t="shared" si="103"/>
        <v/>
      </c>
    </row>
    <row r="1612" s="74" customFormat="1" ht="20.15" customHeight="1" spans="1:19">
      <c r="A1612" s="95"/>
      <c r="B1612" s="95"/>
      <c r="C1612" s="95"/>
      <c r="D1612" s="95"/>
      <c r="E1612" s="95"/>
      <c r="F1612" s="95"/>
      <c r="G1612" s="96"/>
      <c r="H1612" s="96"/>
      <c r="I1612" s="97"/>
      <c r="J1612" s="97"/>
      <c r="K1612" s="97"/>
      <c r="L1612" s="97"/>
      <c r="M1612" s="97"/>
      <c r="N1612" s="98" t="str">
        <f ca="1" t="shared" si="100"/>
        <v/>
      </c>
      <c r="O1612" s="98" t="str">
        <f ca="1">IF(A1612="","",IF(ISERROR(MATCH($I1612,SorP!B:B,0)),"",INDIRECT("'SorP'!$A$"&amp;MATCH($N1612&amp;$I1612,SorP!C:C,0))))</f>
        <v/>
      </c>
      <c r="P1612" s="99"/>
      <c r="Q1612" s="74" t="str">
        <f t="shared" si="101"/>
        <v/>
      </c>
      <c r="R1612" s="74" t="b">
        <f t="shared" si="102"/>
        <v>1</v>
      </c>
      <c r="S1612" s="74" t="str">
        <f t="shared" si="103"/>
        <v/>
      </c>
    </row>
    <row r="1613" s="74" customFormat="1" ht="20.15" customHeight="1" spans="1:19">
      <c r="A1613" s="95"/>
      <c r="B1613" s="95"/>
      <c r="C1613" s="95"/>
      <c r="D1613" s="95"/>
      <c r="E1613" s="95"/>
      <c r="F1613" s="95"/>
      <c r="G1613" s="96"/>
      <c r="H1613" s="96"/>
      <c r="I1613" s="97"/>
      <c r="J1613" s="97"/>
      <c r="K1613" s="97"/>
      <c r="L1613" s="97"/>
      <c r="M1613" s="97"/>
      <c r="N1613" s="98" t="str">
        <f ca="1" t="shared" si="100"/>
        <v/>
      </c>
      <c r="O1613" s="98" t="str">
        <f ca="1">IF(A1613="","",IF(ISERROR(MATCH($I1613,SorP!B:B,0)),"",INDIRECT("'SorP'!$A$"&amp;MATCH($N1613&amp;$I1613,SorP!C:C,0))))</f>
        <v/>
      </c>
      <c r="P1613" s="99"/>
      <c r="Q1613" s="74" t="str">
        <f t="shared" si="101"/>
        <v/>
      </c>
      <c r="R1613" s="74" t="b">
        <f t="shared" si="102"/>
        <v>1</v>
      </c>
      <c r="S1613" s="74" t="str">
        <f t="shared" si="103"/>
        <v/>
      </c>
    </row>
    <row r="1614" s="74" customFormat="1" ht="20.15" customHeight="1" spans="1:19">
      <c r="A1614" s="95"/>
      <c r="B1614" s="95"/>
      <c r="C1614" s="95"/>
      <c r="D1614" s="95"/>
      <c r="E1614" s="95"/>
      <c r="F1614" s="95"/>
      <c r="G1614" s="96"/>
      <c r="H1614" s="96"/>
      <c r="I1614" s="97"/>
      <c r="J1614" s="97"/>
      <c r="K1614" s="97"/>
      <c r="L1614" s="97"/>
      <c r="M1614" s="97"/>
      <c r="N1614" s="98" t="str">
        <f ca="1" t="shared" si="100"/>
        <v/>
      </c>
      <c r="O1614" s="98" t="str">
        <f ca="1">IF(A1614="","",IF(ISERROR(MATCH($I1614,SorP!B:B,0)),"",INDIRECT("'SorP'!$A$"&amp;MATCH($N1614&amp;$I1614,SorP!C:C,0))))</f>
        <v/>
      </c>
      <c r="P1614" s="99"/>
      <c r="Q1614" s="74" t="str">
        <f t="shared" si="101"/>
        <v/>
      </c>
      <c r="R1614" s="74" t="b">
        <f t="shared" si="102"/>
        <v>1</v>
      </c>
      <c r="S1614" s="74" t="str">
        <f t="shared" si="103"/>
        <v/>
      </c>
    </row>
    <row r="1615" s="74" customFormat="1" ht="20.15" customHeight="1" spans="1:19">
      <c r="A1615" s="95"/>
      <c r="B1615" s="95"/>
      <c r="C1615" s="95"/>
      <c r="D1615" s="95"/>
      <c r="E1615" s="95"/>
      <c r="F1615" s="95"/>
      <c r="G1615" s="96"/>
      <c r="H1615" s="96"/>
      <c r="I1615" s="97"/>
      <c r="J1615" s="97"/>
      <c r="K1615" s="97"/>
      <c r="L1615" s="97"/>
      <c r="M1615" s="97"/>
      <c r="N1615" s="98" t="str">
        <f ca="1" t="shared" si="100"/>
        <v/>
      </c>
      <c r="O1615" s="98" t="str">
        <f ca="1">IF(A1615="","",IF(ISERROR(MATCH($I1615,SorP!B:B,0)),"",INDIRECT("'SorP'!$A$"&amp;MATCH($N1615&amp;$I1615,SorP!C:C,0))))</f>
        <v/>
      </c>
      <c r="P1615" s="99"/>
      <c r="Q1615" s="74" t="str">
        <f t="shared" si="101"/>
        <v/>
      </c>
      <c r="R1615" s="74" t="b">
        <f t="shared" si="102"/>
        <v>1</v>
      </c>
      <c r="S1615" s="74" t="str">
        <f t="shared" si="103"/>
        <v/>
      </c>
    </row>
    <row r="1616" s="74" customFormat="1" ht="20.15" customHeight="1" spans="1:19">
      <c r="A1616" s="95"/>
      <c r="B1616" s="95"/>
      <c r="C1616" s="95"/>
      <c r="D1616" s="95"/>
      <c r="E1616" s="95"/>
      <c r="F1616" s="95"/>
      <c r="G1616" s="96"/>
      <c r="H1616" s="96"/>
      <c r="I1616" s="97"/>
      <c r="J1616" s="97"/>
      <c r="K1616" s="97"/>
      <c r="L1616" s="97"/>
      <c r="M1616" s="97"/>
      <c r="N1616" s="98" t="str">
        <f ca="1" t="shared" si="100"/>
        <v/>
      </c>
      <c r="O1616" s="98" t="str">
        <f ca="1">IF(A1616="","",IF(ISERROR(MATCH($I1616,SorP!B:B,0)),"",INDIRECT("'SorP'!$A$"&amp;MATCH($N1616&amp;$I1616,SorP!C:C,0))))</f>
        <v/>
      </c>
      <c r="P1616" s="99"/>
      <c r="Q1616" s="74" t="str">
        <f t="shared" si="101"/>
        <v/>
      </c>
      <c r="R1616" s="74" t="b">
        <f t="shared" si="102"/>
        <v>1</v>
      </c>
      <c r="S1616" s="74" t="str">
        <f t="shared" si="103"/>
        <v/>
      </c>
    </row>
    <row r="1617" s="74" customFormat="1" ht="20.15" customHeight="1" spans="1:19">
      <c r="A1617" s="95"/>
      <c r="B1617" s="95"/>
      <c r="C1617" s="95"/>
      <c r="D1617" s="95"/>
      <c r="E1617" s="95"/>
      <c r="F1617" s="95"/>
      <c r="G1617" s="96"/>
      <c r="H1617" s="96"/>
      <c r="I1617" s="97"/>
      <c r="J1617" s="97"/>
      <c r="K1617" s="97"/>
      <c r="L1617" s="97"/>
      <c r="M1617" s="97"/>
      <c r="N1617" s="98" t="str">
        <f ca="1" t="shared" si="100"/>
        <v/>
      </c>
      <c r="O1617" s="98" t="str">
        <f ca="1">IF(A1617="","",IF(ISERROR(MATCH($I1617,SorP!B:B,0)),"",INDIRECT("'SorP'!$A$"&amp;MATCH($N1617&amp;$I1617,SorP!C:C,0))))</f>
        <v/>
      </c>
      <c r="P1617" s="99"/>
      <c r="Q1617" s="74" t="str">
        <f t="shared" si="101"/>
        <v/>
      </c>
      <c r="R1617" s="74" t="b">
        <f t="shared" si="102"/>
        <v>1</v>
      </c>
      <c r="S1617" s="74" t="str">
        <f t="shared" si="103"/>
        <v/>
      </c>
    </row>
    <row r="1618" s="74" customFormat="1" ht="20.15" customHeight="1" spans="1:19">
      <c r="A1618" s="95"/>
      <c r="B1618" s="95"/>
      <c r="C1618" s="95"/>
      <c r="D1618" s="95"/>
      <c r="E1618" s="95"/>
      <c r="F1618" s="95"/>
      <c r="G1618" s="96"/>
      <c r="H1618" s="96"/>
      <c r="I1618" s="97"/>
      <c r="J1618" s="97"/>
      <c r="K1618" s="97"/>
      <c r="L1618" s="97"/>
      <c r="M1618" s="97"/>
      <c r="N1618" s="98" t="str">
        <f ca="1" t="shared" si="100"/>
        <v/>
      </c>
      <c r="O1618" s="98" t="str">
        <f ca="1">IF(A1618="","",IF(ISERROR(MATCH($I1618,SorP!B:B,0)),"",INDIRECT("'SorP'!$A$"&amp;MATCH($N1618&amp;$I1618,SorP!C:C,0))))</f>
        <v/>
      </c>
      <c r="P1618" s="99"/>
      <c r="Q1618" s="74" t="str">
        <f t="shared" si="101"/>
        <v/>
      </c>
      <c r="R1618" s="74" t="b">
        <f t="shared" si="102"/>
        <v>1</v>
      </c>
      <c r="S1618" s="74" t="str">
        <f t="shared" si="103"/>
        <v/>
      </c>
    </row>
    <row r="1619" s="74" customFormat="1" ht="20.15" customHeight="1" spans="1:19">
      <c r="A1619" s="95"/>
      <c r="B1619" s="95"/>
      <c r="C1619" s="95"/>
      <c r="D1619" s="95"/>
      <c r="E1619" s="95"/>
      <c r="F1619" s="95"/>
      <c r="G1619" s="96"/>
      <c r="H1619" s="96"/>
      <c r="I1619" s="97"/>
      <c r="J1619" s="97"/>
      <c r="K1619" s="97"/>
      <c r="L1619" s="97"/>
      <c r="M1619" s="97"/>
      <c r="N1619" s="98" t="str">
        <f ca="1" t="shared" si="100"/>
        <v/>
      </c>
      <c r="O1619" s="98" t="str">
        <f ca="1">IF(A1619="","",IF(ISERROR(MATCH($I1619,SorP!B:B,0)),"",INDIRECT("'SorP'!$A$"&amp;MATCH($N1619&amp;$I1619,SorP!C:C,0))))</f>
        <v/>
      </c>
      <c r="P1619" s="99"/>
      <c r="Q1619" s="74" t="str">
        <f t="shared" si="101"/>
        <v/>
      </c>
      <c r="R1619" s="74" t="b">
        <f t="shared" si="102"/>
        <v>1</v>
      </c>
      <c r="S1619" s="74" t="str">
        <f t="shared" si="103"/>
        <v/>
      </c>
    </row>
    <row r="1620" s="74" customFormat="1" ht="20.15" customHeight="1" spans="1:19">
      <c r="A1620" s="95"/>
      <c r="B1620" s="95"/>
      <c r="C1620" s="95"/>
      <c r="D1620" s="95"/>
      <c r="E1620" s="95"/>
      <c r="F1620" s="95"/>
      <c r="G1620" s="96"/>
      <c r="H1620" s="96"/>
      <c r="I1620" s="97"/>
      <c r="J1620" s="97"/>
      <c r="K1620" s="97"/>
      <c r="L1620" s="97"/>
      <c r="M1620" s="97"/>
      <c r="N1620" s="98" t="str">
        <f ca="1" t="shared" si="100"/>
        <v/>
      </c>
      <c r="O1620" s="98" t="str">
        <f ca="1">IF(A1620="","",IF(ISERROR(MATCH($I1620,SorP!B:B,0)),"",INDIRECT("'SorP'!$A$"&amp;MATCH($N1620&amp;$I1620,SorP!C:C,0))))</f>
        <v/>
      </c>
      <c r="P1620" s="99"/>
      <c r="Q1620" s="74" t="str">
        <f t="shared" si="101"/>
        <v/>
      </c>
      <c r="R1620" s="74" t="b">
        <f t="shared" si="102"/>
        <v>1</v>
      </c>
      <c r="S1620" s="74" t="str">
        <f t="shared" si="103"/>
        <v/>
      </c>
    </row>
    <row r="1621" s="74" customFormat="1" ht="20.15" customHeight="1" spans="1:19">
      <c r="A1621" s="95"/>
      <c r="B1621" s="95"/>
      <c r="C1621" s="95"/>
      <c r="D1621" s="95"/>
      <c r="E1621" s="95"/>
      <c r="F1621" s="95"/>
      <c r="G1621" s="96"/>
      <c r="H1621" s="96"/>
      <c r="I1621" s="97"/>
      <c r="J1621" s="97"/>
      <c r="K1621" s="97"/>
      <c r="L1621" s="97"/>
      <c r="M1621" s="97"/>
      <c r="N1621" s="98" t="str">
        <f ca="1" t="shared" si="100"/>
        <v/>
      </c>
      <c r="O1621" s="98" t="str">
        <f ca="1">IF(A1621="","",IF(ISERROR(MATCH($I1621,SorP!B:B,0)),"",INDIRECT("'SorP'!$A$"&amp;MATCH($N1621&amp;$I1621,SorP!C:C,0))))</f>
        <v/>
      </c>
      <c r="P1621" s="99"/>
      <c r="Q1621" s="74" t="str">
        <f t="shared" si="101"/>
        <v/>
      </c>
      <c r="R1621" s="74" t="b">
        <f t="shared" si="102"/>
        <v>1</v>
      </c>
      <c r="S1621" s="74" t="str">
        <f t="shared" si="103"/>
        <v/>
      </c>
    </row>
    <row r="1622" s="74" customFormat="1" ht="20.15" customHeight="1" spans="1:19">
      <c r="A1622" s="95"/>
      <c r="B1622" s="95"/>
      <c r="C1622" s="95"/>
      <c r="D1622" s="95"/>
      <c r="E1622" s="95"/>
      <c r="F1622" s="95"/>
      <c r="G1622" s="96"/>
      <c r="H1622" s="96"/>
      <c r="I1622" s="97"/>
      <c r="J1622" s="97"/>
      <c r="K1622" s="97"/>
      <c r="L1622" s="97"/>
      <c r="M1622" s="97"/>
      <c r="N1622" s="98" t="str">
        <f ca="1" t="shared" si="100"/>
        <v/>
      </c>
      <c r="O1622" s="98" t="str">
        <f ca="1">IF(A1622="","",IF(ISERROR(MATCH($I1622,SorP!B:B,0)),"",INDIRECT("'SorP'!$A$"&amp;MATCH($N1622&amp;$I1622,SorP!C:C,0))))</f>
        <v/>
      </c>
      <c r="P1622" s="99"/>
      <c r="Q1622" s="74" t="str">
        <f t="shared" si="101"/>
        <v/>
      </c>
      <c r="R1622" s="74" t="b">
        <f t="shared" si="102"/>
        <v>1</v>
      </c>
      <c r="S1622" s="74" t="str">
        <f t="shared" si="103"/>
        <v/>
      </c>
    </row>
    <row r="1623" s="74" customFormat="1" ht="20.15" customHeight="1" spans="1:19">
      <c r="A1623" s="95"/>
      <c r="B1623" s="95"/>
      <c r="C1623" s="95"/>
      <c r="D1623" s="95"/>
      <c r="E1623" s="95"/>
      <c r="F1623" s="95"/>
      <c r="G1623" s="96"/>
      <c r="H1623" s="96"/>
      <c r="I1623" s="97"/>
      <c r="J1623" s="97"/>
      <c r="K1623" s="97"/>
      <c r="L1623" s="97"/>
      <c r="M1623" s="97"/>
      <c r="N1623" s="98" t="str">
        <f ca="1" t="shared" si="100"/>
        <v/>
      </c>
      <c r="O1623" s="98" t="str">
        <f ca="1">IF(A1623="","",IF(ISERROR(MATCH($I1623,SorP!B:B,0)),"",INDIRECT("'SorP'!$A$"&amp;MATCH($N1623&amp;$I1623,SorP!C:C,0))))</f>
        <v/>
      </c>
      <c r="P1623" s="99"/>
      <c r="Q1623" s="74" t="str">
        <f t="shared" si="101"/>
        <v/>
      </c>
      <c r="R1623" s="74" t="b">
        <f t="shared" si="102"/>
        <v>1</v>
      </c>
      <c r="S1623" s="74" t="str">
        <f t="shared" si="103"/>
        <v/>
      </c>
    </row>
    <row r="1624" s="74" customFormat="1" ht="20.15" customHeight="1" spans="1:19">
      <c r="A1624" s="95"/>
      <c r="B1624" s="95"/>
      <c r="C1624" s="95"/>
      <c r="D1624" s="95"/>
      <c r="E1624" s="95"/>
      <c r="F1624" s="95"/>
      <c r="G1624" s="96"/>
      <c r="H1624" s="96"/>
      <c r="I1624" s="97"/>
      <c r="J1624" s="97"/>
      <c r="K1624" s="97"/>
      <c r="L1624" s="97"/>
      <c r="M1624" s="97"/>
      <c r="N1624" s="98" t="str">
        <f ca="1" t="shared" si="100"/>
        <v/>
      </c>
      <c r="O1624" s="98" t="str">
        <f ca="1">IF(A1624="","",IF(ISERROR(MATCH($I1624,SorP!B:B,0)),"",INDIRECT("'SorP'!$A$"&amp;MATCH($N1624&amp;$I1624,SorP!C:C,0))))</f>
        <v/>
      </c>
      <c r="P1624" s="99"/>
      <c r="Q1624" s="74" t="str">
        <f t="shared" si="101"/>
        <v/>
      </c>
      <c r="R1624" s="74" t="b">
        <f t="shared" si="102"/>
        <v>1</v>
      </c>
      <c r="S1624" s="74" t="str">
        <f t="shared" si="103"/>
        <v/>
      </c>
    </row>
    <row r="1625" s="74" customFormat="1" ht="20.15" customHeight="1" spans="1:19">
      <c r="A1625" s="95"/>
      <c r="B1625" s="95"/>
      <c r="C1625" s="95"/>
      <c r="D1625" s="95"/>
      <c r="E1625" s="95"/>
      <c r="F1625" s="95"/>
      <c r="G1625" s="96"/>
      <c r="H1625" s="96"/>
      <c r="I1625" s="97"/>
      <c r="J1625" s="97"/>
      <c r="K1625" s="97"/>
      <c r="L1625" s="97"/>
      <c r="M1625" s="97"/>
      <c r="N1625" s="98" t="str">
        <f ca="1" t="shared" si="100"/>
        <v/>
      </c>
      <c r="O1625" s="98" t="str">
        <f ca="1">IF(A1625="","",IF(ISERROR(MATCH($I1625,SorP!B:B,0)),"",INDIRECT("'SorP'!$A$"&amp;MATCH($N1625&amp;$I1625,SorP!C:C,0))))</f>
        <v/>
      </c>
      <c r="P1625" s="99"/>
      <c r="Q1625" s="74" t="str">
        <f t="shared" si="101"/>
        <v/>
      </c>
      <c r="R1625" s="74" t="b">
        <f t="shared" si="102"/>
        <v>1</v>
      </c>
      <c r="S1625" s="74" t="str">
        <f t="shared" si="103"/>
        <v/>
      </c>
    </row>
    <row r="1626" s="74" customFormat="1" ht="20.15" customHeight="1" spans="1:19">
      <c r="A1626" s="95"/>
      <c r="B1626" s="95"/>
      <c r="C1626" s="95"/>
      <c r="D1626" s="95"/>
      <c r="E1626" s="95"/>
      <c r="F1626" s="95"/>
      <c r="G1626" s="96"/>
      <c r="H1626" s="96"/>
      <c r="I1626" s="97"/>
      <c r="J1626" s="97"/>
      <c r="K1626" s="97"/>
      <c r="L1626" s="97"/>
      <c r="M1626" s="97"/>
      <c r="N1626" s="98" t="str">
        <f ca="1" t="shared" si="100"/>
        <v/>
      </c>
      <c r="O1626" s="98" t="str">
        <f ca="1">IF(A1626="","",IF(ISERROR(MATCH($I1626,SorP!B:B,0)),"",INDIRECT("'SorP'!$A$"&amp;MATCH($N1626&amp;$I1626,SorP!C:C,0))))</f>
        <v/>
      </c>
      <c r="P1626" s="99"/>
      <c r="Q1626" s="74" t="str">
        <f t="shared" si="101"/>
        <v/>
      </c>
      <c r="R1626" s="74" t="b">
        <f t="shared" si="102"/>
        <v>1</v>
      </c>
      <c r="S1626" s="74" t="str">
        <f t="shared" si="103"/>
        <v/>
      </c>
    </row>
    <row r="1627" s="74" customFormat="1" ht="20.15" customHeight="1" spans="1:19">
      <c r="A1627" s="95"/>
      <c r="B1627" s="95"/>
      <c r="C1627" s="95"/>
      <c r="D1627" s="95"/>
      <c r="E1627" s="95"/>
      <c r="F1627" s="95"/>
      <c r="G1627" s="96"/>
      <c r="H1627" s="96"/>
      <c r="I1627" s="97"/>
      <c r="J1627" s="97"/>
      <c r="K1627" s="97"/>
      <c r="L1627" s="97"/>
      <c r="M1627" s="97"/>
      <c r="N1627" s="98" t="str">
        <f ca="1" t="shared" si="100"/>
        <v/>
      </c>
      <c r="O1627" s="98" t="str">
        <f ca="1">IF(A1627="","",IF(ISERROR(MATCH($I1627,SorP!B:B,0)),"",INDIRECT("'SorP'!$A$"&amp;MATCH($N1627&amp;$I1627,SorP!C:C,0))))</f>
        <v/>
      </c>
      <c r="P1627" s="99"/>
      <c r="Q1627" s="74" t="str">
        <f t="shared" si="101"/>
        <v/>
      </c>
      <c r="R1627" s="74" t="b">
        <f t="shared" si="102"/>
        <v>1</v>
      </c>
      <c r="S1627" s="74" t="str">
        <f t="shared" si="103"/>
        <v/>
      </c>
    </row>
    <row r="1628" s="74" customFormat="1" ht="20.15" customHeight="1" spans="1:19">
      <c r="A1628" s="95"/>
      <c r="B1628" s="95"/>
      <c r="C1628" s="95"/>
      <c r="D1628" s="95"/>
      <c r="E1628" s="95"/>
      <c r="F1628" s="95"/>
      <c r="G1628" s="96"/>
      <c r="H1628" s="96"/>
      <c r="I1628" s="97"/>
      <c r="J1628" s="97"/>
      <c r="K1628" s="97"/>
      <c r="L1628" s="97"/>
      <c r="M1628" s="97"/>
      <c r="N1628" s="98" t="str">
        <f ca="1" t="shared" si="100"/>
        <v/>
      </c>
      <c r="O1628" s="98" t="str">
        <f ca="1">IF(A1628="","",IF(ISERROR(MATCH($I1628,SorP!B:B,0)),"",INDIRECT("'SorP'!$A$"&amp;MATCH($N1628&amp;$I1628,SorP!C:C,0))))</f>
        <v/>
      </c>
      <c r="P1628" s="99"/>
      <c r="Q1628" s="74" t="str">
        <f t="shared" si="101"/>
        <v/>
      </c>
      <c r="R1628" s="74" t="b">
        <f t="shared" si="102"/>
        <v>1</v>
      </c>
      <c r="S1628" s="74" t="str">
        <f t="shared" si="103"/>
        <v/>
      </c>
    </row>
    <row r="1629" s="74" customFormat="1" ht="20.15" customHeight="1" spans="1:19">
      <c r="A1629" s="95"/>
      <c r="B1629" s="95"/>
      <c r="C1629" s="95"/>
      <c r="D1629" s="95"/>
      <c r="E1629" s="95"/>
      <c r="F1629" s="95"/>
      <c r="G1629" s="96"/>
      <c r="H1629" s="96"/>
      <c r="I1629" s="97"/>
      <c r="J1629" s="97"/>
      <c r="K1629" s="97"/>
      <c r="L1629" s="97"/>
      <c r="M1629" s="97"/>
      <c r="N1629" s="98" t="str">
        <f ca="1" t="shared" si="100"/>
        <v/>
      </c>
      <c r="O1629" s="98" t="str">
        <f ca="1">IF(A1629="","",IF(ISERROR(MATCH($I1629,SorP!B:B,0)),"",INDIRECT("'SorP'!$A$"&amp;MATCH($N1629&amp;$I1629,SorP!C:C,0))))</f>
        <v/>
      </c>
      <c r="P1629" s="99"/>
      <c r="Q1629" s="74" t="str">
        <f t="shared" si="101"/>
        <v/>
      </c>
      <c r="R1629" s="74" t="b">
        <f t="shared" si="102"/>
        <v>1</v>
      </c>
      <c r="S1629" s="74" t="str">
        <f t="shared" si="103"/>
        <v/>
      </c>
    </row>
    <row r="1630" s="74" customFormat="1" ht="20.15" customHeight="1" spans="1:19">
      <c r="A1630" s="95"/>
      <c r="B1630" s="95"/>
      <c r="C1630" s="95"/>
      <c r="D1630" s="95"/>
      <c r="E1630" s="95"/>
      <c r="F1630" s="95"/>
      <c r="G1630" s="96"/>
      <c r="H1630" s="96"/>
      <c r="I1630" s="97"/>
      <c r="J1630" s="97"/>
      <c r="K1630" s="97"/>
      <c r="L1630" s="97"/>
      <c r="M1630" s="97"/>
      <c r="N1630" s="98" t="str">
        <f ca="1" t="shared" si="100"/>
        <v/>
      </c>
      <c r="O1630" s="98" t="str">
        <f ca="1">IF(A1630="","",IF(ISERROR(MATCH($I1630,SorP!B:B,0)),"",INDIRECT("'SorP'!$A$"&amp;MATCH($N1630&amp;$I1630,SorP!C:C,0))))</f>
        <v/>
      </c>
      <c r="P1630" s="99"/>
      <c r="Q1630" s="74" t="str">
        <f t="shared" si="101"/>
        <v/>
      </c>
      <c r="R1630" s="74" t="b">
        <f t="shared" si="102"/>
        <v>1</v>
      </c>
      <c r="S1630" s="74" t="str">
        <f t="shared" si="103"/>
        <v/>
      </c>
    </row>
    <row r="1631" s="74" customFormat="1" ht="20.15" customHeight="1" spans="1:19">
      <c r="A1631" s="95"/>
      <c r="B1631" s="95"/>
      <c r="C1631" s="95"/>
      <c r="D1631" s="95"/>
      <c r="E1631" s="95"/>
      <c r="F1631" s="95"/>
      <c r="G1631" s="96"/>
      <c r="H1631" s="96"/>
      <c r="I1631" s="97"/>
      <c r="J1631" s="97"/>
      <c r="K1631" s="97"/>
      <c r="L1631" s="97"/>
      <c r="M1631" s="97"/>
      <c r="N1631" s="98" t="str">
        <f ca="1" t="shared" si="100"/>
        <v/>
      </c>
      <c r="O1631" s="98" t="str">
        <f ca="1">IF(A1631="","",IF(ISERROR(MATCH($I1631,SorP!B:B,0)),"",INDIRECT("'SorP'!$A$"&amp;MATCH($N1631&amp;$I1631,SorP!C:C,0))))</f>
        <v/>
      </c>
      <c r="P1631" s="99"/>
      <c r="Q1631" s="74" t="str">
        <f t="shared" si="101"/>
        <v/>
      </c>
      <c r="R1631" s="74" t="b">
        <f t="shared" si="102"/>
        <v>1</v>
      </c>
      <c r="S1631" s="74" t="str">
        <f t="shared" si="103"/>
        <v/>
      </c>
    </row>
    <row r="1632" s="74" customFormat="1" ht="20.15" customHeight="1" spans="1:19">
      <c r="A1632" s="95"/>
      <c r="B1632" s="95"/>
      <c r="C1632" s="95"/>
      <c r="D1632" s="95"/>
      <c r="E1632" s="95"/>
      <c r="F1632" s="95"/>
      <c r="G1632" s="96"/>
      <c r="H1632" s="96"/>
      <c r="I1632" s="97"/>
      <c r="J1632" s="97"/>
      <c r="K1632" s="97"/>
      <c r="L1632" s="97"/>
      <c r="M1632" s="97"/>
      <c r="N1632" s="98" t="str">
        <f ca="1" t="shared" si="100"/>
        <v/>
      </c>
      <c r="O1632" s="98" t="str">
        <f ca="1">IF(A1632="","",IF(ISERROR(MATCH($I1632,SorP!B:B,0)),"",INDIRECT("'SorP'!$A$"&amp;MATCH($N1632&amp;$I1632,SorP!C:C,0))))</f>
        <v/>
      </c>
      <c r="P1632" s="99"/>
      <c r="Q1632" s="74" t="str">
        <f t="shared" si="101"/>
        <v/>
      </c>
      <c r="R1632" s="74" t="b">
        <f t="shared" si="102"/>
        <v>1</v>
      </c>
      <c r="S1632" s="74" t="str">
        <f t="shared" si="103"/>
        <v/>
      </c>
    </row>
    <row r="1633" s="74" customFormat="1" ht="20.15" customHeight="1" spans="1:19">
      <c r="A1633" s="95"/>
      <c r="B1633" s="95"/>
      <c r="C1633" s="95"/>
      <c r="D1633" s="95"/>
      <c r="E1633" s="95"/>
      <c r="F1633" s="95"/>
      <c r="G1633" s="96"/>
      <c r="H1633" s="96"/>
      <c r="I1633" s="97"/>
      <c r="J1633" s="97"/>
      <c r="K1633" s="97"/>
      <c r="L1633" s="97"/>
      <c r="M1633" s="97"/>
      <c r="N1633" s="98" t="str">
        <f ca="1" t="shared" si="100"/>
        <v/>
      </c>
      <c r="O1633" s="98" t="str">
        <f ca="1">IF(A1633="","",IF(ISERROR(MATCH($I1633,SorP!B:B,0)),"",INDIRECT("'SorP'!$A$"&amp;MATCH($N1633&amp;$I1633,SorP!C:C,0))))</f>
        <v/>
      </c>
      <c r="P1633" s="99"/>
      <c r="Q1633" s="74" t="str">
        <f t="shared" si="101"/>
        <v/>
      </c>
      <c r="R1633" s="74" t="b">
        <f t="shared" si="102"/>
        <v>1</v>
      </c>
      <c r="S1633" s="74" t="str">
        <f t="shared" si="103"/>
        <v/>
      </c>
    </row>
    <row r="1634" s="74" customFormat="1" ht="20.15" customHeight="1" spans="1:19">
      <c r="A1634" s="95"/>
      <c r="B1634" s="95"/>
      <c r="C1634" s="95"/>
      <c r="D1634" s="95"/>
      <c r="E1634" s="95"/>
      <c r="F1634" s="95"/>
      <c r="G1634" s="96"/>
      <c r="H1634" s="96"/>
      <c r="I1634" s="97"/>
      <c r="J1634" s="97"/>
      <c r="K1634" s="97"/>
      <c r="L1634" s="97"/>
      <c r="M1634" s="97"/>
      <c r="N1634" s="98" t="str">
        <f ca="1" t="shared" si="100"/>
        <v/>
      </c>
      <c r="O1634" s="98" t="str">
        <f ca="1">IF(A1634="","",IF(ISERROR(MATCH($I1634,SorP!B:B,0)),"",INDIRECT("'SorP'!$A$"&amp;MATCH($N1634&amp;$I1634,SorP!C:C,0))))</f>
        <v/>
      </c>
      <c r="P1634" s="99"/>
      <c r="Q1634" s="74" t="str">
        <f t="shared" si="101"/>
        <v/>
      </c>
      <c r="R1634" s="74" t="b">
        <f t="shared" si="102"/>
        <v>1</v>
      </c>
      <c r="S1634" s="74" t="str">
        <f t="shared" si="103"/>
        <v/>
      </c>
    </row>
    <row r="1635" s="74" customFormat="1" ht="20.15" customHeight="1" spans="1:19">
      <c r="A1635" s="95"/>
      <c r="B1635" s="95"/>
      <c r="C1635" s="95"/>
      <c r="D1635" s="95"/>
      <c r="E1635" s="95"/>
      <c r="F1635" s="95"/>
      <c r="G1635" s="96"/>
      <c r="H1635" s="96"/>
      <c r="I1635" s="97"/>
      <c r="J1635" s="97"/>
      <c r="K1635" s="97"/>
      <c r="L1635" s="97"/>
      <c r="M1635" s="97"/>
      <c r="N1635" s="98" t="str">
        <f ca="1" t="shared" si="100"/>
        <v/>
      </c>
      <c r="O1635" s="98" t="str">
        <f ca="1">IF(A1635="","",IF(ISERROR(MATCH($I1635,SorP!B:B,0)),"",INDIRECT("'SorP'!$A$"&amp;MATCH($N1635&amp;$I1635,SorP!C:C,0))))</f>
        <v/>
      </c>
      <c r="P1635" s="99"/>
      <c r="Q1635" s="74" t="str">
        <f t="shared" si="101"/>
        <v/>
      </c>
      <c r="R1635" s="74" t="b">
        <f t="shared" si="102"/>
        <v>1</v>
      </c>
      <c r="S1635" s="74" t="str">
        <f t="shared" si="103"/>
        <v/>
      </c>
    </row>
    <row r="1636" s="74" customFormat="1" ht="20.15" customHeight="1" spans="1:19">
      <c r="A1636" s="95"/>
      <c r="B1636" s="95"/>
      <c r="C1636" s="95"/>
      <c r="D1636" s="95"/>
      <c r="E1636" s="95"/>
      <c r="F1636" s="95"/>
      <c r="G1636" s="96"/>
      <c r="H1636" s="96"/>
      <c r="I1636" s="97"/>
      <c r="J1636" s="97"/>
      <c r="K1636" s="97"/>
      <c r="L1636" s="97"/>
      <c r="M1636" s="97"/>
      <c r="N1636" s="98" t="str">
        <f ca="1" t="shared" si="100"/>
        <v/>
      </c>
      <c r="O1636" s="98" t="str">
        <f ca="1">IF(A1636="","",IF(ISERROR(MATCH($I1636,SorP!B:B,0)),"",INDIRECT("'SorP'!$A$"&amp;MATCH($N1636&amp;$I1636,SorP!C:C,0))))</f>
        <v/>
      </c>
      <c r="P1636" s="99"/>
      <c r="Q1636" s="74" t="str">
        <f t="shared" si="101"/>
        <v/>
      </c>
      <c r="R1636" s="74" t="b">
        <f t="shared" si="102"/>
        <v>1</v>
      </c>
      <c r="S1636" s="74" t="str">
        <f t="shared" si="103"/>
        <v/>
      </c>
    </row>
    <row r="1637" s="74" customFormat="1" ht="20.15" customHeight="1" spans="1:19">
      <c r="A1637" s="95"/>
      <c r="B1637" s="95"/>
      <c r="C1637" s="95"/>
      <c r="D1637" s="95"/>
      <c r="E1637" s="95"/>
      <c r="F1637" s="95"/>
      <c r="G1637" s="96"/>
      <c r="H1637" s="96"/>
      <c r="I1637" s="97"/>
      <c r="J1637" s="97"/>
      <c r="K1637" s="97"/>
      <c r="L1637" s="97"/>
      <c r="M1637" s="97"/>
      <c r="N1637" s="98" t="str">
        <f ca="1" t="shared" si="100"/>
        <v/>
      </c>
      <c r="O1637" s="98" t="str">
        <f ca="1">IF(A1637="","",IF(ISERROR(MATCH($I1637,SorP!B:B,0)),"",INDIRECT("'SorP'!$A$"&amp;MATCH($N1637&amp;$I1637,SorP!C:C,0))))</f>
        <v/>
      </c>
      <c r="P1637" s="99"/>
      <c r="Q1637" s="74" t="str">
        <f t="shared" si="101"/>
        <v/>
      </c>
      <c r="R1637" s="74" t="b">
        <f t="shared" si="102"/>
        <v>1</v>
      </c>
      <c r="S1637" s="74" t="str">
        <f t="shared" si="103"/>
        <v/>
      </c>
    </row>
    <row r="1638" s="74" customFormat="1" ht="20.15" customHeight="1" spans="1:19">
      <c r="A1638" s="95"/>
      <c r="B1638" s="95"/>
      <c r="C1638" s="95"/>
      <c r="D1638" s="95"/>
      <c r="E1638" s="95"/>
      <c r="F1638" s="95"/>
      <c r="G1638" s="96"/>
      <c r="H1638" s="96"/>
      <c r="I1638" s="97"/>
      <c r="J1638" s="97"/>
      <c r="K1638" s="97"/>
      <c r="L1638" s="97"/>
      <c r="M1638" s="97"/>
      <c r="N1638" s="98" t="str">
        <f ca="1" t="shared" si="100"/>
        <v/>
      </c>
      <c r="O1638" s="98" t="str">
        <f ca="1">IF(A1638="","",IF(ISERROR(MATCH($I1638,SorP!B:B,0)),"",INDIRECT("'SorP'!$A$"&amp;MATCH($N1638&amp;$I1638,SorP!C:C,0))))</f>
        <v/>
      </c>
      <c r="P1638" s="99"/>
      <c r="Q1638" s="74" t="str">
        <f t="shared" si="101"/>
        <v/>
      </c>
      <c r="R1638" s="74" t="b">
        <f t="shared" si="102"/>
        <v>1</v>
      </c>
      <c r="S1638" s="74" t="str">
        <f t="shared" si="103"/>
        <v/>
      </c>
    </row>
    <row r="1639" s="74" customFormat="1" ht="20.15" customHeight="1" spans="1:19">
      <c r="A1639" s="95"/>
      <c r="B1639" s="95"/>
      <c r="C1639" s="95"/>
      <c r="D1639" s="95"/>
      <c r="E1639" s="95"/>
      <c r="F1639" s="95"/>
      <c r="G1639" s="96"/>
      <c r="H1639" s="96"/>
      <c r="I1639" s="97"/>
      <c r="J1639" s="97"/>
      <c r="K1639" s="97"/>
      <c r="L1639" s="97"/>
      <c r="M1639" s="97"/>
      <c r="N1639" s="98" t="str">
        <f ca="1" t="shared" si="100"/>
        <v/>
      </c>
      <c r="O1639" s="98" t="str">
        <f ca="1">IF(A1639="","",IF(ISERROR(MATCH($I1639,SorP!B:B,0)),"",INDIRECT("'SorP'!$A$"&amp;MATCH($N1639&amp;$I1639,SorP!C:C,0))))</f>
        <v/>
      </c>
      <c r="P1639" s="99"/>
      <c r="Q1639" s="74" t="str">
        <f t="shared" si="101"/>
        <v/>
      </c>
      <c r="R1639" s="74" t="b">
        <f t="shared" si="102"/>
        <v>1</v>
      </c>
      <c r="S1639" s="74" t="str">
        <f t="shared" si="103"/>
        <v/>
      </c>
    </row>
    <row r="1640" s="74" customFormat="1" ht="20.15" customHeight="1" spans="1:19">
      <c r="A1640" s="95"/>
      <c r="B1640" s="95"/>
      <c r="C1640" s="95"/>
      <c r="D1640" s="95"/>
      <c r="E1640" s="95"/>
      <c r="F1640" s="95"/>
      <c r="G1640" s="96"/>
      <c r="H1640" s="96"/>
      <c r="I1640" s="97"/>
      <c r="J1640" s="97"/>
      <c r="K1640" s="97"/>
      <c r="L1640" s="97"/>
      <c r="M1640" s="97"/>
      <c r="N1640" s="98" t="str">
        <f ca="1" t="shared" si="100"/>
        <v/>
      </c>
      <c r="O1640" s="98" t="str">
        <f ca="1">IF(A1640="","",IF(ISERROR(MATCH($I1640,SorP!B:B,0)),"",INDIRECT("'SorP'!$A$"&amp;MATCH($N1640&amp;$I1640,SorP!C:C,0))))</f>
        <v/>
      </c>
      <c r="P1640" s="99"/>
      <c r="Q1640" s="74" t="str">
        <f t="shared" si="101"/>
        <v/>
      </c>
      <c r="R1640" s="74" t="b">
        <f t="shared" si="102"/>
        <v>1</v>
      </c>
      <c r="S1640" s="74" t="str">
        <f t="shared" si="103"/>
        <v/>
      </c>
    </row>
    <row r="1641" s="74" customFormat="1" ht="20.15" customHeight="1" spans="1:19">
      <c r="A1641" s="95"/>
      <c r="B1641" s="95"/>
      <c r="C1641" s="95"/>
      <c r="D1641" s="95"/>
      <c r="E1641" s="95"/>
      <c r="F1641" s="95"/>
      <c r="G1641" s="96"/>
      <c r="H1641" s="96"/>
      <c r="I1641" s="97"/>
      <c r="J1641" s="97"/>
      <c r="K1641" s="97"/>
      <c r="L1641" s="97"/>
      <c r="M1641" s="97"/>
      <c r="N1641" s="98" t="str">
        <f ca="1" t="shared" si="100"/>
        <v/>
      </c>
      <c r="O1641" s="98" t="str">
        <f ca="1">IF(A1641="","",IF(ISERROR(MATCH($I1641,SorP!B:B,0)),"",INDIRECT("'SorP'!$A$"&amp;MATCH($N1641&amp;$I1641,SorP!C:C,0))))</f>
        <v/>
      </c>
      <c r="P1641" s="99"/>
      <c r="Q1641" s="74" t="str">
        <f t="shared" si="101"/>
        <v/>
      </c>
      <c r="R1641" s="74" t="b">
        <f t="shared" si="102"/>
        <v>1</v>
      </c>
      <c r="S1641" s="74" t="str">
        <f t="shared" si="103"/>
        <v/>
      </c>
    </row>
    <row r="1642" s="74" customFormat="1" ht="20.15" customHeight="1" spans="1:19">
      <c r="A1642" s="95"/>
      <c r="B1642" s="95"/>
      <c r="C1642" s="95"/>
      <c r="D1642" s="95"/>
      <c r="E1642" s="95"/>
      <c r="F1642" s="95"/>
      <c r="G1642" s="96"/>
      <c r="H1642" s="96"/>
      <c r="I1642" s="97"/>
      <c r="J1642" s="97"/>
      <c r="K1642" s="97"/>
      <c r="L1642" s="97"/>
      <c r="M1642" s="97"/>
      <c r="N1642" s="98" t="str">
        <f ca="1" t="shared" si="100"/>
        <v/>
      </c>
      <c r="O1642" s="98" t="str">
        <f ca="1">IF(A1642="","",IF(ISERROR(MATCH($I1642,SorP!B:B,0)),"",INDIRECT("'SorP'!$A$"&amp;MATCH($N1642&amp;$I1642,SorP!C:C,0))))</f>
        <v/>
      </c>
      <c r="P1642" s="99"/>
      <c r="Q1642" s="74" t="str">
        <f t="shared" si="101"/>
        <v/>
      </c>
      <c r="R1642" s="74" t="b">
        <f t="shared" si="102"/>
        <v>1</v>
      </c>
      <c r="S1642" s="74" t="str">
        <f t="shared" si="103"/>
        <v/>
      </c>
    </row>
    <row r="1643" s="74" customFormat="1" ht="20.15" customHeight="1" spans="1:19">
      <c r="A1643" s="95"/>
      <c r="B1643" s="95"/>
      <c r="C1643" s="95"/>
      <c r="D1643" s="95"/>
      <c r="E1643" s="95"/>
      <c r="F1643" s="95"/>
      <c r="G1643" s="96"/>
      <c r="H1643" s="96"/>
      <c r="I1643" s="97"/>
      <c r="J1643" s="97"/>
      <c r="K1643" s="97"/>
      <c r="L1643" s="97"/>
      <c r="M1643" s="97"/>
      <c r="N1643" s="98" t="str">
        <f ca="1" t="shared" si="100"/>
        <v/>
      </c>
      <c r="O1643" s="98" t="str">
        <f ca="1">IF(A1643="","",IF(ISERROR(MATCH($I1643,SorP!B:B,0)),"",INDIRECT("'SorP'!$A$"&amp;MATCH($N1643&amp;$I1643,SorP!C:C,0))))</f>
        <v/>
      </c>
      <c r="P1643" s="99"/>
      <c r="Q1643" s="74" t="str">
        <f t="shared" si="101"/>
        <v/>
      </c>
      <c r="R1643" s="74" t="b">
        <f t="shared" si="102"/>
        <v>1</v>
      </c>
      <c r="S1643" s="74" t="str">
        <f t="shared" si="103"/>
        <v/>
      </c>
    </row>
    <row r="1644" s="74" customFormat="1" ht="20.15" customHeight="1" spans="1:19">
      <c r="A1644" s="95"/>
      <c r="B1644" s="95"/>
      <c r="C1644" s="95"/>
      <c r="D1644" s="95"/>
      <c r="E1644" s="95"/>
      <c r="F1644" s="95"/>
      <c r="G1644" s="96"/>
      <c r="H1644" s="96"/>
      <c r="I1644" s="97"/>
      <c r="J1644" s="97"/>
      <c r="K1644" s="97"/>
      <c r="L1644" s="97"/>
      <c r="M1644" s="97"/>
      <c r="N1644" s="98" t="str">
        <f ca="1" t="shared" si="100"/>
        <v/>
      </c>
      <c r="O1644" s="98" t="str">
        <f ca="1">IF(A1644="","",IF(ISERROR(MATCH($I1644,SorP!B:B,0)),"",INDIRECT("'SorP'!$A$"&amp;MATCH($N1644&amp;$I1644,SorP!C:C,0))))</f>
        <v/>
      </c>
      <c r="P1644" s="99"/>
      <c r="Q1644" s="74" t="str">
        <f t="shared" si="101"/>
        <v/>
      </c>
      <c r="R1644" s="74" t="b">
        <f t="shared" si="102"/>
        <v>1</v>
      </c>
      <c r="S1644" s="74" t="str">
        <f t="shared" si="103"/>
        <v/>
      </c>
    </row>
    <row r="1645" s="74" customFormat="1" ht="20.15" customHeight="1" spans="1:19">
      <c r="A1645" s="95"/>
      <c r="B1645" s="95"/>
      <c r="C1645" s="95"/>
      <c r="D1645" s="95"/>
      <c r="E1645" s="95"/>
      <c r="F1645" s="95"/>
      <c r="G1645" s="96"/>
      <c r="H1645" s="96"/>
      <c r="I1645" s="97"/>
      <c r="J1645" s="97"/>
      <c r="K1645" s="97"/>
      <c r="L1645" s="97"/>
      <c r="M1645" s="97"/>
      <c r="N1645" s="98" t="str">
        <f ca="1" t="shared" si="100"/>
        <v/>
      </c>
      <c r="O1645" s="98" t="str">
        <f ca="1">IF(A1645="","",IF(ISERROR(MATCH($I1645,SorP!B:B,0)),"",INDIRECT("'SorP'!$A$"&amp;MATCH($N1645&amp;$I1645,SorP!C:C,0))))</f>
        <v/>
      </c>
      <c r="P1645" s="99"/>
      <c r="Q1645" s="74" t="str">
        <f t="shared" si="101"/>
        <v/>
      </c>
      <c r="R1645" s="74" t="b">
        <f t="shared" si="102"/>
        <v>1</v>
      </c>
      <c r="S1645" s="74" t="str">
        <f t="shared" si="103"/>
        <v/>
      </c>
    </row>
    <row r="1646" s="74" customFormat="1" ht="20.15" customHeight="1" spans="1:19">
      <c r="A1646" s="95"/>
      <c r="B1646" s="95"/>
      <c r="C1646" s="95"/>
      <c r="D1646" s="95"/>
      <c r="E1646" s="95"/>
      <c r="F1646" s="95"/>
      <c r="G1646" s="96"/>
      <c r="H1646" s="96"/>
      <c r="I1646" s="97"/>
      <c r="J1646" s="97"/>
      <c r="K1646" s="97"/>
      <c r="L1646" s="97"/>
      <c r="M1646" s="97"/>
      <c r="N1646" s="98" t="str">
        <f ca="1" t="shared" si="100"/>
        <v/>
      </c>
      <c r="O1646" s="98" t="str">
        <f ca="1">IF(A1646="","",IF(ISERROR(MATCH($I1646,SorP!B:B,0)),"",INDIRECT("'SorP'!$A$"&amp;MATCH($N1646&amp;$I1646,SorP!C:C,0))))</f>
        <v/>
      </c>
      <c r="P1646" s="99"/>
      <c r="Q1646" s="74" t="str">
        <f t="shared" si="101"/>
        <v/>
      </c>
      <c r="R1646" s="74" t="b">
        <f t="shared" si="102"/>
        <v>1</v>
      </c>
      <c r="S1646" s="74" t="str">
        <f t="shared" si="103"/>
        <v/>
      </c>
    </row>
    <row r="1647" s="74" customFormat="1" ht="20.15" customHeight="1" spans="1:19">
      <c r="A1647" s="95"/>
      <c r="B1647" s="95"/>
      <c r="C1647" s="95"/>
      <c r="D1647" s="95"/>
      <c r="E1647" s="95"/>
      <c r="F1647" s="95"/>
      <c r="G1647" s="96"/>
      <c r="H1647" s="96"/>
      <c r="I1647" s="97"/>
      <c r="J1647" s="97"/>
      <c r="K1647" s="97"/>
      <c r="L1647" s="97"/>
      <c r="M1647" s="97"/>
      <c r="N1647" s="98" t="str">
        <f ca="1" t="shared" si="100"/>
        <v/>
      </c>
      <c r="O1647" s="98" t="str">
        <f ca="1">IF(A1647="","",IF(ISERROR(MATCH($I1647,SorP!B:B,0)),"",INDIRECT("'SorP'!$A$"&amp;MATCH($N1647&amp;$I1647,SorP!C:C,0))))</f>
        <v/>
      </c>
      <c r="P1647" s="99"/>
      <c r="Q1647" s="74" t="str">
        <f t="shared" si="101"/>
        <v/>
      </c>
      <c r="R1647" s="74" t="b">
        <f t="shared" si="102"/>
        <v>1</v>
      </c>
      <c r="S1647" s="74" t="str">
        <f t="shared" si="103"/>
        <v/>
      </c>
    </row>
    <row r="1648" s="74" customFormat="1" ht="20.15" customHeight="1" spans="1:19">
      <c r="A1648" s="95"/>
      <c r="B1648" s="95"/>
      <c r="C1648" s="95"/>
      <c r="D1648" s="95"/>
      <c r="E1648" s="95"/>
      <c r="F1648" s="95"/>
      <c r="G1648" s="96"/>
      <c r="H1648" s="96"/>
      <c r="I1648" s="97"/>
      <c r="J1648" s="97"/>
      <c r="K1648" s="97"/>
      <c r="L1648" s="97"/>
      <c r="M1648" s="97"/>
      <c r="N1648" s="98" t="str">
        <f ca="1" t="shared" si="100"/>
        <v/>
      </c>
      <c r="O1648" s="98" t="str">
        <f ca="1">IF(A1648="","",IF(ISERROR(MATCH($I1648,SorP!B:B,0)),"",INDIRECT("'SorP'!$A$"&amp;MATCH($N1648&amp;$I1648,SorP!C:C,0))))</f>
        <v/>
      </c>
      <c r="P1648" s="99"/>
      <c r="Q1648" s="74" t="str">
        <f t="shared" si="101"/>
        <v/>
      </c>
      <c r="R1648" s="74" t="b">
        <f t="shared" si="102"/>
        <v>1</v>
      </c>
      <c r="S1648" s="74" t="str">
        <f t="shared" si="103"/>
        <v/>
      </c>
    </row>
    <row r="1649" s="74" customFormat="1" ht="20.15" customHeight="1" spans="1:19">
      <c r="A1649" s="95"/>
      <c r="B1649" s="95"/>
      <c r="C1649" s="95"/>
      <c r="D1649" s="95"/>
      <c r="E1649" s="95"/>
      <c r="F1649" s="95"/>
      <c r="G1649" s="96"/>
      <c r="H1649" s="96"/>
      <c r="I1649" s="97"/>
      <c r="J1649" s="97"/>
      <c r="K1649" s="97"/>
      <c r="L1649" s="97"/>
      <c r="M1649" s="97"/>
      <c r="N1649" s="98" t="str">
        <f ca="1" t="shared" si="100"/>
        <v/>
      </c>
      <c r="O1649" s="98" t="str">
        <f ca="1">IF(A1649="","",IF(ISERROR(MATCH($I1649,SorP!B:B,0)),"",INDIRECT("'SorP'!$A$"&amp;MATCH($N1649&amp;$I1649,SorP!C:C,0))))</f>
        <v/>
      </c>
      <c r="P1649" s="99"/>
      <c r="Q1649" s="74" t="str">
        <f t="shared" si="101"/>
        <v/>
      </c>
      <c r="R1649" s="74" t="b">
        <f t="shared" si="102"/>
        <v>1</v>
      </c>
      <c r="S1649" s="74" t="str">
        <f t="shared" si="103"/>
        <v/>
      </c>
    </row>
    <row r="1650" s="74" customFormat="1" ht="20.15" customHeight="1" spans="1:19">
      <c r="A1650" s="95"/>
      <c r="B1650" s="95"/>
      <c r="C1650" s="95"/>
      <c r="D1650" s="95"/>
      <c r="E1650" s="95"/>
      <c r="F1650" s="95"/>
      <c r="G1650" s="96"/>
      <c r="H1650" s="96"/>
      <c r="I1650" s="97"/>
      <c r="J1650" s="97"/>
      <c r="K1650" s="97"/>
      <c r="L1650" s="97"/>
      <c r="M1650" s="97"/>
      <c r="N1650" s="98" t="str">
        <f ca="1" t="shared" si="100"/>
        <v/>
      </c>
      <c r="O1650" s="98" t="str">
        <f ca="1">IF(A1650="","",IF(ISERROR(MATCH($I1650,SorP!B:B,0)),"",INDIRECT("'SorP'!$A$"&amp;MATCH($N1650&amp;$I1650,SorP!C:C,0))))</f>
        <v/>
      </c>
      <c r="P1650" s="99"/>
      <c r="Q1650" s="74" t="str">
        <f t="shared" si="101"/>
        <v/>
      </c>
      <c r="R1650" s="74" t="b">
        <f t="shared" si="102"/>
        <v>1</v>
      </c>
      <c r="S1650" s="74" t="str">
        <f t="shared" si="103"/>
        <v/>
      </c>
    </row>
    <row r="1651" s="74" customFormat="1" ht="20.15" customHeight="1" spans="1:19">
      <c r="A1651" s="95"/>
      <c r="B1651" s="95"/>
      <c r="C1651" s="95"/>
      <c r="D1651" s="95"/>
      <c r="E1651" s="95"/>
      <c r="F1651" s="95"/>
      <c r="G1651" s="96"/>
      <c r="H1651" s="96"/>
      <c r="I1651" s="97"/>
      <c r="J1651" s="97"/>
      <c r="K1651" s="97"/>
      <c r="L1651" s="97"/>
      <c r="M1651" s="97"/>
      <c r="N1651" s="98" t="str">
        <f ca="1" t="shared" si="100"/>
        <v/>
      </c>
      <c r="O1651" s="98" t="str">
        <f ca="1">IF(A1651="","",IF(ISERROR(MATCH($I1651,SorP!B:B,0)),"",INDIRECT("'SorP'!$A$"&amp;MATCH($N1651&amp;$I1651,SorP!C:C,0))))</f>
        <v/>
      </c>
      <c r="P1651" s="99"/>
      <c r="Q1651" s="74" t="str">
        <f t="shared" si="101"/>
        <v/>
      </c>
      <c r="R1651" s="74" t="b">
        <f t="shared" si="102"/>
        <v>1</v>
      </c>
      <c r="S1651" s="74" t="str">
        <f t="shared" si="103"/>
        <v/>
      </c>
    </row>
    <row r="1652" s="74" customFormat="1" ht="20.15" customHeight="1" spans="1:19">
      <c r="A1652" s="95"/>
      <c r="B1652" s="95"/>
      <c r="C1652" s="95"/>
      <c r="D1652" s="95"/>
      <c r="E1652" s="95"/>
      <c r="F1652" s="95"/>
      <c r="G1652" s="96"/>
      <c r="H1652" s="96"/>
      <c r="I1652" s="97"/>
      <c r="J1652" s="97"/>
      <c r="K1652" s="97"/>
      <c r="L1652" s="97"/>
      <c r="M1652" s="97"/>
      <c r="N1652" s="98" t="str">
        <f ca="1" t="shared" si="100"/>
        <v/>
      </c>
      <c r="O1652" s="98" t="str">
        <f ca="1">IF(A1652="","",IF(ISERROR(MATCH($I1652,SorP!B:B,0)),"",INDIRECT("'SorP'!$A$"&amp;MATCH($N1652&amp;$I1652,SorP!C:C,0))))</f>
        <v/>
      </c>
      <c r="P1652" s="99"/>
      <c r="Q1652" s="74" t="str">
        <f t="shared" si="101"/>
        <v/>
      </c>
      <c r="R1652" s="74" t="b">
        <f t="shared" si="102"/>
        <v>1</v>
      </c>
      <c r="S1652" s="74" t="str">
        <f t="shared" si="103"/>
        <v/>
      </c>
    </row>
    <row r="1653" s="74" customFormat="1" ht="20.15" customHeight="1" spans="1:19">
      <c r="A1653" s="95"/>
      <c r="B1653" s="95"/>
      <c r="C1653" s="95"/>
      <c r="D1653" s="95"/>
      <c r="E1653" s="95"/>
      <c r="F1653" s="95"/>
      <c r="G1653" s="96"/>
      <c r="H1653" s="96"/>
      <c r="I1653" s="97"/>
      <c r="J1653" s="97"/>
      <c r="K1653" s="97"/>
      <c r="L1653" s="97"/>
      <c r="M1653" s="97"/>
      <c r="N1653" s="98" t="str">
        <f ca="1" t="shared" si="100"/>
        <v/>
      </c>
      <c r="O1653" s="98" t="str">
        <f ca="1">IF(A1653="","",IF(ISERROR(MATCH($I1653,SorP!B:B,0)),"",INDIRECT("'SorP'!$A$"&amp;MATCH($N1653&amp;$I1653,SorP!C:C,0))))</f>
        <v/>
      </c>
      <c r="P1653" s="99"/>
      <c r="Q1653" s="74" t="str">
        <f t="shared" si="101"/>
        <v/>
      </c>
      <c r="R1653" s="74" t="b">
        <f t="shared" si="102"/>
        <v>1</v>
      </c>
      <c r="S1653" s="74" t="str">
        <f t="shared" si="103"/>
        <v/>
      </c>
    </row>
    <row r="1654" s="74" customFormat="1" ht="20.15" customHeight="1" spans="1:19">
      <c r="A1654" s="95"/>
      <c r="B1654" s="95"/>
      <c r="C1654" s="95"/>
      <c r="D1654" s="95"/>
      <c r="E1654" s="95"/>
      <c r="F1654" s="95"/>
      <c r="G1654" s="96"/>
      <c r="H1654" s="96"/>
      <c r="I1654" s="97"/>
      <c r="J1654" s="97"/>
      <c r="K1654" s="97"/>
      <c r="L1654" s="97"/>
      <c r="M1654" s="97"/>
      <c r="N1654" s="98" t="str">
        <f ca="1" t="shared" si="100"/>
        <v/>
      </c>
      <c r="O1654" s="98" t="str">
        <f ca="1">IF(A1654="","",IF(ISERROR(MATCH($I1654,SorP!B:B,0)),"",INDIRECT("'SorP'!$A$"&amp;MATCH($N1654&amp;$I1654,SorP!C:C,0))))</f>
        <v/>
      </c>
      <c r="P1654" s="99"/>
      <c r="Q1654" s="74" t="str">
        <f t="shared" si="101"/>
        <v/>
      </c>
      <c r="R1654" s="74" t="b">
        <f t="shared" si="102"/>
        <v>1</v>
      </c>
      <c r="S1654" s="74" t="str">
        <f t="shared" si="103"/>
        <v/>
      </c>
    </row>
    <row r="1655" s="74" customFormat="1" ht="20.15" customHeight="1" spans="1:19">
      <c r="A1655" s="95"/>
      <c r="B1655" s="95"/>
      <c r="C1655" s="95"/>
      <c r="D1655" s="95"/>
      <c r="E1655" s="95"/>
      <c r="F1655" s="95"/>
      <c r="G1655" s="96"/>
      <c r="H1655" s="96"/>
      <c r="I1655" s="97"/>
      <c r="J1655" s="97"/>
      <c r="K1655" s="97"/>
      <c r="L1655" s="97"/>
      <c r="M1655" s="97"/>
      <c r="N1655" s="98" t="str">
        <f ca="1" t="shared" si="100"/>
        <v/>
      </c>
      <c r="O1655" s="98" t="str">
        <f ca="1">IF(A1655="","",IF(ISERROR(MATCH($I1655,SorP!B:B,0)),"",INDIRECT("'SorP'!$A$"&amp;MATCH($N1655&amp;$I1655,SorP!C:C,0))))</f>
        <v/>
      </c>
      <c r="P1655" s="99"/>
      <c r="Q1655" s="74" t="str">
        <f t="shared" si="101"/>
        <v/>
      </c>
      <c r="R1655" s="74" t="b">
        <f t="shared" si="102"/>
        <v>1</v>
      </c>
      <c r="S1655" s="74" t="str">
        <f t="shared" si="103"/>
        <v/>
      </c>
    </row>
    <row r="1656" s="74" customFormat="1" ht="20.15" customHeight="1" spans="1:19">
      <c r="A1656" s="95"/>
      <c r="B1656" s="95"/>
      <c r="C1656" s="95"/>
      <c r="D1656" s="95"/>
      <c r="E1656" s="95"/>
      <c r="F1656" s="95"/>
      <c r="G1656" s="96"/>
      <c r="H1656" s="96"/>
      <c r="I1656" s="97"/>
      <c r="J1656" s="97"/>
      <c r="K1656" s="97"/>
      <c r="L1656" s="97"/>
      <c r="M1656" s="97"/>
      <c r="N1656" s="98" t="str">
        <f ca="1" t="shared" si="100"/>
        <v/>
      </c>
      <c r="O1656" s="98" t="str">
        <f ca="1">IF(A1656="","",IF(ISERROR(MATCH($I1656,SorP!B:B,0)),"",INDIRECT("'SorP'!$A$"&amp;MATCH($N1656&amp;$I1656,SorP!C:C,0))))</f>
        <v/>
      </c>
      <c r="P1656" s="99"/>
      <c r="Q1656" s="74" t="str">
        <f t="shared" si="101"/>
        <v/>
      </c>
      <c r="R1656" s="74" t="b">
        <f t="shared" si="102"/>
        <v>1</v>
      </c>
      <c r="S1656" s="74" t="str">
        <f t="shared" si="103"/>
        <v/>
      </c>
    </row>
    <row r="1657" s="74" customFormat="1" ht="20.15" customHeight="1" spans="1:19">
      <c r="A1657" s="95"/>
      <c r="B1657" s="95"/>
      <c r="C1657" s="95"/>
      <c r="D1657" s="95"/>
      <c r="E1657" s="95"/>
      <c r="F1657" s="95"/>
      <c r="G1657" s="96"/>
      <c r="H1657" s="96"/>
      <c r="I1657" s="97"/>
      <c r="J1657" s="97"/>
      <c r="K1657" s="97"/>
      <c r="L1657" s="97"/>
      <c r="M1657" s="97"/>
      <c r="N1657" s="98" t="str">
        <f ca="1" t="shared" si="100"/>
        <v/>
      </c>
      <c r="O1657" s="98" t="str">
        <f ca="1">IF(A1657="","",IF(ISERROR(MATCH($I1657,SorP!B:B,0)),"",INDIRECT("'SorP'!$A$"&amp;MATCH($N1657&amp;$I1657,SorP!C:C,0))))</f>
        <v/>
      </c>
      <c r="P1657" s="99"/>
      <c r="Q1657" s="74" t="str">
        <f t="shared" si="101"/>
        <v/>
      </c>
      <c r="R1657" s="74" t="b">
        <f t="shared" si="102"/>
        <v>1</v>
      </c>
      <c r="S1657" s="74" t="str">
        <f t="shared" si="103"/>
        <v/>
      </c>
    </row>
    <row r="1658" s="74" customFormat="1" ht="20.15" customHeight="1" spans="1:19">
      <c r="A1658" s="95"/>
      <c r="B1658" s="95"/>
      <c r="C1658" s="95"/>
      <c r="D1658" s="95"/>
      <c r="E1658" s="95"/>
      <c r="F1658" s="95"/>
      <c r="G1658" s="96"/>
      <c r="H1658" s="96"/>
      <c r="I1658" s="97"/>
      <c r="J1658" s="97"/>
      <c r="K1658" s="97"/>
      <c r="L1658" s="97"/>
      <c r="M1658" s="97"/>
      <c r="N1658" s="98" t="str">
        <f ca="1" t="shared" si="100"/>
        <v/>
      </c>
      <c r="O1658" s="98" t="str">
        <f ca="1">IF(A1658="","",IF(ISERROR(MATCH($I1658,SorP!B:B,0)),"",INDIRECT("'SorP'!$A$"&amp;MATCH($N1658&amp;$I1658,SorP!C:C,0))))</f>
        <v/>
      </c>
      <c r="P1658" s="99"/>
      <c r="Q1658" s="74" t="str">
        <f t="shared" si="101"/>
        <v/>
      </c>
      <c r="R1658" s="74" t="b">
        <f t="shared" si="102"/>
        <v>1</v>
      </c>
      <c r="S1658" s="74" t="str">
        <f t="shared" si="103"/>
        <v/>
      </c>
    </row>
    <row r="1659" s="74" customFormat="1" ht="20.15" customHeight="1" spans="1:19">
      <c r="A1659" s="95"/>
      <c r="B1659" s="95"/>
      <c r="C1659" s="95"/>
      <c r="D1659" s="95"/>
      <c r="E1659" s="95"/>
      <c r="F1659" s="95"/>
      <c r="G1659" s="96"/>
      <c r="H1659" s="96"/>
      <c r="I1659" s="97"/>
      <c r="J1659" s="97"/>
      <c r="K1659" s="97"/>
      <c r="L1659" s="97"/>
      <c r="M1659" s="97"/>
      <c r="N1659" s="98" t="str">
        <f ca="1" t="shared" si="100"/>
        <v/>
      </c>
      <c r="O1659" s="98" t="str">
        <f ca="1">IF(A1659="","",IF(ISERROR(MATCH($I1659,SorP!B:B,0)),"",INDIRECT("'SorP'!$A$"&amp;MATCH($N1659&amp;$I1659,SorP!C:C,0))))</f>
        <v/>
      </c>
      <c r="P1659" s="99"/>
      <c r="Q1659" s="74" t="str">
        <f t="shared" si="101"/>
        <v/>
      </c>
      <c r="R1659" s="74" t="b">
        <f t="shared" si="102"/>
        <v>1</v>
      </c>
      <c r="S1659" s="74" t="str">
        <f t="shared" si="103"/>
        <v/>
      </c>
    </row>
    <row r="1660" s="74" customFormat="1" ht="20.15" customHeight="1" spans="1:19">
      <c r="A1660" s="95"/>
      <c r="B1660" s="95"/>
      <c r="C1660" s="95"/>
      <c r="D1660" s="95"/>
      <c r="E1660" s="95"/>
      <c r="F1660" s="95"/>
      <c r="G1660" s="96"/>
      <c r="H1660" s="96"/>
      <c r="I1660" s="97"/>
      <c r="J1660" s="97"/>
      <c r="K1660" s="97"/>
      <c r="L1660" s="97"/>
      <c r="M1660" s="97"/>
      <c r="N1660" s="98" t="str">
        <f ca="1" t="shared" si="100"/>
        <v/>
      </c>
      <c r="O1660" s="98" t="str">
        <f ca="1">IF(A1660="","",IF(ISERROR(MATCH($I1660,SorP!B:B,0)),"",INDIRECT("'SorP'!$A$"&amp;MATCH($N1660&amp;$I1660,SorP!C:C,0))))</f>
        <v/>
      </c>
      <c r="P1660" s="99"/>
      <c r="Q1660" s="74" t="str">
        <f t="shared" si="101"/>
        <v/>
      </c>
      <c r="R1660" s="74" t="b">
        <f t="shared" si="102"/>
        <v>1</v>
      </c>
      <c r="S1660" s="74" t="str">
        <f t="shared" si="103"/>
        <v/>
      </c>
    </row>
    <row r="1661" s="74" customFormat="1" ht="20.15" customHeight="1" spans="1:19">
      <c r="A1661" s="95"/>
      <c r="B1661" s="95"/>
      <c r="C1661" s="95"/>
      <c r="D1661" s="95"/>
      <c r="E1661" s="95"/>
      <c r="F1661" s="95"/>
      <c r="G1661" s="96"/>
      <c r="H1661" s="96"/>
      <c r="I1661" s="97"/>
      <c r="J1661" s="97"/>
      <c r="K1661" s="97"/>
      <c r="L1661" s="97"/>
      <c r="M1661" s="97"/>
      <c r="N1661" s="98" t="str">
        <f ca="1" t="shared" si="100"/>
        <v/>
      </c>
      <c r="O1661" s="98" t="str">
        <f ca="1">IF(A1661="","",IF(ISERROR(MATCH($I1661,SorP!B:B,0)),"",INDIRECT("'SorP'!$A$"&amp;MATCH($N1661&amp;$I1661,SorP!C:C,0))))</f>
        <v/>
      </c>
      <c r="P1661" s="99"/>
      <c r="Q1661" s="74" t="str">
        <f t="shared" si="101"/>
        <v/>
      </c>
      <c r="R1661" s="74" t="b">
        <f t="shared" si="102"/>
        <v>1</v>
      </c>
      <c r="S1661" s="74" t="str">
        <f t="shared" si="103"/>
        <v/>
      </c>
    </row>
    <row r="1662" s="74" customFormat="1" ht="20.15" customHeight="1" spans="1:19">
      <c r="A1662" s="95"/>
      <c r="B1662" s="95"/>
      <c r="C1662" s="95"/>
      <c r="D1662" s="95"/>
      <c r="E1662" s="95"/>
      <c r="F1662" s="95"/>
      <c r="G1662" s="96"/>
      <c r="H1662" s="96"/>
      <c r="I1662" s="97"/>
      <c r="J1662" s="97"/>
      <c r="K1662" s="97"/>
      <c r="L1662" s="97"/>
      <c r="M1662" s="97"/>
      <c r="N1662" s="98" t="str">
        <f ca="1" t="shared" si="100"/>
        <v/>
      </c>
      <c r="O1662" s="98" t="str">
        <f ca="1">IF(A1662="","",IF(ISERROR(MATCH($I1662,SorP!B:B,0)),"",INDIRECT("'SorP'!$A$"&amp;MATCH($N1662&amp;$I1662,SorP!C:C,0))))</f>
        <v/>
      </c>
      <c r="P1662" s="99"/>
      <c r="Q1662" s="74" t="str">
        <f t="shared" si="101"/>
        <v/>
      </c>
      <c r="R1662" s="74" t="b">
        <f t="shared" si="102"/>
        <v>1</v>
      </c>
      <c r="S1662" s="74" t="str">
        <f t="shared" si="103"/>
        <v/>
      </c>
    </row>
    <row r="1663" s="74" customFormat="1" ht="20.15" customHeight="1" spans="1:19">
      <c r="A1663" s="95"/>
      <c r="B1663" s="95"/>
      <c r="C1663" s="95"/>
      <c r="D1663" s="95"/>
      <c r="E1663" s="95"/>
      <c r="F1663" s="95"/>
      <c r="G1663" s="96"/>
      <c r="H1663" s="96"/>
      <c r="I1663" s="97"/>
      <c r="J1663" s="97"/>
      <c r="K1663" s="97"/>
      <c r="L1663" s="97"/>
      <c r="M1663" s="97"/>
      <c r="N1663" s="98" t="str">
        <f ca="1" t="shared" si="100"/>
        <v/>
      </c>
      <c r="O1663" s="98" t="str">
        <f ca="1">IF(A1663="","",IF(ISERROR(MATCH($I1663,SorP!B:B,0)),"",INDIRECT("'SorP'!$A$"&amp;MATCH($N1663&amp;$I1663,SorP!C:C,0))))</f>
        <v/>
      </c>
      <c r="P1663" s="99"/>
      <c r="Q1663" s="74" t="str">
        <f t="shared" si="101"/>
        <v/>
      </c>
      <c r="R1663" s="74" t="b">
        <f t="shared" si="102"/>
        <v>1</v>
      </c>
      <c r="S1663" s="74" t="str">
        <f t="shared" si="103"/>
        <v/>
      </c>
    </row>
    <row r="1664" s="74" customFormat="1" ht="20.15" customHeight="1" spans="1:19">
      <c r="A1664" s="95"/>
      <c r="B1664" s="95"/>
      <c r="C1664" s="95"/>
      <c r="D1664" s="95"/>
      <c r="E1664" s="95"/>
      <c r="F1664" s="95"/>
      <c r="G1664" s="96"/>
      <c r="H1664" s="96"/>
      <c r="I1664" s="97"/>
      <c r="J1664" s="97"/>
      <c r="K1664" s="97"/>
      <c r="L1664" s="97"/>
      <c r="M1664" s="97"/>
      <c r="N1664" s="98" t="str">
        <f ca="1" t="shared" si="100"/>
        <v/>
      </c>
      <c r="O1664" s="98" t="str">
        <f ca="1">IF(A1664="","",IF(ISERROR(MATCH($I1664,SorP!B:B,0)),"",INDIRECT("'SorP'!$A$"&amp;MATCH($N1664&amp;$I1664,SorP!C:C,0))))</f>
        <v/>
      </c>
      <c r="P1664" s="99"/>
      <c r="Q1664" s="74" t="str">
        <f t="shared" si="101"/>
        <v/>
      </c>
      <c r="R1664" s="74" t="b">
        <f t="shared" si="102"/>
        <v>1</v>
      </c>
      <c r="S1664" s="74" t="str">
        <f t="shared" si="103"/>
        <v/>
      </c>
    </row>
    <row r="1665" s="74" customFormat="1" ht="20.15" customHeight="1" spans="1:19">
      <c r="A1665" s="95"/>
      <c r="B1665" s="95"/>
      <c r="C1665" s="95"/>
      <c r="D1665" s="95"/>
      <c r="E1665" s="95"/>
      <c r="F1665" s="95"/>
      <c r="G1665" s="96"/>
      <c r="H1665" s="96"/>
      <c r="I1665" s="97"/>
      <c r="J1665" s="97"/>
      <c r="K1665" s="97"/>
      <c r="L1665" s="97"/>
      <c r="M1665" s="97"/>
      <c r="N1665" s="98" t="str">
        <f ca="1" t="shared" si="100"/>
        <v/>
      </c>
      <c r="O1665" s="98" t="str">
        <f ca="1">IF(A1665="","",IF(ISERROR(MATCH($I1665,SorP!B:B,0)),"",INDIRECT("'SorP'!$A$"&amp;MATCH($N1665&amp;$I1665,SorP!C:C,0))))</f>
        <v/>
      </c>
      <c r="P1665" s="99"/>
      <c r="Q1665" s="74" t="str">
        <f t="shared" si="101"/>
        <v/>
      </c>
      <c r="R1665" s="74" t="b">
        <f t="shared" si="102"/>
        <v>1</v>
      </c>
      <c r="S1665" s="74" t="str">
        <f t="shared" si="103"/>
        <v/>
      </c>
    </row>
    <row r="1666" s="74" customFormat="1" ht="20.15" customHeight="1" spans="1:19">
      <c r="A1666" s="95"/>
      <c r="B1666" s="95"/>
      <c r="C1666" s="95"/>
      <c r="D1666" s="95"/>
      <c r="E1666" s="95"/>
      <c r="F1666" s="95"/>
      <c r="G1666" s="96"/>
      <c r="H1666" s="96"/>
      <c r="I1666" s="97"/>
      <c r="J1666" s="97"/>
      <c r="K1666" s="97"/>
      <c r="L1666" s="97"/>
      <c r="M1666" s="97"/>
      <c r="N1666" s="98" t="str">
        <f ca="1" t="shared" si="100"/>
        <v/>
      </c>
      <c r="O1666" s="98" t="str">
        <f ca="1">IF(A1666="","",IF(ISERROR(MATCH($I1666,SorP!B:B,0)),"",INDIRECT("'SorP'!$A$"&amp;MATCH($N1666&amp;$I1666,SorP!C:C,0))))</f>
        <v/>
      </c>
      <c r="P1666" s="99"/>
      <c r="Q1666" s="74" t="str">
        <f t="shared" si="101"/>
        <v/>
      </c>
      <c r="R1666" s="74" t="b">
        <f t="shared" si="102"/>
        <v>1</v>
      </c>
      <c r="S1666" s="74" t="str">
        <f t="shared" si="103"/>
        <v/>
      </c>
    </row>
    <row r="1667" s="74" customFormat="1" ht="20.15" customHeight="1" spans="1:19">
      <c r="A1667" s="95"/>
      <c r="B1667" s="95"/>
      <c r="C1667" s="95"/>
      <c r="D1667" s="95"/>
      <c r="E1667" s="95"/>
      <c r="F1667" s="95"/>
      <c r="G1667" s="96"/>
      <c r="H1667" s="96"/>
      <c r="I1667" s="97"/>
      <c r="J1667" s="97"/>
      <c r="K1667" s="97"/>
      <c r="L1667" s="97"/>
      <c r="M1667" s="97"/>
      <c r="N1667" s="98" t="str">
        <f ca="1" t="shared" si="100"/>
        <v/>
      </c>
      <c r="O1667" s="98" t="str">
        <f ca="1">IF(A1667="","",IF(ISERROR(MATCH($I1667,SorP!B:B,0)),"",INDIRECT("'SorP'!$A$"&amp;MATCH($N1667&amp;$I1667,SorP!C:C,0))))</f>
        <v/>
      </c>
      <c r="P1667" s="99"/>
      <c r="Q1667" s="74" t="str">
        <f t="shared" si="101"/>
        <v/>
      </c>
      <c r="R1667" s="74" t="b">
        <f t="shared" si="102"/>
        <v>1</v>
      </c>
      <c r="S1667" s="74" t="str">
        <f t="shared" si="103"/>
        <v/>
      </c>
    </row>
    <row r="1668" s="74" customFormat="1" ht="20.15" customHeight="1" spans="1:19">
      <c r="A1668" s="95"/>
      <c r="B1668" s="95"/>
      <c r="C1668" s="95"/>
      <c r="D1668" s="95"/>
      <c r="E1668" s="95"/>
      <c r="F1668" s="95"/>
      <c r="G1668" s="96"/>
      <c r="H1668" s="96"/>
      <c r="I1668" s="97"/>
      <c r="J1668" s="97"/>
      <c r="K1668" s="97"/>
      <c r="L1668" s="97"/>
      <c r="M1668" s="97"/>
      <c r="N1668" s="98" t="str">
        <f ca="1" t="shared" si="100"/>
        <v/>
      </c>
      <c r="O1668" s="98" t="str">
        <f ca="1">IF(A1668="","",IF(ISERROR(MATCH($I1668,SorP!B:B,0)),"",INDIRECT("'SorP'!$A$"&amp;MATCH($N1668&amp;$I1668,SorP!C:C,0))))</f>
        <v/>
      </c>
      <c r="P1668" s="99"/>
      <c r="Q1668" s="74" t="str">
        <f t="shared" si="101"/>
        <v/>
      </c>
      <c r="R1668" s="74" t="b">
        <f t="shared" si="102"/>
        <v>1</v>
      </c>
      <c r="S1668" s="74" t="str">
        <f t="shared" si="103"/>
        <v/>
      </c>
    </row>
    <row r="1669" s="74" customFormat="1" ht="20.15" customHeight="1" spans="1:19">
      <c r="A1669" s="95"/>
      <c r="B1669" s="95"/>
      <c r="C1669" s="95"/>
      <c r="D1669" s="95"/>
      <c r="E1669" s="95"/>
      <c r="F1669" s="95"/>
      <c r="G1669" s="96"/>
      <c r="H1669" s="96"/>
      <c r="I1669" s="97"/>
      <c r="J1669" s="97"/>
      <c r="K1669" s="97"/>
      <c r="L1669" s="97"/>
      <c r="M1669" s="97"/>
      <c r="N1669" s="98" t="str">
        <f ca="1" t="shared" ref="N1669:N1732" si="104">IF(A1669="","",IF(ISERROR(MATCH($F1669,CL,0)),"Unknown",INDIRECT("'C'!$A$"&amp;MATCH($F1669,CL,0)+1)))</f>
        <v/>
      </c>
      <c r="O1669" s="98" t="str">
        <f ca="1">IF(A1669="","",IF(ISERROR(MATCH($I1669,SorP!B:B,0)),"",INDIRECT("'SorP'!$A$"&amp;MATCH($N1669&amp;$I1669,SorP!C:C,0))))</f>
        <v/>
      </c>
      <c r="P1669" s="99"/>
      <c r="Q1669" s="74" t="str">
        <f t="shared" ref="Q1669:Q1732" si="105">A1669&amp;B1669</f>
        <v/>
      </c>
      <c r="R1669" s="74" t="b">
        <f t="shared" ref="R1669:R1732" si="106">OR(ISBLANK(B1669),ISBLANK(C1669))</f>
        <v>1</v>
      </c>
      <c r="S1669" s="74" t="str">
        <f t="shared" ref="S1669:S1732" si="107">IF(R1669,"",A1669&amp;"+")</f>
        <v/>
      </c>
    </row>
    <row r="1670" s="74" customFormat="1" ht="20.15" customHeight="1" spans="1:19">
      <c r="A1670" s="95"/>
      <c r="B1670" s="95"/>
      <c r="C1670" s="95"/>
      <c r="D1670" s="95"/>
      <c r="E1670" s="95"/>
      <c r="F1670" s="95"/>
      <c r="G1670" s="96"/>
      <c r="H1670" s="96"/>
      <c r="I1670" s="97"/>
      <c r="J1670" s="97"/>
      <c r="K1670" s="97"/>
      <c r="L1670" s="97"/>
      <c r="M1670" s="97"/>
      <c r="N1670" s="98" t="str">
        <f ca="1" t="shared" si="104"/>
        <v/>
      </c>
      <c r="O1670" s="98" t="str">
        <f ca="1">IF(A1670="","",IF(ISERROR(MATCH($I1670,SorP!B:B,0)),"",INDIRECT("'SorP'!$A$"&amp;MATCH($N1670&amp;$I1670,SorP!C:C,0))))</f>
        <v/>
      </c>
      <c r="P1670" s="99"/>
      <c r="Q1670" s="74" t="str">
        <f t="shared" si="105"/>
        <v/>
      </c>
      <c r="R1670" s="74" t="b">
        <f t="shared" si="106"/>
        <v>1</v>
      </c>
      <c r="S1670" s="74" t="str">
        <f t="shared" si="107"/>
        <v/>
      </c>
    </row>
    <row r="1671" s="74" customFormat="1" ht="20.15" customHeight="1" spans="1:19">
      <c r="A1671" s="95"/>
      <c r="B1671" s="95"/>
      <c r="C1671" s="95"/>
      <c r="D1671" s="95"/>
      <c r="E1671" s="95"/>
      <c r="F1671" s="95"/>
      <c r="G1671" s="96"/>
      <c r="H1671" s="96"/>
      <c r="I1671" s="97"/>
      <c r="J1671" s="97"/>
      <c r="K1671" s="97"/>
      <c r="L1671" s="97"/>
      <c r="M1671" s="97"/>
      <c r="N1671" s="98" t="str">
        <f ca="1" t="shared" si="104"/>
        <v/>
      </c>
      <c r="O1671" s="98" t="str">
        <f ca="1">IF(A1671="","",IF(ISERROR(MATCH($I1671,SorP!B:B,0)),"",INDIRECT("'SorP'!$A$"&amp;MATCH($N1671&amp;$I1671,SorP!C:C,0))))</f>
        <v/>
      </c>
      <c r="P1671" s="99"/>
      <c r="Q1671" s="74" t="str">
        <f t="shared" si="105"/>
        <v/>
      </c>
      <c r="R1671" s="74" t="b">
        <f t="shared" si="106"/>
        <v>1</v>
      </c>
      <c r="S1671" s="74" t="str">
        <f t="shared" si="107"/>
        <v/>
      </c>
    </row>
    <row r="1672" s="74" customFormat="1" ht="20.15" customHeight="1" spans="1:19">
      <c r="A1672" s="95"/>
      <c r="B1672" s="95"/>
      <c r="C1672" s="95"/>
      <c r="D1672" s="95"/>
      <c r="E1672" s="95"/>
      <c r="F1672" s="95"/>
      <c r="G1672" s="96"/>
      <c r="H1672" s="96"/>
      <c r="I1672" s="97"/>
      <c r="J1672" s="97"/>
      <c r="K1672" s="97"/>
      <c r="L1672" s="97"/>
      <c r="M1672" s="97"/>
      <c r="N1672" s="98" t="str">
        <f ca="1" t="shared" si="104"/>
        <v/>
      </c>
      <c r="O1672" s="98" t="str">
        <f ca="1">IF(A1672="","",IF(ISERROR(MATCH($I1672,SorP!B:B,0)),"",INDIRECT("'SorP'!$A$"&amp;MATCH($N1672&amp;$I1672,SorP!C:C,0))))</f>
        <v/>
      </c>
      <c r="P1672" s="99"/>
      <c r="Q1672" s="74" t="str">
        <f t="shared" si="105"/>
        <v/>
      </c>
      <c r="R1672" s="74" t="b">
        <f t="shared" si="106"/>
        <v>1</v>
      </c>
      <c r="S1672" s="74" t="str">
        <f t="shared" si="107"/>
        <v/>
      </c>
    </row>
    <row r="1673" s="74" customFormat="1" ht="20.15" customHeight="1" spans="1:19">
      <c r="A1673" s="95"/>
      <c r="B1673" s="95"/>
      <c r="C1673" s="95"/>
      <c r="D1673" s="95"/>
      <c r="E1673" s="95"/>
      <c r="F1673" s="95"/>
      <c r="G1673" s="96"/>
      <c r="H1673" s="96"/>
      <c r="I1673" s="97"/>
      <c r="J1673" s="97"/>
      <c r="K1673" s="97"/>
      <c r="L1673" s="97"/>
      <c r="M1673" s="97"/>
      <c r="N1673" s="98" t="str">
        <f ca="1" t="shared" si="104"/>
        <v/>
      </c>
      <c r="O1673" s="98" t="str">
        <f ca="1">IF(A1673="","",IF(ISERROR(MATCH($I1673,SorP!B:B,0)),"",INDIRECT("'SorP'!$A$"&amp;MATCH($N1673&amp;$I1673,SorP!C:C,0))))</f>
        <v/>
      </c>
      <c r="P1673" s="99"/>
      <c r="Q1673" s="74" t="str">
        <f t="shared" si="105"/>
        <v/>
      </c>
      <c r="R1673" s="74" t="b">
        <f t="shared" si="106"/>
        <v>1</v>
      </c>
      <c r="S1673" s="74" t="str">
        <f t="shared" si="107"/>
        <v/>
      </c>
    </row>
    <row r="1674" s="74" customFormat="1" ht="20.15" customHeight="1" spans="1:19">
      <c r="A1674" s="95"/>
      <c r="B1674" s="95"/>
      <c r="C1674" s="95"/>
      <c r="D1674" s="95"/>
      <c r="E1674" s="95"/>
      <c r="F1674" s="95"/>
      <c r="G1674" s="96"/>
      <c r="H1674" s="96"/>
      <c r="I1674" s="97"/>
      <c r="J1674" s="97"/>
      <c r="K1674" s="97"/>
      <c r="L1674" s="97"/>
      <c r="M1674" s="97"/>
      <c r="N1674" s="98" t="str">
        <f ca="1" t="shared" si="104"/>
        <v/>
      </c>
      <c r="O1674" s="98" t="str">
        <f ca="1">IF(A1674="","",IF(ISERROR(MATCH($I1674,SorP!B:B,0)),"",INDIRECT("'SorP'!$A$"&amp;MATCH($N1674&amp;$I1674,SorP!C:C,0))))</f>
        <v/>
      </c>
      <c r="P1674" s="99"/>
      <c r="Q1674" s="74" t="str">
        <f t="shared" si="105"/>
        <v/>
      </c>
      <c r="R1674" s="74" t="b">
        <f t="shared" si="106"/>
        <v>1</v>
      </c>
      <c r="S1674" s="74" t="str">
        <f t="shared" si="107"/>
        <v/>
      </c>
    </row>
    <row r="1675" s="74" customFormat="1" ht="20.15" customHeight="1" spans="1:19">
      <c r="A1675" s="95"/>
      <c r="B1675" s="95"/>
      <c r="C1675" s="95"/>
      <c r="D1675" s="95"/>
      <c r="E1675" s="95"/>
      <c r="F1675" s="95"/>
      <c r="G1675" s="96"/>
      <c r="H1675" s="96"/>
      <c r="I1675" s="97"/>
      <c r="J1675" s="97"/>
      <c r="K1675" s="97"/>
      <c r="L1675" s="97"/>
      <c r="M1675" s="97"/>
      <c r="N1675" s="98" t="str">
        <f ca="1" t="shared" si="104"/>
        <v/>
      </c>
      <c r="O1675" s="98" t="str">
        <f ca="1">IF(A1675="","",IF(ISERROR(MATCH($I1675,SorP!B:B,0)),"",INDIRECT("'SorP'!$A$"&amp;MATCH($N1675&amp;$I1675,SorP!C:C,0))))</f>
        <v/>
      </c>
      <c r="P1675" s="99"/>
      <c r="Q1675" s="74" t="str">
        <f t="shared" si="105"/>
        <v/>
      </c>
      <c r="R1675" s="74" t="b">
        <f t="shared" si="106"/>
        <v>1</v>
      </c>
      <c r="S1675" s="74" t="str">
        <f t="shared" si="107"/>
        <v/>
      </c>
    </row>
    <row r="1676" s="74" customFormat="1" ht="20.15" customHeight="1" spans="1:19">
      <c r="A1676" s="95"/>
      <c r="B1676" s="95"/>
      <c r="C1676" s="95"/>
      <c r="D1676" s="95"/>
      <c r="E1676" s="95"/>
      <c r="F1676" s="95"/>
      <c r="G1676" s="96"/>
      <c r="H1676" s="96"/>
      <c r="I1676" s="97"/>
      <c r="J1676" s="97"/>
      <c r="K1676" s="97"/>
      <c r="L1676" s="97"/>
      <c r="M1676" s="97"/>
      <c r="N1676" s="98" t="str">
        <f ca="1" t="shared" si="104"/>
        <v/>
      </c>
      <c r="O1676" s="98" t="str">
        <f ca="1">IF(A1676="","",IF(ISERROR(MATCH($I1676,SorP!B:B,0)),"",INDIRECT("'SorP'!$A$"&amp;MATCH($N1676&amp;$I1676,SorP!C:C,0))))</f>
        <v/>
      </c>
      <c r="P1676" s="99"/>
      <c r="Q1676" s="74" t="str">
        <f t="shared" si="105"/>
        <v/>
      </c>
      <c r="R1676" s="74" t="b">
        <f t="shared" si="106"/>
        <v>1</v>
      </c>
      <c r="S1676" s="74" t="str">
        <f t="shared" si="107"/>
        <v/>
      </c>
    </row>
    <row r="1677" s="74" customFormat="1" ht="20.15" customHeight="1" spans="1:19">
      <c r="A1677" s="95"/>
      <c r="B1677" s="95"/>
      <c r="C1677" s="95"/>
      <c r="D1677" s="95"/>
      <c r="E1677" s="95"/>
      <c r="F1677" s="95"/>
      <c r="G1677" s="96"/>
      <c r="H1677" s="96"/>
      <c r="I1677" s="97"/>
      <c r="J1677" s="97"/>
      <c r="K1677" s="97"/>
      <c r="L1677" s="97"/>
      <c r="M1677" s="97"/>
      <c r="N1677" s="98" t="str">
        <f ca="1" t="shared" si="104"/>
        <v/>
      </c>
      <c r="O1677" s="98" t="str">
        <f ca="1">IF(A1677="","",IF(ISERROR(MATCH($I1677,SorP!B:B,0)),"",INDIRECT("'SorP'!$A$"&amp;MATCH($N1677&amp;$I1677,SorP!C:C,0))))</f>
        <v/>
      </c>
      <c r="P1677" s="99"/>
      <c r="Q1677" s="74" t="str">
        <f t="shared" si="105"/>
        <v/>
      </c>
      <c r="R1677" s="74" t="b">
        <f t="shared" si="106"/>
        <v>1</v>
      </c>
      <c r="S1677" s="74" t="str">
        <f t="shared" si="107"/>
        <v/>
      </c>
    </row>
    <row r="1678" s="74" customFormat="1" ht="20.15" customHeight="1" spans="1:19">
      <c r="A1678" s="95"/>
      <c r="B1678" s="95"/>
      <c r="C1678" s="95"/>
      <c r="D1678" s="95"/>
      <c r="E1678" s="95"/>
      <c r="F1678" s="95"/>
      <c r="G1678" s="96"/>
      <c r="H1678" s="96"/>
      <c r="I1678" s="97"/>
      <c r="J1678" s="97"/>
      <c r="K1678" s="97"/>
      <c r="L1678" s="97"/>
      <c r="M1678" s="97"/>
      <c r="N1678" s="98" t="str">
        <f ca="1" t="shared" si="104"/>
        <v/>
      </c>
      <c r="O1678" s="98" t="str">
        <f ca="1">IF(A1678="","",IF(ISERROR(MATCH($I1678,SorP!B:B,0)),"",INDIRECT("'SorP'!$A$"&amp;MATCH($N1678&amp;$I1678,SorP!C:C,0))))</f>
        <v/>
      </c>
      <c r="P1678" s="99"/>
      <c r="Q1678" s="74" t="str">
        <f t="shared" si="105"/>
        <v/>
      </c>
      <c r="R1678" s="74" t="b">
        <f t="shared" si="106"/>
        <v>1</v>
      </c>
      <c r="S1678" s="74" t="str">
        <f t="shared" si="107"/>
        <v/>
      </c>
    </row>
    <row r="1679" s="74" customFormat="1" ht="20.15" customHeight="1" spans="1:19">
      <c r="A1679" s="95"/>
      <c r="B1679" s="95"/>
      <c r="C1679" s="95"/>
      <c r="D1679" s="95"/>
      <c r="E1679" s="95"/>
      <c r="F1679" s="95"/>
      <c r="G1679" s="96"/>
      <c r="H1679" s="96"/>
      <c r="I1679" s="97"/>
      <c r="J1679" s="97"/>
      <c r="K1679" s="97"/>
      <c r="L1679" s="97"/>
      <c r="M1679" s="97"/>
      <c r="N1679" s="98" t="str">
        <f ca="1" t="shared" si="104"/>
        <v/>
      </c>
      <c r="O1679" s="98" t="str">
        <f ca="1">IF(A1679="","",IF(ISERROR(MATCH($I1679,SorP!B:B,0)),"",INDIRECT("'SorP'!$A$"&amp;MATCH($N1679&amp;$I1679,SorP!C:C,0))))</f>
        <v/>
      </c>
      <c r="P1679" s="99"/>
      <c r="Q1679" s="74" t="str">
        <f t="shared" si="105"/>
        <v/>
      </c>
      <c r="R1679" s="74" t="b">
        <f t="shared" si="106"/>
        <v>1</v>
      </c>
      <c r="S1679" s="74" t="str">
        <f t="shared" si="107"/>
        <v/>
      </c>
    </row>
    <row r="1680" s="74" customFormat="1" ht="20.15" customHeight="1" spans="1:19">
      <c r="A1680" s="95"/>
      <c r="B1680" s="95"/>
      <c r="C1680" s="95"/>
      <c r="D1680" s="95"/>
      <c r="E1680" s="95"/>
      <c r="F1680" s="95"/>
      <c r="G1680" s="96"/>
      <c r="H1680" s="96"/>
      <c r="I1680" s="97"/>
      <c r="J1680" s="97"/>
      <c r="K1680" s="97"/>
      <c r="L1680" s="97"/>
      <c r="M1680" s="97"/>
      <c r="N1680" s="98" t="str">
        <f ca="1" t="shared" si="104"/>
        <v/>
      </c>
      <c r="O1680" s="98" t="str">
        <f ca="1">IF(A1680="","",IF(ISERROR(MATCH($I1680,SorP!B:B,0)),"",INDIRECT("'SorP'!$A$"&amp;MATCH($N1680&amp;$I1680,SorP!C:C,0))))</f>
        <v/>
      </c>
      <c r="P1680" s="99"/>
      <c r="Q1680" s="74" t="str">
        <f t="shared" si="105"/>
        <v/>
      </c>
      <c r="R1680" s="74" t="b">
        <f t="shared" si="106"/>
        <v>1</v>
      </c>
      <c r="S1680" s="74" t="str">
        <f t="shared" si="107"/>
        <v/>
      </c>
    </row>
    <row r="1681" s="74" customFormat="1" ht="20.15" customHeight="1" spans="1:19">
      <c r="A1681" s="95"/>
      <c r="B1681" s="95"/>
      <c r="C1681" s="95"/>
      <c r="D1681" s="95"/>
      <c r="E1681" s="95"/>
      <c r="F1681" s="95"/>
      <c r="G1681" s="96"/>
      <c r="H1681" s="96"/>
      <c r="I1681" s="97"/>
      <c r="J1681" s="97"/>
      <c r="K1681" s="97"/>
      <c r="L1681" s="97"/>
      <c r="M1681" s="97"/>
      <c r="N1681" s="98" t="str">
        <f ca="1" t="shared" si="104"/>
        <v/>
      </c>
      <c r="O1681" s="98" t="str">
        <f ca="1">IF(A1681="","",IF(ISERROR(MATCH($I1681,SorP!B:B,0)),"",INDIRECT("'SorP'!$A$"&amp;MATCH($N1681&amp;$I1681,SorP!C:C,0))))</f>
        <v/>
      </c>
      <c r="P1681" s="99"/>
      <c r="Q1681" s="74" t="str">
        <f t="shared" si="105"/>
        <v/>
      </c>
      <c r="R1681" s="74" t="b">
        <f t="shared" si="106"/>
        <v>1</v>
      </c>
      <c r="S1681" s="74" t="str">
        <f t="shared" si="107"/>
        <v/>
      </c>
    </row>
    <row r="1682" s="74" customFormat="1" ht="20.15" customHeight="1" spans="1:19">
      <c r="A1682" s="95"/>
      <c r="B1682" s="95"/>
      <c r="C1682" s="95"/>
      <c r="D1682" s="95"/>
      <c r="E1682" s="95"/>
      <c r="F1682" s="95"/>
      <c r="G1682" s="96"/>
      <c r="H1682" s="96"/>
      <c r="I1682" s="97"/>
      <c r="J1682" s="97"/>
      <c r="K1682" s="97"/>
      <c r="L1682" s="97"/>
      <c r="M1682" s="97"/>
      <c r="N1682" s="98" t="str">
        <f ca="1" t="shared" si="104"/>
        <v/>
      </c>
      <c r="O1682" s="98" t="str">
        <f ca="1">IF(A1682="","",IF(ISERROR(MATCH($I1682,SorP!B:B,0)),"",INDIRECT("'SorP'!$A$"&amp;MATCH($N1682&amp;$I1682,SorP!C:C,0))))</f>
        <v/>
      </c>
      <c r="P1682" s="99"/>
      <c r="Q1682" s="74" t="str">
        <f t="shared" si="105"/>
        <v/>
      </c>
      <c r="R1682" s="74" t="b">
        <f t="shared" si="106"/>
        <v>1</v>
      </c>
      <c r="S1682" s="74" t="str">
        <f t="shared" si="107"/>
        <v/>
      </c>
    </row>
    <row r="1683" s="74" customFormat="1" ht="20.15" customHeight="1" spans="1:19">
      <c r="A1683" s="95"/>
      <c r="B1683" s="95"/>
      <c r="C1683" s="95"/>
      <c r="D1683" s="95"/>
      <c r="E1683" s="95"/>
      <c r="F1683" s="95"/>
      <c r="G1683" s="96"/>
      <c r="H1683" s="96"/>
      <c r="I1683" s="97"/>
      <c r="J1683" s="97"/>
      <c r="K1683" s="97"/>
      <c r="L1683" s="97"/>
      <c r="M1683" s="97"/>
      <c r="N1683" s="98" t="str">
        <f ca="1" t="shared" si="104"/>
        <v/>
      </c>
      <c r="O1683" s="98" t="str">
        <f ca="1">IF(A1683="","",IF(ISERROR(MATCH($I1683,SorP!B:B,0)),"",INDIRECT("'SorP'!$A$"&amp;MATCH($N1683&amp;$I1683,SorP!C:C,0))))</f>
        <v/>
      </c>
      <c r="P1683" s="99"/>
      <c r="Q1683" s="74" t="str">
        <f t="shared" si="105"/>
        <v/>
      </c>
      <c r="R1683" s="74" t="b">
        <f t="shared" si="106"/>
        <v>1</v>
      </c>
      <c r="S1683" s="74" t="str">
        <f t="shared" si="107"/>
        <v/>
      </c>
    </row>
    <row r="1684" s="74" customFormat="1" ht="20.15" customHeight="1" spans="1:19">
      <c r="A1684" s="95"/>
      <c r="B1684" s="95"/>
      <c r="C1684" s="95"/>
      <c r="D1684" s="95"/>
      <c r="E1684" s="95"/>
      <c r="F1684" s="95"/>
      <c r="G1684" s="96"/>
      <c r="H1684" s="96"/>
      <c r="I1684" s="97"/>
      <c r="J1684" s="97"/>
      <c r="K1684" s="97"/>
      <c r="L1684" s="97"/>
      <c r="M1684" s="97"/>
      <c r="N1684" s="98" t="str">
        <f ca="1" t="shared" si="104"/>
        <v/>
      </c>
      <c r="O1684" s="98" t="str">
        <f ca="1">IF(A1684="","",IF(ISERROR(MATCH($I1684,SorP!B:B,0)),"",INDIRECT("'SorP'!$A$"&amp;MATCH($N1684&amp;$I1684,SorP!C:C,0))))</f>
        <v/>
      </c>
      <c r="P1684" s="99"/>
      <c r="Q1684" s="74" t="str">
        <f t="shared" si="105"/>
        <v/>
      </c>
      <c r="R1684" s="74" t="b">
        <f t="shared" si="106"/>
        <v>1</v>
      </c>
      <c r="S1684" s="74" t="str">
        <f t="shared" si="107"/>
        <v/>
      </c>
    </row>
    <row r="1685" s="74" customFormat="1" ht="20.15" customHeight="1" spans="1:19">
      <c r="A1685" s="95"/>
      <c r="B1685" s="95"/>
      <c r="C1685" s="95"/>
      <c r="D1685" s="95"/>
      <c r="E1685" s="95"/>
      <c r="F1685" s="95"/>
      <c r="G1685" s="96"/>
      <c r="H1685" s="96"/>
      <c r="I1685" s="97"/>
      <c r="J1685" s="97"/>
      <c r="K1685" s="97"/>
      <c r="L1685" s="97"/>
      <c r="M1685" s="97"/>
      <c r="N1685" s="98" t="str">
        <f ca="1" t="shared" si="104"/>
        <v/>
      </c>
      <c r="O1685" s="98" t="str">
        <f ca="1">IF(A1685="","",IF(ISERROR(MATCH($I1685,SorP!B:B,0)),"",INDIRECT("'SorP'!$A$"&amp;MATCH($N1685&amp;$I1685,SorP!C:C,0))))</f>
        <v/>
      </c>
      <c r="P1685" s="99"/>
      <c r="Q1685" s="74" t="str">
        <f t="shared" si="105"/>
        <v/>
      </c>
      <c r="R1685" s="74" t="b">
        <f t="shared" si="106"/>
        <v>1</v>
      </c>
      <c r="S1685" s="74" t="str">
        <f t="shared" si="107"/>
        <v/>
      </c>
    </row>
    <row r="1686" s="74" customFormat="1" ht="20.15" customHeight="1" spans="1:19">
      <c r="A1686" s="95"/>
      <c r="B1686" s="95"/>
      <c r="C1686" s="95"/>
      <c r="D1686" s="95"/>
      <c r="E1686" s="95"/>
      <c r="F1686" s="95"/>
      <c r="G1686" s="96"/>
      <c r="H1686" s="96"/>
      <c r="I1686" s="97"/>
      <c r="J1686" s="97"/>
      <c r="K1686" s="97"/>
      <c r="L1686" s="97"/>
      <c r="M1686" s="97"/>
      <c r="N1686" s="98" t="str">
        <f ca="1" t="shared" si="104"/>
        <v/>
      </c>
      <c r="O1686" s="98" t="str">
        <f ca="1">IF(A1686="","",IF(ISERROR(MATCH($I1686,SorP!B:B,0)),"",INDIRECT("'SorP'!$A$"&amp;MATCH($N1686&amp;$I1686,SorP!C:C,0))))</f>
        <v/>
      </c>
      <c r="P1686" s="99"/>
      <c r="Q1686" s="74" t="str">
        <f t="shared" si="105"/>
        <v/>
      </c>
      <c r="R1686" s="74" t="b">
        <f t="shared" si="106"/>
        <v>1</v>
      </c>
      <c r="S1686" s="74" t="str">
        <f t="shared" si="107"/>
        <v/>
      </c>
    </row>
    <row r="1687" s="74" customFormat="1" ht="20.15" customHeight="1" spans="1:19">
      <c r="A1687" s="95"/>
      <c r="B1687" s="95"/>
      <c r="C1687" s="95"/>
      <c r="D1687" s="95"/>
      <c r="E1687" s="95"/>
      <c r="F1687" s="95"/>
      <c r="G1687" s="96"/>
      <c r="H1687" s="96"/>
      <c r="I1687" s="97"/>
      <c r="J1687" s="97"/>
      <c r="K1687" s="97"/>
      <c r="L1687" s="97"/>
      <c r="M1687" s="97"/>
      <c r="N1687" s="98" t="str">
        <f ca="1" t="shared" si="104"/>
        <v/>
      </c>
      <c r="O1687" s="98" t="str">
        <f ca="1">IF(A1687="","",IF(ISERROR(MATCH($I1687,SorP!B:B,0)),"",INDIRECT("'SorP'!$A$"&amp;MATCH($N1687&amp;$I1687,SorP!C:C,0))))</f>
        <v/>
      </c>
      <c r="P1687" s="99"/>
      <c r="Q1687" s="74" t="str">
        <f t="shared" si="105"/>
        <v/>
      </c>
      <c r="R1687" s="74" t="b">
        <f t="shared" si="106"/>
        <v>1</v>
      </c>
      <c r="S1687" s="74" t="str">
        <f t="shared" si="107"/>
        <v/>
      </c>
    </row>
    <row r="1688" s="74" customFormat="1" ht="20.15" customHeight="1" spans="1:19">
      <c r="A1688" s="95"/>
      <c r="B1688" s="95"/>
      <c r="C1688" s="95"/>
      <c r="D1688" s="95"/>
      <c r="E1688" s="95"/>
      <c r="F1688" s="95"/>
      <c r="G1688" s="96"/>
      <c r="H1688" s="96"/>
      <c r="I1688" s="97"/>
      <c r="J1688" s="97"/>
      <c r="K1688" s="97"/>
      <c r="L1688" s="97"/>
      <c r="M1688" s="97"/>
      <c r="N1688" s="98" t="str">
        <f ca="1" t="shared" si="104"/>
        <v/>
      </c>
      <c r="O1688" s="98" t="str">
        <f ca="1">IF(A1688="","",IF(ISERROR(MATCH($I1688,SorP!B:B,0)),"",INDIRECT("'SorP'!$A$"&amp;MATCH($N1688&amp;$I1688,SorP!C:C,0))))</f>
        <v/>
      </c>
      <c r="P1688" s="99"/>
      <c r="Q1688" s="74" t="str">
        <f t="shared" si="105"/>
        <v/>
      </c>
      <c r="R1688" s="74" t="b">
        <f t="shared" si="106"/>
        <v>1</v>
      </c>
      <c r="S1688" s="74" t="str">
        <f t="shared" si="107"/>
        <v/>
      </c>
    </row>
    <row r="1689" s="74" customFormat="1" ht="20.15" customHeight="1" spans="1:19">
      <c r="A1689" s="95"/>
      <c r="B1689" s="95"/>
      <c r="C1689" s="95"/>
      <c r="D1689" s="95"/>
      <c r="E1689" s="95"/>
      <c r="F1689" s="95"/>
      <c r="G1689" s="96"/>
      <c r="H1689" s="96"/>
      <c r="I1689" s="97"/>
      <c r="J1689" s="97"/>
      <c r="K1689" s="97"/>
      <c r="L1689" s="97"/>
      <c r="M1689" s="97"/>
      <c r="N1689" s="98" t="str">
        <f ca="1" t="shared" si="104"/>
        <v/>
      </c>
      <c r="O1689" s="98" t="str">
        <f ca="1">IF(A1689="","",IF(ISERROR(MATCH($I1689,SorP!B:B,0)),"",INDIRECT("'SorP'!$A$"&amp;MATCH($N1689&amp;$I1689,SorP!C:C,0))))</f>
        <v/>
      </c>
      <c r="P1689" s="99"/>
      <c r="Q1689" s="74" t="str">
        <f t="shared" si="105"/>
        <v/>
      </c>
      <c r="R1689" s="74" t="b">
        <f t="shared" si="106"/>
        <v>1</v>
      </c>
      <c r="S1689" s="74" t="str">
        <f t="shared" si="107"/>
        <v/>
      </c>
    </row>
    <row r="1690" s="74" customFormat="1" ht="20.15" customHeight="1" spans="1:19">
      <c r="A1690" s="95"/>
      <c r="B1690" s="95"/>
      <c r="C1690" s="95"/>
      <c r="D1690" s="95"/>
      <c r="E1690" s="95"/>
      <c r="F1690" s="95"/>
      <c r="G1690" s="96"/>
      <c r="H1690" s="96"/>
      <c r="I1690" s="97"/>
      <c r="J1690" s="97"/>
      <c r="K1690" s="97"/>
      <c r="L1690" s="97"/>
      <c r="M1690" s="97"/>
      <c r="N1690" s="98" t="str">
        <f ca="1" t="shared" si="104"/>
        <v/>
      </c>
      <c r="O1690" s="98" t="str">
        <f ca="1">IF(A1690="","",IF(ISERROR(MATCH($I1690,SorP!B:B,0)),"",INDIRECT("'SorP'!$A$"&amp;MATCH($N1690&amp;$I1690,SorP!C:C,0))))</f>
        <v/>
      </c>
      <c r="P1690" s="99"/>
      <c r="Q1690" s="74" t="str">
        <f t="shared" si="105"/>
        <v/>
      </c>
      <c r="R1690" s="74" t="b">
        <f t="shared" si="106"/>
        <v>1</v>
      </c>
      <c r="S1690" s="74" t="str">
        <f t="shared" si="107"/>
        <v/>
      </c>
    </row>
    <row r="1691" s="74" customFormat="1" ht="20.15" customHeight="1" spans="1:19">
      <c r="A1691" s="95"/>
      <c r="B1691" s="95"/>
      <c r="C1691" s="95"/>
      <c r="D1691" s="95"/>
      <c r="E1691" s="95"/>
      <c r="F1691" s="95"/>
      <c r="G1691" s="96"/>
      <c r="H1691" s="96"/>
      <c r="I1691" s="97"/>
      <c r="J1691" s="97"/>
      <c r="K1691" s="97"/>
      <c r="L1691" s="97"/>
      <c r="M1691" s="97"/>
      <c r="N1691" s="98" t="str">
        <f ca="1" t="shared" si="104"/>
        <v/>
      </c>
      <c r="O1691" s="98" t="str">
        <f ca="1">IF(A1691="","",IF(ISERROR(MATCH($I1691,SorP!B:B,0)),"",INDIRECT("'SorP'!$A$"&amp;MATCH($N1691&amp;$I1691,SorP!C:C,0))))</f>
        <v/>
      </c>
      <c r="P1691" s="99"/>
      <c r="Q1691" s="74" t="str">
        <f t="shared" si="105"/>
        <v/>
      </c>
      <c r="R1691" s="74" t="b">
        <f t="shared" si="106"/>
        <v>1</v>
      </c>
      <c r="S1691" s="74" t="str">
        <f t="shared" si="107"/>
        <v/>
      </c>
    </row>
    <row r="1692" s="74" customFormat="1" ht="20.15" customHeight="1" spans="1:19">
      <c r="A1692" s="95"/>
      <c r="B1692" s="95"/>
      <c r="C1692" s="95"/>
      <c r="D1692" s="95"/>
      <c r="E1692" s="95"/>
      <c r="F1692" s="95"/>
      <c r="G1692" s="96"/>
      <c r="H1692" s="96"/>
      <c r="I1692" s="97"/>
      <c r="J1692" s="97"/>
      <c r="K1692" s="97"/>
      <c r="L1692" s="97"/>
      <c r="M1692" s="97"/>
      <c r="N1692" s="98" t="str">
        <f ca="1" t="shared" si="104"/>
        <v/>
      </c>
      <c r="O1692" s="98" t="str">
        <f ca="1">IF(A1692="","",IF(ISERROR(MATCH($I1692,SorP!B:B,0)),"",INDIRECT("'SorP'!$A$"&amp;MATCH($N1692&amp;$I1692,SorP!C:C,0))))</f>
        <v/>
      </c>
      <c r="P1692" s="99"/>
      <c r="Q1692" s="74" t="str">
        <f t="shared" si="105"/>
        <v/>
      </c>
      <c r="R1692" s="74" t="b">
        <f t="shared" si="106"/>
        <v>1</v>
      </c>
      <c r="S1692" s="74" t="str">
        <f t="shared" si="107"/>
        <v/>
      </c>
    </row>
    <row r="1693" s="74" customFormat="1" ht="20.15" customHeight="1" spans="1:19">
      <c r="A1693" s="95"/>
      <c r="B1693" s="95"/>
      <c r="C1693" s="95"/>
      <c r="D1693" s="95"/>
      <c r="E1693" s="95"/>
      <c r="F1693" s="95"/>
      <c r="G1693" s="96"/>
      <c r="H1693" s="96"/>
      <c r="I1693" s="97"/>
      <c r="J1693" s="97"/>
      <c r="K1693" s="97"/>
      <c r="L1693" s="97"/>
      <c r="M1693" s="97"/>
      <c r="N1693" s="98" t="str">
        <f ca="1" t="shared" si="104"/>
        <v/>
      </c>
      <c r="O1693" s="98" t="str">
        <f ca="1">IF(A1693="","",IF(ISERROR(MATCH($I1693,SorP!B:B,0)),"",INDIRECT("'SorP'!$A$"&amp;MATCH($N1693&amp;$I1693,SorP!C:C,0))))</f>
        <v/>
      </c>
      <c r="P1693" s="99"/>
      <c r="Q1693" s="74" t="str">
        <f t="shared" si="105"/>
        <v/>
      </c>
      <c r="R1693" s="74" t="b">
        <f t="shared" si="106"/>
        <v>1</v>
      </c>
      <c r="S1693" s="74" t="str">
        <f t="shared" si="107"/>
        <v/>
      </c>
    </row>
    <row r="1694" s="74" customFormat="1" ht="20.15" customHeight="1" spans="1:19">
      <c r="A1694" s="95"/>
      <c r="B1694" s="95"/>
      <c r="C1694" s="95"/>
      <c r="D1694" s="95"/>
      <c r="E1694" s="95"/>
      <c r="F1694" s="95"/>
      <c r="G1694" s="96"/>
      <c r="H1694" s="96"/>
      <c r="I1694" s="97"/>
      <c r="J1694" s="97"/>
      <c r="K1694" s="97"/>
      <c r="L1694" s="97"/>
      <c r="M1694" s="97"/>
      <c r="N1694" s="98" t="str">
        <f ca="1" t="shared" si="104"/>
        <v/>
      </c>
      <c r="O1694" s="98" t="str">
        <f ca="1">IF(A1694="","",IF(ISERROR(MATCH($I1694,SorP!B:B,0)),"",INDIRECT("'SorP'!$A$"&amp;MATCH($N1694&amp;$I1694,SorP!C:C,0))))</f>
        <v/>
      </c>
      <c r="P1694" s="99"/>
      <c r="Q1694" s="74" t="str">
        <f t="shared" si="105"/>
        <v/>
      </c>
      <c r="R1694" s="74" t="b">
        <f t="shared" si="106"/>
        <v>1</v>
      </c>
      <c r="S1694" s="74" t="str">
        <f t="shared" si="107"/>
        <v/>
      </c>
    </row>
    <row r="1695" s="74" customFormat="1" ht="20.15" customHeight="1" spans="1:19">
      <c r="A1695" s="95"/>
      <c r="B1695" s="95"/>
      <c r="C1695" s="95"/>
      <c r="D1695" s="95"/>
      <c r="E1695" s="95"/>
      <c r="F1695" s="95"/>
      <c r="G1695" s="96"/>
      <c r="H1695" s="96"/>
      <c r="I1695" s="97"/>
      <c r="J1695" s="97"/>
      <c r="K1695" s="97"/>
      <c r="L1695" s="97"/>
      <c r="M1695" s="97"/>
      <c r="N1695" s="98" t="str">
        <f ca="1" t="shared" si="104"/>
        <v/>
      </c>
      <c r="O1695" s="98" t="str">
        <f ca="1">IF(A1695="","",IF(ISERROR(MATCH($I1695,SorP!B:B,0)),"",INDIRECT("'SorP'!$A$"&amp;MATCH($N1695&amp;$I1695,SorP!C:C,0))))</f>
        <v/>
      </c>
      <c r="P1695" s="99"/>
      <c r="Q1695" s="74" t="str">
        <f t="shared" si="105"/>
        <v/>
      </c>
      <c r="R1695" s="74" t="b">
        <f t="shared" si="106"/>
        <v>1</v>
      </c>
      <c r="S1695" s="74" t="str">
        <f t="shared" si="107"/>
        <v/>
      </c>
    </row>
    <row r="1696" s="74" customFormat="1" ht="20.15" customHeight="1" spans="1:19">
      <c r="A1696" s="95"/>
      <c r="B1696" s="95"/>
      <c r="C1696" s="95"/>
      <c r="D1696" s="95"/>
      <c r="E1696" s="95"/>
      <c r="F1696" s="95"/>
      <c r="G1696" s="96"/>
      <c r="H1696" s="96"/>
      <c r="I1696" s="97"/>
      <c r="J1696" s="97"/>
      <c r="K1696" s="97"/>
      <c r="L1696" s="97"/>
      <c r="M1696" s="97"/>
      <c r="N1696" s="98" t="str">
        <f ca="1" t="shared" si="104"/>
        <v/>
      </c>
      <c r="O1696" s="98" t="str">
        <f ca="1">IF(A1696="","",IF(ISERROR(MATCH($I1696,SorP!B:B,0)),"",INDIRECT("'SorP'!$A$"&amp;MATCH($N1696&amp;$I1696,SorP!C:C,0))))</f>
        <v/>
      </c>
      <c r="P1696" s="99"/>
      <c r="Q1696" s="74" t="str">
        <f t="shared" si="105"/>
        <v/>
      </c>
      <c r="R1696" s="74" t="b">
        <f t="shared" si="106"/>
        <v>1</v>
      </c>
      <c r="S1696" s="74" t="str">
        <f t="shared" si="107"/>
        <v/>
      </c>
    </row>
    <row r="1697" s="74" customFormat="1" ht="20.15" customHeight="1" spans="1:19">
      <c r="A1697" s="95"/>
      <c r="B1697" s="95"/>
      <c r="C1697" s="95"/>
      <c r="D1697" s="95"/>
      <c r="E1697" s="95"/>
      <c r="F1697" s="95"/>
      <c r="G1697" s="96"/>
      <c r="H1697" s="96"/>
      <c r="I1697" s="97"/>
      <c r="J1697" s="97"/>
      <c r="K1697" s="97"/>
      <c r="L1697" s="97"/>
      <c r="M1697" s="97"/>
      <c r="N1697" s="98" t="str">
        <f ca="1" t="shared" si="104"/>
        <v/>
      </c>
      <c r="O1697" s="98" t="str">
        <f ca="1">IF(A1697="","",IF(ISERROR(MATCH($I1697,SorP!B:B,0)),"",INDIRECT("'SorP'!$A$"&amp;MATCH($N1697&amp;$I1697,SorP!C:C,0))))</f>
        <v/>
      </c>
      <c r="P1697" s="99"/>
      <c r="Q1697" s="74" t="str">
        <f t="shared" si="105"/>
        <v/>
      </c>
      <c r="R1697" s="74" t="b">
        <f t="shared" si="106"/>
        <v>1</v>
      </c>
      <c r="S1697" s="74" t="str">
        <f t="shared" si="107"/>
        <v/>
      </c>
    </row>
    <row r="1698" s="74" customFormat="1" ht="20.15" customHeight="1" spans="1:19">
      <c r="A1698" s="95"/>
      <c r="B1698" s="95"/>
      <c r="C1698" s="95"/>
      <c r="D1698" s="95"/>
      <c r="E1698" s="95"/>
      <c r="F1698" s="95"/>
      <c r="G1698" s="96"/>
      <c r="H1698" s="96"/>
      <c r="I1698" s="97"/>
      <c r="J1698" s="97"/>
      <c r="K1698" s="97"/>
      <c r="L1698" s="97"/>
      <c r="M1698" s="97"/>
      <c r="N1698" s="98" t="str">
        <f ca="1" t="shared" si="104"/>
        <v/>
      </c>
      <c r="O1698" s="98" t="str">
        <f ca="1">IF(A1698="","",IF(ISERROR(MATCH($I1698,SorP!B:B,0)),"",INDIRECT("'SorP'!$A$"&amp;MATCH($N1698&amp;$I1698,SorP!C:C,0))))</f>
        <v/>
      </c>
      <c r="P1698" s="99"/>
      <c r="Q1698" s="74" t="str">
        <f t="shared" si="105"/>
        <v/>
      </c>
      <c r="R1698" s="74" t="b">
        <f t="shared" si="106"/>
        <v>1</v>
      </c>
      <c r="S1698" s="74" t="str">
        <f t="shared" si="107"/>
        <v/>
      </c>
    </row>
    <row r="1699" s="74" customFormat="1" ht="20.15" customHeight="1" spans="1:19">
      <c r="A1699" s="95"/>
      <c r="B1699" s="95"/>
      <c r="C1699" s="95"/>
      <c r="D1699" s="95"/>
      <c r="E1699" s="95"/>
      <c r="F1699" s="95"/>
      <c r="G1699" s="96"/>
      <c r="H1699" s="96"/>
      <c r="I1699" s="97"/>
      <c r="J1699" s="97"/>
      <c r="K1699" s="97"/>
      <c r="L1699" s="97"/>
      <c r="M1699" s="97"/>
      <c r="N1699" s="98" t="str">
        <f ca="1" t="shared" si="104"/>
        <v/>
      </c>
      <c r="O1699" s="98" t="str">
        <f ca="1">IF(A1699="","",IF(ISERROR(MATCH($I1699,SorP!B:B,0)),"",INDIRECT("'SorP'!$A$"&amp;MATCH($N1699&amp;$I1699,SorP!C:C,0))))</f>
        <v/>
      </c>
      <c r="P1699" s="99"/>
      <c r="Q1699" s="74" t="str">
        <f t="shared" si="105"/>
        <v/>
      </c>
      <c r="R1699" s="74" t="b">
        <f t="shared" si="106"/>
        <v>1</v>
      </c>
      <c r="S1699" s="74" t="str">
        <f t="shared" si="107"/>
        <v/>
      </c>
    </row>
    <row r="1700" s="74" customFormat="1" ht="20.15" customHeight="1" spans="1:19">
      <c r="A1700" s="95"/>
      <c r="B1700" s="95"/>
      <c r="C1700" s="95"/>
      <c r="D1700" s="95"/>
      <c r="E1700" s="95"/>
      <c r="F1700" s="95"/>
      <c r="G1700" s="96"/>
      <c r="H1700" s="96"/>
      <c r="I1700" s="97"/>
      <c r="J1700" s="97"/>
      <c r="K1700" s="97"/>
      <c r="L1700" s="97"/>
      <c r="M1700" s="97"/>
      <c r="N1700" s="98" t="str">
        <f ca="1" t="shared" si="104"/>
        <v/>
      </c>
      <c r="O1700" s="98" t="str">
        <f ca="1">IF(A1700="","",IF(ISERROR(MATCH($I1700,SorP!B:B,0)),"",INDIRECT("'SorP'!$A$"&amp;MATCH($N1700&amp;$I1700,SorP!C:C,0))))</f>
        <v/>
      </c>
      <c r="P1700" s="99"/>
      <c r="Q1700" s="74" t="str">
        <f t="shared" si="105"/>
        <v/>
      </c>
      <c r="R1700" s="74" t="b">
        <f t="shared" si="106"/>
        <v>1</v>
      </c>
      <c r="S1700" s="74" t="str">
        <f t="shared" si="107"/>
        <v/>
      </c>
    </row>
    <row r="1701" s="74" customFormat="1" ht="20.15" customHeight="1" spans="1:19">
      <c r="A1701" s="95"/>
      <c r="B1701" s="95"/>
      <c r="C1701" s="95"/>
      <c r="D1701" s="95"/>
      <c r="E1701" s="95"/>
      <c r="F1701" s="95"/>
      <c r="G1701" s="96"/>
      <c r="H1701" s="96"/>
      <c r="I1701" s="97"/>
      <c r="J1701" s="97"/>
      <c r="K1701" s="97"/>
      <c r="L1701" s="97"/>
      <c r="M1701" s="97"/>
      <c r="N1701" s="98" t="str">
        <f ca="1" t="shared" si="104"/>
        <v/>
      </c>
      <c r="O1701" s="98" t="str">
        <f ca="1">IF(A1701="","",IF(ISERROR(MATCH($I1701,SorP!B:B,0)),"",INDIRECT("'SorP'!$A$"&amp;MATCH($N1701&amp;$I1701,SorP!C:C,0))))</f>
        <v/>
      </c>
      <c r="P1701" s="99"/>
      <c r="Q1701" s="74" t="str">
        <f t="shared" si="105"/>
        <v/>
      </c>
      <c r="R1701" s="74" t="b">
        <f t="shared" si="106"/>
        <v>1</v>
      </c>
      <c r="S1701" s="74" t="str">
        <f t="shared" si="107"/>
        <v/>
      </c>
    </row>
    <row r="1702" s="74" customFormat="1" ht="20.15" customHeight="1" spans="1:19">
      <c r="A1702" s="95"/>
      <c r="B1702" s="95"/>
      <c r="C1702" s="95"/>
      <c r="D1702" s="95"/>
      <c r="E1702" s="95"/>
      <c r="F1702" s="95"/>
      <c r="G1702" s="96"/>
      <c r="H1702" s="96"/>
      <c r="I1702" s="97"/>
      <c r="J1702" s="97"/>
      <c r="K1702" s="97"/>
      <c r="L1702" s="97"/>
      <c r="M1702" s="97"/>
      <c r="N1702" s="98" t="str">
        <f ca="1" t="shared" si="104"/>
        <v/>
      </c>
      <c r="O1702" s="98" t="str">
        <f ca="1">IF(A1702="","",IF(ISERROR(MATCH($I1702,SorP!B:B,0)),"",INDIRECT("'SorP'!$A$"&amp;MATCH($N1702&amp;$I1702,SorP!C:C,0))))</f>
        <v/>
      </c>
      <c r="P1702" s="99"/>
      <c r="Q1702" s="74" t="str">
        <f t="shared" si="105"/>
        <v/>
      </c>
      <c r="R1702" s="74" t="b">
        <f t="shared" si="106"/>
        <v>1</v>
      </c>
      <c r="S1702" s="74" t="str">
        <f t="shared" si="107"/>
        <v/>
      </c>
    </row>
    <row r="1703" s="74" customFormat="1" ht="20.15" customHeight="1" spans="1:19">
      <c r="A1703" s="95"/>
      <c r="B1703" s="95"/>
      <c r="C1703" s="95"/>
      <c r="D1703" s="95"/>
      <c r="E1703" s="95"/>
      <c r="F1703" s="95"/>
      <c r="G1703" s="96"/>
      <c r="H1703" s="96"/>
      <c r="I1703" s="97"/>
      <c r="J1703" s="97"/>
      <c r="K1703" s="97"/>
      <c r="L1703" s="97"/>
      <c r="M1703" s="97"/>
      <c r="N1703" s="98" t="str">
        <f ca="1" t="shared" si="104"/>
        <v/>
      </c>
      <c r="O1703" s="98" t="str">
        <f ca="1">IF(A1703="","",IF(ISERROR(MATCH($I1703,SorP!B:B,0)),"",INDIRECT("'SorP'!$A$"&amp;MATCH($N1703&amp;$I1703,SorP!C:C,0))))</f>
        <v/>
      </c>
      <c r="P1703" s="99"/>
      <c r="Q1703" s="74" t="str">
        <f t="shared" si="105"/>
        <v/>
      </c>
      <c r="R1703" s="74" t="b">
        <f t="shared" si="106"/>
        <v>1</v>
      </c>
      <c r="S1703" s="74" t="str">
        <f t="shared" si="107"/>
        <v/>
      </c>
    </row>
    <row r="1704" s="74" customFormat="1" ht="20.15" customHeight="1" spans="1:19">
      <c r="A1704" s="95"/>
      <c r="B1704" s="95"/>
      <c r="C1704" s="95"/>
      <c r="D1704" s="95"/>
      <c r="E1704" s="95"/>
      <c r="F1704" s="95"/>
      <c r="G1704" s="96"/>
      <c r="H1704" s="96"/>
      <c r="I1704" s="97"/>
      <c r="J1704" s="97"/>
      <c r="K1704" s="97"/>
      <c r="L1704" s="97"/>
      <c r="M1704" s="97"/>
      <c r="N1704" s="98" t="str">
        <f ca="1" t="shared" si="104"/>
        <v/>
      </c>
      <c r="O1704" s="98" t="str">
        <f ca="1">IF(A1704="","",IF(ISERROR(MATCH($I1704,SorP!B:B,0)),"",INDIRECT("'SorP'!$A$"&amp;MATCH($N1704&amp;$I1704,SorP!C:C,0))))</f>
        <v/>
      </c>
      <c r="P1704" s="99"/>
      <c r="Q1704" s="74" t="str">
        <f t="shared" si="105"/>
        <v/>
      </c>
      <c r="R1704" s="74" t="b">
        <f t="shared" si="106"/>
        <v>1</v>
      </c>
      <c r="S1704" s="74" t="str">
        <f t="shared" si="107"/>
        <v/>
      </c>
    </row>
    <row r="1705" s="74" customFormat="1" ht="20.15" customHeight="1" spans="1:19">
      <c r="A1705" s="95"/>
      <c r="B1705" s="95"/>
      <c r="C1705" s="95"/>
      <c r="D1705" s="95"/>
      <c r="E1705" s="95"/>
      <c r="F1705" s="95"/>
      <c r="G1705" s="96"/>
      <c r="H1705" s="96"/>
      <c r="I1705" s="97"/>
      <c r="J1705" s="97"/>
      <c r="K1705" s="97"/>
      <c r="L1705" s="97"/>
      <c r="M1705" s="97"/>
      <c r="N1705" s="98" t="str">
        <f ca="1" t="shared" si="104"/>
        <v/>
      </c>
      <c r="O1705" s="98" t="str">
        <f ca="1">IF(A1705="","",IF(ISERROR(MATCH($I1705,SorP!B:B,0)),"",INDIRECT("'SorP'!$A$"&amp;MATCH($N1705&amp;$I1705,SorP!C:C,0))))</f>
        <v/>
      </c>
      <c r="P1705" s="99"/>
      <c r="Q1705" s="74" t="str">
        <f t="shared" si="105"/>
        <v/>
      </c>
      <c r="R1705" s="74" t="b">
        <f t="shared" si="106"/>
        <v>1</v>
      </c>
      <c r="S1705" s="74" t="str">
        <f t="shared" si="107"/>
        <v/>
      </c>
    </row>
    <row r="1706" s="74" customFormat="1" ht="20.15" customHeight="1" spans="1:19">
      <c r="A1706" s="95"/>
      <c r="B1706" s="95"/>
      <c r="C1706" s="95"/>
      <c r="D1706" s="95"/>
      <c r="E1706" s="95"/>
      <c r="F1706" s="95"/>
      <c r="G1706" s="96"/>
      <c r="H1706" s="96"/>
      <c r="I1706" s="97"/>
      <c r="J1706" s="97"/>
      <c r="K1706" s="97"/>
      <c r="L1706" s="97"/>
      <c r="M1706" s="97"/>
      <c r="N1706" s="98" t="str">
        <f ca="1" t="shared" si="104"/>
        <v/>
      </c>
      <c r="O1706" s="98" t="str">
        <f ca="1">IF(A1706="","",IF(ISERROR(MATCH($I1706,SorP!B:B,0)),"",INDIRECT("'SorP'!$A$"&amp;MATCH($N1706&amp;$I1706,SorP!C:C,0))))</f>
        <v/>
      </c>
      <c r="P1706" s="99"/>
      <c r="Q1706" s="74" t="str">
        <f t="shared" si="105"/>
        <v/>
      </c>
      <c r="R1706" s="74" t="b">
        <f t="shared" si="106"/>
        <v>1</v>
      </c>
      <c r="S1706" s="74" t="str">
        <f t="shared" si="107"/>
        <v/>
      </c>
    </row>
    <row r="1707" s="74" customFormat="1" ht="20.15" customHeight="1" spans="1:19">
      <c r="A1707" s="95"/>
      <c r="B1707" s="95"/>
      <c r="C1707" s="95"/>
      <c r="D1707" s="95"/>
      <c r="E1707" s="95"/>
      <c r="F1707" s="95"/>
      <c r="G1707" s="96"/>
      <c r="H1707" s="96"/>
      <c r="I1707" s="97"/>
      <c r="J1707" s="97"/>
      <c r="K1707" s="97"/>
      <c r="L1707" s="97"/>
      <c r="M1707" s="97"/>
      <c r="N1707" s="98" t="str">
        <f ca="1" t="shared" si="104"/>
        <v/>
      </c>
      <c r="O1707" s="98" t="str">
        <f ca="1">IF(A1707="","",IF(ISERROR(MATCH($I1707,SorP!B:B,0)),"",INDIRECT("'SorP'!$A$"&amp;MATCH($N1707&amp;$I1707,SorP!C:C,0))))</f>
        <v/>
      </c>
      <c r="P1707" s="99"/>
      <c r="Q1707" s="74" t="str">
        <f t="shared" si="105"/>
        <v/>
      </c>
      <c r="R1707" s="74" t="b">
        <f t="shared" si="106"/>
        <v>1</v>
      </c>
      <c r="S1707" s="74" t="str">
        <f t="shared" si="107"/>
        <v/>
      </c>
    </row>
    <row r="1708" s="74" customFormat="1" ht="20.15" customHeight="1" spans="1:19">
      <c r="A1708" s="95"/>
      <c r="B1708" s="95"/>
      <c r="C1708" s="95"/>
      <c r="D1708" s="95"/>
      <c r="E1708" s="95"/>
      <c r="F1708" s="95"/>
      <c r="G1708" s="96"/>
      <c r="H1708" s="96"/>
      <c r="I1708" s="97"/>
      <c r="J1708" s="97"/>
      <c r="K1708" s="97"/>
      <c r="L1708" s="97"/>
      <c r="M1708" s="97"/>
      <c r="N1708" s="98" t="str">
        <f ca="1" t="shared" si="104"/>
        <v/>
      </c>
      <c r="O1708" s="98" t="str">
        <f ca="1">IF(A1708="","",IF(ISERROR(MATCH($I1708,SorP!B:B,0)),"",INDIRECT("'SorP'!$A$"&amp;MATCH($N1708&amp;$I1708,SorP!C:C,0))))</f>
        <v/>
      </c>
      <c r="P1708" s="99"/>
      <c r="Q1708" s="74" t="str">
        <f t="shared" si="105"/>
        <v/>
      </c>
      <c r="R1708" s="74" t="b">
        <f t="shared" si="106"/>
        <v>1</v>
      </c>
      <c r="S1708" s="74" t="str">
        <f t="shared" si="107"/>
        <v/>
      </c>
    </row>
    <row r="1709" s="74" customFormat="1" ht="20.15" customHeight="1" spans="1:19">
      <c r="A1709" s="95"/>
      <c r="B1709" s="95"/>
      <c r="C1709" s="95"/>
      <c r="D1709" s="95"/>
      <c r="E1709" s="95"/>
      <c r="F1709" s="95"/>
      <c r="G1709" s="96"/>
      <c r="H1709" s="96"/>
      <c r="I1709" s="97"/>
      <c r="J1709" s="97"/>
      <c r="K1709" s="97"/>
      <c r="L1709" s="97"/>
      <c r="M1709" s="97"/>
      <c r="N1709" s="98" t="str">
        <f ca="1" t="shared" si="104"/>
        <v/>
      </c>
      <c r="O1709" s="98" t="str">
        <f ca="1">IF(A1709="","",IF(ISERROR(MATCH($I1709,SorP!B:B,0)),"",INDIRECT("'SorP'!$A$"&amp;MATCH($N1709&amp;$I1709,SorP!C:C,0))))</f>
        <v/>
      </c>
      <c r="P1709" s="99"/>
      <c r="Q1709" s="74" t="str">
        <f t="shared" si="105"/>
        <v/>
      </c>
      <c r="R1709" s="74" t="b">
        <f t="shared" si="106"/>
        <v>1</v>
      </c>
      <c r="S1709" s="74" t="str">
        <f t="shared" si="107"/>
        <v/>
      </c>
    </row>
    <row r="1710" s="74" customFormat="1" ht="20.15" customHeight="1" spans="1:19">
      <c r="A1710" s="95"/>
      <c r="B1710" s="95"/>
      <c r="C1710" s="95"/>
      <c r="D1710" s="95"/>
      <c r="E1710" s="95"/>
      <c r="F1710" s="95"/>
      <c r="G1710" s="96"/>
      <c r="H1710" s="96"/>
      <c r="I1710" s="97"/>
      <c r="J1710" s="97"/>
      <c r="K1710" s="97"/>
      <c r="L1710" s="97"/>
      <c r="M1710" s="97"/>
      <c r="N1710" s="98" t="str">
        <f ca="1" t="shared" si="104"/>
        <v/>
      </c>
      <c r="O1710" s="98" t="str">
        <f ca="1">IF(A1710="","",IF(ISERROR(MATCH($I1710,SorP!B:B,0)),"",INDIRECT("'SorP'!$A$"&amp;MATCH($N1710&amp;$I1710,SorP!C:C,0))))</f>
        <v/>
      </c>
      <c r="P1710" s="99"/>
      <c r="Q1710" s="74" t="str">
        <f t="shared" si="105"/>
        <v/>
      </c>
      <c r="R1710" s="74" t="b">
        <f t="shared" si="106"/>
        <v>1</v>
      </c>
      <c r="S1710" s="74" t="str">
        <f t="shared" si="107"/>
        <v/>
      </c>
    </row>
    <row r="1711" s="74" customFormat="1" ht="20.15" customHeight="1" spans="1:19">
      <c r="A1711" s="95"/>
      <c r="B1711" s="95"/>
      <c r="C1711" s="95"/>
      <c r="D1711" s="95"/>
      <c r="E1711" s="95"/>
      <c r="F1711" s="95"/>
      <c r="G1711" s="96"/>
      <c r="H1711" s="96"/>
      <c r="I1711" s="97"/>
      <c r="J1711" s="97"/>
      <c r="K1711" s="97"/>
      <c r="L1711" s="97"/>
      <c r="M1711" s="97"/>
      <c r="N1711" s="98" t="str">
        <f ca="1" t="shared" si="104"/>
        <v/>
      </c>
      <c r="O1711" s="98" t="str">
        <f ca="1">IF(A1711="","",IF(ISERROR(MATCH($I1711,SorP!B:B,0)),"",INDIRECT("'SorP'!$A$"&amp;MATCH($N1711&amp;$I1711,SorP!C:C,0))))</f>
        <v/>
      </c>
      <c r="P1711" s="99"/>
      <c r="Q1711" s="74" t="str">
        <f t="shared" si="105"/>
        <v/>
      </c>
      <c r="R1711" s="74" t="b">
        <f t="shared" si="106"/>
        <v>1</v>
      </c>
      <c r="S1711" s="74" t="str">
        <f t="shared" si="107"/>
        <v/>
      </c>
    </row>
    <row r="1712" s="74" customFormat="1" ht="20.15" customHeight="1" spans="1:19">
      <c r="A1712" s="95"/>
      <c r="B1712" s="95"/>
      <c r="C1712" s="95"/>
      <c r="D1712" s="95"/>
      <c r="E1712" s="95"/>
      <c r="F1712" s="95"/>
      <c r="G1712" s="96"/>
      <c r="H1712" s="96"/>
      <c r="I1712" s="97"/>
      <c r="J1712" s="97"/>
      <c r="K1712" s="97"/>
      <c r="L1712" s="97"/>
      <c r="M1712" s="97"/>
      <c r="N1712" s="98" t="str">
        <f ca="1" t="shared" si="104"/>
        <v/>
      </c>
      <c r="O1712" s="98" t="str">
        <f ca="1">IF(A1712="","",IF(ISERROR(MATCH($I1712,SorP!B:B,0)),"",INDIRECT("'SorP'!$A$"&amp;MATCH($N1712&amp;$I1712,SorP!C:C,0))))</f>
        <v/>
      </c>
      <c r="P1712" s="99"/>
      <c r="Q1712" s="74" t="str">
        <f t="shared" si="105"/>
        <v/>
      </c>
      <c r="R1712" s="74" t="b">
        <f t="shared" si="106"/>
        <v>1</v>
      </c>
      <c r="S1712" s="74" t="str">
        <f t="shared" si="107"/>
        <v/>
      </c>
    </row>
    <row r="1713" s="74" customFormat="1" ht="20.15" customHeight="1" spans="1:19">
      <c r="A1713" s="95"/>
      <c r="B1713" s="95"/>
      <c r="C1713" s="95"/>
      <c r="D1713" s="95"/>
      <c r="E1713" s="95"/>
      <c r="F1713" s="95"/>
      <c r="G1713" s="96"/>
      <c r="H1713" s="96"/>
      <c r="I1713" s="97"/>
      <c r="J1713" s="97"/>
      <c r="K1713" s="97"/>
      <c r="L1713" s="97"/>
      <c r="M1713" s="97"/>
      <c r="N1713" s="98" t="str">
        <f ca="1" t="shared" si="104"/>
        <v/>
      </c>
      <c r="O1713" s="98" t="str">
        <f ca="1">IF(A1713="","",IF(ISERROR(MATCH($I1713,SorP!B:B,0)),"",INDIRECT("'SorP'!$A$"&amp;MATCH($N1713&amp;$I1713,SorP!C:C,0))))</f>
        <v/>
      </c>
      <c r="P1713" s="99"/>
      <c r="Q1713" s="74" t="str">
        <f t="shared" si="105"/>
        <v/>
      </c>
      <c r="R1713" s="74" t="b">
        <f t="shared" si="106"/>
        <v>1</v>
      </c>
      <c r="S1713" s="74" t="str">
        <f t="shared" si="107"/>
        <v/>
      </c>
    </row>
    <row r="1714" s="74" customFormat="1" ht="20.15" customHeight="1" spans="1:19">
      <c r="A1714" s="95"/>
      <c r="B1714" s="95"/>
      <c r="C1714" s="95"/>
      <c r="D1714" s="95"/>
      <c r="E1714" s="95"/>
      <c r="F1714" s="95"/>
      <c r="G1714" s="96"/>
      <c r="H1714" s="96"/>
      <c r="I1714" s="97"/>
      <c r="J1714" s="97"/>
      <c r="K1714" s="97"/>
      <c r="L1714" s="97"/>
      <c r="M1714" s="97"/>
      <c r="N1714" s="98" t="str">
        <f ca="1" t="shared" si="104"/>
        <v/>
      </c>
      <c r="O1714" s="98" t="str">
        <f ca="1">IF(A1714="","",IF(ISERROR(MATCH($I1714,SorP!B:B,0)),"",INDIRECT("'SorP'!$A$"&amp;MATCH($N1714&amp;$I1714,SorP!C:C,0))))</f>
        <v/>
      </c>
      <c r="P1714" s="99"/>
      <c r="Q1714" s="74" t="str">
        <f t="shared" si="105"/>
        <v/>
      </c>
      <c r="R1714" s="74" t="b">
        <f t="shared" si="106"/>
        <v>1</v>
      </c>
      <c r="S1714" s="74" t="str">
        <f t="shared" si="107"/>
        <v/>
      </c>
    </row>
    <row r="1715" s="74" customFormat="1" ht="20.15" customHeight="1" spans="1:19">
      <c r="A1715" s="95"/>
      <c r="B1715" s="95"/>
      <c r="C1715" s="95"/>
      <c r="D1715" s="95"/>
      <c r="E1715" s="95"/>
      <c r="F1715" s="95"/>
      <c r="G1715" s="96"/>
      <c r="H1715" s="96"/>
      <c r="I1715" s="97"/>
      <c r="J1715" s="97"/>
      <c r="K1715" s="97"/>
      <c r="L1715" s="97"/>
      <c r="M1715" s="97"/>
      <c r="N1715" s="98" t="str">
        <f ca="1" t="shared" si="104"/>
        <v/>
      </c>
      <c r="O1715" s="98" t="str">
        <f ca="1">IF(A1715="","",IF(ISERROR(MATCH($I1715,SorP!B:B,0)),"",INDIRECT("'SorP'!$A$"&amp;MATCH($N1715&amp;$I1715,SorP!C:C,0))))</f>
        <v/>
      </c>
      <c r="P1715" s="99"/>
      <c r="Q1715" s="74" t="str">
        <f t="shared" si="105"/>
        <v/>
      </c>
      <c r="R1715" s="74" t="b">
        <f t="shared" si="106"/>
        <v>1</v>
      </c>
      <c r="S1715" s="74" t="str">
        <f t="shared" si="107"/>
        <v/>
      </c>
    </row>
    <row r="1716" s="74" customFormat="1" ht="20.15" customHeight="1" spans="1:19">
      <c r="A1716" s="95"/>
      <c r="B1716" s="95"/>
      <c r="C1716" s="95"/>
      <c r="D1716" s="95"/>
      <c r="E1716" s="95"/>
      <c r="F1716" s="95"/>
      <c r="G1716" s="96"/>
      <c r="H1716" s="96"/>
      <c r="I1716" s="97"/>
      <c r="J1716" s="97"/>
      <c r="K1716" s="97"/>
      <c r="L1716" s="97"/>
      <c r="M1716" s="97"/>
      <c r="N1716" s="98" t="str">
        <f ca="1" t="shared" si="104"/>
        <v/>
      </c>
      <c r="O1716" s="98" t="str">
        <f ca="1">IF(A1716="","",IF(ISERROR(MATCH($I1716,SorP!B:B,0)),"",INDIRECT("'SorP'!$A$"&amp;MATCH($N1716&amp;$I1716,SorP!C:C,0))))</f>
        <v/>
      </c>
      <c r="P1716" s="99"/>
      <c r="Q1716" s="74" t="str">
        <f t="shared" si="105"/>
        <v/>
      </c>
      <c r="R1716" s="74" t="b">
        <f t="shared" si="106"/>
        <v>1</v>
      </c>
      <c r="S1716" s="74" t="str">
        <f t="shared" si="107"/>
        <v/>
      </c>
    </row>
    <row r="1717" s="74" customFormat="1" ht="20.15" customHeight="1" spans="1:19">
      <c r="A1717" s="95"/>
      <c r="B1717" s="95"/>
      <c r="C1717" s="95"/>
      <c r="D1717" s="95"/>
      <c r="E1717" s="95"/>
      <c r="F1717" s="95"/>
      <c r="G1717" s="96"/>
      <c r="H1717" s="96"/>
      <c r="I1717" s="97"/>
      <c r="J1717" s="97"/>
      <c r="K1717" s="97"/>
      <c r="L1717" s="97"/>
      <c r="M1717" s="97"/>
      <c r="N1717" s="98" t="str">
        <f ca="1" t="shared" si="104"/>
        <v/>
      </c>
      <c r="O1717" s="98" t="str">
        <f ca="1">IF(A1717="","",IF(ISERROR(MATCH($I1717,SorP!B:B,0)),"",INDIRECT("'SorP'!$A$"&amp;MATCH($N1717&amp;$I1717,SorP!C:C,0))))</f>
        <v/>
      </c>
      <c r="P1717" s="99"/>
      <c r="Q1717" s="74" t="str">
        <f t="shared" si="105"/>
        <v/>
      </c>
      <c r="R1717" s="74" t="b">
        <f t="shared" si="106"/>
        <v>1</v>
      </c>
      <c r="S1717" s="74" t="str">
        <f t="shared" si="107"/>
        <v/>
      </c>
    </row>
    <row r="1718" s="74" customFormat="1" ht="20.15" customHeight="1" spans="1:19">
      <c r="A1718" s="95"/>
      <c r="B1718" s="95"/>
      <c r="C1718" s="95"/>
      <c r="D1718" s="95"/>
      <c r="E1718" s="95"/>
      <c r="F1718" s="95"/>
      <c r="G1718" s="96"/>
      <c r="H1718" s="96"/>
      <c r="I1718" s="97"/>
      <c r="J1718" s="97"/>
      <c r="K1718" s="97"/>
      <c r="L1718" s="97"/>
      <c r="M1718" s="97"/>
      <c r="N1718" s="98" t="str">
        <f ca="1" t="shared" si="104"/>
        <v/>
      </c>
      <c r="O1718" s="98" t="str">
        <f ca="1">IF(A1718="","",IF(ISERROR(MATCH($I1718,SorP!B:B,0)),"",INDIRECT("'SorP'!$A$"&amp;MATCH($N1718&amp;$I1718,SorP!C:C,0))))</f>
        <v/>
      </c>
      <c r="P1718" s="99"/>
      <c r="Q1718" s="74" t="str">
        <f t="shared" si="105"/>
        <v/>
      </c>
      <c r="R1718" s="74" t="b">
        <f t="shared" si="106"/>
        <v>1</v>
      </c>
      <c r="S1718" s="74" t="str">
        <f t="shared" si="107"/>
        <v/>
      </c>
    </row>
    <row r="1719" s="74" customFormat="1" ht="20.15" customHeight="1" spans="1:19">
      <c r="A1719" s="95"/>
      <c r="B1719" s="95"/>
      <c r="C1719" s="95"/>
      <c r="D1719" s="95"/>
      <c r="E1719" s="95"/>
      <c r="F1719" s="95"/>
      <c r="G1719" s="96"/>
      <c r="H1719" s="96"/>
      <c r="I1719" s="97"/>
      <c r="J1719" s="97"/>
      <c r="K1719" s="97"/>
      <c r="L1719" s="97"/>
      <c r="M1719" s="97"/>
      <c r="N1719" s="98" t="str">
        <f ca="1" t="shared" si="104"/>
        <v/>
      </c>
      <c r="O1719" s="98" t="str">
        <f ca="1">IF(A1719="","",IF(ISERROR(MATCH($I1719,SorP!B:B,0)),"",INDIRECT("'SorP'!$A$"&amp;MATCH($N1719&amp;$I1719,SorP!C:C,0))))</f>
        <v/>
      </c>
      <c r="P1719" s="99"/>
      <c r="Q1719" s="74" t="str">
        <f t="shared" si="105"/>
        <v/>
      </c>
      <c r="R1719" s="74" t="b">
        <f t="shared" si="106"/>
        <v>1</v>
      </c>
      <c r="S1719" s="74" t="str">
        <f t="shared" si="107"/>
        <v/>
      </c>
    </row>
    <row r="1720" s="74" customFormat="1" ht="20.15" customHeight="1" spans="1:19">
      <c r="A1720" s="95"/>
      <c r="B1720" s="95"/>
      <c r="C1720" s="95"/>
      <c r="D1720" s="95"/>
      <c r="E1720" s="95"/>
      <c r="F1720" s="95"/>
      <c r="G1720" s="96"/>
      <c r="H1720" s="96"/>
      <c r="I1720" s="97"/>
      <c r="J1720" s="97"/>
      <c r="K1720" s="97"/>
      <c r="L1720" s="97"/>
      <c r="M1720" s="97"/>
      <c r="N1720" s="98" t="str">
        <f ca="1" t="shared" si="104"/>
        <v/>
      </c>
      <c r="O1720" s="98" t="str">
        <f ca="1">IF(A1720="","",IF(ISERROR(MATCH($I1720,SorP!B:B,0)),"",INDIRECT("'SorP'!$A$"&amp;MATCH($N1720&amp;$I1720,SorP!C:C,0))))</f>
        <v/>
      </c>
      <c r="P1720" s="99"/>
      <c r="Q1720" s="74" t="str">
        <f t="shared" si="105"/>
        <v/>
      </c>
      <c r="R1720" s="74" t="b">
        <f t="shared" si="106"/>
        <v>1</v>
      </c>
      <c r="S1720" s="74" t="str">
        <f t="shared" si="107"/>
        <v/>
      </c>
    </row>
    <row r="1721" s="74" customFormat="1" ht="20.15" customHeight="1" spans="1:19">
      <c r="A1721" s="95"/>
      <c r="B1721" s="95"/>
      <c r="C1721" s="95"/>
      <c r="D1721" s="95"/>
      <c r="E1721" s="95"/>
      <c r="F1721" s="95"/>
      <c r="G1721" s="96"/>
      <c r="H1721" s="96"/>
      <c r="I1721" s="97"/>
      <c r="J1721" s="97"/>
      <c r="K1721" s="97"/>
      <c r="L1721" s="97"/>
      <c r="M1721" s="97"/>
      <c r="N1721" s="98" t="str">
        <f ca="1" t="shared" si="104"/>
        <v/>
      </c>
      <c r="O1721" s="98" t="str">
        <f ca="1">IF(A1721="","",IF(ISERROR(MATCH($I1721,SorP!B:B,0)),"",INDIRECT("'SorP'!$A$"&amp;MATCH($N1721&amp;$I1721,SorP!C:C,0))))</f>
        <v/>
      </c>
      <c r="P1721" s="99"/>
      <c r="Q1721" s="74" t="str">
        <f t="shared" si="105"/>
        <v/>
      </c>
      <c r="R1721" s="74" t="b">
        <f t="shared" si="106"/>
        <v>1</v>
      </c>
      <c r="S1721" s="74" t="str">
        <f t="shared" si="107"/>
        <v/>
      </c>
    </row>
    <row r="1722" s="74" customFormat="1" ht="20.15" customHeight="1" spans="1:19">
      <c r="A1722" s="95"/>
      <c r="B1722" s="95"/>
      <c r="C1722" s="95"/>
      <c r="D1722" s="95"/>
      <c r="E1722" s="95"/>
      <c r="F1722" s="95"/>
      <c r="G1722" s="96"/>
      <c r="H1722" s="96"/>
      <c r="I1722" s="97"/>
      <c r="J1722" s="97"/>
      <c r="K1722" s="97"/>
      <c r="L1722" s="97"/>
      <c r="M1722" s="97"/>
      <c r="N1722" s="98" t="str">
        <f ca="1" t="shared" si="104"/>
        <v/>
      </c>
      <c r="O1722" s="98" t="str">
        <f ca="1">IF(A1722="","",IF(ISERROR(MATCH($I1722,SorP!B:B,0)),"",INDIRECT("'SorP'!$A$"&amp;MATCH($N1722&amp;$I1722,SorP!C:C,0))))</f>
        <v/>
      </c>
      <c r="P1722" s="99"/>
      <c r="Q1722" s="74" t="str">
        <f t="shared" si="105"/>
        <v/>
      </c>
      <c r="R1722" s="74" t="b">
        <f t="shared" si="106"/>
        <v>1</v>
      </c>
      <c r="S1722" s="74" t="str">
        <f t="shared" si="107"/>
        <v/>
      </c>
    </row>
    <row r="1723" s="74" customFormat="1" ht="20.15" customHeight="1" spans="1:19">
      <c r="A1723" s="95"/>
      <c r="B1723" s="95"/>
      <c r="C1723" s="95"/>
      <c r="D1723" s="95"/>
      <c r="E1723" s="95"/>
      <c r="F1723" s="95"/>
      <c r="G1723" s="96"/>
      <c r="H1723" s="96"/>
      <c r="I1723" s="97"/>
      <c r="J1723" s="97"/>
      <c r="K1723" s="97"/>
      <c r="L1723" s="97"/>
      <c r="M1723" s="97"/>
      <c r="N1723" s="98" t="str">
        <f ca="1" t="shared" si="104"/>
        <v/>
      </c>
      <c r="O1723" s="98" t="str">
        <f ca="1">IF(A1723="","",IF(ISERROR(MATCH($I1723,SorP!B:B,0)),"",INDIRECT("'SorP'!$A$"&amp;MATCH($N1723&amp;$I1723,SorP!C:C,0))))</f>
        <v/>
      </c>
      <c r="P1723" s="99"/>
      <c r="Q1723" s="74" t="str">
        <f t="shared" si="105"/>
        <v/>
      </c>
      <c r="R1723" s="74" t="b">
        <f t="shared" si="106"/>
        <v>1</v>
      </c>
      <c r="S1723" s="74" t="str">
        <f t="shared" si="107"/>
        <v/>
      </c>
    </row>
    <row r="1724" s="74" customFormat="1" ht="20.15" customHeight="1" spans="1:19">
      <c r="A1724" s="95"/>
      <c r="B1724" s="95"/>
      <c r="C1724" s="95"/>
      <c r="D1724" s="95"/>
      <c r="E1724" s="95"/>
      <c r="F1724" s="95"/>
      <c r="G1724" s="96"/>
      <c r="H1724" s="96"/>
      <c r="I1724" s="97"/>
      <c r="J1724" s="97"/>
      <c r="K1724" s="97"/>
      <c r="L1724" s="97"/>
      <c r="M1724" s="97"/>
      <c r="N1724" s="98" t="str">
        <f ca="1" t="shared" si="104"/>
        <v/>
      </c>
      <c r="O1724" s="98" t="str">
        <f ca="1">IF(A1724="","",IF(ISERROR(MATCH($I1724,SorP!B:B,0)),"",INDIRECT("'SorP'!$A$"&amp;MATCH($N1724&amp;$I1724,SorP!C:C,0))))</f>
        <v/>
      </c>
      <c r="P1724" s="99"/>
      <c r="Q1724" s="74" t="str">
        <f t="shared" si="105"/>
        <v/>
      </c>
      <c r="R1724" s="74" t="b">
        <f t="shared" si="106"/>
        <v>1</v>
      </c>
      <c r="S1724" s="74" t="str">
        <f t="shared" si="107"/>
        <v/>
      </c>
    </row>
    <row r="1725" s="74" customFormat="1" ht="20.15" customHeight="1" spans="1:19">
      <c r="A1725" s="95"/>
      <c r="B1725" s="95"/>
      <c r="C1725" s="95"/>
      <c r="D1725" s="95"/>
      <c r="E1725" s="95"/>
      <c r="F1725" s="95"/>
      <c r="G1725" s="96"/>
      <c r="H1725" s="96"/>
      <c r="I1725" s="97"/>
      <c r="J1725" s="97"/>
      <c r="K1725" s="97"/>
      <c r="L1725" s="97"/>
      <c r="M1725" s="97"/>
      <c r="N1725" s="98" t="str">
        <f ca="1" t="shared" si="104"/>
        <v/>
      </c>
      <c r="O1725" s="98" t="str">
        <f ca="1">IF(A1725="","",IF(ISERROR(MATCH($I1725,SorP!B:B,0)),"",INDIRECT("'SorP'!$A$"&amp;MATCH($N1725&amp;$I1725,SorP!C:C,0))))</f>
        <v/>
      </c>
      <c r="P1725" s="99"/>
      <c r="Q1725" s="74" t="str">
        <f t="shared" si="105"/>
        <v/>
      </c>
      <c r="R1725" s="74" t="b">
        <f t="shared" si="106"/>
        <v>1</v>
      </c>
      <c r="S1725" s="74" t="str">
        <f t="shared" si="107"/>
        <v/>
      </c>
    </row>
    <row r="1726" s="74" customFormat="1" ht="20.15" customHeight="1" spans="1:19">
      <c r="A1726" s="95"/>
      <c r="B1726" s="95"/>
      <c r="C1726" s="95"/>
      <c r="D1726" s="95"/>
      <c r="E1726" s="95"/>
      <c r="F1726" s="95"/>
      <c r="G1726" s="96"/>
      <c r="H1726" s="96"/>
      <c r="I1726" s="97"/>
      <c r="J1726" s="97"/>
      <c r="K1726" s="97"/>
      <c r="L1726" s="97"/>
      <c r="M1726" s="97"/>
      <c r="N1726" s="98" t="str">
        <f ca="1" t="shared" si="104"/>
        <v/>
      </c>
      <c r="O1726" s="98" t="str">
        <f ca="1">IF(A1726="","",IF(ISERROR(MATCH($I1726,SorP!B:B,0)),"",INDIRECT("'SorP'!$A$"&amp;MATCH($N1726&amp;$I1726,SorP!C:C,0))))</f>
        <v/>
      </c>
      <c r="P1726" s="99"/>
      <c r="Q1726" s="74" t="str">
        <f t="shared" si="105"/>
        <v/>
      </c>
      <c r="R1726" s="74" t="b">
        <f t="shared" si="106"/>
        <v>1</v>
      </c>
      <c r="S1726" s="74" t="str">
        <f t="shared" si="107"/>
        <v/>
      </c>
    </row>
    <row r="1727" s="74" customFormat="1" ht="20.15" customHeight="1" spans="1:19">
      <c r="A1727" s="95"/>
      <c r="B1727" s="95"/>
      <c r="C1727" s="95"/>
      <c r="D1727" s="95"/>
      <c r="E1727" s="95"/>
      <c r="F1727" s="95"/>
      <c r="G1727" s="96"/>
      <c r="H1727" s="96"/>
      <c r="I1727" s="97"/>
      <c r="J1727" s="97"/>
      <c r="K1727" s="97"/>
      <c r="L1727" s="97"/>
      <c r="M1727" s="97"/>
      <c r="N1727" s="98" t="str">
        <f ca="1" t="shared" si="104"/>
        <v/>
      </c>
      <c r="O1727" s="98" t="str">
        <f ca="1">IF(A1727="","",IF(ISERROR(MATCH($I1727,SorP!B:B,0)),"",INDIRECT("'SorP'!$A$"&amp;MATCH($N1727&amp;$I1727,SorP!C:C,0))))</f>
        <v/>
      </c>
      <c r="P1727" s="99"/>
      <c r="Q1727" s="74" t="str">
        <f t="shared" si="105"/>
        <v/>
      </c>
      <c r="R1727" s="74" t="b">
        <f t="shared" si="106"/>
        <v>1</v>
      </c>
      <c r="S1727" s="74" t="str">
        <f t="shared" si="107"/>
        <v/>
      </c>
    </row>
    <row r="1728" s="74" customFormat="1" ht="20.15" customHeight="1" spans="1:19">
      <c r="A1728" s="95"/>
      <c r="B1728" s="95"/>
      <c r="C1728" s="95"/>
      <c r="D1728" s="95"/>
      <c r="E1728" s="95"/>
      <c r="F1728" s="95"/>
      <c r="G1728" s="96"/>
      <c r="H1728" s="96"/>
      <c r="I1728" s="97"/>
      <c r="J1728" s="97"/>
      <c r="K1728" s="97"/>
      <c r="L1728" s="97"/>
      <c r="M1728" s="97"/>
      <c r="N1728" s="98" t="str">
        <f ca="1" t="shared" si="104"/>
        <v/>
      </c>
      <c r="O1728" s="98" t="str">
        <f ca="1">IF(A1728="","",IF(ISERROR(MATCH($I1728,SorP!B:B,0)),"",INDIRECT("'SorP'!$A$"&amp;MATCH($N1728&amp;$I1728,SorP!C:C,0))))</f>
        <v/>
      </c>
      <c r="P1728" s="99"/>
      <c r="Q1728" s="74" t="str">
        <f t="shared" si="105"/>
        <v/>
      </c>
      <c r="R1728" s="74" t="b">
        <f t="shared" si="106"/>
        <v>1</v>
      </c>
      <c r="S1728" s="74" t="str">
        <f t="shared" si="107"/>
        <v/>
      </c>
    </row>
    <row r="1729" s="74" customFormat="1" ht="20.15" customHeight="1" spans="1:19">
      <c r="A1729" s="95"/>
      <c r="B1729" s="95"/>
      <c r="C1729" s="95"/>
      <c r="D1729" s="95"/>
      <c r="E1729" s="95"/>
      <c r="F1729" s="95"/>
      <c r="G1729" s="96"/>
      <c r="H1729" s="96"/>
      <c r="I1729" s="97"/>
      <c r="J1729" s="97"/>
      <c r="K1729" s="97"/>
      <c r="L1729" s="97"/>
      <c r="M1729" s="97"/>
      <c r="N1729" s="98" t="str">
        <f ca="1" t="shared" si="104"/>
        <v/>
      </c>
      <c r="O1729" s="98" t="str">
        <f ca="1">IF(A1729="","",IF(ISERROR(MATCH($I1729,SorP!B:B,0)),"",INDIRECT("'SorP'!$A$"&amp;MATCH($N1729&amp;$I1729,SorP!C:C,0))))</f>
        <v/>
      </c>
      <c r="P1729" s="99"/>
      <c r="Q1729" s="74" t="str">
        <f t="shared" si="105"/>
        <v/>
      </c>
      <c r="R1729" s="74" t="b">
        <f t="shared" si="106"/>
        <v>1</v>
      </c>
      <c r="S1729" s="74" t="str">
        <f t="shared" si="107"/>
        <v/>
      </c>
    </row>
    <row r="1730" s="74" customFormat="1" ht="20.15" customHeight="1" spans="1:19">
      <c r="A1730" s="95"/>
      <c r="B1730" s="95"/>
      <c r="C1730" s="95"/>
      <c r="D1730" s="95"/>
      <c r="E1730" s="95"/>
      <c r="F1730" s="95"/>
      <c r="G1730" s="96"/>
      <c r="H1730" s="96"/>
      <c r="I1730" s="97"/>
      <c r="J1730" s="97"/>
      <c r="K1730" s="97"/>
      <c r="L1730" s="97"/>
      <c r="M1730" s="97"/>
      <c r="N1730" s="98" t="str">
        <f ca="1" t="shared" si="104"/>
        <v/>
      </c>
      <c r="O1730" s="98" t="str">
        <f ca="1">IF(A1730="","",IF(ISERROR(MATCH($I1730,SorP!B:B,0)),"",INDIRECT("'SorP'!$A$"&amp;MATCH($N1730&amp;$I1730,SorP!C:C,0))))</f>
        <v/>
      </c>
      <c r="P1730" s="99"/>
      <c r="Q1730" s="74" t="str">
        <f t="shared" si="105"/>
        <v/>
      </c>
      <c r="R1730" s="74" t="b">
        <f t="shared" si="106"/>
        <v>1</v>
      </c>
      <c r="S1730" s="74" t="str">
        <f t="shared" si="107"/>
        <v/>
      </c>
    </row>
    <row r="1731" s="74" customFormat="1" ht="20.15" customHeight="1" spans="1:19">
      <c r="A1731" s="95"/>
      <c r="B1731" s="95"/>
      <c r="C1731" s="95"/>
      <c r="D1731" s="95"/>
      <c r="E1731" s="95"/>
      <c r="F1731" s="95"/>
      <c r="G1731" s="96"/>
      <c r="H1731" s="96"/>
      <c r="I1731" s="97"/>
      <c r="J1731" s="97"/>
      <c r="K1731" s="97"/>
      <c r="L1731" s="97"/>
      <c r="M1731" s="97"/>
      <c r="N1731" s="98" t="str">
        <f ca="1" t="shared" si="104"/>
        <v/>
      </c>
      <c r="O1731" s="98" t="str">
        <f ca="1">IF(A1731="","",IF(ISERROR(MATCH($I1731,SorP!B:B,0)),"",INDIRECT("'SorP'!$A$"&amp;MATCH($N1731&amp;$I1731,SorP!C:C,0))))</f>
        <v/>
      </c>
      <c r="P1731" s="99"/>
      <c r="Q1731" s="74" t="str">
        <f t="shared" si="105"/>
        <v/>
      </c>
      <c r="R1731" s="74" t="b">
        <f t="shared" si="106"/>
        <v>1</v>
      </c>
      <c r="S1731" s="74" t="str">
        <f t="shared" si="107"/>
        <v/>
      </c>
    </row>
    <row r="1732" s="74" customFormat="1" ht="20.15" customHeight="1" spans="1:19">
      <c r="A1732" s="95"/>
      <c r="B1732" s="95"/>
      <c r="C1732" s="95"/>
      <c r="D1732" s="95"/>
      <c r="E1732" s="95"/>
      <c r="F1732" s="95"/>
      <c r="G1732" s="96"/>
      <c r="H1732" s="96"/>
      <c r="I1732" s="97"/>
      <c r="J1732" s="97"/>
      <c r="K1732" s="97"/>
      <c r="L1732" s="97"/>
      <c r="M1732" s="97"/>
      <c r="N1732" s="98" t="str">
        <f ca="1" t="shared" si="104"/>
        <v/>
      </c>
      <c r="O1732" s="98" t="str">
        <f ca="1">IF(A1732="","",IF(ISERROR(MATCH($I1732,SorP!B:B,0)),"",INDIRECT("'SorP'!$A$"&amp;MATCH($N1732&amp;$I1732,SorP!C:C,0))))</f>
        <v/>
      </c>
      <c r="P1732" s="99"/>
      <c r="Q1732" s="74" t="str">
        <f t="shared" si="105"/>
        <v/>
      </c>
      <c r="R1732" s="74" t="b">
        <f t="shared" si="106"/>
        <v>1</v>
      </c>
      <c r="S1732" s="74" t="str">
        <f t="shared" si="107"/>
        <v/>
      </c>
    </row>
    <row r="1733" s="74" customFormat="1" ht="20.15" customHeight="1" spans="1:19">
      <c r="A1733" s="95"/>
      <c r="B1733" s="95"/>
      <c r="C1733" s="95"/>
      <c r="D1733" s="95"/>
      <c r="E1733" s="95"/>
      <c r="F1733" s="95"/>
      <c r="G1733" s="96"/>
      <c r="H1733" s="96"/>
      <c r="I1733" s="97"/>
      <c r="J1733" s="97"/>
      <c r="K1733" s="97"/>
      <c r="L1733" s="97"/>
      <c r="M1733" s="97"/>
      <c r="N1733" s="98" t="str">
        <f ca="1" t="shared" ref="N1733:N1796" si="108">IF(A1733="","",IF(ISERROR(MATCH($F1733,CL,0)),"Unknown",INDIRECT("'C'!$A$"&amp;MATCH($F1733,CL,0)+1)))</f>
        <v/>
      </c>
      <c r="O1733" s="98" t="str">
        <f ca="1">IF(A1733="","",IF(ISERROR(MATCH($I1733,SorP!B:B,0)),"",INDIRECT("'SorP'!$A$"&amp;MATCH($N1733&amp;$I1733,SorP!C:C,0))))</f>
        <v/>
      </c>
      <c r="P1733" s="99"/>
      <c r="Q1733" s="74" t="str">
        <f t="shared" ref="Q1733:Q1796" si="109">A1733&amp;B1733</f>
        <v/>
      </c>
      <c r="R1733" s="74" t="b">
        <f t="shared" ref="R1733:R1796" si="110">OR(ISBLANK(B1733),ISBLANK(C1733))</f>
        <v>1</v>
      </c>
      <c r="S1733" s="74" t="str">
        <f t="shared" ref="S1733:S1796" si="111">IF(R1733,"",A1733&amp;"+")</f>
        <v/>
      </c>
    </row>
    <row r="1734" s="74" customFormat="1" ht="20.15" customHeight="1" spans="1:19">
      <c r="A1734" s="95"/>
      <c r="B1734" s="95"/>
      <c r="C1734" s="95"/>
      <c r="D1734" s="95"/>
      <c r="E1734" s="95"/>
      <c r="F1734" s="95"/>
      <c r="G1734" s="96"/>
      <c r="H1734" s="96"/>
      <c r="I1734" s="97"/>
      <c r="J1734" s="97"/>
      <c r="K1734" s="97"/>
      <c r="L1734" s="97"/>
      <c r="M1734" s="97"/>
      <c r="N1734" s="98" t="str">
        <f ca="1" t="shared" si="108"/>
        <v/>
      </c>
      <c r="O1734" s="98" t="str">
        <f ca="1">IF(A1734="","",IF(ISERROR(MATCH($I1734,SorP!B:B,0)),"",INDIRECT("'SorP'!$A$"&amp;MATCH($N1734&amp;$I1734,SorP!C:C,0))))</f>
        <v/>
      </c>
      <c r="P1734" s="99"/>
      <c r="Q1734" s="74" t="str">
        <f t="shared" si="109"/>
        <v/>
      </c>
      <c r="R1734" s="74" t="b">
        <f t="shared" si="110"/>
        <v>1</v>
      </c>
      <c r="S1734" s="74" t="str">
        <f t="shared" si="111"/>
        <v/>
      </c>
    </row>
    <row r="1735" s="74" customFormat="1" ht="20.15" customHeight="1" spans="1:19">
      <c r="A1735" s="95"/>
      <c r="B1735" s="95"/>
      <c r="C1735" s="95"/>
      <c r="D1735" s="95"/>
      <c r="E1735" s="95"/>
      <c r="F1735" s="95"/>
      <c r="G1735" s="96"/>
      <c r="H1735" s="96"/>
      <c r="I1735" s="97"/>
      <c r="J1735" s="97"/>
      <c r="K1735" s="97"/>
      <c r="L1735" s="97"/>
      <c r="M1735" s="97"/>
      <c r="N1735" s="98" t="str">
        <f ca="1" t="shared" si="108"/>
        <v/>
      </c>
      <c r="O1735" s="98" t="str">
        <f ca="1">IF(A1735="","",IF(ISERROR(MATCH($I1735,SorP!B:B,0)),"",INDIRECT("'SorP'!$A$"&amp;MATCH($N1735&amp;$I1735,SorP!C:C,0))))</f>
        <v/>
      </c>
      <c r="P1735" s="99"/>
      <c r="Q1735" s="74" t="str">
        <f t="shared" si="109"/>
        <v/>
      </c>
      <c r="R1735" s="74" t="b">
        <f t="shared" si="110"/>
        <v>1</v>
      </c>
      <c r="S1735" s="74" t="str">
        <f t="shared" si="111"/>
        <v/>
      </c>
    </row>
    <row r="1736" s="74" customFormat="1" ht="20.15" customHeight="1" spans="1:19">
      <c r="A1736" s="95"/>
      <c r="B1736" s="95"/>
      <c r="C1736" s="95"/>
      <c r="D1736" s="95"/>
      <c r="E1736" s="95"/>
      <c r="F1736" s="95"/>
      <c r="G1736" s="96"/>
      <c r="H1736" s="96"/>
      <c r="I1736" s="97"/>
      <c r="J1736" s="97"/>
      <c r="K1736" s="97"/>
      <c r="L1736" s="97"/>
      <c r="M1736" s="97"/>
      <c r="N1736" s="98" t="str">
        <f ca="1" t="shared" si="108"/>
        <v/>
      </c>
      <c r="O1736" s="98" t="str">
        <f ca="1">IF(A1736="","",IF(ISERROR(MATCH($I1736,SorP!B:B,0)),"",INDIRECT("'SorP'!$A$"&amp;MATCH($N1736&amp;$I1736,SorP!C:C,0))))</f>
        <v/>
      </c>
      <c r="P1736" s="99"/>
      <c r="Q1736" s="74" t="str">
        <f t="shared" si="109"/>
        <v/>
      </c>
      <c r="R1736" s="74" t="b">
        <f t="shared" si="110"/>
        <v>1</v>
      </c>
      <c r="S1736" s="74" t="str">
        <f t="shared" si="111"/>
        <v/>
      </c>
    </row>
    <row r="1737" s="74" customFormat="1" ht="20.15" customHeight="1" spans="1:19">
      <c r="A1737" s="95"/>
      <c r="B1737" s="95"/>
      <c r="C1737" s="95"/>
      <c r="D1737" s="95"/>
      <c r="E1737" s="95"/>
      <c r="F1737" s="95"/>
      <c r="G1737" s="96"/>
      <c r="H1737" s="96"/>
      <c r="I1737" s="97"/>
      <c r="J1737" s="97"/>
      <c r="K1737" s="97"/>
      <c r="L1737" s="97"/>
      <c r="M1737" s="97"/>
      <c r="N1737" s="98" t="str">
        <f ca="1" t="shared" si="108"/>
        <v/>
      </c>
      <c r="O1737" s="98" t="str">
        <f ca="1">IF(A1737="","",IF(ISERROR(MATCH($I1737,SorP!B:B,0)),"",INDIRECT("'SorP'!$A$"&amp;MATCH($N1737&amp;$I1737,SorP!C:C,0))))</f>
        <v/>
      </c>
      <c r="P1737" s="99"/>
      <c r="Q1737" s="74" t="str">
        <f t="shared" si="109"/>
        <v/>
      </c>
      <c r="R1737" s="74" t="b">
        <f t="shared" si="110"/>
        <v>1</v>
      </c>
      <c r="S1737" s="74" t="str">
        <f t="shared" si="111"/>
        <v/>
      </c>
    </row>
    <row r="1738" s="74" customFormat="1" ht="20.15" customHeight="1" spans="1:19">
      <c r="A1738" s="95"/>
      <c r="B1738" s="95"/>
      <c r="C1738" s="95"/>
      <c r="D1738" s="95"/>
      <c r="E1738" s="95"/>
      <c r="F1738" s="95"/>
      <c r="G1738" s="96"/>
      <c r="H1738" s="96"/>
      <c r="I1738" s="97"/>
      <c r="J1738" s="97"/>
      <c r="K1738" s="97"/>
      <c r="L1738" s="97"/>
      <c r="M1738" s="97"/>
      <c r="N1738" s="98" t="str">
        <f ca="1" t="shared" si="108"/>
        <v/>
      </c>
      <c r="O1738" s="98" t="str">
        <f ca="1">IF(A1738="","",IF(ISERROR(MATCH($I1738,SorP!B:B,0)),"",INDIRECT("'SorP'!$A$"&amp;MATCH($N1738&amp;$I1738,SorP!C:C,0))))</f>
        <v/>
      </c>
      <c r="P1738" s="99"/>
      <c r="Q1738" s="74" t="str">
        <f t="shared" si="109"/>
        <v/>
      </c>
      <c r="R1738" s="74" t="b">
        <f t="shared" si="110"/>
        <v>1</v>
      </c>
      <c r="S1738" s="74" t="str">
        <f t="shared" si="111"/>
        <v/>
      </c>
    </row>
    <row r="1739" s="74" customFormat="1" ht="20.15" customHeight="1" spans="1:19">
      <c r="A1739" s="95"/>
      <c r="B1739" s="95"/>
      <c r="C1739" s="95"/>
      <c r="D1739" s="95"/>
      <c r="E1739" s="95"/>
      <c r="F1739" s="95"/>
      <c r="G1739" s="96"/>
      <c r="H1739" s="96"/>
      <c r="I1739" s="97"/>
      <c r="J1739" s="97"/>
      <c r="K1739" s="97"/>
      <c r="L1739" s="97"/>
      <c r="M1739" s="97"/>
      <c r="N1739" s="98" t="str">
        <f ca="1" t="shared" si="108"/>
        <v/>
      </c>
      <c r="O1739" s="98" t="str">
        <f ca="1">IF(A1739="","",IF(ISERROR(MATCH($I1739,SorP!B:B,0)),"",INDIRECT("'SorP'!$A$"&amp;MATCH($N1739&amp;$I1739,SorP!C:C,0))))</f>
        <v/>
      </c>
      <c r="P1739" s="99"/>
      <c r="Q1739" s="74" t="str">
        <f t="shared" si="109"/>
        <v/>
      </c>
      <c r="R1739" s="74" t="b">
        <f t="shared" si="110"/>
        <v>1</v>
      </c>
      <c r="S1739" s="74" t="str">
        <f t="shared" si="111"/>
        <v/>
      </c>
    </row>
    <row r="1740" s="74" customFormat="1" ht="20.15" customHeight="1" spans="1:19">
      <c r="A1740" s="95"/>
      <c r="B1740" s="95"/>
      <c r="C1740" s="95"/>
      <c r="D1740" s="95"/>
      <c r="E1740" s="95"/>
      <c r="F1740" s="95"/>
      <c r="G1740" s="96"/>
      <c r="H1740" s="96"/>
      <c r="I1740" s="97"/>
      <c r="J1740" s="97"/>
      <c r="K1740" s="97"/>
      <c r="L1740" s="97"/>
      <c r="M1740" s="97"/>
      <c r="N1740" s="98" t="str">
        <f ca="1" t="shared" si="108"/>
        <v/>
      </c>
      <c r="O1740" s="98" t="str">
        <f ca="1">IF(A1740="","",IF(ISERROR(MATCH($I1740,SorP!B:B,0)),"",INDIRECT("'SorP'!$A$"&amp;MATCH($N1740&amp;$I1740,SorP!C:C,0))))</f>
        <v/>
      </c>
      <c r="P1740" s="99"/>
      <c r="Q1740" s="74" t="str">
        <f t="shared" si="109"/>
        <v/>
      </c>
      <c r="R1740" s="74" t="b">
        <f t="shared" si="110"/>
        <v>1</v>
      </c>
      <c r="S1740" s="74" t="str">
        <f t="shared" si="111"/>
        <v/>
      </c>
    </row>
    <row r="1741" s="74" customFormat="1" ht="20.15" customHeight="1" spans="1:19">
      <c r="A1741" s="95"/>
      <c r="B1741" s="95"/>
      <c r="C1741" s="95"/>
      <c r="D1741" s="95"/>
      <c r="E1741" s="95"/>
      <c r="F1741" s="95"/>
      <c r="G1741" s="96"/>
      <c r="H1741" s="96"/>
      <c r="I1741" s="97"/>
      <c r="J1741" s="97"/>
      <c r="K1741" s="97"/>
      <c r="L1741" s="97"/>
      <c r="M1741" s="97"/>
      <c r="N1741" s="98" t="str">
        <f ca="1" t="shared" si="108"/>
        <v/>
      </c>
      <c r="O1741" s="98" t="str">
        <f ca="1">IF(A1741="","",IF(ISERROR(MATCH($I1741,SorP!B:B,0)),"",INDIRECT("'SorP'!$A$"&amp;MATCH($N1741&amp;$I1741,SorP!C:C,0))))</f>
        <v/>
      </c>
      <c r="P1741" s="99"/>
      <c r="Q1741" s="74" t="str">
        <f t="shared" si="109"/>
        <v/>
      </c>
      <c r="R1741" s="74" t="b">
        <f t="shared" si="110"/>
        <v>1</v>
      </c>
      <c r="S1741" s="74" t="str">
        <f t="shared" si="111"/>
        <v/>
      </c>
    </row>
    <row r="1742" s="74" customFormat="1" ht="20.15" customHeight="1" spans="1:19">
      <c r="A1742" s="95"/>
      <c r="B1742" s="95"/>
      <c r="C1742" s="95"/>
      <c r="D1742" s="95"/>
      <c r="E1742" s="95"/>
      <c r="F1742" s="95"/>
      <c r="G1742" s="96"/>
      <c r="H1742" s="96"/>
      <c r="I1742" s="97"/>
      <c r="J1742" s="97"/>
      <c r="K1742" s="97"/>
      <c r="L1742" s="97"/>
      <c r="M1742" s="97"/>
      <c r="N1742" s="98" t="str">
        <f ca="1" t="shared" si="108"/>
        <v/>
      </c>
      <c r="O1742" s="98" t="str">
        <f ca="1">IF(A1742="","",IF(ISERROR(MATCH($I1742,SorP!B:B,0)),"",INDIRECT("'SorP'!$A$"&amp;MATCH($N1742&amp;$I1742,SorP!C:C,0))))</f>
        <v/>
      </c>
      <c r="P1742" s="99"/>
      <c r="Q1742" s="74" t="str">
        <f t="shared" si="109"/>
        <v/>
      </c>
      <c r="R1742" s="74" t="b">
        <f t="shared" si="110"/>
        <v>1</v>
      </c>
      <c r="S1742" s="74" t="str">
        <f t="shared" si="111"/>
        <v/>
      </c>
    </row>
    <row r="1743" s="74" customFormat="1" ht="20.15" customHeight="1" spans="1:19">
      <c r="A1743" s="95"/>
      <c r="B1743" s="95"/>
      <c r="C1743" s="95"/>
      <c r="D1743" s="95"/>
      <c r="E1743" s="95"/>
      <c r="F1743" s="95"/>
      <c r="G1743" s="96"/>
      <c r="H1743" s="96"/>
      <c r="I1743" s="97"/>
      <c r="J1743" s="97"/>
      <c r="K1743" s="97"/>
      <c r="L1743" s="97"/>
      <c r="M1743" s="97"/>
      <c r="N1743" s="98" t="str">
        <f ca="1" t="shared" si="108"/>
        <v/>
      </c>
      <c r="O1743" s="98" t="str">
        <f ca="1">IF(A1743="","",IF(ISERROR(MATCH($I1743,SorP!B:B,0)),"",INDIRECT("'SorP'!$A$"&amp;MATCH($N1743&amp;$I1743,SorP!C:C,0))))</f>
        <v/>
      </c>
      <c r="P1743" s="99"/>
      <c r="Q1743" s="74" t="str">
        <f t="shared" si="109"/>
        <v/>
      </c>
      <c r="R1743" s="74" t="b">
        <f t="shared" si="110"/>
        <v>1</v>
      </c>
      <c r="S1743" s="74" t="str">
        <f t="shared" si="111"/>
        <v/>
      </c>
    </row>
    <row r="1744" s="74" customFormat="1" ht="20.15" customHeight="1" spans="1:19">
      <c r="A1744" s="95"/>
      <c r="B1744" s="95"/>
      <c r="C1744" s="95"/>
      <c r="D1744" s="95"/>
      <c r="E1744" s="95"/>
      <c r="F1744" s="95"/>
      <c r="G1744" s="96"/>
      <c r="H1744" s="96"/>
      <c r="I1744" s="97"/>
      <c r="J1744" s="97"/>
      <c r="K1744" s="97"/>
      <c r="L1744" s="97"/>
      <c r="M1744" s="97"/>
      <c r="N1744" s="98" t="str">
        <f ca="1" t="shared" si="108"/>
        <v/>
      </c>
      <c r="O1744" s="98" t="str">
        <f ca="1">IF(A1744="","",IF(ISERROR(MATCH($I1744,SorP!B:B,0)),"",INDIRECT("'SorP'!$A$"&amp;MATCH($N1744&amp;$I1744,SorP!C:C,0))))</f>
        <v/>
      </c>
      <c r="P1744" s="99"/>
      <c r="Q1744" s="74" t="str">
        <f t="shared" si="109"/>
        <v/>
      </c>
      <c r="R1744" s="74" t="b">
        <f t="shared" si="110"/>
        <v>1</v>
      </c>
      <c r="S1744" s="74" t="str">
        <f t="shared" si="111"/>
        <v/>
      </c>
    </row>
    <row r="1745" s="74" customFormat="1" ht="20.15" customHeight="1" spans="1:19">
      <c r="A1745" s="95"/>
      <c r="B1745" s="95"/>
      <c r="C1745" s="95"/>
      <c r="D1745" s="95"/>
      <c r="E1745" s="95"/>
      <c r="F1745" s="95"/>
      <c r="G1745" s="96"/>
      <c r="H1745" s="96"/>
      <c r="I1745" s="97"/>
      <c r="J1745" s="97"/>
      <c r="K1745" s="97"/>
      <c r="L1745" s="97"/>
      <c r="M1745" s="97"/>
      <c r="N1745" s="98" t="str">
        <f ca="1" t="shared" si="108"/>
        <v/>
      </c>
      <c r="O1745" s="98" t="str">
        <f ca="1">IF(A1745="","",IF(ISERROR(MATCH($I1745,SorP!B:B,0)),"",INDIRECT("'SorP'!$A$"&amp;MATCH($N1745&amp;$I1745,SorP!C:C,0))))</f>
        <v/>
      </c>
      <c r="P1745" s="99"/>
      <c r="Q1745" s="74" t="str">
        <f t="shared" si="109"/>
        <v/>
      </c>
      <c r="R1745" s="74" t="b">
        <f t="shared" si="110"/>
        <v>1</v>
      </c>
      <c r="S1745" s="74" t="str">
        <f t="shared" si="111"/>
        <v/>
      </c>
    </row>
    <row r="1746" s="74" customFormat="1" ht="20.15" customHeight="1" spans="1:19">
      <c r="A1746" s="95"/>
      <c r="B1746" s="95"/>
      <c r="C1746" s="95"/>
      <c r="D1746" s="95"/>
      <c r="E1746" s="95"/>
      <c r="F1746" s="95"/>
      <c r="G1746" s="96"/>
      <c r="H1746" s="96"/>
      <c r="I1746" s="97"/>
      <c r="J1746" s="97"/>
      <c r="K1746" s="97"/>
      <c r="L1746" s="97"/>
      <c r="M1746" s="97"/>
      <c r="N1746" s="98" t="str">
        <f ca="1" t="shared" si="108"/>
        <v/>
      </c>
      <c r="O1746" s="98" t="str">
        <f ca="1">IF(A1746="","",IF(ISERROR(MATCH($I1746,SorP!B:B,0)),"",INDIRECT("'SorP'!$A$"&amp;MATCH($N1746&amp;$I1746,SorP!C:C,0))))</f>
        <v/>
      </c>
      <c r="P1746" s="99"/>
      <c r="Q1746" s="74" t="str">
        <f t="shared" si="109"/>
        <v/>
      </c>
      <c r="R1746" s="74" t="b">
        <f t="shared" si="110"/>
        <v>1</v>
      </c>
      <c r="S1746" s="74" t="str">
        <f t="shared" si="111"/>
        <v/>
      </c>
    </row>
    <row r="1747" s="74" customFormat="1" ht="20.15" customHeight="1" spans="1:19">
      <c r="A1747" s="95"/>
      <c r="B1747" s="95"/>
      <c r="C1747" s="95"/>
      <c r="D1747" s="95"/>
      <c r="E1747" s="95"/>
      <c r="F1747" s="95"/>
      <c r="G1747" s="96"/>
      <c r="H1747" s="96"/>
      <c r="I1747" s="97"/>
      <c r="J1747" s="97"/>
      <c r="K1747" s="97"/>
      <c r="L1747" s="97"/>
      <c r="M1747" s="97"/>
      <c r="N1747" s="98" t="str">
        <f ca="1" t="shared" si="108"/>
        <v/>
      </c>
      <c r="O1747" s="98" t="str">
        <f ca="1">IF(A1747="","",IF(ISERROR(MATCH($I1747,SorP!B:B,0)),"",INDIRECT("'SorP'!$A$"&amp;MATCH($N1747&amp;$I1747,SorP!C:C,0))))</f>
        <v/>
      </c>
      <c r="P1747" s="99"/>
      <c r="Q1747" s="74" t="str">
        <f t="shared" si="109"/>
        <v/>
      </c>
      <c r="R1747" s="74" t="b">
        <f t="shared" si="110"/>
        <v>1</v>
      </c>
      <c r="S1747" s="74" t="str">
        <f t="shared" si="111"/>
        <v/>
      </c>
    </row>
    <row r="1748" s="74" customFormat="1" ht="20.15" customHeight="1" spans="1:19">
      <c r="A1748" s="95"/>
      <c r="B1748" s="95"/>
      <c r="C1748" s="95"/>
      <c r="D1748" s="95"/>
      <c r="E1748" s="95"/>
      <c r="F1748" s="95"/>
      <c r="G1748" s="96"/>
      <c r="H1748" s="96"/>
      <c r="I1748" s="97"/>
      <c r="J1748" s="97"/>
      <c r="K1748" s="97"/>
      <c r="L1748" s="97"/>
      <c r="M1748" s="97"/>
      <c r="N1748" s="98" t="str">
        <f ca="1" t="shared" si="108"/>
        <v/>
      </c>
      <c r="O1748" s="98" t="str">
        <f ca="1">IF(A1748="","",IF(ISERROR(MATCH($I1748,SorP!B:B,0)),"",INDIRECT("'SorP'!$A$"&amp;MATCH($N1748&amp;$I1748,SorP!C:C,0))))</f>
        <v/>
      </c>
      <c r="P1748" s="99"/>
      <c r="Q1748" s="74" t="str">
        <f t="shared" si="109"/>
        <v/>
      </c>
      <c r="R1748" s="74" t="b">
        <f t="shared" si="110"/>
        <v>1</v>
      </c>
      <c r="S1748" s="74" t="str">
        <f t="shared" si="111"/>
        <v/>
      </c>
    </row>
    <row r="1749" s="74" customFormat="1" ht="20.15" customHeight="1" spans="1:19">
      <c r="A1749" s="95"/>
      <c r="B1749" s="95"/>
      <c r="C1749" s="95"/>
      <c r="D1749" s="95"/>
      <c r="E1749" s="95"/>
      <c r="F1749" s="95"/>
      <c r="G1749" s="96"/>
      <c r="H1749" s="96"/>
      <c r="I1749" s="97"/>
      <c r="J1749" s="97"/>
      <c r="K1749" s="97"/>
      <c r="L1749" s="97"/>
      <c r="M1749" s="97"/>
      <c r="N1749" s="98" t="str">
        <f ca="1" t="shared" si="108"/>
        <v/>
      </c>
      <c r="O1749" s="98" t="str">
        <f ca="1">IF(A1749="","",IF(ISERROR(MATCH($I1749,SorP!B:B,0)),"",INDIRECT("'SorP'!$A$"&amp;MATCH($N1749&amp;$I1749,SorP!C:C,0))))</f>
        <v/>
      </c>
      <c r="P1749" s="99"/>
      <c r="Q1749" s="74" t="str">
        <f t="shared" si="109"/>
        <v/>
      </c>
      <c r="R1749" s="74" t="b">
        <f t="shared" si="110"/>
        <v>1</v>
      </c>
      <c r="S1749" s="74" t="str">
        <f t="shared" si="111"/>
        <v/>
      </c>
    </row>
    <row r="1750" s="74" customFormat="1" ht="20.15" customHeight="1" spans="1:19">
      <c r="A1750" s="95"/>
      <c r="B1750" s="95"/>
      <c r="C1750" s="95"/>
      <c r="D1750" s="95"/>
      <c r="E1750" s="95"/>
      <c r="F1750" s="95"/>
      <c r="G1750" s="96"/>
      <c r="H1750" s="96"/>
      <c r="I1750" s="97"/>
      <c r="J1750" s="97"/>
      <c r="K1750" s="97"/>
      <c r="L1750" s="97"/>
      <c r="M1750" s="97"/>
      <c r="N1750" s="98" t="str">
        <f ca="1" t="shared" si="108"/>
        <v/>
      </c>
      <c r="O1750" s="98" t="str">
        <f ca="1">IF(A1750="","",IF(ISERROR(MATCH($I1750,SorP!B:B,0)),"",INDIRECT("'SorP'!$A$"&amp;MATCH($N1750&amp;$I1750,SorP!C:C,0))))</f>
        <v/>
      </c>
      <c r="P1750" s="99"/>
      <c r="Q1750" s="74" t="str">
        <f t="shared" si="109"/>
        <v/>
      </c>
      <c r="R1750" s="74" t="b">
        <f t="shared" si="110"/>
        <v>1</v>
      </c>
      <c r="S1750" s="74" t="str">
        <f t="shared" si="111"/>
        <v/>
      </c>
    </row>
    <row r="1751" s="74" customFormat="1" ht="20.15" customHeight="1" spans="1:19">
      <c r="A1751" s="95"/>
      <c r="B1751" s="95"/>
      <c r="C1751" s="95"/>
      <c r="D1751" s="95"/>
      <c r="E1751" s="95"/>
      <c r="F1751" s="95"/>
      <c r="G1751" s="96"/>
      <c r="H1751" s="96"/>
      <c r="I1751" s="97"/>
      <c r="J1751" s="97"/>
      <c r="K1751" s="97"/>
      <c r="L1751" s="97"/>
      <c r="M1751" s="97"/>
      <c r="N1751" s="98" t="str">
        <f ca="1" t="shared" si="108"/>
        <v/>
      </c>
      <c r="O1751" s="98" t="str">
        <f ca="1">IF(A1751="","",IF(ISERROR(MATCH($I1751,SorP!B:B,0)),"",INDIRECT("'SorP'!$A$"&amp;MATCH($N1751&amp;$I1751,SorP!C:C,0))))</f>
        <v/>
      </c>
      <c r="P1751" s="99"/>
      <c r="Q1751" s="74" t="str">
        <f t="shared" si="109"/>
        <v/>
      </c>
      <c r="R1751" s="74" t="b">
        <f t="shared" si="110"/>
        <v>1</v>
      </c>
      <c r="S1751" s="74" t="str">
        <f t="shared" si="111"/>
        <v/>
      </c>
    </row>
    <row r="1752" s="74" customFormat="1" ht="20.15" customHeight="1" spans="1:19">
      <c r="A1752" s="95"/>
      <c r="B1752" s="95"/>
      <c r="C1752" s="95"/>
      <c r="D1752" s="95"/>
      <c r="E1752" s="95"/>
      <c r="F1752" s="95"/>
      <c r="G1752" s="96"/>
      <c r="H1752" s="96"/>
      <c r="I1752" s="97"/>
      <c r="J1752" s="97"/>
      <c r="K1752" s="97"/>
      <c r="L1752" s="97"/>
      <c r="M1752" s="97"/>
      <c r="N1752" s="98" t="str">
        <f ca="1" t="shared" si="108"/>
        <v/>
      </c>
      <c r="O1752" s="98" t="str">
        <f ca="1">IF(A1752="","",IF(ISERROR(MATCH($I1752,SorP!B:B,0)),"",INDIRECT("'SorP'!$A$"&amp;MATCH($N1752&amp;$I1752,SorP!C:C,0))))</f>
        <v/>
      </c>
      <c r="P1752" s="99"/>
      <c r="Q1752" s="74" t="str">
        <f t="shared" si="109"/>
        <v/>
      </c>
      <c r="R1752" s="74" t="b">
        <f t="shared" si="110"/>
        <v>1</v>
      </c>
      <c r="S1752" s="74" t="str">
        <f t="shared" si="111"/>
        <v/>
      </c>
    </row>
    <row r="1753" s="74" customFormat="1" ht="20.15" customHeight="1" spans="1:19">
      <c r="A1753" s="95"/>
      <c r="B1753" s="95"/>
      <c r="C1753" s="95"/>
      <c r="D1753" s="95"/>
      <c r="E1753" s="95"/>
      <c r="F1753" s="95"/>
      <c r="G1753" s="96"/>
      <c r="H1753" s="96"/>
      <c r="I1753" s="97"/>
      <c r="J1753" s="97"/>
      <c r="K1753" s="97"/>
      <c r="L1753" s="97"/>
      <c r="M1753" s="97"/>
      <c r="N1753" s="98" t="str">
        <f ca="1" t="shared" si="108"/>
        <v/>
      </c>
      <c r="O1753" s="98" t="str">
        <f ca="1">IF(A1753="","",IF(ISERROR(MATCH($I1753,SorP!B:B,0)),"",INDIRECT("'SorP'!$A$"&amp;MATCH($N1753&amp;$I1753,SorP!C:C,0))))</f>
        <v/>
      </c>
      <c r="P1753" s="99"/>
      <c r="Q1753" s="74" t="str">
        <f t="shared" si="109"/>
        <v/>
      </c>
      <c r="R1753" s="74" t="b">
        <f t="shared" si="110"/>
        <v>1</v>
      </c>
      <c r="S1753" s="74" t="str">
        <f t="shared" si="111"/>
        <v/>
      </c>
    </row>
    <row r="1754" s="74" customFormat="1" ht="20.15" customHeight="1" spans="1:19">
      <c r="A1754" s="95"/>
      <c r="B1754" s="95"/>
      <c r="C1754" s="95"/>
      <c r="D1754" s="95"/>
      <c r="E1754" s="95"/>
      <c r="F1754" s="95"/>
      <c r="G1754" s="96"/>
      <c r="H1754" s="96"/>
      <c r="I1754" s="97"/>
      <c r="J1754" s="97"/>
      <c r="K1754" s="97"/>
      <c r="L1754" s="97"/>
      <c r="M1754" s="97"/>
      <c r="N1754" s="98" t="str">
        <f ca="1" t="shared" si="108"/>
        <v/>
      </c>
      <c r="O1754" s="98" t="str">
        <f ca="1">IF(A1754="","",IF(ISERROR(MATCH($I1754,SorP!B:B,0)),"",INDIRECT("'SorP'!$A$"&amp;MATCH($N1754&amp;$I1754,SorP!C:C,0))))</f>
        <v/>
      </c>
      <c r="P1754" s="99"/>
      <c r="Q1754" s="74" t="str">
        <f t="shared" si="109"/>
        <v/>
      </c>
      <c r="R1754" s="74" t="b">
        <f t="shared" si="110"/>
        <v>1</v>
      </c>
      <c r="S1754" s="74" t="str">
        <f t="shared" si="111"/>
        <v/>
      </c>
    </row>
    <row r="1755" s="74" customFormat="1" ht="20.15" customHeight="1" spans="1:19">
      <c r="A1755" s="95"/>
      <c r="B1755" s="95"/>
      <c r="C1755" s="95"/>
      <c r="D1755" s="95"/>
      <c r="E1755" s="95"/>
      <c r="F1755" s="95"/>
      <c r="G1755" s="96"/>
      <c r="H1755" s="96"/>
      <c r="I1755" s="97"/>
      <c r="J1755" s="97"/>
      <c r="K1755" s="97"/>
      <c r="L1755" s="97"/>
      <c r="M1755" s="97"/>
      <c r="N1755" s="98" t="str">
        <f ca="1" t="shared" si="108"/>
        <v/>
      </c>
      <c r="O1755" s="98" t="str">
        <f ca="1">IF(A1755="","",IF(ISERROR(MATCH($I1755,SorP!B:B,0)),"",INDIRECT("'SorP'!$A$"&amp;MATCH($N1755&amp;$I1755,SorP!C:C,0))))</f>
        <v/>
      </c>
      <c r="P1755" s="99"/>
      <c r="Q1755" s="74" t="str">
        <f t="shared" si="109"/>
        <v/>
      </c>
      <c r="R1755" s="74" t="b">
        <f t="shared" si="110"/>
        <v>1</v>
      </c>
      <c r="S1755" s="74" t="str">
        <f t="shared" si="111"/>
        <v/>
      </c>
    </row>
    <row r="1756" s="74" customFormat="1" ht="20.15" customHeight="1" spans="1:19">
      <c r="A1756" s="95"/>
      <c r="B1756" s="95"/>
      <c r="C1756" s="95"/>
      <c r="D1756" s="95"/>
      <c r="E1756" s="95"/>
      <c r="F1756" s="95"/>
      <c r="G1756" s="96"/>
      <c r="H1756" s="96"/>
      <c r="I1756" s="97"/>
      <c r="J1756" s="97"/>
      <c r="K1756" s="97"/>
      <c r="L1756" s="97"/>
      <c r="M1756" s="97"/>
      <c r="N1756" s="98" t="str">
        <f ca="1" t="shared" si="108"/>
        <v/>
      </c>
      <c r="O1756" s="98" t="str">
        <f ca="1">IF(A1756="","",IF(ISERROR(MATCH($I1756,SorP!B:B,0)),"",INDIRECT("'SorP'!$A$"&amp;MATCH($N1756&amp;$I1756,SorP!C:C,0))))</f>
        <v/>
      </c>
      <c r="P1756" s="99"/>
      <c r="Q1756" s="74" t="str">
        <f t="shared" si="109"/>
        <v/>
      </c>
      <c r="R1756" s="74" t="b">
        <f t="shared" si="110"/>
        <v>1</v>
      </c>
      <c r="S1756" s="74" t="str">
        <f t="shared" si="111"/>
        <v/>
      </c>
    </row>
    <row r="1757" s="74" customFormat="1" ht="20.15" customHeight="1" spans="1:19">
      <c r="A1757" s="95"/>
      <c r="B1757" s="95"/>
      <c r="C1757" s="95"/>
      <c r="D1757" s="95"/>
      <c r="E1757" s="95"/>
      <c r="F1757" s="95"/>
      <c r="G1757" s="96"/>
      <c r="H1757" s="96"/>
      <c r="I1757" s="97"/>
      <c r="J1757" s="97"/>
      <c r="K1757" s="97"/>
      <c r="L1757" s="97"/>
      <c r="M1757" s="97"/>
      <c r="N1757" s="98" t="str">
        <f ca="1" t="shared" si="108"/>
        <v/>
      </c>
      <c r="O1757" s="98" t="str">
        <f ca="1">IF(A1757="","",IF(ISERROR(MATCH($I1757,SorP!B:B,0)),"",INDIRECT("'SorP'!$A$"&amp;MATCH($N1757&amp;$I1757,SorP!C:C,0))))</f>
        <v/>
      </c>
      <c r="P1757" s="99"/>
      <c r="Q1757" s="74" t="str">
        <f t="shared" si="109"/>
        <v/>
      </c>
      <c r="R1757" s="74" t="b">
        <f t="shared" si="110"/>
        <v>1</v>
      </c>
      <c r="S1757" s="74" t="str">
        <f t="shared" si="111"/>
        <v/>
      </c>
    </row>
    <row r="1758" s="74" customFormat="1" ht="20.15" customHeight="1" spans="1:19">
      <c r="A1758" s="95"/>
      <c r="B1758" s="95"/>
      <c r="C1758" s="95"/>
      <c r="D1758" s="95"/>
      <c r="E1758" s="95"/>
      <c r="F1758" s="95"/>
      <c r="G1758" s="96"/>
      <c r="H1758" s="96"/>
      <c r="I1758" s="97"/>
      <c r="J1758" s="97"/>
      <c r="K1758" s="97"/>
      <c r="L1758" s="97"/>
      <c r="M1758" s="97"/>
      <c r="N1758" s="98" t="str">
        <f ca="1" t="shared" si="108"/>
        <v/>
      </c>
      <c r="O1758" s="98" t="str">
        <f ca="1">IF(A1758="","",IF(ISERROR(MATCH($I1758,SorP!B:B,0)),"",INDIRECT("'SorP'!$A$"&amp;MATCH($N1758&amp;$I1758,SorP!C:C,0))))</f>
        <v/>
      </c>
      <c r="P1758" s="99"/>
      <c r="Q1758" s="74" t="str">
        <f t="shared" si="109"/>
        <v/>
      </c>
      <c r="R1758" s="74" t="b">
        <f t="shared" si="110"/>
        <v>1</v>
      </c>
      <c r="S1758" s="74" t="str">
        <f t="shared" si="111"/>
        <v/>
      </c>
    </row>
    <row r="1759" s="74" customFormat="1" ht="20.15" customHeight="1" spans="1:19">
      <c r="A1759" s="95"/>
      <c r="B1759" s="95"/>
      <c r="C1759" s="95"/>
      <c r="D1759" s="95"/>
      <c r="E1759" s="95"/>
      <c r="F1759" s="95"/>
      <c r="G1759" s="96"/>
      <c r="H1759" s="96"/>
      <c r="I1759" s="97"/>
      <c r="J1759" s="97"/>
      <c r="K1759" s="97"/>
      <c r="L1759" s="97"/>
      <c r="M1759" s="97"/>
      <c r="N1759" s="98" t="str">
        <f ca="1" t="shared" si="108"/>
        <v/>
      </c>
      <c r="O1759" s="98" t="str">
        <f ca="1">IF(A1759="","",IF(ISERROR(MATCH($I1759,SorP!B:B,0)),"",INDIRECT("'SorP'!$A$"&amp;MATCH($N1759&amp;$I1759,SorP!C:C,0))))</f>
        <v/>
      </c>
      <c r="P1759" s="99"/>
      <c r="Q1759" s="74" t="str">
        <f t="shared" si="109"/>
        <v/>
      </c>
      <c r="R1759" s="74" t="b">
        <f t="shared" si="110"/>
        <v>1</v>
      </c>
      <c r="S1759" s="74" t="str">
        <f t="shared" si="111"/>
        <v/>
      </c>
    </row>
    <row r="1760" s="74" customFormat="1" ht="20.15" customHeight="1" spans="1:19">
      <c r="A1760" s="95"/>
      <c r="B1760" s="95"/>
      <c r="C1760" s="95"/>
      <c r="D1760" s="95"/>
      <c r="E1760" s="95"/>
      <c r="F1760" s="95"/>
      <c r="G1760" s="96"/>
      <c r="H1760" s="96"/>
      <c r="I1760" s="97"/>
      <c r="J1760" s="97"/>
      <c r="K1760" s="97"/>
      <c r="L1760" s="97"/>
      <c r="M1760" s="97"/>
      <c r="N1760" s="98" t="str">
        <f ca="1" t="shared" si="108"/>
        <v/>
      </c>
      <c r="O1760" s="98" t="str">
        <f ca="1">IF(A1760="","",IF(ISERROR(MATCH($I1760,SorP!B:B,0)),"",INDIRECT("'SorP'!$A$"&amp;MATCH($N1760&amp;$I1760,SorP!C:C,0))))</f>
        <v/>
      </c>
      <c r="P1760" s="99"/>
      <c r="Q1760" s="74" t="str">
        <f t="shared" si="109"/>
        <v/>
      </c>
      <c r="R1760" s="74" t="b">
        <f t="shared" si="110"/>
        <v>1</v>
      </c>
      <c r="S1760" s="74" t="str">
        <f t="shared" si="111"/>
        <v/>
      </c>
    </row>
    <row r="1761" s="74" customFormat="1" ht="20.15" customHeight="1" spans="1:19">
      <c r="A1761" s="95"/>
      <c r="B1761" s="95"/>
      <c r="C1761" s="95"/>
      <c r="D1761" s="95"/>
      <c r="E1761" s="95"/>
      <c r="F1761" s="95"/>
      <c r="G1761" s="96"/>
      <c r="H1761" s="96"/>
      <c r="I1761" s="97"/>
      <c r="J1761" s="97"/>
      <c r="K1761" s="97"/>
      <c r="L1761" s="97"/>
      <c r="M1761" s="97"/>
      <c r="N1761" s="98" t="str">
        <f ca="1" t="shared" si="108"/>
        <v/>
      </c>
      <c r="O1761" s="98" t="str">
        <f ca="1">IF(A1761="","",IF(ISERROR(MATCH($I1761,SorP!B:B,0)),"",INDIRECT("'SorP'!$A$"&amp;MATCH($N1761&amp;$I1761,SorP!C:C,0))))</f>
        <v/>
      </c>
      <c r="P1761" s="99"/>
      <c r="Q1761" s="74" t="str">
        <f t="shared" si="109"/>
        <v/>
      </c>
      <c r="R1761" s="74" t="b">
        <f t="shared" si="110"/>
        <v>1</v>
      </c>
      <c r="S1761" s="74" t="str">
        <f t="shared" si="111"/>
        <v/>
      </c>
    </row>
    <row r="1762" s="74" customFormat="1" ht="20.15" customHeight="1" spans="1:19">
      <c r="A1762" s="95"/>
      <c r="B1762" s="95"/>
      <c r="C1762" s="95"/>
      <c r="D1762" s="95"/>
      <c r="E1762" s="95"/>
      <c r="F1762" s="95"/>
      <c r="G1762" s="96"/>
      <c r="H1762" s="96"/>
      <c r="I1762" s="97"/>
      <c r="J1762" s="97"/>
      <c r="K1762" s="97"/>
      <c r="L1762" s="97"/>
      <c r="M1762" s="97"/>
      <c r="N1762" s="98" t="str">
        <f ca="1" t="shared" si="108"/>
        <v/>
      </c>
      <c r="O1762" s="98" t="str">
        <f ca="1">IF(A1762="","",IF(ISERROR(MATCH($I1762,SorP!B:B,0)),"",INDIRECT("'SorP'!$A$"&amp;MATCH($N1762&amp;$I1762,SorP!C:C,0))))</f>
        <v/>
      </c>
      <c r="P1762" s="99"/>
      <c r="Q1762" s="74" t="str">
        <f t="shared" si="109"/>
        <v/>
      </c>
      <c r="R1762" s="74" t="b">
        <f t="shared" si="110"/>
        <v>1</v>
      </c>
      <c r="S1762" s="74" t="str">
        <f t="shared" si="111"/>
        <v/>
      </c>
    </row>
    <row r="1763" s="74" customFormat="1" ht="20.15" customHeight="1" spans="1:19">
      <c r="A1763" s="95"/>
      <c r="B1763" s="95"/>
      <c r="C1763" s="95"/>
      <c r="D1763" s="95"/>
      <c r="E1763" s="95"/>
      <c r="F1763" s="95"/>
      <c r="G1763" s="96"/>
      <c r="H1763" s="96"/>
      <c r="I1763" s="97"/>
      <c r="J1763" s="97"/>
      <c r="K1763" s="97"/>
      <c r="L1763" s="97"/>
      <c r="M1763" s="97"/>
      <c r="N1763" s="98" t="str">
        <f ca="1" t="shared" si="108"/>
        <v/>
      </c>
      <c r="O1763" s="98" t="str">
        <f ca="1">IF(A1763="","",IF(ISERROR(MATCH($I1763,SorP!B:B,0)),"",INDIRECT("'SorP'!$A$"&amp;MATCH($N1763&amp;$I1763,SorP!C:C,0))))</f>
        <v/>
      </c>
      <c r="P1763" s="99"/>
      <c r="Q1763" s="74" t="str">
        <f t="shared" si="109"/>
        <v/>
      </c>
      <c r="R1763" s="74" t="b">
        <f t="shared" si="110"/>
        <v>1</v>
      </c>
      <c r="S1763" s="74" t="str">
        <f t="shared" si="111"/>
        <v/>
      </c>
    </row>
    <row r="1764" s="74" customFormat="1" ht="20.15" customHeight="1" spans="1:19">
      <c r="A1764" s="95"/>
      <c r="B1764" s="95"/>
      <c r="C1764" s="95"/>
      <c r="D1764" s="95"/>
      <c r="E1764" s="95"/>
      <c r="F1764" s="95"/>
      <c r="G1764" s="96"/>
      <c r="H1764" s="96"/>
      <c r="I1764" s="97"/>
      <c r="J1764" s="97"/>
      <c r="K1764" s="97"/>
      <c r="L1764" s="97"/>
      <c r="M1764" s="97"/>
      <c r="N1764" s="98" t="str">
        <f ca="1" t="shared" si="108"/>
        <v/>
      </c>
      <c r="O1764" s="98" t="str">
        <f ca="1">IF(A1764="","",IF(ISERROR(MATCH($I1764,SorP!B:B,0)),"",INDIRECT("'SorP'!$A$"&amp;MATCH($N1764&amp;$I1764,SorP!C:C,0))))</f>
        <v/>
      </c>
      <c r="P1764" s="99"/>
      <c r="Q1764" s="74" t="str">
        <f t="shared" si="109"/>
        <v/>
      </c>
      <c r="R1764" s="74" t="b">
        <f t="shared" si="110"/>
        <v>1</v>
      </c>
      <c r="S1764" s="74" t="str">
        <f t="shared" si="111"/>
        <v/>
      </c>
    </row>
    <row r="1765" s="74" customFormat="1" ht="20.15" customHeight="1" spans="1:19">
      <c r="A1765" s="95"/>
      <c r="B1765" s="95"/>
      <c r="C1765" s="95"/>
      <c r="D1765" s="95"/>
      <c r="E1765" s="95"/>
      <c r="F1765" s="95"/>
      <c r="G1765" s="96"/>
      <c r="H1765" s="96"/>
      <c r="I1765" s="97"/>
      <c r="J1765" s="97"/>
      <c r="K1765" s="97"/>
      <c r="L1765" s="97"/>
      <c r="M1765" s="97"/>
      <c r="N1765" s="98" t="str">
        <f ca="1" t="shared" si="108"/>
        <v/>
      </c>
      <c r="O1765" s="98" t="str">
        <f ca="1">IF(A1765="","",IF(ISERROR(MATCH($I1765,SorP!B:B,0)),"",INDIRECT("'SorP'!$A$"&amp;MATCH($N1765&amp;$I1765,SorP!C:C,0))))</f>
        <v/>
      </c>
      <c r="P1765" s="99"/>
      <c r="Q1765" s="74" t="str">
        <f t="shared" si="109"/>
        <v/>
      </c>
      <c r="R1765" s="74" t="b">
        <f t="shared" si="110"/>
        <v>1</v>
      </c>
      <c r="S1765" s="74" t="str">
        <f t="shared" si="111"/>
        <v/>
      </c>
    </row>
    <row r="1766" s="74" customFormat="1" ht="20.15" customHeight="1" spans="1:19">
      <c r="A1766" s="95"/>
      <c r="B1766" s="95"/>
      <c r="C1766" s="95"/>
      <c r="D1766" s="95"/>
      <c r="E1766" s="95"/>
      <c r="F1766" s="95"/>
      <c r="G1766" s="96"/>
      <c r="H1766" s="96"/>
      <c r="I1766" s="97"/>
      <c r="J1766" s="97"/>
      <c r="K1766" s="97"/>
      <c r="L1766" s="97"/>
      <c r="M1766" s="97"/>
      <c r="N1766" s="98" t="str">
        <f ca="1" t="shared" si="108"/>
        <v/>
      </c>
      <c r="O1766" s="98" t="str">
        <f ca="1">IF(A1766="","",IF(ISERROR(MATCH($I1766,SorP!B:B,0)),"",INDIRECT("'SorP'!$A$"&amp;MATCH($N1766&amp;$I1766,SorP!C:C,0))))</f>
        <v/>
      </c>
      <c r="P1766" s="99"/>
      <c r="Q1766" s="74" t="str">
        <f t="shared" si="109"/>
        <v/>
      </c>
      <c r="R1766" s="74" t="b">
        <f t="shared" si="110"/>
        <v>1</v>
      </c>
      <c r="S1766" s="74" t="str">
        <f t="shared" si="111"/>
        <v/>
      </c>
    </row>
    <row r="1767" s="74" customFormat="1" ht="20.15" customHeight="1" spans="1:19">
      <c r="A1767" s="95"/>
      <c r="B1767" s="95"/>
      <c r="C1767" s="95"/>
      <c r="D1767" s="95"/>
      <c r="E1767" s="95"/>
      <c r="F1767" s="95"/>
      <c r="G1767" s="96"/>
      <c r="H1767" s="96"/>
      <c r="I1767" s="97"/>
      <c r="J1767" s="97"/>
      <c r="K1767" s="97"/>
      <c r="L1767" s="97"/>
      <c r="M1767" s="97"/>
      <c r="N1767" s="98" t="str">
        <f ca="1" t="shared" si="108"/>
        <v/>
      </c>
      <c r="O1767" s="98" t="str">
        <f ca="1">IF(A1767="","",IF(ISERROR(MATCH($I1767,SorP!B:B,0)),"",INDIRECT("'SorP'!$A$"&amp;MATCH($N1767&amp;$I1767,SorP!C:C,0))))</f>
        <v/>
      </c>
      <c r="P1767" s="99"/>
      <c r="Q1767" s="74" t="str">
        <f t="shared" si="109"/>
        <v/>
      </c>
      <c r="R1767" s="74" t="b">
        <f t="shared" si="110"/>
        <v>1</v>
      </c>
      <c r="S1767" s="74" t="str">
        <f t="shared" si="111"/>
        <v/>
      </c>
    </row>
    <row r="1768" s="74" customFormat="1" ht="20.15" customHeight="1" spans="1:19">
      <c r="A1768" s="95"/>
      <c r="B1768" s="95"/>
      <c r="C1768" s="95"/>
      <c r="D1768" s="95"/>
      <c r="E1768" s="95"/>
      <c r="F1768" s="95"/>
      <c r="G1768" s="96"/>
      <c r="H1768" s="96"/>
      <c r="I1768" s="97"/>
      <c r="J1768" s="97"/>
      <c r="K1768" s="97"/>
      <c r="L1768" s="97"/>
      <c r="M1768" s="97"/>
      <c r="N1768" s="98" t="str">
        <f ca="1" t="shared" si="108"/>
        <v/>
      </c>
      <c r="O1768" s="98" t="str">
        <f ca="1">IF(A1768="","",IF(ISERROR(MATCH($I1768,SorP!B:B,0)),"",INDIRECT("'SorP'!$A$"&amp;MATCH($N1768&amp;$I1768,SorP!C:C,0))))</f>
        <v/>
      </c>
      <c r="P1768" s="99"/>
      <c r="Q1768" s="74" t="str">
        <f t="shared" si="109"/>
        <v/>
      </c>
      <c r="R1768" s="74" t="b">
        <f t="shared" si="110"/>
        <v>1</v>
      </c>
      <c r="S1768" s="74" t="str">
        <f t="shared" si="111"/>
        <v/>
      </c>
    </row>
    <row r="1769" s="74" customFormat="1" ht="20.15" customHeight="1" spans="1:19">
      <c r="A1769" s="95"/>
      <c r="B1769" s="95"/>
      <c r="C1769" s="95"/>
      <c r="D1769" s="95"/>
      <c r="E1769" s="95"/>
      <c r="F1769" s="95"/>
      <c r="G1769" s="96"/>
      <c r="H1769" s="96"/>
      <c r="I1769" s="97"/>
      <c r="J1769" s="97"/>
      <c r="K1769" s="97"/>
      <c r="L1769" s="97"/>
      <c r="M1769" s="97"/>
      <c r="N1769" s="98" t="str">
        <f ca="1" t="shared" si="108"/>
        <v/>
      </c>
      <c r="O1769" s="98" t="str">
        <f ca="1">IF(A1769="","",IF(ISERROR(MATCH($I1769,SorP!B:B,0)),"",INDIRECT("'SorP'!$A$"&amp;MATCH($N1769&amp;$I1769,SorP!C:C,0))))</f>
        <v/>
      </c>
      <c r="P1769" s="99"/>
      <c r="Q1769" s="74" t="str">
        <f t="shared" si="109"/>
        <v/>
      </c>
      <c r="R1769" s="74" t="b">
        <f t="shared" si="110"/>
        <v>1</v>
      </c>
      <c r="S1769" s="74" t="str">
        <f t="shared" si="111"/>
        <v/>
      </c>
    </row>
    <row r="1770" s="74" customFormat="1" ht="20.15" customHeight="1" spans="1:19">
      <c r="A1770" s="95"/>
      <c r="B1770" s="95"/>
      <c r="C1770" s="95"/>
      <c r="D1770" s="95"/>
      <c r="E1770" s="95"/>
      <c r="F1770" s="95"/>
      <c r="G1770" s="96"/>
      <c r="H1770" s="96"/>
      <c r="I1770" s="97"/>
      <c r="J1770" s="97"/>
      <c r="K1770" s="97"/>
      <c r="L1770" s="97"/>
      <c r="M1770" s="97"/>
      <c r="N1770" s="98" t="str">
        <f ca="1" t="shared" si="108"/>
        <v/>
      </c>
      <c r="O1770" s="98" t="str">
        <f ca="1">IF(A1770="","",IF(ISERROR(MATCH($I1770,SorP!B:B,0)),"",INDIRECT("'SorP'!$A$"&amp;MATCH($N1770&amp;$I1770,SorP!C:C,0))))</f>
        <v/>
      </c>
      <c r="P1770" s="99"/>
      <c r="Q1770" s="74" t="str">
        <f t="shared" si="109"/>
        <v/>
      </c>
      <c r="R1770" s="74" t="b">
        <f t="shared" si="110"/>
        <v>1</v>
      </c>
      <c r="S1770" s="74" t="str">
        <f t="shared" si="111"/>
        <v/>
      </c>
    </row>
    <row r="1771" s="74" customFormat="1" ht="20.15" customHeight="1" spans="1:19">
      <c r="A1771" s="95"/>
      <c r="B1771" s="95"/>
      <c r="C1771" s="95"/>
      <c r="D1771" s="95"/>
      <c r="E1771" s="95"/>
      <c r="F1771" s="95"/>
      <c r="G1771" s="96"/>
      <c r="H1771" s="96"/>
      <c r="I1771" s="97"/>
      <c r="J1771" s="97"/>
      <c r="K1771" s="97"/>
      <c r="L1771" s="97"/>
      <c r="M1771" s="97"/>
      <c r="N1771" s="98" t="str">
        <f ca="1" t="shared" si="108"/>
        <v/>
      </c>
      <c r="O1771" s="98" t="str">
        <f ca="1">IF(A1771="","",IF(ISERROR(MATCH($I1771,SorP!B:B,0)),"",INDIRECT("'SorP'!$A$"&amp;MATCH($N1771&amp;$I1771,SorP!C:C,0))))</f>
        <v/>
      </c>
      <c r="P1771" s="99"/>
      <c r="Q1771" s="74" t="str">
        <f t="shared" si="109"/>
        <v/>
      </c>
      <c r="R1771" s="74" t="b">
        <f t="shared" si="110"/>
        <v>1</v>
      </c>
      <c r="S1771" s="74" t="str">
        <f t="shared" si="111"/>
        <v/>
      </c>
    </row>
    <row r="1772" s="74" customFormat="1" ht="20.15" customHeight="1" spans="1:19">
      <c r="A1772" s="95"/>
      <c r="B1772" s="95"/>
      <c r="C1772" s="95"/>
      <c r="D1772" s="95"/>
      <c r="E1772" s="95"/>
      <c r="F1772" s="95"/>
      <c r="G1772" s="96"/>
      <c r="H1772" s="96"/>
      <c r="I1772" s="97"/>
      <c r="J1772" s="97"/>
      <c r="K1772" s="97"/>
      <c r="L1772" s="97"/>
      <c r="M1772" s="97"/>
      <c r="N1772" s="98" t="str">
        <f ca="1" t="shared" si="108"/>
        <v/>
      </c>
      <c r="O1772" s="98" t="str">
        <f ca="1">IF(A1772="","",IF(ISERROR(MATCH($I1772,SorP!B:B,0)),"",INDIRECT("'SorP'!$A$"&amp;MATCH($N1772&amp;$I1772,SorP!C:C,0))))</f>
        <v/>
      </c>
      <c r="P1772" s="99"/>
      <c r="Q1772" s="74" t="str">
        <f t="shared" si="109"/>
        <v/>
      </c>
      <c r="R1772" s="74" t="b">
        <f t="shared" si="110"/>
        <v>1</v>
      </c>
      <c r="S1772" s="74" t="str">
        <f t="shared" si="111"/>
        <v/>
      </c>
    </row>
    <row r="1773" s="74" customFormat="1" ht="20.15" customHeight="1" spans="1:19">
      <c r="A1773" s="95"/>
      <c r="B1773" s="95"/>
      <c r="C1773" s="95"/>
      <c r="D1773" s="95"/>
      <c r="E1773" s="95"/>
      <c r="F1773" s="95"/>
      <c r="G1773" s="96"/>
      <c r="H1773" s="96"/>
      <c r="I1773" s="97"/>
      <c r="J1773" s="97"/>
      <c r="K1773" s="97"/>
      <c r="L1773" s="97"/>
      <c r="M1773" s="97"/>
      <c r="N1773" s="98" t="str">
        <f ca="1" t="shared" si="108"/>
        <v/>
      </c>
      <c r="O1773" s="98" t="str">
        <f ca="1">IF(A1773="","",IF(ISERROR(MATCH($I1773,SorP!B:B,0)),"",INDIRECT("'SorP'!$A$"&amp;MATCH($N1773&amp;$I1773,SorP!C:C,0))))</f>
        <v/>
      </c>
      <c r="P1773" s="99"/>
      <c r="Q1773" s="74" t="str">
        <f t="shared" si="109"/>
        <v/>
      </c>
      <c r="R1773" s="74" t="b">
        <f t="shared" si="110"/>
        <v>1</v>
      </c>
      <c r="S1773" s="74" t="str">
        <f t="shared" si="111"/>
        <v/>
      </c>
    </row>
    <row r="1774" s="74" customFormat="1" ht="20.15" customHeight="1" spans="1:19">
      <c r="A1774" s="95"/>
      <c r="B1774" s="95"/>
      <c r="C1774" s="95"/>
      <c r="D1774" s="95"/>
      <c r="E1774" s="95"/>
      <c r="F1774" s="95"/>
      <c r="G1774" s="96"/>
      <c r="H1774" s="96"/>
      <c r="I1774" s="97"/>
      <c r="J1774" s="97"/>
      <c r="K1774" s="97"/>
      <c r="L1774" s="97"/>
      <c r="M1774" s="97"/>
      <c r="N1774" s="98" t="str">
        <f ca="1" t="shared" si="108"/>
        <v/>
      </c>
      <c r="O1774" s="98" t="str">
        <f ca="1">IF(A1774="","",IF(ISERROR(MATCH($I1774,SorP!B:B,0)),"",INDIRECT("'SorP'!$A$"&amp;MATCH($N1774&amp;$I1774,SorP!C:C,0))))</f>
        <v/>
      </c>
      <c r="P1774" s="99"/>
      <c r="Q1774" s="74" t="str">
        <f t="shared" si="109"/>
        <v/>
      </c>
      <c r="R1774" s="74" t="b">
        <f t="shared" si="110"/>
        <v>1</v>
      </c>
      <c r="S1774" s="74" t="str">
        <f t="shared" si="111"/>
        <v/>
      </c>
    </row>
    <row r="1775" s="74" customFormat="1" ht="20.15" customHeight="1" spans="1:19">
      <c r="A1775" s="95"/>
      <c r="B1775" s="95"/>
      <c r="C1775" s="95"/>
      <c r="D1775" s="95"/>
      <c r="E1775" s="95"/>
      <c r="F1775" s="95"/>
      <c r="G1775" s="96"/>
      <c r="H1775" s="96"/>
      <c r="I1775" s="97"/>
      <c r="J1775" s="97"/>
      <c r="K1775" s="97"/>
      <c r="L1775" s="97"/>
      <c r="M1775" s="97"/>
      <c r="N1775" s="98" t="str">
        <f ca="1" t="shared" si="108"/>
        <v/>
      </c>
      <c r="O1775" s="98" t="str">
        <f ca="1">IF(A1775="","",IF(ISERROR(MATCH($I1775,SorP!B:B,0)),"",INDIRECT("'SorP'!$A$"&amp;MATCH($N1775&amp;$I1775,SorP!C:C,0))))</f>
        <v/>
      </c>
      <c r="P1775" s="99"/>
      <c r="Q1775" s="74" t="str">
        <f t="shared" si="109"/>
        <v/>
      </c>
      <c r="R1775" s="74" t="b">
        <f t="shared" si="110"/>
        <v>1</v>
      </c>
      <c r="S1775" s="74" t="str">
        <f t="shared" si="111"/>
        <v/>
      </c>
    </row>
    <row r="1776" s="74" customFormat="1" ht="20.15" customHeight="1" spans="1:19">
      <c r="A1776" s="95"/>
      <c r="B1776" s="95"/>
      <c r="C1776" s="95"/>
      <c r="D1776" s="95"/>
      <c r="E1776" s="95"/>
      <c r="F1776" s="95"/>
      <c r="G1776" s="96"/>
      <c r="H1776" s="96"/>
      <c r="I1776" s="97"/>
      <c r="J1776" s="97"/>
      <c r="K1776" s="97"/>
      <c r="L1776" s="97"/>
      <c r="M1776" s="97"/>
      <c r="N1776" s="98" t="str">
        <f ca="1" t="shared" si="108"/>
        <v/>
      </c>
      <c r="O1776" s="98" t="str">
        <f ca="1">IF(A1776="","",IF(ISERROR(MATCH($I1776,SorP!B:B,0)),"",INDIRECT("'SorP'!$A$"&amp;MATCH($N1776&amp;$I1776,SorP!C:C,0))))</f>
        <v/>
      </c>
      <c r="P1776" s="99"/>
      <c r="Q1776" s="74" t="str">
        <f t="shared" si="109"/>
        <v/>
      </c>
      <c r="R1776" s="74" t="b">
        <f t="shared" si="110"/>
        <v>1</v>
      </c>
      <c r="S1776" s="74" t="str">
        <f t="shared" si="111"/>
        <v/>
      </c>
    </row>
    <row r="1777" s="74" customFormat="1" ht="20.15" customHeight="1" spans="1:19">
      <c r="A1777" s="95"/>
      <c r="B1777" s="95"/>
      <c r="C1777" s="95"/>
      <c r="D1777" s="95"/>
      <c r="E1777" s="95"/>
      <c r="F1777" s="95"/>
      <c r="G1777" s="96"/>
      <c r="H1777" s="96"/>
      <c r="I1777" s="97"/>
      <c r="J1777" s="97"/>
      <c r="K1777" s="97"/>
      <c r="L1777" s="97"/>
      <c r="M1777" s="97"/>
      <c r="N1777" s="98" t="str">
        <f ca="1" t="shared" si="108"/>
        <v/>
      </c>
      <c r="O1777" s="98" t="str">
        <f ca="1">IF(A1777="","",IF(ISERROR(MATCH($I1777,SorP!B:B,0)),"",INDIRECT("'SorP'!$A$"&amp;MATCH($N1777&amp;$I1777,SorP!C:C,0))))</f>
        <v/>
      </c>
      <c r="P1777" s="99"/>
      <c r="Q1777" s="74" t="str">
        <f t="shared" si="109"/>
        <v/>
      </c>
      <c r="R1777" s="74" t="b">
        <f t="shared" si="110"/>
        <v>1</v>
      </c>
      <c r="S1777" s="74" t="str">
        <f t="shared" si="111"/>
        <v/>
      </c>
    </row>
    <row r="1778" s="74" customFormat="1" ht="20.15" customHeight="1" spans="1:19">
      <c r="A1778" s="95"/>
      <c r="B1778" s="95"/>
      <c r="C1778" s="95"/>
      <c r="D1778" s="95"/>
      <c r="E1778" s="95"/>
      <c r="F1778" s="95"/>
      <c r="G1778" s="96"/>
      <c r="H1778" s="96"/>
      <c r="I1778" s="97"/>
      <c r="J1778" s="97"/>
      <c r="K1778" s="97"/>
      <c r="L1778" s="97"/>
      <c r="M1778" s="97"/>
      <c r="N1778" s="98" t="str">
        <f ca="1" t="shared" si="108"/>
        <v/>
      </c>
      <c r="O1778" s="98" t="str">
        <f ca="1">IF(A1778="","",IF(ISERROR(MATCH($I1778,SorP!B:B,0)),"",INDIRECT("'SorP'!$A$"&amp;MATCH($N1778&amp;$I1778,SorP!C:C,0))))</f>
        <v/>
      </c>
      <c r="P1778" s="99"/>
      <c r="Q1778" s="74" t="str">
        <f t="shared" si="109"/>
        <v/>
      </c>
      <c r="R1778" s="74" t="b">
        <f t="shared" si="110"/>
        <v>1</v>
      </c>
      <c r="S1778" s="74" t="str">
        <f t="shared" si="111"/>
        <v/>
      </c>
    </row>
    <row r="1779" s="74" customFormat="1" ht="20.15" customHeight="1" spans="1:19">
      <c r="A1779" s="95"/>
      <c r="B1779" s="95"/>
      <c r="C1779" s="95"/>
      <c r="D1779" s="95"/>
      <c r="E1779" s="95"/>
      <c r="F1779" s="95"/>
      <c r="G1779" s="96"/>
      <c r="H1779" s="96"/>
      <c r="I1779" s="97"/>
      <c r="J1779" s="97"/>
      <c r="K1779" s="97"/>
      <c r="L1779" s="97"/>
      <c r="M1779" s="97"/>
      <c r="N1779" s="98" t="str">
        <f ca="1" t="shared" si="108"/>
        <v/>
      </c>
      <c r="O1779" s="98" t="str">
        <f ca="1">IF(A1779="","",IF(ISERROR(MATCH($I1779,SorP!B:B,0)),"",INDIRECT("'SorP'!$A$"&amp;MATCH($N1779&amp;$I1779,SorP!C:C,0))))</f>
        <v/>
      </c>
      <c r="P1779" s="99"/>
      <c r="Q1779" s="74" t="str">
        <f t="shared" si="109"/>
        <v/>
      </c>
      <c r="R1779" s="74" t="b">
        <f t="shared" si="110"/>
        <v>1</v>
      </c>
      <c r="S1779" s="74" t="str">
        <f t="shared" si="111"/>
        <v/>
      </c>
    </row>
    <row r="1780" s="74" customFormat="1" ht="20.15" customHeight="1" spans="1:19">
      <c r="A1780" s="95"/>
      <c r="B1780" s="95"/>
      <c r="C1780" s="95"/>
      <c r="D1780" s="95"/>
      <c r="E1780" s="95"/>
      <c r="F1780" s="95"/>
      <c r="G1780" s="96"/>
      <c r="H1780" s="96"/>
      <c r="I1780" s="97"/>
      <c r="J1780" s="97"/>
      <c r="K1780" s="97"/>
      <c r="L1780" s="97"/>
      <c r="M1780" s="97"/>
      <c r="N1780" s="98" t="str">
        <f ca="1" t="shared" si="108"/>
        <v/>
      </c>
      <c r="O1780" s="98" t="str">
        <f ca="1">IF(A1780="","",IF(ISERROR(MATCH($I1780,SorP!B:B,0)),"",INDIRECT("'SorP'!$A$"&amp;MATCH($N1780&amp;$I1780,SorP!C:C,0))))</f>
        <v/>
      </c>
      <c r="P1780" s="99"/>
      <c r="Q1780" s="74" t="str">
        <f t="shared" si="109"/>
        <v/>
      </c>
      <c r="R1780" s="74" t="b">
        <f t="shared" si="110"/>
        <v>1</v>
      </c>
      <c r="S1780" s="74" t="str">
        <f t="shared" si="111"/>
        <v/>
      </c>
    </row>
    <row r="1781" s="74" customFormat="1" ht="20.15" customHeight="1" spans="1:19">
      <c r="A1781" s="95"/>
      <c r="B1781" s="95"/>
      <c r="C1781" s="95"/>
      <c r="D1781" s="95"/>
      <c r="E1781" s="95"/>
      <c r="F1781" s="95"/>
      <c r="G1781" s="96"/>
      <c r="H1781" s="96"/>
      <c r="I1781" s="97"/>
      <c r="J1781" s="97"/>
      <c r="K1781" s="97"/>
      <c r="L1781" s="97"/>
      <c r="M1781" s="97"/>
      <c r="N1781" s="98" t="str">
        <f ca="1" t="shared" si="108"/>
        <v/>
      </c>
      <c r="O1781" s="98" t="str">
        <f ca="1">IF(A1781="","",IF(ISERROR(MATCH($I1781,SorP!B:B,0)),"",INDIRECT("'SorP'!$A$"&amp;MATCH($N1781&amp;$I1781,SorP!C:C,0))))</f>
        <v/>
      </c>
      <c r="P1781" s="99"/>
      <c r="Q1781" s="74" t="str">
        <f t="shared" si="109"/>
        <v/>
      </c>
      <c r="R1781" s="74" t="b">
        <f t="shared" si="110"/>
        <v>1</v>
      </c>
      <c r="S1781" s="74" t="str">
        <f t="shared" si="111"/>
        <v/>
      </c>
    </row>
    <row r="1782" s="74" customFormat="1" ht="20.15" customHeight="1" spans="1:19">
      <c r="A1782" s="95"/>
      <c r="B1782" s="95"/>
      <c r="C1782" s="95"/>
      <c r="D1782" s="95"/>
      <c r="E1782" s="95"/>
      <c r="F1782" s="95"/>
      <c r="G1782" s="96"/>
      <c r="H1782" s="96"/>
      <c r="I1782" s="97"/>
      <c r="J1782" s="97"/>
      <c r="K1782" s="97"/>
      <c r="L1782" s="97"/>
      <c r="M1782" s="97"/>
      <c r="N1782" s="98" t="str">
        <f ca="1" t="shared" si="108"/>
        <v/>
      </c>
      <c r="O1782" s="98" t="str">
        <f ca="1">IF(A1782="","",IF(ISERROR(MATCH($I1782,SorP!B:B,0)),"",INDIRECT("'SorP'!$A$"&amp;MATCH($N1782&amp;$I1782,SorP!C:C,0))))</f>
        <v/>
      </c>
      <c r="P1782" s="99"/>
      <c r="Q1782" s="74" t="str">
        <f t="shared" si="109"/>
        <v/>
      </c>
      <c r="R1782" s="74" t="b">
        <f t="shared" si="110"/>
        <v>1</v>
      </c>
      <c r="S1782" s="74" t="str">
        <f t="shared" si="111"/>
        <v/>
      </c>
    </row>
    <row r="1783" s="74" customFormat="1" ht="20.15" customHeight="1" spans="1:19">
      <c r="A1783" s="95"/>
      <c r="B1783" s="95"/>
      <c r="C1783" s="95"/>
      <c r="D1783" s="95"/>
      <c r="E1783" s="95"/>
      <c r="F1783" s="95"/>
      <c r="G1783" s="96"/>
      <c r="H1783" s="96"/>
      <c r="I1783" s="97"/>
      <c r="J1783" s="97"/>
      <c r="K1783" s="97"/>
      <c r="L1783" s="97"/>
      <c r="M1783" s="97"/>
      <c r="N1783" s="98" t="str">
        <f ca="1" t="shared" si="108"/>
        <v/>
      </c>
      <c r="O1783" s="98" t="str">
        <f ca="1">IF(A1783="","",IF(ISERROR(MATCH($I1783,SorP!B:B,0)),"",INDIRECT("'SorP'!$A$"&amp;MATCH($N1783&amp;$I1783,SorP!C:C,0))))</f>
        <v/>
      </c>
      <c r="P1783" s="99"/>
      <c r="Q1783" s="74" t="str">
        <f t="shared" si="109"/>
        <v/>
      </c>
      <c r="R1783" s="74" t="b">
        <f t="shared" si="110"/>
        <v>1</v>
      </c>
      <c r="S1783" s="74" t="str">
        <f t="shared" si="111"/>
        <v/>
      </c>
    </row>
    <row r="1784" s="74" customFormat="1" ht="20.15" customHeight="1" spans="1:19">
      <c r="A1784" s="95"/>
      <c r="B1784" s="95"/>
      <c r="C1784" s="95"/>
      <c r="D1784" s="95"/>
      <c r="E1784" s="95"/>
      <c r="F1784" s="95"/>
      <c r="G1784" s="96"/>
      <c r="H1784" s="96"/>
      <c r="I1784" s="97"/>
      <c r="J1784" s="97"/>
      <c r="K1784" s="97"/>
      <c r="L1784" s="97"/>
      <c r="M1784" s="97"/>
      <c r="N1784" s="98" t="str">
        <f ca="1" t="shared" si="108"/>
        <v/>
      </c>
      <c r="O1784" s="98" t="str">
        <f ca="1">IF(A1784="","",IF(ISERROR(MATCH($I1784,SorP!B:B,0)),"",INDIRECT("'SorP'!$A$"&amp;MATCH($N1784&amp;$I1784,SorP!C:C,0))))</f>
        <v/>
      </c>
      <c r="P1784" s="99"/>
      <c r="Q1784" s="74" t="str">
        <f t="shared" si="109"/>
        <v/>
      </c>
      <c r="R1784" s="74" t="b">
        <f t="shared" si="110"/>
        <v>1</v>
      </c>
      <c r="S1784" s="74" t="str">
        <f t="shared" si="111"/>
        <v/>
      </c>
    </row>
    <row r="1785" s="74" customFormat="1" ht="20.15" customHeight="1" spans="1:19">
      <c r="A1785" s="95"/>
      <c r="B1785" s="95"/>
      <c r="C1785" s="95"/>
      <c r="D1785" s="95"/>
      <c r="E1785" s="95"/>
      <c r="F1785" s="95"/>
      <c r="G1785" s="96"/>
      <c r="H1785" s="96"/>
      <c r="I1785" s="97"/>
      <c r="J1785" s="97"/>
      <c r="K1785" s="97"/>
      <c r="L1785" s="97"/>
      <c r="M1785" s="97"/>
      <c r="N1785" s="98" t="str">
        <f ca="1" t="shared" si="108"/>
        <v/>
      </c>
      <c r="O1785" s="98" t="str">
        <f ca="1">IF(A1785="","",IF(ISERROR(MATCH($I1785,SorP!B:B,0)),"",INDIRECT("'SorP'!$A$"&amp;MATCH($N1785&amp;$I1785,SorP!C:C,0))))</f>
        <v/>
      </c>
      <c r="P1785" s="99"/>
      <c r="Q1785" s="74" t="str">
        <f t="shared" si="109"/>
        <v/>
      </c>
      <c r="R1785" s="74" t="b">
        <f t="shared" si="110"/>
        <v>1</v>
      </c>
      <c r="S1785" s="74" t="str">
        <f t="shared" si="111"/>
        <v/>
      </c>
    </row>
    <row r="1786" s="74" customFormat="1" ht="20.15" customHeight="1" spans="1:19">
      <c r="A1786" s="95"/>
      <c r="B1786" s="95"/>
      <c r="C1786" s="95"/>
      <c r="D1786" s="95"/>
      <c r="E1786" s="95"/>
      <c r="F1786" s="95"/>
      <c r="G1786" s="96"/>
      <c r="H1786" s="96"/>
      <c r="I1786" s="97"/>
      <c r="J1786" s="97"/>
      <c r="K1786" s="97"/>
      <c r="L1786" s="97"/>
      <c r="M1786" s="97"/>
      <c r="N1786" s="98" t="str">
        <f ca="1" t="shared" si="108"/>
        <v/>
      </c>
      <c r="O1786" s="98" t="str">
        <f ca="1">IF(A1786="","",IF(ISERROR(MATCH($I1786,SorP!B:B,0)),"",INDIRECT("'SorP'!$A$"&amp;MATCH($N1786&amp;$I1786,SorP!C:C,0))))</f>
        <v/>
      </c>
      <c r="P1786" s="99"/>
      <c r="Q1786" s="74" t="str">
        <f t="shared" si="109"/>
        <v/>
      </c>
      <c r="R1786" s="74" t="b">
        <f t="shared" si="110"/>
        <v>1</v>
      </c>
      <c r="S1786" s="74" t="str">
        <f t="shared" si="111"/>
        <v/>
      </c>
    </row>
    <row r="1787" s="74" customFormat="1" ht="20.15" customHeight="1" spans="1:19">
      <c r="A1787" s="95"/>
      <c r="B1787" s="95"/>
      <c r="C1787" s="95"/>
      <c r="D1787" s="95"/>
      <c r="E1787" s="95"/>
      <c r="F1787" s="95"/>
      <c r="G1787" s="96"/>
      <c r="H1787" s="96"/>
      <c r="I1787" s="97"/>
      <c r="J1787" s="97"/>
      <c r="K1787" s="97"/>
      <c r="L1787" s="97"/>
      <c r="M1787" s="97"/>
      <c r="N1787" s="98" t="str">
        <f ca="1" t="shared" si="108"/>
        <v/>
      </c>
      <c r="O1787" s="98" t="str">
        <f ca="1">IF(A1787="","",IF(ISERROR(MATCH($I1787,SorP!B:B,0)),"",INDIRECT("'SorP'!$A$"&amp;MATCH($N1787&amp;$I1787,SorP!C:C,0))))</f>
        <v/>
      </c>
      <c r="P1787" s="99"/>
      <c r="Q1787" s="74" t="str">
        <f t="shared" si="109"/>
        <v/>
      </c>
      <c r="R1787" s="74" t="b">
        <f t="shared" si="110"/>
        <v>1</v>
      </c>
      <c r="S1787" s="74" t="str">
        <f t="shared" si="111"/>
        <v/>
      </c>
    </row>
    <row r="1788" s="74" customFormat="1" ht="20.15" customHeight="1" spans="1:19">
      <c r="A1788" s="95"/>
      <c r="B1788" s="95"/>
      <c r="C1788" s="95"/>
      <c r="D1788" s="95"/>
      <c r="E1788" s="95"/>
      <c r="F1788" s="95"/>
      <c r="G1788" s="96"/>
      <c r="H1788" s="96"/>
      <c r="I1788" s="97"/>
      <c r="J1788" s="97"/>
      <c r="K1788" s="97"/>
      <c r="L1788" s="97"/>
      <c r="M1788" s="97"/>
      <c r="N1788" s="98" t="str">
        <f ca="1" t="shared" si="108"/>
        <v/>
      </c>
      <c r="O1788" s="98" t="str">
        <f ca="1">IF(A1788="","",IF(ISERROR(MATCH($I1788,SorP!B:B,0)),"",INDIRECT("'SorP'!$A$"&amp;MATCH($N1788&amp;$I1788,SorP!C:C,0))))</f>
        <v/>
      </c>
      <c r="P1788" s="99"/>
      <c r="Q1788" s="74" t="str">
        <f t="shared" si="109"/>
        <v/>
      </c>
      <c r="R1788" s="74" t="b">
        <f t="shared" si="110"/>
        <v>1</v>
      </c>
      <c r="S1788" s="74" t="str">
        <f t="shared" si="111"/>
        <v/>
      </c>
    </row>
    <row r="1789" s="74" customFormat="1" ht="20.15" customHeight="1" spans="1:19">
      <c r="A1789" s="95"/>
      <c r="B1789" s="95"/>
      <c r="C1789" s="95"/>
      <c r="D1789" s="95"/>
      <c r="E1789" s="95"/>
      <c r="F1789" s="95"/>
      <c r="G1789" s="96"/>
      <c r="H1789" s="96"/>
      <c r="I1789" s="97"/>
      <c r="J1789" s="97"/>
      <c r="K1789" s="97"/>
      <c r="L1789" s="97"/>
      <c r="M1789" s="97"/>
      <c r="N1789" s="98" t="str">
        <f ca="1" t="shared" si="108"/>
        <v/>
      </c>
      <c r="O1789" s="98" t="str">
        <f ca="1">IF(A1789="","",IF(ISERROR(MATCH($I1789,SorP!B:B,0)),"",INDIRECT("'SorP'!$A$"&amp;MATCH($N1789&amp;$I1789,SorP!C:C,0))))</f>
        <v/>
      </c>
      <c r="P1789" s="99"/>
      <c r="Q1789" s="74" t="str">
        <f t="shared" si="109"/>
        <v/>
      </c>
      <c r="R1789" s="74" t="b">
        <f t="shared" si="110"/>
        <v>1</v>
      </c>
      <c r="S1789" s="74" t="str">
        <f t="shared" si="111"/>
        <v/>
      </c>
    </row>
    <row r="1790" s="74" customFormat="1" ht="20.15" customHeight="1" spans="1:19">
      <c r="A1790" s="95"/>
      <c r="B1790" s="95"/>
      <c r="C1790" s="95"/>
      <c r="D1790" s="95"/>
      <c r="E1790" s="95"/>
      <c r="F1790" s="95"/>
      <c r="G1790" s="96"/>
      <c r="H1790" s="96"/>
      <c r="I1790" s="97"/>
      <c r="J1790" s="97"/>
      <c r="K1790" s="97"/>
      <c r="L1790" s="97"/>
      <c r="M1790" s="97"/>
      <c r="N1790" s="98" t="str">
        <f ca="1" t="shared" si="108"/>
        <v/>
      </c>
      <c r="O1790" s="98" t="str">
        <f ca="1">IF(A1790="","",IF(ISERROR(MATCH($I1790,SorP!B:B,0)),"",INDIRECT("'SorP'!$A$"&amp;MATCH($N1790&amp;$I1790,SorP!C:C,0))))</f>
        <v/>
      </c>
      <c r="P1790" s="99"/>
      <c r="Q1790" s="74" t="str">
        <f t="shared" si="109"/>
        <v/>
      </c>
      <c r="R1790" s="74" t="b">
        <f t="shared" si="110"/>
        <v>1</v>
      </c>
      <c r="S1790" s="74" t="str">
        <f t="shared" si="111"/>
        <v/>
      </c>
    </row>
    <row r="1791" s="74" customFormat="1" ht="20.15" customHeight="1" spans="1:19">
      <c r="A1791" s="95"/>
      <c r="B1791" s="95"/>
      <c r="C1791" s="95"/>
      <c r="D1791" s="95"/>
      <c r="E1791" s="95"/>
      <c r="F1791" s="95"/>
      <c r="G1791" s="96"/>
      <c r="H1791" s="96"/>
      <c r="I1791" s="97"/>
      <c r="J1791" s="97"/>
      <c r="K1791" s="97"/>
      <c r="L1791" s="97"/>
      <c r="M1791" s="97"/>
      <c r="N1791" s="98" t="str">
        <f ca="1" t="shared" si="108"/>
        <v/>
      </c>
      <c r="O1791" s="98" t="str">
        <f ca="1">IF(A1791="","",IF(ISERROR(MATCH($I1791,SorP!B:B,0)),"",INDIRECT("'SorP'!$A$"&amp;MATCH($N1791&amp;$I1791,SorP!C:C,0))))</f>
        <v/>
      </c>
      <c r="P1791" s="99"/>
      <c r="Q1791" s="74" t="str">
        <f t="shared" si="109"/>
        <v/>
      </c>
      <c r="R1791" s="74" t="b">
        <f t="shared" si="110"/>
        <v>1</v>
      </c>
      <c r="S1791" s="74" t="str">
        <f t="shared" si="111"/>
        <v/>
      </c>
    </row>
    <row r="1792" s="74" customFormat="1" ht="20.15" customHeight="1" spans="1:19">
      <c r="A1792" s="95"/>
      <c r="B1792" s="95"/>
      <c r="C1792" s="95"/>
      <c r="D1792" s="95"/>
      <c r="E1792" s="95"/>
      <c r="F1792" s="95"/>
      <c r="G1792" s="96"/>
      <c r="H1792" s="96"/>
      <c r="I1792" s="97"/>
      <c r="J1792" s="97"/>
      <c r="K1792" s="97"/>
      <c r="L1792" s="97"/>
      <c r="M1792" s="97"/>
      <c r="N1792" s="98" t="str">
        <f ca="1" t="shared" si="108"/>
        <v/>
      </c>
      <c r="O1792" s="98" t="str">
        <f ca="1">IF(A1792="","",IF(ISERROR(MATCH($I1792,SorP!B:B,0)),"",INDIRECT("'SorP'!$A$"&amp;MATCH($N1792&amp;$I1792,SorP!C:C,0))))</f>
        <v/>
      </c>
      <c r="P1792" s="99"/>
      <c r="Q1792" s="74" t="str">
        <f t="shared" si="109"/>
        <v/>
      </c>
      <c r="R1792" s="74" t="b">
        <f t="shared" si="110"/>
        <v>1</v>
      </c>
      <c r="S1792" s="74" t="str">
        <f t="shared" si="111"/>
        <v/>
      </c>
    </row>
    <row r="1793" s="74" customFormat="1" ht="20.15" customHeight="1" spans="1:19">
      <c r="A1793" s="95"/>
      <c r="B1793" s="95"/>
      <c r="C1793" s="95"/>
      <c r="D1793" s="95"/>
      <c r="E1793" s="95"/>
      <c r="F1793" s="95"/>
      <c r="G1793" s="96"/>
      <c r="H1793" s="96"/>
      <c r="I1793" s="97"/>
      <c r="J1793" s="97"/>
      <c r="K1793" s="97"/>
      <c r="L1793" s="97"/>
      <c r="M1793" s="97"/>
      <c r="N1793" s="98" t="str">
        <f ca="1" t="shared" si="108"/>
        <v/>
      </c>
      <c r="O1793" s="98" t="str">
        <f ca="1">IF(A1793="","",IF(ISERROR(MATCH($I1793,SorP!B:B,0)),"",INDIRECT("'SorP'!$A$"&amp;MATCH($N1793&amp;$I1793,SorP!C:C,0))))</f>
        <v/>
      </c>
      <c r="P1793" s="99"/>
      <c r="Q1793" s="74" t="str">
        <f t="shared" si="109"/>
        <v/>
      </c>
      <c r="R1793" s="74" t="b">
        <f t="shared" si="110"/>
        <v>1</v>
      </c>
      <c r="S1793" s="74" t="str">
        <f t="shared" si="111"/>
        <v/>
      </c>
    </row>
    <row r="1794" s="74" customFormat="1" ht="20.15" customHeight="1" spans="1:19">
      <c r="A1794" s="95"/>
      <c r="B1794" s="95"/>
      <c r="C1794" s="95"/>
      <c r="D1794" s="95"/>
      <c r="E1794" s="95"/>
      <c r="F1794" s="95"/>
      <c r="G1794" s="96"/>
      <c r="H1794" s="96"/>
      <c r="I1794" s="97"/>
      <c r="J1794" s="97"/>
      <c r="K1794" s="97"/>
      <c r="L1794" s="97"/>
      <c r="M1794" s="97"/>
      <c r="N1794" s="98" t="str">
        <f ca="1" t="shared" si="108"/>
        <v/>
      </c>
      <c r="O1794" s="98" t="str">
        <f ca="1">IF(A1794="","",IF(ISERROR(MATCH($I1794,SorP!B:B,0)),"",INDIRECT("'SorP'!$A$"&amp;MATCH($N1794&amp;$I1794,SorP!C:C,0))))</f>
        <v/>
      </c>
      <c r="P1794" s="99"/>
      <c r="Q1794" s="74" t="str">
        <f t="shared" si="109"/>
        <v/>
      </c>
      <c r="R1794" s="74" t="b">
        <f t="shared" si="110"/>
        <v>1</v>
      </c>
      <c r="S1794" s="74" t="str">
        <f t="shared" si="111"/>
        <v/>
      </c>
    </row>
    <row r="1795" s="74" customFormat="1" ht="20.15" customHeight="1" spans="1:19">
      <c r="A1795" s="95"/>
      <c r="B1795" s="95"/>
      <c r="C1795" s="95"/>
      <c r="D1795" s="95"/>
      <c r="E1795" s="95"/>
      <c r="F1795" s="95"/>
      <c r="G1795" s="96"/>
      <c r="H1795" s="96"/>
      <c r="I1795" s="97"/>
      <c r="J1795" s="97"/>
      <c r="K1795" s="97"/>
      <c r="L1795" s="97"/>
      <c r="M1795" s="97"/>
      <c r="N1795" s="98" t="str">
        <f ca="1" t="shared" si="108"/>
        <v/>
      </c>
      <c r="O1795" s="98" t="str">
        <f ca="1">IF(A1795="","",IF(ISERROR(MATCH($I1795,SorP!B:B,0)),"",INDIRECT("'SorP'!$A$"&amp;MATCH($N1795&amp;$I1795,SorP!C:C,0))))</f>
        <v/>
      </c>
      <c r="P1795" s="99"/>
      <c r="Q1795" s="74" t="str">
        <f t="shared" si="109"/>
        <v/>
      </c>
      <c r="R1795" s="74" t="b">
        <f t="shared" si="110"/>
        <v>1</v>
      </c>
      <c r="S1795" s="74" t="str">
        <f t="shared" si="111"/>
        <v/>
      </c>
    </row>
    <row r="1796" s="74" customFormat="1" ht="20.15" customHeight="1" spans="1:19">
      <c r="A1796" s="95"/>
      <c r="B1796" s="95"/>
      <c r="C1796" s="95"/>
      <c r="D1796" s="95"/>
      <c r="E1796" s="95"/>
      <c r="F1796" s="95"/>
      <c r="G1796" s="96"/>
      <c r="H1796" s="96"/>
      <c r="I1796" s="97"/>
      <c r="J1796" s="97"/>
      <c r="K1796" s="97"/>
      <c r="L1796" s="97"/>
      <c r="M1796" s="97"/>
      <c r="N1796" s="98" t="str">
        <f ca="1" t="shared" si="108"/>
        <v/>
      </c>
      <c r="O1796" s="98" t="str">
        <f ca="1">IF(A1796="","",IF(ISERROR(MATCH($I1796,SorP!B:B,0)),"",INDIRECT("'SorP'!$A$"&amp;MATCH($N1796&amp;$I1796,SorP!C:C,0))))</f>
        <v/>
      </c>
      <c r="P1796" s="99"/>
      <c r="Q1796" s="74" t="str">
        <f t="shared" si="109"/>
        <v/>
      </c>
      <c r="R1796" s="74" t="b">
        <f t="shared" si="110"/>
        <v>1</v>
      </c>
      <c r="S1796" s="74" t="str">
        <f t="shared" si="111"/>
        <v/>
      </c>
    </row>
    <row r="1797" s="74" customFormat="1" ht="20.15" customHeight="1" spans="1:19">
      <c r="A1797" s="95"/>
      <c r="B1797" s="95"/>
      <c r="C1797" s="95"/>
      <c r="D1797" s="95"/>
      <c r="E1797" s="95"/>
      <c r="F1797" s="95"/>
      <c r="G1797" s="96"/>
      <c r="H1797" s="96"/>
      <c r="I1797" s="97"/>
      <c r="J1797" s="97"/>
      <c r="K1797" s="97"/>
      <c r="L1797" s="97"/>
      <c r="M1797" s="97"/>
      <c r="N1797" s="98" t="str">
        <f ca="1" t="shared" ref="N1797:N1860" si="112">IF(A1797="","",IF(ISERROR(MATCH($F1797,CL,0)),"Unknown",INDIRECT("'C'!$A$"&amp;MATCH($F1797,CL,0)+1)))</f>
        <v/>
      </c>
      <c r="O1797" s="98" t="str">
        <f ca="1">IF(A1797="","",IF(ISERROR(MATCH($I1797,SorP!B:B,0)),"",INDIRECT("'SorP'!$A$"&amp;MATCH($N1797&amp;$I1797,SorP!C:C,0))))</f>
        <v/>
      </c>
      <c r="P1797" s="99"/>
      <c r="Q1797" s="74" t="str">
        <f t="shared" ref="Q1797:Q1860" si="113">A1797&amp;B1797</f>
        <v/>
      </c>
      <c r="R1797" s="74" t="b">
        <f t="shared" ref="R1797:R1860" si="114">OR(ISBLANK(B1797),ISBLANK(C1797))</f>
        <v>1</v>
      </c>
      <c r="S1797" s="74" t="str">
        <f t="shared" ref="S1797:S1860" si="115">IF(R1797,"",A1797&amp;"+")</f>
        <v/>
      </c>
    </row>
    <row r="1798" s="74" customFormat="1" ht="20.15" customHeight="1" spans="1:19">
      <c r="A1798" s="95"/>
      <c r="B1798" s="95"/>
      <c r="C1798" s="95"/>
      <c r="D1798" s="95"/>
      <c r="E1798" s="95"/>
      <c r="F1798" s="95"/>
      <c r="G1798" s="96"/>
      <c r="H1798" s="96"/>
      <c r="I1798" s="97"/>
      <c r="J1798" s="97"/>
      <c r="K1798" s="97"/>
      <c r="L1798" s="97"/>
      <c r="M1798" s="97"/>
      <c r="N1798" s="98" t="str">
        <f ca="1" t="shared" si="112"/>
        <v/>
      </c>
      <c r="O1798" s="98" t="str">
        <f ca="1">IF(A1798="","",IF(ISERROR(MATCH($I1798,SorP!B:B,0)),"",INDIRECT("'SorP'!$A$"&amp;MATCH($N1798&amp;$I1798,SorP!C:C,0))))</f>
        <v/>
      </c>
      <c r="P1798" s="99"/>
      <c r="Q1798" s="74" t="str">
        <f t="shared" si="113"/>
        <v/>
      </c>
      <c r="R1798" s="74" t="b">
        <f t="shared" si="114"/>
        <v>1</v>
      </c>
      <c r="S1798" s="74" t="str">
        <f t="shared" si="115"/>
        <v/>
      </c>
    </row>
    <row r="1799" s="74" customFormat="1" ht="20.15" customHeight="1" spans="1:19">
      <c r="A1799" s="95"/>
      <c r="B1799" s="95"/>
      <c r="C1799" s="95"/>
      <c r="D1799" s="95"/>
      <c r="E1799" s="95"/>
      <c r="F1799" s="95"/>
      <c r="G1799" s="96"/>
      <c r="H1799" s="96"/>
      <c r="I1799" s="97"/>
      <c r="J1799" s="97"/>
      <c r="K1799" s="97"/>
      <c r="L1799" s="97"/>
      <c r="M1799" s="97"/>
      <c r="N1799" s="98" t="str">
        <f ca="1" t="shared" si="112"/>
        <v/>
      </c>
      <c r="O1799" s="98" t="str">
        <f ca="1">IF(A1799="","",IF(ISERROR(MATCH($I1799,SorP!B:B,0)),"",INDIRECT("'SorP'!$A$"&amp;MATCH($N1799&amp;$I1799,SorP!C:C,0))))</f>
        <v/>
      </c>
      <c r="P1799" s="99"/>
      <c r="Q1799" s="74" t="str">
        <f t="shared" si="113"/>
        <v/>
      </c>
      <c r="R1799" s="74" t="b">
        <f t="shared" si="114"/>
        <v>1</v>
      </c>
      <c r="S1799" s="74" t="str">
        <f t="shared" si="115"/>
        <v/>
      </c>
    </row>
    <row r="1800" s="74" customFormat="1" ht="20.15" customHeight="1" spans="1:19">
      <c r="A1800" s="95"/>
      <c r="B1800" s="95"/>
      <c r="C1800" s="95"/>
      <c r="D1800" s="95"/>
      <c r="E1800" s="95"/>
      <c r="F1800" s="95"/>
      <c r="G1800" s="96"/>
      <c r="H1800" s="96"/>
      <c r="I1800" s="97"/>
      <c r="J1800" s="97"/>
      <c r="K1800" s="97"/>
      <c r="L1800" s="97"/>
      <c r="M1800" s="97"/>
      <c r="N1800" s="98" t="str">
        <f ca="1" t="shared" si="112"/>
        <v/>
      </c>
      <c r="O1800" s="98" t="str">
        <f ca="1">IF(A1800="","",IF(ISERROR(MATCH($I1800,SorP!B:B,0)),"",INDIRECT("'SorP'!$A$"&amp;MATCH($N1800&amp;$I1800,SorP!C:C,0))))</f>
        <v/>
      </c>
      <c r="P1800" s="99"/>
      <c r="Q1800" s="74" t="str">
        <f t="shared" si="113"/>
        <v/>
      </c>
      <c r="R1800" s="74" t="b">
        <f t="shared" si="114"/>
        <v>1</v>
      </c>
      <c r="S1800" s="74" t="str">
        <f t="shared" si="115"/>
        <v/>
      </c>
    </row>
    <row r="1801" s="74" customFormat="1" ht="20.15" customHeight="1" spans="1:19">
      <c r="A1801" s="95"/>
      <c r="B1801" s="95"/>
      <c r="C1801" s="95"/>
      <c r="D1801" s="95"/>
      <c r="E1801" s="95"/>
      <c r="F1801" s="95"/>
      <c r="G1801" s="96"/>
      <c r="H1801" s="96"/>
      <c r="I1801" s="97"/>
      <c r="J1801" s="97"/>
      <c r="K1801" s="97"/>
      <c r="L1801" s="97"/>
      <c r="M1801" s="97"/>
      <c r="N1801" s="98" t="str">
        <f ca="1" t="shared" si="112"/>
        <v/>
      </c>
      <c r="O1801" s="98" t="str">
        <f ca="1">IF(A1801="","",IF(ISERROR(MATCH($I1801,SorP!B:B,0)),"",INDIRECT("'SorP'!$A$"&amp;MATCH($N1801&amp;$I1801,SorP!C:C,0))))</f>
        <v/>
      </c>
      <c r="P1801" s="99"/>
      <c r="Q1801" s="74" t="str">
        <f t="shared" si="113"/>
        <v/>
      </c>
      <c r="R1801" s="74" t="b">
        <f t="shared" si="114"/>
        <v>1</v>
      </c>
      <c r="S1801" s="74" t="str">
        <f t="shared" si="115"/>
        <v/>
      </c>
    </row>
    <row r="1802" s="74" customFormat="1" ht="20.15" customHeight="1" spans="1:19">
      <c r="A1802" s="95"/>
      <c r="B1802" s="95"/>
      <c r="C1802" s="95"/>
      <c r="D1802" s="95"/>
      <c r="E1802" s="95"/>
      <c r="F1802" s="95"/>
      <c r="G1802" s="96"/>
      <c r="H1802" s="96"/>
      <c r="I1802" s="97"/>
      <c r="J1802" s="97"/>
      <c r="K1802" s="97"/>
      <c r="L1802" s="97"/>
      <c r="M1802" s="97"/>
      <c r="N1802" s="98" t="str">
        <f ca="1" t="shared" si="112"/>
        <v/>
      </c>
      <c r="O1802" s="98" t="str">
        <f ca="1">IF(A1802="","",IF(ISERROR(MATCH($I1802,SorP!B:B,0)),"",INDIRECT("'SorP'!$A$"&amp;MATCH($N1802&amp;$I1802,SorP!C:C,0))))</f>
        <v/>
      </c>
      <c r="P1802" s="99"/>
      <c r="Q1802" s="74" t="str">
        <f t="shared" si="113"/>
        <v/>
      </c>
      <c r="R1802" s="74" t="b">
        <f t="shared" si="114"/>
        <v>1</v>
      </c>
      <c r="S1802" s="74" t="str">
        <f t="shared" si="115"/>
        <v/>
      </c>
    </row>
    <row r="1803" s="74" customFormat="1" ht="20.15" customHeight="1" spans="1:19">
      <c r="A1803" s="95"/>
      <c r="B1803" s="95"/>
      <c r="C1803" s="95"/>
      <c r="D1803" s="95"/>
      <c r="E1803" s="95"/>
      <c r="F1803" s="95"/>
      <c r="G1803" s="96"/>
      <c r="H1803" s="96"/>
      <c r="I1803" s="97"/>
      <c r="J1803" s="97"/>
      <c r="K1803" s="97"/>
      <c r="L1803" s="97"/>
      <c r="M1803" s="97"/>
      <c r="N1803" s="98" t="str">
        <f ca="1" t="shared" si="112"/>
        <v/>
      </c>
      <c r="O1803" s="98" t="str">
        <f ca="1">IF(A1803="","",IF(ISERROR(MATCH($I1803,SorP!B:B,0)),"",INDIRECT("'SorP'!$A$"&amp;MATCH($N1803&amp;$I1803,SorP!C:C,0))))</f>
        <v/>
      </c>
      <c r="P1803" s="99"/>
      <c r="Q1803" s="74" t="str">
        <f t="shared" si="113"/>
        <v/>
      </c>
      <c r="R1803" s="74" t="b">
        <f t="shared" si="114"/>
        <v>1</v>
      </c>
      <c r="S1803" s="74" t="str">
        <f t="shared" si="115"/>
        <v/>
      </c>
    </row>
    <row r="1804" s="74" customFormat="1" ht="20.15" customHeight="1" spans="1:19">
      <c r="A1804" s="95"/>
      <c r="B1804" s="95"/>
      <c r="C1804" s="95"/>
      <c r="D1804" s="95"/>
      <c r="E1804" s="95"/>
      <c r="F1804" s="95"/>
      <c r="G1804" s="96"/>
      <c r="H1804" s="96"/>
      <c r="I1804" s="97"/>
      <c r="J1804" s="97"/>
      <c r="K1804" s="97"/>
      <c r="L1804" s="97"/>
      <c r="M1804" s="97"/>
      <c r="N1804" s="98" t="str">
        <f ca="1" t="shared" si="112"/>
        <v/>
      </c>
      <c r="O1804" s="98" t="str">
        <f ca="1">IF(A1804="","",IF(ISERROR(MATCH($I1804,SorP!B:B,0)),"",INDIRECT("'SorP'!$A$"&amp;MATCH($N1804&amp;$I1804,SorP!C:C,0))))</f>
        <v/>
      </c>
      <c r="P1804" s="99"/>
      <c r="Q1804" s="74" t="str">
        <f t="shared" si="113"/>
        <v/>
      </c>
      <c r="R1804" s="74" t="b">
        <f t="shared" si="114"/>
        <v>1</v>
      </c>
      <c r="S1804" s="74" t="str">
        <f t="shared" si="115"/>
        <v/>
      </c>
    </row>
    <row r="1805" s="74" customFormat="1" ht="20.15" customHeight="1" spans="1:19">
      <c r="A1805" s="95"/>
      <c r="B1805" s="95"/>
      <c r="C1805" s="95"/>
      <c r="D1805" s="95"/>
      <c r="E1805" s="95"/>
      <c r="F1805" s="95"/>
      <c r="G1805" s="96"/>
      <c r="H1805" s="96"/>
      <c r="I1805" s="97"/>
      <c r="J1805" s="97"/>
      <c r="K1805" s="97"/>
      <c r="L1805" s="97"/>
      <c r="M1805" s="97"/>
      <c r="N1805" s="98" t="str">
        <f ca="1" t="shared" si="112"/>
        <v/>
      </c>
      <c r="O1805" s="98" t="str">
        <f ca="1">IF(A1805="","",IF(ISERROR(MATCH($I1805,SorP!B:B,0)),"",INDIRECT("'SorP'!$A$"&amp;MATCH($N1805&amp;$I1805,SorP!C:C,0))))</f>
        <v/>
      </c>
      <c r="P1805" s="99"/>
      <c r="Q1805" s="74" t="str">
        <f t="shared" si="113"/>
        <v/>
      </c>
      <c r="R1805" s="74" t="b">
        <f t="shared" si="114"/>
        <v>1</v>
      </c>
      <c r="S1805" s="74" t="str">
        <f t="shared" si="115"/>
        <v/>
      </c>
    </row>
    <row r="1806" s="74" customFormat="1" ht="20.15" customHeight="1" spans="1:19">
      <c r="A1806" s="95"/>
      <c r="B1806" s="95"/>
      <c r="C1806" s="95"/>
      <c r="D1806" s="95"/>
      <c r="E1806" s="95"/>
      <c r="F1806" s="95"/>
      <c r="G1806" s="96"/>
      <c r="H1806" s="96"/>
      <c r="I1806" s="97"/>
      <c r="J1806" s="97"/>
      <c r="K1806" s="97"/>
      <c r="L1806" s="97"/>
      <c r="M1806" s="97"/>
      <c r="N1806" s="98" t="str">
        <f ca="1" t="shared" si="112"/>
        <v/>
      </c>
      <c r="O1806" s="98" t="str">
        <f ca="1">IF(A1806="","",IF(ISERROR(MATCH($I1806,SorP!B:B,0)),"",INDIRECT("'SorP'!$A$"&amp;MATCH($N1806&amp;$I1806,SorP!C:C,0))))</f>
        <v/>
      </c>
      <c r="P1806" s="99"/>
      <c r="Q1806" s="74" t="str">
        <f t="shared" si="113"/>
        <v/>
      </c>
      <c r="R1806" s="74" t="b">
        <f t="shared" si="114"/>
        <v>1</v>
      </c>
      <c r="S1806" s="74" t="str">
        <f t="shared" si="115"/>
        <v/>
      </c>
    </row>
    <row r="1807" s="74" customFormat="1" ht="20.15" customHeight="1" spans="1:19">
      <c r="A1807" s="95"/>
      <c r="B1807" s="95"/>
      <c r="C1807" s="95"/>
      <c r="D1807" s="95"/>
      <c r="E1807" s="95"/>
      <c r="F1807" s="95"/>
      <c r="G1807" s="96"/>
      <c r="H1807" s="96"/>
      <c r="I1807" s="97"/>
      <c r="J1807" s="97"/>
      <c r="K1807" s="97"/>
      <c r="L1807" s="97"/>
      <c r="M1807" s="97"/>
      <c r="N1807" s="98" t="str">
        <f ca="1" t="shared" si="112"/>
        <v/>
      </c>
      <c r="O1807" s="98" t="str">
        <f ca="1">IF(A1807="","",IF(ISERROR(MATCH($I1807,SorP!B:B,0)),"",INDIRECT("'SorP'!$A$"&amp;MATCH($N1807&amp;$I1807,SorP!C:C,0))))</f>
        <v/>
      </c>
      <c r="P1807" s="99"/>
      <c r="Q1807" s="74" t="str">
        <f t="shared" si="113"/>
        <v/>
      </c>
      <c r="R1807" s="74" t="b">
        <f t="shared" si="114"/>
        <v>1</v>
      </c>
      <c r="S1807" s="74" t="str">
        <f t="shared" si="115"/>
        <v/>
      </c>
    </row>
    <row r="1808" s="74" customFormat="1" ht="20.15" customHeight="1" spans="1:19">
      <c r="A1808" s="95"/>
      <c r="B1808" s="95"/>
      <c r="C1808" s="95"/>
      <c r="D1808" s="95"/>
      <c r="E1808" s="95"/>
      <c r="F1808" s="95"/>
      <c r="G1808" s="96"/>
      <c r="H1808" s="96"/>
      <c r="I1808" s="97"/>
      <c r="J1808" s="97"/>
      <c r="K1808" s="97"/>
      <c r="L1808" s="97"/>
      <c r="M1808" s="97"/>
      <c r="N1808" s="98" t="str">
        <f ca="1" t="shared" si="112"/>
        <v/>
      </c>
      <c r="O1808" s="98" t="str">
        <f ca="1">IF(A1808="","",IF(ISERROR(MATCH($I1808,SorP!B:B,0)),"",INDIRECT("'SorP'!$A$"&amp;MATCH($N1808&amp;$I1808,SorP!C:C,0))))</f>
        <v/>
      </c>
      <c r="P1808" s="99"/>
      <c r="Q1808" s="74" t="str">
        <f t="shared" si="113"/>
        <v/>
      </c>
      <c r="R1808" s="74" t="b">
        <f t="shared" si="114"/>
        <v>1</v>
      </c>
      <c r="S1808" s="74" t="str">
        <f t="shared" si="115"/>
        <v/>
      </c>
    </row>
    <row r="1809" s="74" customFormat="1" ht="20.15" customHeight="1" spans="1:19">
      <c r="A1809" s="95"/>
      <c r="B1809" s="95"/>
      <c r="C1809" s="95"/>
      <c r="D1809" s="95"/>
      <c r="E1809" s="95"/>
      <c r="F1809" s="95"/>
      <c r="G1809" s="96"/>
      <c r="H1809" s="96"/>
      <c r="I1809" s="97"/>
      <c r="J1809" s="97"/>
      <c r="K1809" s="97"/>
      <c r="L1809" s="97"/>
      <c r="M1809" s="97"/>
      <c r="N1809" s="98" t="str">
        <f ca="1" t="shared" si="112"/>
        <v/>
      </c>
      <c r="O1809" s="98" t="str">
        <f ca="1">IF(A1809="","",IF(ISERROR(MATCH($I1809,SorP!B:B,0)),"",INDIRECT("'SorP'!$A$"&amp;MATCH($N1809&amp;$I1809,SorP!C:C,0))))</f>
        <v/>
      </c>
      <c r="P1809" s="99"/>
      <c r="Q1809" s="74" t="str">
        <f t="shared" si="113"/>
        <v/>
      </c>
      <c r="R1809" s="74" t="b">
        <f t="shared" si="114"/>
        <v>1</v>
      </c>
      <c r="S1809" s="74" t="str">
        <f t="shared" si="115"/>
        <v/>
      </c>
    </row>
    <row r="1810" s="74" customFormat="1" ht="20.15" customHeight="1" spans="1:19">
      <c r="A1810" s="95"/>
      <c r="B1810" s="95"/>
      <c r="C1810" s="95"/>
      <c r="D1810" s="95"/>
      <c r="E1810" s="95"/>
      <c r="F1810" s="95"/>
      <c r="G1810" s="96"/>
      <c r="H1810" s="96"/>
      <c r="I1810" s="97"/>
      <c r="J1810" s="97"/>
      <c r="K1810" s="97"/>
      <c r="L1810" s="97"/>
      <c r="M1810" s="97"/>
      <c r="N1810" s="98" t="str">
        <f ca="1" t="shared" si="112"/>
        <v/>
      </c>
      <c r="O1810" s="98" t="str">
        <f ca="1">IF(A1810="","",IF(ISERROR(MATCH($I1810,SorP!B:B,0)),"",INDIRECT("'SorP'!$A$"&amp;MATCH($N1810&amp;$I1810,SorP!C:C,0))))</f>
        <v/>
      </c>
      <c r="P1810" s="99"/>
      <c r="Q1810" s="74" t="str">
        <f t="shared" si="113"/>
        <v/>
      </c>
      <c r="R1810" s="74" t="b">
        <f t="shared" si="114"/>
        <v>1</v>
      </c>
      <c r="S1810" s="74" t="str">
        <f t="shared" si="115"/>
        <v/>
      </c>
    </row>
    <row r="1811" s="74" customFormat="1" ht="20.15" customHeight="1" spans="1:19">
      <c r="A1811" s="95"/>
      <c r="B1811" s="95"/>
      <c r="C1811" s="95"/>
      <c r="D1811" s="95"/>
      <c r="E1811" s="95"/>
      <c r="F1811" s="95"/>
      <c r="G1811" s="96"/>
      <c r="H1811" s="96"/>
      <c r="I1811" s="97"/>
      <c r="J1811" s="97"/>
      <c r="K1811" s="97"/>
      <c r="L1811" s="97"/>
      <c r="M1811" s="97"/>
      <c r="N1811" s="98" t="str">
        <f ca="1" t="shared" si="112"/>
        <v/>
      </c>
      <c r="O1811" s="98" t="str">
        <f ca="1">IF(A1811="","",IF(ISERROR(MATCH($I1811,SorP!B:B,0)),"",INDIRECT("'SorP'!$A$"&amp;MATCH($N1811&amp;$I1811,SorP!C:C,0))))</f>
        <v/>
      </c>
      <c r="P1811" s="99"/>
      <c r="Q1811" s="74" t="str">
        <f t="shared" si="113"/>
        <v/>
      </c>
      <c r="R1811" s="74" t="b">
        <f t="shared" si="114"/>
        <v>1</v>
      </c>
      <c r="S1811" s="74" t="str">
        <f t="shared" si="115"/>
        <v/>
      </c>
    </row>
    <row r="1812" s="74" customFormat="1" ht="20.15" customHeight="1" spans="1:19">
      <c r="A1812" s="95"/>
      <c r="B1812" s="95"/>
      <c r="C1812" s="95"/>
      <c r="D1812" s="95"/>
      <c r="E1812" s="95"/>
      <c r="F1812" s="95"/>
      <c r="G1812" s="96"/>
      <c r="H1812" s="96"/>
      <c r="I1812" s="97"/>
      <c r="J1812" s="97"/>
      <c r="K1812" s="97"/>
      <c r="L1812" s="97"/>
      <c r="M1812" s="97"/>
      <c r="N1812" s="98" t="str">
        <f ca="1" t="shared" si="112"/>
        <v/>
      </c>
      <c r="O1812" s="98" t="str">
        <f ca="1">IF(A1812="","",IF(ISERROR(MATCH($I1812,SorP!B:B,0)),"",INDIRECT("'SorP'!$A$"&amp;MATCH($N1812&amp;$I1812,SorP!C:C,0))))</f>
        <v/>
      </c>
      <c r="P1812" s="99"/>
      <c r="Q1812" s="74" t="str">
        <f t="shared" si="113"/>
        <v/>
      </c>
      <c r="R1812" s="74" t="b">
        <f t="shared" si="114"/>
        <v>1</v>
      </c>
      <c r="S1812" s="74" t="str">
        <f t="shared" si="115"/>
        <v/>
      </c>
    </row>
    <row r="1813" s="74" customFormat="1" ht="20.15" customHeight="1" spans="1:19">
      <c r="A1813" s="95"/>
      <c r="B1813" s="95"/>
      <c r="C1813" s="95"/>
      <c r="D1813" s="95"/>
      <c r="E1813" s="95"/>
      <c r="F1813" s="95"/>
      <c r="G1813" s="96"/>
      <c r="H1813" s="96"/>
      <c r="I1813" s="97"/>
      <c r="J1813" s="97"/>
      <c r="K1813" s="97"/>
      <c r="L1813" s="97"/>
      <c r="M1813" s="97"/>
      <c r="N1813" s="98" t="str">
        <f ca="1" t="shared" si="112"/>
        <v/>
      </c>
      <c r="O1813" s="98" t="str">
        <f ca="1">IF(A1813="","",IF(ISERROR(MATCH($I1813,SorP!B:B,0)),"",INDIRECT("'SorP'!$A$"&amp;MATCH($N1813&amp;$I1813,SorP!C:C,0))))</f>
        <v/>
      </c>
      <c r="P1813" s="99"/>
      <c r="Q1813" s="74" t="str">
        <f t="shared" si="113"/>
        <v/>
      </c>
      <c r="R1813" s="74" t="b">
        <f t="shared" si="114"/>
        <v>1</v>
      </c>
      <c r="S1813" s="74" t="str">
        <f t="shared" si="115"/>
        <v/>
      </c>
    </row>
    <row r="1814" s="74" customFormat="1" ht="20.15" customHeight="1" spans="1:19">
      <c r="A1814" s="95"/>
      <c r="B1814" s="95"/>
      <c r="C1814" s="95"/>
      <c r="D1814" s="95"/>
      <c r="E1814" s="95"/>
      <c r="F1814" s="95"/>
      <c r="G1814" s="96"/>
      <c r="H1814" s="96"/>
      <c r="I1814" s="97"/>
      <c r="J1814" s="97"/>
      <c r="K1814" s="97"/>
      <c r="L1814" s="97"/>
      <c r="M1814" s="97"/>
      <c r="N1814" s="98" t="str">
        <f ca="1" t="shared" si="112"/>
        <v/>
      </c>
      <c r="O1814" s="98" t="str">
        <f ca="1">IF(A1814="","",IF(ISERROR(MATCH($I1814,SorP!B:B,0)),"",INDIRECT("'SorP'!$A$"&amp;MATCH($N1814&amp;$I1814,SorP!C:C,0))))</f>
        <v/>
      </c>
      <c r="P1814" s="99"/>
      <c r="Q1814" s="74" t="str">
        <f t="shared" si="113"/>
        <v/>
      </c>
      <c r="R1814" s="74" t="b">
        <f t="shared" si="114"/>
        <v>1</v>
      </c>
      <c r="S1814" s="74" t="str">
        <f t="shared" si="115"/>
        <v/>
      </c>
    </row>
    <row r="1815" s="74" customFormat="1" ht="20.15" customHeight="1" spans="1:19">
      <c r="A1815" s="95"/>
      <c r="B1815" s="95"/>
      <c r="C1815" s="95"/>
      <c r="D1815" s="95"/>
      <c r="E1815" s="95"/>
      <c r="F1815" s="95"/>
      <c r="G1815" s="96"/>
      <c r="H1815" s="96"/>
      <c r="I1815" s="97"/>
      <c r="J1815" s="97"/>
      <c r="K1815" s="97"/>
      <c r="L1815" s="97"/>
      <c r="M1815" s="97"/>
      <c r="N1815" s="98" t="str">
        <f ca="1" t="shared" si="112"/>
        <v/>
      </c>
      <c r="O1815" s="98" t="str">
        <f ca="1">IF(A1815="","",IF(ISERROR(MATCH($I1815,SorP!B:B,0)),"",INDIRECT("'SorP'!$A$"&amp;MATCH($N1815&amp;$I1815,SorP!C:C,0))))</f>
        <v/>
      </c>
      <c r="P1815" s="99"/>
      <c r="Q1815" s="74" t="str">
        <f t="shared" si="113"/>
        <v/>
      </c>
      <c r="R1815" s="74" t="b">
        <f t="shared" si="114"/>
        <v>1</v>
      </c>
      <c r="S1815" s="74" t="str">
        <f t="shared" si="115"/>
        <v/>
      </c>
    </row>
    <row r="1816" s="74" customFormat="1" ht="20.15" customHeight="1" spans="1:19">
      <c r="A1816" s="95"/>
      <c r="B1816" s="95"/>
      <c r="C1816" s="95"/>
      <c r="D1816" s="95"/>
      <c r="E1816" s="95"/>
      <c r="F1816" s="95"/>
      <c r="G1816" s="96"/>
      <c r="H1816" s="96"/>
      <c r="I1816" s="97"/>
      <c r="J1816" s="97"/>
      <c r="K1816" s="97"/>
      <c r="L1816" s="97"/>
      <c r="M1816" s="97"/>
      <c r="N1816" s="98" t="str">
        <f ca="1" t="shared" si="112"/>
        <v/>
      </c>
      <c r="O1816" s="98" t="str">
        <f ca="1">IF(A1816="","",IF(ISERROR(MATCH($I1816,SorP!B:B,0)),"",INDIRECT("'SorP'!$A$"&amp;MATCH($N1816&amp;$I1816,SorP!C:C,0))))</f>
        <v/>
      </c>
      <c r="P1816" s="99"/>
      <c r="Q1816" s="74" t="str">
        <f t="shared" si="113"/>
        <v/>
      </c>
      <c r="R1816" s="74" t="b">
        <f t="shared" si="114"/>
        <v>1</v>
      </c>
      <c r="S1816" s="74" t="str">
        <f t="shared" si="115"/>
        <v/>
      </c>
    </row>
    <row r="1817" s="74" customFormat="1" ht="20.15" customHeight="1" spans="1:19">
      <c r="A1817" s="95"/>
      <c r="B1817" s="95"/>
      <c r="C1817" s="95"/>
      <c r="D1817" s="95"/>
      <c r="E1817" s="95"/>
      <c r="F1817" s="95"/>
      <c r="G1817" s="96"/>
      <c r="H1817" s="96"/>
      <c r="I1817" s="97"/>
      <c r="J1817" s="97"/>
      <c r="K1817" s="97"/>
      <c r="L1817" s="97"/>
      <c r="M1817" s="97"/>
      <c r="N1817" s="98" t="str">
        <f ca="1" t="shared" si="112"/>
        <v/>
      </c>
      <c r="O1817" s="98" t="str">
        <f ca="1">IF(A1817="","",IF(ISERROR(MATCH($I1817,SorP!B:B,0)),"",INDIRECT("'SorP'!$A$"&amp;MATCH($N1817&amp;$I1817,SorP!C:C,0))))</f>
        <v/>
      </c>
      <c r="P1817" s="99"/>
      <c r="Q1817" s="74" t="str">
        <f t="shared" si="113"/>
        <v/>
      </c>
      <c r="R1817" s="74" t="b">
        <f t="shared" si="114"/>
        <v>1</v>
      </c>
      <c r="S1817" s="74" t="str">
        <f t="shared" si="115"/>
        <v/>
      </c>
    </row>
    <row r="1818" s="74" customFormat="1" ht="20.15" customHeight="1" spans="1:19">
      <c r="A1818" s="95"/>
      <c r="B1818" s="95"/>
      <c r="C1818" s="95"/>
      <c r="D1818" s="95"/>
      <c r="E1818" s="95"/>
      <c r="F1818" s="95"/>
      <c r="G1818" s="96"/>
      <c r="H1818" s="96"/>
      <c r="I1818" s="97"/>
      <c r="J1818" s="97"/>
      <c r="K1818" s="97"/>
      <c r="L1818" s="97"/>
      <c r="M1818" s="97"/>
      <c r="N1818" s="98" t="str">
        <f ca="1" t="shared" si="112"/>
        <v/>
      </c>
      <c r="O1818" s="98" t="str">
        <f ca="1">IF(A1818="","",IF(ISERROR(MATCH($I1818,SorP!B:B,0)),"",INDIRECT("'SorP'!$A$"&amp;MATCH($N1818&amp;$I1818,SorP!C:C,0))))</f>
        <v/>
      </c>
      <c r="P1818" s="99"/>
      <c r="Q1818" s="74" t="str">
        <f t="shared" si="113"/>
        <v/>
      </c>
      <c r="R1818" s="74" t="b">
        <f t="shared" si="114"/>
        <v>1</v>
      </c>
      <c r="S1818" s="74" t="str">
        <f t="shared" si="115"/>
        <v/>
      </c>
    </row>
    <row r="1819" s="74" customFormat="1" ht="20.15" customHeight="1" spans="1:19">
      <c r="A1819" s="95"/>
      <c r="B1819" s="95"/>
      <c r="C1819" s="95"/>
      <c r="D1819" s="95"/>
      <c r="E1819" s="95"/>
      <c r="F1819" s="95"/>
      <c r="G1819" s="96"/>
      <c r="H1819" s="96"/>
      <c r="I1819" s="97"/>
      <c r="J1819" s="97"/>
      <c r="K1819" s="97"/>
      <c r="L1819" s="97"/>
      <c r="M1819" s="97"/>
      <c r="N1819" s="98" t="str">
        <f ca="1" t="shared" si="112"/>
        <v/>
      </c>
      <c r="O1819" s="98" t="str">
        <f ca="1">IF(A1819="","",IF(ISERROR(MATCH($I1819,SorP!B:B,0)),"",INDIRECT("'SorP'!$A$"&amp;MATCH($N1819&amp;$I1819,SorP!C:C,0))))</f>
        <v/>
      </c>
      <c r="P1819" s="99"/>
      <c r="Q1819" s="74" t="str">
        <f t="shared" si="113"/>
        <v/>
      </c>
      <c r="R1819" s="74" t="b">
        <f t="shared" si="114"/>
        <v>1</v>
      </c>
      <c r="S1819" s="74" t="str">
        <f t="shared" si="115"/>
        <v/>
      </c>
    </row>
    <row r="1820" s="74" customFormat="1" ht="20.15" customHeight="1" spans="1:19">
      <c r="A1820" s="95"/>
      <c r="B1820" s="95"/>
      <c r="C1820" s="95"/>
      <c r="D1820" s="95"/>
      <c r="E1820" s="95"/>
      <c r="F1820" s="95"/>
      <c r="G1820" s="96"/>
      <c r="H1820" s="96"/>
      <c r="I1820" s="97"/>
      <c r="J1820" s="97"/>
      <c r="K1820" s="97"/>
      <c r="L1820" s="97"/>
      <c r="M1820" s="97"/>
      <c r="N1820" s="98" t="str">
        <f ca="1" t="shared" si="112"/>
        <v/>
      </c>
      <c r="O1820" s="98" t="str">
        <f ca="1">IF(A1820="","",IF(ISERROR(MATCH($I1820,SorP!B:B,0)),"",INDIRECT("'SorP'!$A$"&amp;MATCH($N1820&amp;$I1820,SorP!C:C,0))))</f>
        <v/>
      </c>
      <c r="P1820" s="99"/>
      <c r="Q1820" s="74" t="str">
        <f t="shared" si="113"/>
        <v/>
      </c>
      <c r="R1820" s="74" t="b">
        <f t="shared" si="114"/>
        <v>1</v>
      </c>
      <c r="S1820" s="74" t="str">
        <f t="shared" si="115"/>
        <v/>
      </c>
    </row>
    <row r="1821" s="74" customFormat="1" ht="20.15" customHeight="1" spans="1:19">
      <c r="A1821" s="95"/>
      <c r="B1821" s="95"/>
      <c r="C1821" s="95"/>
      <c r="D1821" s="95"/>
      <c r="E1821" s="95"/>
      <c r="F1821" s="95"/>
      <c r="G1821" s="96"/>
      <c r="H1821" s="96"/>
      <c r="I1821" s="97"/>
      <c r="J1821" s="97"/>
      <c r="K1821" s="97"/>
      <c r="L1821" s="97"/>
      <c r="M1821" s="97"/>
      <c r="N1821" s="98" t="str">
        <f ca="1" t="shared" si="112"/>
        <v/>
      </c>
      <c r="O1821" s="98" t="str">
        <f ca="1">IF(A1821="","",IF(ISERROR(MATCH($I1821,SorP!B:B,0)),"",INDIRECT("'SorP'!$A$"&amp;MATCH($N1821&amp;$I1821,SorP!C:C,0))))</f>
        <v/>
      </c>
      <c r="P1821" s="99"/>
      <c r="Q1821" s="74" t="str">
        <f t="shared" si="113"/>
        <v/>
      </c>
      <c r="R1821" s="74" t="b">
        <f t="shared" si="114"/>
        <v>1</v>
      </c>
      <c r="S1821" s="74" t="str">
        <f t="shared" si="115"/>
        <v/>
      </c>
    </row>
    <row r="1822" s="74" customFormat="1" ht="20.15" customHeight="1" spans="1:19">
      <c r="A1822" s="95"/>
      <c r="B1822" s="95"/>
      <c r="C1822" s="95"/>
      <c r="D1822" s="95"/>
      <c r="E1822" s="95"/>
      <c r="F1822" s="95"/>
      <c r="G1822" s="96"/>
      <c r="H1822" s="96"/>
      <c r="I1822" s="97"/>
      <c r="J1822" s="97"/>
      <c r="K1822" s="97"/>
      <c r="L1822" s="97"/>
      <c r="M1822" s="97"/>
      <c r="N1822" s="98" t="str">
        <f ca="1" t="shared" si="112"/>
        <v/>
      </c>
      <c r="O1822" s="98" t="str">
        <f ca="1">IF(A1822="","",IF(ISERROR(MATCH($I1822,SorP!B:B,0)),"",INDIRECT("'SorP'!$A$"&amp;MATCH($N1822&amp;$I1822,SorP!C:C,0))))</f>
        <v/>
      </c>
      <c r="P1822" s="99"/>
      <c r="Q1822" s="74" t="str">
        <f t="shared" si="113"/>
        <v/>
      </c>
      <c r="R1822" s="74" t="b">
        <f t="shared" si="114"/>
        <v>1</v>
      </c>
      <c r="S1822" s="74" t="str">
        <f t="shared" si="115"/>
        <v/>
      </c>
    </row>
    <row r="1823" s="74" customFormat="1" ht="20.15" customHeight="1" spans="1:19">
      <c r="A1823" s="95"/>
      <c r="B1823" s="95"/>
      <c r="C1823" s="95"/>
      <c r="D1823" s="95"/>
      <c r="E1823" s="95"/>
      <c r="F1823" s="95"/>
      <c r="G1823" s="96"/>
      <c r="H1823" s="96"/>
      <c r="I1823" s="97"/>
      <c r="J1823" s="97"/>
      <c r="K1823" s="97"/>
      <c r="L1823" s="97"/>
      <c r="M1823" s="97"/>
      <c r="N1823" s="98" t="str">
        <f ca="1" t="shared" si="112"/>
        <v/>
      </c>
      <c r="O1823" s="98" t="str">
        <f ca="1">IF(A1823="","",IF(ISERROR(MATCH($I1823,SorP!B:B,0)),"",INDIRECT("'SorP'!$A$"&amp;MATCH($N1823&amp;$I1823,SorP!C:C,0))))</f>
        <v/>
      </c>
      <c r="P1823" s="99"/>
      <c r="Q1823" s="74" t="str">
        <f t="shared" si="113"/>
        <v/>
      </c>
      <c r="R1823" s="74" t="b">
        <f t="shared" si="114"/>
        <v>1</v>
      </c>
      <c r="S1823" s="74" t="str">
        <f t="shared" si="115"/>
        <v/>
      </c>
    </row>
    <row r="1824" s="74" customFormat="1" ht="20.15" customHeight="1" spans="1:19">
      <c r="A1824" s="95"/>
      <c r="B1824" s="95"/>
      <c r="C1824" s="95"/>
      <c r="D1824" s="95"/>
      <c r="E1824" s="95"/>
      <c r="F1824" s="95"/>
      <c r="G1824" s="96"/>
      <c r="H1824" s="96"/>
      <c r="I1824" s="97"/>
      <c r="J1824" s="97"/>
      <c r="K1824" s="97"/>
      <c r="L1824" s="97"/>
      <c r="M1824" s="97"/>
      <c r="N1824" s="98" t="str">
        <f ca="1" t="shared" si="112"/>
        <v/>
      </c>
      <c r="O1824" s="98" t="str">
        <f ca="1">IF(A1824="","",IF(ISERROR(MATCH($I1824,SorP!B:B,0)),"",INDIRECT("'SorP'!$A$"&amp;MATCH($N1824&amp;$I1824,SorP!C:C,0))))</f>
        <v/>
      </c>
      <c r="P1824" s="99"/>
      <c r="Q1824" s="74" t="str">
        <f t="shared" si="113"/>
        <v/>
      </c>
      <c r="R1824" s="74" t="b">
        <f t="shared" si="114"/>
        <v>1</v>
      </c>
      <c r="S1824" s="74" t="str">
        <f t="shared" si="115"/>
        <v/>
      </c>
    </row>
    <row r="1825" s="74" customFormat="1" ht="20.15" customHeight="1" spans="1:19">
      <c r="A1825" s="95"/>
      <c r="B1825" s="95"/>
      <c r="C1825" s="95"/>
      <c r="D1825" s="95"/>
      <c r="E1825" s="95"/>
      <c r="F1825" s="95"/>
      <c r="G1825" s="96"/>
      <c r="H1825" s="96"/>
      <c r="I1825" s="97"/>
      <c r="J1825" s="97"/>
      <c r="K1825" s="97"/>
      <c r="L1825" s="97"/>
      <c r="M1825" s="97"/>
      <c r="N1825" s="98" t="str">
        <f ca="1" t="shared" si="112"/>
        <v/>
      </c>
      <c r="O1825" s="98" t="str">
        <f ca="1">IF(A1825="","",IF(ISERROR(MATCH($I1825,SorP!B:B,0)),"",INDIRECT("'SorP'!$A$"&amp;MATCH($N1825&amp;$I1825,SorP!C:C,0))))</f>
        <v/>
      </c>
      <c r="P1825" s="99"/>
      <c r="Q1825" s="74" t="str">
        <f t="shared" si="113"/>
        <v/>
      </c>
      <c r="R1825" s="74" t="b">
        <f t="shared" si="114"/>
        <v>1</v>
      </c>
      <c r="S1825" s="74" t="str">
        <f t="shared" si="115"/>
        <v/>
      </c>
    </row>
    <row r="1826" s="74" customFormat="1" ht="20.15" customHeight="1" spans="1:19">
      <c r="A1826" s="95"/>
      <c r="B1826" s="95"/>
      <c r="C1826" s="95"/>
      <c r="D1826" s="95"/>
      <c r="E1826" s="95"/>
      <c r="F1826" s="95"/>
      <c r="G1826" s="96"/>
      <c r="H1826" s="96"/>
      <c r="I1826" s="97"/>
      <c r="J1826" s="97"/>
      <c r="K1826" s="97"/>
      <c r="L1826" s="97"/>
      <c r="M1826" s="97"/>
      <c r="N1826" s="98" t="str">
        <f ca="1" t="shared" si="112"/>
        <v/>
      </c>
      <c r="O1826" s="98" t="str">
        <f ca="1">IF(A1826="","",IF(ISERROR(MATCH($I1826,SorP!B:B,0)),"",INDIRECT("'SorP'!$A$"&amp;MATCH($N1826&amp;$I1826,SorP!C:C,0))))</f>
        <v/>
      </c>
      <c r="P1826" s="99"/>
      <c r="Q1826" s="74" t="str">
        <f t="shared" si="113"/>
        <v/>
      </c>
      <c r="R1826" s="74" t="b">
        <f t="shared" si="114"/>
        <v>1</v>
      </c>
      <c r="S1826" s="74" t="str">
        <f t="shared" si="115"/>
        <v/>
      </c>
    </row>
    <row r="1827" s="74" customFormat="1" ht="20.15" customHeight="1" spans="1:19">
      <c r="A1827" s="95"/>
      <c r="B1827" s="95"/>
      <c r="C1827" s="95"/>
      <c r="D1827" s="95"/>
      <c r="E1827" s="95"/>
      <c r="F1827" s="95"/>
      <c r="G1827" s="96"/>
      <c r="H1827" s="96"/>
      <c r="I1827" s="97"/>
      <c r="J1827" s="97"/>
      <c r="K1827" s="97"/>
      <c r="L1827" s="97"/>
      <c r="M1827" s="97"/>
      <c r="N1827" s="98" t="str">
        <f ca="1" t="shared" si="112"/>
        <v/>
      </c>
      <c r="O1827" s="98" t="str">
        <f ca="1">IF(A1827="","",IF(ISERROR(MATCH($I1827,SorP!B:B,0)),"",INDIRECT("'SorP'!$A$"&amp;MATCH($N1827&amp;$I1827,SorP!C:C,0))))</f>
        <v/>
      </c>
      <c r="P1827" s="99"/>
      <c r="Q1827" s="74" t="str">
        <f t="shared" si="113"/>
        <v/>
      </c>
      <c r="R1827" s="74" t="b">
        <f t="shared" si="114"/>
        <v>1</v>
      </c>
      <c r="S1827" s="74" t="str">
        <f t="shared" si="115"/>
        <v/>
      </c>
    </row>
    <row r="1828" s="74" customFormat="1" ht="20.15" customHeight="1" spans="1:19">
      <c r="A1828" s="95"/>
      <c r="B1828" s="95"/>
      <c r="C1828" s="95"/>
      <c r="D1828" s="95"/>
      <c r="E1828" s="95"/>
      <c r="F1828" s="95"/>
      <c r="G1828" s="96"/>
      <c r="H1828" s="96"/>
      <c r="I1828" s="97"/>
      <c r="J1828" s="97"/>
      <c r="K1828" s="97"/>
      <c r="L1828" s="97"/>
      <c r="M1828" s="97"/>
      <c r="N1828" s="98" t="str">
        <f ca="1" t="shared" si="112"/>
        <v/>
      </c>
      <c r="O1828" s="98" t="str">
        <f ca="1">IF(A1828="","",IF(ISERROR(MATCH($I1828,SorP!B:B,0)),"",INDIRECT("'SorP'!$A$"&amp;MATCH($N1828&amp;$I1828,SorP!C:C,0))))</f>
        <v/>
      </c>
      <c r="P1828" s="99"/>
      <c r="Q1828" s="74" t="str">
        <f t="shared" si="113"/>
        <v/>
      </c>
      <c r="R1828" s="74" t="b">
        <f t="shared" si="114"/>
        <v>1</v>
      </c>
      <c r="S1828" s="74" t="str">
        <f t="shared" si="115"/>
        <v/>
      </c>
    </row>
    <row r="1829" s="74" customFormat="1" ht="20.15" customHeight="1" spans="1:19">
      <c r="A1829" s="95"/>
      <c r="B1829" s="95"/>
      <c r="C1829" s="95"/>
      <c r="D1829" s="95"/>
      <c r="E1829" s="95"/>
      <c r="F1829" s="95"/>
      <c r="G1829" s="96"/>
      <c r="H1829" s="96"/>
      <c r="I1829" s="97"/>
      <c r="J1829" s="97"/>
      <c r="K1829" s="97"/>
      <c r="L1829" s="97"/>
      <c r="M1829" s="97"/>
      <c r="N1829" s="98" t="str">
        <f ca="1" t="shared" si="112"/>
        <v/>
      </c>
      <c r="O1829" s="98" t="str">
        <f ca="1">IF(A1829="","",IF(ISERROR(MATCH($I1829,SorP!B:B,0)),"",INDIRECT("'SorP'!$A$"&amp;MATCH($N1829&amp;$I1829,SorP!C:C,0))))</f>
        <v/>
      </c>
      <c r="P1829" s="99"/>
      <c r="Q1829" s="74" t="str">
        <f t="shared" si="113"/>
        <v/>
      </c>
      <c r="R1829" s="74" t="b">
        <f t="shared" si="114"/>
        <v>1</v>
      </c>
      <c r="S1829" s="74" t="str">
        <f t="shared" si="115"/>
        <v/>
      </c>
    </row>
    <row r="1830" s="74" customFormat="1" ht="20.15" customHeight="1" spans="1:19">
      <c r="A1830" s="95"/>
      <c r="B1830" s="95"/>
      <c r="C1830" s="95"/>
      <c r="D1830" s="95"/>
      <c r="E1830" s="95"/>
      <c r="F1830" s="95"/>
      <c r="G1830" s="96"/>
      <c r="H1830" s="96"/>
      <c r="I1830" s="97"/>
      <c r="J1830" s="97"/>
      <c r="K1830" s="97"/>
      <c r="L1830" s="97"/>
      <c r="M1830" s="97"/>
      <c r="N1830" s="98" t="str">
        <f ca="1" t="shared" si="112"/>
        <v/>
      </c>
      <c r="O1830" s="98" t="str">
        <f ca="1">IF(A1830="","",IF(ISERROR(MATCH($I1830,SorP!B:B,0)),"",INDIRECT("'SorP'!$A$"&amp;MATCH($N1830&amp;$I1830,SorP!C:C,0))))</f>
        <v/>
      </c>
      <c r="P1830" s="99"/>
      <c r="Q1830" s="74" t="str">
        <f t="shared" si="113"/>
        <v/>
      </c>
      <c r="R1830" s="74" t="b">
        <f t="shared" si="114"/>
        <v>1</v>
      </c>
      <c r="S1830" s="74" t="str">
        <f t="shared" si="115"/>
        <v/>
      </c>
    </row>
    <row r="1831" s="74" customFormat="1" ht="20.15" customHeight="1" spans="1:19">
      <c r="A1831" s="95"/>
      <c r="B1831" s="95"/>
      <c r="C1831" s="95"/>
      <c r="D1831" s="95"/>
      <c r="E1831" s="95"/>
      <c r="F1831" s="95"/>
      <c r="G1831" s="96"/>
      <c r="H1831" s="96"/>
      <c r="I1831" s="97"/>
      <c r="J1831" s="97"/>
      <c r="K1831" s="97"/>
      <c r="L1831" s="97"/>
      <c r="M1831" s="97"/>
      <c r="N1831" s="98" t="str">
        <f ca="1" t="shared" si="112"/>
        <v/>
      </c>
      <c r="O1831" s="98" t="str">
        <f ca="1">IF(A1831="","",IF(ISERROR(MATCH($I1831,SorP!B:B,0)),"",INDIRECT("'SorP'!$A$"&amp;MATCH($N1831&amp;$I1831,SorP!C:C,0))))</f>
        <v/>
      </c>
      <c r="P1831" s="99"/>
      <c r="Q1831" s="74" t="str">
        <f t="shared" si="113"/>
        <v/>
      </c>
      <c r="R1831" s="74" t="b">
        <f t="shared" si="114"/>
        <v>1</v>
      </c>
      <c r="S1831" s="74" t="str">
        <f t="shared" si="115"/>
        <v/>
      </c>
    </row>
    <row r="1832" s="74" customFormat="1" ht="20.15" customHeight="1" spans="1:19">
      <c r="A1832" s="95"/>
      <c r="B1832" s="95"/>
      <c r="C1832" s="95"/>
      <c r="D1832" s="95"/>
      <c r="E1832" s="95"/>
      <c r="F1832" s="95"/>
      <c r="G1832" s="96"/>
      <c r="H1832" s="96"/>
      <c r="I1832" s="97"/>
      <c r="J1832" s="97"/>
      <c r="K1832" s="97"/>
      <c r="L1832" s="97"/>
      <c r="M1832" s="97"/>
      <c r="N1832" s="98" t="str">
        <f ca="1" t="shared" si="112"/>
        <v/>
      </c>
      <c r="O1832" s="98" t="str">
        <f ca="1">IF(A1832="","",IF(ISERROR(MATCH($I1832,SorP!B:B,0)),"",INDIRECT("'SorP'!$A$"&amp;MATCH($N1832&amp;$I1832,SorP!C:C,0))))</f>
        <v/>
      </c>
      <c r="P1832" s="99"/>
      <c r="Q1832" s="74" t="str">
        <f t="shared" si="113"/>
        <v/>
      </c>
      <c r="R1832" s="74" t="b">
        <f t="shared" si="114"/>
        <v>1</v>
      </c>
      <c r="S1832" s="74" t="str">
        <f t="shared" si="115"/>
        <v/>
      </c>
    </row>
    <row r="1833" s="74" customFormat="1" ht="20.15" customHeight="1" spans="1:19">
      <c r="A1833" s="95"/>
      <c r="B1833" s="95"/>
      <c r="C1833" s="95"/>
      <c r="D1833" s="95"/>
      <c r="E1833" s="95"/>
      <c r="F1833" s="95"/>
      <c r="G1833" s="96"/>
      <c r="H1833" s="96"/>
      <c r="I1833" s="97"/>
      <c r="J1833" s="97"/>
      <c r="K1833" s="97"/>
      <c r="L1833" s="97"/>
      <c r="M1833" s="97"/>
      <c r="N1833" s="98" t="str">
        <f ca="1" t="shared" si="112"/>
        <v/>
      </c>
      <c r="O1833" s="98" t="str">
        <f ca="1">IF(A1833="","",IF(ISERROR(MATCH($I1833,SorP!B:B,0)),"",INDIRECT("'SorP'!$A$"&amp;MATCH($N1833&amp;$I1833,SorP!C:C,0))))</f>
        <v/>
      </c>
      <c r="P1833" s="99"/>
      <c r="Q1833" s="74" t="str">
        <f t="shared" si="113"/>
        <v/>
      </c>
      <c r="R1833" s="74" t="b">
        <f t="shared" si="114"/>
        <v>1</v>
      </c>
      <c r="S1833" s="74" t="str">
        <f t="shared" si="115"/>
        <v/>
      </c>
    </row>
    <row r="1834" s="74" customFormat="1" ht="20.15" customHeight="1" spans="1:19">
      <c r="A1834" s="95"/>
      <c r="B1834" s="95"/>
      <c r="C1834" s="95"/>
      <c r="D1834" s="95"/>
      <c r="E1834" s="95"/>
      <c r="F1834" s="95"/>
      <c r="G1834" s="96"/>
      <c r="H1834" s="96"/>
      <c r="I1834" s="97"/>
      <c r="J1834" s="97"/>
      <c r="K1834" s="97"/>
      <c r="L1834" s="97"/>
      <c r="M1834" s="97"/>
      <c r="N1834" s="98" t="str">
        <f ca="1" t="shared" si="112"/>
        <v/>
      </c>
      <c r="O1834" s="98" t="str">
        <f ca="1">IF(A1834="","",IF(ISERROR(MATCH($I1834,SorP!B:B,0)),"",INDIRECT("'SorP'!$A$"&amp;MATCH($N1834&amp;$I1834,SorP!C:C,0))))</f>
        <v/>
      </c>
      <c r="P1834" s="99"/>
      <c r="Q1834" s="74" t="str">
        <f t="shared" si="113"/>
        <v/>
      </c>
      <c r="R1834" s="74" t="b">
        <f t="shared" si="114"/>
        <v>1</v>
      </c>
      <c r="S1834" s="74" t="str">
        <f t="shared" si="115"/>
        <v/>
      </c>
    </row>
    <row r="1835" s="74" customFormat="1" ht="20.15" customHeight="1" spans="1:19">
      <c r="A1835" s="95"/>
      <c r="B1835" s="95"/>
      <c r="C1835" s="95"/>
      <c r="D1835" s="95"/>
      <c r="E1835" s="95"/>
      <c r="F1835" s="95"/>
      <c r="G1835" s="96"/>
      <c r="H1835" s="96"/>
      <c r="I1835" s="97"/>
      <c r="J1835" s="97"/>
      <c r="K1835" s="97"/>
      <c r="L1835" s="97"/>
      <c r="M1835" s="97"/>
      <c r="N1835" s="98" t="str">
        <f ca="1" t="shared" si="112"/>
        <v/>
      </c>
      <c r="O1835" s="98" t="str">
        <f ca="1">IF(A1835="","",IF(ISERROR(MATCH($I1835,SorP!B:B,0)),"",INDIRECT("'SorP'!$A$"&amp;MATCH($N1835&amp;$I1835,SorP!C:C,0))))</f>
        <v/>
      </c>
      <c r="P1835" s="99"/>
      <c r="Q1835" s="74" t="str">
        <f t="shared" si="113"/>
        <v/>
      </c>
      <c r="R1835" s="74" t="b">
        <f t="shared" si="114"/>
        <v>1</v>
      </c>
      <c r="S1835" s="74" t="str">
        <f t="shared" si="115"/>
        <v/>
      </c>
    </row>
    <row r="1836" s="74" customFormat="1" ht="20.15" customHeight="1" spans="1:19">
      <c r="A1836" s="95"/>
      <c r="B1836" s="95"/>
      <c r="C1836" s="95"/>
      <c r="D1836" s="95"/>
      <c r="E1836" s="95"/>
      <c r="F1836" s="95"/>
      <c r="G1836" s="96"/>
      <c r="H1836" s="96"/>
      <c r="I1836" s="97"/>
      <c r="J1836" s="97"/>
      <c r="K1836" s="97"/>
      <c r="L1836" s="97"/>
      <c r="M1836" s="97"/>
      <c r="N1836" s="98" t="str">
        <f ca="1" t="shared" si="112"/>
        <v/>
      </c>
      <c r="O1836" s="98" t="str">
        <f ca="1">IF(A1836="","",IF(ISERROR(MATCH($I1836,SorP!B:B,0)),"",INDIRECT("'SorP'!$A$"&amp;MATCH($N1836&amp;$I1836,SorP!C:C,0))))</f>
        <v/>
      </c>
      <c r="P1836" s="99"/>
      <c r="Q1836" s="74" t="str">
        <f t="shared" si="113"/>
        <v/>
      </c>
      <c r="R1836" s="74" t="b">
        <f t="shared" si="114"/>
        <v>1</v>
      </c>
      <c r="S1836" s="74" t="str">
        <f t="shared" si="115"/>
        <v/>
      </c>
    </row>
    <row r="1837" s="74" customFormat="1" ht="20.15" customHeight="1" spans="1:19">
      <c r="A1837" s="95"/>
      <c r="B1837" s="95"/>
      <c r="C1837" s="95"/>
      <c r="D1837" s="95"/>
      <c r="E1837" s="95"/>
      <c r="F1837" s="95"/>
      <c r="G1837" s="96"/>
      <c r="H1837" s="96"/>
      <c r="I1837" s="97"/>
      <c r="J1837" s="97"/>
      <c r="K1837" s="97"/>
      <c r="L1837" s="97"/>
      <c r="M1837" s="97"/>
      <c r="N1837" s="98" t="str">
        <f ca="1" t="shared" si="112"/>
        <v/>
      </c>
      <c r="O1837" s="98" t="str">
        <f ca="1">IF(A1837="","",IF(ISERROR(MATCH($I1837,SorP!B:B,0)),"",INDIRECT("'SorP'!$A$"&amp;MATCH($N1837&amp;$I1837,SorP!C:C,0))))</f>
        <v/>
      </c>
      <c r="P1837" s="99"/>
      <c r="Q1837" s="74" t="str">
        <f t="shared" si="113"/>
        <v/>
      </c>
      <c r="R1837" s="74" t="b">
        <f t="shared" si="114"/>
        <v>1</v>
      </c>
      <c r="S1837" s="74" t="str">
        <f t="shared" si="115"/>
        <v/>
      </c>
    </row>
    <row r="1838" s="74" customFormat="1" ht="20.15" customHeight="1" spans="1:19">
      <c r="A1838" s="95"/>
      <c r="B1838" s="95"/>
      <c r="C1838" s="95"/>
      <c r="D1838" s="95"/>
      <c r="E1838" s="95"/>
      <c r="F1838" s="95"/>
      <c r="G1838" s="96"/>
      <c r="H1838" s="96"/>
      <c r="I1838" s="97"/>
      <c r="J1838" s="97"/>
      <c r="K1838" s="97"/>
      <c r="L1838" s="97"/>
      <c r="M1838" s="97"/>
      <c r="N1838" s="98" t="str">
        <f ca="1" t="shared" si="112"/>
        <v/>
      </c>
      <c r="O1838" s="98" t="str">
        <f ca="1">IF(A1838="","",IF(ISERROR(MATCH($I1838,SorP!B:B,0)),"",INDIRECT("'SorP'!$A$"&amp;MATCH($N1838&amp;$I1838,SorP!C:C,0))))</f>
        <v/>
      </c>
      <c r="P1838" s="99"/>
      <c r="Q1838" s="74" t="str">
        <f t="shared" si="113"/>
        <v/>
      </c>
      <c r="R1838" s="74" t="b">
        <f t="shared" si="114"/>
        <v>1</v>
      </c>
      <c r="S1838" s="74" t="str">
        <f t="shared" si="115"/>
        <v/>
      </c>
    </row>
    <row r="1839" s="74" customFormat="1" ht="20.15" customHeight="1" spans="1:19">
      <c r="A1839" s="95"/>
      <c r="B1839" s="95"/>
      <c r="C1839" s="95"/>
      <c r="D1839" s="95"/>
      <c r="E1839" s="95"/>
      <c r="F1839" s="95"/>
      <c r="G1839" s="96"/>
      <c r="H1839" s="96"/>
      <c r="I1839" s="97"/>
      <c r="J1839" s="97"/>
      <c r="K1839" s="97"/>
      <c r="L1839" s="97"/>
      <c r="M1839" s="97"/>
      <c r="N1839" s="98" t="str">
        <f ca="1" t="shared" si="112"/>
        <v/>
      </c>
      <c r="O1839" s="98" t="str">
        <f ca="1">IF(A1839="","",IF(ISERROR(MATCH($I1839,SorP!B:B,0)),"",INDIRECT("'SorP'!$A$"&amp;MATCH($N1839&amp;$I1839,SorP!C:C,0))))</f>
        <v/>
      </c>
      <c r="P1839" s="99"/>
      <c r="Q1839" s="74" t="str">
        <f t="shared" si="113"/>
        <v/>
      </c>
      <c r="R1839" s="74" t="b">
        <f t="shared" si="114"/>
        <v>1</v>
      </c>
      <c r="S1839" s="74" t="str">
        <f t="shared" si="115"/>
        <v/>
      </c>
    </row>
    <row r="1840" s="74" customFormat="1" ht="20.15" customHeight="1" spans="1:19">
      <c r="A1840" s="95"/>
      <c r="B1840" s="95"/>
      <c r="C1840" s="95"/>
      <c r="D1840" s="95"/>
      <c r="E1840" s="95"/>
      <c r="F1840" s="95"/>
      <c r="G1840" s="96"/>
      <c r="H1840" s="96"/>
      <c r="I1840" s="97"/>
      <c r="J1840" s="97"/>
      <c r="K1840" s="97"/>
      <c r="L1840" s="97"/>
      <c r="M1840" s="97"/>
      <c r="N1840" s="98" t="str">
        <f ca="1" t="shared" si="112"/>
        <v/>
      </c>
      <c r="O1840" s="98" t="str">
        <f ca="1">IF(A1840="","",IF(ISERROR(MATCH($I1840,SorP!B:B,0)),"",INDIRECT("'SorP'!$A$"&amp;MATCH($N1840&amp;$I1840,SorP!C:C,0))))</f>
        <v/>
      </c>
      <c r="P1840" s="99"/>
      <c r="Q1840" s="74" t="str">
        <f t="shared" si="113"/>
        <v/>
      </c>
      <c r="R1840" s="74" t="b">
        <f t="shared" si="114"/>
        <v>1</v>
      </c>
      <c r="S1840" s="74" t="str">
        <f t="shared" si="115"/>
        <v/>
      </c>
    </row>
    <row r="1841" s="74" customFormat="1" ht="20.15" customHeight="1" spans="1:19">
      <c r="A1841" s="95"/>
      <c r="B1841" s="95"/>
      <c r="C1841" s="95"/>
      <c r="D1841" s="95"/>
      <c r="E1841" s="95"/>
      <c r="F1841" s="95"/>
      <c r="G1841" s="96"/>
      <c r="H1841" s="96"/>
      <c r="I1841" s="97"/>
      <c r="J1841" s="97"/>
      <c r="K1841" s="97"/>
      <c r="L1841" s="97"/>
      <c r="M1841" s="97"/>
      <c r="N1841" s="98" t="str">
        <f ca="1" t="shared" si="112"/>
        <v/>
      </c>
      <c r="O1841" s="98" t="str">
        <f ca="1">IF(A1841="","",IF(ISERROR(MATCH($I1841,SorP!B:B,0)),"",INDIRECT("'SorP'!$A$"&amp;MATCH($N1841&amp;$I1841,SorP!C:C,0))))</f>
        <v/>
      </c>
      <c r="P1841" s="99"/>
      <c r="Q1841" s="74" t="str">
        <f t="shared" si="113"/>
        <v/>
      </c>
      <c r="R1841" s="74" t="b">
        <f t="shared" si="114"/>
        <v>1</v>
      </c>
      <c r="S1841" s="74" t="str">
        <f t="shared" si="115"/>
        <v/>
      </c>
    </row>
    <row r="1842" s="74" customFormat="1" ht="20.15" customHeight="1" spans="1:19">
      <c r="A1842" s="95"/>
      <c r="B1842" s="95"/>
      <c r="C1842" s="95"/>
      <c r="D1842" s="95"/>
      <c r="E1842" s="95"/>
      <c r="F1842" s="95"/>
      <c r="G1842" s="96"/>
      <c r="H1842" s="96"/>
      <c r="I1842" s="97"/>
      <c r="J1842" s="97"/>
      <c r="K1842" s="97"/>
      <c r="L1842" s="97"/>
      <c r="M1842" s="97"/>
      <c r="N1842" s="98" t="str">
        <f ca="1" t="shared" si="112"/>
        <v/>
      </c>
      <c r="O1842" s="98" t="str">
        <f ca="1">IF(A1842="","",IF(ISERROR(MATCH($I1842,SorP!B:B,0)),"",INDIRECT("'SorP'!$A$"&amp;MATCH($N1842&amp;$I1842,SorP!C:C,0))))</f>
        <v/>
      </c>
      <c r="P1842" s="99"/>
      <c r="Q1842" s="74" t="str">
        <f t="shared" si="113"/>
        <v/>
      </c>
      <c r="R1842" s="74" t="b">
        <f t="shared" si="114"/>
        <v>1</v>
      </c>
      <c r="S1842" s="74" t="str">
        <f t="shared" si="115"/>
        <v/>
      </c>
    </row>
    <row r="1843" s="74" customFormat="1" ht="20.15" customHeight="1" spans="1:19">
      <c r="A1843" s="95"/>
      <c r="B1843" s="95"/>
      <c r="C1843" s="95"/>
      <c r="D1843" s="95"/>
      <c r="E1843" s="95"/>
      <c r="F1843" s="95"/>
      <c r="G1843" s="96"/>
      <c r="H1843" s="96"/>
      <c r="I1843" s="97"/>
      <c r="J1843" s="97"/>
      <c r="K1843" s="97"/>
      <c r="L1843" s="97"/>
      <c r="M1843" s="97"/>
      <c r="N1843" s="98" t="str">
        <f ca="1" t="shared" si="112"/>
        <v/>
      </c>
      <c r="O1843" s="98" t="str">
        <f ca="1">IF(A1843="","",IF(ISERROR(MATCH($I1843,SorP!B:B,0)),"",INDIRECT("'SorP'!$A$"&amp;MATCH($N1843&amp;$I1843,SorP!C:C,0))))</f>
        <v/>
      </c>
      <c r="P1843" s="99"/>
      <c r="Q1843" s="74" t="str">
        <f t="shared" si="113"/>
        <v/>
      </c>
      <c r="R1843" s="74" t="b">
        <f t="shared" si="114"/>
        <v>1</v>
      </c>
      <c r="S1843" s="74" t="str">
        <f t="shared" si="115"/>
        <v/>
      </c>
    </row>
    <row r="1844" s="74" customFormat="1" ht="20.15" customHeight="1" spans="1:19">
      <c r="A1844" s="95"/>
      <c r="B1844" s="95"/>
      <c r="C1844" s="95"/>
      <c r="D1844" s="95"/>
      <c r="E1844" s="95"/>
      <c r="F1844" s="95"/>
      <c r="G1844" s="96"/>
      <c r="H1844" s="96"/>
      <c r="I1844" s="97"/>
      <c r="J1844" s="97"/>
      <c r="K1844" s="97"/>
      <c r="L1844" s="97"/>
      <c r="M1844" s="97"/>
      <c r="N1844" s="98" t="str">
        <f ca="1" t="shared" si="112"/>
        <v/>
      </c>
      <c r="O1844" s="98" t="str">
        <f ca="1">IF(A1844="","",IF(ISERROR(MATCH($I1844,SorP!B:B,0)),"",INDIRECT("'SorP'!$A$"&amp;MATCH($N1844&amp;$I1844,SorP!C:C,0))))</f>
        <v/>
      </c>
      <c r="P1844" s="99"/>
      <c r="Q1844" s="74" t="str">
        <f t="shared" si="113"/>
        <v/>
      </c>
      <c r="R1844" s="74" t="b">
        <f t="shared" si="114"/>
        <v>1</v>
      </c>
      <c r="S1844" s="74" t="str">
        <f t="shared" si="115"/>
        <v/>
      </c>
    </row>
    <row r="1845" s="74" customFormat="1" ht="20.15" customHeight="1" spans="1:19">
      <c r="A1845" s="95"/>
      <c r="B1845" s="95"/>
      <c r="C1845" s="95"/>
      <c r="D1845" s="95"/>
      <c r="E1845" s="95"/>
      <c r="F1845" s="95"/>
      <c r="G1845" s="96"/>
      <c r="H1845" s="96"/>
      <c r="I1845" s="97"/>
      <c r="J1845" s="97"/>
      <c r="K1845" s="97"/>
      <c r="L1845" s="97"/>
      <c r="M1845" s="97"/>
      <c r="N1845" s="98" t="str">
        <f ca="1" t="shared" si="112"/>
        <v/>
      </c>
      <c r="O1845" s="98" t="str">
        <f ca="1">IF(A1845="","",IF(ISERROR(MATCH($I1845,SorP!B:B,0)),"",INDIRECT("'SorP'!$A$"&amp;MATCH($N1845&amp;$I1845,SorP!C:C,0))))</f>
        <v/>
      </c>
      <c r="P1845" s="99"/>
      <c r="Q1845" s="74" t="str">
        <f t="shared" si="113"/>
        <v/>
      </c>
      <c r="R1845" s="74" t="b">
        <f t="shared" si="114"/>
        <v>1</v>
      </c>
      <c r="S1845" s="74" t="str">
        <f t="shared" si="115"/>
        <v/>
      </c>
    </row>
    <row r="1846" s="74" customFormat="1" ht="20.15" customHeight="1" spans="1:19">
      <c r="A1846" s="95"/>
      <c r="B1846" s="95"/>
      <c r="C1846" s="95"/>
      <c r="D1846" s="95"/>
      <c r="E1846" s="95"/>
      <c r="F1846" s="95"/>
      <c r="G1846" s="96"/>
      <c r="H1846" s="96"/>
      <c r="I1846" s="97"/>
      <c r="J1846" s="97"/>
      <c r="K1846" s="97"/>
      <c r="L1846" s="97"/>
      <c r="M1846" s="97"/>
      <c r="N1846" s="98" t="str">
        <f ca="1" t="shared" si="112"/>
        <v/>
      </c>
      <c r="O1846" s="98" t="str">
        <f ca="1">IF(A1846="","",IF(ISERROR(MATCH($I1846,SorP!B:B,0)),"",INDIRECT("'SorP'!$A$"&amp;MATCH($N1846&amp;$I1846,SorP!C:C,0))))</f>
        <v/>
      </c>
      <c r="P1846" s="99"/>
      <c r="Q1846" s="74" t="str">
        <f t="shared" si="113"/>
        <v/>
      </c>
      <c r="R1846" s="74" t="b">
        <f t="shared" si="114"/>
        <v>1</v>
      </c>
      <c r="S1846" s="74" t="str">
        <f t="shared" si="115"/>
        <v/>
      </c>
    </row>
    <row r="1847" s="74" customFormat="1" ht="20.15" customHeight="1" spans="1:19">
      <c r="A1847" s="95"/>
      <c r="B1847" s="95"/>
      <c r="C1847" s="95"/>
      <c r="D1847" s="95"/>
      <c r="E1847" s="95"/>
      <c r="F1847" s="95"/>
      <c r="G1847" s="96"/>
      <c r="H1847" s="96"/>
      <c r="I1847" s="97"/>
      <c r="J1847" s="97"/>
      <c r="K1847" s="97"/>
      <c r="L1847" s="97"/>
      <c r="M1847" s="97"/>
      <c r="N1847" s="98" t="str">
        <f ca="1" t="shared" si="112"/>
        <v/>
      </c>
      <c r="O1847" s="98" t="str">
        <f ca="1">IF(A1847="","",IF(ISERROR(MATCH($I1847,SorP!B:B,0)),"",INDIRECT("'SorP'!$A$"&amp;MATCH($N1847&amp;$I1847,SorP!C:C,0))))</f>
        <v/>
      </c>
      <c r="P1847" s="99"/>
      <c r="Q1847" s="74" t="str">
        <f t="shared" si="113"/>
        <v/>
      </c>
      <c r="R1847" s="74" t="b">
        <f t="shared" si="114"/>
        <v>1</v>
      </c>
      <c r="S1847" s="74" t="str">
        <f t="shared" si="115"/>
        <v/>
      </c>
    </row>
    <row r="1848" s="74" customFormat="1" ht="20.15" customHeight="1" spans="1:19">
      <c r="A1848" s="95"/>
      <c r="B1848" s="95"/>
      <c r="C1848" s="95"/>
      <c r="D1848" s="95"/>
      <c r="E1848" s="95"/>
      <c r="F1848" s="95"/>
      <c r="G1848" s="96"/>
      <c r="H1848" s="96"/>
      <c r="I1848" s="97"/>
      <c r="J1848" s="97"/>
      <c r="K1848" s="97"/>
      <c r="L1848" s="97"/>
      <c r="M1848" s="97"/>
      <c r="N1848" s="98" t="str">
        <f ca="1" t="shared" si="112"/>
        <v/>
      </c>
      <c r="O1848" s="98" t="str">
        <f ca="1">IF(A1848="","",IF(ISERROR(MATCH($I1848,SorP!B:B,0)),"",INDIRECT("'SorP'!$A$"&amp;MATCH($N1848&amp;$I1848,SorP!C:C,0))))</f>
        <v/>
      </c>
      <c r="P1848" s="99"/>
      <c r="Q1848" s="74" t="str">
        <f t="shared" si="113"/>
        <v/>
      </c>
      <c r="R1848" s="74" t="b">
        <f t="shared" si="114"/>
        <v>1</v>
      </c>
      <c r="S1848" s="74" t="str">
        <f t="shared" si="115"/>
        <v/>
      </c>
    </row>
    <row r="1849" s="74" customFormat="1" ht="20.15" customHeight="1" spans="1:19">
      <c r="A1849" s="95"/>
      <c r="B1849" s="95"/>
      <c r="C1849" s="95"/>
      <c r="D1849" s="95"/>
      <c r="E1849" s="95"/>
      <c r="F1849" s="95"/>
      <c r="G1849" s="96"/>
      <c r="H1849" s="96"/>
      <c r="I1849" s="97"/>
      <c r="J1849" s="97"/>
      <c r="K1849" s="97"/>
      <c r="L1849" s="97"/>
      <c r="M1849" s="97"/>
      <c r="N1849" s="98" t="str">
        <f ca="1" t="shared" si="112"/>
        <v/>
      </c>
      <c r="O1849" s="98" t="str">
        <f ca="1">IF(A1849="","",IF(ISERROR(MATCH($I1849,SorP!B:B,0)),"",INDIRECT("'SorP'!$A$"&amp;MATCH($N1849&amp;$I1849,SorP!C:C,0))))</f>
        <v/>
      </c>
      <c r="P1849" s="99"/>
      <c r="Q1849" s="74" t="str">
        <f t="shared" si="113"/>
        <v/>
      </c>
      <c r="R1849" s="74" t="b">
        <f t="shared" si="114"/>
        <v>1</v>
      </c>
      <c r="S1849" s="74" t="str">
        <f t="shared" si="115"/>
        <v/>
      </c>
    </row>
    <row r="1850" s="74" customFormat="1" ht="20.15" customHeight="1" spans="1:19">
      <c r="A1850" s="95"/>
      <c r="B1850" s="95"/>
      <c r="C1850" s="95"/>
      <c r="D1850" s="95"/>
      <c r="E1850" s="95"/>
      <c r="F1850" s="95"/>
      <c r="G1850" s="96"/>
      <c r="H1850" s="96"/>
      <c r="I1850" s="97"/>
      <c r="J1850" s="97"/>
      <c r="K1850" s="97"/>
      <c r="L1850" s="97"/>
      <c r="M1850" s="97"/>
      <c r="N1850" s="98" t="str">
        <f ca="1" t="shared" si="112"/>
        <v/>
      </c>
      <c r="O1850" s="98" t="str">
        <f ca="1">IF(A1850="","",IF(ISERROR(MATCH($I1850,SorP!B:B,0)),"",INDIRECT("'SorP'!$A$"&amp;MATCH($N1850&amp;$I1850,SorP!C:C,0))))</f>
        <v/>
      </c>
      <c r="P1850" s="99"/>
      <c r="Q1850" s="74" t="str">
        <f t="shared" si="113"/>
        <v/>
      </c>
      <c r="R1850" s="74" t="b">
        <f t="shared" si="114"/>
        <v>1</v>
      </c>
      <c r="S1850" s="74" t="str">
        <f t="shared" si="115"/>
        <v/>
      </c>
    </row>
    <row r="1851" s="74" customFormat="1" ht="20.15" customHeight="1" spans="1:19">
      <c r="A1851" s="95"/>
      <c r="B1851" s="95"/>
      <c r="C1851" s="95"/>
      <c r="D1851" s="95"/>
      <c r="E1851" s="95"/>
      <c r="F1851" s="95"/>
      <c r="G1851" s="96"/>
      <c r="H1851" s="96"/>
      <c r="I1851" s="97"/>
      <c r="J1851" s="97"/>
      <c r="K1851" s="97"/>
      <c r="L1851" s="97"/>
      <c r="M1851" s="97"/>
      <c r="N1851" s="98" t="str">
        <f ca="1" t="shared" si="112"/>
        <v/>
      </c>
      <c r="O1851" s="98" t="str">
        <f ca="1">IF(A1851="","",IF(ISERROR(MATCH($I1851,SorP!B:B,0)),"",INDIRECT("'SorP'!$A$"&amp;MATCH($N1851&amp;$I1851,SorP!C:C,0))))</f>
        <v/>
      </c>
      <c r="P1851" s="99"/>
      <c r="Q1851" s="74" t="str">
        <f t="shared" si="113"/>
        <v/>
      </c>
      <c r="R1851" s="74" t="b">
        <f t="shared" si="114"/>
        <v>1</v>
      </c>
      <c r="S1851" s="74" t="str">
        <f t="shared" si="115"/>
        <v/>
      </c>
    </row>
    <row r="1852" s="74" customFormat="1" ht="20.15" customHeight="1" spans="1:19">
      <c r="A1852" s="95"/>
      <c r="B1852" s="95"/>
      <c r="C1852" s="95"/>
      <c r="D1852" s="95"/>
      <c r="E1852" s="95"/>
      <c r="F1852" s="95"/>
      <c r="G1852" s="96"/>
      <c r="H1852" s="96"/>
      <c r="I1852" s="97"/>
      <c r="J1852" s="97"/>
      <c r="K1852" s="97"/>
      <c r="L1852" s="97"/>
      <c r="M1852" s="97"/>
      <c r="N1852" s="98" t="str">
        <f ca="1" t="shared" si="112"/>
        <v/>
      </c>
      <c r="O1852" s="98" t="str">
        <f ca="1">IF(A1852="","",IF(ISERROR(MATCH($I1852,SorP!B:B,0)),"",INDIRECT("'SorP'!$A$"&amp;MATCH($N1852&amp;$I1852,SorP!C:C,0))))</f>
        <v/>
      </c>
      <c r="P1852" s="99"/>
      <c r="Q1852" s="74" t="str">
        <f t="shared" si="113"/>
        <v/>
      </c>
      <c r="R1852" s="74" t="b">
        <f t="shared" si="114"/>
        <v>1</v>
      </c>
      <c r="S1852" s="74" t="str">
        <f t="shared" si="115"/>
        <v/>
      </c>
    </row>
    <row r="1853" s="74" customFormat="1" ht="20.15" customHeight="1" spans="1:19">
      <c r="A1853" s="95"/>
      <c r="B1853" s="95"/>
      <c r="C1853" s="95"/>
      <c r="D1853" s="95"/>
      <c r="E1853" s="95"/>
      <c r="F1853" s="95"/>
      <c r="G1853" s="96"/>
      <c r="H1853" s="96"/>
      <c r="I1853" s="97"/>
      <c r="J1853" s="97"/>
      <c r="K1853" s="97"/>
      <c r="L1853" s="97"/>
      <c r="M1853" s="97"/>
      <c r="N1853" s="98" t="str">
        <f ca="1" t="shared" si="112"/>
        <v/>
      </c>
      <c r="O1853" s="98" t="str">
        <f ca="1">IF(A1853="","",IF(ISERROR(MATCH($I1853,SorP!B:B,0)),"",INDIRECT("'SorP'!$A$"&amp;MATCH($N1853&amp;$I1853,SorP!C:C,0))))</f>
        <v/>
      </c>
      <c r="P1853" s="99"/>
      <c r="Q1853" s="74" t="str">
        <f t="shared" si="113"/>
        <v/>
      </c>
      <c r="R1853" s="74" t="b">
        <f t="shared" si="114"/>
        <v>1</v>
      </c>
      <c r="S1853" s="74" t="str">
        <f t="shared" si="115"/>
        <v/>
      </c>
    </row>
    <row r="1854" s="74" customFormat="1" ht="20.15" customHeight="1" spans="1:19">
      <c r="A1854" s="95"/>
      <c r="B1854" s="95"/>
      <c r="C1854" s="95"/>
      <c r="D1854" s="95"/>
      <c r="E1854" s="95"/>
      <c r="F1854" s="95"/>
      <c r="G1854" s="96"/>
      <c r="H1854" s="96"/>
      <c r="I1854" s="97"/>
      <c r="J1854" s="97"/>
      <c r="K1854" s="97"/>
      <c r="L1854" s="97"/>
      <c r="M1854" s="97"/>
      <c r="N1854" s="98" t="str">
        <f ca="1" t="shared" si="112"/>
        <v/>
      </c>
      <c r="O1854" s="98" t="str">
        <f ca="1">IF(A1854="","",IF(ISERROR(MATCH($I1854,SorP!B:B,0)),"",INDIRECT("'SorP'!$A$"&amp;MATCH($N1854&amp;$I1854,SorP!C:C,0))))</f>
        <v/>
      </c>
      <c r="P1854" s="99"/>
      <c r="Q1854" s="74" t="str">
        <f t="shared" si="113"/>
        <v/>
      </c>
      <c r="R1854" s="74" t="b">
        <f t="shared" si="114"/>
        <v>1</v>
      </c>
      <c r="S1854" s="74" t="str">
        <f t="shared" si="115"/>
        <v/>
      </c>
    </row>
    <row r="1855" s="74" customFormat="1" ht="20.15" customHeight="1" spans="1:19">
      <c r="A1855" s="95"/>
      <c r="B1855" s="95"/>
      <c r="C1855" s="95"/>
      <c r="D1855" s="95"/>
      <c r="E1855" s="95"/>
      <c r="F1855" s="95"/>
      <c r="G1855" s="96"/>
      <c r="H1855" s="96"/>
      <c r="I1855" s="97"/>
      <c r="J1855" s="97"/>
      <c r="K1855" s="97"/>
      <c r="L1855" s="97"/>
      <c r="M1855" s="97"/>
      <c r="N1855" s="98" t="str">
        <f ca="1" t="shared" si="112"/>
        <v/>
      </c>
      <c r="O1855" s="98" t="str">
        <f ca="1">IF(A1855="","",IF(ISERROR(MATCH($I1855,SorP!B:B,0)),"",INDIRECT("'SorP'!$A$"&amp;MATCH($N1855&amp;$I1855,SorP!C:C,0))))</f>
        <v/>
      </c>
      <c r="P1855" s="99"/>
      <c r="Q1855" s="74" t="str">
        <f t="shared" si="113"/>
        <v/>
      </c>
      <c r="R1855" s="74" t="b">
        <f t="shared" si="114"/>
        <v>1</v>
      </c>
      <c r="S1855" s="74" t="str">
        <f t="shared" si="115"/>
        <v/>
      </c>
    </row>
    <row r="1856" s="74" customFormat="1" ht="20.15" customHeight="1" spans="1:19">
      <c r="A1856" s="95"/>
      <c r="B1856" s="95"/>
      <c r="C1856" s="95"/>
      <c r="D1856" s="95"/>
      <c r="E1856" s="95"/>
      <c r="F1856" s="95"/>
      <c r="G1856" s="96"/>
      <c r="H1856" s="96"/>
      <c r="I1856" s="97"/>
      <c r="J1856" s="97"/>
      <c r="K1856" s="97"/>
      <c r="L1856" s="97"/>
      <c r="M1856" s="97"/>
      <c r="N1856" s="98" t="str">
        <f ca="1" t="shared" si="112"/>
        <v/>
      </c>
      <c r="O1856" s="98" t="str">
        <f ca="1">IF(A1856="","",IF(ISERROR(MATCH($I1856,SorP!B:B,0)),"",INDIRECT("'SorP'!$A$"&amp;MATCH($N1856&amp;$I1856,SorP!C:C,0))))</f>
        <v/>
      </c>
      <c r="P1856" s="99"/>
      <c r="Q1856" s="74" t="str">
        <f t="shared" si="113"/>
        <v/>
      </c>
      <c r="R1856" s="74" t="b">
        <f t="shared" si="114"/>
        <v>1</v>
      </c>
      <c r="S1856" s="74" t="str">
        <f t="shared" si="115"/>
        <v/>
      </c>
    </row>
    <row r="1857" s="74" customFormat="1" ht="20.15" customHeight="1" spans="1:19">
      <c r="A1857" s="95"/>
      <c r="B1857" s="95"/>
      <c r="C1857" s="95"/>
      <c r="D1857" s="95"/>
      <c r="E1857" s="95"/>
      <c r="F1857" s="95"/>
      <c r="G1857" s="96"/>
      <c r="H1857" s="96"/>
      <c r="I1857" s="97"/>
      <c r="J1857" s="97"/>
      <c r="K1857" s="97"/>
      <c r="L1857" s="97"/>
      <c r="M1857" s="97"/>
      <c r="N1857" s="98" t="str">
        <f ca="1" t="shared" si="112"/>
        <v/>
      </c>
      <c r="O1857" s="98" t="str">
        <f ca="1">IF(A1857="","",IF(ISERROR(MATCH($I1857,SorP!B:B,0)),"",INDIRECT("'SorP'!$A$"&amp;MATCH($N1857&amp;$I1857,SorP!C:C,0))))</f>
        <v/>
      </c>
      <c r="P1857" s="99"/>
      <c r="Q1857" s="74" t="str">
        <f t="shared" si="113"/>
        <v/>
      </c>
      <c r="R1857" s="74" t="b">
        <f t="shared" si="114"/>
        <v>1</v>
      </c>
      <c r="S1857" s="74" t="str">
        <f t="shared" si="115"/>
        <v/>
      </c>
    </row>
    <row r="1858" s="74" customFormat="1" ht="20.15" customHeight="1" spans="1:19">
      <c r="A1858" s="95"/>
      <c r="B1858" s="95"/>
      <c r="C1858" s="95"/>
      <c r="D1858" s="95"/>
      <c r="E1858" s="95"/>
      <c r="F1858" s="95"/>
      <c r="G1858" s="96"/>
      <c r="H1858" s="96"/>
      <c r="I1858" s="97"/>
      <c r="J1858" s="97"/>
      <c r="K1858" s="97"/>
      <c r="L1858" s="97"/>
      <c r="M1858" s="97"/>
      <c r="N1858" s="98" t="str">
        <f ca="1" t="shared" si="112"/>
        <v/>
      </c>
      <c r="O1858" s="98" t="str">
        <f ca="1">IF(A1858="","",IF(ISERROR(MATCH($I1858,SorP!B:B,0)),"",INDIRECT("'SorP'!$A$"&amp;MATCH($N1858&amp;$I1858,SorP!C:C,0))))</f>
        <v/>
      </c>
      <c r="P1858" s="99"/>
      <c r="Q1858" s="74" t="str">
        <f t="shared" si="113"/>
        <v/>
      </c>
      <c r="R1858" s="74" t="b">
        <f t="shared" si="114"/>
        <v>1</v>
      </c>
      <c r="S1858" s="74" t="str">
        <f t="shared" si="115"/>
        <v/>
      </c>
    </row>
    <row r="1859" s="74" customFormat="1" ht="20.15" customHeight="1" spans="1:19">
      <c r="A1859" s="95"/>
      <c r="B1859" s="95"/>
      <c r="C1859" s="95"/>
      <c r="D1859" s="95"/>
      <c r="E1859" s="95"/>
      <c r="F1859" s="95"/>
      <c r="G1859" s="96"/>
      <c r="H1859" s="96"/>
      <c r="I1859" s="97"/>
      <c r="J1859" s="97"/>
      <c r="K1859" s="97"/>
      <c r="L1859" s="97"/>
      <c r="M1859" s="97"/>
      <c r="N1859" s="98" t="str">
        <f ca="1" t="shared" si="112"/>
        <v/>
      </c>
      <c r="O1859" s="98" t="str">
        <f ca="1">IF(A1859="","",IF(ISERROR(MATCH($I1859,SorP!B:B,0)),"",INDIRECT("'SorP'!$A$"&amp;MATCH($N1859&amp;$I1859,SorP!C:C,0))))</f>
        <v/>
      </c>
      <c r="P1859" s="99"/>
      <c r="Q1859" s="74" t="str">
        <f t="shared" si="113"/>
        <v/>
      </c>
      <c r="R1859" s="74" t="b">
        <f t="shared" si="114"/>
        <v>1</v>
      </c>
      <c r="S1859" s="74" t="str">
        <f t="shared" si="115"/>
        <v/>
      </c>
    </row>
    <row r="1860" s="74" customFormat="1" ht="20.15" customHeight="1" spans="1:19">
      <c r="A1860" s="95"/>
      <c r="B1860" s="95"/>
      <c r="C1860" s="95"/>
      <c r="D1860" s="95"/>
      <c r="E1860" s="95"/>
      <c r="F1860" s="95"/>
      <c r="G1860" s="96"/>
      <c r="H1860" s="96"/>
      <c r="I1860" s="97"/>
      <c r="J1860" s="97"/>
      <c r="K1860" s="97"/>
      <c r="L1860" s="97"/>
      <c r="M1860" s="97"/>
      <c r="N1860" s="98" t="str">
        <f ca="1" t="shared" si="112"/>
        <v/>
      </c>
      <c r="O1860" s="98" t="str">
        <f ca="1">IF(A1860="","",IF(ISERROR(MATCH($I1860,SorP!B:B,0)),"",INDIRECT("'SorP'!$A$"&amp;MATCH($N1860&amp;$I1860,SorP!C:C,0))))</f>
        <v/>
      </c>
      <c r="P1860" s="99"/>
      <c r="Q1860" s="74" t="str">
        <f t="shared" si="113"/>
        <v/>
      </c>
      <c r="R1860" s="74" t="b">
        <f t="shared" si="114"/>
        <v>1</v>
      </c>
      <c r="S1860" s="74" t="str">
        <f t="shared" si="115"/>
        <v/>
      </c>
    </row>
    <row r="1861" s="74" customFormat="1" ht="20.15" customHeight="1" spans="1:19">
      <c r="A1861" s="95"/>
      <c r="B1861" s="95"/>
      <c r="C1861" s="95"/>
      <c r="D1861" s="95"/>
      <c r="E1861" s="95"/>
      <c r="F1861" s="95"/>
      <c r="G1861" s="96"/>
      <c r="H1861" s="96"/>
      <c r="I1861" s="97"/>
      <c r="J1861" s="97"/>
      <c r="K1861" s="97"/>
      <c r="L1861" s="97"/>
      <c r="M1861" s="97"/>
      <c r="N1861" s="98" t="str">
        <f ca="1" t="shared" ref="N1861:N1924" si="116">IF(A1861="","",IF(ISERROR(MATCH($F1861,CL,0)),"Unknown",INDIRECT("'C'!$A$"&amp;MATCH($F1861,CL,0)+1)))</f>
        <v/>
      </c>
      <c r="O1861" s="98" t="str">
        <f ca="1">IF(A1861="","",IF(ISERROR(MATCH($I1861,SorP!B:B,0)),"",INDIRECT("'SorP'!$A$"&amp;MATCH($N1861&amp;$I1861,SorP!C:C,0))))</f>
        <v/>
      </c>
      <c r="P1861" s="99"/>
      <c r="Q1861" s="74" t="str">
        <f t="shared" ref="Q1861:Q1924" si="117">A1861&amp;B1861</f>
        <v/>
      </c>
      <c r="R1861" s="74" t="b">
        <f t="shared" ref="R1861:R1924" si="118">OR(ISBLANK(B1861),ISBLANK(C1861))</f>
        <v>1</v>
      </c>
      <c r="S1861" s="74" t="str">
        <f t="shared" ref="S1861:S1924" si="119">IF(R1861,"",A1861&amp;"+")</f>
        <v/>
      </c>
    </row>
    <row r="1862" s="74" customFormat="1" ht="20.15" customHeight="1" spans="1:19">
      <c r="A1862" s="95"/>
      <c r="B1862" s="95"/>
      <c r="C1862" s="95"/>
      <c r="D1862" s="95"/>
      <c r="E1862" s="95"/>
      <c r="F1862" s="95"/>
      <c r="G1862" s="96"/>
      <c r="H1862" s="96"/>
      <c r="I1862" s="97"/>
      <c r="J1862" s="97"/>
      <c r="K1862" s="97"/>
      <c r="L1862" s="97"/>
      <c r="M1862" s="97"/>
      <c r="N1862" s="98" t="str">
        <f ca="1" t="shared" si="116"/>
        <v/>
      </c>
      <c r="O1862" s="98" t="str">
        <f ca="1">IF(A1862="","",IF(ISERROR(MATCH($I1862,SorP!B:B,0)),"",INDIRECT("'SorP'!$A$"&amp;MATCH($N1862&amp;$I1862,SorP!C:C,0))))</f>
        <v/>
      </c>
      <c r="P1862" s="99"/>
      <c r="Q1862" s="74" t="str">
        <f t="shared" si="117"/>
        <v/>
      </c>
      <c r="R1862" s="74" t="b">
        <f t="shared" si="118"/>
        <v>1</v>
      </c>
      <c r="S1862" s="74" t="str">
        <f t="shared" si="119"/>
        <v/>
      </c>
    </row>
    <row r="1863" s="74" customFormat="1" ht="20.15" customHeight="1" spans="1:19">
      <c r="A1863" s="95"/>
      <c r="B1863" s="95"/>
      <c r="C1863" s="95"/>
      <c r="D1863" s="95"/>
      <c r="E1863" s="95"/>
      <c r="F1863" s="95"/>
      <c r="G1863" s="96"/>
      <c r="H1863" s="96"/>
      <c r="I1863" s="97"/>
      <c r="J1863" s="97"/>
      <c r="K1863" s="97"/>
      <c r="L1863" s="97"/>
      <c r="M1863" s="97"/>
      <c r="N1863" s="98" t="str">
        <f ca="1" t="shared" si="116"/>
        <v/>
      </c>
      <c r="O1863" s="98" t="str">
        <f ca="1">IF(A1863="","",IF(ISERROR(MATCH($I1863,SorP!B:B,0)),"",INDIRECT("'SorP'!$A$"&amp;MATCH($N1863&amp;$I1863,SorP!C:C,0))))</f>
        <v/>
      </c>
      <c r="P1863" s="99"/>
      <c r="Q1863" s="74" t="str">
        <f t="shared" si="117"/>
        <v/>
      </c>
      <c r="R1863" s="74" t="b">
        <f t="shared" si="118"/>
        <v>1</v>
      </c>
      <c r="S1863" s="74" t="str">
        <f t="shared" si="119"/>
        <v/>
      </c>
    </row>
    <row r="1864" s="74" customFormat="1" ht="20.15" customHeight="1" spans="1:19">
      <c r="A1864" s="95"/>
      <c r="B1864" s="95"/>
      <c r="C1864" s="95"/>
      <c r="D1864" s="95"/>
      <c r="E1864" s="95"/>
      <c r="F1864" s="95"/>
      <c r="G1864" s="96"/>
      <c r="H1864" s="96"/>
      <c r="I1864" s="97"/>
      <c r="J1864" s="97"/>
      <c r="K1864" s="97"/>
      <c r="L1864" s="97"/>
      <c r="M1864" s="97"/>
      <c r="N1864" s="98" t="str">
        <f ca="1" t="shared" si="116"/>
        <v/>
      </c>
      <c r="O1864" s="98" t="str">
        <f ca="1">IF(A1864="","",IF(ISERROR(MATCH($I1864,SorP!B:B,0)),"",INDIRECT("'SorP'!$A$"&amp;MATCH($N1864&amp;$I1864,SorP!C:C,0))))</f>
        <v/>
      </c>
      <c r="P1864" s="99"/>
      <c r="Q1864" s="74" t="str">
        <f t="shared" si="117"/>
        <v/>
      </c>
      <c r="R1864" s="74" t="b">
        <f t="shared" si="118"/>
        <v>1</v>
      </c>
      <c r="S1864" s="74" t="str">
        <f t="shared" si="119"/>
        <v/>
      </c>
    </row>
    <row r="1865" s="74" customFormat="1" ht="20.15" customHeight="1" spans="1:19">
      <c r="A1865" s="95"/>
      <c r="B1865" s="95"/>
      <c r="C1865" s="95"/>
      <c r="D1865" s="95"/>
      <c r="E1865" s="95"/>
      <c r="F1865" s="95"/>
      <c r="G1865" s="96"/>
      <c r="H1865" s="96"/>
      <c r="I1865" s="97"/>
      <c r="J1865" s="97"/>
      <c r="K1865" s="97"/>
      <c r="L1865" s="97"/>
      <c r="M1865" s="97"/>
      <c r="N1865" s="98" t="str">
        <f ca="1" t="shared" si="116"/>
        <v/>
      </c>
      <c r="O1865" s="98" t="str">
        <f ca="1">IF(A1865="","",IF(ISERROR(MATCH($I1865,SorP!B:B,0)),"",INDIRECT("'SorP'!$A$"&amp;MATCH($N1865&amp;$I1865,SorP!C:C,0))))</f>
        <v/>
      </c>
      <c r="P1865" s="99"/>
      <c r="Q1865" s="74" t="str">
        <f t="shared" si="117"/>
        <v/>
      </c>
      <c r="R1865" s="74" t="b">
        <f t="shared" si="118"/>
        <v>1</v>
      </c>
      <c r="S1865" s="74" t="str">
        <f t="shared" si="119"/>
        <v/>
      </c>
    </row>
    <row r="1866" s="74" customFormat="1" ht="20.15" customHeight="1" spans="1:19">
      <c r="A1866" s="95"/>
      <c r="B1866" s="95"/>
      <c r="C1866" s="95"/>
      <c r="D1866" s="95"/>
      <c r="E1866" s="95"/>
      <c r="F1866" s="95"/>
      <c r="G1866" s="96"/>
      <c r="H1866" s="96"/>
      <c r="I1866" s="97"/>
      <c r="J1866" s="97"/>
      <c r="K1866" s="97"/>
      <c r="L1866" s="97"/>
      <c r="M1866" s="97"/>
      <c r="N1866" s="98" t="str">
        <f ca="1" t="shared" si="116"/>
        <v/>
      </c>
      <c r="O1866" s="98" t="str">
        <f ca="1">IF(A1866="","",IF(ISERROR(MATCH($I1866,SorP!B:B,0)),"",INDIRECT("'SorP'!$A$"&amp;MATCH($N1866&amp;$I1866,SorP!C:C,0))))</f>
        <v/>
      </c>
      <c r="P1866" s="99"/>
      <c r="Q1866" s="74" t="str">
        <f t="shared" si="117"/>
        <v/>
      </c>
      <c r="R1866" s="74" t="b">
        <f t="shared" si="118"/>
        <v>1</v>
      </c>
      <c r="S1866" s="74" t="str">
        <f t="shared" si="119"/>
        <v/>
      </c>
    </row>
    <row r="1867" s="74" customFormat="1" ht="20.15" customHeight="1" spans="1:19">
      <c r="A1867" s="95"/>
      <c r="B1867" s="95"/>
      <c r="C1867" s="95"/>
      <c r="D1867" s="95"/>
      <c r="E1867" s="95"/>
      <c r="F1867" s="95"/>
      <c r="G1867" s="96"/>
      <c r="H1867" s="96"/>
      <c r="I1867" s="97"/>
      <c r="J1867" s="97"/>
      <c r="K1867" s="97"/>
      <c r="L1867" s="97"/>
      <c r="M1867" s="97"/>
      <c r="N1867" s="98" t="str">
        <f ca="1" t="shared" si="116"/>
        <v/>
      </c>
      <c r="O1867" s="98" t="str">
        <f ca="1">IF(A1867="","",IF(ISERROR(MATCH($I1867,SorP!B:B,0)),"",INDIRECT("'SorP'!$A$"&amp;MATCH($N1867&amp;$I1867,SorP!C:C,0))))</f>
        <v/>
      </c>
      <c r="P1867" s="99"/>
      <c r="Q1867" s="74" t="str">
        <f t="shared" si="117"/>
        <v/>
      </c>
      <c r="R1867" s="74" t="b">
        <f t="shared" si="118"/>
        <v>1</v>
      </c>
      <c r="S1867" s="74" t="str">
        <f t="shared" si="119"/>
        <v/>
      </c>
    </row>
    <row r="1868" s="74" customFormat="1" ht="20.15" customHeight="1" spans="1:19">
      <c r="A1868" s="95"/>
      <c r="B1868" s="95"/>
      <c r="C1868" s="95"/>
      <c r="D1868" s="95"/>
      <c r="E1868" s="95"/>
      <c r="F1868" s="95"/>
      <c r="G1868" s="96"/>
      <c r="H1868" s="96"/>
      <c r="I1868" s="97"/>
      <c r="J1868" s="97"/>
      <c r="K1868" s="97"/>
      <c r="L1868" s="97"/>
      <c r="M1868" s="97"/>
      <c r="N1868" s="98" t="str">
        <f ca="1" t="shared" si="116"/>
        <v/>
      </c>
      <c r="O1868" s="98" t="str">
        <f ca="1">IF(A1868="","",IF(ISERROR(MATCH($I1868,SorP!B:B,0)),"",INDIRECT("'SorP'!$A$"&amp;MATCH($N1868&amp;$I1868,SorP!C:C,0))))</f>
        <v/>
      </c>
      <c r="P1868" s="99"/>
      <c r="Q1868" s="74" t="str">
        <f t="shared" si="117"/>
        <v/>
      </c>
      <c r="R1868" s="74" t="b">
        <f t="shared" si="118"/>
        <v>1</v>
      </c>
      <c r="S1868" s="74" t="str">
        <f t="shared" si="119"/>
        <v/>
      </c>
    </row>
    <row r="1869" s="74" customFormat="1" ht="20.15" customHeight="1" spans="1:19">
      <c r="A1869" s="95"/>
      <c r="B1869" s="95"/>
      <c r="C1869" s="95"/>
      <c r="D1869" s="95"/>
      <c r="E1869" s="95"/>
      <c r="F1869" s="95"/>
      <c r="G1869" s="96"/>
      <c r="H1869" s="96"/>
      <c r="I1869" s="97"/>
      <c r="J1869" s="97"/>
      <c r="K1869" s="97"/>
      <c r="L1869" s="97"/>
      <c r="M1869" s="97"/>
      <c r="N1869" s="98" t="str">
        <f ca="1" t="shared" si="116"/>
        <v/>
      </c>
      <c r="O1869" s="98" t="str">
        <f ca="1">IF(A1869="","",IF(ISERROR(MATCH($I1869,SorP!B:B,0)),"",INDIRECT("'SorP'!$A$"&amp;MATCH($N1869&amp;$I1869,SorP!C:C,0))))</f>
        <v/>
      </c>
      <c r="P1869" s="99"/>
      <c r="Q1869" s="74" t="str">
        <f t="shared" si="117"/>
        <v/>
      </c>
      <c r="R1869" s="74" t="b">
        <f t="shared" si="118"/>
        <v>1</v>
      </c>
      <c r="S1869" s="74" t="str">
        <f t="shared" si="119"/>
        <v/>
      </c>
    </row>
    <row r="1870" s="74" customFormat="1" ht="20.15" customHeight="1" spans="1:19">
      <c r="A1870" s="95"/>
      <c r="B1870" s="95"/>
      <c r="C1870" s="95"/>
      <c r="D1870" s="95"/>
      <c r="E1870" s="95"/>
      <c r="F1870" s="95"/>
      <c r="G1870" s="96"/>
      <c r="H1870" s="96"/>
      <c r="I1870" s="97"/>
      <c r="J1870" s="97"/>
      <c r="K1870" s="97"/>
      <c r="L1870" s="97"/>
      <c r="M1870" s="97"/>
      <c r="N1870" s="98" t="str">
        <f ca="1" t="shared" si="116"/>
        <v/>
      </c>
      <c r="O1870" s="98" t="str">
        <f ca="1">IF(A1870="","",IF(ISERROR(MATCH($I1870,SorP!B:B,0)),"",INDIRECT("'SorP'!$A$"&amp;MATCH($N1870&amp;$I1870,SorP!C:C,0))))</f>
        <v/>
      </c>
      <c r="P1870" s="99"/>
      <c r="Q1870" s="74" t="str">
        <f t="shared" si="117"/>
        <v/>
      </c>
      <c r="R1870" s="74" t="b">
        <f t="shared" si="118"/>
        <v>1</v>
      </c>
      <c r="S1870" s="74" t="str">
        <f t="shared" si="119"/>
        <v/>
      </c>
    </row>
    <row r="1871" s="74" customFormat="1" ht="20.15" customHeight="1" spans="1:19">
      <c r="A1871" s="95"/>
      <c r="B1871" s="95"/>
      <c r="C1871" s="95"/>
      <c r="D1871" s="95"/>
      <c r="E1871" s="95"/>
      <c r="F1871" s="95"/>
      <c r="G1871" s="96"/>
      <c r="H1871" s="96"/>
      <c r="I1871" s="97"/>
      <c r="J1871" s="97"/>
      <c r="K1871" s="97"/>
      <c r="L1871" s="97"/>
      <c r="M1871" s="97"/>
      <c r="N1871" s="98" t="str">
        <f ca="1" t="shared" si="116"/>
        <v/>
      </c>
      <c r="O1871" s="98" t="str">
        <f ca="1">IF(A1871="","",IF(ISERROR(MATCH($I1871,SorP!B:B,0)),"",INDIRECT("'SorP'!$A$"&amp;MATCH($N1871&amp;$I1871,SorP!C:C,0))))</f>
        <v/>
      </c>
      <c r="P1871" s="99"/>
      <c r="Q1871" s="74" t="str">
        <f t="shared" si="117"/>
        <v/>
      </c>
      <c r="R1871" s="74" t="b">
        <f t="shared" si="118"/>
        <v>1</v>
      </c>
      <c r="S1871" s="74" t="str">
        <f t="shared" si="119"/>
        <v/>
      </c>
    </row>
    <row r="1872" s="74" customFormat="1" ht="20.15" customHeight="1" spans="1:19">
      <c r="A1872" s="95"/>
      <c r="B1872" s="95"/>
      <c r="C1872" s="95"/>
      <c r="D1872" s="95"/>
      <c r="E1872" s="95"/>
      <c r="F1872" s="95"/>
      <c r="G1872" s="96"/>
      <c r="H1872" s="96"/>
      <c r="I1872" s="97"/>
      <c r="J1872" s="97"/>
      <c r="K1872" s="97"/>
      <c r="L1872" s="97"/>
      <c r="M1872" s="97"/>
      <c r="N1872" s="98" t="str">
        <f ca="1" t="shared" si="116"/>
        <v/>
      </c>
      <c r="O1872" s="98" t="str">
        <f ca="1">IF(A1872="","",IF(ISERROR(MATCH($I1872,SorP!B:B,0)),"",INDIRECT("'SorP'!$A$"&amp;MATCH($N1872&amp;$I1872,SorP!C:C,0))))</f>
        <v/>
      </c>
      <c r="P1872" s="99"/>
      <c r="Q1872" s="74" t="str">
        <f t="shared" si="117"/>
        <v/>
      </c>
      <c r="R1872" s="74" t="b">
        <f t="shared" si="118"/>
        <v>1</v>
      </c>
      <c r="S1872" s="74" t="str">
        <f t="shared" si="119"/>
        <v/>
      </c>
    </row>
    <row r="1873" s="74" customFormat="1" ht="20.15" customHeight="1" spans="1:19">
      <c r="A1873" s="95"/>
      <c r="B1873" s="95"/>
      <c r="C1873" s="95"/>
      <c r="D1873" s="95"/>
      <c r="E1873" s="95"/>
      <c r="F1873" s="95"/>
      <c r="G1873" s="96"/>
      <c r="H1873" s="96"/>
      <c r="I1873" s="97"/>
      <c r="J1873" s="97"/>
      <c r="K1873" s="97"/>
      <c r="L1873" s="97"/>
      <c r="M1873" s="97"/>
      <c r="N1873" s="98" t="str">
        <f ca="1" t="shared" si="116"/>
        <v/>
      </c>
      <c r="O1873" s="98" t="str">
        <f ca="1">IF(A1873="","",IF(ISERROR(MATCH($I1873,SorP!B:B,0)),"",INDIRECT("'SorP'!$A$"&amp;MATCH($N1873&amp;$I1873,SorP!C:C,0))))</f>
        <v/>
      </c>
      <c r="P1873" s="99"/>
      <c r="Q1873" s="74" t="str">
        <f t="shared" si="117"/>
        <v/>
      </c>
      <c r="R1873" s="74" t="b">
        <f t="shared" si="118"/>
        <v>1</v>
      </c>
      <c r="S1873" s="74" t="str">
        <f t="shared" si="119"/>
        <v/>
      </c>
    </row>
    <row r="1874" s="74" customFormat="1" ht="20.15" customHeight="1" spans="1:19">
      <c r="A1874" s="95"/>
      <c r="B1874" s="95"/>
      <c r="C1874" s="95"/>
      <c r="D1874" s="95"/>
      <c r="E1874" s="95"/>
      <c r="F1874" s="95"/>
      <c r="G1874" s="96"/>
      <c r="H1874" s="96"/>
      <c r="I1874" s="97"/>
      <c r="J1874" s="97"/>
      <c r="K1874" s="97"/>
      <c r="L1874" s="97"/>
      <c r="M1874" s="97"/>
      <c r="N1874" s="98" t="str">
        <f ca="1" t="shared" si="116"/>
        <v/>
      </c>
      <c r="O1874" s="98" t="str">
        <f ca="1">IF(A1874="","",IF(ISERROR(MATCH($I1874,SorP!B:B,0)),"",INDIRECT("'SorP'!$A$"&amp;MATCH($N1874&amp;$I1874,SorP!C:C,0))))</f>
        <v/>
      </c>
      <c r="P1874" s="99"/>
      <c r="Q1874" s="74" t="str">
        <f t="shared" si="117"/>
        <v/>
      </c>
      <c r="R1874" s="74" t="b">
        <f t="shared" si="118"/>
        <v>1</v>
      </c>
      <c r="S1874" s="74" t="str">
        <f t="shared" si="119"/>
        <v/>
      </c>
    </row>
    <row r="1875" s="74" customFormat="1" ht="20.15" customHeight="1" spans="1:19">
      <c r="A1875" s="95"/>
      <c r="B1875" s="95"/>
      <c r="C1875" s="95"/>
      <c r="D1875" s="95"/>
      <c r="E1875" s="95"/>
      <c r="F1875" s="95"/>
      <c r="G1875" s="96"/>
      <c r="H1875" s="96"/>
      <c r="I1875" s="97"/>
      <c r="J1875" s="97"/>
      <c r="K1875" s="97"/>
      <c r="L1875" s="97"/>
      <c r="M1875" s="97"/>
      <c r="N1875" s="98" t="str">
        <f ca="1" t="shared" si="116"/>
        <v/>
      </c>
      <c r="O1875" s="98" t="str">
        <f ca="1">IF(A1875="","",IF(ISERROR(MATCH($I1875,SorP!B:B,0)),"",INDIRECT("'SorP'!$A$"&amp;MATCH($N1875&amp;$I1875,SorP!C:C,0))))</f>
        <v/>
      </c>
      <c r="P1875" s="99"/>
      <c r="Q1875" s="74" t="str">
        <f t="shared" si="117"/>
        <v/>
      </c>
      <c r="R1875" s="74" t="b">
        <f t="shared" si="118"/>
        <v>1</v>
      </c>
      <c r="S1875" s="74" t="str">
        <f t="shared" si="119"/>
        <v/>
      </c>
    </row>
    <row r="1876" s="74" customFormat="1" ht="20.15" customHeight="1" spans="1:19">
      <c r="A1876" s="95"/>
      <c r="B1876" s="95"/>
      <c r="C1876" s="95"/>
      <c r="D1876" s="95"/>
      <c r="E1876" s="95"/>
      <c r="F1876" s="95"/>
      <c r="G1876" s="96"/>
      <c r="H1876" s="96"/>
      <c r="I1876" s="97"/>
      <c r="J1876" s="97"/>
      <c r="K1876" s="97"/>
      <c r="L1876" s="97"/>
      <c r="M1876" s="97"/>
      <c r="N1876" s="98" t="str">
        <f ca="1" t="shared" si="116"/>
        <v/>
      </c>
      <c r="O1876" s="98" t="str">
        <f ca="1">IF(A1876="","",IF(ISERROR(MATCH($I1876,SorP!B:B,0)),"",INDIRECT("'SorP'!$A$"&amp;MATCH($N1876&amp;$I1876,SorP!C:C,0))))</f>
        <v/>
      </c>
      <c r="P1876" s="99"/>
      <c r="Q1876" s="74" t="str">
        <f t="shared" si="117"/>
        <v/>
      </c>
      <c r="R1876" s="74" t="b">
        <f t="shared" si="118"/>
        <v>1</v>
      </c>
      <c r="S1876" s="74" t="str">
        <f t="shared" si="119"/>
        <v/>
      </c>
    </row>
    <row r="1877" s="74" customFormat="1" ht="20.15" customHeight="1" spans="1:19">
      <c r="A1877" s="95"/>
      <c r="B1877" s="95"/>
      <c r="C1877" s="95"/>
      <c r="D1877" s="95"/>
      <c r="E1877" s="95"/>
      <c r="F1877" s="95"/>
      <c r="G1877" s="96"/>
      <c r="H1877" s="96"/>
      <c r="I1877" s="97"/>
      <c r="J1877" s="97"/>
      <c r="K1877" s="97"/>
      <c r="L1877" s="97"/>
      <c r="M1877" s="97"/>
      <c r="N1877" s="98" t="str">
        <f ca="1" t="shared" si="116"/>
        <v/>
      </c>
      <c r="O1877" s="98" t="str">
        <f ca="1">IF(A1877="","",IF(ISERROR(MATCH($I1877,SorP!B:B,0)),"",INDIRECT("'SorP'!$A$"&amp;MATCH($N1877&amp;$I1877,SorP!C:C,0))))</f>
        <v/>
      </c>
      <c r="P1877" s="99"/>
      <c r="Q1877" s="74" t="str">
        <f t="shared" si="117"/>
        <v/>
      </c>
      <c r="R1877" s="74" t="b">
        <f t="shared" si="118"/>
        <v>1</v>
      </c>
      <c r="S1877" s="74" t="str">
        <f t="shared" si="119"/>
        <v/>
      </c>
    </row>
    <row r="1878" s="74" customFormat="1" ht="20.15" customHeight="1" spans="1:19">
      <c r="A1878" s="95"/>
      <c r="B1878" s="95"/>
      <c r="C1878" s="95"/>
      <c r="D1878" s="95"/>
      <c r="E1878" s="95"/>
      <c r="F1878" s="95"/>
      <c r="G1878" s="96"/>
      <c r="H1878" s="96"/>
      <c r="I1878" s="97"/>
      <c r="J1878" s="97"/>
      <c r="K1878" s="97"/>
      <c r="L1878" s="97"/>
      <c r="M1878" s="97"/>
      <c r="N1878" s="98" t="str">
        <f ca="1" t="shared" si="116"/>
        <v/>
      </c>
      <c r="O1878" s="98" t="str">
        <f ca="1">IF(A1878="","",IF(ISERROR(MATCH($I1878,SorP!B:B,0)),"",INDIRECT("'SorP'!$A$"&amp;MATCH($N1878&amp;$I1878,SorP!C:C,0))))</f>
        <v/>
      </c>
      <c r="P1878" s="99"/>
      <c r="Q1878" s="74" t="str">
        <f t="shared" si="117"/>
        <v/>
      </c>
      <c r="R1878" s="74" t="b">
        <f t="shared" si="118"/>
        <v>1</v>
      </c>
      <c r="S1878" s="74" t="str">
        <f t="shared" si="119"/>
        <v/>
      </c>
    </row>
    <row r="1879" s="74" customFormat="1" ht="20.15" customHeight="1" spans="1:19">
      <c r="A1879" s="95"/>
      <c r="B1879" s="95"/>
      <c r="C1879" s="95"/>
      <c r="D1879" s="95"/>
      <c r="E1879" s="95"/>
      <c r="F1879" s="95"/>
      <c r="G1879" s="96"/>
      <c r="H1879" s="96"/>
      <c r="I1879" s="97"/>
      <c r="J1879" s="97"/>
      <c r="K1879" s="97"/>
      <c r="L1879" s="97"/>
      <c r="M1879" s="97"/>
      <c r="N1879" s="98" t="str">
        <f ca="1" t="shared" si="116"/>
        <v/>
      </c>
      <c r="O1879" s="98" t="str">
        <f ca="1">IF(A1879="","",IF(ISERROR(MATCH($I1879,SorP!B:B,0)),"",INDIRECT("'SorP'!$A$"&amp;MATCH($N1879&amp;$I1879,SorP!C:C,0))))</f>
        <v/>
      </c>
      <c r="P1879" s="99"/>
      <c r="Q1879" s="74" t="str">
        <f t="shared" si="117"/>
        <v/>
      </c>
      <c r="R1879" s="74" t="b">
        <f t="shared" si="118"/>
        <v>1</v>
      </c>
      <c r="S1879" s="74" t="str">
        <f t="shared" si="119"/>
        <v/>
      </c>
    </row>
    <row r="1880" s="74" customFormat="1" ht="20.15" customHeight="1" spans="1:19">
      <c r="A1880" s="95"/>
      <c r="B1880" s="95"/>
      <c r="C1880" s="95"/>
      <c r="D1880" s="95"/>
      <c r="E1880" s="95"/>
      <c r="F1880" s="95"/>
      <c r="G1880" s="96"/>
      <c r="H1880" s="96"/>
      <c r="I1880" s="97"/>
      <c r="J1880" s="97"/>
      <c r="K1880" s="97"/>
      <c r="L1880" s="97"/>
      <c r="M1880" s="97"/>
      <c r="N1880" s="98" t="str">
        <f ca="1" t="shared" si="116"/>
        <v/>
      </c>
      <c r="O1880" s="98" t="str">
        <f ca="1">IF(A1880="","",IF(ISERROR(MATCH($I1880,SorP!B:B,0)),"",INDIRECT("'SorP'!$A$"&amp;MATCH($N1880&amp;$I1880,SorP!C:C,0))))</f>
        <v/>
      </c>
      <c r="P1880" s="99"/>
      <c r="Q1880" s="74" t="str">
        <f t="shared" si="117"/>
        <v/>
      </c>
      <c r="R1880" s="74" t="b">
        <f t="shared" si="118"/>
        <v>1</v>
      </c>
      <c r="S1880" s="74" t="str">
        <f t="shared" si="119"/>
        <v/>
      </c>
    </row>
    <row r="1881" s="74" customFormat="1" ht="20.15" customHeight="1" spans="1:19">
      <c r="A1881" s="95"/>
      <c r="B1881" s="95"/>
      <c r="C1881" s="95"/>
      <c r="D1881" s="95"/>
      <c r="E1881" s="95"/>
      <c r="F1881" s="95"/>
      <c r="G1881" s="96"/>
      <c r="H1881" s="96"/>
      <c r="I1881" s="97"/>
      <c r="J1881" s="97"/>
      <c r="K1881" s="97"/>
      <c r="L1881" s="97"/>
      <c r="M1881" s="97"/>
      <c r="N1881" s="98" t="str">
        <f ca="1" t="shared" si="116"/>
        <v/>
      </c>
      <c r="O1881" s="98" t="str">
        <f ca="1">IF(A1881="","",IF(ISERROR(MATCH($I1881,SorP!B:B,0)),"",INDIRECT("'SorP'!$A$"&amp;MATCH($N1881&amp;$I1881,SorP!C:C,0))))</f>
        <v/>
      </c>
      <c r="P1881" s="99"/>
      <c r="Q1881" s="74" t="str">
        <f t="shared" si="117"/>
        <v/>
      </c>
      <c r="R1881" s="74" t="b">
        <f t="shared" si="118"/>
        <v>1</v>
      </c>
      <c r="S1881" s="74" t="str">
        <f t="shared" si="119"/>
        <v/>
      </c>
    </row>
    <row r="1882" s="74" customFormat="1" ht="20.15" customHeight="1" spans="1:19">
      <c r="A1882" s="95"/>
      <c r="B1882" s="95"/>
      <c r="C1882" s="95"/>
      <c r="D1882" s="95"/>
      <c r="E1882" s="95"/>
      <c r="F1882" s="95"/>
      <c r="G1882" s="96"/>
      <c r="H1882" s="96"/>
      <c r="I1882" s="97"/>
      <c r="J1882" s="97"/>
      <c r="K1882" s="97"/>
      <c r="L1882" s="97"/>
      <c r="M1882" s="97"/>
      <c r="N1882" s="98" t="str">
        <f ca="1" t="shared" si="116"/>
        <v/>
      </c>
      <c r="O1882" s="98" t="str">
        <f ca="1">IF(A1882="","",IF(ISERROR(MATCH($I1882,SorP!B:B,0)),"",INDIRECT("'SorP'!$A$"&amp;MATCH($N1882&amp;$I1882,SorP!C:C,0))))</f>
        <v/>
      </c>
      <c r="P1882" s="99"/>
      <c r="Q1882" s="74" t="str">
        <f t="shared" si="117"/>
        <v/>
      </c>
      <c r="R1882" s="74" t="b">
        <f t="shared" si="118"/>
        <v>1</v>
      </c>
      <c r="S1882" s="74" t="str">
        <f t="shared" si="119"/>
        <v/>
      </c>
    </row>
    <row r="1883" s="74" customFormat="1" ht="20.15" customHeight="1" spans="1:19">
      <c r="A1883" s="95"/>
      <c r="B1883" s="95"/>
      <c r="C1883" s="95"/>
      <c r="D1883" s="95"/>
      <c r="E1883" s="95"/>
      <c r="F1883" s="95"/>
      <c r="G1883" s="96"/>
      <c r="H1883" s="96"/>
      <c r="I1883" s="97"/>
      <c r="J1883" s="97"/>
      <c r="K1883" s="97"/>
      <c r="L1883" s="97"/>
      <c r="M1883" s="97"/>
      <c r="N1883" s="98" t="str">
        <f ca="1" t="shared" si="116"/>
        <v/>
      </c>
      <c r="O1883" s="98" t="str">
        <f ca="1">IF(A1883="","",IF(ISERROR(MATCH($I1883,SorP!B:B,0)),"",INDIRECT("'SorP'!$A$"&amp;MATCH($N1883&amp;$I1883,SorP!C:C,0))))</f>
        <v/>
      </c>
      <c r="P1883" s="99"/>
      <c r="Q1883" s="74" t="str">
        <f t="shared" si="117"/>
        <v/>
      </c>
      <c r="R1883" s="74" t="b">
        <f t="shared" si="118"/>
        <v>1</v>
      </c>
      <c r="S1883" s="74" t="str">
        <f t="shared" si="119"/>
        <v/>
      </c>
    </row>
    <row r="1884" s="74" customFormat="1" ht="20.15" customHeight="1" spans="1:19">
      <c r="A1884" s="95"/>
      <c r="B1884" s="95"/>
      <c r="C1884" s="95"/>
      <c r="D1884" s="95"/>
      <c r="E1884" s="95"/>
      <c r="F1884" s="95"/>
      <c r="G1884" s="96"/>
      <c r="H1884" s="96"/>
      <c r="I1884" s="97"/>
      <c r="J1884" s="97"/>
      <c r="K1884" s="97"/>
      <c r="L1884" s="97"/>
      <c r="M1884" s="97"/>
      <c r="N1884" s="98" t="str">
        <f ca="1" t="shared" si="116"/>
        <v/>
      </c>
      <c r="O1884" s="98" t="str">
        <f ca="1">IF(A1884="","",IF(ISERROR(MATCH($I1884,SorP!B:B,0)),"",INDIRECT("'SorP'!$A$"&amp;MATCH($N1884&amp;$I1884,SorP!C:C,0))))</f>
        <v/>
      </c>
      <c r="P1884" s="99"/>
      <c r="Q1884" s="74" t="str">
        <f t="shared" si="117"/>
        <v/>
      </c>
      <c r="R1884" s="74" t="b">
        <f t="shared" si="118"/>
        <v>1</v>
      </c>
      <c r="S1884" s="74" t="str">
        <f t="shared" si="119"/>
        <v/>
      </c>
    </row>
    <row r="1885" s="74" customFormat="1" ht="20.15" customHeight="1" spans="1:19">
      <c r="A1885" s="95"/>
      <c r="B1885" s="95"/>
      <c r="C1885" s="95"/>
      <c r="D1885" s="95"/>
      <c r="E1885" s="95"/>
      <c r="F1885" s="95"/>
      <c r="G1885" s="96"/>
      <c r="H1885" s="96"/>
      <c r="I1885" s="97"/>
      <c r="J1885" s="97"/>
      <c r="K1885" s="97"/>
      <c r="L1885" s="97"/>
      <c r="M1885" s="97"/>
      <c r="N1885" s="98" t="str">
        <f ca="1" t="shared" si="116"/>
        <v/>
      </c>
      <c r="O1885" s="98" t="str">
        <f ca="1">IF(A1885="","",IF(ISERROR(MATCH($I1885,SorP!B:B,0)),"",INDIRECT("'SorP'!$A$"&amp;MATCH($N1885&amp;$I1885,SorP!C:C,0))))</f>
        <v/>
      </c>
      <c r="P1885" s="99"/>
      <c r="Q1885" s="74" t="str">
        <f t="shared" si="117"/>
        <v/>
      </c>
      <c r="R1885" s="74" t="b">
        <f t="shared" si="118"/>
        <v>1</v>
      </c>
      <c r="S1885" s="74" t="str">
        <f t="shared" si="119"/>
        <v/>
      </c>
    </row>
    <row r="1886" s="74" customFormat="1" ht="20.15" customHeight="1" spans="1:19">
      <c r="A1886" s="95"/>
      <c r="B1886" s="95"/>
      <c r="C1886" s="95"/>
      <c r="D1886" s="95"/>
      <c r="E1886" s="95"/>
      <c r="F1886" s="95"/>
      <c r="G1886" s="96"/>
      <c r="H1886" s="96"/>
      <c r="I1886" s="97"/>
      <c r="J1886" s="97"/>
      <c r="K1886" s="97"/>
      <c r="L1886" s="97"/>
      <c r="M1886" s="97"/>
      <c r="N1886" s="98" t="str">
        <f ca="1" t="shared" si="116"/>
        <v/>
      </c>
      <c r="O1886" s="98" t="str">
        <f ca="1">IF(A1886="","",IF(ISERROR(MATCH($I1886,SorP!B:B,0)),"",INDIRECT("'SorP'!$A$"&amp;MATCH($N1886&amp;$I1886,SorP!C:C,0))))</f>
        <v/>
      </c>
      <c r="P1886" s="99"/>
      <c r="Q1886" s="74" t="str">
        <f t="shared" si="117"/>
        <v/>
      </c>
      <c r="R1886" s="74" t="b">
        <f t="shared" si="118"/>
        <v>1</v>
      </c>
      <c r="S1886" s="74" t="str">
        <f t="shared" si="119"/>
        <v/>
      </c>
    </row>
    <row r="1887" s="74" customFormat="1" ht="20.15" customHeight="1" spans="1:19">
      <c r="A1887" s="95"/>
      <c r="B1887" s="95"/>
      <c r="C1887" s="95"/>
      <c r="D1887" s="95"/>
      <c r="E1887" s="95"/>
      <c r="F1887" s="95"/>
      <c r="G1887" s="96"/>
      <c r="H1887" s="96"/>
      <c r="I1887" s="97"/>
      <c r="J1887" s="97"/>
      <c r="K1887" s="97"/>
      <c r="L1887" s="97"/>
      <c r="M1887" s="97"/>
      <c r="N1887" s="98" t="str">
        <f ca="1" t="shared" si="116"/>
        <v/>
      </c>
      <c r="O1887" s="98" t="str">
        <f ca="1">IF(A1887="","",IF(ISERROR(MATCH($I1887,SorP!B:B,0)),"",INDIRECT("'SorP'!$A$"&amp;MATCH($N1887&amp;$I1887,SorP!C:C,0))))</f>
        <v/>
      </c>
      <c r="P1887" s="99"/>
      <c r="Q1887" s="74" t="str">
        <f t="shared" si="117"/>
        <v/>
      </c>
      <c r="R1887" s="74" t="b">
        <f t="shared" si="118"/>
        <v>1</v>
      </c>
      <c r="S1887" s="74" t="str">
        <f t="shared" si="119"/>
        <v/>
      </c>
    </row>
    <row r="1888" s="74" customFormat="1" ht="20.15" customHeight="1" spans="1:19">
      <c r="A1888" s="95"/>
      <c r="B1888" s="95"/>
      <c r="C1888" s="95"/>
      <c r="D1888" s="95"/>
      <c r="E1888" s="95"/>
      <c r="F1888" s="95"/>
      <c r="G1888" s="96"/>
      <c r="H1888" s="96"/>
      <c r="I1888" s="97"/>
      <c r="J1888" s="97"/>
      <c r="K1888" s="97"/>
      <c r="L1888" s="97"/>
      <c r="M1888" s="97"/>
      <c r="N1888" s="98" t="str">
        <f ca="1" t="shared" si="116"/>
        <v/>
      </c>
      <c r="O1888" s="98" t="str">
        <f ca="1">IF(A1888="","",IF(ISERROR(MATCH($I1888,SorP!B:B,0)),"",INDIRECT("'SorP'!$A$"&amp;MATCH($N1888&amp;$I1888,SorP!C:C,0))))</f>
        <v/>
      </c>
      <c r="P1888" s="99"/>
      <c r="Q1888" s="74" t="str">
        <f t="shared" si="117"/>
        <v/>
      </c>
      <c r="R1888" s="74" t="b">
        <f t="shared" si="118"/>
        <v>1</v>
      </c>
      <c r="S1888" s="74" t="str">
        <f t="shared" si="119"/>
        <v/>
      </c>
    </row>
    <row r="1889" s="74" customFormat="1" ht="20.15" customHeight="1" spans="1:19">
      <c r="A1889" s="95"/>
      <c r="B1889" s="95"/>
      <c r="C1889" s="95"/>
      <c r="D1889" s="95"/>
      <c r="E1889" s="95"/>
      <c r="F1889" s="95"/>
      <c r="G1889" s="96"/>
      <c r="H1889" s="96"/>
      <c r="I1889" s="97"/>
      <c r="J1889" s="97"/>
      <c r="K1889" s="97"/>
      <c r="L1889" s="97"/>
      <c r="M1889" s="97"/>
      <c r="N1889" s="98" t="str">
        <f ca="1" t="shared" si="116"/>
        <v/>
      </c>
      <c r="O1889" s="98" t="str">
        <f ca="1">IF(A1889="","",IF(ISERROR(MATCH($I1889,SorP!B:B,0)),"",INDIRECT("'SorP'!$A$"&amp;MATCH($N1889&amp;$I1889,SorP!C:C,0))))</f>
        <v/>
      </c>
      <c r="P1889" s="99"/>
      <c r="Q1889" s="74" t="str">
        <f t="shared" si="117"/>
        <v/>
      </c>
      <c r="R1889" s="74" t="b">
        <f t="shared" si="118"/>
        <v>1</v>
      </c>
      <c r="S1889" s="74" t="str">
        <f t="shared" si="119"/>
        <v/>
      </c>
    </row>
    <row r="1890" s="74" customFormat="1" ht="20.15" customHeight="1" spans="1:19">
      <c r="A1890" s="95"/>
      <c r="B1890" s="95"/>
      <c r="C1890" s="95"/>
      <c r="D1890" s="95"/>
      <c r="E1890" s="95"/>
      <c r="F1890" s="95"/>
      <c r="G1890" s="96"/>
      <c r="H1890" s="96"/>
      <c r="I1890" s="97"/>
      <c r="J1890" s="97"/>
      <c r="K1890" s="97"/>
      <c r="L1890" s="97"/>
      <c r="M1890" s="97"/>
      <c r="N1890" s="98" t="str">
        <f ca="1" t="shared" si="116"/>
        <v/>
      </c>
      <c r="O1890" s="98" t="str">
        <f ca="1">IF(A1890="","",IF(ISERROR(MATCH($I1890,SorP!B:B,0)),"",INDIRECT("'SorP'!$A$"&amp;MATCH($N1890&amp;$I1890,SorP!C:C,0))))</f>
        <v/>
      </c>
      <c r="P1890" s="99"/>
      <c r="Q1890" s="74" t="str">
        <f t="shared" si="117"/>
        <v/>
      </c>
      <c r="R1890" s="74" t="b">
        <f t="shared" si="118"/>
        <v>1</v>
      </c>
      <c r="S1890" s="74" t="str">
        <f t="shared" si="119"/>
        <v/>
      </c>
    </row>
    <row r="1891" s="74" customFormat="1" ht="20.15" customHeight="1" spans="1:19">
      <c r="A1891" s="95"/>
      <c r="B1891" s="95"/>
      <c r="C1891" s="95"/>
      <c r="D1891" s="95"/>
      <c r="E1891" s="95"/>
      <c r="F1891" s="95"/>
      <c r="G1891" s="96"/>
      <c r="H1891" s="96"/>
      <c r="I1891" s="97"/>
      <c r="J1891" s="97"/>
      <c r="K1891" s="97"/>
      <c r="L1891" s="97"/>
      <c r="M1891" s="97"/>
      <c r="N1891" s="98" t="str">
        <f ca="1" t="shared" si="116"/>
        <v/>
      </c>
      <c r="O1891" s="98" t="str">
        <f ca="1">IF(A1891="","",IF(ISERROR(MATCH($I1891,SorP!B:B,0)),"",INDIRECT("'SorP'!$A$"&amp;MATCH($N1891&amp;$I1891,SorP!C:C,0))))</f>
        <v/>
      </c>
      <c r="P1891" s="99"/>
      <c r="Q1891" s="74" t="str">
        <f t="shared" si="117"/>
        <v/>
      </c>
      <c r="R1891" s="74" t="b">
        <f t="shared" si="118"/>
        <v>1</v>
      </c>
      <c r="S1891" s="74" t="str">
        <f t="shared" si="119"/>
        <v/>
      </c>
    </row>
    <row r="1892" s="74" customFormat="1" ht="20.15" customHeight="1" spans="1:19">
      <c r="A1892" s="95"/>
      <c r="B1892" s="95"/>
      <c r="C1892" s="95"/>
      <c r="D1892" s="95"/>
      <c r="E1892" s="95"/>
      <c r="F1892" s="95"/>
      <c r="G1892" s="96"/>
      <c r="H1892" s="96"/>
      <c r="I1892" s="97"/>
      <c r="J1892" s="97"/>
      <c r="K1892" s="97"/>
      <c r="L1892" s="97"/>
      <c r="M1892" s="97"/>
      <c r="N1892" s="98" t="str">
        <f ca="1" t="shared" si="116"/>
        <v/>
      </c>
      <c r="O1892" s="98" t="str">
        <f ca="1">IF(A1892="","",IF(ISERROR(MATCH($I1892,SorP!B:B,0)),"",INDIRECT("'SorP'!$A$"&amp;MATCH($N1892&amp;$I1892,SorP!C:C,0))))</f>
        <v/>
      </c>
      <c r="P1892" s="99"/>
      <c r="Q1892" s="74" t="str">
        <f t="shared" si="117"/>
        <v/>
      </c>
      <c r="R1892" s="74" t="b">
        <f t="shared" si="118"/>
        <v>1</v>
      </c>
      <c r="S1892" s="74" t="str">
        <f t="shared" si="119"/>
        <v/>
      </c>
    </row>
    <row r="1893" s="74" customFormat="1" ht="20.15" customHeight="1" spans="1:19">
      <c r="A1893" s="95"/>
      <c r="B1893" s="95"/>
      <c r="C1893" s="95"/>
      <c r="D1893" s="95"/>
      <c r="E1893" s="95"/>
      <c r="F1893" s="95"/>
      <c r="G1893" s="96"/>
      <c r="H1893" s="96"/>
      <c r="I1893" s="97"/>
      <c r="J1893" s="97"/>
      <c r="K1893" s="97"/>
      <c r="L1893" s="97"/>
      <c r="M1893" s="97"/>
      <c r="N1893" s="98" t="str">
        <f ca="1" t="shared" si="116"/>
        <v/>
      </c>
      <c r="O1893" s="98" t="str">
        <f ca="1">IF(A1893="","",IF(ISERROR(MATCH($I1893,SorP!B:B,0)),"",INDIRECT("'SorP'!$A$"&amp;MATCH($N1893&amp;$I1893,SorP!C:C,0))))</f>
        <v/>
      </c>
      <c r="P1893" s="99"/>
      <c r="Q1893" s="74" t="str">
        <f t="shared" si="117"/>
        <v/>
      </c>
      <c r="R1893" s="74" t="b">
        <f t="shared" si="118"/>
        <v>1</v>
      </c>
      <c r="S1893" s="74" t="str">
        <f t="shared" si="119"/>
        <v/>
      </c>
    </row>
    <row r="1894" s="74" customFormat="1" ht="20.15" customHeight="1" spans="1:19">
      <c r="A1894" s="95"/>
      <c r="B1894" s="95"/>
      <c r="C1894" s="95"/>
      <c r="D1894" s="95"/>
      <c r="E1894" s="95"/>
      <c r="F1894" s="95"/>
      <c r="G1894" s="96"/>
      <c r="H1894" s="96"/>
      <c r="I1894" s="97"/>
      <c r="J1894" s="97"/>
      <c r="K1894" s="97"/>
      <c r="L1894" s="97"/>
      <c r="M1894" s="97"/>
      <c r="N1894" s="98" t="str">
        <f ca="1" t="shared" si="116"/>
        <v/>
      </c>
      <c r="O1894" s="98" t="str">
        <f ca="1">IF(A1894="","",IF(ISERROR(MATCH($I1894,SorP!B:B,0)),"",INDIRECT("'SorP'!$A$"&amp;MATCH($N1894&amp;$I1894,SorP!C:C,0))))</f>
        <v/>
      </c>
      <c r="P1894" s="99"/>
      <c r="Q1894" s="74" t="str">
        <f t="shared" si="117"/>
        <v/>
      </c>
      <c r="R1894" s="74" t="b">
        <f t="shared" si="118"/>
        <v>1</v>
      </c>
      <c r="S1894" s="74" t="str">
        <f t="shared" si="119"/>
        <v/>
      </c>
    </row>
    <row r="1895" s="74" customFormat="1" ht="20.15" customHeight="1" spans="1:19">
      <c r="A1895" s="95"/>
      <c r="B1895" s="95"/>
      <c r="C1895" s="95"/>
      <c r="D1895" s="95"/>
      <c r="E1895" s="95"/>
      <c r="F1895" s="95"/>
      <c r="G1895" s="96"/>
      <c r="H1895" s="96"/>
      <c r="I1895" s="97"/>
      <c r="J1895" s="97"/>
      <c r="K1895" s="97"/>
      <c r="L1895" s="97"/>
      <c r="M1895" s="97"/>
      <c r="N1895" s="98" t="str">
        <f ca="1" t="shared" si="116"/>
        <v/>
      </c>
      <c r="O1895" s="98" t="str">
        <f ca="1">IF(A1895="","",IF(ISERROR(MATCH($I1895,SorP!B:B,0)),"",INDIRECT("'SorP'!$A$"&amp;MATCH($N1895&amp;$I1895,SorP!C:C,0))))</f>
        <v/>
      </c>
      <c r="P1895" s="99"/>
      <c r="Q1895" s="74" t="str">
        <f t="shared" si="117"/>
        <v/>
      </c>
      <c r="R1895" s="74" t="b">
        <f t="shared" si="118"/>
        <v>1</v>
      </c>
      <c r="S1895" s="74" t="str">
        <f t="shared" si="119"/>
        <v/>
      </c>
    </row>
    <row r="1896" s="74" customFormat="1" ht="20.15" customHeight="1" spans="1:19">
      <c r="A1896" s="95"/>
      <c r="B1896" s="95"/>
      <c r="C1896" s="95"/>
      <c r="D1896" s="95"/>
      <c r="E1896" s="95"/>
      <c r="F1896" s="95"/>
      <c r="G1896" s="96"/>
      <c r="H1896" s="96"/>
      <c r="I1896" s="97"/>
      <c r="J1896" s="97"/>
      <c r="K1896" s="97"/>
      <c r="L1896" s="97"/>
      <c r="M1896" s="97"/>
      <c r="N1896" s="98" t="str">
        <f ca="1" t="shared" si="116"/>
        <v/>
      </c>
      <c r="O1896" s="98" t="str">
        <f ca="1">IF(A1896="","",IF(ISERROR(MATCH($I1896,SorP!B:B,0)),"",INDIRECT("'SorP'!$A$"&amp;MATCH($N1896&amp;$I1896,SorP!C:C,0))))</f>
        <v/>
      </c>
      <c r="P1896" s="99"/>
      <c r="Q1896" s="74" t="str">
        <f t="shared" si="117"/>
        <v/>
      </c>
      <c r="R1896" s="74" t="b">
        <f t="shared" si="118"/>
        <v>1</v>
      </c>
      <c r="S1896" s="74" t="str">
        <f t="shared" si="119"/>
        <v/>
      </c>
    </row>
    <row r="1897" s="74" customFormat="1" ht="20.15" customHeight="1" spans="1:19">
      <c r="A1897" s="95"/>
      <c r="B1897" s="95"/>
      <c r="C1897" s="95"/>
      <c r="D1897" s="95"/>
      <c r="E1897" s="95"/>
      <c r="F1897" s="95"/>
      <c r="G1897" s="96"/>
      <c r="H1897" s="96"/>
      <c r="I1897" s="97"/>
      <c r="J1897" s="97"/>
      <c r="K1897" s="97"/>
      <c r="L1897" s="97"/>
      <c r="M1897" s="97"/>
      <c r="N1897" s="98" t="str">
        <f ca="1" t="shared" si="116"/>
        <v/>
      </c>
      <c r="O1897" s="98" t="str">
        <f ca="1">IF(A1897="","",IF(ISERROR(MATCH($I1897,SorP!B:B,0)),"",INDIRECT("'SorP'!$A$"&amp;MATCH($N1897&amp;$I1897,SorP!C:C,0))))</f>
        <v/>
      </c>
      <c r="P1897" s="99"/>
      <c r="Q1897" s="74" t="str">
        <f t="shared" si="117"/>
        <v/>
      </c>
      <c r="R1897" s="74" t="b">
        <f t="shared" si="118"/>
        <v>1</v>
      </c>
      <c r="S1897" s="74" t="str">
        <f t="shared" si="119"/>
        <v/>
      </c>
    </row>
    <row r="1898" s="74" customFormat="1" ht="20.15" customHeight="1" spans="1:19">
      <c r="A1898" s="95"/>
      <c r="B1898" s="95"/>
      <c r="C1898" s="95"/>
      <c r="D1898" s="95"/>
      <c r="E1898" s="95"/>
      <c r="F1898" s="95"/>
      <c r="G1898" s="96"/>
      <c r="H1898" s="96"/>
      <c r="I1898" s="97"/>
      <c r="J1898" s="97"/>
      <c r="K1898" s="97"/>
      <c r="L1898" s="97"/>
      <c r="M1898" s="97"/>
      <c r="N1898" s="98" t="str">
        <f ca="1" t="shared" si="116"/>
        <v/>
      </c>
      <c r="O1898" s="98" t="str">
        <f ca="1">IF(A1898="","",IF(ISERROR(MATCH($I1898,SorP!B:B,0)),"",INDIRECT("'SorP'!$A$"&amp;MATCH($N1898&amp;$I1898,SorP!C:C,0))))</f>
        <v/>
      </c>
      <c r="P1898" s="99"/>
      <c r="Q1898" s="74" t="str">
        <f t="shared" si="117"/>
        <v/>
      </c>
      <c r="R1898" s="74" t="b">
        <f t="shared" si="118"/>
        <v>1</v>
      </c>
      <c r="S1898" s="74" t="str">
        <f t="shared" si="119"/>
        <v/>
      </c>
    </row>
    <row r="1899" s="74" customFormat="1" ht="20.15" customHeight="1" spans="1:19">
      <c r="A1899" s="95"/>
      <c r="B1899" s="95"/>
      <c r="C1899" s="95"/>
      <c r="D1899" s="95"/>
      <c r="E1899" s="95"/>
      <c r="F1899" s="95"/>
      <c r="G1899" s="96"/>
      <c r="H1899" s="96"/>
      <c r="I1899" s="97"/>
      <c r="J1899" s="97"/>
      <c r="K1899" s="97"/>
      <c r="L1899" s="97"/>
      <c r="M1899" s="97"/>
      <c r="N1899" s="98" t="str">
        <f ca="1" t="shared" si="116"/>
        <v/>
      </c>
      <c r="O1899" s="98" t="str">
        <f ca="1">IF(A1899="","",IF(ISERROR(MATCH($I1899,SorP!B:B,0)),"",INDIRECT("'SorP'!$A$"&amp;MATCH($N1899&amp;$I1899,SorP!C:C,0))))</f>
        <v/>
      </c>
      <c r="P1899" s="99"/>
      <c r="Q1899" s="74" t="str">
        <f t="shared" si="117"/>
        <v/>
      </c>
      <c r="R1899" s="74" t="b">
        <f t="shared" si="118"/>
        <v>1</v>
      </c>
      <c r="S1899" s="74" t="str">
        <f t="shared" si="119"/>
        <v/>
      </c>
    </row>
    <row r="1900" s="74" customFormat="1" ht="20.15" customHeight="1" spans="1:19">
      <c r="A1900" s="95"/>
      <c r="B1900" s="95"/>
      <c r="C1900" s="95"/>
      <c r="D1900" s="95"/>
      <c r="E1900" s="95"/>
      <c r="F1900" s="95"/>
      <c r="G1900" s="96"/>
      <c r="H1900" s="96"/>
      <c r="I1900" s="97"/>
      <c r="J1900" s="97"/>
      <c r="K1900" s="97"/>
      <c r="L1900" s="97"/>
      <c r="M1900" s="97"/>
      <c r="N1900" s="98" t="str">
        <f ca="1" t="shared" si="116"/>
        <v/>
      </c>
      <c r="O1900" s="98" t="str">
        <f ca="1">IF(A1900="","",IF(ISERROR(MATCH($I1900,SorP!B:B,0)),"",INDIRECT("'SorP'!$A$"&amp;MATCH($N1900&amp;$I1900,SorP!C:C,0))))</f>
        <v/>
      </c>
      <c r="P1900" s="99"/>
      <c r="Q1900" s="74" t="str">
        <f t="shared" si="117"/>
        <v/>
      </c>
      <c r="R1900" s="74" t="b">
        <f t="shared" si="118"/>
        <v>1</v>
      </c>
      <c r="S1900" s="74" t="str">
        <f t="shared" si="119"/>
        <v/>
      </c>
    </row>
    <row r="1901" s="74" customFormat="1" ht="20.15" customHeight="1" spans="1:19">
      <c r="A1901" s="95"/>
      <c r="B1901" s="95"/>
      <c r="C1901" s="95"/>
      <c r="D1901" s="95"/>
      <c r="E1901" s="95"/>
      <c r="F1901" s="95"/>
      <c r="G1901" s="96"/>
      <c r="H1901" s="96"/>
      <c r="I1901" s="97"/>
      <c r="J1901" s="97"/>
      <c r="K1901" s="97"/>
      <c r="L1901" s="97"/>
      <c r="M1901" s="97"/>
      <c r="N1901" s="98" t="str">
        <f ca="1" t="shared" si="116"/>
        <v/>
      </c>
      <c r="O1901" s="98" t="str">
        <f ca="1">IF(A1901="","",IF(ISERROR(MATCH($I1901,SorP!B:B,0)),"",INDIRECT("'SorP'!$A$"&amp;MATCH($N1901&amp;$I1901,SorP!C:C,0))))</f>
        <v/>
      </c>
      <c r="P1901" s="99"/>
      <c r="Q1901" s="74" t="str">
        <f t="shared" si="117"/>
        <v/>
      </c>
      <c r="R1901" s="74" t="b">
        <f t="shared" si="118"/>
        <v>1</v>
      </c>
      <c r="S1901" s="74" t="str">
        <f t="shared" si="119"/>
        <v/>
      </c>
    </row>
    <row r="1902" s="74" customFormat="1" ht="20.15" customHeight="1" spans="1:19">
      <c r="A1902" s="95"/>
      <c r="B1902" s="95"/>
      <c r="C1902" s="95"/>
      <c r="D1902" s="95"/>
      <c r="E1902" s="95"/>
      <c r="F1902" s="95"/>
      <c r="G1902" s="96"/>
      <c r="H1902" s="96"/>
      <c r="I1902" s="97"/>
      <c r="J1902" s="97"/>
      <c r="K1902" s="97"/>
      <c r="L1902" s="97"/>
      <c r="M1902" s="97"/>
      <c r="N1902" s="98" t="str">
        <f ca="1" t="shared" si="116"/>
        <v/>
      </c>
      <c r="O1902" s="98" t="str">
        <f ca="1">IF(A1902="","",IF(ISERROR(MATCH($I1902,SorP!B:B,0)),"",INDIRECT("'SorP'!$A$"&amp;MATCH($N1902&amp;$I1902,SorP!C:C,0))))</f>
        <v/>
      </c>
      <c r="P1902" s="99"/>
      <c r="Q1902" s="74" t="str">
        <f t="shared" si="117"/>
        <v/>
      </c>
      <c r="R1902" s="74" t="b">
        <f t="shared" si="118"/>
        <v>1</v>
      </c>
      <c r="S1902" s="74" t="str">
        <f t="shared" si="119"/>
        <v/>
      </c>
    </row>
    <row r="1903" s="74" customFormat="1" ht="20.15" customHeight="1" spans="1:19">
      <c r="A1903" s="95"/>
      <c r="B1903" s="95"/>
      <c r="C1903" s="95"/>
      <c r="D1903" s="95"/>
      <c r="E1903" s="95"/>
      <c r="F1903" s="95"/>
      <c r="G1903" s="96"/>
      <c r="H1903" s="96"/>
      <c r="I1903" s="97"/>
      <c r="J1903" s="97"/>
      <c r="K1903" s="97"/>
      <c r="L1903" s="97"/>
      <c r="M1903" s="97"/>
      <c r="N1903" s="98" t="str">
        <f ca="1" t="shared" si="116"/>
        <v/>
      </c>
      <c r="O1903" s="98" t="str">
        <f ca="1">IF(A1903="","",IF(ISERROR(MATCH($I1903,SorP!B:B,0)),"",INDIRECT("'SorP'!$A$"&amp;MATCH($N1903&amp;$I1903,SorP!C:C,0))))</f>
        <v/>
      </c>
      <c r="P1903" s="99"/>
      <c r="Q1903" s="74" t="str">
        <f t="shared" si="117"/>
        <v/>
      </c>
      <c r="R1903" s="74" t="b">
        <f t="shared" si="118"/>
        <v>1</v>
      </c>
      <c r="S1903" s="74" t="str">
        <f t="shared" si="119"/>
        <v/>
      </c>
    </row>
    <row r="1904" s="74" customFormat="1" ht="20.15" customHeight="1" spans="1:19">
      <c r="A1904" s="95"/>
      <c r="B1904" s="95"/>
      <c r="C1904" s="95"/>
      <c r="D1904" s="95"/>
      <c r="E1904" s="95"/>
      <c r="F1904" s="95"/>
      <c r="G1904" s="96"/>
      <c r="H1904" s="96"/>
      <c r="I1904" s="97"/>
      <c r="J1904" s="97"/>
      <c r="K1904" s="97"/>
      <c r="L1904" s="97"/>
      <c r="M1904" s="97"/>
      <c r="N1904" s="98" t="str">
        <f ca="1" t="shared" si="116"/>
        <v/>
      </c>
      <c r="O1904" s="98" t="str">
        <f ca="1">IF(A1904="","",IF(ISERROR(MATCH($I1904,SorP!B:B,0)),"",INDIRECT("'SorP'!$A$"&amp;MATCH($N1904&amp;$I1904,SorP!C:C,0))))</f>
        <v/>
      </c>
      <c r="P1904" s="99"/>
      <c r="Q1904" s="74" t="str">
        <f t="shared" si="117"/>
        <v/>
      </c>
      <c r="R1904" s="74" t="b">
        <f t="shared" si="118"/>
        <v>1</v>
      </c>
      <c r="S1904" s="74" t="str">
        <f t="shared" si="119"/>
        <v/>
      </c>
    </row>
    <row r="1905" s="74" customFormat="1" ht="20.15" customHeight="1" spans="1:19">
      <c r="A1905" s="95"/>
      <c r="B1905" s="95"/>
      <c r="C1905" s="95"/>
      <c r="D1905" s="95"/>
      <c r="E1905" s="95"/>
      <c r="F1905" s="95"/>
      <c r="G1905" s="96"/>
      <c r="H1905" s="96"/>
      <c r="I1905" s="97"/>
      <c r="J1905" s="97"/>
      <c r="K1905" s="97"/>
      <c r="L1905" s="97"/>
      <c r="M1905" s="97"/>
      <c r="N1905" s="98" t="str">
        <f ca="1" t="shared" si="116"/>
        <v/>
      </c>
      <c r="O1905" s="98" t="str">
        <f ca="1">IF(A1905="","",IF(ISERROR(MATCH($I1905,SorP!B:B,0)),"",INDIRECT("'SorP'!$A$"&amp;MATCH($N1905&amp;$I1905,SorP!C:C,0))))</f>
        <v/>
      </c>
      <c r="P1905" s="99"/>
      <c r="Q1905" s="74" t="str">
        <f t="shared" si="117"/>
        <v/>
      </c>
      <c r="R1905" s="74" t="b">
        <f t="shared" si="118"/>
        <v>1</v>
      </c>
      <c r="S1905" s="74" t="str">
        <f t="shared" si="119"/>
        <v/>
      </c>
    </row>
    <row r="1906" s="74" customFormat="1" ht="20.15" customHeight="1" spans="1:19">
      <c r="A1906" s="95"/>
      <c r="B1906" s="95"/>
      <c r="C1906" s="95"/>
      <c r="D1906" s="95"/>
      <c r="E1906" s="95"/>
      <c r="F1906" s="95"/>
      <c r="G1906" s="96"/>
      <c r="H1906" s="96"/>
      <c r="I1906" s="97"/>
      <c r="J1906" s="97"/>
      <c r="K1906" s="97"/>
      <c r="L1906" s="97"/>
      <c r="M1906" s="97"/>
      <c r="N1906" s="98" t="str">
        <f ca="1" t="shared" si="116"/>
        <v/>
      </c>
      <c r="O1906" s="98" t="str">
        <f ca="1">IF(A1906="","",IF(ISERROR(MATCH($I1906,SorP!B:B,0)),"",INDIRECT("'SorP'!$A$"&amp;MATCH($N1906&amp;$I1906,SorP!C:C,0))))</f>
        <v/>
      </c>
      <c r="P1906" s="99"/>
      <c r="Q1906" s="74" t="str">
        <f t="shared" si="117"/>
        <v/>
      </c>
      <c r="R1906" s="74" t="b">
        <f t="shared" si="118"/>
        <v>1</v>
      </c>
      <c r="S1906" s="74" t="str">
        <f t="shared" si="119"/>
        <v/>
      </c>
    </row>
    <row r="1907" s="74" customFormat="1" ht="20.15" customHeight="1" spans="1:19">
      <c r="A1907" s="95"/>
      <c r="B1907" s="95"/>
      <c r="C1907" s="95"/>
      <c r="D1907" s="95"/>
      <c r="E1907" s="95"/>
      <c r="F1907" s="95"/>
      <c r="G1907" s="96"/>
      <c r="H1907" s="96"/>
      <c r="I1907" s="97"/>
      <c r="J1907" s="97"/>
      <c r="K1907" s="97"/>
      <c r="L1907" s="97"/>
      <c r="M1907" s="97"/>
      <c r="N1907" s="98" t="str">
        <f ca="1" t="shared" si="116"/>
        <v/>
      </c>
      <c r="O1907" s="98" t="str">
        <f ca="1">IF(A1907="","",IF(ISERROR(MATCH($I1907,SorP!B:B,0)),"",INDIRECT("'SorP'!$A$"&amp;MATCH($N1907&amp;$I1907,SorP!C:C,0))))</f>
        <v/>
      </c>
      <c r="P1907" s="99"/>
      <c r="Q1907" s="74" t="str">
        <f t="shared" si="117"/>
        <v/>
      </c>
      <c r="R1907" s="74" t="b">
        <f t="shared" si="118"/>
        <v>1</v>
      </c>
      <c r="S1907" s="74" t="str">
        <f t="shared" si="119"/>
        <v/>
      </c>
    </row>
    <row r="1908" s="74" customFormat="1" ht="20.15" customHeight="1" spans="1:19">
      <c r="A1908" s="95"/>
      <c r="B1908" s="95"/>
      <c r="C1908" s="95"/>
      <c r="D1908" s="95"/>
      <c r="E1908" s="95"/>
      <c r="F1908" s="95"/>
      <c r="G1908" s="96"/>
      <c r="H1908" s="96"/>
      <c r="I1908" s="97"/>
      <c r="J1908" s="97"/>
      <c r="K1908" s="97"/>
      <c r="L1908" s="97"/>
      <c r="M1908" s="97"/>
      <c r="N1908" s="98" t="str">
        <f ca="1" t="shared" si="116"/>
        <v/>
      </c>
      <c r="O1908" s="98" t="str">
        <f ca="1">IF(A1908="","",IF(ISERROR(MATCH($I1908,SorP!B:B,0)),"",INDIRECT("'SorP'!$A$"&amp;MATCH($N1908&amp;$I1908,SorP!C:C,0))))</f>
        <v/>
      </c>
      <c r="P1908" s="99"/>
      <c r="Q1908" s="74" t="str">
        <f t="shared" si="117"/>
        <v/>
      </c>
      <c r="R1908" s="74" t="b">
        <f t="shared" si="118"/>
        <v>1</v>
      </c>
      <c r="S1908" s="74" t="str">
        <f t="shared" si="119"/>
        <v/>
      </c>
    </row>
    <row r="1909" s="74" customFormat="1" ht="20.15" customHeight="1" spans="1:19">
      <c r="A1909" s="95"/>
      <c r="B1909" s="95"/>
      <c r="C1909" s="95"/>
      <c r="D1909" s="95"/>
      <c r="E1909" s="95"/>
      <c r="F1909" s="95"/>
      <c r="G1909" s="96"/>
      <c r="H1909" s="96"/>
      <c r="I1909" s="97"/>
      <c r="J1909" s="97"/>
      <c r="K1909" s="97"/>
      <c r="L1909" s="97"/>
      <c r="M1909" s="97"/>
      <c r="N1909" s="98" t="str">
        <f ca="1" t="shared" si="116"/>
        <v/>
      </c>
      <c r="O1909" s="98" t="str">
        <f ca="1">IF(A1909="","",IF(ISERROR(MATCH($I1909,SorP!B:B,0)),"",INDIRECT("'SorP'!$A$"&amp;MATCH($N1909&amp;$I1909,SorP!C:C,0))))</f>
        <v/>
      </c>
      <c r="P1909" s="99"/>
      <c r="Q1909" s="74" t="str">
        <f t="shared" si="117"/>
        <v/>
      </c>
      <c r="R1909" s="74" t="b">
        <f t="shared" si="118"/>
        <v>1</v>
      </c>
      <c r="S1909" s="74" t="str">
        <f t="shared" si="119"/>
        <v/>
      </c>
    </row>
    <row r="1910" s="74" customFormat="1" ht="20.15" customHeight="1" spans="1:19">
      <c r="A1910" s="95"/>
      <c r="B1910" s="95"/>
      <c r="C1910" s="95"/>
      <c r="D1910" s="95"/>
      <c r="E1910" s="95"/>
      <c r="F1910" s="95"/>
      <c r="G1910" s="96"/>
      <c r="H1910" s="96"/>
      <c r="I1910" s="97"/>
      <c r="J1910" s="97"/>
      <c r="K1910" s="97"/>
      <c r="L1910" s="97"/>
      <c r="M1910" s="97"/>
      <c r="N1910" s="98" t="str">
        <f ca="1" t="shared" si="116"/>
        <v/>
      </c>
      <c r="O1910" s="98" t="str">
        <f ca="1">IF(A1910="","",IF(ISERROR(MATCH($I1910,SorP!B:B,0)),"",INDIRECT("'SorP'!$A$"&amp;MATCH($N1910&amp;$I1910,SorP!C:C,0))))</f>
        <v/>
      </c>
      <c r="P1910" s="99"/>
      <c r="Q1910" s="74" t="str">
        <f t="shared" si="117"/>
        <v/>
      </c>
      <c r="R1910" s="74" t="b">
        <f t="shared" si="118"/>
        <v>1</v>
      </c>
      <c r="S1910" s="74" t="str">
        <f t="shared" si="119"/>
        <v/>
      </c>
    </row>
    <row r="1911" s="74" customFormat="1" ht="20.15" customHeight="1" spans="1:19">
      <c r="A1911" s="95"/>
      <c r="B1911" s="95"/>
      <c r="C1911" s="95"/>
      <c r="D1911" s="95"/>
      <c r="E1911" s="95"/>
      <c r="F1911" s="95"/>
      <c r="G1911" s="96"/>
      <c r="H1911" s="96"/>
      <c r="I1911" s="97"/>
      <c r="J1911" s="97"/>
      <c r="K1911" s="97"/>
      <c r="L1911" s="97"/>
      <c r="M1911" s="97"/>
      <c r="N1911" s="98" t="str">
        <f ca="1" t="shared" si="116"/>
        <v/>
      </c>
      <c r="O1911" s="98" t="str">
        <f ca="1">IF(A1911="","",IF(ISERROR(MATCH($I1911,SorP!B:B,0)),"",INDIRECT("'SorP'!$A$"&amp;MATCH($N1911&amp;$I1911,SorP!C:C,0))))</f>
        <v/>
      </c>
      <c r="P1911" s="99"/>
      <c r="Q1911" s="74" t="str">
        <f t="shared" si="117"/>
        <v/>
      </c>
      <c r="R1911" s="74" t="b">
        <f t="shared" si="118"/>
        <v>1</v>
      </c>
      <c r="S1911" s="74" t="str">
        <f t="shared" si="119"/>
        <v/>
      </c>
    </row>
    <row r="1912" s="74" customFormat="1" ht="20.15" customHeight="1" spans="1:19">
      <c r="A1912" s="95"/>
      <c r="B1912" s="95"/>
      <c r="C1912" s="95"/>
      <c r="D1912" s="95"/>
      <c r="E1912" s="95"/>
      <c r="F1912" s="95"/>
      <c r="G1912" s="96"/>
      <c r="H1912" s="96"/>
      <c r="I1912" s="97"/>
      <c r="J1912" s="97"/>
      <c r="K1912" s="97"/>
      <c r="L1912" s="97"/>
      <c r="M1912" s="97"/>
      <c r="N1912" s="98" t="str">
        <f ca="1" t="shared" si="116"/>
        <v/>
      </c>
      <c r="O1912" s="98" t="str">
        <f ca="1">IF(A1912="","",IF(ISERROR(MATCH($I1912,SorP!B:B,0)),"",INDIRECT("'SorP'!$A$"&amp;MATCH($N1912&amp;$I1912,SorP!C:C,0))))</f>
        <v/>
      </c>
      <c r="P1912" s="99"/>
      <c r="Q1912" s="74" t="str">
        <f t="shared" si="117"/>
        <v/>
      </c>
      <c r="R1912" s="74" t="b">
        <f t="shared" si="118"/>
        <v>1</v>
      </c>
      <c r="S1912" s="74" t="str">
        <f t="shared" si="119"/>
        <v/>
      </c>
    </row>
    <row r="1913" s="74" customFormat="1" ht="20.15" customHeight="1" spans="1:19">
      <c r="A1913" s="95"/>
      <c r="B1913" s="95"/>
      <c r="C1913" s="95"/>
      <c r="D1913" s="95"/>
      <c r="E1913" s="95"/>
      <c r="F1913" s="95"/>
      <c r="G1913" s="96"/>
      <c r="H1913" s="96"/>
      <c r="I1913" s="97"/>
      <c r="J1913" s="97"/>
      <c r="K1913" s="97"/>
      <c r="L1913" s="97"/>
      <c r="M1913" s="97"/>
      <c r="N1913" s="98" t="str">
        <f ca="1" t="shared" si="116"/>
        <v/>
      </c>
      <c r="O1913" s="98" t="str">
        <f ca="1">IF(A1913="","",IF(ISERROR(MATCH($I1913,SorP!B:B,0)),"",INDIRECT("'SorP'!$A$"&amp;MATCH($N1913&amp;$I1913,SorP!C:C,0))))</f>
        <v/>
      </c>
      <c r="P1913" s="99"/>
      <c r="Q1913" s="74" t="str">
        <f t="shared" si="117"/>
        <v/>
      </c>
      <c r="R1913" s="74" t="b">
        <f t="shared" si="118"/>
        <v>1</v>
      </c>
      <c r="S1913" s="74" t="str">
        <f t="shared" si="119"/>
        <v/>
      </c>
    </row>
    <row r="1914" s="74" customFormat="1" ht="20.15" customHeight="1" spans="1:19">
      <c r="A1914" s="95"/>
      <c r="B1914" s="95"/>
      <c r="C1914" s="95"/>
      <c r="D1914" s="95"/>
      <c r="E1914" s="95"/>
      <c r="F1914" s="95"/>
      <c r="G1914" s="96"/>
      <c r="H1914" s="96"/>
      <c r="I1914" s="97"/>
      <c r="J1914" s="97"/>
      <c r="K1914" s="97"/>
      <c r="L1914" s="97"/>
      <c r="M1914" s="97"/>
      <c r="N1914" s="98" t="str">
        <f ca="1" t="shared" si="116"/>
        <v/>
      </c>
      <c r="O1914" s="98" t="str">
        <f ca="1">IF(A1914="","",IF(ISERROR(MATCH($I1914,SorP!B:B,0)),"",INDIRECT("'SorP'!$A$"&amp;MATCH($N1914&amp;$I1914,SorP!C:C,0))))</f>
        <v/>
      </c>
      <c r="P1914" s="99"/>
      <c r="Q1914" s="74" t="str">
        <f t="shared" si="117"/>
        <v/>
      </c>
      <c r="R1914" s="74" t="b">
        <f t="shared" si="118"/>
        <v>1</v>
      </c>
      <c r="S1914" s="74" t="str">
        <f t="shared" si="119"/>
        <v/>
      </c>
    </row>
    <row r="1915" s="74" customFormat="1" ht="20.15" customHeight="1" spans="1:19">
      <c r="A1915" s="95"/>
      <c r="B1915" s="95"/>
      <c r="C1915" s="95"/>
      <c r="D1915" s="95"/>
      <c r="E1915" s="95"/>
      <c r="F1915" s="95"/>
      <c r="G1915" s="96"/>
      <c r="H1915" s="96"/>
      <c r="I1915" s="97"/>
      <c r="J1915" s="97"/>
      <c r="K1915" s="97"/>
      <c r="L1915" s="97"/>
      <c r="M1915" s="97"/>
      <c r="N1915" s="98" t="str">
        <f ca="1" t="shared" si="116"/>
        <v/>
      </c>
      <c r="O1915" s="98" t="str">
        <f ca="1">IF(A1915="","",IF(ISERROR(MATCH($I1915,SorP!B:B,0)),"",INDIRECT("'SorP'!$A$"&amp;MATCH($N1915&amp;$I1915,SorP!C:C,0))))</f>
        <v/>
      </c>
      <c r="P1915" s="99"/>
      <c r="Q1915" s="74" t="str">
        <f t="shared" si="117"/>
        <v/>
      </c>
      <c r="R1915" s="74" t="b">
        <f t="shared" si="118"/>
        <v>1</v>
      </c>
      <c r="S1915" s="74" t="str">
        <f t="shared" si="119"/>
        <v/>
      </c>
    </row>
    <row r="1916" s="74" customFormat="1" ht="20.15" customHeight="1" spans="1:19">
      <c r="A1916" s="95"/>
      <c r="B1916" s="95"/>
      <c r="C1916" s="95"/>
      <c r="D1916" s="95"/>
      <c r="E1916" s="95"/>
      <c r="F1916" s="95"/>
      <c r="G1916" s="96"/>
      <c r="H1916" s="96"/>
      <c r="I1916" s="97"/>
      <c r="J1916" s="97"/>
      <c r="K1916" s="97"/>
      <c r="L1916" s="97"/>
      <c r="M1916" s="97"/>
      <c r="N1916" s="98" t="str">
        <f ca="1" t="shared" si="116"/>
        <v/>
      </c>
      <c r="O1916" s="98" t="str">
        <f ca="1">IF(A1916="","",IF(ISERROR(MATCH($I1916,SorP!B:B,0)),"",INDIRECT("'SorP'!$A$"&amp;MATCH($N1916&amp;$I1916,SorP!C:C,0))))</f>
        <v/>
      </c>
      <c r="P1916" s="99"/>
      <c r="Q1916" s="74" t="str">
        <f t="shared" si="117"/>
        <v/>
      </c>
      <c r="R1916" s="74" t="b">
        <f t="shared" si="118"/>
        <v>1</v>
      </c>
      <c r="S1916" s="74" t="str">
        <f t="shared" si="119"/>
        <v/>
      </c>
    </row>
    <row r="1917" s="74" customFormat="1" ht="20.15" customHeight="1" spans="1:19">
      <c r="A1917" s="95"/>
      <c r="B1917" s="95"/>
      <c r="C1917" s="95"/>
      <c r="D1917" s="95"/>
      <c r="E1917" s="95"/>
      <c r="F1917" s="95"/>
      <c r="G1917" s="96"/>
      <c r="H1917" s="96"/>
      <c r="I1917" s="97"/>
      <c r="J1917" s="97"/>
      <c r="K1917" s="97"/>
      <c r="L1917" s="97"/>
      <c r="M1917" s="97"/>
      <c r="N1917" s="98" t="str">
        <f ca="1" t="shared" si="116"/>
        <v/>
      </c>
      <c r="O1917" s="98" t="str">
        <f ca="1">IF(A1917="","",IF(ISERROR(MATCH($I1917,SorP!B:B,0)),"",INDIRECT("'SorP'!$A$"&amp;MATCH($N1917&amp;$I1917,SorP!C:C,0))))</f>
        <v/>
      </c>
      <c r="P1917" s="99"/>
      <c r="Q1917" s="74" t="str">
        <f t="shared" si="117"/>
        <v/>
      </c>
      <c r="R1917" s="74" t="b">
        <f t="shared" si="118"/>
        <v>1</v>
      </c>
      <c r="S1917" s="74" t="str">
        <f t="shared" si="119"/>
        <v/>
      </c>
    </row>
    <row r="1918" s="74" customFormat="1" ht="20.15" customHeight="1" spans="1:19">
      <c r="A1918" s="95"/>
      <c r="B1918" s="95"/>
      <c r="C1918" s="95"/>
      <c r="D1918" s="95"/>
      <c r="E1918" s="95"/>
      <c r="F1918" s="95"/>
      <c r="G1918" s="96"/>
      <c r="H1918" s="96"/>
      <c r="I1918" s="97"/>
      <c r="J1918" s="97"/>
      <c r="K1918" s="97"/>
      <c r="L1918" s="97"/>
      <c r="M1918" s="97"/>
      <c r="N1918" s="98" t="str">
        <f ca="1" t="shared" si="116"/>
        <v/>
      </c>
      <c r="O1918" s="98" t="str">
        <f ca="1">IF(A1918="","",IF(ISERROR(MATCH($I1918,SorP!B:B,0)),"",INDIRECT("'SorP'!$A$"&amp;MATCH($N1918&amp;$I1918,SorP!C:C,0))))</f>
        <v/>
      </c>
      <c r="P1918" s="99"/>
      <c r="Q1918" s="74" t="str">
        <f t="shared" si="117"/>
        <v/>
      </c>
      <c r="R1918" s="74" t="b">
        <f t="shared" si="118"/>
        <v>1</v>
      </c>
      <c r="S1918" s="74" t="str">
        <f t="shared" si="119"/>
        <v/>
      </c>
    </row>
    <row r="1919" s="74" customFormat="1" ht="20.15" customHeight="1" spans="1:19">
      <c r="A1919" s="95"/>
      <c r="B1919" s="95"/>
      <c r="C1919" s="95"/>
      <c r="D1919" s="95"/>
      <c r="E1919" s="95"/>
      <c r="F1919" s="95"/>
      <c r="G1919" s="96"/>
      <c r="H1919" s="96"/>
      <c r="I1919" s="97"/>
      <c r="J1919" s="97"/>
      <c r="K1919" s="97"/>
      <c r="L1919" s="97"/>
      <c r="M1919" s="97"/>
      <c r="N1919" s="98" t="str">
        <f ca="1" t="shared" si="116"/>
        <v/>
      </c>
      <c r="O1919" s="98" t="str">
        <f ca="1">IF(A1919="","",IF(ISERROR(MATCH($I1919,SorP!B:B,0)),"",INDIRECT("'SorP'!$A$"&amp;MATCH($N1919&amp;$I1919,SorP!C:C,0))))</f>
        <v/>
      </c>
      <c r="P1919" s="99"/>
      <c r="Q1919" s="74" t="str">
        <f t="shared" si="117"/>
        <v/>
      </c>
      <c r="R1919" s="74" t="b">
        <f t="shared" si="118"/>
        <v>1</v>
      </c>
      <c r="S1919" s="74" t="str">
        <f t="shared" si="119"/>
        <v/>
      </c>
    </row>
    <row r="1920" s="74" customFormat="1" ht="20.15" customHeight="1" spans="1:19">
      <c r="A1920" s="95"/>
      <c r="B1920" s="95"/>
      <c r="C1920" s="95"/>
      <c r="D1920" s="95"/>
      <c r="E1920" s="95"/>
      <c r="F1920" s="95"/>
      <c r="G1920" s="96"/>
      <c r="H1920" s="96"/>
      <c r="I1920" s="97"/>
      <c r="J1920" s="97"/>
      <c r="K1920" s="97"/>
      <c r="L1920" s="97"/>
      <c r="M1920" s="97"/>
      <c r="N1920" s="98" t="str">
        <f ca="1" t="shared" si="116"/>
        <v/>
      </c>
      <c r="O1920" s="98" t="str">
        <f ca="1">IF(A1920="","",IF(ISERROR(MATCH($I1920,SorP!B:B,0)),"",INDIRECT("'SorP'!$A$"&amp;MATCH($N1920&amp;$I1920,SorP!C:C,0))))</f>
        <v/>
      </c>
      <c r="P1920" s="99"/>
      <c r="Q1920" s="74" t="str">
        <f t="shared" si="117"/>
        <v/>
      </c>
      <c r="R1920" s="74" t="b">
        <f t="shared" si="118"/>
        <v>1</v>
      </c>
      <c r="S1920" s="74" t="str">
        <f t="shared" si="119"/>
        <v/>
      </c>
    </row>
    <row r="1921" s="74" customFormat="1" ht="20.15" customHeight="1" spans="1:19">
      <c r="A1921" s="95"/>
      <c r="B1921" s="95"/>
      <c r="C1921" s="95"/>
      <c r="D1921" s="95"/>
      <c r="E1921" s="95"/>
      <c r="F1921" s="95"/>
      <c r="G1921" s="96"/>
      <c r="H1921" s="96"/>
      <c r="I1921" s="97"/>
      <c r="J1921" s="97"/>
      <c r="K1921" s="97"/>
      <c r="L1921" s="97"/>
      <c r="M1921" s="97"/>
      <c r="N1921" s="98" t="str">
        <f ca="1" t="shared" si="116"/>
        <v/>
      </c>
      <c r="O1921" s="98" t="str">
        <f ca="1">IF(A1921="","",IF(ISERROR(MATCH($I1921,SorP!B:B,0)),"",INDIRECT("'SorP'!$A$"&amp;MATCH($N1921&amp;$I1921,SorP!C:C,0))))</f>
        <v/>
      </c>
      <c r="P1921" s="99"/>
      <c r="Q1921" s="74" t="str">
        <f t="shared" si="117"/>
        <v/>
      </c>
      <c r="R1921" s="74" t="b">
        <f t="shared" si="118"/>
        <v>1</v>
      </c>
      <c r="S1921" s="74" t="str">
        <f t="shared" si="119"/>
        <v/>
      </c>
    </row>
    <row r="1922" s="74" customFormat="1" ht="20.15" customHeight="1" spans="1:19">
      <c r="A1922" s="95"/>
      <c r="B1922" s="95"/>
      <c r="C1922" s="95"/>
      <c r="D1922" s="95"/>
      <c r="E1922" s="95"/>
      <c r="F1922" s="95"/>
      <c r="G1922" s="96"/>
      <c r="H1922" s="96"/>
      <c r="I1922" s="97"/>
      <c r="J1922" s="97"/>
      <c r="K1922" s="97"/>
      <c r="L1922" s="97"/>
      <c r="M1922" s="97"/>
      <c r="N1922" s="98" t="str">
        <f ca="1" t="shared" si="116"/>
        <v/>
      </c>
      <c r="O1922" s="98" t="str">
        <f ca="1">IF(A1922="","",IF(ISERROR(MATCH($I1922,SorP!B:B,0)),"",INDIRECT("'SorP'!$A$"&amp;MATCH($N1922&amp;$I1922,SorP!C:C,0))))</f>
        <v/>
      </c>
      <c r="P1922" s="99"/>
      <c r="Q1922" s="74" t="str">
        <f t="shared" si="117"/>
        <v/>
      </c>
      <c r="R1922" s="74" t="b">
        <f t="shared" si="118"/>
        <v>1</v>
      </c>
      <c r="S1922" s="74" t="str">
        <f t="shared" si="119"/>
        <v/>
      </c>
    </row>
    <row r="1923" s="74" customFormat="1" ht="20.15" customHeight="1" spans="1:19">
      <c r="A1923" s="95"/>
      <c r="B1923" s="95"/>
      <c r="C1923" s="95"/>
      <c r="D1923" s="95"/>
      <c r="E1923" s="95"/>
      <c r="F1923" s="95"/>
      <c r="G1923" s="96"/>
      <c r="H1923" s="96"/>
      <c r="I1923" s="97"/>
      <c r="J1923" s="97"/>
      <c r="K1923" s="97"/>
      <c r="L1923" s="97"/>
      <c r="M1923" s="97"/>
      <c r="N1923" s="98" t="str">
        <f ca="1" t="shared" si="116"/>
        <v/>
      </c>
      <c r="O1923" s="98" t="str">
        <f ca="1">IF(A1923="","",IF(ISERROR(MATCH($I1923,SorP!B:B,0)),"",INDIRECT("'SorP'!$A$"&amp;MATCH($N1923&amp;$I1923,SorP!C:C,0))))</f>
        <v/>
      </c>
      <c r="P1923" s="99"/>
      <c r="Q1923" s="74" t="str">
        <f t="shared" si="117"/>
        <v/>
      </c>
      <c r="R1923" s="74" t="b">
        <f t="shared" si="118"/>
        <v>1</v>
      </c>
      <c r="S1923" s="74" t="str">
        <f t="shared" si="119"/>
        <v/>
      </c>
    </row>
    <row r="1924" s="74" customFormat="1" ht="20.15" customHeight="1" spans="1:19">
      <c r="A1924" s="95"/>
      <c r="B1924" s="95"/>
      <c r="C1924" s="95"/>
      <c r="D1924" s="95"/>
      <c r="E1924" s="95"/>
      <c r="F1924" s="95"/>
      <c r="G1924" s="96"/>
      <c r="H1924" s="96"/>
      <c r="I1924" s="97"/>
      <c r="J1924" s="97"/>
      <c r="K1924" s="97"/>
      <c r="L1924" s="97"/>
      <c r="M1924" s="97"/>
      <c r="N1924" s="98" t="str">
        <f ca="1" t="shared" si="116"/>
        <v/>
      </c>
      <c r="O1924" s="98" t="str">
        <f ca="1">IF(A1924="","",IF(ISERROR(MATCH($I1924,SorP!B:B,0)),"",INDIRECT("'SorP'!$A$"&amp;MATCH($N1924&amp;$I1924,SorP!C:C,0))))</f>
        <v/>
      </c>
      <c r="P1924" s="99"/>
      <c r="Q1924" s="74" t="str">
        <f t="shared" si="117"/>
        <v/>
      </c>
      <c r="R1924" s="74" t="b">
        <f t="shared" si="118"/>
        <v>1</v>
      </c>
      <c r="S1924" s="74" t="str">
        <f t="shared" si="119"/>
        <v/>
      </c>
    </row>
    <row r="1925" s="74" customFormat="1" ht="20.15" customHeight="1" spans="1:19">
      <c r="A1925" s="95"/>
      <c r="B1925" s="95"/>
      <c r="C1925" s="95"/>
      <c r="D1925" s="95"/>
      <c r="E1925" s="95"/>
      <c r="F1925" s="95"/>
      <c r="G1925" s="96"/>
      <c r="H1925" s="96"/>
      <c r="I1925" s="97"/>
      <c r="J1925" s="97"/>
      <c r="K1925" s="97"/>
      <c r="L1925" s="97"/>
      <c r="M1925" s="97"/>
      <c r="N1925" s="98" t="str">
        <f ca="1" t="shared" ref="N1925:N1988" si="120">IF(A1925="","",IF(ISERROR(MATCH($F1925,CL,0)),"Unknown",INDIRECT("'C'!$A$"&amp;MATCH($F1925,CL,0)+1)))</f>
        <v/>
      </c>
      <c r="O1925" s="98" t="str">
        <f ca="1">IF(A1925="","",IF(ISERROR(MATCH($I1925,SorP!B:B,0)),"",INDIRECT("'SorP'!$A$"&amp;MATCH($N1925&amp;$I1925,SorP!C:C,0))))</f>
        <v/>
      </c>
      <c r="P1925" s="99"/>
      <c r="Q1925" s="74" t="str">
        <f t="shared" ref="Q1925:Q1988" si="121">A1925&amp;B1925</f>
        <v/>
      </c>
      <c r="R1925" s="74" t="b">
        <f t="shared" ref="R1925:R1988" si="122">OR(ISBLANK(B1925),ISBLANK(C1925))</f>
        <v>1</v>
      </c>
      <c r="S1925" s="74" t="str">
        <f t="shared" ref="S1925:S1988" si="123">IF(R1925,"",A1925&amp;"+")</f>
        <v/>
      </c>
    </row>
    <row r="1926" s="74" customFormat="1" ht="20.15" customHeight="1" spans="1:19">
      <c r="A1926" s="95"/>
      <c r="B1926" s="95"/>
      <c r="C1926" s="95"/>
      <c r="D1926" s="95"/>
      <c r="E1926" s="95"/>
      <c r="F1926" s="95"/>
      <c r="G1926" s="96"/>
      <c r="H1926" s="96"/>
      <c r="I1926" s="97"/>
      <c r="J1926" s="97"/>
      <c r="K1926" s="97"/>
      <c r="L1926" s="97"/>
      <c r="M1926" s="97"/>
      <c r="N1926" s="98" t="str">
        <f ca="1" t="shared" si="120"/>
        <v/>
      </c>
      <c r="O1926" s="98" t="str">
        <f ca="1">IF(A1926="","",IF(ISERROR(MATCH($I1926,SorP!B:B,0)),"",INDIRECT("'SorP'!$A$"&amp;MATCH($N1926&amp;$I1926,SorP!C:C,0))))</f>
        <v/>
      </c>
      <c r="P1926" s="99"/>
      <c r="Q1926" s="74" t="str">
        <f t="shared" si="121"/>
        <v/>
      </c>
      <c r="R1926" s="74" t="b">
        <f t="shared" si="122"/>
        <v>1</v>
      </c>
      <c r="S1926" s="74" t="str">
        <f t="shared" si="123"/>
        <v/>
      </c>
    </row>
    <row r="1927" s="74" customFormat="1" ht="20.15" customHeight="1" spans="1:19">
      <c r="A1927" s="95"/>
      <c r="B1927" s="95"/>
      <c r="C1927" s="95"/>
      <c r="D1927" s="95"/>
      <c r="E1927" s="95"/>
      <c r="F1927" s="95"/>
      <c r="G1927" s="96"/>
      <c r="H1927" s="96"/>
      <c r="I1927" s="97"/>
      <c r="J1927" s="97"/>
      <c r="K1927" s="97"/>
      <c r="L1927" s="97"/>
      <c r="M1927" s="97"/>
      <c r="N1927" s="98" t="str">
        <f ca="1" t="shared" si="120"/>
        <v/>
      </c>
      <c r="O1927" s="98" t="str">
        <f ca="1">IF(A1927="","",IF(ISERROR(MATCH($I1927,SorP!B:B,0)),"",INDIRECT("'SorP'!$A$"&amp;MATCH($N1927&amp;$I1927,SorP!C:C,0))))</f>
        <v/>
      </c>
      <c r="P1927" s="99"/>
      <c r="Q1927" s="74" t="str">
        <f t="shared" si="121"/>
        <v/>
      </c>
      <c r="R1927" s="74" t="b">
        <f t="shared" si="122"/>
        <v>1</v>
      </c>
      <c r="S1927" s="74" t="str">
        <f t="shared" si="123"/>
        <v/>
      </c>
    </row>
    <row r="1928" s="74" customFormat="1" ht="20.15" customHeight="1" spans="1:19">
      <c r="A1928" s="95"/>
      <c r="B1928" s="95"/>
      <c r="C1928" s="95"/>
      <c r="D1928" s="95"/>
      <c r="E1928" s="95"/>
      <c r="F1928" s="95"/>
      <c r="G1928" s="96"/>
      <c r="H1928" s="96"/>
      <c r="I1928" s="97"/>
      <c r="J1928" s="97"/>
      <c r="K1928" s="97"/>
      <c r="L1928" s="97"/>
      <c r="M1928" s="97"/>
      <c r="N1928" s="98" t="str">
        <f ca="1" t="shared" si="120"/>
        <v/>
      </c>
      <c r="O1928" s="98" t="str">
        <f ca="1">IF(A1928="","",IF(ISERROR(MATCH($I1928,SorP!B:B,0)),"",INDIRECT("'SorP'!$A$"&amp;MATCH($N1928&amp;$I1928,SorP!C:C,0))))</f>
        <v/>
      </c>
      <c r="P1928" s="99"/>
      <c r="Q1928" s="74" t="str">
        <f t="shared" si="121"/>
        <v/>
      </c>
      <c r="R1928" s="74" t="b">
        <f t="shared" si="122"/>
        <v>1</v>
      </c>
      <c r="S1928" s="74" t="str">
        <f t="shared" si="123"/>
        <v/>
      </c>
    </row>
    <row r="1929" s="74" customFormat="1" ht="20.15" customHeight="1" spans="1:19">
      <c r="A1929" s="95"/>
      <c r="B1929" s="95"/>
      <c r="C1929" s="95"/>
      <c r="D1929" s="95"/>
      <c r="E1929" s="95"/>
      <c r="F1929" s="95"/>
      <c r="G1929" s="96"/>
      <c r="H1929" s="96"/>
      <c r="I1929" s="97"/>
      <c r="J1929" s="97"/>
      <c r="K1929" s="97"/>
      <c r="L1929" s="97"/>
      <c r="M1929" s="97"/>
      <c r="N1929" s="98" t="str">
        <f ca="1" t="shared" si="120"/>
        <v/>
      </c>
      <c r="O1929" s="98" t="str">
        <f ca="1">IF(A1929="","",IF(ISERROR(MATCH($I1929,SorP!B:B,0)),"",INDIRECT("'SorP'!$A$"&amp;MATCH($N1929&amp;$I1929,SorP!C:C,0))))</f>
        <v/>
      </c>
      <c r="P1929" s="99"/>
      <c r="Q1929" s="74" t="str">
        <f t="shared" si="121"/>
        <v/>
      </c>
      <c r="R1929" s="74" t="b">
        <f t="shared" si="122"/>
        <v>1</v>
      </c>
      <c r="S1929" s="74" t="str">
        <f t="shared" si="123"/>
        <v/>
      </c>
    </row>
    <row r="1930" s="74" customFormat="1" ht="20.15" customHeight="1" spans="1:19">
      <c r="A1930" s="95"/>
      <c r="B1930" s="95"/>
      <c r="C1930" s="95"/>
      <c r="D1930" s="95"/>
      <c r="E1930" s="95"/>
      <c r="F1930" s="95"/>
      <c r="G1930" s="96"/>
      <c r="H1930" s="96"/>
      <c r="I1930" s="97"/>
      <c r="J1930" s="97"/>
      <c r="K1930" s="97"/>
      <c r="L1930" s="97"/>
      <c r="M1930" s="97"/>
      <c r="N1930" s="98" t="str">
        <f ca="1" t="shared" si="120"/>
        <v/>
      </c>
      <c r="O1930" s="98" t="str">
        <f ca="1">IF(A1930="","",IF(ISERROR(MATCH($I1930,SorP!B:B,0)),"",INDIRECT("'SorP'!$A$"&amp;MATCH($N1930&amp;$I1930,SorP!C:C,0))))</f>
        <v/>
      </c>
      <c r="P1930" s="99"/>
      <c r="Q1930" s="74" t="str">
        <f t="shared" si="121"/>
        <v/>
      </c>
      <c r="R1930" s="74" t="b">
        <f t="shared" si="122"/>
        <v>1</v>
      </c>
      <c r="S1930" s="74" t="str">
        <f t="shared" si="123"/>
        <v/>
      </c>
    </row>
    <row r="1931" s="74" customFormat="1" ht="20.15" customHeight="1" spans="1:19">
      <c r="A1931" s="95"/>
      <c r="B1931" s="95"/>
      <c r="C1931" s="95"/>
      <c r="D1931" s="95"/>
      <c r="E1931" s="95"/>
      <c r="F1931" s="95"/>
      <c r="G1931" s="96"/>
      <c r="H1931" s="96"/>
      <c r="I1931" s="97"/>
      <c r="J1931" s="97"/>
      <c r="K1931" s="97"/>
      <c r="L1931" s="97"/>
      <c r="M1931" s="97"/>
      <c r="N1931" s="98" t="str">
        <f ca="1" t="shared" si="120"/>
        <v/>
      </c>
      <c r="O1931" s="98" t="str">
        <f ca="1">IF(A1931="","",IF(ISERROR(MATCH($I1931,SorP!B:B,0)),"",INDIRECT("'SorP'!$A$"&amp;MATCH($N1931&amp;$I1931,SorP!C:C,0))))</f>
        <v/>
      </c>
      <c r="P1931" s="99"/>
      <c r="Q1931" s="74" t="str">
        <f t="shared" si="121"/>
        <v/>
      </c>
      <c r="R1931" s="74" t="b">
        <f t="shared" si="122"/>
        <v>1</v>
      </c>
      <c r="S1931" s="74" t="str">
        <f t="shared" si="123"/>
        <v/>
      </c>
    </row>
    <row r="1932" s="74" customFormat="1" ht="20.15" customHeight="1" spans="1:19">
      <c r="A1932" s="95"/>
      <c r="B1932" s="95"/>
      <c r="C1932" s="95"/>
      <c r="D1932" s="95"/>
      <c r="E1932" s="95"/>
      <c r="F1932" s="95"/>
      <c r="G1932" s="96"/>
      <c r="H1932" s="96"/>
      <c r="I1932" s="97"/>
      <c r="J1932" s="97"/>
      <c r="K1932" s="97"/>
      <c r="L1932" s="97"/>
      <c r="M1932" s="97"/>
      <c r="N1932" s="98" t="str">
        <f ca="1" t="shared" si="120"/>
        <v/>
      </c>
      <c r="O1932" s="98" t="str">
        <f ca="1">IF(A1932="","",IF(ISERROR(MATCH($I1932,SorP!B:B,0)),"",INDIRECT("'SorP'!$A$"&amp;MATCH($N1932&amp;$I1932,SorP!C:C,0))))</f>
        <v/>
      </c>
      <c r="P1932" s="99"/>
      <c r="Q1932" s="74" t="str">
        <f t="shared" si="121"/>
        <v/>
      </c>
      <c r="R1932" s="74" t="b">
        <f t="shared" si="122"/>
        <v>1</v>
      </c>
      <c r="S1932" s="74" t="str">
        <f t="shared" si="123"/>
        <v/>
      </c>
    </row>
    <row r="1933" s="74" customFormat="1" ht="20.15" customHeight="1" spans="1:19">
      <c r="A1933" s="95"/>
      <c r="B1933" s="95"/>
      <c r="C1933" s="95"/>
      <c r="D1933" s="95"/>
      <c r="E1933" s="95"/>
      <c r="F1933" s="95"/>
      <c r="G1933" s="96"/>
      <c r="H1933" s="96"/>
      <c r="I1933" s="97"/>
      <c r="J1933" s="97"/>
      <c r="K1933" s="97"/>
      <c r="L1933" s="97"/>
      <c r="M1933" s="97"/>
      <c r="N1933" s="98" t="str">
        <f ca="1" t="shared" si="120"/>
        <v/>
      </c>
      <c r="O1933" s="98" t="str">
        <f ca="1">IF(A1933="","",IF(ISERROR(MATCH($I1933,SorP!B:B,0)),"",INDIRECT("'SorP'!$A$"&amp;MATCH($N1933&amp;$I1933,SorP!C:C,0))))</f>
        <v/>
      </c>
      <c r="P1933" s="99"/>
      <c r="Q1933" s="74" t="str">
        <f t="shared" si="121"/>
        <v/>
      </c>
      <c r="R1933" s="74" t="b">
        <f t="shared" si="122"/>
        <v>1</v>
      </c>
      <c r="S1933" s="74" t="str">
        <f t="shared" si="123"/>
        <v/>
      </c>
    </row>
    <row r="1934" s="74" customFormat="1" ht="20.15" customHeight="1" spans="1:19">
      <c r="A1934" s="95"/>
      <c r="B1934" s="95"/>
      <c r="C1934" s="95"/>
      <c r="D1934" s="95"/>
      <c r="E1934" s="95"/>
      <c r="F1934" s="95"/>
      <c r="G1934" s="96"/>
      <c r="H1934" s="96"/>
      <c r="I1934" s="97"/>
      <c r="J1934" s="97"/>
      <c r="K1934" s="97"/>
      <c r="L1934" s="97"/>
      <c r="M1934" s="97"/>
      <c r="N1934" s="98" t="str">
        <f ca="1" t="shared" si="120"/>
        <v/>
      </c>
      <c r="O1934" s="98" t="str">
        <f ca="1">IF(A1934="","",IF(ISERROR(MATCH($I1934,SorP!B:B,0)),"",INDIRECT("'SorP'!$A$"&amp;MATCH($N1934&amp;$I1934,SorP!C:C,0))))</f>
        <v/>
      </c>
      <c r="P1934" s="99"/>
      <c r="Q1934" s="74" t="str">
        <f t="shared" si="121"/>
        <v/>
      </c>
      <c r="R1934" s="74" t="b">
        <f t="shared" si="122"/>
        <v>1</v>
      </c>
      <c r="S1934" s="74" t="str">
        <f t="shared" si="123"/>
        <v/>
      </c>
    </row>
    <row r="1935" s="74" customFormat="1" ht="20.15" customHeight="1" spans="1:19">
      <c r="A1935" s="95"/>
      <c r="B1935" s="95"/>
      <c r="C1935" s="95"/>
      <c r="D1935" s="95"/>
      <c r="E1935" s="95"/>
      <c r="F1935" s="95"/>
      <c r="G1935" s="96"/>
      <c r="H1935" s="96"/>
      <c r="I1935" s="97"/>
      <c r="J1935" s="97"/>
      <c r="K1935" s="97"/>
      <c r="L1935" s="97"/>
      <c r="M1935" s="97"/>
      <c r="N1935" s="98" t="str">
        <f ca="1" t="shared" si="120"/>
        <v/>
      </c>
      <c r="O1935" s="98" t="str">
        <f ca="1">IF(A1935="","",IF(ISERROR(MATCH($I1935,SorP!B:B,0)),"",INDIRECT("'SorP'!$A$"&amp;MATCH($N1935&amp;$I1935,SorP!C:C,0))))</f>
        <v/>
      </c>
      <c r="P1935" s="99"/>
      <c r="Q1935" s="74" t="str">
        <f t="shared" si="121"/>
        <v/>
      </c>
      <c r="R1935" s="74" t="b">
        <f t="shared" si="122"/>
        <v>1</v>
      </c>
      <c r="S1935" s="74" t="str">
        <f t="shared" si="123"/>
        <v/>
      </c>
    </row>
    <row r="1936" s="74" customFormat="1" ht="20.15" customHeight="1" spans="1:19">
      <c r="A1936" s="95"/>
      <c r="B1936" s="95"/>
      <c r="C1936" s="95"/>
      <c r="D1936" s="95"/>
      <c r="E1936" s="95"/>
      <c r="F1936" s="95"/>
      <c r="G1936" s="96"/>
      <c r="H1936" s="96"/>
      <c r="I1936" s="97"/>
      <c r="J1936" s="97"/>
      <c r="K1936" s="97"/>
      <c r="L1936" s="97"/>
      <c r="M1936" s="97"/>
      <c r="N1936" s="98" t="str">
        <f ca="1" t="shared" si="120"/>
        <v/>
      </c>
      <c r="O1936" s="98" t="str">
        <f ca="1">IF(A1936="","",IF(ISERROR(MATCH($I1936,SorP!B:B,0)),"",INDIRECT("'SorP'!$A$"&amp;MATCH($N1936&amp;$I1936,SorP!C:C,0))))</f>
        <v/>
      </c>
      <c r="P1936" s="99"/>
      <c r="Q1936" s="74" t="str">
        <f t="shared" si="121"/>
        <v/>
      </c>
      <c r="R1936" s="74" t="b">
        <f t="shared" si="122"/>
        <v>1</v>
      </c>
      <c r="S1936" s="74" t="str">
        <f t="shared" si="123"/>
        <v/>
      </c>
    </row>
    <row r="1937" s="74" customFormat="1" ht="20.15" customHeight="1" spans="1:19">
      <c r="A1937" s="95"/>
      <c r="B1937" s="95"/>
      <c r="C1937" s="95"/>
      <c r="D1937" s="95"/>
      <c r="E1937" s="95"/>
      <c r="F1937" s="95"/>
      <c r="G1937" s="96"/>
      <c r="H1937" s="96"/>
      <c r="I1937" s="97"/>
      <c r="J1937" s="97"/>
      <c r="K1937" s="97"/>
      <c r="L1937" s="97"/>
      <c r="M1937" s="97"/>
      <c r="N1937" s="98" t="str">
        <f ca="1" t="shared" si="120"/>
        <v/>
      </c>
      <c r="O1937" s="98" t="str">
        <f ca="1">IF(A1937="","",IF(ISERROR(MATCH($I1937,SorP!B:B,0)),"",INDIRECT("'SorP'!$A$"&amp;MATCH($N1937&amp;$I1937,SorP!C:C,0))))</f>
        <v/>
      </c>
      <c r="P1937" s="99"/>
      <c r="Q1937" s="74" t="str">
        <f t="shared" si="121"/>
        <v/>
      </c>
      <c r="R1937" s="74" t="b">
        <f t="shared" si="122"/>
        <v>1</v>
      </c>
      <c r="S1937" s="74" t="str">
        <f t="shared" si="123"/>
        <v/>
      </c>
    </row>
    <row r="1938" s="74" customFormat="1" ht="20.15" customHeight="1" spans="1:19">
      <c r="A1938" s="95"/>
      <c r="B1938" s="95"/>
      <c r="C1938" s="95"/>
      <c r="D1938" s="95"/>
      <c r="E1938" s="95"/>
      <c r="F1938" s="95"/>
      <c r="G1938" s="96"/>
      <c r="H1938" s="96"/>
      <c r="I1938" s="97"/>
      <c r="J1938" s="97"/>
      <c r="K1938" s="97"/>
      <c r="L1938" s="97"/>
      <c r="M1938" s="97"/>
      <c r="N1938" s="98" t="str">
        <f ca="1" t="shared" si="120"/>
        <v/>
      </c>
      <c r="O1938" s="98" t="str">
        <f ca="1">IF(A1938="","",IF(ISERROR(MATCH($I1938,SorP!B:B,0)),"",INDIRECT("'SorP'!$A$"&amp;MATCH($N1938&amp;$I1938,SorP!C:C,0))))</f>
        <v/>
      </c>
      <c r="P1938" s="99"/>
      <c r="Q1938" s="74" t="str">
        <f t="shared" si="121"/>
        <v/>
      </c>
      <c r="R1938" s="74" t="b">
        <f t="shared" si="122"/>
        <v>1</v>
      </c>
      <c r="S1938" s="74" t="str">
        <f t="shared" si="123"/>
        <v/>
      </c>
    </row>
    <row r="1939" s="74" customFormat="1" ht="20.15" customHeight="1" spans="1:19">
      <c r="A1939" s="95"/>
      <c r="B1939" s="95"/>
      <c r="C1939" s="95"/>
      <c r="D1939" s="95"/>
      <c r="E1939" s="95"/>
      <c r="F1939" s="95"/>
      <c r="G1939" s="96"/>
      <c r="H1939" s="96"/>
      <c r="I1939" s="97"/>
      <c r="J1939" s="97"/>
      <c r="K1939" s="97"/>
      <c r="L1939" s="97"/>
      <c r="M1939" s="97"/>
      <c r="N1939" s="98" t="str">
        <f ca="1" t="shared" si="120"/>
        <v/>
      </c>
      <c r="O1939" s="98" t="str">
        <f ca="1">IF(A1939="","",IF(ISERROR(MATCH($I1939,SorP!B:B,0)),"",INDIRECT("'SorP'!$A$"&amp;MATCH($N1939&amp;$I1939,SorP!C:C,0))))</f>
        <v/>
      </c>
      <c r="P1939" s="99"/>
      <c r="Q1939" s="74" t="str">
        <f t="shared" si="121"/>
        <v/>
      </c>
      <c r="R1939" s="74" t="b">
        <f t="shared" si="122"/>
        <v>1</v>
      </c>
      <c r="S1939" s="74" t="str">
        <f t="shared" si="123"/>
        <v/>
      </c>
    </row>
    <row r="1940" s="74" customFormat="1" ht="20.15" customHeight="1" spans="1:19">
      <c r="A1940" s="95"/>
      <c r="B1940" s="95"/>
      <c r="C1940" s="95"/>
      <c r="D1940" s="95"/>
      <c r="E1940" s="95"/>
      <c r="F1940" s="95"/>
      <c r="G1940" s="96"/>
      <c r="H1940" s="96"/>
      <c r="I1940" s="97"/>
      <c r="J1940" s="97"/>
      <c r="K1940" s="97"/>
      <c r="L1940" s="97"/>
      <c r="M1940" s="97"/>
      <c r="N1940" s="98" t="str">
        <f ca="1" t="shared" si="120"/>
        <v/>
      </c>
      <c r="O1940" s="98" t="str">
        <f ca="1">IF(A1940="","",IF(ISERROR(MATCH($I1940,SorP!B:B,0)),"",INDIRECT("'SorP'!$A$"&amp;MATCH($N1940&amp;$I1940,SorP!C:C,0))))</f>
        <v/>
      </c>
      <c r="P1940" s="99"/>
      <c r="Q1940" s="74" t="str">
        <f t="shared" si="121"/>
        <v/>
      </c>
      <c r="R1940" s="74" t="b">
        <f t="shared" si="122"/>
        <v>1</v>
      </c>
      <c r="S1940" s="74" t="str">
        <f t="shared" si="123"/>
        <v/>
      </c>
    </row>
    <row r="1941" s="74" customFormat="1" ht="20.15" customHeight="1" spans="1:19">
      <c r="A1941" s="95"/>
      <c r="B1941" s="95"/>
      <c r="C1941" s="95"/>
      <c r="D1941" s="95"/>
      <c r="E1941" s="95"/>
      <c r="F1941" s="95"/>
      <c r="G1941" s="96"/>
      <c r="H1941" s="96"/>
      <c r="I1941" s="97"/>
      <c r="J1941" s="97"/>
      <c r="K1941" s="97"/>
      <c r="L1941" s="97"/>
      <c r="M1941" s="97"/>
      <c r="N1941" s="98" t="str">
        <f ca="1" t="shared" si="120"/>
        <v/>
      </c>
      <c r="O1941" s="98" t="str">
        <f ca="1">IF(A1941="","",IF(ISERROR(MATCH($I1941,SorP!B:B,0)),"",INDIRECT("'SorP'!$A$"&amp;MATCH($N1941&amp;$I1941,SorP!C:C,0))))</f>
        <v/>
      </c>
      <c r="P1941" s="99"/>
      <c r="Q1941" s="74" t="str">
        <f t="shared" si="121"/>
        <v/>
      </c>
      <c r="R1941" s="74" t="b">
        <f t="shared" si="122"/>
        <v>1</v>
      </c>
      <c r="S1941" s="74" t="str">
        <f t="shared" si="123"/>
        <v/>
      </c>
    </row>
    <row r="1942" s="74" customFormat="1" ht="20.15" customHeight="1" spans="1:19">
      <c r="A1942" s="95"/>
      <c r="B1942" s="95"/>
      <c r="C1942" s="95"/>
      <c r="D1942" s="95"/>
      <c r="E1942" s="95"/>
      <c r="F1942" s="95"/>
      <c r="G1942" s="96"/>
      <c r="H1942" s="96"/>
      <c r="I1942" s="97"/>
      <c r="J1942" s="97"/>
      <c r="K1942" s="97"/>
      <c r="L1942" s="97"/>
      <c r="M1942" s="97"/>
      <c r="N1942" s="98" t="str">
        <f ca="1" t="shared" si="120"/>
        <v/>
      </c>
      <c r="O1942" s="98" t="str">
        <f ca="1">IF(A1942="","",IF(ISERROR(MATCH($I1942,SorP!B:B,0)),"",INDIRECT("'SorP'!$A$"&amp;MATCH($N1942&amp;$I1942,SorP!C:C,0))))</f>
        <v/>
      </c>
      <c r="P1942" s="99"/>
      <c r="Q1942" s="74" t="str">
        <f t="shared" si="121"/>
        <v/>
      </c>
      <c r="R1942" s="74" t="b">
        <f t="shared" si="122"/>
        <v>1</v>
      </c>
      <c r="S1942" s="74" t="str">
        <f t="shared" si="123"/>
        <v/>
      </c>
    </row>
    <row r="1943" s="74" customFormat="1" ht="20.15" customHeight="1" spans="1:19">
      <c r="A1943" s="95"/>
      <c r="B1943" s="95"/>
      <c r="C1943" s="95"/>
      <c r="D1943" s="95"/>
      <c r="E1943" s="95"/>
      <c r="F1943" s="95"/>
      <c r="G1943" s="96"/>
      <c r="H1943" s="96"/>
      <c r="I1943" s="97"/>
      <c r="J1943" s="97"/>
      <c r="K1943" s="97"/>
      <c r="L1943" s="97"/>
      <c r="M1943" s="97"/>
      <c r="N1943" s="98" t="str">
        <f ca="1" t="shared" si="120"/>
        <v/>
      </c>
      <c r="O1943" s="98" t="str">
        <f ca="1">IF(A1943="","",IF(ISERROR(MATCH($I1943,SorP!B:B,0)),"",INDIRECT("'SorP'!$A$"&amp;MATCH($N1943&amp;$I1943,SorP!C:C,0))))</f>
        <v/>
      </c>
      <c r="P1943" s="99"/>
      <c r="Q1943" s="74" t="str">
        <f t="shared" si="121"/>
        <v/>
      </c>
      <c r="R1943" s="74" t="b">
        <f t="shared" si="122"/>
        <v>1</v>
      </c>
      <c r="S1943" s="74" t="str">
        <f t="shared" si="123"/>
        <v/>
      </c>
    </row>
    <row r="1944" s="74" customFormat="1" ht="20.15" customHeight="1" spans="1:19">
      <c r="A1944" s="95"/>
      <c r="B1944" s="95"/>
      <c r="C1944" s="95"/>
      <c r="D1944" s="95"/>
      <c r="E1944" s="95"/>
      <c r="F1944" s="95"/>
      <c r="G1944" s="96"/>
      <c r="H1944" s="96"/>
      <c r="I1944" s="97"/>
      <c r="J1944" s="97"/>
      <c r="K1944" s="97"/>
      <c r="L1944" s="97"/>
      <c r="M1944" s="97"/>
      <c r="N1944" s="98" t="str">
        <f ca="1" t="shared" si="120"/>
        <v/>
      </c>
      <c r="O1944" s="98" t="str">
        <f ca="1">IF(A1944="","",IF(ISERROR(MATCH($I1944,SorP!B:B,0)),"",INDIRECT("'SorP'!$A$"&amp;MATCH($N1944&amp;$I1944,SorP!C:C,0))))</f>
        <v/>
      </c>
      <c r="P1944" s="99"/>
      <c r="Q1944" s="74" t="str">
        <f t="shared" si="121"/>
        <v/>
      </c>
      <c r="R1944" s="74" t="b">
        <f t="shared" si="122"/>
        <v>1</v>
      </c>
      <c r="S1944" s="74" t="str">
        <f t="shared" si="123"/>
        <v/>
      </c>
    </row>
    <row r="1945" s="74" customFormat="1" ht="20.15" customHeight="1" spans="1:19">
      <c r="A1945" s="95"/>
      <c r="B1945" s="95"/>
      <c r="C1945" s="95"/>
      <c r="D1945" s="95"/>
      <c r="E1945" s="95"/>
      <c r="F1945" s="95"/>
      <c r="G1945" s="96"/>
      <c r="H1945" s="96"/>
      <c r="I1945" s="97"/>
      <c r="J1945" s="97"/>
      <c r="K1945" s="97"/>
      <c r="L1945" s="97"/>
      <c r="M1945" s="97"/>
      <c r="N1945" s="98" t="str">
        <f ca="1" t="shared" si="120"/>
        <v/>
      </c>
      <c r="O1945" s="98" t="str">
        <f ca="1">IF(A1945="","",IF(ISERROR(MATCH($I1945,SorP!B:B,0)),"",INDIRECT("'SorP'!$A$"&amp;MATCH($N1945&amp;$I1945,SorP!C:C,0))))</f>
        <v/>
      </c>
      <c r="P1945" s="99"/>
      <c r="Q1945" s="74" t="str">
        <f t="shared" si="121"/>
        <v/>
      </c>
      <c r="R1945" s="74" t="b">
        <f t="shared" si="122"/>
        <v>1</v>
      </c>
      <c r="S1945" s="74" t="str">
        <f t="shared" si="123"/>
        <v/>
      </c>
    </row>
    <row r="1946" s="74" customFormat="1" ht="20.15" customHeight="1" spans="1:19">
      <c r="A1946" s="95"/>
      <c r="B1946" s="95"/>
      <c r="C1946" s="95"/>
      <c r="D1946" s="95"/>
      <c r="E1946" s="95"/>
      <c r="F1946" s="95"/>
      <c r="G1946" s="96"/>
      <c r="H1946" s="96"/>
      <c r="I1946" s="97"/>
      <c r="J1946" s="97"/>
      <c r="K1946" s="97"/>
      <c r="L1946" s="97"/>
      <c r="M1946" s="97"/>
      <c r="N1946" s="98" t="str">
        <f ca="1" t="shared" si="120"/>
        <v/>
      </c>
      <c r="O1946" s="98" t="str">
        <f ca="1">IF(A1946="","",IF(ISERROR(MATCH($I1946,SorP!B:B,0)),"",INDIRECT("'SorP'!$A$"&amp;MATCH($N1946&amp;$I1946,SorP!C:C,0))))</f>
        <v/>
      </c>
      <c r="P1946" s="99"/>
      <c r="Q1946" s="74" t="str">
        <f t="shared" si="121"/>
        <v/>
      </c>
      <c r="R1946" s="74" t="b">
        <f t="shared" si="122"/>
        <v>1</v>
      </c>
      <c r="S1946" s="74" t="str">
        <f t="shared" si="123"/>
        <v/>
      </c>
    </row>
    <row r="1947" s="74" customFormat="1" ht="20.15" customHeight="1" spans="1:19">
      <c r="A1947" s="95"/>
      <c r="B1947" s="95"/>
      <c r="C1947" s="95"/>
      <c r="D1947" s="95"/>
      <c r="E1947" s="95"/>
      <c r="F1947" s="95"/>
      <c r="G1947" s="96"/>
      <c r="H1947" s="96"/>
      <c r="I1947" s="97"/>
      <c r="J1947" s="97"/>
      <c r="K1947" s="97"/>
      <c r="L1947" s="97"/>
      <c r="M1947" s="97"/>
      <c r="N1947" s="98" t="str">
        <f ca="1" t="shared" si="120"/>
        <v/>
      </c>
      <c r="O1947" s="98" t="str">
        <f ca="1">IF(A1947="","",IF(ISERROR(MATCH($I1947,SorP!B:B,0)),"",INDIRECT("'SorP'!$A$"&amp;MATCH($N1947&amp;$I1947,SorP!C:C,0))))</f>
        <v/>
      </c>
      <c r="P1947" s="99"/>
      <c r="Q1947" s="74" t="str">
        <f t="shared" si="121"/>
        <v/>
      </c>
      <c r="R1947" s="74" t="b">
        <f t="shared" si="122"/>
        <v>1</v>
      </c>
      <c r="S1947" s="74" t="str">
        <f t="shared" si="123"/>
        <v/>
      </c>
    </row>
    <row r="1948" s="74" customFormat="1" ht="20.15" customHeight="1" spans="1:19">
      <c r="A1948" s="95"/>
      <c r="B1948" s="95"/>
      <c r="C1948" s="95"/>
      <c r="D1948" s="95"/>
      <c r="E1948" s="95"/>
      <c r="F1948" s="95"/>
      <c r="G1948" s="96"/>
      <c r="H1948" s="96"/>
      <c r="I1948" s="97"/>
      <c r="J1948" s="97"/>
      <c r="K1948" s="97"/>
      <c r="L1948" s="97"/>
      <c r="M1948" s="97"/>
      <c r="N1948" s="98" t="str">
        <f ca="1" t="shared" si="120"/>
        <v/>
      </c>
      <c r="O1948" s="98" t="str">
        <f ca="1">IF(A1948="","",IF(ISERROR(MATCH($I1948,SorP!B:B,0)),"",INDIRECT("'SorP'!$A$"&amp;MATCH($N1948&amp;$I1948,SorP!C:C,0))))</f>
        <v/>
      </c>
      <c r="P1948" s="99"/>
      <c r="Q1948" s="74" t="str">
        <f t="shared" si="121"/>
        <v/>
      </c>
      <c r="R1948" s="74" t="b">
        <f t="shared" si="122"/>
        <v>1</v>
      </c>
      <c r="S1948" s="74" t="str">
        <f t="shared" si="123"/>
        <v/>
      </c>
    </row>
    <row r="1949" s="74" customFormat="1" ht="20.15" customHeight="1" spans="1:19">
      <c r="A1949" s="95"/>
      <c r="B1949" s="95"/>
      <c r="C1949" s="95"/>
      <c r="D1949" s="95"/>
      <c r="E1949" s="95"/>
      <c r="F1949" s="95"/>
      <c r="G1949" s="96"/>
      <c r="H1949" s="96"/>
      <c r="I1949" s="97"/>
      <c r="J1949" s="97"/>
      <c r="K1949" s="97"/>
      <c r="L1949" s="97"/>
      <c r="M1949" s="97"/>
      <c r="N1949" s="98" t="str">
        <f ca="1" t="shared" si="120"/>
        <v/>
      </c>
      <c r="O1949" s="98" t="str">
        <f ca="1">IF(A1949="","",IF(ISERROR(MATCH($I1949,SorP!B:B,0)),"",INDIRECT("'SorP'!$A$"&amp;MATCH($N1949&amp;$I1949,SorP!C:C,0))))</f>
        <v/>
      </c>
      <c r="P1949" s="99"/>
      <c r="Q1949" s="74" t="str">
        <f t="shared" si="121"/>
        <v/>
      </c>
      <c r="R1949" s="74" t="b">
        <f t="shared" si="122"/>
        <v>1</v>
      </c>
      <c r="S1949" s="74" t="str">
        <f t="shared" si="123"/>
        <v/>
      </c>
    </row>
    <row r="1950" s="74" customFormat="1" ht="20.15" customHeight="1" spans="1:19">
      <c r="A1950" s="95"/>
      <c r="B1950" s="95"/>
      <c r="C1950" s="95"/>
      <c r="D1950" s="95"/>
      <c r="E1950" s="95"/>
      <c r="F1950" s="95"/>
      <c r="G1950" s="96"/>
      <c r="H1950" s="96"/>
      <c r="I1950" s="97"/>
      <c r="J1950" s="97"/>
      <c r="K1950" s="97"/>
      <c r="L1950" s="97"/>
      <c r="M1950" s="97"/>
      <c r="N1950" s="98" t="str">
        <f ca="1" t="shared" si="120"/>
        <v/>
      </c>
      <c r="O1950" s="98" t="str">
        <f ca="1">IF(A1950="","",IF(ISERROR(MATCH($I1950,SorP!B:B,0)),"",INDIRECT("'SorP'!$A$"&amp;MATCH($N1950&amp;$I1950,SorP!C:C,0))))</f>
        <v/>
      </c>
      <c r="P1950" s="99"/>
      <c r="Q1950" s="74" t="str">
        <f t="shared" si="121"/>
        <v/>
      </c>
      <c r="R1950" s="74" t="b">
        <f t="shared" si="122"/>
        <v>1</v>
      </c>
      <c r="S1950" s="74" t="str">
        <f t="shared" si="123"/>
        <v/>
      </c>
    </row>
    <row r="1951" s="74" customFormat="1" ht="20.15" customHeight="1" spans="1:19">
      <c r="A1951" s="95"/>
      <c r="B1951" s="95"/>
      <c r="C1951" s="95"/>
      <c r="D1951" s="95"/>
      <c r="E1951" s="95"/>
      <c r="F1951" s="95"/>
      <c r="G1951" s="96"/>
      <c r="H1951" s="96"/>
      <c r="I1951" s="97"/>
      <c r="J1951" s="97"/>
      <c r="K1951" s="97"/>
      <c r="L1951" s="97"/>
      <c r="M1951" s="97"/>
      <c r="N1951" s="98" t="str">
        <f ca="1" t="shared" si="120"/>
        <v/>
      </c>
      <c r="O1951" s="98" t="str">
        <f ca="1">IF(A1951="","",IF(ISERROR(MATCH($I1951,SorP!B:B,0)),"",INDIRECT("'SorP'!$A$"&amp;MATCH($N1951&amp;$I1951,SorP!C:C,0))))</f>
        <v/>
      </c>
      <c r="P1951" s="99"/>
      <c r="Q1951" s="74" t="str">
        <f t="shared" si="121"/>
        <v/>
      </c>
      <c r="R1951" s="74" t="b">
        <f t="shared" si="122"/>
        <v>1</v>
      </c>
      <c r="S1951" s="74" t="str">
        <f t="shared" si="123"/>
        <v/>
      </c>
    </row>
    <row r="1952" s="74" customFormat="1" ht="20.15" customHeight="1" spans="1:19">
      <c r="A1952" s="95"/>
      <c r="B1952" s="95"/>
      <c r="C1952" s="95"/>
      <c r="D1952" s="95"/>
      <c r="E1952" s="95"/>
      <c r="F1952" s="95"/>
      <c r="G1952" s="96"/>
      <c r="H1952" s="96"/>
      <c r="I1952" s="97"/>
      <c r="J1952" s="97"/>
      <c r="K1952" s="97"/>
      <c r="L1952" s="97"/>
      <c r="M1952" s="97"/>
      <c r="N1952" s="98" t="str">
        <f ca="1" t="shared" si="120"/>
        <v/>
      </c>
      <c r="O1952" s="98" t="str">
        <f ca="1">IF(A1952="","",IF(ISERROR(MATCH($I1952,SorP!B:B,0)),"",INDIRECT("'SorP'!$A$"&amp;MATCH($N1952&amp;$I1952,SorP!C:C,0))))</f>
        <v/>
      </c>
      <c r="P1952" s="99"/>
      <c r="Q1952" s="74" t="str">
        <f t="shared" si="121"/>
        <v/>
      </c>
      <c r="R1952" s="74" t="b">
        <f t="shared" si="122"/>
        <v>1</v>
      </c>
      <c r="S1952" s="74" t="str">
        <f t="shared" si="123"/>
        <v/>
      </c>
    </row>
    <row r="1953" s="74" customFormat="1" ht="20.15" customHeight="1" spans="1:19">
      <c r="A1953" s="95"/>
      <c r="B1953" s="95"/>
      <c r="C1953" s="95"/>
      <c r="D1953" s="95"/>
      <c r="E1953" s="95"/>
      <c r="F1953" s="95"/>
      <c r="G1953" s="96"/>
      <c r="H1953" s="96"/>
      <c r="I1953" s="97"/>
      <c r="J1953" s="97"/>
      <c r="K1953" s="97"/>
      <c r="L1953" s="97"/>
      <c r="M1953" s="97"/>
      <c r="N1953" s="98" t="str">
        <f ca="1" t="shared" si="120"/>
        <v/>
      </c>
      <c r="O1953" s="98" t="str">
        <f ca="1">IF(A1953="","",IF(ISERROR(MATCH($I1953,SorP!B:B,0)),"",INDIRECT("'SorP'!$A$"&amp;MATCH($N1953&amp;$I1953,SorP!C:C,0))))</f>
        <v/>
      </c>
      <c r="P1953" s="99"/>
      <c r="Q1953" s="74" t="str">
        <f t="shared" si="121"/>
        <v/>
      </c>
      <c r="R1953" s="74" t="b">
        <f t="shared" si="122"/>
        <v>1</v>
      </c>
      <c r="S1953" s="74" t="str">
        <f t="shared" si="123"/>
        <v/>
      </c>
    </row>
    <row r="1954" s="74" customFormat="1" ht="20.15" customHeight="1" spans="1:19">
      <c r="A1954" s="95"/>
      <c r="B1954" s="95"/>
      <c r="C1954" s="95"/>
      <c r="D1954" s="95"/>
      <c r="E1954" s="95"/>
      <c r="F1954" s="95"/>
      <c r="G1954" s="96"/>
      <c r="H1954" s="96"/>
      <c r="I1954" s="97"/>
      <c r="J1954" s="97"/>
      <c r="K1954" s="97"/>
      <c r="L1954" s="97"/>
      <c r="M1954" s="97"/>
      <c r="N1954" s="98" t="str">
        <f ca="1" t="shared" si="120"/>
        <v/>
      </c>
      <c r="O1954" s="98" t="str">
        <f ca="1">IF(A1954="","",IF(ISERROR(MATCH($I1954,SorP!B:B,0)),"",INDIRECT("'SorP'!$A$"&amp;MATCH($N1954&amp;$I1954,SorP!C:C,0))))</f>
        <v/>
      </c>
      <c r="P1954" s="99"/>
      <c r="Q1954" s="74" t="str">
        <f t="shared" si="121"/>
        <v/>
      </c>
      <c r="R1954" s="74" t="b">
        <f t="shared" si="122"/>
        <v>1</v>
      </c>
      <c r="S1954" s="74" t="str">
        <f t="shared" si="123"/>
        <v/>
      </c>
    </row>
    <row r="1955" s="74" customFormat="1" ht="20.15" customHeight="1" spans="1:19">
      <c r="A1955" s="95"/>
      <c r="B1955" s="95"/>
      <c r="C1955" s="95"/>
      <c r="D1955" s="95"/>
      <c r="E1955" s="95"/>
      <c r="F1955" s="95"/>
      <c r="G1955" s="96"/>
      <c r="H1955" s="96"/>
      <c r="I1955" s="97"/>
      <c r="J1955" s="97"/>
      <c r="K1955" s="97"/>
      <c r="L1955" s="97"/>
      <c r="M1955" s="97"/>
      <c r="N1955" s="98" t="str">
        <f ca="1" t="shared" si="120"/>
        <v/>
      </c>
      <c r="O1955" s="98" t="str">
        <f ca="1">IF(A1955="","",IF(ISERROR(MATCH($I1955,SorP!B:B,0)),"",INDIRECT("'SorP'!$A$"&amp;MATCH($N1955&amp;$I1955,SorP!C:C,0))))</f>
        <v/>
      </c>
      <c r="P1955" s="99"/>
      <c r="Q1955" s="74" t="str">
        <f t="shared" si="121"/>
        <v/>
      </c>
      <c r="R1955" s="74" t="b">
        <f t="shared" si="122"/>
        <v>1</v>
      </c>
      <c r="S1955" s="74" t="str">
        <f t="shared" si="123"/>
        <v/>
      </c>
    </row>
    <row r="1956" s="74" customFormat="1" ht="20.15" customHeight="1" spans="1:19">
      <c r="A1956" s="95"/>
      <c r="B1956" s="95"/>
      <c r="C1956" s="95"/>
      <c r="D1956" s="95"/>
      <c r="E1956" s="95"/>
      <c r="F1956" s="95"/>
      <c r="G1956" s="96"/>
      <c r="H1956" s="96"/>
      <c r="I1956" s="97"/>
      <c r="J1956" s="97"/>
      <c r="K1956" s="97"/>
      <c r="L1956" s="97"/>
      <c r="M1956" s="97"/>
      <c r="N1956" s="98" t="str">
        <f ca="1" t="shared" si="120"/>
        <v/>
      </c>
      <c r="O1956" s="98" t="str">
        <f ca="1">IF(A1956="","",IF(ISERROR(MATCH($I1956,SorP!B:B,0)),"",INDIRECT("'SorP'!$A$"&amp;MATCH($N1956&amp;$I1956,SorP!C:C,0))))</f>
        <v/>
      </c>
      <c r="P1956" s="99"/>
      <c r="Q1956" s="74" t="str">
        <f t="shared" si="121"/>
        <v/>
      </c>
      <c r="R1956" s="74" t="b">
        <f t="shared" si="122"/>
        <v>1</v>
      </c>
      <c r="S1956" s="74" t="str">
        <f t="shared" si="123"/>
        <v/>
      </c>
    </row>
    <row r="1957" s="74" customFormat="1" ht="20.15" customHeight="1" spans="1:19">
      <c r="A1957" s="95"/>
      <c r="B1957" s="95"/>
      <c r="C1957" s="95"/>
      <c r="D1957" s="95"/>
      <c r="E1957" s="95"/>
      <c r="F1957" s="95"/>
      <c r="G1957" s="96"/>
      <c r="H1957" s="96"/>
      <c r="I1957" s="97"/>
      <c r="J1957" s="97"/>
      <c r="K1957" s="97"/>
      <c r="L1957" s="97"/>
      <c r="M1957" s="97"/>
      <c r="N1957" s="98" t="str">
        <f ca="1" t="shared" si="120"/>
        <v/>
      </c>
      <c r="O1957" s="98" t="str">
        <f ca="1">IF(A1957="","",IF(ISERROR(MATCH($I1957,SorP!B:B,0)),"",INDIRECT("'SorP'!$A$"&amp;MATCH($N1957&amp;$I1957,SorP!C:C,0))))</f>
        <v/>
      </c>
      <c r="P1957" s="99"/>
      <c r="Q1957" s="74" t="str">
        <f t="shared" si="121"/>
        <v/>
      </c>
      <c r="R1957" s="74" t="b">
        <f t="shared" si="122"/>
        <v>1</v>
      </c>
      <c r="S1957" s="74" t="str">
        <f t="shared" si="123"/>
        <v/>
      </c>
    </row>
    <row r="1958" s="74" customFormat="1" ht="20.15" customHeight="1" spans="1:19">
      <c r="A1958" s="95"/>
      <c r="B1958" s="95"/>
      <c r="C1958" s="95"/>
      <c r="D1958" s="95"/>
      <c r="E1958" s="95"/>
      <c r="F1958" s="95"/>
      <c r="G1958" s="96"/>
      <c r="H1958" s="96"/>
      <c r="I1958" s="97"/>
      <c r="J1958" s="97"/>
      <c r="K1958" s="97"/>
      <c r="L1958" s="97"/>
      <c r="M1958" s="97"/>
      <c r="N1958" s="98" t="str">
        <f ca="1" t="shared" si="120"/>
        <v/>
      </c>
      <c r="O1958" s="98" t="str">
        <f ca="1">IF(A1958="","",IF(ISERROR(MATCH($I1958,SorP!B:B,0)),"",INDIRECT("'SorP'!$A$"&amp;MATCH($N1958&amp;$I1958,SorP!C:C,0))))</f>
        <v/>
      </c>
      <c r="P1958" s="99"/>
      <c r="Q1958" s="74" t="str">
        <f t="shared" si="121"/>
        <v/>
      </c>
      <c r="R1958" s="74" t="b">
        <f t="shared" si="122"/>
        <v>1</v>
      </c>
      <c r="S1958" s="74" t="str">
        <f t="shared" si="123"/>
        <v/>
      </c>
    </row>
    <row r="1959" s="74" customFormat="1" ht="20.15" customHeight="1" spans="1:19">
      <c r="A1959" s="95"/>
      <c r="B1959" s="95"/>
      <c r="C1959" s="95"/>
      <c r="D1959" s="95"/>
      <c r="E1959" s="95"/>
      <c r="F1959" s="95"/>
      <c r="G1959" s="96"/>
      <c r="H1959" s="96"/>
      <c r="I1959" s="97"/>
      <c r="J1959" s="97"/>
      <c r="K1959" s="97"/>
      <c r="L1959" s="97"/>
      <c r="M1959" s="97"/>
      <c r="N1959" s="98" t="str">
        <f ca="1" t="shared" si="120"/>
        <v/>
      </c>
      <c r="O1959" s="98" t="str">
        <f ca="1">IF(A1959="","",IF(ISERROR(MATCH($I1959,SorP!B:B,0)),"",INDIRECT("'SorP'!$A$"&amp;MATCH($N1959&amp;$I1959,SorP!C:C,0))))</f>
        <v/>
      </c>
      <c r="P1959" s="99"/>
      <c r="Q1959" s="74" t="str">
        <f t="shared" si="121"/>
        <v/>
      </c>
      <c r="R1959" s="74" t="b">
        <f t="shared" si="122"/>
        <v>1</v>
      </c>
      <c r="S1959" s="74" t="str">
        <f t="shared" si="123"/>
        <v/>
      </c>
    </row>
    <row r="1960" s="74" customFormat="1" ht="20.15" customHeight="1" spans="1:19">
      <c r="A1960" s="95"/>
      <c r="B1960" s="95"/>
      <c r="C1960" s="95"/>
      <c r="D1960" s="95"/>
      <c r="E1960" s="95"/>
      <c r="F1960" s="95"/>
      <c r="G1960" s="96"/>
      <c r="H1960" s="96"/>
      <c r="I1960" s="97"/>
      <c r="J1960" s="97"/>
      <c r="K1960" s="97"/>
      <c r="L1960" s="97"/>
      <c r="M1960" s="97"/>
      <c r="N1960" s="98" t="str">
        <f ca="1" t="shared" si="120"/>
        <v/>
      </c>
      <c r="O1960" s="98" t="str">
        <f ca="1">IF(A1960="","",IF(ISERROR(MATCH($I1960,SorP!B:B,0)),"",INDIRECT("'SorP'!$A$"&amp;MATCH($N1960&amp;$I1960,SorP!C:C,0))))</f>
        <v/>
      </c>
      <c r="P1960" s="99"/>
      <c r="Q1960" s="74" t="str">
        <f t="shared" si="121"/>
        <v/>
      </c>
      <c r="R1960" s="74" t="b">
        <f t="shared" si="122"/>
        <v>1</v>
      </c>
      <c r="S1960" s="74" t="str">
        <f t="shared" si="123"/>
        <v/>
      </c>
    </row>
    <row r="1961" s="74" customFormat="1" ht="20.15" customHeight="1" spans="1:19">
      <c r="A1961" s="95"/>
      <c r="B1961" s="95"/>
      <c r="C1961" s="95"/>
      <c r="D1961" s="95"/>
      <c r="E1961" s="95"/>
      <c r="F1961" s="95"/>
      <c r="G1961" s="96"/>
      <c r="H1961" s="96"/>
      <c r="I1961" s="97"/>
      <c r="J1961" s="97"/>
      <c r="K1961" s="97"/>
      <c r="L1961" s="97"/>
      <c r="M1961" s="97"/>
      <c r="N1961" s="98" t="str">
        <f ca="1" t="shared" si="120"/>
        <v/>
      </c>
      <c r="O1961" s="98" t="str">
        <f ca="1">IF(A1961="","",IF(ISERROR(MATCH($I1961,SorP!B:B,0)),"",INDIRECT("'SorP'!$A$"&amp;MATCH($N1961&amp;$I1961,SorP!C:C,0))))</f>
        <v/>
      </c>
      <c r="P1961" s="99"/>
      <c r="Q1961" s="74" t="str">
        <f t="shared" si="121"/>
        <v/>
      </c>
      <c r="R1961" s="74" t="b">
        <f t="shared" si="122"/>
        <v>1</v>
      </c>
      <c r="S1961" s="74" t="str">
        <f t="shared" si="123"/>
        <v/>
      </c>
    </row>
    <row r="1962" s="74" customFormat="1" ht="20.15" customHeight="1" spans="1:19">
      <c r="A1962" s="95"/>
      <c r="B1962" s="95"/>
      <c r="C1962" s="95"/>
      <c r="D1962" s="95"/>
      <c r="E1962" s="95"/>
      <c r="F1962" s="95"/>
      <c r="G1962" s="96"/>
      <c r="H1962" s="96"/>
      <c r="I1962" s="97"/>
      <c r="J1962" s="97"/>
      <c r="K1962" s="97"/>
      <c r="L1962" s="97"/>
      <c r="M1962" s="97"/>
      <c r="N1962" s="98" t="str">
        <f ca="1" t="shared" si="120"/>
        <v/>
      </c>
      <c r="O1962" s="98" t="str">
        <f ca="1">IF(A1962="","",IF(ISERROR(MATCH($I1962,SorP!B:B,0)),"",INDIRECT("'SorP'!$A$"&amp;MATCH($N1962&amp;$I1962,SorP!C:C,0))))</f>
        <v/>
      </c>
      <c r="P1962" s="99"/>
      <c r="Q1962" s="74" t="str">
        <f t="shared" si="121"/>
        <v/>
      </c>
      <c r="R1962" s="74" t="b">
        <f t="shared" si="122"/>
        <v>1</v>
      </c>
      <c r="S1962" s="74" t="str">
        <f t="shared" si="123"/>
        <v/>
      </c>
    </row>
    <row r="1963" s="74" customFormat="1" ht="20.15" customHeight="1" spans="1:19">
      <c r="A1963" s="95"/>
      <c r="B1963" s="95"/>
      <c r="C1963" s="95"/>
      <c r="D1963" s="95"/>
      <c r="E1963" s="95"/>
      <c r="F1963" s="95"/>
      <c r="G1963" s="96"/>
      <c r="H1963" s="96"/>
      <c r="I1963" s="97"/>
      <c r="J1963" s="97"/>
      <c r="K1963" s="97"/>
      <c r="L1963" s="97"/>
      <c r="M1963" s="97"/>
      <c r="N1963" s="98" t="str">
        <f ca="1" t="shared" si="120"/>
        <v/>
      </c>
      <c r="O1963" s="98" t="str">
        <f ca="1">IF(A1963="","",IF(ISERROR(MATCH($I1963,SorP!B:B,0)),"",INDIRECT("'SorP'!$A$"&amp;MATCH($N1963&amp;$I1963,SorP!C:C,0))))</f>
        <v/>
      </c>
      <c r="P1963" s="99"/>
      <c r="Q1963" s="74" t="str">
        <f t="shared" si="121"/>
        <v/>
      </c>
      <c r="R1963" s="74" t="b">
        <f t="shared" si="122"/>
        <v>1</v>
      </c>
      <c r="S1963" s="74" t="str">
        <f t="shared" si="123"/>
        <v/>
      </c>
    </row>
    <row r="1964" s="74" customFormat="1" ht="20.15" customHeight="1" spans="1:19">
      <c r="A1964" s="95"/>
      <c r="B1964" s="95"/>
      <c r="C1964" s="95"/>
      <c r="D1964" s="95"/>
      <c r="E1964" s="95"/>
      <c r="F1964" s="95"/>
      <c r="G1964" s="96"/>
      <c r="H1964" s="96"/>
      <c r="I1964" s="97"/>
      <c r="J1964" s="97"/>
      <c r="K1964" s="97"/>
      <c r="L1964" s="97"/>
      <c r="M1964" s="97"/>
      <c r="N1964" s="98" t="str">
        <f ca="1" t="shared" si="120"/>
        <v/>
      </c>
      <c r="O1964" s="98" t="str">
        <f ca="1">IF(A1964="","",IF(ISERROR(MATCH($I1964,SorP!B:B,0)),"",INDIRECT("'SorP'!$A$"&amp;MATCH($N1964&amp;$I1964,SorP!C:C,0))))</f>
        <v/>
      </c>
      <c r="P1964" s="99"/>
      <c r="Q1964" s="74" t="str">
        <f t="shared" si="121"/>
        <v/>
      </c>
      <c r="R1964" s="74" t="b">
        <f t="shared" si="122"/>
        <v>1</v>
      </c>
      <c r="S1964" s="74" t="str">
        <f t="shared" si="123"/>
        <v/>
      </c>
    </row>
    <row r="1965" s="74" customFormat="1" ht="20.15" customHeight="1" spans="1:19">
      <c r="A1965" s="95"/>
      <c r="B1965" s="95"/>
      <c r="C1965" s="95"/>
      <c r="D1965" s="95"/>
      <c r="E1965" s="95"/>
      <c r="F1965" s="95"/>
      <c r="G1965" s="96"/>
      <c r="H1965" s="96"/>
      <c r="I1965" s="97"/>
      <c r="J1965" s="97"/>
      <c r="K1965" s="97"/>
      <c r="L1965" s="97"/>
      <c r="M1965" s="97"/>
      <c r="N1965" s="98" t="str">
        <f ca="1" t="shared" si="120"/>
        <v/>
      </c>
      <c r="O1965" s="98" t="str">
        <f ca="1">IF(A1965="","",IF(ISERROR(MATCH($I1965,SorP!B:B,0)),"",INDIRECT("'SorP'!$A$"&amp;MATCH($N1965&amp;$I1965,SorP!C:C,0))))</f>
        <v/>
      </c>
      <c r="P1965" s="99"/>
      <c r="Q1965" s="74" t="str">
        <f t="shared" si="121"/>
        <v/>
      </c>
      <c r="R1965" s="74" t="b">
        <f t="shared" si="122"/>
        <v>1</v>
      </c>
      <c r="S1965" s="74" t="str">
        <f t="shared" si="123"/>
        <v/>
      </c>
    </row>
    <row r="1966" s="74" customFormat="1" ht="20.15" customHeight="1" spans="1:19">
      <c r="A1966" s="95"/>
      <c r="B1966" s="95"/>
      <c r="C1966" s="95"/>
      <c r="D1966" s="95"/>
      <c r="E1966" s="95"/>
      <c r="F1966" s="95"/>
      <c r="G1966" s="96"/>
      <c r="H1966" s="96"/>
      <c r="I1966" s="97"/>
      <c r="J1966" s="97"/>
      <c r="K1966" s="97"/>
      <c r="L1966" s="97"/>
      <c r="M1966" s="97"/>
      <c r="N1966" s="98" t="str">
        <f ca="1" t="shared" si="120"/>
        <v/>
      </c>
      <c r="O1966" s="98" t="str">
        <f ca="1">IF(A1966="","",IF(ISERROR(MATCH($I1966,SorP!B:B,0)),"",INDIRECT("'SorP'!$A$"&amp;MATCH($N1966&amp;$I1966,SorP!C:C,0))))</f>
        <v/>
      </c>
      <c r="P1966" s="99"/>
      <c r="Q1966" s="74" t="str">
        <f t="shared" si="121"/>
        <v/>
      </c>
      <c r="R1966" s="74" t="b">
        <f t="shared" si="122"/>
        <v>1</v>
      </c>
      <c r="S1966" s="74" t="str">
        <f t="shared" si="123"/>
        <v/>
      </c>
    </row>
    <row r="1967" s="74" customFormat="1" ht="20.15" customHeight="1" spans="1:19">
      <c r="A1967" s="95"/>
      <c r="B1967" s="95"/>
      <c r="C1967" s="95"/>
      <c r="D1967" s="95"/>
      <c r="E1967" s="95"/>
      <c r="F1967" s="95"/>
      <c r="G1967" s="96"/>
      <c r="H1967" s="96"/>
      <c r="I1967" s="97"/>
      <c r="J1967" s="97"/>
      <c r="K1967" s="97"/>
      <c r="L1967" s="97"/>
      <c r="M1967" s="97"/>
      <c r="N1967" s="98" t="str">
        <f ca="1" t="shared" si="120"/>
        <v/>
      </c>
      <c r="O1967" s="98" t="str">
        <f ca="1">IF(A1967="","",IF(ISERROR(MATCH($I1967,SorP!B:B,0)),"",INDIRECT("'SorP'!$A$"&amp;MATCH($N1967&amp;$I1967,SorP!C:C,0))))</f>
        <v/>
      </c>
      <c r="P1967" s="99"/>
      <c r="Q1967" s="74" t="str">
        <f t="shared" si="121"/>
        <v/>
      </c>
      <c r="R1967" s="74" t="b">
        <f t="shared" si="122"/>
        <v>1</v>
      </c>
      <c r="S1967" s="74" t="str">
        <f t="shared" si="123"/>
        <v/>
      </c>
    </row>
    <row r="1968" s="74" customFormat="1" ht="20.15" customHeight="1" spans="1:19">
      <c r="A1968" s="95"/>
      <c r="B1968" s="95"/>
      <c r="C1968" s="95"/>
      <c r="D1968" s="95"/>
      <c r="E1968" s="95"/>
      <c r="F1968" s="95"/>
      <c r="G1968" s="96"/>
      <c r="H1968" s="96"/>
      <c r="I1968" s="97"/>
      <c r="J1968" s="97"/>
      <c r="K1968" s="97"/>
      <c r="L1968" s="97"/>
      <c r="M1968" s="97"/>
      <c r="N1968" s="98" t="str">
        <f ca="1" t="shared" si="120"/>
        <v/>
      </c>
      <c r="O1968" s="98" t="str">
        <f ca="1">IF(A1968="","",IF(ISERROR(MATCH($I1968,SorP!B:B,0)),"",INDIRECT("'SorP'!$A$"&amp;MATCH($N1968&amp;$I1968,SorP!C:C,0))))</f>
        <v/>
      </c>
      <c r="P1968" s="99"/>
      <c r="Q1968" s="74" t="str">
        <f t="shared" si="121"/>
        <v/>
      </c>
      <c r="R1968" s="74" t="b">
        <f t="shared" si="122"/>
        <v>1</v>
      </c>
      <c r="S1968" s="74" t="str">
        <f t="shared" si="123"/>
        <v/>
      </c>
    </row>
    <row r="1969" s="74" customFormat="1" ht="20.15" customHeight="1" spans="1:19">
      <c r="A1969" s="95"/>
      <c r="B1969" s="95"/>
      <c r="C1969" s="95"/>
      <c r="D1969" s="95"/>
      <c r="E1969" s="95"/>
      <c r="F1969" s="95"/>
      <c r="G1969" s="96"/>
      <c r="H1969" s="96"/>
      <c r="I1969" s="97"/>
      <c r="J1969" s="97"/>
      <c r="K1969" s="97"/>
      <c r="L1969" s="97"/>
      <c r="M1969" s="97"/>
      <c r="N1969" s="98" t="str">
        <f ca="1" t="shared" si="120"/>
        <v/>
      </c>
      <c r="O1969" s="98" t="str">
        <f ca="1">IF(A1969="","",IF(ISERROR(MATCH($I1969,SorP!B:B,0)),"",INDIRECT("'SorP'!$A$"&amp;MATCH($N1969&amp;$I1969,SorP!C:C,0))))</f>
        <v/>
      </c>
      <c r="P1969" s="99"/>
      <c r="Q1969" s="74" t="str">
        <f t="shared" si="121"/>
        <v/>
      </c>
      <c r="R1969" s="74" t="b">
        <f t="shared" si="122"/>
        <v>1</v>
      </c>
      <c r="S1969" s="74" t="str">
        <f t="shared" si="123"/>
        <v/>
      </c>
    </row>
    <row r="1970" s="74" customFormat="1" ht="20.15" customHeight="1" spans="1:19">
      <c r="A1970" s="95"/>
      <c r="B1970" s="95"/>
      <c r="C1970" s="95"/>
      <c r="D1970" s="95"/>
      <c r="E1970" s="95"/>
      <c r="F1970" s="95"/>
      <c r="G1970" s="96"/>
      <c r="H1970" s="96"/>
      <c r="I1970" s="97"/>
      <c r="J1970" s="97"/>
      <c r="K1970" s="97"/>
      <c r="L1970" s="97"/>
      <c r="M1970" s="97"/>
      <c r="N1970" s="98" t="str">
        <f ca="1" t="shared" si="120"/>
        <v/>
      </c>
      <c r="O1970" s="98" t="str">
        <f ca="1">IF(A1970="","",IF(ISERROR(MATCH($I1970,SorP!B:B,0)),"",INDIRECT("'SorP'!$A$"&amp;MATCH($N1970&amp;$I1970,SorP!C:C,0))))</f>
        <v/>
      </c>
      <c r="P1970" s="99"/>
      <c r="Q1970" s="74" t="str">
        <f t="shared" si="121"/>
        <v/>
      </c>
      <c r="R1970" s="74" t="b">
        <f t="shared" si="122"/>
        <v>1</v>
      </c>
      <c r="S1970" s="74" t="str">
        <f t="shared" si="123"/>
        <v/>
      </c>
    </row>
    <row r="1971" s="74" customFormat="1" ht="20.15" customHeight="1" spans="1:19">
      <c r="A1971" s="95"/>
      <c r="B1971" s="95"/>
      <c r="C1971" s="95"/>
      <c r="D1971" s="95"/>
      <c r="E1971" s="95"/>
      <c r="F1971" s="95"/>
      <c r="G1971" s="96"/>
      <c r="H1971" s="96"/>
      <c r="I1971" s="97"/>
      <c r="J1971" s="97"/>
      <c r="K1971" s="97"/>
      <c r="L1971" s="97"/>
      <c r="M1971" s="97"/>
      <c r="N1971" s="98" t="str">
        <f ca="1" t="shared" si="120"/>
        <v/>
      </c>
      <c r="O1971" s="98" t="str">
        <f ca="1">IF(A1971="","",IF(ISERROR(MATCH($I1971,SorP!B:B,0)),"",INDIRECT("'SorP'!$A$"&amp;MATCH($N1971&amp;$I1971,SorP!C:C,0))))</f>
        <v/>
      </c>
      <c r="P1971" s="99"/>
      <c r="Q1971" s="74" t="str">
        <f t="shared" si="121"/>
        <v/>
      </c>
      <c r="R1971" s="74" t="b">
        <f t="shared" si="122"/>
        <v>1</v>
      </c>
      <c r="S1971" s="74" t="str">
        <f t="shared" si="123"/>
        <v/>
      </c>
    </row>
    <row r="1972" s="74" customFormat="1" ht="20.15" customHeight="1" spans="1:19">
      <c r="A1972" s="95"/>
      <c r="B1972" s="95"/>
      <c r="C1972" s="95"/>
      <c r="D1972" s="95"/>
      <c r="E1972" s="95"/>
      <c r="F1972" s="95"/>
      <c r="G1972" s="96"/>
      <c r="H1972" s="96"/>
      <c r="I1972" s="97"/>
      <c r="J1972" s="97"/>
      <c r="K1972" s="97"/>
      <c r="L1972" s="97"/>
      <c r="M1972" s="97"/>
      <c r="N1972" s="98" t="str">
        <f ca="1" t="shared" si="120"/>
        <v/>
      </c>
      <c r="O1972" s="98" t="str">
        <f ca="1">IF(A1972="","",IF(ISERROR(MATCH($I1972,SorP!B:B,0)),"",INDIRECT("'SorP'!$A$"&amp;MATCH($N1972&amp;$I1972,SorP!C:C,0))))</f>
        <v/>
      </c>
      <c r="P1972" s="99"/>
      <c r="Q1972" s="74" t="str">
        <f t="shared" si="121"/>
        <v/>
      </c>
      <c r="R1972" s="74" t="b">
        <f t="shared" si="122"/>
        <v>1</v>
      </c>
      <c r="S1972" s="74" t="str">
        <f t="shared" si="123"/>
        <v/>
      </c>
    </row>
    <row r="1973" s="74" customFormat="1" ht="20.15" customHeight="1" spans="1:19">
      <c r="A1973" s="95"/>
      <c r="B1973" s="95"/>
      <c r="C1973" s="95"/>
      <c r="D1973" s="95"/>
      <c r="E1973" s="95"/>
      <c r="F1973" s="95"/>
      <c r="G1973" s="96"/>
      <c r="H1973" s="96"/>
      <c r="I1973" s="97"/>
      <c r="J1973" s="97"/>
      <c r="K1973" s="97"/>
      <c r="L1973" s="97"/>
      <c r="M1973" s="97"/>
      <c r="N1973" s="98" t="str">
        <f ca="1" t="shared" si="120"/>
        <v/>
      </c>
      <c r="O1973" s="98" t="str">
        <f ca="1">IF(A1973="","",IF(ISERROR(MATCH($I1973,SorP!B:B,0)),"",INDIRECT("'SorP'!$A$"&amp;MATCH($N1973&amp;$I1973,SorP!C:C,0))))</f>
        <v/>
      </c>
      <c r="P1973" s="99"/>
      <c r="Q1973" s="74" t="str">
        <f t="shared" si="121"/>
        <v/>
      </c>
      <c r="R1973" s="74" t="b">
        <f t="shared" si="122"/>
        <v>1</v>
      </c>
      <c r="S1973" s="74" t="str">
        <f t="shared" si="123"/>
        <v/>
      </c>
    </row>
    <row r="1974" s="74" customFormat="1" ht="20.15" customHeight="1" spans="1:19">
      <c r="A1974" s="95"/>
      <c r="B1974" s="95"/>
      <c r="C1974" s="95"/>
      <c r="D1974" s="95"/>
      <c r="E1974" s="95"/>
      <c r="F1974" s="95"/>
      <c r="G1974" s="96"/>
      <c r="H1974" s="96"/>
      <c r="I1974" s="97"/>
      <c r="J1974" s="97"/>
      <c r="K1974" s="97"/>
      <c r="L1974" s="97"/>
      <c r="M1974" s="97"/>
      <c r="N1974" s="98" t="str">
        <f ca="1" t="shared" si="120"/>
        <v/>
      </c>
      <c r="O1974" s="98" t="str">
        <f ca="1">IF(A1974="","",IF(ISERROR(MATCH($I1974,SorP!B:B,0)),"",INDIRECT("'SorP'!$A$"&amp;MATCH($N1974&amp;$I1974,SorP!C:C,0))))</f>
        <v/>
      </c>
      <c r="P1974" s="99"/>
      <c r="Q1974" s="74" t="str">
        <f t="shared" si="121"/>
        <v/>
      </c>
      <c r="R1974" s="74" t="b">
        <f t="shared" si="122"/>
        <v>1</v>
      </c>
      <c r="S1974" s="74" t="str">
        <f t="shared" si="123"/>
        <v/>
      </c>
    </row>
    <row r="1975" s="74" customFormat="1" ht="20.15" customHeight="1" spans="1:19">
      <c r="A1975" s="95"/>
      <c r="B1975" s="95"/>
      <c r="C1975" s="95"/>
      <c r="D1975" s="95"/>
      <c r="E1975" s="95"/>
      <c r="F1975" s="95"/>
      <c r="G1975" s="96"/>
      <c r="H1975" s="96"/>
      <c r="I1975" s="97"/>
      <c r="J1975" s="97"/>
      <c r="K1975" s="97"/>
      <c r="L1975" s="97"/>
      <c r="M1975" s="97"/>
      <c r="N1975" s="98" t="str">
        <f ca="1" t="shared" si="120"/>
        <v/>
      </c>
      <c r="O1975" s="98" t="str">
        <f ca="1">IF(A1975="","",IF(ISERROR(MATCH($I1975,SorP!B:B,0)),"",INDIRECT("'SorP'!$A$"&amp;MATCH($N1975&amp;$I1975,SorP!C:C,0))))</f>
        <v/>
      </c>
      <c r="P1975" s="99"/>
      <c r="Q1975" s="74" t="str">
        <f t="shared" si="121"/>
        <v/>
      </c>
      <c r="R1975" s="74" t="b">
        <f t="shared" si="122"/>
        <v>1</v>
      </c>
      <c r="S1975" s="74" t="str">
        <f t="shared" si="123"/>
        <v/>
      </c>
    </row>
    <row r="1976" s="74" customFormat="1" ht="20.15" customHeight="1" spans="1:19">
      <c r="A1976" s="95"/>
      <c r="B1976" s="95"/>
      <c r="C1976" s="95"/>
      <c r="D1976" s="95"/>
      <c r="E1976" s="95"/>
      <c r="F1976" s="95"/>
      <c r="G1976" s="96"/>
      <c r="H1976" s="96"/>
      <c r="I1976" s="97"/>
      <c r="J1976" s="97"/>
      <c r="K1976" s="97"/>
      <c r="L1976" s="97"/>
      <c r="M1976" s="97"/>
      <c r="N1976" s="98" t="str">
        <f ca="1" t="shared" si="120"/>
        <v/>
      </c>
      <c r="O1976" s="98" t="str">
        <f ca="1">IF(A1976="","",IF(ISERROR(MATCH($I1976,SorP!B:B,0)),"",INDIRECT("'SorP'!$A$"&amp;MATCH($N1976&amp;$I1976,SorP!C:C,0))))</f>
        <v/>
      </c>
      <c r="P1976" s="99"/>
      <c r="Q1976" s="74" t="str">
        <f t="shared" si="121"/>
        <v/>
      </c>
      <c r="R1976" s="74" t="b">
        <f t="shared" si="122"/>
        <v>1</v>
      </c>
      <c r="S1976" s="74" t="str">
        <f t="shared" si="123"/>
        <v/>
      </c>
    </row>
    <row r="1977" s="74" customFormat="1" ht="20.15" customHeight="1" spans="1:19">
      <c r="A1977" s="95"/>
      <c r="B1977" s="95"/>
      <c r="C1977" s="95"/>
      <c r="D1977" s="95"/>
      <c r="E1977" s="95"/>
      <c r="F1977" s="95"/>
      <c r="G1977" s="96"/>
      <c r="H1977" s="96"/>
      <c r="I1977" s="97"/>
      <c r="J1977" s="97"/>
      <c r="K1977" s="97"/>
      <c r="L1977" s="97"/>
      <c r="M1977" s="97"/>
      <c r="N1977" s="98" t="str">
        <f ca="1" t="shared" si="120"/>
        <v/>
      </c>
      <c r="O1977" s="98" t="str">
        <f ca="1">IF(A1977="","",IF(ISERROR(MATCH($I1977,SorP!B:B,0)),"",INDIRECT("'SorP'!$A$"&amp;MATCH($N1977&amp;$I1977,SorP!C:C,0))))</f>
        <v/>
      </c>
      <c r="P1977" s="99"/>
      <c r="Q1977" s="74" t="str">
        <f t="shared" si="121"/>
        <v/>
      </c>
      <c r="R1977" s="74" t="b">
        <f t="shared" si="122"/>
        <v>1</v>
      </c>
      <c r="S1977" s="74" t="str">
        <f t="shared" si="123"/>
        <v/>
      </c>
    </row>
    <row r="1978" s="74" customFormat="1" ht="20.15" customHeight="1" spans="1:19">
      <c r="A1978" s="95"/>
      <c r="B1978" s="95"/>
      <c r="C1978" s="95"/>
      <c r="D1978" s="95"/>
      <c r="E1978" s="95"/>
      <c r="F1978" s="95"/>
      <c r="G1978" s="96"/>
      <c r="H1978" s="96"/>
      <c r="I1978" s="97"/>
      <c r="J1978" s="97"/>
      <c r="K1978" s="97"/>
      <c r="L1978" s="97"/>
      <c r="M1978" s="97"/>
      <c r="N1978" s="98" t="str">
        <f ca="1" t="shared" si="120"/>
        <v/>
      </c>
      <c r="O1978" s="98" t="str">
        <f ca="1">IF(A1978="","",IF(ISERROR(MATCH($I1978,SorP!B:B,0)),"",INDIRECT("'SorP'!$A$"&amp;MATCH($N1978&amp;$I1978,SorP!C:C,0))))</f>
        <v/>
      </c>
      <c r="P1978" s="99"/>
      <c r="Q1978" s="74" t="str">
        <f t="shared" si="121"/>
        <v/>
      </c>
      <c r="R1978" s="74" t="b">
        <f t="shared" si="122"/>
        <v>1</v>
      </c>
      <c r="S1978" s="74" t="str">
        <f t="shared" si="123"/>
        <v/>
      </c>
    </row>
    <row r="1979" s="74" customFormat="1" ht="20.15" customHeight="1" spans="1:19">
      <c r="A1979" s="95"/>
      <c r="B1979" s="95"/>
      <c r="C1979" s="95"/>
      <c r="D1979" s="95"/>
      <c r="E1979" s="95"/>
      <c r="F1979" s="95"/>
      <c r="G1979" s="96"/>
      <c r="H1979" s="96"/>
      <c r="I1979" s="97"/>
      <c r="J1979" s="97"/>
      <c r="K1979" s="97"/>
      <c r="L1979" s="97"/>
      <c r="M1979" s="97"/>
      <c r="N1979" s="98" t="str">
        <f ca="1" t="shared" si="120"/>
        <v/>
      </c>
      <c r="O1979" s="98" t="str">
        <f ca="1">IF(A1979="","",IF(ISERROR(MATCH($I1979,SorP!B:B,0)),"",INDIRECT("'SorP'!$A$"&amp;MATCH($N1979&amp;$I1979,SorP!C:C,0))))</f>
        <v/>
      </c>
      <c r="P1979" s="99"/>
      <c r="Q1979" s="74" t="str">
        <f t="shared" si="121"/>
        <v/>
      </c>
      <c r="R1979" s="74" t="b">
        <f t="shared" si="122"/>
        <v>1</v>
      </c>
      <c r="S1979" s="74" t="str">
        <f t="shared" si="123"/>
        <v/>
      </c>
    </row>
    <row r="1980" s="74" customFormat="1" ht="20.15" customHeight="1" spans="1:19">
      <c r="A1980" s="95"/>
      <c r="B1980" s="95"/>
      <c r="C1980" s="95"/>
      <c r="D1980" s="95"/>
      <c r="E1980" s="95"/>
      <c r="F1980" s="95"/>
      <c r="G1980" s="96"/>
      <c r="H1980" s="96"/>
      <c r="I1980" s="97"/>
      <c r="J1980" s="97"/>
      <c r="K1980" s="97"/>
      <c r="L1980" s="97"/>
      <c r="M1980" s="97"/>
      <c r="N1980" s="98" t="str">
        <f ca="1" t="shared" si="120"/>
        <v/>
      </c>
      <c r="O1980" s="98" t="str">
        <f ca="1">IF(A1980="","",IF(ISERROR(MATCH($I1980,SorP!B:B,0)),"",INDIRECT("'SorP'!$A$"&amp;MATCH($N1980&amp;$I1980,SorP!C:C,0))))</f>
        <v/>
      </c>
      <c r="P1980" s="99"/>
      <c r="Q1980" s="74" t="str">
        <f t="shared" si="121"/>
        <v/>
      </c>
      <c r="R1980" s="74" t="b">
        <f t="shared" si="122"/>
        <v>1</v>
      </c>
      <c r="S1980" s="74" t="str">
        <f t="shared" si="123"/>
        <v/>
      </c>
    </row>
    <row r="1981" s="74" customFormat="1" ht="20.15" customHeight="1" spans="1:19">
      <c r="A1981" s="95"/>
      <c r="B1981" s="95"/>
      <c r="C1981" s="95"/>
      <c r="D1981" s="95"/>
      <c r="E1981" s="95"/>
      <c r="F1981" s="95"/>
      <c r="G1981" s="96"/>
      <c r="H1981" s="96"/>
      <c r="I1981" s="97"/>
      <c r="J1981" s="97"/>
      <c r="K1981" s="97"/>
      <c r="L1981" s="97"/>
      <c r="M1981" s="97"/>
      <c r="N1981" s="98" t="str">
        <f ca="1" t="shared" si="120"/>
        <v/>
      </c>
      <c r="O1981" s="98" t="str">
        <f ca="1">IF(A1981="","",IF(ISERROR(MATCH($I1981,SorP!B:B,0)),"",INDIRECT("'SorP'!$A$"&amp;MATCH($N1981&amp;$I1981,SorP!C:C,0))))</f>
        <v/>
      </c>
      <c r="P1981" s="99"/>
      <c r="Q1981" s="74" t="str">
        <f t="shared" si="121"/>
        <v/>
      </c>
      <c r="R1981" s="74" t="b">
        <f t="shared" si="122"/>
        <v>1</v>
      </c>
      <c r="S1981" s="74" t="str">
        <f t="shared" si="123"/>
        <v/>
      </c>
    </row>
    <row r="1982" s="74" customFormat="1" ht="20.15" customHeight="1" spans="1:19">
      <c r="A1982" s="95"/>
      <c r="B1982" s="95"/>
      <c r="C1982" s="95"/>
      <c r="D1982" s="95"/>
      <c r="E1982" s="95"/>
      <c r="F1982" s="95"/>
      <c r="G1982" s="96"/>
      <c r="H1982" s="96"/>
      <c r="I1982" s="97"/>
      <c r="J1982" s="97"/>
      <c r="K1982" s="97"/>
      <c r="L1982" s="97"/>
      <c r="M1982" s="97"/>
      <c r="N1982" s="98" t="str">
        <f ca="1" t="shared" si="120"/>
        <v/>
      </c>
      <c r="O1982" s="98" t="str">
        <f ca="1">IF(A1982="","",IF(ISERROR(MATCH($I1982,SorP!B:B,0)),"",INDIRECT("'SorP'!$A$"&amp;MATCH($N1982&amp;$I1982,SorP!C:C,0))))</f>
        <v/>
      </c>
      <c r="P1982" s="99"/>
      <c r="Q1982" s="74" t="str">
        <f t="shared" si="121"/>
        <v/>
      </c>
      <c r="R1982" s="74" t="b">
        <f t="shared" si="122"/>
        <v>1</v>
      </c>
      <c r="S1982" s="74" t="str">
        <f t="shared" si="123"/>
        <v/>
      </c>
    </row>
    <row r="1983" s="74" customFormat="1" ht="20.15" customHeight="1" spans="1:19">
      <c r="A1983" s="95"/>
      <c r="B1983" s="95"/>
      <c r="C1983" s="95"/>
      <c r="D1983" s="95"/>
      <c r="E1983" s="95"/>
      <c r="F1983" s="95"/>
      <c r="G1983" s="96"/>
      <c r="H1983" s="96"/>
      <c r="I1983" s="97"/>
      <c r="J1983" s="97"/>
      <c r="K1983" s="97"/>
      <c r="L1983" s="97"/>
      <c r="M1983" s="97"/>
      <c r="N1983" s="98" t="str">
        <f ca="1" t="shared" si="120"/>
        <v/>
      </c>
      <c r="O1983" s="98" t="str">
        <f ca="1">IF(A1983="","",IF(ISERROR(MATCH($I1983,SorP!B:B,0)),"",INDIRECT("'SorP'!$A$"&amp;MATCH($N1983&amp;$I1983,SorP!C:C,0))))</f>
        <v/>
      </c>
      <c r="P1983" s="99"/>
      <c r="Q1983" s="74" t="str">
        <f t="shared" si="121"/>
        <v/>
      </c>
      <c r="R1983" s="74" t="b">
        <f t="shared" si="122"/>
        <v>1</v>
      </c>
      <c r="S1983" s="74" t="str">
        <f t="shared" si="123"/>
        <v/>
      </c>
    </row>
    <row r="1984" s="74" customFormat="1" ht="20.15" customHeight="1" spans="1:19">
      <c r="A1984" s="95"/>
      <c r="B1984" s="95"/>
      <c r="C1984" s="95"/>
      <c r="D1984" s="95"/>
      <c r="E1984" s="95"/>
      <c r="F1984" s="95"/>
      <c r="G1984" s="96"/>
      <c r="H1984" s="96"/>
      <c r="I1984" s="97"/>
      <c r="J1984" s="97"/>
      <c r="K1984" s="97"/>
      <c r="L1984" s="97"/>
      <c r="M1984" s="97"/>
      <c r="N1984" s="98" t="str">
        <f ca="1" t="shared" si="120"/>
        <v/>
      </c>
      <c r="O1984" s="98" t="str">
        <f ca="1">IF(A1984="","",IF(ISERROR(MATCH($I1984,SorP!B:B,0)),"",INDIRECT("'SorP'!$A$"&amp;MATCH($N1984&amp;$I1984,SorP!C:C,0))))</f>
        <v/>
      </c>
      <c r="P1984" s="99"/>
      <c r="Q1984" s="74" t="str">
        <f t="shared" si="121"/>
        <v/>
      </c>
      <c r="R1984" s="74" t="b">
        <f t="shared" si="122"/>
        <v>1</v>
      </c>
      <c r="S1984" s="74" t="str">
        <f t="shared" si="123"/>
        <v/>
      </c>
    </row>
    <row r="1985" s="74" customFormat="1" ht="20.15" customHeight="1" spans="1:19">
      <c r="A1985" s="95"/>
      <c r="B1985" s="95"/>
      <c r="C1985" s="95"/>
      <c r="D1985" s="95"/>
      <c r="E1985" s="95"/>
      <c r="F1985" s="95"/>
      <c r="G1985" s="96"/>
      <c r="H1985" s="96"/>
      <c r="I1985" s="97"/>
      <c r="J1985" s="97"/>
      <c r="K1985" s="97"/>
      <c r="L1985" s="97"/>
      <c r="M1985" s="97"/>
      <c r="N1985" s="98" t="str">
        <f ca="1" t="shared" si="120"/>
        <v/>
      </c>
      <c r="O1985" s="98" t="str">
        <f ca="1">IF(A1985="","",IF(ISERROR(MATCH($I1985,SorP!B:B,0)),"",INDIRECT("'SorP'!$A$"&amp;MATCH($N1985&amp;$I1985,SorP!C:C,0))))</f>
        <v/>
      </c>
      <c r="P1985" s="99"/>
      <c r="Q1985" s="74" t="str">
        <f t="shared" si="121"/>
        <v/>
      </c>
      <c r="R1985" s="74" t="b">
        <f t="shared" si="122"/>
        <v>1</v>
      </c>
      <c r="S1985" s="74" t="str">
        <f t="shared" si="123"/>
        <v/>
      </c>
    </row>
    <row r="1986" s="74" customFormat="1" ht="20.15" customHeight="1" spans="1:19">
      <c r="A1986" s="95"/>
      <c r="B1986" s="95"/>
      <c r="C1986" s="95"/>
      <c r="D1986" s="95"/>
      <c r="E1986" s="95"/>
      <c r="F1986" s="95"/>
      <c r="G1986" s="96"/>
      <c r="H1986" s="96"/>
      <c r="I1986" s="97"/>
      <c r="J1986" s="97"/>
      <c r="K1986" s="97"/>
      <c r="L1986" s="97"/>
      <c r="M1986" s="97"/>
      <c r="N1986" s="98" t="str">
        <f ca="1" t="shared" si="120"/>
        <v/>
      </c>
      <c r="O1986" s="98" t="str">
        <f ca="1">IF(A1986="","",IF(ISERROR(MATCH($I1986,SorP!B:B,0)),"",INDIRECT("'SorP'!$A$"&amp;MATCH($N1986&amp;$I1986,SorP!C:C,0))))</f>
        <v/>
      </c>
      <c r="P1986" s="99"/>
      <c r="Q1986" s="74" t="str">
        <f t="shared" si="121"/>
        <v/>
      </c>
      <c r="R1986" s="74" t="b">
        <f t="shared" si="122"/>
        <v>1</v>
      </c>
      <c r="S1986" s="74" t="str">
        <f t="shared" si="123"/>
        <v/>
      </c>
    </row>
    <row r="1987" s="74" customFormat="1" ht="20.15" customHeight="1" spans="1:19">
      <c r="A1987" s="95"/>
      <c r="B1987" s="95"/>
      <c r="C1987" s="95"/>
      <c r="D1987" s="95"/>
      <c r="E1987" s="95"/>
      <c r="F1987" s="95"/>
      <c r="G1987" s="96"/>
      <c r="H1987" s="96"/>
      <c r="I1987" s="97"/>
      <c r="J1987" s="97"/>
      <c r="K1987" s="97"/>
      <c r="L1987" s="97"/>
      <c r="M1987" s="97"/>
      <c r="N1987" s="98" t="str">
        <f ca="1" t="shared" si="120"/>
        <v/>
      </c>
      <c r="O1987" s="98" t="str">
        <f ca="1">IF(A1987="","",IF(ISERROR(MATCH($I1987,SorP!B:B,0)),"",INDIRECT("'SorP'!$A$"&amp;MATCH($N1987&amp;$I1987,SorP!C:C,0))))</f>
        <v/>
      </c>
      <c r="P1987" s="99"/>
      <c r="Q1987" s="74" t="str">
        <f t="shared" si="121"/>
        <v/>
      </c>
      <c r="R1987" s="74" t="b">
        <f t="shared" si="122"/>
        <v>1</v>
      </c>
      <c r="S1987" s="74" t="str">
        <f t="shared" si="123"/>
        <v/>
      </c>
    </row>
    <row r="1988" s="74" customFormat="1" ht="20.15" customHeight="1" spans="1:19">
      <c r="A1988" s="95"/>
      <c r="B1988" s="95"/>
      <c r="C1988" s="95"/>
      <c r="D1988" s="95"/>
      <c r="E1988" s="95"/>
      <c r="F1988" s="95"/>
      <c r="G1988" s="96"/>
      <c r="H1988" s="96"/>
      <c r="I1988" s="97"/>
      <c r="J1988" s="97"/>
      <c r="K1988" s="97"/>
      <c r="L1988" s="97"/>
      <c r="M1988" s="97"/>
      <c r="N1988" s="98" t="str">
        <f ca="1" t="shared" si="120"/>
        <v/>
      </c>
      <c r="O1988" s="98" t="str">
        <f ca="1">IF(A1988="","",IF(ISERROR(MATCH($I1988,SorP!B:B,0)),"",INDIRECT("'SorP'!$A$"&amp;MATCH($N1988&amp;$I1988,SorP!C:C,0))))</f>
        <v/>
      </c>
      <c r="P1988" s="99"/>
      <c r="Q1988" s="74" t="str">
        <f t="shared" si="121"/>
        <v/>
      </c>
      <c r="R1988" s="74" t="b">
        <f t="shared" si="122"/>
        <v>1</v>
      </c>
      <c r="S1988" s="74" t="str">
        <f t="shared" si="123"/>
        <v/>
      </c>
    </row>
    <row r="1989" s="74" customFormat="1" ht="20.15" customHeight="1" spans="1:19">
      <c r="A1989" s="95"/>
      <c r="B1989" s="95"/>
      <c r="C1989" s="95"/>
      <c r="D1989" s="95"/>
      <c r="E1989" s="95"/>
      <c r="F1989" s="95"/>
      <c r="G1989" s="96"/>
      <c r="H1989" s="96"/>
      <c r="I1989" s="97"/>
      <c r="J1989" s="97"/>
      <c r="K1989" s="97"/>
      <c r="L1989" s="97"/>
      <c r="M1989" s="97"/>
      <c r="N1989" s="98" t="str">
        <f ca="1" t="shared" ref="N1989:N2052" si="124">IF(A1989="","",IF(ISERROR(MATCH($F1989,CL,0)),"Unknown",INDIRECT("'C'!$A$"&amp;MATCH($F1989,CL,0)+1)))</f>
        <v/>
      </c>
      <c r="O1989" s="98" t="str">
        <f ca="1">IF(A1989="","",IF(ISERROR(MATCH($I1989,SorP!B:B,0)),"",INDIRECT("'SorP'!$A$"&amp;MATCH($N1989&amp;$I1989,SorP!C:C,0))))</f>
        <v/>
      </c>
      <c r="P1989" s="99"/>
      <c r="Q1989" s="74" t="str">
        <f t="shared" ref="Q1989:Q2052" si="125">A1989&amp;B1989</f>
        <v/>
      </c>
      <c r="R1989" s="74" t="b">
        <f t="shared" ref="R1989:R2052" si="126">OR(ISBLANK(B1989),ISBLANK(C1989))</f>
        <v>1</v>
      </c>
      <c r="S1989" s="74" t="str">
        <f t="shared" ref="S1989:S2052" si="127">IF(R1989,"",A1989&amp;"+")</f>
        <v/>
      </c>
    </row>
    <row r="1990" s="74" customFormat="1" ht="20.15" customHeight="1" spans="1:19">
      <c r="A1990" s="95"/>
      <c r="B1990" s="95"/>
      <c r="C1990" s="95"/>
      <c r="D1990" s="95"/>
      <c r="E1990" s="95"/>
      <c r="F1990" s="95"/>
      <c r="G1990" s="96"/>
      <c r="H1990" s="96"/>
      <c r="I1990" s="97"/>
      <c r="J1990" s="97"/>
      <c r="K1990" s="97"/>
      <c r="L1990" s="97"/>
      <c r="M1990" s="97"/>
      <c r="N1990" s="98" t="str">
        <f ca="1" t="shared" si="124"/>
        <v/>
      </c>
      <c r="O1990" s="98" t="str">
        <f ca="1">IF(A1990="","",IF(ISERROR(MATCH($I1990,SorP!B:B,0)),"",INDIRECT("'SorP'!$A$"&amp;MATCH($N1990&amp;$I1990,SorP!C:C,0))))</f>
        <v/>
      </c>
      <c r="P1990" s="99"/>
      <c r="Q1990" s="74" t="str">
        <f t="shared" si="125"/>
        <v/>
      </c>
      <c r="R1990" s="74" t="b">
        <f t="shared" si="126"/>
        <v>1</v>
      </c>
      <c r="S1990" s="74" t="str">
        <f t="shared" si="127"/>
        <v/>
      </c>
    </row>
    <row r="1991" s="74" customFormat="1" ht="20.15" customHeight="1" spans="1:19">
      <c r="A1991" s="95"/>
      <c r="B1991" s="95"/>
      <c r="C1991" s="95"/>
      <c r="D1991" s="95"/>
      <c r="E1991" s="95"/>
      <c r="F1991" s="95"/>
      <c r="G1991" s="96"/>
      <c r="H1991" s="96"/>
      <c r="I1991" s="97"/>
      <c r="J1991" s="97"/>
      <c r="K1991" s="97"/>
      <c r="L1991" s="97"/>
      <c r="M1991" s="97"/>
      <c r="N1991" s="98" t="str">
        <f ca="1" t="shared" si="124"/>
        <v/>
      </c>
      <c r="O1991" s="98" t="str">
        <f ca="1">IF(A1991="","",IF(ISERROR(MATCH($I1991,SorP!B:B,0)),"",INDIRECT("'SorP'!$A$"&amp;MATCH($N1991&amp;$I1991,SorP!C:C,0))))</f>
        <v/>
      </c>
      <c r="P1991" s="99"/>
      <c r="Q1991" s="74" t="str">
        <f t="shared" si="125"/>
        <v/>
      </c>
      <c r="R1991" s="74" t="b">
        <f t="shared" si="126"/>
        <v>1</v>
      </c>
      <c r="S1991" s="74" t="str">
        <f t="shared" si="127"/>
        <v/>
      </c>
    </row>
    <row r="1992" s="74" customFormat="1" ht="20.15" customHeight="1" spans="1:19">
      <c r="A1992" s="95"/>
      <c r="B1992" s="95"/>
      <c r="C1992" s="95"/>
      <c r="D1992" s="95"/>
      <c r="E1992" s="95"/>
      <c r="F1992" s="95"/>
      <c r="G1992" s="96"/>
      <c r="H1992" s="96"/>
      <c r="I1992" s="97"/>
      <c r="J1992" s="97"/>
      <c r="K1992" s="97"/>
      <c r="L1992" s="97"/>
      <c r="M1992" s="97"/>
      <c r="N1992" s="98" t="str">
        <f ca="1" t="shared" si="124"/>
        <v/>
      </c>
      <c r="O1992" s="98" t="str">
        <f ca="1">IF(A1992="","",IF(ISERROR(MATCH($I1992,SorP!B:B,0)),"",INDIRECT("'SorP'!$A$"&amp;MATCH($N1992&amp;$I1992,SorP!C:C,0))))</f>
        <v/>
      </c>
      <c r="P1992" s="99"/>
      <c r="Q1992" s="74" t="str">
        <f t="shared" si="125"/>
        <v/>
      </c>
      <c r="R1992" s="74" t="b">
        <f t="shared" si="126"/>
        <v>1</v>
      </c>
      <c r="S1992" s="74" t="str">
        <f t="shared" si="127"/>
        <v/>
      </c>
    </row>
    <row r="1993" s="74" customFormat="1" ht="20.15" customHeight="1" spans="1:19">
      <c r="A1993" s="95"/>
      <c r="B1993" s="95"/>
      <c r="C1993" s="95"/>
      <c r="D1993" s="95"/>
      <c r="E1993" s="95"/>
      <c r="F1993" s="95"/>
      <c r="G1993" s="96"/>
      <c r="H1993" s="96"/>
      <c r="I1993" s="97"/>
      <c r="J1993" s="97"/>
      <c r="K1993" s="97"/>
      <c r="L1993" s="97"/>
      <c r="M1993" s="97"/>
      <c r="N1993" s="98" t="str">
        <f ca="1" t="shared" si="124"/>
        <v/>
      </c>
      <c r="O1993" s="98" t="str">
        <f ca="1">IF(A1993="","",IF(ISERROR(MATCH($I1993,SorP!B:B,0)),"",INDIRECT("'SorP'!$A$"&amp;MATCH($N1993&amp;$I1993,SorP!C:C,0))))</f>
        <v/>
      </c>
      <c r="P1993" s="99"/>
      <c r="Q1993" s="74" t="str">
        <f t="shared" si="125"/>
        <v/>
      </c>
      <c r="R1993" s="74" t="b">
        <f t="shared" si="126"/>
        <v>1</v>
      </c>
      <c r="S1993" s="74" t="str">
        <f t="shared" si="127"/>
        <v/>
      </c>
    </row>
    <row r="1994" s="74" customFormat="1" ht="20.15" customHeight="1" spans="1:19">
      <c r="A1994" s="95"/>
      <c r="B1994" s="95"/>
      <c r="C1994" s="95"/>
      <c r="D1994" s="95"/>
      <c r="E1994" s="95"/>
      <c r="F1994" s="95"/>
      <c r="G1994" s="96"/>
      <c r="H1994" s="96"/>
      <c r="I1994" s="97"/>
      <c r="J1994" s="97"/>
      <c r="K1994" s="97"/>
      <c r="L1994" s="97"/>
      <c r="M1994" s="97"/>
      <c r="N1994" s="98" t="str">
        <f ca="1" t="shared" si="124"/>
        <v/>
      </c>
      <c r="O1994" s="98" t="str">
        <f ca="1">IF(A1994="","",IF(ISERROR(MATCH($I1994,SorP!B:B,0)),"",INDIRECT("'SorP'!$A$"&amp;MATCH($N1994&amp;$I1994,SorP!C:C,0))))</f>
        <v/>
      </c>
      <c r="P1994" s="99"/>
      <c r="Q1994" s="74" t="str">
        <f t="shared" si="125"/>
        <v/>
      </c>
      <c r="R1994" s="74" t="b">
        <f t="shared" si="126"/>
        <v>1</v>
      </c>
      <c r="S1994" s="74" t="str">
        <f t="shared" si="127"/>
        <v/>
      </c>
    </row>
    <row r="1995" s="74" customFormat="1" ht="20.15" customHeight="1" spans="1:19">
      <c r="A1995" s="95"/>
      <c r="B1995" s="95"/>
      <c r="C1995" s="95"/>
      <c r="D1995" s="95"/>
      <c r="E1995" s="95"/>
      <c r="F1995" s="95"/>
      <c r="G1995" s="96"/>
      <c r="H1995" s="96"/>
      <c r="I1995" s="97"/>
      <c r="J1995" s="97"/>
      <c r="K1995" s="97"/>
      <c r="L1995" s="97"/>
      <c r="M1995" s="97"/>
      <c r="N1995" s="98" t="str">
        <f ca="1" t="shared" si="124"/>
        <v/>
      </c>
      <c r="O1995" s="98" t="str">
        <f ca="1">IF(A1995="","",IF(ISERROR(MATCH($I1995,SorP!B:B,0)),"",INDIRECT("'SorP'!$A$"&amp;MATCH($N1995&amp;$I1995,SorP!C:C,0))))</f>
        <v/>
      </c>
      <c r="P1995" s="99"/>
      <c r="Q1995" s="74" t="str">
        <f t="shared" si="125"/>
        <v/>
      </c>
      <c r="R1995" s="74" t="b">
        <f t="shared" si="126"/>
        <v>1</v>
      </c>
      <c r="S1995" s="74" t="str">
        <f t="shared" si="127"/>
        <v/>
      </c>
    </row>
    <row r="1996" s="74" customFormat="1" ht="20.15" customHeight="1" spans="1:19">
      <c r="A1996" s="95"/>
      <c r="B1996" s="95"/>
      <c r="C1996" s="95"/>
      <c r="D1996" s="95"/>
      <c r="E1996" s="95"/>
      <c r="F1996" s="95"/>
      <c r="G1996" s="96"/>
      <c r="H1996" s="96"/>
      <c r="I1996" s="97"/>
      <c r="J1996" s="97"/>
      <c r="K1996" s="97"/>
      <c r="L1996" s="97"/>
      <c r="M1996" s="97"/>
      <c r="N1996" s="98" t="str">
        <f ca="1" t="shared" si="124"/>
        <v/>
      </c>
      <c r="O1996" s="98" t="str">
        <f ca="1">IF(A1996="","",IF(ISERROR(MATCH($I1996,SorP!B:B,0)),"",INDIRECT("'SorP'!$A$"&amp;MATCH($N1996&amp;$I1996,SorP!C:C,0))))</f>
        <v/>
      </c>
      <c r="P1996" s="99"/>
      <c r="Q1996" s="74" t="str">
        <f t="shared" si="125"/>
        <v/>
      </c>
      <c r="R1996" s="74" t="b">
        <f t="shared" si="126"/>
        <v>1</v>
      </c>
      <c r="S1996" s="74" t="str">
        <f t="shared" si="127"/>
        <v/>
      </c>
    </row>
    <row r="1997" s="74" customFormat="1" ht="20.15" customHeight="1" spans="1:19">
      <c r="A1997" s="95"/>
      <c r="B1997" s="95"/>
      <c r="C1997" s="95"/>
      <c r="D1997" s="95"/>
      <c r="E1997" s="95"/>
      <c r="F1997" s="95"/>
      <c r="G1997" s="96"/>
      <c r="H1997" s="96"/>
      <c r="I1997" s="97"/>
      <c r="J1997" s="97"/>
      <c r="K1997" s="97"/>
      <c r="L1997" s="97"/>
      <c r="M1997" s="97"/>
      <c r="N1997" s="98" t="str">
        <f ca="1" t="shared" si="124"/>
        <v/>
      </c>
      <c r="O1997" s="98" t="str">
        <f ca="1">IF(A1997="","",IF(ISERROR(MATCH($I1997,SorP!B:B,0)),"",INDIRECT("'SorP'!$A$"&amp;MATCH($N1997&amp;$I1997,SorP!C:C,0))))</f>
        <v/>
      </c>
      <c r="P1997" s="99"/>
      <c r="Q1997" s="74" t="str">
        <f t="shared" si="125"/>
        <v/>
      </c>
      <c r="R1997" s="74" t="b">
        <f t="shared" si="126"/>
        <v>1</v>
      </c>
      <c r="S1997" s="74" t="str">
        <f t="shared" si="127"/>
        <v/>
      </c>
    </row>
    <row r="1998" s="74" customFormat="1" ht="20.15" customHeight="1" spans="1:19">
      <c r="A1998" s="95"/>
      <c r="B1998" s="95"/>
      <c r="C1998" s="95"/>
      <c r="D1998" s="95"/>
      <c r="E1998" s="95"/>
      <c r="F1998" s="95"/>
      <c r="G1998" s="96"/>
      <c r="H1998" s="96"/>
      <c r="I1998" s="97"/>
      <c r="J1998" s="97"/>
      <c r="K1998" s="97"/>
      <c r="L1998" s="97"/>
      <c r="M1998" s="97"/>
      <c r="N1998" s="98" t="str">
        <f ca="1" t="shared" si="124"/>
        <v/>
      </c>
      <c r="O1998" s="98" t="str">
        <f ca="1">IF(A1998="","",IF(ISERROR(MATCH($I1998,SorP!B:B,0)),"",INDIRECT("'SorP'!$A$"&amp;MATCH($N1998&amp;$I1998,SorP!C:C,0))))</f>
        <v/>
      </c>
      <c r="P1998" s="99"/>
      <c r="Q1998" s="74" t="str">
        <f t="shared" si="125"/>
        <v/>
      </c>
      <c r="R1998" s="74" t="b">
        <f t="shared" si="126"/>
        <v>1</v>
      </c>
      <c r="S1998" s="74" t="str">
        <f t="shared" si="127"/>
        <v/>
      </c>
    </row>
    <row r="1999" s="74" customFormat="1" ht="20.15" customHeight="1" spans="1:19">
      <c r="A1999" s="95"/>
      <c r="B1999" s="95"/>
      <c r="C1999" s="95"/>
      <c r="D1999" s="95"/>
      <c r="E1999" s="95"/>
      <c r="F1999" s="95"/>
      <c r="G1999" s="96"/>
      <c r="H1999" s="96"/>
      <c r="I1999" s="97"/>
      <c r="J1999" s="97"/>
      <c r="K1999" s="97"/>
      <c r="L1999" s="97"/>
      <c r="M1999" s="97"/>
      <c r="N1999" s="98" t="str">
        <f ca="1" t="shared" si="124"/>
        <v/>
      </c>
      <c r="O1999" s="98" t="str">
        <f ca="1">IF(A1999="","",IF(ISERROR(MATCH($I1999,SorP!B:B,0)),"",INDIRECT("'SorP'!$A$"&amp;MATCH($N1999&amp;$I1999,SorP!C:C,0))))</f>
        <v/>
      </c>
      <c r="P1999" s="99"/>
      <c r="Q1999" s="74" t="str">
        <f t="shared" si="125"/>
        <v/>
      </c>
      <c r="R1999" s="74" t="b">
        <f t="shared" si="126"/>
        <v>1</v>
      </c>
      <c r="S1999" s="74" t="str">
        <f t="shared" si="127"/>
        <v/>
      </c>
    </row>
    <row r="2000" s="74" customFormat="1" ht="20.15" customHeight="1" spans="1:19">
      <c r="A2000" s="95"/>
      <c r="B2000" s="95"/>
      <c r="C2000" s="95"/>
      <c r="D2000" s="95"/>
      <c r="E2000" s="95"/>
      <c r="F2000" s="95"/>
      <c r="G2000" s="96"/>
      <c r="H2000" s="96"/>
      <c r="I2000" s="97"/>
      <c r="J2000" s="97"/>
      <c r="K2000" s="97"/>
      <c r="L2000" s="97"/>
      <c r="M2000" s="97"/>
      <c r="N2000" s="98" t="str">
        <f ca="1" t="shared" si="124"/>
        <v/>
      </c>
      <c r="O2000" s="98" t="str">
        <f ca="1">IF(A2000="","",IF(ISERROR(MATCH($I2000,SorP!B:B,0)),"",INDIRECT("'SorP'!$A$"&amp;MATCH($N2000&amp;$I2000,SorP!C:C,0))))</f>
        <v/>
      </c>
      <c r="P2000" s="99"/>
      <c r="Q2000" s="74" t="str">
        <f t="shared" si="125"/>
        <v/>
      </c>
      <c r="R2000" s="74" t="b">
        <f t="shared" si="126"/>
        <v>1</v>
      </c>
      <c r="S2000" s="74" t="str">
        <f t="shared" si="127"/>
        <v/>
      </c>
    </row>
    <row r="2001" s="74" customFormat="1" ht="20.15" customHeight="1" spans="1:19">
      <c r="A2001" s="95"/>
      <c r="B2001" s="95"/>
      <c r="C2001" s="95"/>
      <c r="D2001" s="95"/>
      <c r="E2001" s="95"/>
      <c r="F2001" s="95"/>
      <c r="G2001" s="96"/>
      <c r="H2001" s="96"/>
      <c r="I2001" s="97"/>
      <c r="J2001" s="97"/>
      <c r="K2001" s="97"/>
      <c r="L2001" s="97"/>
      <c r="M2001" s="97"/>
      <c r="N2001" s="98" t="str">
        <f ca="1" t="shared" si="124"/>
        <v/>
      </c>
      <c r="O2001" s="98" t="str">
        <f ca="1">IF(A2001="","",IF(ISERROR(MATCH($I2001,SorP!B:B,0)),"",INDIRECT("'SorP'!$A$"&amp;MATCH($N2001&amp;$I2001,SorP!C:C,0))))</f>
        <v/>
      </c>
      <c r="P2001" s="99"/>
      <c r="Q2001" s="74" t="str">
        <f t="shared" si="125"/>
        <v/>
      </c>
      <c r="R2001" s="74" t="b">
        <f t="shared" si="126"/>
        <v>1</v>
      </c>
      <c r="S2001" s="74" t="str">
        <f t="shared" si="127"/>
        <v/>
      </c>
    </row>
    <row r="2002" s="74" customFormat="1" ht="20.15" customHeight="1" spans="1:19">
      <c r="A2002" s="95"/>
      <c r="B2002" s="95"/>
      <c r="C2002" s="95"/>
      <c r="D2002" s="95"/>
      <c r="E2002" s="95"/>
      <c r="F2002" s="95"/>
      <c r="G2002" s="96"/>
      <c r="H2002" s="96"/>
      <c r="I2002" s="97"/>
      <c r="J2002" s="97"/>
      <c r="K2002" s="97"/>
      <c r="L2002" s="97"/>
      <c r="M2002" s="97"/>
      <c r="N2002" s="98" t="str">
        <f ca="1" t="shared" si="124"/>
        <v/>
      </c>
      <c r="O2002" s="98" t="str">
        <f ca="1">IF(A2002="","",IF(ISERROR(MATCH($I2002,SorP!B:B,0)),"",INDIRECT("'SorP'!$A$"&amp;MATCH($N2002&amp;$I2002,SorP!C:C,0))))</f>
        <v/>
      </c>
      <c r="P2002" s="99"/>
      <c r="Q2002" s="74" t="str">
        <f t="shared" si="125"/>
        <v/>
      </c>
      <c r="R2002" s="74" t="b">
        <f t="shared" si="126"/>
        <v>1</v>
      </c>
      <c r="S2002" s="74" t="str">
        <f t="shared" si="127"/>
        <v/>
      </c>
    </row>
    <row r="2003" s="74" customFormat="1" ht="20.15" customHeight="1" spans="1:19">
      <c r="A2003" s="95"/>
      <c r="B2003" s="95"/>
      <c r="C2003" s="95"/>
      <c r="D2003" s="95"/>
      <c r="E2003" s="95"/>
      <c r="F2003" s="95"/>
      <c r="G2003" s="96"/>
      <c r="H2003" s="96"/>
      <c r="I2003" s="97"/>
      <c r="J2003" s="97"/>
      <c r="K2003" s="97"/>
      <c r="L2003" s="97"/>
      <c r="M2003" s="97"/>
      <c r="N2003" s="98" t="str">
        <f ca="1" t="shared" si="124"/>
        <v/>
      </c>
      <c r="O2003" s="98" t="str">
        <f ca="1">IF(A2003="","",IF(ISERROR(MATCH($I2003,SorP!B:B,0)),"",INDIRECT("'SorP'!$A$"&amp;MATCH($N2003&amp;$I2003,SorP!C:C,0))))</f>
        <v/>
      </c>
      <c r="P2003" s="99"/>
      <c r="Q2003" s="74" t="str">
        <f t="shared" si="125"/>
        <v/>
      </c>
      <c r="R2003" s="74" t="b">
        <f t="shared" si="126"/>
        <v>1</v>
      </c>
      <c r="S2003" s="74" t="str">
        <f t="shared" si="127"/>
        <v/>
      </c>
    </row>
    <row r="2004" s="74" customFormat="1" ht="20.15" customHeight="1" spans="1:19">
      <c r="A2004" s="95"/>
      <c r="B2004" s="95"/>
      <c r="C2004" s="95"/>
      <c r="D2004" s="95"/>
      <c r="E2004" s="95"/>
      <c r="F2004" s="95"/>
      <c r="G2004" s="96"/>
      <c r="H2004" s="96"/>
      <c r="I2004" s="97"/>
      <c r="J2004" s="97"/>
      <c r="K2004" s="97"/>
      <c r="L2004" s="97"/>
      <c r="M2004" s="97"/>
      <c r="N2004" s="98" t="str">
        <f ca="1" t="shared" si="124"/>
        <v/>
      </c>
      <c r="O2004" s="98" t="str">
        <f ca="1">IF(A2004="","",IF(ISERROR(MATCH($I2004,SorP!B:B,0)),"",INDIRECT("'SorP'!$A$"&amp;MATCH($N2004&amp;$I2004,SorP!C:C,0))))</f>
        <v/>
      </c>
      <c r="P2004" s="99"/>
      <c r="Q2004" s="74" t="str">
        <f t="shared" si="125"/>
        <v/>
      </c>
      <c r="R2004" s="74" t="b">
        <f t="shared" si="126"/>
        <v>1</v>
      </c>
      <c r="S2004" s="74" t="str">
        <f t="shared" si="127"/>
        <v/>
      </c>
    </row>
    <row r="2005" s="74" customFormat="1" ht="20.15" customHeight="1" spans="1:19">
      <c r="A2005" s="95"/>
      <c r="B2005" s="95"/>
      <c r="C2005" s="95"/>
      <c r="D2005" s="95"/>
      <c r="E2005" s="95"/>
      <c r="F2005" s="95"/>
      <c r="G2005" s="96"/>
      <c r="H2005" s="96"/>
      <c r="I2005" s="97"/>
      <c r="J2005" s="97"/>
      <c r="K2005" s="97"/>
      <c r="L2005" s="97"/>
      <c r="M2005" s="97"/>
      <c r="N2005" s="98" t="str">
        <f ca="1" t="shared" si="124"/>
        <v/>
      </c>
      <c r="O2005" s="98" t="str">
        <f ca="1">IF(A2005="","",IF(ISERROR(MATCH($I2005,SorP!B:B,0)),"",INDIRECT("'SorP'!$A$"&amp;MATCH($N2005&amp;$I2005,SorP!C:C,0))))</f>
        <v/>
      </c>
      <c r="P2005" s="99"/>
      <c r="Q2005" s="74" t="str">
        <f t="shared" si="125"/>
        <v/>
      </c>
      <c r="R2005" s="74" t="b">
        <f t="shared" si="126"/>
        <v>1</v>
      </c>
      <c r="S2005" s="74" t="str">
        <f t="shared" si="127"/>
        <v/>
      </c>
    </row>
    <row r="2006" s="74" customFormat="1" ht="20.15" customHeight="1" spans="1:19">
      <c r="A2006" s="95"/>
      <c r="B2006" s="95"/>
      <c r="C2006" s="95"/>
      <c r="D2006" s="95"/>
      <c r="E2006" s="95"/>
      <c r="F2006" s="95"/>
      <c r="G2006" s="96"/>
      <c r="H2006" s="96"/>
      <c r="I2006" s="97"/>
      <c r="J2006" s="97"/>
      <c r="K2006" s="97"/>
      <c r="L2006" s="97"/>
      <c r="M2006" s="97"/>
      <c r="N2006" s="98" t="str">
        <f ca="1" t="shared" si="124"/>
        <v/>
      </c>
      <c r="O2006" s="98" t="str">
        <f ca="1">IF(A2006="","",IF(ISERROR(MATCH($I2006,SorP!B:B,0)),"",INDIRECT("'SorP'!$A$"&amp;MATCH($N2006&amp;$I2006,SorP!C:C,0))))</f>
        <v/>
      </c>
      <c r="P2006" s="99"/>
      <c r="Q2006" s="74" t="str">
        <f t="shared" si="125"/>
        <v/>
      </c>
      <c r="R2006" s="74" t="b">
        <f t="shared" si="126"/>
        <v>1</v>
      </c>
      <c r="S2006" s="74" t="str">
        <f t="shared" si="127"/>
        <v/>
      </c>
    </row>
    <row r="2007" s="74" customFormat="1" ht="20.15" customHeight="1" spans="1:19">
      <c r="A2007" s="95"/>
      <c r="B2007" s="95"/>
      <c r="C2007" s="95"/>
      <c r="D2007" s="95"/>
      <c r="E2007" s="95"/>
      <c r="F2007" s="95"/>
      <c r="G2007" s="96"/>
      <c r="H2007" s="96"/>
      <c r="I2007" s="97"/>
      <c r="J2007" s="97"/>
      <c r="K2007" s="97"/>
      <c r="L2007" s="97"/>
      <c r="M2007" s="97"/>
      <c r="N2007" s="98" t="str">
        <f ca="1" t="shared" si="124"/>
        <v/>
      </c>
      <c r="O2007" s="98" t="str">
        <f ca="1">IF(A2007="","",IF(ISERROR(MATCH($I2007,SorP!B:B,0)),"",INDIRECT("'SorP'!$A$"&amp;MATCH($N2007&amp;$I2007,SorP!C:C,0))))</f>
        <v/>
      </c>
      <c r="P2007" s="99"/>
      <c r="Q2007" s="74" t="str">
        <f t="shared" si="125"/>
        <v/>
      </c>
      <c r="R2007" s="74" t="b">
        <f t="shared" si="126"/>
        <v>1</v>
      </c>
      <c r="S2007" s="74" t="str">
        <f t="shared" si="127"/>
        <v/>
      </c>
    </row>
    <row r="2008" s="74" customFormat="1" ht="20.15" customHeight="1" spans="1:19">
      <c r="A2008" s="95"/>
      <c r="B2008" s="95"/>
      <c r="C2008" s="95"/>
      <c r="D2008" s="95"/>
      <c r="E2008" s="95"/>
      <c r="F2008" s="95"/>
      <c r="G2008" s="96"/>
      <c r="H2008" s="96"/>
      <c r="I2008" s="97"/>
      <c r="J2008" s="97"/>
      <c r="K2008" s="97"/>
      <c r="L2008" s="97"/>
      <c r="M2008" s="97"/>
      <c r="N2008" s="98" t="str">
        <f ca="1" t="shared" si="124"/>
        <v/>
      </c>
      <c r="O2008" s="98" t="str">
        <f ca="1">IF(A2008="","",IF(ISERROR(MATCH($I2008,SorP!B:B,0)),"",INDIRECT("'SorP'!$A$"&amp;MATCH($N2008&amp;$I2008,SorP!C:C,0))))</f>
        <v/>
      </c>
      <c r="P2008" s="99"/>
      <c r="Q2008" s="74" t="str">
        <f t="shared" si="125"/>
        <v/>
      </c>
      <c r="R2008" s="74" t="b">
        <f t="shared" si="126"/>
        <v>1</v>
      </c>
      <c r="S2008" s="74" t="str">
        <f t="shared" si="127"/>
        <v/>
      </c>
    </row>
    <row r="2009" s="74" customFormat="1" ht="20.15" customHeight="1" spans="1:19">
      <c r="A2009" s="95"/>
      <c r="B2009" s="95"/>
      <c r="C2009" s="95"/>
      <c r="D2009" s="95"/>
      <c r="E2009" s="95"/>
      <c r="F2009" s="95"/>
      <c r="G2009" s="96"/>
      <c r="H2009" s="96"/>
      <c r="I2009" s="97"/>
      <c r="J2009" s="97"/>
      <c r="K2009" s="97"/>
      <c r="L2009" s="97"/>
      <c r="M2009" s="97"/>
      <c r="N2009" s="98" t="str">
        <f ca="1" t="shared" si="124"/>
        <v/>
      </c>
      <c r="O2009" s="98" t="str">
        <f ca="1">IF(A2009="","",IF(ISERROR(MATCH($I2009,SorP!B:B,0)),"",INDIRECT("'SorP'!$A$"&amp;MATCH($N2009&amp;$I2009,SorP!C:C,0))))</f>
        <v/>
      </c>
      <c r="P2009" s="99"/>
      <c r="Q2009" s="74" t="str">
        <f t="shared" si="125"/>
        <v/>
      </c>
      <c r="R2009" s="74" t="b">
        <f t="shared" si="126"/>
        <v>1</v>
      </c>
      <c r="S2009" s="74" t="str">
        <f t="shared" si="127"/>
        <v/>
      </c>
    </row>
    <row r="2010" s="74" customFormat="1" ht="20.15" customHeight="1" spans="1:19">
      <c r="A2010" s="95"/>
      <c r="B2010" s="95"/>
      <c r="C2010" s="95"/>
      <c r="D2010" s="95"/>
      <c r="E2010" s="95"/>
      <c r="F2010" s="95"/>
      <c r="G2010" s="96"/>
      <c r="H2010" s="96"/>
      <c r="I2010" s="97"/>
      <c r="J2010" s="97"/>
      <c r="K2010" s="97"/>
      <c r="L2010" s="97"/>
      <c r="M2010" s="97"/>
      <c r="N2010" s="98" t="str">
        <f ca="1" t="shared" si="124"/>
        <v/>
      </c>
      <c r="O2010" s="98" t="str">
        <f ca="1">IF(A2010="","",IF(ISERROR(MATCH($I2010,SorP!B:B,0)),"",INDIRECT("'SorP'!$A$"&amp;MATCH($N2010&amp;$I2010,SorP!C:C,0))))</f>
        <v/>
      </c>
      <c r="P2010" s="99"/>
      <c r="Q2010" s="74" t="str">
        <f t="shared" si="125"/>
        <v/>
      </c>
      <c r="R2010" s="74" t="b">
        <f t="shared" si="126"/>
        <v>1</v>
      </c>
      <c r="S2010" s="74" t="str">
        <f t="shared" si="127"/>
        <v/>
      </c>
    </row>
    <row r="2011" s="74" customFormat="1" ht="20.15" customHeight="1" spans="1:19">
      <c r="A2011" s="95"/>
      <c r="B2011" s="95"/>
      <c r="C2011" s="95"/>
      <c r="D2011" s="95"/>
      <c r="E2011" s="95"/>
      <c r="F2011" s="95"/>
      <c r="G2011" s="96"/>
      <c r="H2011" s="96"/>
      <c r="I2011" s="97"/>
      <c r="J2011" s="97"/>
      <c r="K2011" s="97"/>
      <c r="L2011" s="97"/>
      <c r="M2011" s="97"/>
      <c r="N2011" s="98" t="str">
        <f ca="1" t="shared" si="124"/>
        <v/>
      </c>
      <c r="O2011" s="98" t="str">
        <f ca="1">IF(A2011="","",IF(ISERROR(MATCH($I2011,SorP!B:B,0)),"",INDIRECT("'SorP'!$A$"&amp;MATCH($N2011&amp;$I2011,SorP!C:C,0))))</f>
        <v/>
      </c>
      <c r="P2011" s="99"/>
      <c r="Q2011" s="74" t="str">
        <f t="shared" si="125"/>
        <v/>
      </c>
      <c r="R2011" s="74" t="b">
        <f t="shared" si="126"/>
        <v>1</v>
      </c>
      <c r="S2011" s="74" t="str">
        <f t="shared" si="127"/>
        <v/>
      </c>
    </row>
    <row r="2012" s="74" customFormat="1" ht="20.15" customHeight="1" spans="1:19">
      <c r="A2012" s="95"/>
      <c r="B2012" s="95"/>
      <c r="C2012" s="95"/>
      <c r="D2012" s="95"/>
      <c r="E2012" s="95"/>
      <c r="F2012" s="95"/>
      <c r="G2012" s="96"/>
      <c r="H2012" s="96"/>
      <c r="I2012" s="97"/>
      <c r="J2012" s="97"/>
      <c r="K2012" s="97"/>
      <c r="L2012" s="97"/>
      <c r="M2012" s="97"/>
      <c r="N2012" s="98" t="str">
        <f ca="1" t="shared" si="124"/>
        <v/>
      </c>
      <c r="O2012" s="98" t="str">
        <f ca="1">IF(A2012="","",IF(ISERROR(MATCH($I2012,SorP!B:B,0)),"",INDIRECT("'SorP'!$A$"&amp;MATCH($N2012&amp;$I2012,SorP!C:C,0))))</f>
        <v/>
      </c>
      <c r="P2012" s="99"/>
      <c r="Q2012" s="74" t="str">
        <f t="shared" si="125"/>
        <v/>
      </c>
      <c r="R2012" s="74" t="b">
        <f t="shared" si="126"/>
        <v>1</v>
      </c>
      <c r="S2012" s="74" t="str">
        <f t="shared" si="127"/>
        <v/>
      </c>
    </row>
    <row r="2013" s="74" customFormat="1" ht="20.15" customHeight="1" spans="1:19">
      <c r="A2013" s="95"/>
      <c r="B2013" s="95"/>
      <c r="C2013" s="95"/>
      <c r="D2013" s="95"/>
      <c r="E2013" s="95"/>
      <c r="F2013" s="95"/>
      <c r="G2013" s="96"/>
      <c r="H2013" s="96"/>
      <c r="I2013" s="97"/>
      <c r="J2013" s="97"/>
      <c r="K2013" s="97"/>
      <c r="L2013" s="97"/>
      <c r="M2013" s="97"/>
      <c r="N2013" s="98" t="str">
        <f ca="1" t="shared" si="124"/>
        <v/>
      </c>
      <c r="O2013" s="98" t="str">
        <f ca="1">IF(A2013="","",IF(ISERROR(MATCH($I2013,SorP!B:B,0)),"",INDIRECT("'SorP'!$A$"&amp;MATCH($N2013&amp;$I2013,SorP!C:C,0))))</f>
        <v/>
      </c>
      <c r="P2013" s="99"/>
      <c r="Q2013" s="74" t="str">
        <f t="shared" si="125"/>
        <v/>
      </c>
      <c r="R2013" s="74" t="b">
        <f t="shared" si="126"/>
        <v>1</v>
      </c>
      <c r="S2013" s="74" t="str">
        <f t="shared" si="127"/>
        <v/>
      </c>
    </row>
    <row r="2014" s="74" customFormat="1" ht="20.15" customHeight="1" spans="1:19">
      <c r="A2014" s="95"/>
      <c r="B2014" s="95"/>
      <c r="C2014" s="95"/>
      <c r="D2014" s="95"/>
      <c r="E2014" s="95"/>
      <c r="F2014" s="95"/>
      <c r="G2014" s="96"/>
      <c r="H2014" s="96"/>
      <c r="I2014" s="97"/>
      <c r="J2014" s="97"/>
      <c r="K2014" s="97"/>
      <c r="L2014" s="97"/>
      <c r="M2014" s="97"/>
      <c r="N2014" s="98" t="str">
        <f ca="1" t="shared" si="124"/>
        <v/>
      </c>
      <c r="O2014" s="98" t="str">
        <f ca="1">IF(A2014="","",IF(ISERROR(MATCH($I2014,SorP!B:B,0)),"",INDIRECT("'SorP'!$A$"&amp;MATCH($N2014&amp;$I2014,SorP!C:C,0))))</f>
        <v/>
      </c>
      <c r="P2014" s="99"/>
      <c r="Q2014" s="74" t="str">
        <f t="shared" si="125"/>
        <v/>
      </c>
      <c r="R2014" s="74" t="b">
        <f t="shared" si="126"/>
        <v>1</v>
      </c>
      <c r="S2014" s="74" t="str">
        <f t="shared" si="127"/>
        <v/>
      </c>
    </row>
    <row r="2015" s="74" customFormat="1" ht="20.15" customHeight="1" spans="1:19">
      <c r="A2015" s="95"/>
      <c r="B2015" s="95"/>
      <c r="C2015" s="95"/>
      <c r="D2015" s="95"/>
      <c r="E2015" s="95"/>
      <c r="F2015" s="95"/>
      <c r="G2015" s="96"/>
      <c r="H2015" s="96"/>
      <c r="I2015" s="97"/>
      <c r="J2015" s="97"/>
      <c r="K2015" s="97"/>
      <c r="L2015" s="97"/>
      <c r="M2015" s="97"/>
      <c r="N2015" s="98" t="str">
        <f ca="1" t="shared" si="124"/>
        <v/>
      </c>
      <c r="O2015" s="98" t="str">
        <f ca="1">IF(A2015="","",IF(ISERROR(MATCH($I2015,SorP!B:B,0)),"",INDIRECT("'SorP'!$A$"&amp;MATCH($N2015&amp;$I2015,SorP!C:C,0))))</f>
        <v/>
      </c>
      <c r="P2015" s="99"/>
      <c r="Q2015" s="74" t="str">
        <f t="shared" si="125"/>
        <v/>
      </c>
      <c r="R2015" s="74" t="b">
        <f t="shared" si="126"/>
        <v>1</v>
      </c>
      <c r="S2015" s="74" t="str">
        <f t="shared" si="127"/>
        <v/>
      </c>
    </row>
    <row r="2016" s="74" customFormat="1" ht="20.15" customHeight="1" spans="1:19">
      <c r="A2016" s="95"/>
      <c r="B2016" s="95"/>
      <c r="C2016" s="95"/>
      <c r="D2016" s="95"/>
      <c r="E2016" s="95"/>
      <c r="F2016" s="95"/>
      <c r="G2016" s="96"/>
      <c r="H2016" s="96"/>
      <c r="I2016" s="97"/>
      <c r="J2016" s="97"/>
      <c r="K2016" s="97"/>
      <c r="L2016" s="97"/>
      <c r="M2016" s="97"/>
      <c r="N2016" s="98" t="str">
        <f ca="1" t="shared" si="124"/>
        <v/>
      </c>
      <c r="O2016" s="98" t="str">
        <f ca="1">IF(A2016="","",IF(ISERROR(MATCH($I2016,SorP!B:B,0)),"",INDIRECT("'SorP'!$A$"&amp;MATCH($N2016&amp;$I2016,SorP!C:C,0))))</f>
        <v/>
      </c>
      <c r="P2016" s="99"/>
      <c r="Q2016" s="74" t="str">
        <f t="shared" si="125"/>
        <v/>
      </c>
      <c r="R2016" s="74" t="b">
        <f t="shared" si="126"/>
        <v>1</v>
      </c>
      <c r="S2016" s="74" t="str">
        <f t="shared" si="127"/>
        <v/>
      </c>
    </row>
    <row r="2017" s="74" customFormat="1" ht="20.15" customHeight="1" spans="1:19">
      <c r="A2017" s="95"/>
      <c r="B2017" s="95"/>
      <c r="C2017" s="95"/>
      <c r="D2017" s="95"/>
      <c r="E2017" s="95"/>
      <c r="F2017" s="95"/>
      <c r="G2017" s="96"/>
      <c r="H2017" s="96"/>
      <c r="I2017" s="97"/>
      <c r="J2017" s="97"/>
      <c r="K2017" s="97"/>
      <c r="L2017" s="97"/>
      <c r="M2017" s="97"/>
      <c r="N2017" s="98" t="str">
        <f ca="1" t="shared" si="124"/>
        <v/>
      </c>
      <c r="O2017" s="98" t="str">
        <f ca="1">IF(A2017="","",IF(ISERROR(MATCH($I2017,SorP!B:B,0)),"",INDIRECT("'SorP'!$A$"&amp;MATCH($N2017&amp;$I2017,SorP!C:C,0))))</f>
        <v/>
      </c>
      <c r="P2017" s="99"/>
      <c r="Q2017" s="74" t="str">
        <f t="shared" si="125"/>
        <v/>
      </c>
      <c r="R2017" s="74" t="b">
        <f t="shared" si="126"/>
        <v>1</v>
      </c>
      <c r="S2017" s="74" t="str">
        <f t="shared" si="127"/>
        <v/>
      </c>
    </row>
    <row r="2018" s="74" customFormat="1" ht="20.15" customHeight="1" spans="1:19">
      <c r="A2018" s="95"/>
      <c r="B2018" s="95"/>
      <c r="C2018" s="95"/>
      <c r="D2018" s="95"/>
      <c r="E2018" s="95"/>
      <c r="F2018" s="95"/>
      <c r="G2018" s="96"/>
      <c r="H2018" s="96"/>
      <c r="I2018" s="97"/>
      <c r="J2018" s="97"/>
      <c r="K2018" s="97"/>
      <c r="L2018" s="97"/>
      <c r="M2018" s="97"/>
      <c r="N2018" s="98" t="str">
        <f ca="1" t="shared" si="124"/>
        <v/>
      </c>
      <c r="O2018" s="98" t="str">
        <f ca="1">IF(A2018="","",IF(ISERROR(MATCH($I2018,SorP!B:B,0)),"",INDIRECT("'SorP'!$A$"&amp;MATCH($N2018&amp;$I2018,SorP!C:C,0))))</f>
        <v/>
      </c>
      <c r="P2018" s="99"/>
      <c r="Q2018" s="74" t="str">
        <f t="shared" si="125"/>
        <v/>
      </c>
      <c r="R2018" s="74" t="b">
        <f t="shared" si="126"/>
        <v>1</v>
      </c>
      <c r="S2018" s="74" t="str">
        <f t="shared" si="127"/>
        <v/>
      </c>
    </row>
    <row r="2019" s="74" customFormat="1" ht="20.15" customHeight="1" spans="1:19">
      <c r="A2019" s="95"/>
      <c r="B2019" s="95"/>
      <c r="C2019" s="95"/>
      <c r="D2019" s="95"/>
      <c r="E2019" s="95"/>
      <c r="F2019" s="95"/>
      <c r="G2019" s="96"/>
      <c r="H2019" s="96"/>
      <c r="I2019" s="97"/>
      <c r="J2019" s="97"/>
      <c r="K2019" s="97"/>
      <c r="L2019" s="97"/>
      <c r="M2019" s="97"/>
      <c r="N2019" s="98" t="str">
        <f ca="1" t="shared" si="124"/>
        <v/>
      </c>
      <c r="O2019" s="98" t="str">
        <f ca="1">IF(A2019="","",IF(ISERROR(MATCH($I2019,SorP!B:B,0)),"",INDIRECT("'SorP'!$A$"&amp;MATCH($N2019&amp;$I2019,SorP!C:C,0))))</f>
        <v/>
      </c>
      <c r="P2019" s="99"/>
      <c r="Q2019" s="74" t="str">
        <f t="shared" si="125"/>
        <v/>
      </c>
      <c r="R2019" s="74" t="b">
        <f t="shared" si="126"/>
        <v>1</v>
      </c>
      <c r="S2019" s="74" t="str">
        <f t="shared" si="127"/>
        <v/>
      </c>
    </row>
    <row r="2020" s="74" customFormat="1" ht="20.15" customHeight="1" spans="1:19">
      <c r="A2020" s="95"/>
      <c r="B2020" s="95"/>
      <c r="C2020" s="95"/>
      <c r="D2020" s="95"/>
      <c r="E2020" s="95"/>
      <c r="F2020" s="95"/>
      <c r="G2020" s="96"/>
      <c r="H2020" s="96"/>
      <c r="I2020" s="97"/>
      <c r="J2020" s="97"/>
      <c r="K2020" s="97"/>
      <c r="L2020" s="97"/>
      <c r="M2020" s="97"/>
      <c r="N2020" s="98" t="str">
        <f ca="1" t="shared" si="124"/>
        <v/>
      </c>
      <c r="O2020" s="98" t="str">
        <f ca="1">IF(A2020="","",IF(ISERROR(MATCH($I2020,SorP!B:B,0)),"",INDIRECT("'SorP'!$A$"&amp;MATCH($N2020&amp;$I2020,SorP!C:C,0))))</f>
        <v/>
      </c>
      <c r="P2020" s="99"/>
      <c r="Q2020" s="74" t="str">
        <f t="shared" si="125"/>
        <v/>
      </c>
      <c r="R2020" s="74" t="b">
        <f t="shared" si="126"/>
        <v>1</v>
      </c>
      <c r="S2020" s="74" t="str">
        <f t="shared" si="127"/>
        <v/>
      </c>
    </row>
    <row r="2021" s="74" customFormat="1" ht="20.15" customHeight="1" spans="1:19">
      <c r="A2021" s="95"/>
      <c r="B2021" s="95"/>
      <c r="C2021" s="95"/>
      <c r="D2021" s="95"/>
      <c r="E2021" s="95"/>
      <c r="F2021" s="95"/>
      <c r="G2021" s="96"/>
      <c r="H2021" s="96"/>
      <c r="I2021" s="97"/>
      <c r="J2021" s="97"/>
      <c r="K2021" s="97"/>
      <c r="L2021" s="97"/>
      <c r="M2021" s="97"/>
      <c r="N2021" s="98" t="str">
        <f ca="1" t="shared" si="124"/>
        <v/>
      </c>
      <c r="O2021" s="98" t="str">
        <f ca="1">IF(A2021="","",IF(ISERROR(MATCH($I2021,SorP!B:B,0)),"",INDIRECT("'SorP'!$A$"&amp;MATCH($N2021&amp;$I2021,SorP!C:C,0))))</f>
        <v/>
      </c>
      <c r="P2021" s="99"/>
      <c r="Q2021" s="74" t="str">
        <f t="shared" si="125"/>
        <v/>
      </c>
      <c r="R2021" s="74" t="b">
        <f t="shared" si="126"/>
        <v>1</v>
      </c>
      <c r="S2021" s="74" t="str">
        <f t="shared" si="127"/>
        <v/>
      </c>
    </row>
    <row r="2022" s="74" customFormat="1" ht="20.15" customHeight="1" spans="1:19">
      <c r="A2022" s="95"/>
      <c r="B2022" s="95"/>
      <c r="C2022" s="95"/>
      <c r="D2022" s="95"/>
      <c r="E2022" s="95"/>
      <c r="F2022" s="95"/>
      <c r="G2022" s="96"/>
      <c r="H2022" s="96"/>
      <c r="I2022" s="97"/>
      <c r="J2022" s="97"/>
      <c r="K2022" s="97"/>
      <c r="L2022" s="97"/>
      <c r="M2022" s="97"/>
      <c r="N2022" s="98" t="str">
        <f ca="1" t="shared" si="124"/>
        <v/>
      </c>
      <c r="O2022" s="98" t="str">
        <f ca="1">IF(A2022="","",IF(ISERROR(MATCH($I2022,SorP!B:B,0)),"",INDIRECT("'SorP'!$A$"&amp;MATCH($N2022&amp;$I2022,SorP!C:C,0))))</f>
        <v/>
      </c>
      <c r="P2022" s="99"/>
      <c r="Q2022" s="74" t="str">
        <f t="shared" si="125"/>
        <v/>
      </c>
      <c r="R2022" s="74" t="b">
        <f t="shared" si="126"/>
        <v>1</v>
      </c>
      <c r="S2022" s="74" t="str">
        <f t="shared" si="127"/>
        <v/>
      </c>
    </row>
    <row r="2023" s="74" customFormat="1" ht="20.15" customHeight="1" spans="1:19">
      <c r="A2023" s="95"/>
      <c r="B2023" s="95"/>
      <c r="C2023" s="95"/>
      <c r="D2023" s="95"/>
      <c r="E2023" s="95"/>
      <c r="F2023" s="95"/>
      <c r="G2023" s="96"/>
      <c r="H2023" s="96"/>
      <c r="I2023" s="97"/>
      <c r="J2023" s="97"/>
      <c r="K2023" s="97"/>
      <c r="L2023" s="97"/>
      <c r="M2023" s="97"/>
      <c r="N2023" s="98" t="str">
        <f ca="1" t="shared" si="124"/>
        <v/>
      </c>
      <c r="O2023" s="98" t="str">
        <f ca="1">IF(A2023="","",IF(ISERROR(MATCH($I2023,SorP!B:B,0)),"",INDIRECT("'SorP'!$A$"&amp;MATCH($N2023&amp;$I2023,SorP!C:C,0))))</f>
        <v/>
      </c>
      <c r="P2023" s="99"/>
      <c r="Q2023" s="74" t="str">
        <f t="shared" si="125"/>
        <v/>
      </c>
      <c r="R2023" s="74" t="b">
        <f t="shared" si="126"/>
        <v>1</v>
      </c>
      <c r="S2023" s="74" t="str">
        <f t="shared" si="127"/>
        <v/>
      </c>
    </row>
    <row r="2024" s="74" customFormat="1" ht="20.15" customHeight="1" spans="1:19">
      <c r="A2024" s="95"/>
      <c r="B2024" s="95"/>
      <c r="C2024" s="95"/>
      <c r="D2024" s="95"/>
      <c r="E2024" s="95"/>
      <c r="F2024" s="95"/>
      <c r="G2024" s="96"/>
      <c r="H2024" s="96"/>
      <c r="I2024" s="97"/>
      <c r="J2024" s="97"/>
      <c r="K2024" s="97"/>
      <c r="L2024" s="97"/>
      <c r="M2024" s="97"/>
      <c r="N2024" s="98" t="str">
        <f ca="1" t="shared" si="124"/>
        <v/>
      </c>
      <c r="O2024" s="98" t="str">
        <f ca="1">IF(A2024="","",IF(ISERROR(MATCH($I2024,SorP!B:B,0)),"",INDIRECT("'SorP'!$A$"&amp;MATCH($N2024&amp;$I2024,SorP!C:C,0))))</f>
        <v/>
      </c>
      <c r="P2024" s="99"/>
      <c r="Q2024" s="74" t="str">
        <f t="shared" si="125"/>
        <v/>
      </c>
      <c r="R2024" s="74" t="b">
        <f t="shared" si="126"/>
        <v>1</v>
      </c>
      <c r="S2024" s="74" t="str">
        <f t="shared" si="127"/>
        <v/>
      </c>
    </row>
    <row r="2025" s="74" customFormat="1" ht="20.15" customHeight="1" spans="1:19">
      <c r="A2025" s="95"/>
      <c r="B2025" s="95"/>
      <c r="C2025" s="95"/>
      <c r="D2025" s="95"/>
      <c r="E2025" s="95"/>
      <c r="F2025" s="95"/>
      <c r="G2025" s="96"/>
      <c r="H2025" s="96"/>
      <c r="I2025" s="97"/>
      <c r="J2025" s="97"/>
      <c r="K2025" s="97"/>
      <c r="L2025" s="97"/>
      <c r="M2025" s="97"/>
      <c r="N2025" s="98" t="str">
        <f ca="1" t="shared" si="124"/>
        <v/>
      </c>
      <c r="O2025" s="98" t="str">
        <f ca="1">IF(A2025="","",IF(ISERROR(MATCH($I2025,SorP!B:B,0)),"",INDIRECT("'SorP'!$A$"&amp;MATCH($N2025&amp;$I2025,SorP!C:C,0))))</f>
        <v/>
      </c>
      <c r="P2025" s="99"/>
      <c r="Q2025" s="74" t="str">
        <f t="shared" si="125"/>
        <v/>
      </c>
      <c r="R2025" s="74" t="b">
        <f t="shared" si="126"/>
        <v>1</v>
      </c>
      <c r="S2025" s="74" t="str">
        <f t="shared" si="127"/>
        <v/>
      </c>
    </row>
    <row r="2026" s="74" customFormat="1" ht="20.15" customHeight="1" spans="1:19">
      <c r="A2026" s="95"/>
      <c r="B2026" s="95"/>
      <c r="C2026" s="95"/>
      <c r="D2026" s="95"/>
      <c r="E2026" s="95"/>
      <c r="F2026" s="95"/>
      <c r="G2026" s="96"/>
      <c r="H2026" s="96"/>
      <c r="I2026" s="97"/>
      <c r="J2026" s="97"/>
      <c r="K2026" s="97"/>
      <c r="L2026" s="97"/>
      <c r="M2026" s="97"/>
      <c r="N2026" s="98" t="str">
        <f ca="1" t="shared" si="124"/>
        <v/>
      </c>
      <c r="O2026" s="98" t="str">
        <f ca="1">IF(A2026="","",IF(ISERROR(MATCH($I2026,SorP!B:B,0)),"",INDIRECT("'SorP'!$A$"&amp;MATCH($N2026&amp;$I2026,SorP!C:C,0))))</f>
        <v/>
      </c>
      <c r="P2026" s="99"/>
      <c r="Q2026" s="74" t="str">
        <f t="shared" si="125"/>
        <v/>
      </c>
      <c r="R2026" s="74" t="b">
        <f t="shared" si="126"/>
        <v>1</v>
      </c>
      <c r="S2026" s="74" t="str">
        <f t="shared" si="127"/>
        <v/>
      </c>
    </row>
    <row r="2027" s="74" customFormat="1" ht="20.15" customHeight="1" spans="1:19">
      <c r="A2027" s="95"/>
      <c r="B2027" s="95"/>
      <c r="C2027" s="95"/>
      <c r="D2027" s="95"/>
      <c r="E2027" s="95"/>
      <c r="F2027" s="95"/>
      <c r="G2027" s="96"/>
      <c r="H2027" s="96"/>
      <c r="I2027" s="97"/>
      <c r="J2027" s="97"/>
      <c r="K2027" s="97"/>
      <c r="L2027" s="97"/>
      <c r="M2027" s="97"/>
      <c r="N2027" s="98" t="str">
        <f ca="1" t="shared" si="124"/>
        <v/>
      </c>
      <c r="O2027" s="98" t="str">
        <f ca="1">IF(A2027="","",IF(ISERROR(MATCH($I2027,SorP!B:B,0)),"",INDIRECT("'SorP'!$A$"&amp;MATCH($N2027&amp;$I2027,SorP!C:C,0))))</f>
        <v/>
      </c>
      <c r="P2027" s="99"/>
      <c r="Q2027" s="74" t="str">
        <f t="shared" si="125"/>
        <v/>
      </c>
      <c r="R2027" s="74" t="b">
        <f t="shared" si="126"/>
        <v>1</v>
      </c>
      <c r="S2027" s="74" t="str">
        <f t="shared" si="127"/>
        <v/>
      </c>
    </row>
    <row r="2028" s="74" customFormat="1" ht="20.15" customHeight="1" spans="1:19">
      <c r="A2028" s="95"/>
      <c r="B2028" s="95"/>
      <c r="C2028" s="95"/>
      <c r="D2028" s="95"/>
      <c r="E2028" s="95"/>
      <c r="F2028" s="95"/>
      <c r="G2028" s="96"/>
      <c r="H2028" s="96"/>
      <c r="I2028" s="97"/>
      <c r="J2028" s="97"/>
      <c r="K2028" s="97"/>
      <c r="L2028" s="97"/>
      <c r="M2028" s="97"/>
      <c r="N2028" s="98" t="str">
        <f ca="1" t="shared" si="124"/>
        <v/>
      </c>
      <c r="O2028" s="98" t="str">
        <f ca="1">IF(A2028="","",IF(ISERROR(MATCH($I2028,SorP!B:B,0)),"",INDIRECT("'SorP'!$A$"&amp;MATCH($N2028&amp;$I2028,SorP!C:C,0))))</f>
        <v/>
      </c>
      <c r="P2028" s="99"/>
      <c r="Q2028" s="74" t="str">
        <f t="shared" si="125"/>
        <v/>
      </c>
      <c r="R2028" s="74" t="b">
        <f t="shared" si="126"/>
        <v>1</v>
      </c>
      <c r="S2028" s="74" t="str">
        <f t="shared" si="127"/>
        <v/>
      </c>
    </row>
    <row r="2029" s="74" customFormat="1" ht="20.15" customHeight="1" spans="1:19">
      <c r="A2029" s="95"/>
      <c r="B2029" s="95"/>
      <c r="C2029" s="95"/>
      <c r="D2029" s="95"/>
      <c r="E2029" s="95"/>
      <c r="F2029" s="95"/>
      <c r="G2029" s="96"/>
      <c r="H2029" s="96"/>
      <c r="I2029" s="97"/>
      <c r="J2029" s="97"/>
      <c r="K2029" s="97"/>
      <c r="L2029" s="97"/>
      <c r="M2029" s="97"/>
      <c r="N2029" s="98" t="str">
        <f ca="1" t="shared" si="124"/>
        <v/>
      </c>
      <c r="O2029" s="98" t="str">
        <f ca="1">IF(A2029="","",IF(ISERROR(MATCH($I2029,SorP!B:B,0)),"",INDIRECT("'SorP'!$A$"&amp;MATCH($N2029&amp;$I2029,SorP!C:C,0))))</f>
        <v/>
      </c>
      <c r="P2029" s="99"/>
      <c r="Q2029" s="74" t="str">
        <f t="shared" si="125"/>
        <v/>
      </c>
      <c r="R2029" s="74" t="b">
        <f t="shared" si="126"/>
        <v>1</v>
      </c>
      <c r="S2029" s="74" t="str">
        <f t="shared" si="127"/>
        <v/>
      </c>
    </row>
    <row r="2030" s="74" customFormat="1" ht="20.15" customHeight="1" spans="1:19">
      <c r="A2030" s="95"/>
      <c r="B2030" s="95"/>
      <c r="C2030" s="95"/>
      <c r="D2030" s="95"/>
      <c r="E2030" s="95"/>
      <c r="F2030" s="95"/>
      <c r="G2030" s="96"/>
      <c r="H2030" s="96"/>
      <c r="I2030" s="97"/>
      <c r="J2030" s="97"/>
      <c r="K2030" s="97"/>
      <c r="L2030" s="97"/>
      <c r="M2030" s="97"/>
      <c r="N2030" s="98" t="str">
        <f ca="1" t="shared" si="124"/>
        <v/>
      </c>
      <c r="O2030" s="98" t="str">
        <f ca="1">IF(A2030="","",IF(ISERROR(MATCH($I2030,SorP!B:B,0)),"",INDIRECT("'SorP'!$A$"&amp;MATCH($N2030&amp;$I2030,SorP!C:C,0))))</f>
        <v/>
      </c>
      <c r="P2030" s="99"/>
      <c r="Q2030" s="74" t="str">
        <f t="shared" si="125"/>
        <v/>
      </c>
      <c r="R2030" s="74" t="b">
        <f t="shared" si="126"/>
        <v>1</v>
      </c>
      <c r="S2030" s="74" t="str">
        <f t="shared" si="127"/>
        <v/>
      </c>
    </row>
    <row r="2031" s="74" customFormat="1" ht="20.15" customHeight="1" spans="1:19">
      <c r="A2031" s="95"/>
      <c r="B2031" s="95"/>
      <c r="C2031" s="95"/>
      <c r="D2031" s="95"/>
      <c r="E2031" s="95"/>
      <c r="F2031" s="95"/>
      <c r="G2031" s="96"/>
      <c r="H2031" s="96"/>
      <c r="I2031" s="97"/>
      <c r="J2031" s="97"/>
      <c r="K2031" s="97"/>
      <c r="L2031" s="97"/>
      <c r="M2031" s="97"/>
      <c r="N2031" s="98" t="str">
        <f ca="1" t="shared" si="124"/>
        <v/>
      </c>
      <c r="O2031" s="98" t="str">
        <f ca="1">IF(A2031="","",IF(ISERROR(MATCH($I2031,SorP!B:B,0)),"",INDIRECT("'SorP'!$A$"&amp;MATCH($N2031&amp;$I2031,SorP!C:C,0))))</f>
        <v/>
      </c>
      <c r="P2031" s="99"/>
      <c r="Q2031" s="74" t="str">
        <f t="shared" si="125"/>
        <v/>
      </c>
      <c r="R2031" s="74" t="b">
        <f t="shared" si="126"/>
        <v>1</v>
      </c>
      <c r="S2031" s="74" t="str">
        <f t="shared" si="127"/>
        <v/>
      </c>
    </row>
    <row r="2032" s="74" customFormat="1" ht="20.15" customHeight="1" spans="1:19">
      <c r="A2032" s="95"/>
      <c r="B2032" s="95"/>
      <c r="C2032" s="95"/>
      <c r="D2032" s="95"/>
      <c r="E2032" s="95"/>
      <c r="F2032" s="95"/>
      <c r="G2032" s="96"/>
      <c r="H2032" s="96"/>
      <c r="I2032" s="97"/>
      <c r="J2032" s="97"/>
      <c r="K2032" s="97"/>
      <c r="L2032" s="97"/>
      <c r="M2032" s="97"/>
      <c r="N2032" s="98" t="str">
        <f ca="1" t="shared" si="124"/>
        <v/>
      </c>
      <c r="O2032" s="98" t="str">
        <f ca="1">IF(A2032="","",IF(ISERROR(MATCH($I2032,SorP!B:B,0)),"",INDIRECT("'SorP'!$A$"&amp;MATCH($N2032&amp;$I2032,SorP!C:C,0))))</f>
        <v/>
      </c>
      <c r="P2032" s="99"/>
      <c r="Q2032" s="74" t="str">
        <f t="shared" si="125"/>
        <v/>
      </c>
      <c r="R2032" s="74" t="b">
        <f t="shared" si="126"/>
        <v>1</v>
      </c>
      <c r="S2032" s="74" t="str">
        <f t="shared" si="127"/>
        <v/>
      </c>
    </row>
    <row r="2033" s="74" customFormat="1" ht="20.15" customHeight="1" spans="1:19">
      <c r="A2033" s="95"/>
      <c r="B2033" s="95"/>
      <c r="C2033" s="95"/>
      <c r="D2033" s="95"/>
      <c r="E2033" s="95"/>
      <c r="F2033" s="95"/>
      <c r="G2033" s="96"/>
      <c r="H2033" s="96"/>
      <c r="I2033" s="97"/>
      <c r="J2033" s="97"/>
      <c r="K2033" s="97"/>
      <c r="L2033" s="97"/>
      <c r="M2033" s="97"/>
      <c r="N2033" s="98" t="str">
        <f ca="1" t="shared" si="124"/>
        <v/>
      </c>
      <c r="O2033" s="98" t="str">
        <f ca="1">IF(A2033="","",IF(ISERROR(MATCH($I2033,SorP!B:B,0)),"",INDIRECT("'SorP'!$A$"&amp;MATCH($N2033&amp;$I2033,SorP!C:C,0))))</f>
        <v/>
      </c>
      <c r="P2033" s="99"/>
      <c r="Q2033" s="74" t="str">
        <f t="shared" si="125"/>
        <v/>
      </c>
      <c r="R2033" s="74" t="b">
        <f t="shared" si="126"/>
        <v>1</v>
      </c>
      <c r="S2033" s="74" t="str">
        <f t="shared" si="127"/>
        <v/>
      </c>
    </row>
    <row r="2034" s="74" customFormat="1" ht="20.15" customHeight="1" spans="1:19">
      <c r="A2034" s="95"/>
      <c r="B2034" s="95"/>
      <c r="C2034" s="95"/>
      <c r="D2034" s="95"/>
      <c r="E2034" s="95"/>
      <c r="F2034" s="95"/>
      <c r="G2034" s="96"/>
      <c r="H2034" s="96"/>
      <c r="I2034" s="97"/>
      <c r="J2034" s="97"/>
      <c r="K2034" s="97"/>
      <c r="L2034" s="97"/>
      <c r="M2034" s="97"/>
      <c r="N2034" s="98" t="str">
        <f ca="1" t="shared" si="124"/>
        <v/>
      </c>
      <c r="O2034" s="98" t="str">
        <f ca="1">IF(A2034="","",IF(ISERROR(MATCH($I2034,SorP!B:B,0)),"",INDIRECT("'SorP'!$A$"&amp;MATCH($N2034&amp;$I2034,SorP!C:C,0))))</f>
        <v/>
      </c>
      <c r="P2034" s="99"/>
      <c r="Q2034" s="74" t="str">
        <f t="shared" si="125"/>
        <v/>
      </c>
      <c r="R2034" s="74" t="b">
        <f t="shared" si="126"/>
        <v>1</v>
      </c>
      <c r="S2034" s="74" t="str">
        <f t="shared" si="127"/>
        <v/>
      </c>
    </row>
    <row r="2035" s="74" customFormat="1" ht="20.15" customHeight="1" spans="1:19">
      <c r="A2035" s="95"/>
      <c r="B2035" s="95"/>
      <c r="C2035" s="95"/>
      <c r="D2035" s="95"/>
      <c r="E2035" s="95"/>
      <c r="F2035" s="95"/>
      <c r="G2035" s="96"/>
      <c r="H2035" s="96"/>
      <c r="I2035" s="97"/>
      <c r="J2035" s="97"/>
      <c r="K2035" s="97"/>
      <c r="L2035" s="97"/>
      <c r="M2035" s="97"/>
      <c r="N2035" s="98" t="str">
        <f ca="1" t="shared" si="124"/>
        <v/>
      </c>
      <c r="O2035" s="98" t="str">
        <f ca="1">IF(A2035="","",IF(ISERROR(MATCH($I2035,SorP!B:B,0)),"",INDIRECT("'SorP'!$A$"&amp;MATCH($N2035&amp;$I2035,SorP!C:C,0))))</f>
        <v/>
      </c>
      <c r="P2035" s="99"/>
      <c r="Q2035" s="74" t="str">
        <f t="shared" si="125"/>
        <v/>
      </c>
      <c r="R2035" s="74" t="b">
        <f t="shared" si="126"/>
        <v>1</v>
      </c>
      <c r="S2035" s="74" t="str">
        <f t="shared" si="127"/>
        <v/>
      </c>
    </row>
    <row r="2036" s="74" customFormat="1" ht="20.15" customHeight="1" spans="1:19">
      <c r="A2036" s="95"/>
      <c r="B2036" s="95"/>
      <c r="C2036" s="95"/>
      <c r="D2036" s="95"/>
      <c r="E2036" s="95"/>
      <c r="F2036" s="95"/>
      <c r="G2036" s="96"/>
      <c r="H2036" s="96"/>
      <c r="I2036" s="97"/>
      <c r="J2036" s="97"/>
      <c r="K2036" s="97"/>
      <c r="L2036" s="97"/>
      <c r="M2036" s="97"/>
      <c r="N2036" s="98" t="str">
        <f ca="1" t="shared" si="124"/>
        <v/>
      </c>
      <c r="O2036" s="98" t="str">
        <f ca="1">IF(A2036="","",IF(ISERROR(MATCH($I2036,SorP!B:B,0)),"",INDIRECT("'SorP'!$A$"&amp;MATCH($N2036&amp;$I2036,SorP!C:C,0))))</f>
        <v/>
      </c>
      <c r="P2036" s="99"/>
      <c r="Q2036" s="74" t="str">
        <f t="shared" si="125"/>
        <v/>
      </c>
      <c r="R2036" s="74" t="b">
        <f t="shared" si="126"/>
        <v>1</v>
      </c>
      <c r="S2036" s="74" t="str">
        <f t="shared" si="127"/>
        <v/>
      </c>
    </row>
    <row r="2037" s="74" customFormat="1" ht="20.15" customHeight="1" spans="1:19">
      <c r="A2037" s="95"/>
      <c r="B2037" s="95"/>
      <c r="C2037" s="95"/>
      <c r="D2037" s="95"/>
      <c r="E2037" s="95"/>
      <c r="F2037" s="95"/>
      <c r="G2037" s="96"/>
      <c r="H2037" s="96"/>
      <c r="I2037" s="97"/>
      <c r="J2037" s="97"/>
      <c r="K2037" s="97"/>
      <c r="L2037" s="97"/>
      <c r="M2037" s="97"/>
      <c r="N2037" s="98" t="str">
        <f ca="1" t="shared" si="124"/>
        <v/>
      </c>
      <c r="O2037" s="98" t="str">
        <f ca="1">IF(A2037="","",IF(ISERROR(MATCH($I2037,SorP!B:B,0)),"",INDIRECT("'SorP'!$A$"&amp;MATCH($N2037&amp;$I2037,SorP!C:C,0))))</f>
        <v/>
      </c>
      <c r="P2037" s="99"/>
      <c r="Q2037" s="74" t="str">
        <f t="shared" si="125"/>
        <v/>
      </c>
      <c r="R2037" s="74" t="b">
        <f t="shared" si="126"/>
        <v>1</v>
      </c>
      <c r="S2037" s="74" t="str">
        <f t="shared" si="127"/>
        <v/>
      </c>
    </row>
    <row r="2038" s="74" customFormat="1" ht="20.15" customHeight="1" spans="1:19">
      <c r="A2038" s="95"/>
      <c r="B2038" s="95"/>
      <c r="C2038" s="95"/>
      <c r="D2038" s="95"/>
      <c r="E2038" s="95"/>
      <c r="F2038" s="95"/>
      <c r="G2038" s="96"/>
      <c r="H2038" s="96"/>
      <c r="I2038" s="97"/>
      <c r="J2038" s="97"/>
      <c r="K2038" s="97"/>
      <c r="L2038" s="97"/>
      <c r="M2038" s="97"/>
      <c r="N2038" s="98" t="str">
        <f ca="1" t="shared" si="124"/>
        <v/>
      </c>
      <c r="O2038" s="98" t="str">
        <f ca="1">IF(A2038="","",IF(ISERROR(MATCH($I2038,SorP!B:B,0)),"",INDIRECT("'SorP'!$A$"&amp;MATCH($N2038&amp;$I2038,SorP!C:C,0))))</f>
        <v/>
      </c>
      <c r="P2038" s="99"/>
      <c r="Q2038" s="74" t="str">
        <f t="shared" si="125"/>
        <v/>
      </c>
      <c r="R2038" s="74" t="b">
        <f t="shared" si="126"/>
        <v>1</v>
      </c>
      <c r="S2038" s="74" t="str">
        <f t="shared" si="127"/>
        <v/>
      </c>
    </row>
    <row r="2039" s="74" customFormat="1" ht="20.15" customHeight="1" spans="1:19">
      <c r="A2039" s="95"/>
      <c r="B2039" s="95"/>
      <c r="C2039" s="95"/>
      <c r="D2039" s="95"/>
      <c r="E2039" s="95"/>
      <c r="F2039" s="95"/>
      <c r="G2039" s="96"/>
      <c r="H2039" s="96"/>
      <c r="I2039" s="97"/>
      <c r="J2039" s="97"/>
      <c r="K2039" s="97"/>
      <c r="L2039" s="97"/>
      <c r="M2039" s="97"/>
      <c r="N2039" s="98" t="str">
        <f ca="1" t="shared" si="124"/>
        <v/>
      </c>
      <c r="O2039" s="98" t="str">
        <f ca="1">IF(A2039="","",IF(ISERROR(MATCH($I2039,SorP!B:B,0)),"",INDIRECT("'SorP'!$A$"&amp;MATCH($N2039&amp;$I2039,SorP!C:C,0))))</f>
        <v/>
      </c>
      <c r="P2039" s="99"/>
      <c r="Q2039" s="74" t="str">
        <f t="shared" si="125"/>
        <v/>
      </c>
      <c r="R2039" s="74" t="b">
        <f t="shared" si="126"/>
        <v>1</v>
      </c>
      <c r="S2039" s="74" t="str">
        <f t="shared" si="127"/>
        <v/>
      </c>
    </row>
    <row r="2040" s="74" customFormat="1" ht="20.15" customHeight="1" spans="1:19">
      <c r="A2040" s="95"/>
      <c r="B2040" s="95"/>
      <c r="C2040" s="95"/>
      <c r="D2040" s="95"/>
      <c r="E2040" s="95"/>
      <c r="F2040" s="95"/>
      <c r="G2040" s="96"/>
      <c r="H2040" s="96"/>
      <c r="I2040" s="97"/>
      <c r="J2040" s="97"/>
      <c r="K2040" s="97"/>
      <c r="L2040" s="97"/>
      <c r="M2040" s="97"/>
      <c r="N2040" s="98" t="str">
        <f ca="1" t="shared" si="124"/>
        <v/>
      </c>
      <c r="O2040" s="98" t="str">
        <f ca="1">IF(A2040="","",IF(ISERROR(MATCH($I2040,SorP!B:B,0)),"",INDIRECT("'SorP'!$A$"&amp;MATCH($N2040&amp;$I2040,SorP!C:C,0))))</f>
        <v/>
      </c>
      <c r="P2040" s="99"/>
      <c r="Q2040" s="74" t="str">
        <f t="shared" si="125"/>
        <v/>
      </c>
      <c r="R2040" s="74" t="b">
        <f t="shared" si="126"/>
        <v>1</v>
      </c>
      <c r="S2040" s="74" t="str">
        <f t="shared" si="127"/>
        <v/>
      </c>
    </row>
    <row r="2041" s="74" customFormat="1" ht="20.15" customHeight="1" spans="1:19">
      <c r="A2041" s="95"/>
      <c r="B2041" s="95"/>
      <c r="C2041" s="95"/>
      <c r="D2041" s="95"/>
      <c r="E2041" s="95"/>
      <c r="F2041" s="95"/>
      <c r="G2041" s="96"/>
      <c r="H2041" s="96"/>
      <c r="I2041" s="97"/>
      <c r="J2041" s="97"/>
      <c r="K2041" s="97"/>
      <c r="L2041" s="97"/>
      <c r="M2041" s="97"/>
      <c r="N2041" s="98" t="str">
        <f ca="1" t="shared" si="124"/>
        <v/>
      </c>
      <c r="O2041" s="98" t="str">
        <f ca="1">IF(A2041="","",IF(ISERROR(MATCH($I2041,SorP!B:B,0)),"",INDIRECT("'SorP'!$A$"&amp;MATCH($N2041&amp;$I2041,SorP!C:C,0))))</f>
        <v/>
      </c>
      <c r="P2041" s="99"/>
      <c r="Q2041" s="74" t="str">
        <f t="shared" si="125"/>
        <v/>
      </c>
      <c r="R2041" s="74" t="b">
        <f t="shared" si="126"/>
        <v>1</v>
      </c>
      <c r="S2041" s="74" t="str">
        <f t="shared" si="127"/>
        <v/>
      </c>
    </row>
    <row r="2042" s="74" customFormat="1" ht="20.15" customHeight="1" spans="1:19">
      <c r="A2042" s="95"/>
      <c r="B2042" s="95"/>
      <c r="C2042" s="95"/>
      <c r="D2042" s="95"/>
      <c r="E2042" s="95"/>
      <c r="F2042" s="95"/>
      <c r="G2042" s="96"/>
      <c r="H2042" s="96"/>
      <c r="I2042" s="97"/>
      <c r="J2042" s="97"/>
      <c r="K2042" s="97"/>
      <c r="L2042" s="97"/>
      <c r="M2042" s="97"/>
      <c r="N2042" s="98" t="str">
        <f ca="1" t="shared" si="124"/>
        <v/>
      </c>
      <c r="O2042" s="98" t="str">
        <f ca="1">IF(A2042="","",IF(ISERROR(MATCH($I2042,SorP!B:B,0)),"",INDIRECT("'SorP'!$A$"&amp;MATCH($N2042&amp;$I2042,SorP!C:C,0))))</f>
        <v/>
      </c>
      <c r="P2042" s="99"/>
      <c r="Q2042" s="74" t="str">
        <f t="shared" si="125"/>
        <v/>
      </c>
      <c r="R2042" s="74" t="b">
        <f t="shared" si="126"/>
        <v>1</v>
      </c>
      <c r="S2042" s="74" t="str">
        <f t="shared" si="127"/>
        <v/>
      </c>
    </row>
    <row r="2043" s="74" customFormat="1" ht="20.15" customHeight="1" spans="1:19">
      <c r="A2043" s="95"/>
      <c r="B2043" s="95"/>
      <c r="C2043" s="95"/>
      <c r="D2043" s="95"/>
      <c r="E2043" s="95"/>
      <c r="F2043" s="95"/>
      <c r="G2043" s="96"/>
      <c r="H2043" s="96"/>
      <c r="I2043" s="97"/>
      <c r="J2043" s="97"/>
      <c r="K2043" s="97"/>
      <c r="L2043" s="97"/>
      <c r="M2043" s="97"/>
      <c r="N2043" s="98" t="str">
        <f ca="1" t="shared" si="124"/>
        <v/>
      </c>
      <c r="O2043" s="98" t="str">
        <f ca="1">IF(A2043="","",IF(ISERROR(MATCH($I2043,SorP!B:B,0)),"",INDIRECT("'SorP'!$A$"&amp;MATCH($N2043&amp;$I2043,SorP!C:C,0))))</f>
        <v/>
      </c>
      <c r="P2043" s="99"/>
      <c r="Q2043" s="74" t="str">
        <f t="shared" si="125"/>
        <v/>
      </c>
      <c r="R2043" s="74" t="b">
        <f t="shared" si="126"/>
        <v>1</v>
      </c>
      <c r="S2043" s="74" t="str">
        <f t="shared" si="127"/>
        <v/>
      </c>
    </row>
    <row r="2044" s="74" customFormat="1" ht="20.15" customHeight="1" spans="1:19">
      <c r="A2044" s="95"/>
      <c r="B2044" s="95"/>
      <c r="C2044" s="95"/>
      <c r="D2044" s="95"/>
      <c r="E2044" s="95"/>
      <c r="F2044" s="95"/>
      <c r="G2044" s="96"/>
      <c r="H2044" s="96"/>
      <c r="I2044" s="97"/>
      <c r="J2044" s="97"/>
      <c r="K2044" s="97"/>
      <c r="L2044" s="97"/>
      <c r="M2044" s="97"/>
      <c r="N2044" s="98" t="str">
        <f ca="1" t="shared" si="124"/>
        <v/>
      </c>
      <c r="O2044" s="98" t="str">
        <f ca="1">IF(A2044="","",IF(ISERROR(MATCH($I2044,SorP!B:B,0)),"",INDIRECT("'SorP'!$A$"&amp;MATCH($N2044&amp;$I2044,SorP!C:C,0))))</f>
        <v/>
      </c>
      <c r="P2044" s="99"/>
      <c r="Q2044" s="74" t="str">
        <f t="shared" si="125"/>
        <v/>
      </c>
      <c r="R2044" s="74" t="b">
        <f t="shared" si="126"/>
        <v>1</v>
      </c>
      <c r="S2044" s="74" t="str">
        <f t="shared" si="127"/>
        <v/>
      </c>
    </row>
    <row r="2045" s="74" customFormat="1" ht="20.15" customHeight="1" spans="1:19">
      <c r="A2045" s="95"/>
      <c r="B2045" s="95"/>
      <c r="C2045" s="95"/>
      <c r="D2045" s="95"/>
      <c r="E2045" s="95"/>
      <c r="F2045" s="95"/>
      <c r="G2045" s="96"/>
      <c r="H2045" s="96"/>
      <c r="I2045" s="97"/>
      <c r="J2045" s="97"/>
      <c r="K2045" s="97"/>
      <c r="L2045" s="97"/>
      <c r="M2045" s="97"/>
      <c r="N2045" s="98" t="str">
        <f ca="1" t="shared" si="124"/>
        <v/>
      </c>
      <c r="O2045" s="98" t="str">
        <f ca="1">IF(A2045="","",IF(ISERROR(MATCH($I2045,SorP!B:B,0)),"",INDIRECT("'SorP'!$A$"&amp;MATCH($N2045&amp;$I2045,SorP!C:C,0))))</f>
        <v/>
      </c>
      <c r="P2045" s="99"/>
      <c r="Q2045" s="74" t="str">
        <f t="shared" si="125"/>
        <v/>
      </c>
      <c r="R2045" s="74" t="b">
        <f t="shared" si="126"/>
        <v>1</v>
      </c>
      <c r="S2045" s="74" t="str">
        <f t="shared" si="127"/>
        <v/>
      </c>
    </row>
    <row r="2046" s="74" customFormat="1" ht="20.15" customHeight="1" spans="1:19">
      <c r="A2046" s="95"/>
      <c r="B2046" s="95"/>
      <c r="C2046" s="95"/>
      <c r="D2046" s="95"/>
      <c r="E2046" s="95"/>
      <c r="F2046" s="95"/>
      <c r="G2046" s="96"/>
      <c r="H2046" s="96"/>
      <c r="I2046" s="97"/>
      <c r="J2046" s="97"/>
      <c r="K2046" s="97"/>
      <c r="L2046" s="97"/>
      <c r="M2046" s="97"/>
      <c r="N2046" s="98" t="str">
        <f ca="1" t="shared" si="124"/>
        <v/>
      </c>
      <c r="O2046" s="98" t="str">
        <f ca="1">IF(A2046="","",IF(ISERROR(MATCH($I2046,SorP!B:B,0)),"",INDIRECT("'SorP'!$A$"&amp;MATCH($N2046&amp;$I2046,SorP!C:C,0))))</f>
        <v/>
      </c>
      <c r="P2046" s="99"/>
      <c r="Q2046" s="74" t="str">
        <f t="shared" si="125"/>
        <v/>
      </c>
      <c r="R2046" s="74" t="b">
        <f t="shared" si="126"/>
        <v>1</v>
      </c>
      <c r="S2046" s="74" t="str">
        <f t="shared" si="127"/>
        <v/>
      </c>
    </row>
    <row r="2047" s="74" customFormat="1" ht="20.15" customHeight="1" spans="1:19">
      <c r="A2047" s="95"/>
      <c r="B2047" s="95"/>
      <c r="C2047" s="95"/>
      <c r="D2047" s="95"/>
      <c r="E2047" s="95"/>
      <c r="F2047" s="95"/>
      <c r="G2047" s="96"/>
      <c r="H2047" s="96"/>
      <c r="I2047" s="97"/>
      <c r="J2047" s="97"/>
      <c r="K2047" s="97"/>
      <c r="L2047" s="97"/>
      <c r="M2047" s="97"/>
      <c r="N2047" s="98" t="str">
        <f ca="1" t="shared" si="124"/>
        <v/>
      </c>
      <c r="O2047" s="98" t="str">
        <f ca="1">IF(A2047="","",IF(ISERROR(MATCH($I2047,SorP!B:B,0)),"",INDIRECT("'SorP'!$A$"&amp;MATCH($N2047&amp;$I2047,SorP!C:C,0))))</f>
        <v/>
      </c>
      <c r="P2047" s="99"/>
      <c r="Q2047" s="74" t="str">
        <f t="shared" si="125"/>
        <v/>
      </c>
      <c r="R2047" s="74" t="b">
        <f t="shared" si="126"/>
        <v>1</v>
      </c>
      <c r="S2047" s="74" t="str">
        <f t="shared" si="127"/>
        <v/>
      </c>
    </row>
    <row r="2048" s="74" customFormat="1" ht="20.15" customHeight="1" spans="1:19">
      <c r="A2048" s="95"/>
      <c r="B2048" s="95"/>
      <c r="C2048" s="95"/>
      <c r="D2048" s="95"/>
      <c r="E2048" s="95"/>
      <c r="F2048" s="95"/>
      <c r="G2048" s="96"/>
      <c r="H2048" s="96"/>
      <c r="I2048" s="97"/>
      <c r="J2048" s="97"/>
      <c r="K2048" s="97"/>
      <c r="L2048" s="97"/>
      <c r="M2048" s="97"/>
      <c r="N2048" s="98" t="str">
        <f ca="1" t="shared" si="124"/>
        <v/>
      </c>
      <c r="O2048" s="98" t="str">
        <f ca="1">IF(A2048="","",IF(ISERROR(MATCH($I2048,SorP!B:B,0)),"",INDIRECT("'SorP'!$A$"&amp;MATCH($N2048&amp;$I2048,SorP!C:C,0))))</f>
        <v/>
      </c>
      <c r="P2048" s="99"/>
      <c r="Q2048" s="74" t="str">
        <f t="shared" si="125"/>
        <v/>
      </c>
      <c r="R2048" s="74" t="b">
        <f t="shared" si="126"/>
        <v>1</v>
      </c>
      <c r="S2048" s="74" t="str">
        <f t="shared" si="127"/>
        <v/>
      </c>
    </row>
    <row r="2049" s="74" customFormat="1" ht="20.15" customHeight="1" spans="1:19">
      <c r="A2049" s="95"/>
      <c r="B2049" s="95"/>
      <c r="C2049" s="95"/>
      <c r="D2049" s="95"/>
      <c r="E2049" s="95"/>
      <c r="F2049" s="95"/>
      <c r="G2049" s="96"/>
      <c r="H2049" s="96"/>
      <c r="I2049" s="97"/>
      <c r="J2049" s="97"/>
      <c r="K2049" s="97"/>
      <c r="L2049" s="97"/>
      <c r="M2049" s="97"/>
      <c r="N2049" s="98" t="str">
        <f ca="1" t="shared" si="124"/>
        <v/>
      </c>
      <c r="O2049" s="98" t="str">
        <f ca="1">IF(A2049="","",IF(ISERROR(MATCH($I2049,SorP!B:B,0)),"",INDIRECT("'SorP'!$A$"&amp;MATCH($N2049&amp;$I2049,SorP!C:C,0))))</f>
        <v/>
      </c>
      <c r="P2049" s="99"/>
      <c r="Q2049" s="74" t="str">
        <f t="shared" si="125"/>
        <v/>
      </c>
      <c r="R2049" s="74" t="b">
        <f t="shared" si="126"/>
        <v>1</v>
      </c>
      <c r="S2049" s="74" t="str">
        <f t="shared" si="127"/>
        <v/>
      </c>
    </row>
    <row r="2050" s="74" customFormat="1" ht="20.15" customHeight="1" spans="1:19">
      <c r="A2050" s="95"/>
      <c r="B2050" s="95"/>
      <c r="C2050" s="95"/>
      <c r="D2050" s="95"/>
      <c r="E2050" s="95"/>
      <c r="F2050" s="95"/>
      <c r="G2050" s="96"/>
      <c r="H2050" s="96"/>
      <c r="I2050" s="97"/>
      <c r="J2050" s="97"/>
      <c r="K2050" s="97"/>
      <c r="L2050" s="97"/>
      <c r="M2050" s="97"/>
      <c r="N2050" s="98" t="str">
        <f ca="1" t="shared" si="124"/>
        <v/>
      </c>
      <c r="O2050" s="98" t="str">
        <f ca="1">IF(A2050="","",IF(ISERROR(MATCH($I2050,SorP!B:B,0)),"",INDIRECT("'SorP'!$A$"&amp;MATCH($N2050&amp;$I2050,SorP!C:C,0))))</f>
        <v/>
      </c>
      <c r="P2050" s="99"/>
      <c r="Q2050" s="74" t="str">
        <f t="shared" si="125"/>
        <v/>
      </c>
      <c r="R2050" s="74" t="b">
        <f t="shared" si="126"/>
        <v>1</v>
      </c>
      <c r="S2050" s="74" t="str">
        <f t="shared" si="127"/>
        <v/>
      </c>
    </row>
    <row r="2051" s="74" customFormat="1" ht="20.15" customHeight="1" spans="1:19">
      <c r="A2051" s="95"/>
      <c r="B2051" s="95"/>
      <c r="C2051" s="95"/>
      <c r="D2051" s="95"/>
      <c r="E2051" s="95"/>
      <c r="F2051" s="95"/>
      <c r="G2051" s="96"/>
      <c r="H2051" s="96"/>
      <c r="I2051" s="97"/>
      <c r="J2051" s="97"/>
      <c r="K2051" s="97"/>
      <c r="L2051" s="97"/>
      <c r="M2051" s="97"/>
      <c r="N2051" s="98" t="str">
        <f ca="1" t="shared" si="124"/>
        <v/>
      </c>
      <c r="O2051" s="98" t="str">
        <f ca="1">IF(A2051="","",IF(ISERROR(MATCH($I2051,SorP!B:B,0)),"",INDIRECT("'SorP'!$A$"&amp;MATCH($N2051&amp;$I2051,SorP!C:C,0))))</f>
        <v/>
      </c>
      <c r="P2051" s="99"/>
      <c r="Q2051" s="74" t="str">
        <f t="shared" si="125"/>
        <v/>
      </c>
      <c r="R2051" s="74" t="b">
        <f t="shared" si="126"/>
        <v>1</v>
      </c>
      <c r="S2051" s="74" t="str">
        <f t="shared" si="127"/>
        <v/>
      </c>
    </row>
    <row r="2052" s="74" customFormat="1" ht="20.15" customHeight="1" spans="1:19">
      <c r="A2052" s="95"/>
      <c r="B2052" s="95"/>
      <c r="C2052" s="95"/>
      <c r="D2052" s="95"/>
      <c r="E2052" s="95"/>
      <c r="F2052" s="95"/>
      <c r="G2052" s="96"/>
      <c r="H2052" s="96"/>
      <c r="I2052" s="97"/>
      <c r="J2052" s="97"/>
      <c r="K2052" s="97"/>
      <c r="L2052" s="97"/>
      <c r="M2052" s="97"/>
      <c r="N2052" s="98" t="str">
        <f ca="1" t="shared" si="124"/>
        <v/>
      </c>
      <c r="O2052" s="98" t="str">
        <f ca="1">IF(A2052="","",IF(ISERROR(MATCH($I2052,SorP!B:B,0)),"",INDIRECT("'SorP'!$A$"&amp;MATCH($N2052&amp;$I2052,SorP!C:C,0))))</f>
        <v/>
      </c>
      <c r="P2052" s="99"/>
      <c r="Q2052" s="74" t="str">
        <f t="shared" si="125"/>
        <v/>
      </c>
      <c r="R2052" s="74" t="b">
        <f t="shared" si="126"/>
        <v>1</v>
      </c>
      <c r="S2052" s="74" t="str">
        <f t="shared" si="127"/>
        <v/>
      </c>
    </row>
    <row r="2053" s="74" customFormat="1" ht="20.15" customHeight="1" spans="1:19">
      <c r="A2053" s="95"/>
      <c r="B2053" s="95"/>
      <c r="C2053" s="95"/>
      <c r="D2053" s="95"/>
      <c r="E2053" s="95"/>
      <c r="F2053" s="95"/>
      <c r="G2053" s="96"/>
      <c r="H2053" s="96"/>
      <c r="I2053" s="97"/>
      <c r="J2053" s="97"/>
      <c r="K2053" s="97"/>
      <c r="L2053" s="97"/>
      <c r="M2053" s="97"/>
      <c r="N2053" s="98" t="str">
        <f ca="1" t="shared" ref="N2053:N2116" si="128">IF(A2053="","",IF(ISERROR(MATCH($F2053,CL,0)),"Unknown",INDIRECT("'C'!$A$"&amp;MATCH($F2053,CL,0)+1)))</f>
        <v/>
      </c>
      <c r="O2053" s="98" t="str">
        <f ca="1">IF(A2053="","",IF(ISERROR(MATCH($I2053,SorP!B:B,0)),"",INDIRECT("'SorP'!$A$"&amp;MATCH($N2053&amp;$I2053,SorP!C:C,0))))</f>
        <v/>
      </c>
      <c r="P2053" s="99"/>
      <c r="Q2053" s="74" t="str">
        <f t="shared" ref="Q2053:Q2116" si="129">A2053&amp;B2053</f>
        <v/>
      </c>
      <c r="R2053" s="74" t="b">
        <f t="shared" ref="R2053:R2116" si="130">OR(ISBLANK(B2053),ISBLANK(C2053))</f>
        <v>1</v>
      </c>
      <c r="S2053" s="74" t="str">
        <f t="shared" ref="S2053:S2116" si="131">IF(R2053,"",A2053&amp;"+")</f>
        <v/>
      </c>
    </row>
    <row r="2054" s="74" customFormat="1" ht="20.15" customHeight="1" spans="1:19">
      <c r="A2054" s="95"/>
      <c r="B2054" s="95"/>
      <c r="C2054" s="95"/>
      <c r="D2054" s="95"/>
      <c r="E2054" s="95"/>
      <c r="F2054" s="95"/>
      <c r="G2054" s="96"/>
      <c r="H2054" s="96"/>
      <c r="I2054" s="97"/>
      <c r="J2054" s="97"/>
      <c r="K2054" s="97"/>
      <c r="L2054" s="97"/>
      <c r="M2054" s="97"/>
      <c r="N2054" s="98" t="str">
        <f ca="1" t="shared" si="128"/>
        <v/>
      </c>
      <c r="O2054" s="98" t="str">
        <f ca="1">IF(A2054="","",IF(ISERROR(MATCH($I2054,SorP!B:B,0)),"",INDIRECT("'SorP'!$A$"&amp;MATCH($N2054&amp;$I2054,SorP!C:C,0))))</f>
        <v/>
      </c>
      <c r="P2054" s="99"/>
      <c r="Q2054" s="74" t="str">
        <f t="shared" si="129"/>
        <v/>
      </c>
      <c r="R2054" s="74" t="b">
        <f t="shared" si="130"/>
        <v>1</v>
      </c>
      <c r="S2054" s="74" t="str">
        <f t="shared" si="131"/>
        <v/>
      </c>
    </row>
    <row r="2055" s="74" customFormat="1" ht="20.15" customHeight="1" spans="1:19">
      <c r="A2055" s="95"/>
      <c r="B2055" s="95"/>
      <c r="C2055" s="95"/>
      <c r="D2055" s="95"/>
      <c r="E2055" s="95"/>
      <c r="F2055" s="95"/>
      <c r="G2055" s="96"/>
      <c r="H2055" s="96"/>
      <c r="I2055" s="97"/>
      <c r="J2055" s="97"/>
      <c r="K2055" s="97"/>
      <c r="L2055" s="97"/>
      <c r="M2055" s="97"/>
      <c r="N2055" s="98" t="str">
        <f ca="1" t="shared" si="128"/>
        <v/>
      </c>
      <c r="O2055" s="98" t="str">
        <f ca="1">IF(A2055="","",IF(ISERROR(MATCH($I2055,SorP!B:B,0)),"",INDIRECT("'SorP'!$A$"&amp;MATCH($N2055&amp;$I2055,SorP!C:C,0))))</f>
        <v/>
      </c>
      <c r="P2055" s="99"/>
      <c r="Q2055" s="74" t="str">
        <f t="shared" si="129"/>
        <v/>
      </c>
      <c r="R2055" s="74" t="b">
        <f t="shared" si="130"/>
        <v>1</v>
      </c>
      <c r="S2055" s="74" t="str">
        <f t="shared" si="131"/>
        <v/>
      </c>
    </row>
    <row r="2056" s="74" customFormat="1" ht="20.15" customHeight="1" spans="1:19">
      <c r="A2056" s="95"/>
      <c r="B2056" s="95"/>
      <c r="C2056" s="95"/>
      <c r="D2056" s="95"/>
      <c r="E2056" s="95"/>
      <c r="F2056" s="95"/>
      <c r="G2056" s="96"/>
      <c r="H2056" s="96"/>
      <c r="I2056" s="97"/>
      <c r="J2056" s="97"/>
      <c r="K2056" s="97"/>
      <c r="L2056" s="97"/>
      <c r="M2056" s="97"/>
      <c r="N2056" s="98" t="str">
        <f ca="1" t="shared" si="128"/>
        <v/>
      </c>
      <c r="O2056" s="98" t="str">
        <f ca="1">IF(A2056="","",IF(ISERROR(MATCH($I2056,SorP!B:B,0)),"",INDIRECT("'SorP'!$A$"&amp;MATCH($N2056&amp;$I2056,SorP!C:C,0))))</f>
        <v/>
      </c>
      <c r="P2056" s="99"/>
      <c r="Q2056" s="74" t="str">
        <f t="shared" si="129"/>
        <v/>
      </c>
      <c r="R2056" s="74" t="b">
        <f t="shared" si="130"/>
        <v>1</v>
      </c>
      <c r="S2056" s="74" t="str">
        <f t="shared" si="131"/>
        <v/>
      </c>
    </row>
    <row r="2057" s="74" customFormat="1" ht="20.15" customHeight="1" spans="1:19">
      <c r="A2057" s="95"/>
      <c r="B2057" s="95"/>
      <c r="C2057" s="95"/>
      <c r="D2057" s="95"/>
      <c r="E2057" s="95"/>
      <c r="F2057" s="95"/>
      <c r="G2057" s="96"/>
      <c r="H2057" s="96"/>
      <c r="I2057" s="97"/>
      <c r="J2057" s="97"/>
      <c r="K2057" s="97"/>
      <c r="L2057" s="97"/>
      <c r="M2057" s="97"/>
      <c r="N2057" s="98" t="str">
        <f ca="1" t="shared" si="128"/>
        <v/>
      </c>
      <c r="O2057" s="98" t="str">
        <f ca="1">IF(A2057="","",IF(ISERROR(MATCH($I2057,SorP!B:B,0)),"",INDIRECT("'SorP'!$A$"&amp;MATCH($N2057&amp;$I2057,SorP!C:C,0))))</f>
        <v/>
      </c>
      <c r="P2057" s="99"/>
      <c r="Q2057" s="74" t="str">
        <f t="shared" si="129"/>
        <v/>
      </c>
      <c r="R2057" s="74" t="b">
        <f t="shared" si="130"/>
        <v>1</v>
      </c>
      <c r="S2057" s="74" t="str">
        <f t="shared" si="131"/>
        <v/>
      </c>
    </row>
    <row r="2058" s="74" customFormat="1" ht="20.15" customHeight="1" spans="1:19">
      <c r="A2058" s="95"/>
      <c r="B2058" s="95"/>
      <c r="C2058" s="95"/>
      <c r="D2058" s="95"/>
      <c r="E2058" s="95"/>
      <c r="F2058" s="95"/>
      <c r="G2058" s="96"/>
      <c r="H2058" s="96"/>
      <c r="I2058" s="97"/>
      <c r="J2058" s="97"/>
      <c r="K2058" s="97"/>
      <c r="L2058" s="97"/>
      <c r="M2058" s="97"/>
      <c r="N2058" s="98" t="str">
        <f ca="1" t="shared" si="128"/>
        <v/>
      </c>
      <c r="O2058" s="98" t="str">
        <f ca="1">IF(A2058="","",IF(ISERROR(MATCH($I2058,SorP!B:B,0)),"",INDIRECT("'SorP'!$A$"&amp;MATCH($N2058&amp;$I2058,SorP!C:C,0))))</f>
        <v/>
      </c>
      <c r="P2058" s="99"/>
      <c r="Q2058" s="74" t="str">
        <f t="shared" si="129"/>
        <v/>
      </c>
      <c r="R2058" s="74" t="b">
        <f t="shared" si="130"/>
        <v>1</v>
      </c>
      <c r="S2058" s="74" t="str">
        <f t="shared" si="131"/>
        <v/>
      </c>
    </row>
    <row r="2059" s="74" customFormat="1" ht="20.15" customHeight="1" spans="1:19">
      <c r="A2059" s="95"/>
      <c r="B2059" s="95"/>
      <c r="C2059" s="95"/>
      <c r="D2059" s="95"/>
      <c r="E2059" s="95"/>
      <c r="F2059" s="95"/>
      <c r="G2059" s="96"/>
      <c r="H2059" s="96"/>
      <c r="I2059" s="97"/>
      <c r="J2059" s="97"/>
      <c r="K2059" s="97"/>
      <c r="L2059" s="97"/>
      <c r="M2059" s="97"/>
      <c r="N2059" s="98" t="str">
        <f ca="1" t="shared" si="128"/>
        <v/>
      </c>
      <c r="O2059" s="98" t="str">
        <f ca="1">IF(A2059="","",IF(ISERROR(MATCH($I2059,SorP!B:B,0)),"",INDIRECT("'SorP'!$A$"&amp;MATCH($N2059&amp;$I2059,SorP!C:C,0))))</f>
        <v/>
      </c>
      <c r="P2059" s="99"/>
      <c r="Q2059" s="74" t="str">
        <f t="shared" si="129"/>
        <v/>
      </c>
      <c r="R2059" s="74" t="b">
        <f t="shared" si="130"/>
        <v>1</v>
      </c>
      <c r="S2059" s="74" t="str">
        <f t="shared" si="131"/>
        <v/>
      </c>
    </row>
    <row r="2060" s="74" customFormat="1" ht="20.15" customHeight="1" spans="1:19">
      <c r="A2060" s="95"/>
      <c r="B2060" s="95"/>
      <c r="C2060" s="95"/>
      <c r="D2060" s="95"/>
      <c r="E2060" s="95"/>
      <c r="F2060" s="95"/>
      <c r="G2060" s="96"/>
      <c r="H2060" s="96"/>
      <c r="I2060" s="97"/>
      <c r="J2060" s="97"/>
      <c r="K2060" s="97"/>
      <c r="L2060" s="97"/>
      <c r="M2060" s="97"/>
      <c r="N2060" s="98" t="str">
        <f ca="1" t="shared" si="128"/>
        <v/>
      </c>
      <c r="O2060" s="98" t="str">
        <f ca="1">IF(A2060="","",IF(ISERROR(MATCH($I2060,SorP!B:B,0)),"",INDIRECT("'SorP'!$A$"&amp;MATCH($N2060&amp;$I2060,SorP!C:C,0))))</f>
        <v/>
      </c>
      <c r="P2060" s="99"/>
      <c r="Q2060" s="74" t="str">
        <f t="shared" si="129"/>
        <v/>
      </c>
      <c r="R2060" s="74" t="b">
        <f t="shared" si="130"/>
        <v>1</v>
      </c>
      <c r="S2060" s="74" t="str">
        <f t="shared" si="131"/>
        <v/>
      </c>
    </row>
    <row r="2061" s="74" customFormat="1" ht="20.15" customHeight="1" spans="1:19">
      <c r="A2061" s="95"/>
      <c r="B2061" s="95"/>
      <c r="C2061" s="95"/>
      <c r="D2061" s="95"/>
      <c r="E2061" s="95"/>
      <c r="F2061" s="95"/>
      <c r="G2061" s="96"/>
      <c r="H2061" s="96"/>
      <c r="I2061" s="97"/>
      <c r="J2061" s="97"/>
      <c r="K2061" s="97"/>
      <c r="L2061" s="97"/>
      <c r="M2061" s="97"/>
      <c r="N2061" s="98" t="str">
        <f ca="1" t="shared" si="128"/>
        <v/>
      </c>
      <c r="O2061" s="98" t="str">
        <f ca="1">IF(A2061="","",IF(ISERROR(MATCH($I2061,SorP!B:B,0)),"",INDIRECT("'SorP'!$A$"&amp;MATCH($N2061&amp;$I2061,SorP!C:C,0))))</f>
        <v/>
      </c>
      <c r="P2061" s="99"/>
      <c r="Q2061" s="74" t="str">
        <f t="shared" si="129"/>
        <v/>
      </c>
      <c r="R2061" s="74" t="b">
        <f t="shared" si="130"/>
        <v>1</v>
      </c>
      <c r="S2061" s="74" t="str">
        <f t="shared" si="131"/>
        <v/>
      </c>
    </row>
    <row r="2062" s="74" customFormat="1" ht="20.15" customHeight="1" spans="1:19">
      <c r="A2062" s="95"/>
      <c r="B2062" s="95"/>
      <c r="C2062" s="95"/>
      <c r="D2062" s="95"/>
      <c r="E2062" s="95"/>
      <c r="F2062" s="95"/>
      <c r="G2062" s="96"/>
      <c r="H2062" s="96"/>
      <c r="I2062" s="97"/>
      <c r="J2062" s="97"/>
      <c r="K2062" s="97"/>
      <c r="L2062" s="97"/>
      <c r="M2062" s="97"/>
      <c r="N2062" s="98" t="str">
        <f ca="1" t="shared" si="128"/>
        <v/>
      </c>
      <c r="O2062" s="98" t="str">
        <f ca="1">IF(A2062="","",IF(ISERROR(MATCH($I2062,SorP!B:B,0)),"",INDIRECT("'SorP'!$A$"&amp;MATCH($N2062&amp;$I2062,SorP!C:C,0))))</f>
        <v/>
      </c>
      <c r="P2062" s="99"/>
      <c r="Q2062" s="74" t="str">
        <f t="shared" si="129"/>
        <v/>
      </c>
      <c r="R2062" s="74" t="b">
        <f t="shared" si="130"/>
        <v>1</v>
      </c>
      <c r="S2062" s="74" t="str">
        <f t="shared" si="131"/>
        <v/>
      </c>
    </row>
    <row r="2063" s="74" customFormat="1" ht="20.15" customHeight="1" spans="1:19">
      <c r="A2063" s="95"/>
      <c r="B2063" s="95"/>
      <c r="C2063" s="95"/>
      <c r="D2063" s="95"/>
      <c r="E2063" s="95"/>
      <c r="F2063" s="95"/>
      <c r="G2063" s="96"/>
      <c r="H2063" s="96"/>
      <c r="I2063" s="97"/>
      <c r="J2063" s="97"/>
      <c r="K2063" s="97"/>
      <c r="L2063" s="97"/>
      <c r="M2063" s="97"/>
      <c r="N2063" s="98" t="str">
        <f ca="1" t="shared" si="128"/>
        <v/>
      </c>
      <c r="O2063" s="98" t="str">
        <f ca="1">IF(A2063="","",IF(ISERROR(MATCH($I2063,SorP!B:B,0)),"",INDIRECT("'SorP'!$A$"&amp;MATCH($N2063&amp;$I2063,SorP!C:C,0))))</f>
        <v/>
      </c>
      <c r="P2063" s="99"/>
      <c r="Q2063" s="74" t="str">
        <f t="shared" si="129"/>
        <v/>
      </c>
      <c r="R2063" s="74" t="b">
        <f t="shared" si="130"/>
        <v>1</v>
      </c>
      <c r="S2063" s="74" t="str">
        <f t="shared" si="131"/>
        <v/>
      </c>
    </row>
    <row r="2064" s="74" customFormat="1" ht="20.15" customHeight="1" spans="1:19">
      <c r="A2064" s="95"/>
      <c r="B2064" s="95"/>
      <c r="C2064" s="95"/>
      <c r="D2064" s="95"/>
      <c r="E2064" s="95"/>
      <c r="F2064" s="95"/>
      <c r="G2064" s="96"/>
      <c r="H2064" s="96"/>
      <c r="I2064" s="97"/>
      <c r="J2064" s="97"/>
      <c r="K2064" s="97"/>
      <c r="L2064" s="97"/>
      <c r="M2064" s="97"/>
      <c r="N2064" s="98" t="str">
        <f ca="1" t="shared" si="128"/>
        <v/>
      </c>
      <c r="O2064" s="98" t="str">
        <f ca="1">IF(A2064="","",IF(ISERROR(MATCH($I2064,SorP!B:B,0)),"",INDIRECT("'SorP'!$A$"&amp;MATCH($N2064&amp;$I2064,SorP!C:C,0))))</f>
        <v/>
      </c>
      <c r="P2064" s="99"/>
      <c r="Q2064" s="74" t="str">
        <f t="shared" si="129"/>
        <v/>
      </c>
      <c r="R2064" s="74" t="b">
        <f t="shared" si="130"/>
        <v>1</v>
      </c>
      <c r="S2064" s="74" t="str">
        <f t="shared" si="131"/>
        <v/>
      </c>
    </row>
    <row r="2065" s="74" customFormat="1" ht="20.15" customHeight="1" spans="1:19">
      <c r="A2065" s="95"/>
      <c r="B2065" s="95"/>
      <c r="C2065" s="95"/>
      <c r="D2065" s="95"/>
      <c r="E2065" s="95"/>
      <c r="F2065" s="95"/>
      <c r="G2065" s="96"/>
      <c r="H2065" s="96"/>
      <c r="I2065" s="97"/>
      <c r="J2065" s="97"/>
      <c r="K2065" s="97"/>
      <c r="L2065" s="97"/>
      <c r="M2065" s="97"/>
      <c r="N2065" s="98" t="str">
        <f ca="1" t="shared" si="128"/>
        <v/>
      </c>
      <c r="O2065" s="98" t="str">
        <f ca="1">IF(A2065="","",IF(ISERROR(MATCH($I2065,SorP!B:B,0)),"",INDIRECT("'SorP'!$A$"&amp;MATCH($N2065&amp;$I2065,SorP!C:C,0))))</f>
        <v/>
      </c>
      <c r="P2065" s="99"/>
      <c r="Q2065" s="74" t="str">
        <f t="shared" si="129"/>
        <v/>
      </c>
      <c r="R2065" s="74" t="b">
        <f t="shared" si="130"/>
        <v>1</v>
      </c>
      <c r="S2065" s="74" t="str">
        <f t="shared" si="131"/>
        <v/>
      </c>
    </row>
    <row r="2066" s="74" customFormat="1" ht="20.15" customHeight="1" spans="1:19">
      <c r="A2066" s="95"/>
      <c r="B2066" s="95"/>
      <c r="C2066" s="95"/>
      <c r="D2066" s="95"/>
      <c r="E2066" s="95"/>
      <c r="F2066" s="95"/>
      <c r="G2066" s="96"/>
      <c r="H2066" s="96"/>
      <c r="I2066" s="97"/>
      <c r="J2066" s="97"/>
      <c r="K2066" s="97"/>
      <c r="L2066" s="97"/>
      <c r="M2066" s="97"/>
      <c r="N2066" s="98" t="str">
        <f ca="1" t="shared" si="128"/>
        <v/>
      </c>
      <c r="O2066" s="98" t="str">
        <f ca="1">IF(A2066="","",IF(ISERROR(MATCH($I2066,SorP!B:B,0)),"",INDIRECT("'SorP'!$A$"&amp;MATCH($N2066&amp;$I2066,SorP!C:C,0))))</f>
        <v/>
      </c>
      <c r="P2066" s="99"/>
      <c r="Q2066" s="74" t="str">
        <f t="shared" si="129"/>
        <v/>
      </c>
      <c r="R2066" s="74" t="b">
        <f t="shared" si="130"/>
        <v>1</v>
      </c>
      <c r="S2066" s="74" t="str">
        <f t="shared" si="131"/>
        <v/>
      </c>
    </row>
    <row r="2067" s="74" customFormat="1" ht="20.15" customHeight="1" spans="1:19">
      <c r="A2067" s="95"/>
      <c r="B2067" s="95"/>
      <c r="C2067" s="95"/>
      <c r="D2067" s="95"/>
      <c r="E2067" s="95"/>
      <c r="F2067" s="95"/>
      <c r="G2067" s="96"/>
      <c r="H2067" s="96"/>
      <c r="I2067" s="97"/>
      <c r="J2067" s="97"/>
      <c r="K2067" s="97"/>
      <c r="L2067" s="97"/>
      <c r="M2067" s="97"/>
      <c r="N2067" s="98" t="str">
        <f ca="1" t="shared" si="128"/>
        <v/>
      </c>
      <c r="O2067" s="98" t="str">
        <f ca="1">IF(A2067="","",IF(ISERROR(MATCH($I2067,SorP!B:B,0)),"",INDIRECT("'SorP'!$A$"&amp;MATCH($N2067&amp;$I2067,SorP!C:C,0))))</f>
        <v/>
      </c>
      <c r="P2067" s="99"/>
      <c r="Q2067" s="74" t="str">
        <f t="shared" si="129"/>
        <v/>
      </c>
      <c r="R2067" s="74" t="b">
        <f t="shared" si="130"/>
        <v>1</v>
      </c>
      <c r="S2067" s="74" t="str">
        <f t="shared" si="131"/>
        <v/>
      </c>
    </row>
    <row r="2068" s="74" customFormat="1" ht="20.15" customHeight="1" spans="1:19">
      <c r="A2068" s="95"/>
      <c r="B2068" s="95"/>
      <c r="C2068" s="95"/>
      <c r="D2068" s="95"/>
      <c r="E2068" s="95"/>
      <c r="F2068" s="95"/>
      <c r="G2068" s="96"/>
      <c r="H2068" s="96"/>
      <c r="I2068" s="97"/>
      <c r="J2068" s="97"/>
      <c r="K2068" s="97"/>
      <c r="L2068" s="97"/>
      <c r="M2068" s="97"/>
      <c r="N2068" s="98" t="str">
        <f ca="1" t="shared" si="128"/>
        <v/>
      </c>
      <c r="O2068" s="98" t="str">
        <f ca="1">IF(A2068="","",IF(ISERROR(MATCH($I2068,SorP!B:B,0)),"",INDIRECT("'SorP'!$A$"&amp;MATCH($N2068&amp;$I2068,SorP!C:C,0))))</f>
        <v/>
      </c>
      <c r="P2068" s="99"/>
      <c r="Q2068" s="74" t="str">
        <f t="shared" si="129"/>
        <v/>
      </c>
      <c r="R2068" s="74" t="b">
        <f t="shared" si="130"/>
        <v>1</v>
      </c>
      <c r="S2068" s="74" t="str">
        <f t="shared" si="131"/>
        <v/>
      </c>
    </row>
    <row r="2069" s="74" customFormat="1" ht="20.15" customHeight="1" spans="1:19">
      <c r="A2069" s="95"/>
      <c r="B2069" s="95"/>
      <c r="C2069" s="95"/>
      <c r="D2069" s="95"/>
      <c r="E2069" s="95"/>
      <c r="F2069" s="95"/>
      <c r="G2069" s="96"/>
      <c r="H2069" s="96"/>
      <c r="I2069" s="97"/>
      <c r="J2069" s="97"/>
      <c r="K2069" s="97"/>
      <c r="L2069" s="97"/>
      <c r="M2069" s="97"/>
      <c r="N2069" s="98" t="str">
        <f ca="1" t="shared" si="128"/>
        <v/>
      </c>
      <c r="O2069" s="98" t="str">
        <f ca="1">IF(A2069="","",IF(ISERROR(MATCH($I2069,SorP!B:B,0)),"",INDIRECT("'SorP'!$A$"&amp;MATCH($N2069&amp;$I2069,SorP!C:C,0))))</f>
        <v/>
      </c>
      <c r="P2069" s="99"/>
      <c r="Q2069" s="74" t="str">
        <f t="shared" si="129"/>
        <v/>
      </c>
      <c r="R2069" s="74" t="b">
        <f t="shared" si="130"/>
        <v>1</v>
      </c>
      <c r="S2069" s="74" t="str">
        <f t="shared" si="131"/>
        <v/>
      </c>
    </row>
    <row r="2070" s="74" customFormat="1" ht="20.15" customHeight="1" spans="1:19">
      <c r="A2070" s="95"/>
      <c r="B2070" s="95"/>
      <c r="C2070" s="95"/>
      <c r="D2070" s="95"/>
      <c r="E2070" s="95"/>
      <c r="F2070" s="95"/>
      <c r="G2070" s="96"/>
      <c r="H2070" s="96"/>
      <c r="I2070" s="97"/>
      <c r="J2070" s="97"/>
      <c r="K2070" s="97"/>
      <c r="L2070" s="97"/>
      <c r="M2070" s="97"/>
      <c r="N2070" s="98" t="str">
        <f ca="1" t="shared" si="128"/>
        <v/>
      </c>
      <c r="O2070" s="98" t="str">
        <f ca="1">IF(A2070="","",IF(ISERROR(MATCH($I2070,SorP!B:B,0)),"",INDIRECT("'SorP'!$A$"&amp;MATCH($N2070&amp;$I2070,SorP!C:C,0))))</f>
        <v/>
      </c>
      <c r="P2070" s="99"/>
      <c r="Q2070" s="74" t="str">
        <f t="shared" si="129"/>
        <v/>
      </c>
      <c r="R2070" s="74" t="b">
        <f t="shared" si="130"/>
        <v>1</v>
      </c>
      <c r="S2070" s="74" t="str">
        <f t="shared" si="131"/>
        <v/>
      </c>
    </row>
    <row r="2071" s="74" customFormat="1" ht="20.15" customHeight="1" spans="1:19">
      <c r="A2071" s="95"/>
      <c r="B2071" s="95"/>
      <c r="C2071" s="95"/>
      <c r="D2071" s="95"/>
      <c r="E2071" s="95"/>
      <c r="F2071" s="95"/>
      <c r="G2071" s="96"/>
      <c r="H2071" s="96"/>
      <c r="I2071" s="97"/>
      <c r="J2071" s="97"/>
      <c r="K2071" s="97"/>
      <c r="L2071" s="97"/>
      <c r="M2071" s="97"/>
      <c r="N2071" s="98" t="str">
        <f ca="1" t="shared" si="128"/>
        <v/>
      </c>
      <c r="O2071" s="98" t="str">
        <f ca="1">IF(A2071="","",IF(ISERROR(MATCH($I2071,SorP!B:B,0)),"",INDIRECT("'SorP'!$A$"&amp;MATCH($N2071&amp;$I2071,SorP!C:C,0))))</f>
        <v/>
      </c>
      <c r="P2071" s="99"/>
      <c r="Q2071" s="74" t="str">
        <f t="shared" si="129"/>
        <v/>
      </c>
      <c r="R2071" s="74" t="b">
        <f t="shared" si="130"/>
        <v>1</v>
      </c>
      <c r="S2071" s="74" t="str">
        <f t="shared" si="131"/>
        <v/>
      </c>
    </row>
    <row r="2072" s="74" customFormat="1" ht="20.15" customHeight="1" spans="1:19">
      <c r="A2072" s="95"/>
      <c r="B2072" s="95"/>
      <c r="C2072" s="95"/>
      <c r="D2072" s="95"/>
      <c r="E2072" s="95"/>
      <c r="F2072" s="95"/>
      <c r="G2072" s="96"/>
      <c r="H2072" s="96"/>
      <c r="I2072" s="97"/>
      <c r="J2072" s="97"/>
      <c r="K2072" s="97"/>
      <c r="L2072" s="97"/>
      <c r="M2072" s="97"/>
      <c r="N2072" s="98" t="str">
        <f ca="1" t="shared" si="128"/>
        <v/>
      </c>
      <c r="O2072" s="98" t="str">
        <f ca="1">IF(A2072="","",IF(ISERROR(MATCH($I2072,SorP!B:B,0)),"",INDIRECT("'SorP'!$A$"&amp;MATCH($N2072&amp;$I2072,SorP!C:C,0))))</f>
        <v/>
      </c>
      <c r="P2072" s="99"/>
      <c r="Q2072" s="74" t="str">
        <f t="shared" si="129"/>
        <v/>
      </c>
      <c r="R2072" s="74" t="b">
        <f t="shared" si="130"/>
        <v>1</v>
      </c>
      <c r="S2072" s="74" t="str">
        <f t="shared" si="131"/>
        <v/>
      </c>
    </row>
    <row r="2073" s="74" customFormat="1" ht="20.15" customHeight="1" spans="1:19">
      <c r="A2073" s="95"/>
      <c r="B2073" s="95"/>
      <c r="C2073" s="95"/>
      <c r="D2073" s="95"/>
      <c r="E2073" s="95"/>
      <c r="F2073" s="95"/>
      <c r="G2073" s="96"/>
      <c r="H2073" s="96"/>
      <c r="I2073" s="97"/>
      <c r="J2073" s="97"/>
      <c r="K2073" s="97"/>
      <c r="L2073" s="97"/>
      <c r="M2073" s="97"/>
      <c r="N2073" s="98" t="str">
        <f ca="1" t="shared" si="128"/>
        <v/>
      </c>
      <c r="O2073" s="98" t="str">
        <f ca="1">IF(A2073="","",IF(ISERROR(MATCH($I2073,SorP!B:B,0)),"",INDIRECT("'SorP'!$A$"&amp;MATCH($N2073&amp;$I2073,SorP!C:C,0))))</f>
        <v/>
      </c>
      <c r="P2073" s="99"/>
      <c r="Q2073" s="74" t="str">
        <f t="shared" si="129"/>
        <v/>
      </c>
      <c r="R2073" s="74" t="b">
        <f t="shared" si="130"/>
        <v>1</v>
      </c>
      <c r="S2073" s="74" t="str">
        <f t="shared" si="131"/>
        <v/>
      </c>
    </row>
    <row r="2074" s="74" customFormat="1" ht="20.15" customHeight="1" spans="1:19">
      <c r="A2074" s="95"/>
      <c r="B2074" s="95"/>
      <c r="C2074" s="95"/>
      <c r="D2074" s="95"/>
      <c r="E2074" s="95"/>
      <c r="F2074" s="95"/>
      <c r="G2074" s="96"/>
      <c r="H2074" s="96"/>
      <c r="I2074" s="97"/>
      <c r="J2074" s="97"/>
      <c r="K2074" s="97"/>
      <c r="L2074" s="97"/>
      <c r="M2074" s="97"/>
      <c r="N2074" s="98" t="str">
        <f ca="1" t="shared" si="128"/>
        <v/>
      </c>
      <c r="O2074" s="98" t="str">
        <f ca="1">IF(A2074="","",IF(ISERROR(MATCH($I2074,SorP!B:B,0)),"",INDIRECT("'SorP'!$A$"&amp;MATCH($N2074&amp;$I2074,SorP!C:C,0))))</f>
        <v/>
      </c>
      <c r="P2074" s="99"/>
      <c r="Q2074" s="74" t="str">
        <f t="shared" si="129"/>
        <v/>
      </c>
      <c r="R2074" s="74" t="b">
        <f t="shared" si="130"/>
        <v>1</v>
      </c>
      <c r="S2074" s="74" t="str">
        <f t="shared" si="131"/>
        <v/>
      </c>
    </row>
    <row r="2075" s="74" customFormat="1" ht="20.15" customHeight="1" spans="1:19">
      <c r="A2075" s="95"/>
      <c r="B2075" s="95"/>
      <c r="C2075" s="95"/>
      <c r="D2075" s="95"/>
      <c r="E2075" s="95"/>
      <c r="F2075" s="95"/>
      <c r="G2075" s="96"/>
      <c r="H2075" s="96"/>
      <c r="I2075" s="97"/>
      <c r="J2075" s="97"/>
      <c r="K2075" s="97"/>
      <c r="L2075" s="97"/>
      <c r="M2075" s="97"/>
      <c r="N2075" s="98" t="str">
        <f ca="1" t="shared" si="128"/>
        <v/>
      </c>
      <c r="O2075" s="98" t="str">
        <f ca="1">IF(A2075="","",IF(ISERROR(MATCH($I2075,SorP!B:B,0)),"",INDIRECT("'SorP'!$A$"&amp;MATCH($N2075&amp;$I2075,SorP!C:C,0))))</f>
        <v/>
      </c>
      <c r="P2075" s="99"/>
      <c r="Q2075" s="74" t="str">
        <f t="shared" si="129"/>
        <v/>
      </c>
      <c r="R2075" s="74" t="b">
        <f t="shared" si="130"/>
        <v>1</v>
      </c>
      <c r="S2075" s="74" t="str">
        <f t="shared" si="131"/>
        <v/>
      </c>
    </row>
    <row r="2076" s="74" customFormat="1" ht="20.15" customHeight="1" spans="1:19">
      <c r="A2076" s="95"/>
      <c r="B2076" s="95"/>
      <c r="C2076" s="95"/>
      <c r="D2076" s="95"/>
      <c r="E2076" s="95"/>
      <c r="F2076" s="95"/>
      <c r="G2076" s="96"/>
      <c r="H2076" s="96"/>
      <c r="I2076" s="97"/>
      <c r="J2076" s="97"/>
      <c r="K2076" s="97"/>
      <c r="L2076" s="97"/>
      <c r="M2076" s="97"/>
      <c r="N2076" s="98" t="str">
        <f ca="1" t="shared" si="128"/>
        <v/>
      </c>
      <c r="O2076" s="98" t="str">
        <f ca="1">IF(A2076="","",IF(ISERROR(MATCH($I2076,SorP!B:B,0)),"",INDIRECT("'SorP'!$A$"&amp;MATCH($N2076&amp;$I2076,SorP!C:C,0))))</f>
        <v/>
      </c>
      <c r="P2076" s="99"/>
      <c r="Q2076" s="74" t="str">
        <f t="shared" si="129"/>
        <v/>
      </c>
      <c r="R2076" s="74" t="b">
        <f t="shared" si="130"/>
        <v>1</v>
      </c>
      <c r="S2076" s="74" t="str">
        <f t="shared" si="131"/>
        <v/>
      </c>
    </row>
    <row r="2077" s="74" customFormat="1" ht="20.15" customHeight="1" spans="1:19">
      <c r="A2077" s="95"/>
      <c r="B2077" s="95"/>
      <c r="C2077" s="95"/>
      <c r="D2077" s="95"/>
      <c r="E2077" s="95"/>
      <c r="F2077" s="95"/>
      <c r="G2077" s="96"/>
      <c r="H2077" s="96"/>
      <c r="I2077" s="97"/>
      <c r="J2077" s="97"/>
      <c r="K2077" s="97"/>
      <c r="L2077" s="97"/>
      <c r="M2077" s="97"/>
      <c r="N2077" s="98" t="str">
        <f ca="1" t="shared" si="128"/>
        <v/>
      </c>
      <c r="O2077" s="98" t="str">
        <f ca="1">IF(A2077="","",IF(ISERROR(MATCH($I2077,SorP!B:B,0)),"",INDIRECT("'SorP'!$A$"&amp;MATCH($N2077&amp;$I2077,SorP!C:C,0))))</f>
        <v/>
      </c>
      <c r="P2077" s="99"/>
      <c r="Q2077" s="74" t="str">
        <f t="shared" si="129"/>
        <v/>
      </c>
      <c r="R2077" s="74" t="b">
        <f t="shared" si="130"/>
        <v>1</v>
      </c>
      <c r="S2077" s="74" t="str">
        <f t="shared" si="131"/>
        <v/>
      </c>
    </row>
    <row r="2078" s="74" customFormat="1" ht="20.15" customHeight="1" spans="1:19">
      <c r="A2078" s="95"/>
      <c r="B2078" s="95"/>
      <c r="C2078" s="95"/>
      <c r="D2078" s="95"/>
      <c r="E2078" s="95"/>
      <c r="F2078" s="95"/>
      <c r="G2078" s="96"/>
      <c r="H2078" s="96"/>
      <c r="I2078" s="97"/>
      <c r="J2078" s="97"/>
      <c r="K2078" s="97"/>
      <c r="L2078" s="97"/>
      <c r="M2078" s="97"/>
      <c r="N2078" s="98" t="str">
        <f ca="1" t="shared" si="128"/>
        <v/>
      </c>
      <c r="O2078" s="98" t="str">
        <f ca="1">IF(A2078="","",IF(ISERROR(MATCH($I2078,SorP!B:B,0)),"",INDIRECT("'SorP'!$A$"&amp;MATCH($N2078&amp;$I2078,SorP!C:C,0))))</f>
        <v/>
      </c>
      <c r="P2078" s="99"/>
      <c r="Q2078" s="74" t="str">
        <f t="shared" si="129"/>
        <v/>
      </c>
      <c r="R2078" s="74" t="b">
        <f t="shared" si="130"/>
        <v>1</v>
      </c>
      <c r="S2078" s="74" t="str">
        <f t="shared" si="131"/>
        <v/>
      </c>
    </row>
    <row r="2079" s="74" customFormat="1" ht="20.15" customHeight="1" spans="1:19">
      <c r="A2079" s="95"/>
      <c r="B2079" s="95"/>
      <c r="C2079" s="95"/>
      <c r="D2079" s="95"/>
      <c r="E2079" s="95"/>
      <c r="F2079" s="95"/>
      <c r="G2079" s="96"/>
      <c r="H2079" s="96"/>
      <c r="I2079" s="97"/>
      <c r="J2079" s="97"/>
      <c r="K2079" s="97"/>
      <c r="L2079" s="97"/>
      <c r="M2079" s="97"/>
      <c r="N2079" s="98" t="str">
        <f ca="1" t="shared" si="128"/>
        <v/>
      </c>
      <c r="O2079" s="98" t="str">
        <f ca="1">IF(A2079="","",IF(ISERROR(MATCH($I2079,SorP!B:B,0)),"",INDIRECT("'SorP'!$A$"&amp;MATCH($N2079&amp;$I2079,SorP!C:C,0))))</f>
        <v/>
      </c>
      <c r="P2079" s="99"/>
      <c r="Q2079" s="74" t="str">
        <f t="shared" si="129"/>
        <v/>
      </c>
      <c r="R2079" s="74" t="b">
        <f t="shared" si="130"/>
        <v>1</v>
      </c>
      <c r="S2079" s="74" t="str">
        <f t="shared" si="131"/>
        <v/>
      </c>
    </row>
    <row r="2080" s="74" customFormat="1" ht="20.15" customHeight="1" spans="1:19">
      <c r="A2080" s="95"/>
      <c r="B2080" s="95"/>
      <c r="C2080" s="95"/>
      <c r="D2080" s="95"/>
      <c r="E2080" s="95"/>
      <c r="F2080" s="95"/>
      <c r="G2080" s="96"/>
      <c r="H2080" s="96"/>
      <c r="I2080" s="97"/>
      <c r="J2080" s="97"/>
      <c r="K2080" s="97"/>
      <c r="L2080" s="97"/>
      <c r="M2080" s="97"/>
      <c r="N2080" s="98" t="str">
        <f ca="1" t="shared" si="128"/>
        <v/>
      </c>
      <c r="O2080" s="98" t="str">
        <f ca="1">IF(A2080="","",IF(ISERROR(MATCH($I2080,SorP!B:B,0)),"",INDIRECT("'SorP'!$A$"&amp;MATCH($N2080&amp;$I2080,SorP!C:C,0))))</f>
        <v/>
      </c>
      <c r="P2080" s="99"/>
      <c r="Q2080" s="74" t="str">
        <f t="shared" si="129"/>
        <v/>
      </c>
      <c r="R2080" s="74" t="b">
        <f t="shared" si="130"/>
        <v>1</v>
      </c>
      <c r="S2080" s="74" t="str">
        <f t="shared" si="131"/>
        <v/>
      </c>
    </row>
    <row r="2081" s="74" customFormat="1" ht="20.15" customHeight="1" spans="1:19">
      <c r="A2081" s="95"/>
      <c r="B2081" s="95"/>
      <c r="C2081" s="95"/>
      <c r="D2081" s="95"/>
      <c r="E2081" s="95"/>
      <c r="F2081" s="95"/>
      <c r="G2081" s="96"/>
      <c r="H2081" s="96"/>
      <c r="I2081" s="97"/>
      <c r="J2081" s="97"/>
      <c r="K2081" s="97"/>
      <c r="L2081" s="97"/>
      <c r="M2081" s="97"/>
      <c r="N2081" s="98" t="str">
        <f ca="1" t="shared" si="128"/>
        <v/>
      </c>
      <c r="O2081" s="98" t="str">
        <f ca="1">IF(A2081="","",IF(ISERROR(MATCH($I2081,SorP!B:B,0)),"",INDIRECT("'SorP'!$A$"&amp;MATCH($N2081&amp;$I2081,SorP!C:C,0))))</f>
        <v/>
      </c>
      <c r="P2081" s="99"/>
      <c r="Q2081" s="74" t="str">
        <f t="shared" si="129"/>
        <v/>
      </c>
      <c r="R2081" s="74" t="b">
        <f t="shared" si="130"/>
        <v>1</v>
      </c>
      <c r="S2081" s="74" t="str">
        <f t="shared" si="131"/>
        <v/>
      </c>
    </row>
    <row r="2082" s="74" customFormat="1" ht="20.15" customHeight="1" spans="1:19">
      <c r="A2082" s="95"/>
      <c r="B2082" s="95"/>
      <c r="C2082" s="95"/>
      <c r="D2082" s="95"/>
      <c r="E2082" s="95"/>
      <c r="F2082" s="95"/>
      <c r="G2082" s="96"/>
      <c r="H2082" s="96"/>
      <c r="I2082" s="97"/>
      <c r="J2082" s="97"/>
      <c r="K2082" s="97"/>
      <c r="L2082" s="97"/>
      <c r="M2082" s="97"/>
      <c r="N2082" s="98" t="str">
        <f ca="1" t="shared" si="128"/>
        <v/>
      </c>
      <c r="O2082" s="98" t="str">
        <f ca="1">IF(A2082="","",IF(ISERROR(MATCH($I2082,SorP!B:B,0)),"",INDIRECT("'SorP'!$A$"&amp;MATCH($N2082&amp;$I2082,SorP!C:C,0))))</f>
        <v/>
      </c>
      <c r="P2082" s="99"/>
      <c r="Q2082" s="74" t="str">
        <f t="shared" si="129"/>
        <v/>
      </c>
      <c r="R2082" s="74" t="b">
        <f t="shared" si="130"/>
        <v>1</v>
      </c>
      <c r="S2082" s="74" t="str">
        <f t="shared" si="131"/>
        <v/>
      </c>
    </row>
    <row r="2083" s="74" customFormat="1" ht="20.15" customHeight="1" spans="1:19">
      <c r="A2083" s="95"/>
      <c r="B2083" s="95"/>
      <c r="C2083" s="95"/>
      <c r="D2083" s="95"/>
      <c r="E2083" s="95"/>
      <c r="F2083" s="95"/>
      <c r="G2083" s="96"/>
      <c r="H2083" s="96"/>
      <c r="I2083" s="97"/>
      <c r="J2083" s="97"/>
      <c r="K2083" s="97"/>
      <c r="L2083" s="97"/>
      <c r="M2083" s="97"/>
      <c r="N2083" s="98" t="str">
        <f ca="1" t="shared" si="128"/>
        <v/>
      </c>
      <c r="O2083" s="98" t="str">
        <f ca="1">IF(A2083="","",IF(ISERROR(MATCH($I2083,SorP!B:B,0)),"",INDIRECT("'SorP'!$A$"&amp;MATCH($N2083&amp;$I2083,SorP!C:C,0))))</f>
        <v/>
      </c>
      <c r="P2083" s="99"/>
      <c r="Q2083" s="74" t="str">
        <f t="shared" si="129"/>
        <v/>
      </c>
      <c r="R2083" s="74" t="b">
        <f t="shared" si="130"/>
        <v>1</v>
      </c>
      <c r="S2083" s="74" t="str">
        <f t="shared" si="131"/>
        <v/>
      </c>
    </row>
    <row r="2084" s="74" customFormat="1" ht="20.15" customHeight="1" spans="1:19">
      <c r="A2084" s="95"/>
      <c r="B2084" s="95"/>
      <c r="C2084" s="95"/>
      <c r="D2084" s="95"/>
      <c r="E2084" s="95"/>
      <c r="F2084" s="95"/>
      <c r="G2084" s="96"/>
      <c r="H2084" s="96"/>
      <c r="I2084" s="97"/>
      <c r="J2084" s="97"/>
      <c r="K2084" s="97"/>
      <c r="L2084" s="97"/>
      <c r="M2084" s="97"/>
      <c r="N2084" s="98" t="str">
        <f ca="1" t="shared" si="128"/>
        <v/>
      </c>
      <c r="O2084" s="98" t="str">
        <f ca="1">IF(A2084="","",IF(ISERROR(MATCH($I2084,SorP!B:B,0)),"",INDIRECT("'SorP'!$A$"&amp;MATCH($N2084&amp;$I2084,SorP!C:C,0))))</f>
        <v/>
      </c>
      <c r="P2084" s="99"/>
      <c r="Q2084" s="74" t="str">
        <f t="shared" si="129"/>
        <v/>
      </c>
      <c r="R2084" s="74" t="b">
        <f t="shared" si="130"/>
        <v>1</v>
      </c>
      <c r="S2084" s="74" t="str">
        <f t="shared" si="131"/>
        <v/>
      </c>
    </row>
    <row r="2085" s="74" customFormat="1" ht="20.15" customHeight="1" spans="1:19">
      <c r="A2085" s="95"/>
      <c r="B2085" s="95"/>
      <c r="C2085" s="95"/>
      <c r="D2085" s="95"/>
      <c r="E2085" s="95"/>
      <c r="F2085" s="95"/>
      <c r="G2085" s="96"/>
      <c r="H2085" s="96"/>
      <c r="I2085" s="97"/>
      <c r="J2085" s="97"/>
      <c r="K2085" s="97"/>
      <c r="L2085" s="97"/>
      <c r="M2085" s="97"/>
      <c r="N2085" s="98" t="str">
        <f ca="1" t="shared" si="128"/>
        <v/>
      </c>
      <c r="O2085" s="98" t="str">
        <f ca="1">IF(A2085="","",IF(ISERROR(MATCH($I2085,SorP!B:B,0)),"",INDIRECT("'SorP'!$A$"&amp;MATCH($N2085&amp;$I2085,SorP!C:C,0))))</f>
        <v/>
      </c>
      <c r="P2085" s="99"/>
      <c r="Q2085" s="74" t="str">
        <f t="shared" si="129"/>
        <v/>
      </c>
      <c r="R2085" s="74" t="b">
        <f t="shared" si="130"/>
        <v>1</v>
      </c>
      <c r="S2085" s="74" t="str">
        <f t="shared" si="131"/>
        <v/>
      </c>
    </row>
    <row r="2086" s="74" customFormat="1" ht="20.15" customHeight="1" spans="1:19">
      <c r="A2086" s="95"/>
      <c r="B2086" s="95"/>
      <c r="C2086" s="95"/>
      <c r="D2086" s="95"/>
      <c r="E2086" s="95"/>
      <c r="F2086" s="95"/>
      <c r="G2086" s="96"/>
      <c r="H2086" s="96"/>
      <c r="I2086" s="97"/>
      <c r="J2086" s="97"/>
      <c r="K2086" s="97"/>
      <c r="L2086" s="97"/>
      <c r="M2086" s="97"/>
      <c r="N2086" s="98" t="str">
        <f ca="1" t="shared" si="128"/>
        <v/>
      </c>
      <c r="O2086" s="98" t="str">
        <f ca="1">IF(A2086="","",IF(ISERROR(MATCH($I2086,SorP!B:B,0)),"",INDIRECT("'SorP'!$A$"&amp;MATCH($N2086&amp;$I2086,SorP!C:C,0))))</f>
        <v/>
      </c>
      <c r="P2086" s="99"/>
      <c r="Q2086" s="74" t="str">
        <f t="shared" si="129"/>
        <v/>
      </c>
      <c r="R2086" s="74" t="b">
        <f t="shared" si="130"/>
        <v>1</v>
      </c>
      <c r="S2086" s="74" t="str">
        <f t="shared" si="131"/>
        <v/>
      </c>
    </row>
    <row r="2087" s="74" customFormat="1" ht="20.15" customHeight="1" spans="1:19">
      <c r="A2087" s="95"/>
      <c r="B2087" s="95"/>
      <c r="C2087" s="95"/>
      <c r="D2087" s="95"/>
      <c r="E2087" s="95"/>
      <c r="F2087" s="95"/>
      <c r="G2087" s="96"/>
      <c r="H2087" s="96"/>
      <c r="I2087" s="97"/>
      <c r="J2087" s="97"/>
      <c r="K2087" s="97"/>
      <c r="L2087" s="97"/>
      <c r="M2087" s="97"/>
      <c r="N2087" s="98" t="str">
        <f ca="1" t="shared" si="128"/>
        <v/>
      </c>
      <c r="O2087" s="98" t="str">
        <f ca="1">IF(A2087="","",IF(ISERROR(MATCH($I2087,SorP!B:B,0)),"",INDIRECT("'SorP'!$A$"&amp;MATCH($N2087&amp;$I2087,SorP!C:C,0))))</f>
        <v/>
      </c>
      <c r="P2087" s="99"/>
      <c r="Q2087" s="74" t="str">
        <f t="shared" si="129"/>
        <v/>
      </c>
      <c r="R2087" s="74" t="b">
        <f t="shared" si="130"/>
        <v>1</v>
      </c>
      <c r="S2087" s="74" t="str">
        <f t="shared" si="131"/>
        <v/>
      </c>
    </row>
    <row r="2088" s="74" customFormat="1" ht="20.15" customHeight="1" spans="1:19">
      <c r="A2088" s="95"/>
      <c r="B2088" s="95"/>
      <c r="C2088" s="95"/>
      <c r="D2088" s="95"/>
      <c r="E2088" s="95"/>
      <c r="F2088" s="95"/>
      <c r="G2088" s="96"/>
      <c r="H2088" s="96"/>
      <c r="I2088" s="97"/>
      <c r="J2088" s="97"/>
      <c r="K2088" s="97"/>
      <c r="L2088" s="97"/>
      <c r="M2088" s="97"/>
      <c r="N2088" s="98" t="str">
        <f ca="1" t="shared" si="128"/>
        <v/>
      </c>
      <c r="O2088" s="98" t="str">
        <f ca="1">IF(A2088="","",IF(ISERROR(MATCH($I2088,SorP!B:B,0)),"",INDIRECT("'SorP'!$A$"&amp;MATCH($N2088&amp;$I2088,SorP!C:C,0))))</f>
        <v/>
      </c>
      <c r="P2088" s="99"/>
      <c r="Q2088" s="74" t="str">
        <f t="shared" si="129"/>
        <v/>
      </c>
      <c r="R2088" s="74" t="b">
        <f t="shared" si="130"/>
        <v>1</v>
      </c>
      <c r="S2088" s="74" t="str">
        <f t="shared" si="131"/>
        <v/>
      </c>
    </row>
    <row r="2089" s="74" customFormat="1" ht="20.15" customHeight="1" spans="1:19">
      <c r="A2089" s="95"/>
      <c r="B2089" s="95"/>
      <c r="C2089" s="95"/>
      <c r="D2089" s="95"/>
      <c r="E2089" s="95"/>
      <c r="F2089" s="95"/>
      <c r="G2089" s="96"/>
      <c r="H2089" s="96"/>
      <c r="I2089" s="97"/>
      <c r="J2089" s="97"/>
      <c r="K2089" s="97"/>
      <c r="L2089" s="97"/>
      <c r="M2089" s="97"/>
      <c r="N2089" s="98" t="str">
        <f ca="1" t="shared" si="128"/>
        <v/>
      </c>
      <c r="O2089" s="98" t="str">
        <f ca="1">IF(A2089="","",IF(ISERROR(MATCH($I2089,SorP!B:B,0)),"",INDIRECT("'SorP'!$A$"&amp;MATCH($N2089&amp;$I2089,SorP!C:C,0))))</f>
        <v/>
      </c>
      <c r="P2089" s="99"/>
      <c r="Q2089" s="74" t="str">
        <f t="shared" si="129"/>
        <v/>
      </c>
      <c r="R2089" s="74" t="b">
        <f t="shared" si="130"/>
        <v>1</v>
      </c>
      <c r="S2089" s="74" t="str">
        <f t="shared" si="131"/>
        <v/>
      </c>
    </row>
    <row r="2090" s="74" customFormat="1" ht="20.15" customHeight="1" spans="1:19">
      <c r="A2090" s="95"/>
      <c r="B2090" s="95"/>
      <c r="C2090" s="95"/>
      <c r="D2090" s="95"/>
      <c r="E2090" s="95"/>
      <c r="F2090" s="95"/>
      <c r="G2090" s="96"/>
      <c r="H2090" s="96"/>
      <c r="I2090" s="97"/>
      <c r="J2090" s="97"/>
      <c r="K2090" s="97"/>
      <c r="L2090" s="97"/>
      <c r="M2090" s="97"/>
      <c r="N2090" s="98" t="str">
        <f ca="1" t="shared" si="128"/>
        <v/>
      </c>
      <c r="O2090" s="98" t="str">
        <f ca="1">IF(A2090="","",IF(ISERROR(MATCH($I2090,SorP!B:B,0)),"",INDIRECT("'SorP'!$A$"&amp;MATCH($N2090&amp;$I2090,SorP!C:C,0))))</f>
        <v/>
      </c>
      <c r="P2090" s="99"/>
      <c r="Q2090" s="74" t="str">
        <f t="shared" si="129"/>
        <v/>
      </c>
      <c r="R2090" s="74" t="b">
        <f t="shared" si="130"/>
        <v>1</v>
      </c>
      <c r="S2090" s="74" t="str">
        <f t="shared" si="131"/>
        <v/>
      </c>
    </row>
    <row r="2091" s="74" customFormat="1" ht="20.15" customHeight="1" spans="1:19">
      <c r="A2091" s="95"/>
      <c r="B2091" s="95"/>
      <c r="C2091" s="95"/>
      <c r="D2091" s="95"/>
      <c r="E2091" s="95"/>
      <c r="F2091" s="95"/>
      <c r="G2091" s="96"/>
      <c r="H2091" s="96"/>
      <c r="I2091" s="97"/>
      <c r="J2091" s="97"/>
      <c r="K2091" s="97"/>
      <c r="L2091" s="97"/>
      <c r="M2091" s="97"/>
      <c r="N2091" s="98" t="str">
        <f ca="1" t="shared" si="128"/>
        <v/>
      </c>
      <c r="O2091" s="98" t="str">
        <f ca="1">IF(A2091="","",IF(ISERROR(MATCH($I2091,SorP!B:B,0)),"",INDIRECT("'SorP'!$A$"&amp;MATCH($N2091&amp;$I2091,SorP!C:C,0))))</f>
        <v/>
      </c>
      <c r="P2091" s="99"/>
      <c r="Q2091" s="74" t="str">
        <f t="shared" si="129"/>
        <v/>
      </c>
      <c r="R2091" s="74" t="b">
        <f t="shared" si="130"/>
        <v>1</v>
      </c>
      <c r="S2091" s="74" t="str">
        <f t="shared" si="131"/>
        <v/>
      </c>
    </row>
    <row r="2092" s="74" customFormat="1" ht="20.15" customHeight="1" spans="1:19">
      <c r="A2092" s="95"/>
      <c r="B2092" s="95"/>
      <c r="C2092" s="95"/>
      <c r="D2092" s="95"/>
      <c r="E2092" s="95"/>
      <c r="F2092" s="95"/>
      <c r="G2092" s="96"/>
      <c r="H2092" s="96"/>
      <c r="I2092" s="97"/>
      <c r="J2092" s="97"/>
      <c r="K2092" s="97"/>
      <c r="L2092" s="97"/>
      <c r="M2092" s="97"/>
      <c r="N2092" s="98" t="str">
        <f ca="1" t="shared" si="128"/>
        <v/>
      </c>
      <c r="O2092" s="98" t="str">
        <f ca="1">IF(A2092="","",IF(ISERROR(MATCH($I2092,SorP!B:B,0)),"",INDIRECT("'SorP'!$A$"&amp;MATCH($N2092&amp;$I2092,SorP!C:C,0))))</f>
        <v/>
      </c>
      <c r="P2092" s="99"/>
      <c r="Q2092" s="74" t="str">
        <f t="shared" si="129"/>
        <v/>
      </c>
      <c r="R2092" s="74" t="b">
        <f t="shared" si="130"/>
        <v>1</v>
      </c>
      <c r="S2092" s="74" t="str">
        <f t="shared" si="131"/>
        <v/>
      </c>
    </row>
    <row r="2093" s="74" customFormat="1" ht="20.15" customHeight="1" spans="1:19">
      <c r="A2093" s="95"/>
      <c r="B2093" s="95"/>
      <c r="C2093" s="95"/>
      <c r="D2093" s="95"/>
      <c r="E2093" s="95"/>
      <c r="F2093" s="95"/>
      <c r="G2093" s="96"/>
      <c r="H2093" s="96"/>
      <c r="I2093" s="97"/>
      <c r="J2093" s="97"/>
      <c r="K2093" s="97"/>
      <c r="L2093" s="97"/>
      <c r="M2093" s="97"/>
      <c r="N2093" s="98" t="str">
        <f ca="1" t="shared" si="128"/>
        <v/>
      </c>
      <c r="O2093" s="98" t="str">
        <f ca="1">IF(A2093="","",IF(ISERROR(MATCH($I2093,SorP!B:B,0)),"",INDIRECT("'SorP'!$A$"&amp;MATCH($N2093&amp;$I2093,SorP!C:C,0))))</f>
        <v/>
      </c>
      <c r="P2093" s="99"/>
      <c r="Q2093" s="74" t="str">
        <f t="shared" si="129"/>
        <v/>
      </c>
      <c r="R2093" s="74" t="b">
        <f t="shared" si="130"/>
        <v>1</v>
      </c>
      <c r="S2093" s="74" t="str">
        <f t="shared" si="131"/>
        <v/>
      </c>
    </row>
    <row r="2094" s="74" customFormat="1" ht="20.15" customHeight="1" spans="1:19">
      <c r="A2094" s="95"/>
      <c r="B2094" s="95"/>
      <c r="C2094" s="95"/>
      <c r="D2094" s="95"/>
      <c r="E2094" s="95"/>
      <c r="F2094" s="95"/>
      <c r="G2094" s="96"/>
      <c r="H2094" s="96"/>
      <c r="I2094" s="97"/>
      <c r="J2094" s="97"/>
      <c r="K2094" s="97"/>
      <c r="L2094" s="97"/>
      <c r="M2094" s="97"/>
      <c r="N2094" s="98" t="str">
        <f ca="1" t="shared" si="128"/>
        <v/>
      </c>
      <c r="O2094" s="98" t="str">
        <f ca="1">IF(A2094="","",IF(ISERROR(MATCH($I2094,SorP!B:B,0)),"",INDIRECT("'SorP'!$A$"&amp;MATCH($N2094&amp;$I2094,SorP!C:C,0))))</f>
        <v/>
      </c>
      <c r="P2094" s="99"/>
      <c r="Q2094" s="74" t="str">
        <f t="shared" si="129"/>
        <v/>
      </c>
      <c r="R2094" s="74" t="b">
        <f t="shared" si="130"/>
        <v>1</v>
      </c>
      <c r="S2094" s="74" t="str">
        <f t="shared" si="131"/>
        <v/>
      </c>
    </row>
    <row r="2095" s="74" customFormat="1" ht="20.15" customHeight="1" spans="1:19">
      <c r="A2095" s="95"/>
      <c r="B2095" s="95"/>
      <c r="C2095" s="95"/>
      <c r="D2095" s="95"/>
      <c r="E2095" s="95"/>
      <c r="F2095" s="95"/>
      <c r="G2095" s="96"/>
      <c r="H2095" s="96"/>
      <c r="I2095" s="97"/>
      <c r="J2095" s="97"/>
      <c r="K2095" s="97"/>
      <c r="L2095" s="97"/>
      <c r="M2095" s="97"/>
      <c r="N2095" s="98" t="str">
        <f ca="1" t="shared" si="128"/>
        <v/>
      </c>
      <c r="O2095" s="98" t="str">
        <f ca="1">IF(A2095="","",IF(ISERROR(MATCH($I2095,SorP!B:B,0)),"",INDIRECT("'SorP'!$A$"&amp;MATCH($N2095&amp;$I2095,SorP!C:C,0))))</f>
        <v/>
      </c>
      <c r="P2095" s="99"/>
      <c r="Q2095" s="74" t="str">
        <f t="shared" si="129"/>
        <v/>
      </c>
      <c r="R2095" s="74" t="b">
        <f t="shared" si="130"/>
        <v>1</v>
      </c>
      <c r="S2095" s="74" t="str">
        <f t="shared" si="131"/>
        <v/>
      </c>
    </row>
    <row r="2096" s="74" customFormat="1" ht="20.15" customHeight="1" spans="1:19">
      <c r="A2096" s="95"/>
      <c r="B2096" s="95"/>
      <c r="C2096" s="95"/>
      <c r="D2096" s="95"/>
      <c r="E2096" s="95"/>
      <c r="F2096" s="95"/>
      <c r="G2096" s="96"/>
      <c r="H2096" s="96"/>
      <c r="I2096" s="97"/>
      <c r="J2096" s="97"/>
      <c r="K2096" s="97"/>
      <c r="L2096" s="97"/>
      <c r="M2096" s="97"/>
      <c r="N2096" s="98" t="str">
        <f ca="1" t="shared" si="128"/>
        <v/>
      </c>
      <c r="O2096" s="98" t="str">
        <f ca="1">IF(A2096="","",IF(ISERROR(MATCH($I2096,SorP!B:B,0)),"",INDIRECT("'SorP'!$A$"&amp;MATCH($N2096&amp;$I2096,SorP!C:C,0))))</f>
        <v/>
      </c>
      <c r="P2096" s="99"/>
      <c r="Q2096" s="74" t="str">
        <f t="shared" si="129"/>
        <v/>
      </c>
      <c r="R2096" s="74" t="b">
        <f t="shared" si="130"/>
        <v>1</v>
      </c>
      <c r="S2096" s="74" t="str">
        <f t="shared" si="131"/>
        <v/>
      </c>
    </row>
    <row r="2097" s="74" customFormat="1" ht="20.15" customHeight="1" spans="1:19">
      <c r="A2097" s="95"/>
      <c r="B2097" s="95"/>
      <c r="C2097" s="95"/>
      <c r="D2097" s="95"/>
      <c r="E2097" s="95"/>
      <c r="F2097" s="95"/>
      <c r="G2097" s="96"/>
      <c r="H2097" s="96"/>
      <c r="I2097" s="97"/>
      <c r="J2097" s="97"/>
      <c r="K2097" s="97"/>
      <c r="L2097" s="97"/>
      <c r="M2097" s="97"/>
      <c r="N2097" s="98" t="str">
        <f ca="1" t="shared" si="128"/>
        <v/>
      </c>
      <c r="O2097" s="98" t="str">
        <f ca="1">IF(A2097="","",IF(ISERROR(MATCH($I2097,SorP!B:B,0)),"",INDIRECT("'SorP'!$A$"&amp;MATCH($N2097&amp;$I2097,SorP!C:C,0))))</f>
        <v/>
      </c>
      <c r="P2097" s="99"/>
      <c r="Q2097" s="74" t="str">
        <f t="shared" si="129"/>
        <v/>
      </c>
      <c r="R2097" s="74" t="b">
        <f t="shared" si="130"/>
        <v>1</v>
      </c>
      <c r="S2097" s="74" t="str">
        <f t="shared" si="131"/>
        <v/>
      </c>
    </row>
    <row r="2098" s="74" customFormat="1" ht="20.15" customHeight="1" spans="1:19">
      <c r="A2098" s="95"/>
      <c r="B2098" s="95"/>
      <c r="C2098" s="95"/>
      <c r="D2098" s="95"/>
      <c r="E2098" s="95"/>
      <c r="F2098" s="95"/>
      <c r="G2098" s="96"/>
      <c r="H2098" s="96"/>
      <c r="I2098" s="97"/>
      <c r="J2098" s="97"/>
      <c r="K2098" s="97"/>
      <c r="L2098" s="97"/>
      <c r="M2098" s="97"/>
      <c r="N2098" s="98" t="str">
        <f ca="1" t="shared" si="128"/>
        <v/>
      </c>
      <c r="O2098" s="98" t="str">
        <f ca="1">IF(A2098="","",IF(ISERROR(MATCH($I2098,SorP!B:B,0)),"",INDIRECT("'SorP'!$A$"&amp;MATCH($N2098&amp;$I2098,SorP!C:C,0))))</f>
        <v/>
      </c>
      <c r="P2098" s="99"/>
      <c r="Q2098" s="74" t="str">
        <f t="shared" si="129"/>
        <v/>
      </c>
      <c r="R2098" s="74" t="b">
        <f t="shared" si="130"/>
        <v>1</v>
      </c>
      <c r="S2098" s="74" t="str">
        <f t="shared" si="131"/>
        <v/>
      </c>
    </row>
    <row r="2099" s="74" customFormat="1" ht="20.15" customHeight="1" spans="1:19">
      <c r="A2099" s="95"/>
      <c r="B2099" s="95"/>
      <c r="C2099" s="95"/>
      <c r="D2099" s="95"/>
      <c r="E2099" s="95"/>
      <c r="F2099" s="95"/>
      <c r="G2099" s="96"/>
      <c r="H2099" s="96"/>
      <c r="I2099" s="97"/>
      <c r="J2099" s="97"/>
      <c r="K2099" s="97"/>
      <c r="L2099" s="97"/>
      <c r="M2099" s="97"/>
      <c r="N2099" s="98" t="str">
        <f ca="1" t="shared" si="128"/>
        <v/>
      </c>
      <c r="O2099" s="98" t="str">
        <f ca="1">IF(A2099="","",IF(ISERROR(MATCH($I2099,SorP!B:B,0)),"",INDIRECT("'SorP'!$A$"&amp;MATCH($N2099&amp;$I2099,SorP!C:C,0))))</f>
        <v/>
      </c>
      <c r="P2099" s="99"/>
      <c r="Q2099" s="74" t="str">
        <f t="shared" si="129"/>
        <v/>
      </c>
      <c r="R2099" s="74" t="b">
        <f t="shared" si="130"/>
        <v>1</v>
      </c>
      <c r="S2099" s="74" t="str">
        <f t="shared" si="131"/>
        <v/>
      </c>
    </row>
    <row r="2100" s="74" customFormat="1" ht="20.15" customHeight="1" spans="1:19">
      <c r="A2100" s="95"/>
      <c r="B2100" s="95"/>
      <c r="C2100" s="95"/>
      <c r="D2100" s="95"/>
      <c r="E2100" s="95"/>
      <c r="F2100" s="95"/>
      <c r="G2100" s="96"/>
      <c r="H2100" s="96"/>
      <c r="I2100" s="97"/>
      <c r="J2100" s="97"/>
      <c r="K2100" s="97"/>
      <c r="L2100" s="97"/>
      <c r="M2100" s="97"/>
      <c r="N2100" s="98" t="str">
        <f ca="1" t="shared" si="128"/>
        <v/>
      </c>
      <c r="O2100" s="98" t="str">
        <f ca="1">IF(A2100="","",IF(ISERROR(MATCH($I2100,SorP!B:B,0)),"",INDIRECT("'SorP'!$A$"&amp;MATCH($N2100&amp;$I2100,SorP!C:C,0))))</f>
        <v/>
      </c>
      <c r="P2100" s="99"/>
      <c r="Q2100" s="74" t="str">
        <f t="shared" si="129"/>
        <v/>
      </c>
      <c r="R2100" s="74" t="b">
        <f t="shared" si="130"/>
        <v>1</v>
      </c>
      <c r="S2100" s="74" t="str">
        <f t="shared" si="131"/>
        <v/>
      </c>
    </row>
    <row r="2101" s="74" customFormat="1" ht="20.15" customHeight="1" spans="1:19">
      <c r="A2101" s="95"/>
      <c r="B2101" s="95"/>
      <c r="C2101" s="95"/>
      <c r="D2101" s="95"/>
      <c r="E2101" s="95"/>
      <c r="F2101" s="95"/>
      <c r="G2101" s="96"/>
      <c r="H2101" s="96"/>
      <c r="I2101" s="97"/>
      <c r="J2101" s="97"/>
      <c r="K2101" s="97"/>
      <c r="L2101" s="97"/>
      <c r="M2101" s="97"/>
      <c r="N2101" s="98" t="str">
        <f ca="1" t="shared" si="128"/>
        <v/>
      </c>
      <c r="O2101" s="98" t="str">
        <f ca="1">IF(A2101="","",IF(ISERROR(MATCH($I2101,SorP!B:B,0)),"",INDIRECT("'SorP'!$A$"&amp;MATCH($N2101&amp;$I2101,SorP!C:C,0))))</f>
        <v/>
      </c>
      <c r="P2101" s="99"/>
      <c r="Q2101" s="74" t="str">
        <f t="shared" si="129"/>
        <v/>
      </c>
      <c r="R2101" s="74" t="b">
        <f t="shared" si="130"/>
        <v>1</v>
      </c>
      <c r="S2101" s="74" t="str">
        <f t="shared" si="131"/>
        <v/>
      </c>
    </row>
    <row r="2102" s="74" customFormat="1" ht="20.15" customHeight="1" spans="1:19">
      <c r="A2102" s="95"/>
      <c r="B2102" s="95"/>
      <c r="C2102" s="95"/>
      <c r="D2102" s="95"/>
      <c r="E2102" s="95"/>
      <c r="F2102" s="95"/>
      <c r="G2102" s="96"/>
      <c r="H2102" s="96"/>
      <c r="I2102" s="97"/>
      <c r="J2102" s="97"/>
      <c r="K2102" s="97"/>
      <c r="L2102" s="97"/>
      <c r="M2102" s="97"/>
      <c r="N2102" s="98" t="str">
        <f ca="1" t="shared" si="128"/>
        <v/>
      </c>
      <c r="O2102" s="98" t="str">
        <f ca="1">IF(A2102="","",IF(ISERROR(MATCH($I2102,SorP!B:B,0)),"",INDIRECT("'SorP'!$A$"&amp;MATCH($N2102&amp;$I2102,SorP!C:C,0))))</f>
        <v/>
      </c>
      <c r="P2102" s="99"/>
      <c r="Q2102" s="74" t="str">
        <f t="shared" si="129"/>
        <v/>
      </c>
      <c r="R2102" s="74" t="b">
        <f t="shared" si="130"/>
        <v>1</v>
      </c>
      <c r="S2102" s="74" t="str">
        <f t="shared" si="131"/>
        <v/>
      </c>
    </row>
    <row r="2103" s="74" customFormat="1" ht="20.15" customHeight="1" spans="1:19">
      <c r="A2103" s="95"/>
      <c r="B2103" s="95"/>
      <c r="C2103" s="95"/>
      <c r="D2103" s="95"/>
      <c r="E2103" s="95"/>
      <c r="F2103" s="95"/>
      <c r="G2103" s="96"/>
      <c r="H2103" s="96"/>
      <c r="I2103" s="97"/>
      <c r="J2103" s="97"/>
      <c r="K2103" s="97"/>
      <c r="L2103" s="97"/>
      <c r="M2103" s="97"/>
      <c r="N2103" s="98" t="str">
        <f ca="1" t="shared" si="128"/>
        <v/>
      </c>
      <c r="O2103" s="98" t="str">
        <f ca="1">IF(A2103="","",IF(ISERROR(MATCH($I2103,SorP!B:B,0)),"",INDIRECT("'SorP'!$A$"&amp;MATCH($N2103&amp;$I2103,SorP!C:C,0))))</f>
        <v/>
      </c>
      <c r="P2103" s="99"/>
      <c r="Q2103" s="74" t="str">
        <f t="shared" si="129"/>
        <v/>
      </c>
      <c r="R2103" s="74" t="b">
        <f t="shared" si="130"/>
        <v>1</v>
      </c>
      <c r="S2103" s="74" t="str">
        <f t="shared" si="131"/>
        <v/>
      </c>
    </row>
    <row r="2104" s="74" customFormat="1" ht="20.15" customHeight="1" spans="1:19">
      <c r="A2104" s="95"/>
      <c r="B2104" s="95"/>
      <c r="C2104" s="95"/>
      <c r="D2104" s="95"/>
      <c r="E2104" s="95"/>
      <c r="F2104" s="95"/>
      <c r="G2104" s="96"/>
      <c r="H2104" s="96"/>
      <c r="I2104" s="97"/>
      <c r="J2104" s="97"/>
      <c r="K2104" s="97"/>
      <c r="L2104" s="97"/>
      <c r="M2104" s="97"/>
      <c r="N2104" s="98" t="str">
        <f ca="1" t="shared" si="128"/>
        <v/>
      </c>
      <c r="O2104" s="98" t="str">
        <f ca="1">IF(A2104="","",IF(ISERROR(MATCH($I2104,SorP!B:B,0)),"",INDIRECT("'SorP'!$A$"&amp;MATCH($N2104&amp;$I2104,SorP!C:C,0))))</f>
        <v/>
      </c>
      <c r="P2104" s="99"/>
      <c r="Q2104" s="74" t="str">
        <f t="shared" si="129"/>
        <v/>
      </c>
      <c r="R2104" s="74" t="b">
        <f t="shared" si="130"/>
        <v>1</v>
      </c>
      <c r="S2104" s="74" t="str">
        <f t="shared" si="131"/>
        <v/>
      </c>
    </row>
    <row r="2105" s="74" customFormat="1" ht="20.15" customHeight="1" spans="1:19">
      <c r="A2105" s="95"/>
      <c r="B2105" s="95"/>
      <c r="C2105" s="95"/>
      <c r="D2105" s="95"/>
      <c r="E2105" s="95"/>
      <c r="F2105" s="95"/>
      <c r="G2105" s="96"/>
      <c r="H2105" s="96"/>
      <c r="I2105" s="97"/>
      <c r="J2105" s="97"/>
      <c r="K2105" s="97"/>
      <c r="L2105" s="97"/>
      <c r="M2105" s="97"/>
      <c r="N2105" s="98" t="str">
        <f ca="1" t="shared" si="128"/>
        <v/>
      </c>
      <c r="O2105" s="98" t="str">
        <f ca="1">IF(A2105="","",IF(ISERROR(MATCH($I2105,SorP!B:B,0)),"",INDIRECT("'SorP'!$A$"&amp;MATCH($N2105&amp;$I2105,SorP!C:C,0))))</f>
        <v/>
      </c>
      <c r="P2105" s="99"/>
      <c r="Q2105" s="74" t="str">
        <f t="shared" si="129"/>
        <v/>
      </c>
      <c r="R2105" s="74" t="b">
        <f t="shared" si="130"/>
        <v>1</v>
      </c>
      <c r="S2105" s="74" t="str">
        <f t="shared" si="131"/>
        <v/>
      </c>
    </row>
    <row r="2106" s="74" customFormat="1" ht="20.15" customHeight="1" spans="1:19">
      <c r="A2106" s="95"/>
      <c r="B2106" s="95"/>
      <c r="C2106" s="95"/>
      <c r="D2106" s="95"/>
      <c r="E2106" s="95"/>
      <c r="F2106" s="95"/>
      <c r="G2106" s="96"/>
      <c r="H2106" s="96"/>
      <c r="I2106" s="97"/>
      <c r="J2106" s="97"/>
      <c r="K2106" s="97"/>
      <c r="L2106" s="97"/>
      <c r="M2106" s="97"/>
      <c r="N2106" s="98" t="str">
        <f ca="1" t="shared" si="128"/>
        <v/>
      </c>
      <c r="O2106" s="98" t="str">
        <f ca="1">IF(A2106="","",IF(ISERROR(MATCH($I2106,SorP!B:B,0)),"",INDIRECT("'SorP'!$A$"&amp;MATCH($N2106&amp;$I2106,SorP!C:C,0))))</f>
        <v/>
      </c>
      <c r="P2106" s="99"/>
      <c r="Q2106" s="74" t="str">
        <f t="shared" si="129"/>
        <v/>
      </c>
      <c r="R2106" s="74" t="b">
        <f t="shared" si="130"/>
        <v>1</v>
      </c>
      <c r="S2106" s="74" t="str">
        <f t="shared" si="131"/>
        <v/>
      </c>
    </row>
    <row r="2107" s="74" customFormat="1" ht="20.15" customHeight="1" spans="1:19">
      <c r="A2107" s="95"/>
      <c r="B2107" s="95"/>
      <c r="C2107" s="95"/>
      <c r="D2107" s="95"/>
      <c r="E2107" s="95"/>
      <c r="F2107" s="95"/>
      <c r="G2107" s="96"/>
      <c r="H2107" s="96"/>
      <c r="I2107" s="97"/>
      <c r="J2107" s="97"/>
      <c r="K2107" s="97"/>
      <c r="L2107" s="97"/>
      <c r="M2107" s="97"/>
      <c r="N2107" s="98" t="str">
        <f ca="1" t="shared" si="128"/>
        <v/>
      </c>
      <c r="O2107" s="98" t="str">
        <f ca="1">IF(A2107="","",IF(ISERROR(MATCH($I2107,SorP!B:B,0)),"",INDIRECT("'SorP'!$A$"&amp;MATCH($N2107&amp;$I2107,SorP!C:C,0))))</f>
        <v/>
      </c>
      <c r="P2107" s="99"/>
      <c r="Q2107" s="74" t="str">
        <f t="shared" si="129"/>
        <v/>
      </c>
      <c r="R2107" s="74" t="b">
        <f t="shared" si="130"/>
        <v>1</v>
      </c>
      <c r="S2107" s="74" t="str">
        <f t="shared" si="131"/>
        <v/>
      </c>
    </row>
    <row r="2108" s="74" customFormat="1" ht="20.15" customHeight="1" spans="1:19">
      <c r="A2108" s="95"/>
      <c r="B2108" s="95"/>
      <c r="C2108" s="95"/>
      <c r="D2108" s="95"/>
      <c r="E2108" s="95"/>
      <c r="F2108" s="95"/>
      <c r="G2108" s="96"/>
      <c r="H2108" s="96"/>
      <c r="I2108" s="97"/>
      <c r="J2108" s="97"/>
      <c r="K2108" s="97"/>
      <c r="L2108" s="97"/>
      <c r="M2108" s="97"/>
      <c r="N2108" s="98" t="str">
        <f ca="1" t="shared" si="128"/>
        <v/>
      </c>
      <c r="O2108" s="98" t="str">
        <f ca="1">IF(A2108="","",IF(ISERROR(MATCH($I2108,SorP!B:B,0)),"",INDIRECT("'SorP'!$A$"&amp;MATCH($N2108&amp;$I2108,SorP!C:C,0))))</f>
        <v/>
      </c>
      <c r="P2108" s="99"/>
      <c r="Q2108" s="74" t="str">
        <f t="shared" si="129"/>
        <v/>
      </c>
      <c r="R2108" s="74" t="b">
        <f t="shared" si="130"/>
        <v>1</v>
      </c>
      <c r="S2108" s="74" t="str">
        <f t="shared" si="131"/>
        <v/>
      </c>
    </row>
    <row r="2109" s="74" customFormat="1" ht="20.15" customHeight="1" spans="1:19">
      <c r="A2109" s="95"/>
      <c r="B2109" s="95"/>
      <c r="C2109" s="95"/>
      <c r="D2109" s="95"/>
      <c r="E2109" s="95"/>
      <c r="F2109" s="95"/>
      <c r="G2109" s="96"/>
      <c r="H2109" s="96"/>
      <c r="I2109" s="97"/>
      <c r="J2109" s="97"/>
      <c r="K2109" s="97"/>
      <c r="L2109" s="97"/>
      <c r="M2109" s="97"/>
      <c r="N2109" s="98" t="str">
        <f ca="1" t="shared" si="128"/>
        <v/>
      </c>
      <c r="O2109" s="98" t="str">
        <f ca="1">IF(A2109="","",IF(ISERROR(MATCH($I2109,SorP!B:B,0)),"",INDIRECT("'SorP'!$A$"&amp;MATCH($N2109&amp;$I2109,SorP!C:C,0))))</f>
        <v/>
      </c>
      <c r="P2109" s="99"/>
      <c r="Q2109" s="74" t="str">
        <f t="shared" si="129"/>
        <v/>
      </c>
      <c r="R2109" s="74" t="b">
        <f t="shared" si="130"/>
        <v>1</v>
      </c>
      <c r="S2109" s="74" t="str">
        <f t="shared" si="131"/>
        <v/>
      </c>
    </row>
    <row r="2110" s="74" customFormat="1" ht="20.15" customHeight="1" spans="1:19">
      <c r="A2110" s="95"/>
      <c r="B2110" s="95"/>
      <c r="C2110" s="95"/>
      <c r="D2110" s="95"/>
      <c r="E2110" s="95"/>
      <c r="F2110" s="95"/>
      <c r="G2110" s="96"/>
      <c r="H2110" s="96"/>
      <c r="I2110" s="97"/>
      <c r="J2110" s="97"/>
      <c r="K2110" s="97"/>
      <c r="L2110" s="97"/>
      <c r="M2110" s="97"/>
      <c r="N2110" s="98" t="str">
        <f ca="1" t="shared" si="128"/>
        <v/>
      </c>
      <c r="O2110" s="98" t="str">
        <f ca="1">IF(A2110="","",IF(ISERROR(MATCH($I2110,SorP!B:B,0)),"",INDIRECT("'SorP'!$A$"&amp;MATCH($N2110&amp;$I2110,SorP!C:C,0))))</f>
        <v/>
      </c>
      <c r="P2110" s="99"/>
      <c r="Q2110" s="74" t="str">
        <f t="shared" si="129"/>
        <v/>
      </c>
      <c r="R2110" s="74" t="b">
        <f t="shared" si="130"/>
        <v>1</v>
      </c>
      <c r="S2110" s="74" t="str">
        <f t="shared" si="131"/>
        <v/>
      </c>
    </row>
    <row r="2111" s="74" customFormat="1" ht="20.15" customHeight="1" spans="1:19">
      <c r="A2111" s="95"/>
      <c r="B2111" s="95"/>
      <c r="C2111" s="95"/>
      <c r="D2111" s="95"/>
      <c r="E2111" s="95"/>
      <c r="F2111" s="95"/>
      <c r="G2111" s="96"/>
      <c r="H2111" s="96"/>
      <c r="I2111" s="97"/>
      <c r="J2111" s="97"/>
      <c r="K2111" s="97"/>
      <c r="L2111" s="97"/>
      <c r="M2111" s="97"/>
      <c r="N2111" s="98" t="str">
        <f ca="1" t="shared" si="128"/>
        <v/>
      </c>
      <c r="O2111" s="98" t="str">
        <f ca="1">IF(A2111="","",IF(ISERROR(MATCH($I2111,SorP!B:B,0)),"",INDIRECT("'SorP'!$A$"&amp;MATCH($N2111&amp;$I2111,SorP!C:C,0))))</f>
        <v/>
      </c>
      <c r="P2111" s="99"/>
      <c r="Q2111" s="74" t="str">
        <f t="shared" si="129"/>
        <v/>
      </c>
      <c r="R2111" s="74" t="b">
        <f t="shared" si="130"/>
        <v>1</v>
      </c>
      <c r="S2111" s="74" t="str">
        <f t="shared" si="131"/>
        <v/>
      </c>
    </row>
    <row r="2112" s="74" customFormat="1" ht="20.15" customHeight="1" spans="1:19">
      <c r="A2112" s="95"/>
      <c r="B2112" s="95"/>
      <c r="C2112" s="95"/>
      <c r="D2112" s="95"/>
      <c r="E2112" s="95"/>
      <c r="F2112" s="95"/>
      <c r="G2112" s="96"/>
      <c r="H2112" s="96"/>
      <c r="I2112" s="97"/>
      <c r="J2112" s="97"/>
      <c r="K2112" s="97"/>
      <c r="L2112" s="97"/>
      <c r="M2112" s="97"/>
      <c r="N2112" s="98" t="str">
        <f ca="1" t="shared" si="128"/>
        <v/>
      </c>
      <c r="O2112" s="98" t="str">
        <f ca="1">IF(A2112="","",IF(ISERROR(MATCH($I2112,SorP!B:B,0)),"",INDIRECT("'SorP'!$A$"&amp;MATCH($N2112&amp;$I2112,SorP!C:C,0))))</f>
        <v/>
      </c>
      <c r="P2112" s="99"/>
      <c r="Q2112" s="74" t="str">
        <f t="shared" si="129"/>
        <v/>
      </c>
      <c r="R2112" s="74" t="b">
        <f t="shared" si="130"/>
        <v>1</v>
      </c>
      <c r="S2112" s="74" t="str">
        <f t="shared" si="131"/>
        <v/>
      </c>
    </row>
    <row r="2113" s="74" customFormat="1" ht="20.15" customHeight="1" spans="1:19">
      <c r="A2113" s="95"/>
      <c r="B2113" s="95"/>
      <c r="C2113" s="95"/>
      <c r="D2113" s="95"/>
      <c r="E2113" s="95"/>
      <c r="F2113" s="95"/>
      <c r="G2113" s="96"/>
      <c r="H2113" s="96"/>
      <c r="I2113" s="97"/>
      <c r="J2113" s="97"/>
      <c r="K2113" s="97"/>
      <c r="L2113" s="97"/>
      <c r="M2113" s="97"/>
      <c r="N2113" s="98" t="str">
        <f ca="1" t="shared" si="128"/>
        <v/>
      </c>
      <c r="O2113" s="98" t="str">
        <f ca="1">IF(A2113="","",IF(ISERROR(MATCH($I2113,SorP!B:B,0)),"",INDIRECT("'SorP'!$A$"&amp;MATCH($N2113&amp;$I2113,SorP!C:C,0))))</f>
        <v/>
      </c>
      <c r="P2113" s="99"/>
      <c r="Q2113" s="74" t="str">
        <f t="shared" si="129"/>
        <v/>
      </c>
      <c r="R2113" s="74" t="b">
        <f t="shared" si="130"/>
        <v>1</v>
      </c>
      <c r="S2113" s="74" t="str">
        <f t="shared" si="131"/>
        <v/>
      </c>
    </row>
    <row r="2114" s="74" customFormat="1" ht="20.15" customHeight="1" spans="1:19">
      <c r="A2114" s="95"/>
      <c r="B2114" s="95"/>
      <c r="C2114" s="95"/>
      <c r="D2114" s="95"/>
      <c r="E2114" s="95"/>
      <c r="F2114" s="95"/>
      <c r="G2114" s="96"/>
      <c r="H2114" s="96"/>
      <c r="I2114" s="97"/>
      <c r="J2114" s="97"/>
      <c r="K2114" s="97"/>
      <c r="L2114" s="97"/>
      <c r="M2114" s="97"/>
      <c r="N2114" s="98" t="str">
        <f ca="1" t="shared" si="128"/>
        <v/>
      </c>
      <c r="O2114" s="98" t="str">
        <f ca="1">IF(A2114="","",IF(ISERROR(MATCH($I2114,SorP!B:B,0)),"",INDIRECT("'SorP'!$A$"&amp;MATCH($N2114&amp;$I2114,SorP!C:C,0))))</f>
        <v/>
      </c>
      <c r="P2114" s="99"/>
      <c r="Q2114" s="74" t="str">
        <f t="shared" si="129"/>
        <v/>
      </c>
      <c r="R2114" s="74" t="b">
        <f t="shared" si="130"/>
        <v>1</v>
      </c>
      <c r="S2114" s="74" t="str">
        <f t="shared" si="131"/>
        <v/>
      </c>
    </row>
    <row r="2115" s="74" customFormat="1" ht="20.15" customHeight="1" spans="1:19">
      <c r="A2115" s="95"/>
      <c r="B2115" s="95"/>
      <c r="C2115" s="95"/>
      <c r="D2115" s="95"/>
      <c r="E2115" s="95"/>
      <c r="F2115" s="95"/>
      <c r="G2115" s="96"/>
      <c r="H2115" s="96"/>
      <c r="I2115" s="97"/>
      <c r="J2115" s="97"/>
      <c r="K2115" s="97"/>
      <c r="L2115" s="97"/>
      <c r="M2115" s="97"/>
      <c r="N2115" s="98" t="str">
        <f ca="1" t="shared" si="128"/>
        <v/>
      </c>
      <c r="O2115" s="98" t="str">
        <f ca="1">IF(A2115="","",IF(ISERROR(MATCH($I2115,SorP!B:B,0)),"",INDIRECT("'SorP'!$A$"&amp;MATCH($N2115&amp;$I2115,SorP!C:C,0))))</f>
        <v/>
      </c>
      <c r="P2115" s="99"/>
      <c r="Q2115" s="74" t="str">
        <f t="shared" si="129"/>
        <v/>
      </c>
      <c r="R2115" s="74" t="b">
        <f t="shared" si="130"/>
        <v>1</v>
      </c>
      <c r="S2115" s="74" t="str">
        <f t="shared" si="131"/>
        <v/>
      </c>
    </row>
    <row r="2116" s="74" customFormat="1" ht="20.15" customHeight="1" spans="1:19">
      <c r="A2116" s="95"/>
      <c r="B2116" s="95"/>
      <c r="C2116" s="95"/>
      <c r="D2116" s="95"/>
      <c r="E2116" s="95"/>
      <c r="F2116" s="95"/>
      <c r="G2116" s="96"/>
      <c r="H2116" s="96"/>
      <c r="I2116" s="97"/>
      <c r="J2116" s="97"/>
      <c r="K2116" s="97"/>
      <c r="L2116" s="97"/>
      <c r="M2116" s="97"/>
      <c r="N2116" s="98" t="str">
        <f ca="1" t="shared" si="128"/>
        <v/>
      </c>
      <c r="O2116" s="98" t="str">
        <f ca="1">IF(A2116="","",IF(ISERROR(MATCH($I2116,SorP!B:B,0)),"",INDIRECT("'SorP'!$A$"&amp;MATCH($N2116&amp;$I2116,SorP!C:C,0))))</f>
        <v/>
      </c>
      <c r="P2116" s="99"/>
      <c r="Q2116" s="74" t="str">
        <f t="shared" si="129"/>
        <v/>
      </c>
      <c r="R2116" s="74" t="b">
        <f t="shared" si="130"/>
        <v>1</v>
      </c>
      <c r="S2116" s="74" t="str">
        <f t="shared" si="131"/>
        <v/>
      </c>
    </row>
    <row r="2117" s="74" customFormat="1" ht="20.15" customHeight="1" spans="1:19">
      <c r="A2117" s="95"/>
      <c r="B2117" s="95"/>
      <c r="C2117" s="95"/>
      <c r="D2117" s="95"/>
      <c r="E2117" s="95"/>
      <c r="F2117" s="95"/>
      <c r="G2117" s="96"/>
      <c r="H2117" s="96"/>
      <c r="I2117" s="97"/>
      <c r="J2117" s="97"/>
      <c r="K2117" s="97"/>
      <c r="L2117" s="97"/>
      <c r="M2117" s="97"/>
      <c r="N2117" s="98" t="str">
        <f ca="1" t="shared" ref="N2117:N2180" si="132">IF(A2117="","",IF(ISERROR(MATCH($F2117,CL,0)),"Unknown",INDIRECT("'C'!$A$"&amp;MATCH($F2117,CL,0)+1)))</f>
        <v/>
      </c>
      <c r="O2117" s="98" t="str">
        <f ca="1">IF(A2117="","",IF(ISERROR(MATCH($I2117,SorP!B:B,0)),"",INDIRECT("'SorP'!$A$"&amp;MATCH($N2117&amp;$I2117,SorP!C:C,0))))</f>
        <v/>
      </c>
      <c r="P2117" s="99"/>
      <c r="Q2117" s="74" t="str">
        <f t="shared" ref="Q2117:Q2180" si="133">A2117&amp;B2117</f>
        <v/>
      </c>
      <c r="R2117" s="74" t="b">
        <f t="shared" ref="R2117:R2180" si="134">OR(ISBLANK(B2117),ISBLANK(C2117))</f>
        <v>1</v>
      </c>
      <c r="S2117" s="74" t="str">
        <f t="shared" ref="S2117:S2180" si="135">IF(R2117,"",A2117&amp;"+")</f>
        <v/>
      </c>
    </row>
    <row r="2118" s="74" customFormat="1" ht="20.15" customHeight="1" spans="1:19">
      <c r="A2118" s="95"/>
      <c r="B2118" s="95"/>
      <c r="C2118" s="95"/>
      <c r="D2118" s="95"/>
      <c r="E2118" s="95"/>
      <c r="F2118" s="95"/>
      <c r="G2118" s="96"/>
      <c r="H2118" s="96"/>
      <c r="I2118" s="97"/>
      <c r="J2118" s="97"/>
      <c r="K2118" s="97"/>
      <c r="L2118" s="97"/>
      <c r="M2118" s="97"/>
      <c r="N2118" s="98" t="str">
        <f ca="1" t="shared" si="132"/>
        <v/>
      </c>
      <c r="O2118" s="98" t="str">
        <f ca="1">IF(A2118="","",IF(ISERROR(MATCH($I2118,SorP!B:B,0)),"",INDIRECT("'SorP'!$A$"&amp;MATCH($N2118&amp;$I2118,SorP!C:C,0))))</f>
        <v/>
      </c>
      <c r="P2118" s="99"/>
      <c r="Q2118" s="74" t="str">
        <f t="shared" si="133"/>
        <v/>
      </c>
      <c r="R2118" s="74" t="b">
        <f t="shared" si="134"/>
        <v>1</v>
      </c>
      <c r="S2118" s="74" t="str">
        <f t="shared" si="135"/>
        <v/>
      </c>
    </row>
    <row r="2119" s="74" customFormat="1" ht="20.15" customHeight="1" spans="1:19">
      <c r="A2119" s="95"/>
      <c r="B2119" s="95"/>
      <c r="C2119" s="95"/>
      <c r="D2119" s="95"/>
      <c r="E2119" s="95"/>
      <c r="F2119" s="95"/>
      <c r="G2119" s="96"/>
      <c r="H2119" s="96"/>
      <c r="I2119" s="97"/>
      <c r="J2119" s="97"/>
      <c r="K2119" s="97"/>
      <c r="L2119" s="97"/>
      <c r="M2119" s="97"/>
      <c r="N2119" s="98" t="str">
        <f ca="1" t="shared" si="132"/>
        <v/>
      </c>
      <c r="O2119" s="98" t="str">
        <f ca="1">IF(A2119="","",IF(ISERROR(MATCH($I2119,SorP!B:B,0)),"",INDIRECT("'SorP'!$A$"&amp;MATCH($N2119&amp;$I2119,SorP!C:C,0))))</f>
        <v/>
      </c>
      <c r="P2119" s="99"/>
      <c r="Q2119" s="74" t="str">
        <f t="shared" si="133"/>
        <v/>
      </c>
      <c r="R2119" s="74" t="b">
        <f t="shared" si="134"/>
        <v>1</v>
      </c>
      <c r="S2119" s="74" t="str">
        <f t="shared" si="135"/>
        <v/>
      </c>
    </row>
    <row r="2120" s="74" customFormat="1" ht="20.15" customHeight="1" spans="1:19">
      <c r="A2120" s="95"/>
      <c r="B2120" s="95"/>
      <c r="C2120" s="95"/>
      <c r="D2120" s="95"/>
      <c r="E2120" s="95"/>
      <c r="F2120" s="95"/>
      <c r="G2120" s="96"/>
      <c r="H2120" s="96"/>
      <c r="I2120" s="97"/>
      <c r="J2120" s="97"/>
      <c r="K2120" s="97"/>
      <c r="L2120" s="97"/>
      <c r="M2120" s="97"/>
      <c r="N2120" s="98" t="str">
        <f ca="1" t="shared" si="132"/>
        <v/>
      </c>
      <c r="O2120" s="98" t="str">
        <f ca="1">IF(A2120="","",IF(ISERROR(MATCH($I2120,SorP!B:B,0)),"",INDIRECT("'SorP'!$A$"&amp;MATCH($N2120&amp;$I2120,SorP!C:C,0))))</f>
        <v/>
      </c>
      <c r="P2120" s="99"/>
      <c r="Q2120" s="74" t="str">
        <f t="shared" si="133"/>
        <v/>
      </c>
      <c r="R2120" s="74" t="b">
        <f t="shared" si="134"/>
        <v>1</v>
      </c>
      <c r="S2120" s="74" t="str">
        <f t="shared" si="135"/>
        <v/>
      </c>
    </row>
    <row r="2121" s="74" customFormat="1" ht="20.15" customHeight="1" spans="1:19">
      <c r="A2121" s="95"/>
      <c r="B2121" s="95"/>
      <c r="C2121" s="95"/>
      <c r="D2121" s="95"/>
      <c r="E2121" s="95"/>
      <c r="F2121" s="95"/>
      <c r="G2121" s="96"/>
      <c r="H2121" s="96"/>
      <c r="I2121" s="97"/>
      <c r="J2121" s="97"/>
      <c r="K2121" s="97"/>
      <c r="L2121" s="97"/>
      <c r="M2121" s="97"/>
      <c r="N2121" s="98" t="str">
        <f ca="1" t="shared" si="132"/>
        <v/>
      </c>
      <c r="O2121" s="98" t="str">
        <f ca="1">IF(A2121="","",IF(ISERROR(MATCH($I2121,SorP!B:B,0)),"",INDIRECT("'SorP'!$A$"&amp;MATCH($N2121&amp;$I2121,SorP!C:C,0))))</f>
        <v/>
      </c>
      <c r="P2121" s="99"/>
      <c r="Q2121" s="74" t="str">
        <f t="shared" si="133"/>
        <v/>
      </c>
      <c r="R2121" s="74" t="b">
        <f t="shared" si="134"/>
        <v>1</v>
      </c>
      <c r="S2121" s="74" t="str">
        <f t="shared" si="135"/>
        <v/>
      </c>
    </row>
    <row r="2122" s="74" customFormat="1" ht="20.15" customHeight="1" spans="1:19">
      <c r="A2122" s="95"/>
      <c r="B2122" s="95"/>
      <c r="C2122" s="95"/>
      <c r="D2122" s="95"/>
      <c r="E2122" s="95"/>
      <c r="F2122" s="95"/>
      <c r="G2122" s="96"/>
      <c r="H2122" s="96"/>
      <c r="I2122" s="97"/>
      <c r="J2122" s="97"/>
      <c r="K2122" s="97"/>
      <c r="L2122" s="97"/>
      <c r="M2122" s="97"/>
      <c r="N2122" s="98" t="str">
        <f ca="1" t="shared" si="132"/>
        <v/>
      </c>
      <c r="O2122" s="98" t="str">
        <f ca="1">IF(A2122="","",IF(ISERROR(MATCH($I2122,SorP!B:B,0)),"",INDIRECT("'SorP'!$A$"&amp;MATCH($N2122&amp;$I2122,SorP!C:C,0))))</f>
        <v/>
      </c>
      <c r="P2122" s="99"/>
      <c r="Q2122" s="74" t="str">
        <f t="shared" si="133"/>
        <v/>
      </c>
      <c r="R2122" s="74" t="b">
        <f t="shared" si="134"/>
        <v>1</v>
      </c>
      <c r="S2122" s="74" t="str">
        <f t="shared" si="135"/>
        <v/>
      </c>
    </row>
    <row r="2123" s="74" customFormat="1" ht="20.15" customHeight="1" spans="1:19">
      <c r="A2123" s="95"/>
      <c r="B2123" s="95"/>
      <c r="C2123" s="95"/>
      <c r="D2123" s="95"/>
      <c r="E2123" s="95"/>
      <c r="F2123" s="95"/>
      <c r="G2123" s="96"/>
      <c r="H2123" s="96"/>
      <c r="I2123" s="97"/>
      <c r="J2123" s="97"/>
      <c r="K2123" s="97"/>
      <c r="L2123" s="97"/>
      <c r="M2123" s="97"/>
      <c r="N2123" s="98" t="str">
        <f ca="1" t="shared" si="132"/>
        <v/>
      </c>
      <c r="O2123" s="98" t="str">
        <f ca="1">IF(A2123="","",IF(ISERROR(MATCH($I2123,SorP!B:B,0)),"",INDIRECT("'SorP'!$A$"&amp;MATCH($N2123&amp;$I2123,SorP!C:C,0))))</f>
        <v/>
      </c>
      <c r="P2123" s="99"/>
      <c r="Q2123" s="74" t="str">
        <f t="shared" si="133"/>
        <v/>
      </c>
      <c r="R2123" s="74" t="b">
        <f t="shared" si="134"/>
        <v>1</v>
      </c>
      <c r="S2123" s="74" t="str">
        <f t="shared" si="135"/>
        <v/>
      </c>
    </row>
    <row r="2124" s="74" customFormat="1" ht="20.15" customHeight="1" spans="1:19">
      <c r="A2124" s="95"/>
      <c r="B2124" s="95"/>
      <c r="C2124" s="95"/>
      <c r="D2124" s="95"/>
      <c r="E2124" s="95"/>
      <c r="F2124" s="95"/>
      <c r="G2124" s="96"/>
      <c r="H2124" s="96"/>
      <c r="I2124" s="97"/>
      <c r="J2124" s="97"/>
      <c r="K2124" s="97"/>
      <c r="L2124" s="97"/>
      <c r="M2124" s="97"/>
      <c r="N2124" s="98" t="str">
        <f ca="1" t="shared" si="132"/>
        <v/>
      </c>
      <c r="O2124" s="98" t="str">
        <f ca="1">IF(A2124="","",IF(ISERROR(MATCH($I2124,SorP!B:B,0)),"",INDIRECT("'SorP'!$A$"&amp;MATCH($N2124&amp;$I2124,SorP!C:C,0))))</f>
        <v/>
      </c>
      <c r="P2124" s="99"/>
      <c r="Q2124" s="74" t="str">
        <f t="shared" si="133"/>
        <v/>
      </c>
      <c r="R2124" s="74" t="b">
        <f t="shared" si="134"/>
        <v>1</v>
      </c>
      <c r="S2124" s="74" t="str">
        <f t="shared" si="135"/>
        <v/>
      </c>
    </row>
    <row r="2125" s="74" customFormat="1" ht="20.15" customHeight="1" spans="1:19">
      <c r="A2125" s="95"/>
      <c r="B2125" s="95"/>
      <c r="C2125" s="95"/>
      <c r="D2125" s="95"/>
      <c r="E2125" s="95"/>
      <c r="F2125" s="95"/>
      <c r="G2125" s="96"/>
      <c r="H2125" s="96"/>
      <c r="I2125" s="97"/>
      <c r="J2125" s="97"/>
      <c r="K2125" s="97"/>
      <c r="L2125" s="97"/>
      <c r="M2125" s="97"/>
      <c r="N2125" s="98" t="str">
        <f ca="1" t="shared" si="132"/>
        <v/>
      </c>
      <c r="O2125" s="98" t="str">
        <f ca="1">IF(A2125="","",IF(ISERROR(MATCH($I2125,SorP!B:B,0)),"",INDIRECT("'SorP'!$A$"&amp;MATCH($N2125&amp;$I2125,SorP!C:C,0))))</f>
        <v/>
      </c>
      <c r="P2125" s="99"/>
      <c r="Q2125" s="74" t="str">
        <f t="shared" si="133"/>
        <v/>
      </c>
      <c r="R2125" s="74" t="b">
        <f t="shared" si="134"/>
        <v>1</v>
      </c>
      <c r="S2125" s="74" t="str">
        <f t="shared" si="135"/>
        <v/>
      </c>
    </row>
    <row r="2126" s="74" customFormat="1" ht="20.15" customHeight="1" spans="1:19">
      <c r="A2126" s="95"/>
      <c r="B2126" s="95"/>
      <c r="C2126" s="95"/>
      <c r="D2126" s="95"/>
      <c r="E2126" s="95"/>
      <c r="F2126" s="95"/>
      <c r="G2126" s="96"/>
      <c r="H2126" s="96"/>
      <c r="I2126" s="97"/>
      <c r="J2126" s="97"/>
      <c r="K2126" s="97"/>
      <c r="L2126" s="97"/>
      <c r="M2126" s="97"/>
      <c r="N2126" s="98" t="str">
        <f ca="1" t="shared" si="132"/>
        <v/>
      </c>
      <c r="O2126" s="98" t="str">
        <f ca="1">IF(A2126="","",IF(ISERROR(MATCH($I2126,SorP!B:B,0)),"",INDIRECT("'SorP'!$A$"&amp;MATCH($N2126&amp;$I2126,SorP!C:C,0))))</f>
        <v/>
      </c>
      <c r="P2126" s="99"/>
      <c r="Q2126" s="74" t="str">
        <f t="shared" si="133"/>
        <v/>
      </c>
      <c r="R2126" s="74" t="b">
        <f t="shared" si="134"/>
        <v>1</v>
      </c>
      <c r="S2126" s="74" t="str">
        <f t="shared" si="135"/>
        <v/>
      </c>
    </row>
    <row r="2127" s="74" customFormat="1" ht="20.15" customHeight="1" spans="1:19">
      <c r="A2127" s="95"/>
      <c r="B2127" s="95"/>
      <c r="C2127" s="95"/>
      <c r="D2127" s="95"/>
      <c r="E2127" s="95"/>
      <c r="F2127" s="95"/>
      <c r="G2127" s="96"/>
      <c r="H2127" s="96"/>
      <c r="I2127" s="97"/>
      <c r="J2127" s="97"/>
      <c r="K2127" s="97"/>
      <c r="L2127" s="97"/>
      <c r="M2127" s="97"/>
      <c r="N2127" s="98" t="str">
        <f ca="1" t="shared" si="132"/>
        <v/>
      </c>
      <c r="O2127" s="98" t="str">
        <f ca="1">IF(A2127="","",IF(ISERROR(MATCH($I2127,SorP!B:B,0)),"",INDIRECT("'SorP'!$A$"&amp;MATCH($N2127&amp;$I2127,SorP!C:C,0))))</f>
        <v/>
      </c>
      <c r="P2127" s="99"/>
      <c r="Q2127" s="74" t="str">
        <f t="shared" si="133"/>
        <v/>
      </c>
      <c r="R2127" s="74" t="b">
        <f t="shared" si="134"/>
        <v>1</v>
      </c>
      <c r="S2127" s="74" t="str">
        <f t="shared" si="135"/>
        <v/>
      </c>
    </row>
    <row r="2128" s="74" customFormat="1" ht="20.15" customHeight="1" spans="1:19">
      <c r="A2128" s="95"/>
      <c r="B2128" s="95"/>
      <c r="C2128" s="95"/>
      <c r="D2128" s="95"/>
      <c r="E2128" s="95"/>
      <c r="F2128" s="95"/>
      <c r="G2128" s="96"/>
      <c r="H2128" s="96"/>
      <c r="I2128" s="97"/>
      <c r="J2128" s="97"/>
      <c r="K2128" s="97"/>
      <c r="L2128" s="97"/>
      <c r="M2128" s="97"/>
      <c r="N2128" s="98" t="str">
        <f ca="1" t="shared" si="132"/>
        <v/>
      </c>
      <c r="O2128" s="98" t="str">
        <f ca="1">IF(A2128="","",IF(ISERROR(MATCH($I2128,SorP!B:B,0)),"",INDIRECT("'SorP'!$A$"&amp;MATCH($N2128&amp;$I2128,SorP!C:C,0))))</f>
        <v/>
      </c>
      <c r="P2128" s="99"/>
      <c r="Q2128" s="74" t="str">
        <f t="shared" si="133"/>
        <v/>
      </c>
      <c r="R2128" s="74" t="b">
        <f t="shared" si="134"/>
        <v>1</v>
      </c>
      <c r="S2128" s="74" t="str">
        <f t="shared" si="135"/>
        <v/>
      </c>
    </row>
    <row r="2129" s="74" customFormat="1" ht="20.15" customHeight="1" spans="1:19">
      <c r="A2129" s="95"/>
      <c r="B2129" s="95"/>
      <c r="C2129" s="95"/>
      <c r="D2129" s="95"/>
      <c r="E2129" s="95"/>
      <c r="F2129" s="95"/>
      <c r="G2129" s="96"/>
      <c r="H2129" s="96"/>
      <c r="I2129" s="97"/>
      <c r="J2129" s="97"/>
      <c r="K2129" s="97"/>
      <c r="L2129" s="97"/>
      <c r="M2129" s="97"/>
      <c r="N2129" s="98" t="str">
        <f ca="1" t="shared" si="132"/>
        <v/>
      </c>
      <c r="O2129" s="98" t="str">
        <f ca="1">IF(A2129="","",IF(ISERROR(MATCH($I2129,SorP!B:B,0)),"",INDIRECT("'SorP'!$A$"&amp;MATCH($N2129&amp;$I2129,SorP!C:C,0))))</f>
        <v/>
      </c>
      <c r="P2129" s="99"/>
      <c r="Q2129" s="74" t="str">
        <f t="shared" si="133"/>
        <v/>
      </c>
      <c r="R2129" s="74" t="b">
        <f t="shared" si="134"/>
        <v>1</v>
      </c>
      <c r="S2129" s="74" t="str">
        <f t="shared" si="135"/>
        <v/>
      </c>
    </row>
    <row r="2130" s="74" customFormat="1" ht="20.15" customHeight="1" spans="1:19">
      <c r="A2130" s="95"/>
      <c r="B2130" s="95"/>
      <c r="C2130" s="95"/>
      <c r="D2130" s="95"/>
      <c r="E2130" s="95"/>
      <c r="F2130" s="95"/>
      <c r="G2130" s="96"/>
      <c r="H2130" s="96"/>
      <c r="I2130" s="97"/>
      <c r="J2130" s="97"/>
      <c r="K2130" s="97"/>
      <c r="L2130" s="97"/>
      <c r="M2130" s="97"/>
      <c r="N2130" s="98" t="str">
        <f ca="1" t="shared" si="132"/>
        <v/>
      </c>
      <c r="O2130" s="98" t="str">
        <f ca="1">IF(A2130="","",IF(ISERROR(MATCH($I2130,SorP!B:B,0)),"",INDIRECT("'SorP'!$A$"&amp;MATCH($N2130&amp;$I2130,SorP!C:C,0))))</f>
        <v/>
      </c>
      <c r="P2130" s="99"/>
      <c r="Q2130" s="74" t="str">
        <f t="shared" si="133"/>
        <v/>
      </c>
      <c r="R2130" s="74" t="b">
        <f t="shared" si="134"/>
        <v>1</v>
      </c>
      <c r="S2130" s="74" t="str">
        <f t="shared" si="135"/>
        <v/>
      </c>
    </row>
    <row r="2131" s="74" customFormat="1" ht="20.15" customHeight="1" spans="1:19">
      <c r="A2131" s="95"/>
      <c r="B2131" s="95"/>
      <c r="C2131" s="95"/>
      <c r="D2131" s="95"/>
      <c r="E2131" s="95"/>
      <c r="F2131" s="95"/>
      <c r="G2131" s="96"/>
      <c r="H2131" s="96"/>
      <c r="I2131" s="97"/>
      <c r="J2131" s="97"/>
      <c r="K2131" s="97"/>
      <c r="L2131" s="97"/>
      <c r="M2131" s="97"/>
      <c r="N2131" s="98" t="str">
        <f ca="1" t="shared" si="132"/>
        <v/>
      </c>
      <c r="O2131" s="98" t="str">
        <f ca="1">IF(A2131="","",IF(ISERROR(MATCH($I2131,SorP!B:B,0)),"",INDIRECT("'SorP'!$A$"&amp;MATCH($N2131&amp;$I2131,SorP!C:C,0))))</f>
        <v/>
      </c>
      <c r="P2131" s="99"/>
      <c r="Q2131" s="74" t="str">
        <f t="shared" si="133"/>
        <v/>
      </c>
      <c r="R2131" s="74" t="b">
        <f t="shared" si="134"/>
        <v>1</v>
      </c>
      <c r="S2131" s="74" t="str">
        <f t="shared" si="135"/>
        <v/>
      </c>
    </row>
    <row r="2132" s="74" customFormat="1" ht="20.15" customHeight="1" spans="1:19">
      <c r="A2132" s="95"/>
      <c r="B2132" s="95"/>
      <c r="C2132" s="95"/>
      <c r="D2132" s="95"/>
      <c r="E2132" s="95"/>
      <c r="F2132" s="95"/>
      <c r="G2132" s="96"/>
      <c r="H2132" s="96"/>
      <c r="I2132" s="97"/>
      <c r="J2132" s="97"/>
      <c r="K2132" s="97"/>
      <c r="L2132" s="97"/>
      <c r="M2132" s="97"/>
      <c r="N2132" s="98" t="str">
        <f ca="1" t="shared" si="132"/>
        <v/>
      </c>
      <c r="O2132" s="98" t="str">
        <f ca="1">IF(A2132="","",IF(ISERROR(MATCH($I2132,SorP!B:B,0)),"",INDIRECT("'SorP'!$A$"&amp;MATCH($N2132&amp;$I2132,SorP!C:C,0))))</f>
        <v/>
      </c>
      <c r="P2132" s="99"/>
      <c r="Q2132" s="74" t="str">
        <f t="shared" si="133"/>
        <v/>
      </c>
      <c r="R2132" s="74" t="b">
        <f t="shared" si="134"/>
        <v>1</v>
      </c>
      <c r="S2132" s="74" t="str">
        <f t="shared" si="135"/>
        <v/>
      </c>
    </row>
    <row r="2133" s="74" customFormat="1" ht="20.15" customHeight="1" spans="1:19">
      <c r="A2133" s="95"/>
      <c r="B2133" s="95"/>
      <c r="C2133" s="95"/>
      <c r="D2133" s="95"/>
      <c r="E2133" s="95"/>
      <c r="F2133" s="95"/>
      <c r="G2133" s="96"/>
      <c r="H2133" s="96"/>
      <c r="I2133" s="97"/>
      <c r="J2133" s="97"/>
      <c r="K2133" s="97"/>
      <c r="L2133" s="97"/>
      <c r="M2133" s="97"/>
      <c r="N2133" s="98" t="str">
        <f ca="1" t="shared" si="132"/>
        <v/>
      </c>
      <c r="O2133" s="98" t="str">
        <f ca="1">IF(A2133="","",IF(ISERROR(MATCH($I2133,SorP!B:B,0)),"",INDIRECT("'SorP'!$A$"&amp;MATCH($N2133&amp;$I2133,SorP!C:C,0))))</f>
        <v/>
      </c>
      <c r="P2133" s="99"/>
      <c r="Q2133" s="74" t="str">
        <f t="shared" si="133"/>
        <v/>
      </c>
      <c r="R2133" s="74" t="b">
        <f t="shared" si="134"/>
        <v>1</v>
      </c>
      <c r="S2133" s="74" t="str">
        <f t="shared" si="135"/>
        <v/>
      </c>
    </row>
    <row r="2134" s="74" customFormat="1" ht="20.15" customHeight="1" spans="1:19">
      <c r="A2134" s="95"/>
      <c r="B2134" s="95"/>
      <c r="C2134" s="95"/>
      <c r="D2134" s="95"/>
      <c r="E2134" s="95"/>
      <c r="F2134" s="95"/>
      <c r="G2134" s="96"/>
      <c r="H2134" s="96"/>
      <c r="I2134" s="97"/>
      <c r="J2134" s="97"/>
      <c r="K2134" s="97"/>
      <c r="L2134" s="97"/>
      <c r="M2134" s="97"/>
      <c r="N2134" s="98" t="str">
        <f ca="1" t="shared" si="132"/>
        <v/>
      </c>
      <c r="O2134" s="98" t="str">
        <f ca="1">IF(A2134="","",IF(ISERROR(MATCH($I2134,SorP!B:B,0)),"",INDIRECT("'SorP'!$A$"&amp;MATCH($N2134&amp;$I2134,SorP!C:C,0))))</f>
        <v/>
      </c>
      <c r="P2134" s="99"/>
      <c r="Q2134" s="74" t="str">
        <f t="shared" si="133"/>
        <v/>
      </c>
      <c r="R2134" s="74" t="b">
        <f t="shared" si="134"/>
        <v>1</v>
      </c>
      <c r="S2134" s="74" t="str">
        <f t="shared" si="135"/>
        <v/>
      </c>
    </row>
    <row r="2135" s="74" customFormat="1" ht="20.15" customHeight="1" spans="1:19">
      <c r="A2135" s="95"/>
      <c r="B2135" s="95"/>
      <c r="C2135" s="95"/>
      <c r="D2135" s="95"/>
      <c r="E2135" s="95"/>
      <c r="F2135" s="95"/>
      <c r="G2135" s="96"/>
      <c r="H2135" s="96"/>
      <c r="I2135" s="97"/>
      <c r="J2135" s="97"/>
      <c r="K2135" s="97"/>
      <c r="L2135" s="97"/>
      <c r="M2135" s="97"/>
      <c r="N2135" s="98" t="str">
        <f ca="1" t="shared" si="132"/>
        <v/>
      </c>
      <c r="O2135" s="98" t="str">
        <f ca="1">IF(A2135="","",IF(ISERROR(MATCH($I2135,SorP!B:B,0)),"",INDIRECT("'SorP'!$A$"&amp;MATCH($N2135&amp;$I2135,SorP!C:C,0))))</f>
        <v/>
      </c>
      <c r="P2135" s="99"/>
      <c r="Q2135" s="74" t="str">
        <f t="shared" si="133"/>
        <v/>
      </c>
      <c r="R2135" s="74" t="b">
        <f t="shared" si="134"/>
        <v>1</v>
      </c>
      <c r="S2135" s="74" t="str">
        <f t="shared" si="135"/>
        <v/>
      </c>
    </row>
    <row r="2136" s="74" customFormat="1" ht="20.15" customHeight="1" spans="1:19">
      <c r="A2136" s="95"/>
      <c r="B2136" s="95"/>
      <c r="C2136" s="95"/>
      <c r="D2136" s="95"/>
      <c r="E2136" s="95"/>
      <c r="F2136" s="95"/>
      <c r="G2136" s="96"/>
      <c r="H2136" s="96"/>
      <c r="I2136" s="97"/>
      <c r="J2136" s="97"/>
      <c r="K2136" s="97"/>
      <c r="L2136" s="97"/>
      <c r="M2136" s="97"/>
      <c r="N2136" s="98" t="str">
        <f ca="1" t="shared" si="132"/>
        <v/>
      </c>
      <c r="O2136" s="98" t="str">
        <f ca="1">IF(A2136="","",IF(ISERROR(MATCH($I2136,SorP!B:B,0)),"",INDIRECT("'SorP'!$A$"&amp;MATCH($N2136&amp;$I2136,SorP!C:C,0))))</f>
        <v/>
      </c>
      <c r="P2136" s="99"/>
      <c r="Q2136" s="74" t="str">
        <f t="shared" si="133"/>
        <v/>
      </c>
      <c r="R2136" s="74" t="b">
        <f t="shared" si="134"/>
        <v>1</v>
      </c>
      <c r="S2136" s="74" t="str">
        <f t="shared" si="135"/>
        <v/>
      </c>
    </row>
    <row r="2137" s="74" customFormat="1" ht="20.15" customHeight="1" spans="1:19">
      <c r="A2137" s="95"/>
      <c r="B2137" s="95"/>
      <c r="C2137" s="95"/>
      <c r="D2137" s="95"/>
      <c r="E2137" s="95"/>
      <c r="F2137" s="95"/>
      <c r="G2137" s="96"/>
      <c r="H2137" s="96"/>
      <c r="I2137" s="97"/>
      <c r="J2137" s="97"/>
      <c r="K2137" s="97"/>
      <c r="L2137" s="97"/>
      <c r="M2137" s="97"/>
      <c r="N2137" s="98" t="str">
        <f ca="1" t="shared" si="132"/>
        <v/>
      </c>
      <c r="O2137" s="98" t="str">
        <f ca="1">IF(A2137="","",IF(ISERROR(MATCH($I2137,SorP!B:B,0)),"",INDIRECT("'SorP'!$A$"&amp;MATCH($N2137&amp;$I2137,SorP!C:C,0))))</f>
        <v/>
      </c>
      <c r="P2137" s="99"/>
      <c r="Q2137" s="74" t="str">
        <f t="shared" si="133"/>
        <v/>
      </c>
      <c r="R2137" s="74" t="b">
        <f t="shared" si="134"/>
        <v>1</v>
      </c>
      <c r="S2137" s="74" t="str">
        <f t="shared" si="135"/>
        <v/>
      </c>
    </row>
    <row r="2138" s="74" customFormat="1" ht="20.15" customHeight="1" spans="1:19">
      <c r="A2138" s="95"/>
      <c r="B2138" s="95"/>
      <c r="C2138" s="95"/>
      <c r="D2138" s="95"/>
      <c r="E2138" s="95"/>
      <c r="F2138" s="95"/>
      <c r="G2138" s="96"/>
      <c r="H2138" s="96"/>
      <c r="I2138" s="97"/>
      <c r="J2138" s="97"/>
      <c r="K2138" s="97"/>
      <c r="L2138" s="97"/>
      <c r="M2138" s="97"/>
      <c r="N2138" s="98" t="str">
        <f ca="1" t="shared" si="132"/>
        <v/>
      </c>
      <c r="O2138" s="98" t="str">
        <f ca="1">IF(A2138="","",IF(ISERROR(MATCH($I2138,SorP!B:B,0)),"",INDIRECT("'SorP'!$A$"&amp;MATCH($N2138&amp;$I2138,SorP!C:C,0))))</f>
        <v/>
      </c>
      <c r="P2138" s="99"/>
      <c r="Q2138" s="74" t="str">
        <f t="shared" si="133"/>
        <v/>
      </c>
      <c r="R2138" s="74" t="b">
        <f t="shared" si="134"/>
        <v>1</v>
      </c>
      <c r="S2138" s="74" t="str">
        <f t="shared" si="135"/>
        <v/>
      </c>
    </row>
    <row r="2139" s="74" customFormat="1" ht="20.15" customHeight="1" spans="1:19">
      <c r="A2139" s="95"/>
      <c r="B2139" s="95"/>
      <c r="C2139" s="95"/>
      <c r="D2139" s="95"/>
      <c r="E2139" s="95"/>
      <c r="F2139" s="95"/>
      <c r="G2139" s="96"/>
      <c r="H2139" s="96"/>
      <c r="I2139" s="97"/>
      <c r="J2139" s="97"/>
      <c r="K2139" s="97"/>
      <c r="L2139" s="97"/>
      <c r="M2139" s="97"/>
      <c r="N2139" s="98" t="str">
        <f ca="1" t="shared" si="132"/>
        <v/>
      </c>
      <c r="O2139" s="98" t="str">
        <f ca="1">IF(A2139="","",IF(ISERROR(MATCH($I2139,SorP!B:B,0)),"",INDIRECT("'SorP'!$A$"&amp;MATCH($N2139&amp;$I2139,SorP!C:C,0))))</f>
        <v/>
      </c>
      <c r="P2139" s="99"/>
      <c r="Q2139" s="74" t="str">
        <f t="shared" si="133"/>
        <v/>
      </c>
      <c r="R2139" s="74" t="b">
        <f t="shared" si="134"/>
        <v>1</v>
      </c>
      <c r="S2139" s="74" t="str">
        <f t="shared" si="135"/>
        <v/>
      </c>
    </row>
    <row r="2140" s="74" customFormat="1" ht="20.15" customHeight="1" spans="1:19">
      <c r="A2140" s="95"/>
      <c r="B2140" s="95"/>
      <c r="C2140" s="95"/>
      <c r="D2140" s="95"/>
      <c r="E2140" s="95"/>
      <c r="F2140" s="95"/>
      <c r="G2140" s="96"/>
      <c r="H2140" s="96"/>
      <c r="I2140" s="97"/>
      <c r="J2140" s="97"/>
      <c r="K2140" s="97"/>
      <c r="L2140" s="97"/>
      <c r="M2140" s="97"/>
      <c r="N2140" s="98" t="str">
        <f ca="1" t="shared" si="132"/>
        <v/>
      </c>
      <c r="O2140" s="98" t="str">
        <f ca="1">IF(A2140="","",IF(ISERROR(MATCH($I2140,SorP!B:B,0)),"",INDIRECT("'SorP'!$A$"&amp;MATCH($N2140&amp;$I2140,SorP!C:C,0))))</f>
        <v/>
      </c>
      <c r="P2140" s="99"/>
      <c r="Q2140" s="74" t="str">
        <f t="shared" si="133"/>
        <v/>
      </c>
      <c r="R2140" s="74" t="b">
        <f t="shared" si="134"/>
        <v>1</v>
      </c>
      <c r="S2140" s="74" t="str">
        <f t="shared" si="135"/>
        <v/>
      </c>
    </row>
    <row r="2141" s="74" customFormat="1" ht="20.15" customHeight="1" spans="1:19">
      <c r="A2141" s="95"/>
      <c r="B2141" s="95"/>
      <c r="C2141" s="95"/>
      <c r="D2141" s="95"/>
      <c r="E2141" s="95"/>
      <c r="F2141" s="95"/>
      <c r="G2141" s="96"/>
      <c r="H2141" s="96"/>
      <c r="I2141" s="97"/>
      <c r="J2141" s="97"/>
      <c r="K2141" s="97"/>
      <c r="L2141" s="97"/>
      <c r="M2141" s="97"/>
      <c r="N2141" s="98" t="str">
        <f ca="1" t="shared" si="132"/>
        <v/>
      </c>
      <c r="O2141" s="98" t="str">
        <f ca="1">IF(A2141="","",IF(ISERROR(MATCH($I2141,SorP!B:B,0)),"",INDIRECT("'SorP'!$A$"&amp;MATCH($N2141&amp;$I2141,SorP!C:C,0))))</f>
        <v/>
      </c>
      <c r="P2141" s="99"/>
      <c r="Q2141" s="74" t="str">
        <f t="shared" si="133"/>
        <v/>
      </c>
      <c r="R2141" s="74" t="b">
        <f t="shared" si="134"/>
        <v>1</v>
      </c>
      <c r="S2141" s="74" t="str">
        <f t="shared" si="135"/>
        <v/>
      </c>
    </row>
    <row r="2142" s="74" customFormat="1" ht="20.15" customHeight="1" spans="1:19">
      <c r="A2142" s="95"/>
      <c r="B2142" s="95"/>
      <c r="C2142" s="95"/>
      <c r="D2142" s="95"/>
      <c r="E2142" s="95"/>
      <c r="F2142" s="95"/>
      <c r="G2142" s="96"/>
      <c r="H2142" s="96"/>
      <c r="I2142" s="97"/>
      <c r="J2142" s="97"/>
      <c r="K2142" s="97"/>
      <c r="L2142" s="97"/>
      <c r="M2142" s="97"/>
      <c r="N2142" s="98" t="str">
        <f ca="1" t="shared" si="132"/>
        <v/>
      </c>
      <c r="O2142" s="98" t="str">
        <f ca="1">IF(A2142="","",IF(ISERROR(MATCH($I2142,SorP!B:B,0)),"",INDIRECT("'SorP'!$A$"&amp;MATCH($N2142&amp;$I2142,SorP!C:C,0))))</f>
        <v/>
      </c>
      <c r="P2142" s="99"/>
      <c r="Q2142" s="74" t="str">
        <f t="shared" si="133"/>
        <v/>
      </c>
      <c r="R2142" s="74" t="b">
        <f t="shared" si="134"/>
        <v>1</v>
      </c>
      <c r="S2142" s="74" t="str">
        <f t="shared" si="135"/>
        <v/>
      </c>
    </row>
    <row r="2143" s="74" customFormat="1" ht="20.15" customHeight="1" spans="1:19">
      <c r="A2143" s="95"/>
      <c r="B2143" s="95"/>
      <c r="C2143" s="95"/>
      <c r="D2143" s="95"/>
      <c r="E2143" s="95"/>
      <c r="F2143" s="95"/>
      <c r="G2143" s="96"/>
      <c r="H2143" s="96"/>
      <c r="I2143" s="97"/>
      <c r="J2143" s="97"/>
      <c r="K2143" s="97"/>
      <c r="L2143" s="97"/>
      <c r="M2143" s="97"/>
      <c r="N2143" s="98" t="str">
        <f ca="1" t="shared" si="132"/>
        <v/>
      </c>
      <c r="O2143" s="98" t="str">
        <f ca="1">IF(A2143="","",IF(ISERROR(MATCH($I2143,SorP!B:B,0)),"",INDIRECT("'SorP'!$A$"&amp;MATCH($N2143&amp;$I2143,SorP!C:C,0))))</f>
        <v/>
      </c>
      <c r="P2143" s="99"/>
      <c r="Q2143" s="74" t="str">
        <f t="shared" si="133"/>
        <v/>
      </c>
      <c r="R2143" s="74" t="b">
        <f t="shared" si="134"/>
        <v>1</v>
      </c>
      <c r="S2143" s="74" t="str">
        <f t="shared" si="135"/>
        <v/>
      </c>
    </row>
    <row r="2144" s="74" customFormat="1" ht="20.15" customHeight="1" spans="1:19">
      <c r="A2144" s="95"/>
      <c r="B2144" s="95"/>
      <c r="C2144" s="95"/>
      <c r="D2144" s="95"/>
      <c r="E2144" s="95"/>
      <c r="F2144" s="95"/>
      <c r="G2144" s="96"/>
      <c r="H2144" s="96"/>
      <c r="I2144" s="97"/>
      <c r="J2144" s="97"/>
      <c r="K2144" s="97"/>
      <c r="L2144" s="97"/>
      <c r="M2144" s="97"/>
      <c r="N2144" s="98" t="str">
        <f ca="1" t="shared" si="132"/>
        <v/>
      </c>
      <c r="O2144" s="98" t="str">
        <f ca="1">IF(A2144="","",IF(ISERROR(MATCH($I2144,SorP!B:B,0)),"",INDIRECT("'SorP'!$A$"&amp;MATCH($N2144&amp;$I2144,SorP!C:C,0))))</f>
        <v/>
      </c>
      <c r="P2144" s="99"/>
      <c r="Q2144" s="74" t="str">
        <f t="shared" si="133"/>
        <v/>
      </c>
      <c r="R2144" s="74" t="b">
        <f t="shared" si="134"/>
        <v>1</v>
      </c>
      <c r="S2144" s="74" t="str">
        <f t="shared" si="135"/>
        <v/>
      </c>
    </row>
    <row r="2145" s="74" customFormat="1" ht="20.15" customHeight="1" spans="1:19">
      <c r="A2145" s="95"/>
      <c r="B2145" s="95"/>
      <c r="C2145" s="95"/>
      <c r="D2145" s="95"/>
      <c r="E2145" s="95"/>
      <c r="F2145" s="95"/>
      <c r="G2145" s="96"/>
      <c r="H2145" s="96"/>
      <c r="I2145" s="97"/>
      <c r="J2145" s="97"/>
      <c r="K2145" s="97"/>
      <c r="L2145" s="97"/>
      <c r="M2145" s="97"/>
      <c r="N2145" s="98" t="str">
        <f ca="1" t="shared" si="132"/>
        <v/>
      </c>
      <c r="O2145" s="98" t="str">
        <f ca="1">IF(A2145="","",IF(ISERROR(MATCH($I2145,SorP!B:B,0)),"",INDIRECT("'SorP'!$A$"&amp;MATCH($N2145&amp;$I2145,SorP!C:C,0))))</f>
        <v/>
      </c>
      <c r="P2145" s="99"/>
      <c r="Q2145" s="74" t="str">
        <f t="shared" si="133"/>
        <v/>
      </c>
      <c r="R2145" s="74" t="b">
        <f t="shared" si="134"/>
        <v>1</v>
      </c>
      <c r="S2145" s="74" t="str">
        <f t="shared" si="135"/>
        <v/>
      </c>
    </row>
    <row r="2146" s="74" customFormat="1" ht="20.15" customHeight="1" spans="1:19">
      <c r="A2146" s="95"/>
      <c r="B2146" s="95"/>
      <c r="C2146" s="95"/>
      <c r="D2146" s="95"/>
      <c r="E2146" s="95"/>
      <c r="F2146" s="95"/>
      <c r="G2146" s="96"/>
      <c r="H2146" s="96"/>
      <c r="I2146" s="97"/>
      <c r="J2146" s="97"/>
      <c r="K2146" s="97"/>
      <c r="L2146" s="97"/>
      <c r="M2146" s="97"/>
      <c r="N2146" s="98" t="str">
        <f ca="1" t="shared" si="132"/>
        <v/>
      </c>
      <c r="O2146" s="98" t="str">
        <f ca="1">IF(A2146="","",IF(ISERROR(MATCH($I2146,SorP!B:B,0)),"",INDIRECT("'SorP'!$A$"&amp;MATCH($N2146&amp;$I2146,SorP!C:C,0))))</f>
        <v/>
      </c>
      <c r="P2146" s="99"/>
      <c r="Q2146" s="74" t="str">
        <f t="shared" si="133"/>
        <v/>
      </c>
      <c r="R2146" s="74" t="b">
        <f t="shared" si="134"/>
        <v>1</v>
      </c>
      <c r="S2146" s="74" t="str">
        <f t="shared" si="135"/>
        <v/>
      </c>
    </row>
    <row r="2147" s="74" customFormat="1" ht="20.15" customHeight="1" spans="1:19">
      <c r="A2147" s="95"/>
      <c r="B2147" s="95"/>
      <c r="C2147" s="95"/>
      <c r="D2147" s="95"/>
      <c r="E2147" s="95"/>
      <c r="F2147" s="95"/>
      <c r="G2147" s="96"/>
      <c r="H2147" s="96"/>
      <c r="I2147" s="97"/>
      <c r="J2147" s="97"/>
      <c r="K2147" s="97"/>
      <c r="L2147" s="97"/>
      <c r="M2147" s="97"/>
      <c r="N2147" s="98" t="str">
        <f ca="1" t="shared" si="132"/>
        <v/>
      </c>
      <c r="O2147" s="98" t="str">
        <f ca="1">IF(A2147="","",IF(ISERROR(MATCH($I2147,SorP!B:B,0)),"",INDIRECT("'SorP'!$A$"&amp;MATCH($N2147&amp;$I2147,SorP!C:C,0))))</f>
        <v/>
      </c>
      <c r="P2147" s="99"/>
      <c r="Q2147" s="74" t="str">
        <f t="shared" si="133"/>
        <v/>
      </c>
      <c r="R2147" s="74" t="b">
        <f t="shared" si="134"/>
        <v>1</v>
      </c>
      <c r="S2147" s="74" t="str">
        <f t="shared" si="135"/>
        <v/>
      </c>
    </row>
    <row r="2148" s="74" customFormat="1" ht="20.15" customHeight="1" spans="1:19">
      <c r="A2148" s="95"/>
      <c r="B2148" s="95"/>
      <c r="C2148" s="95"/>
      <c r="D2148" s="95"/>
      <c r="E2148" s="95"/>
      <c r="F2148" s="95"/>
      <c r="G2148" s="96"/>
      <c r="H2148" s="96"/>
      <c r="I2148" s="97"/>
      <c r="J2148" s="97"/>
      <c r="K2148" s="97"/>
      <c r="L2148" s="97"/>
      <c r="M2148" s="97"/>
      <c r="N2148" s="98" t="str">
        <f ca="1" t="shared" si="132"/>
        <v/>
      </c>
      <c r="O2148" s="98" t="str">
        <f ca="1">IF(A2148="","",IF(ISERROR(MATCH($I2148,SorP!B:B,0)),"",INDIRECT("'SorP'!$A$"&amp;MATCH($N2148&amp;$I2148,SorP!C:C,0))))</f>
        <v/>
      </c>
      <c r="P2148" s="99"/>
      <c r="Q2148" s="74" t="str">
        <f t="shared" si="133"/>
        <v/>
      </c>
      <c r="R2148" s="74" t="b">
        <f t="shared" si="134"/>
        <v>1</v>
      </c>
      <c r="S2148" s="74" t="str">
        <f t="shared" si="135"/>
        <v/>
      </c>
    </row>
    <row r="2149" s="74" customFormat="1" ht="20.15" customHeight="1" spans="1:19">
      <c r="A2149" s="95"/>
      <c r="B2149" s="95"/>
      <c r="C2149" s="95"/>
      <c r="D2149" s="95"/>
      <c r="E2149" s="95"/>
      <c r="F2149" s="95"/>
      <c r="G2149" s="96"/>
      <c r="H2149" s="96"/>
      <c r="I2149" s="97"/>
      <c r="J2149" s="97"/>
      <c r="K2149" s="97"/>
      <c r="L2149" s="97"/>
      <c r="M2149" s="97"/>
      <c r="N2149" s="98" t="str">
        <f ca="1" t="shared" si="132"/>
        <v/>
      </c>
      <c r="O2149" s="98" t="str">
        <f ca="1">IF(A2149="","",IF(ISERROR(MATCH($I2149,SorP!B:B,0)),"",INDIRECT("'SorP'!$A$"&amp;MATCH($N2149&amp;$I2149,SorP!C:C,0))))</f>
        <v/>
      </c>
      <c r="P2149" s="99"/>
      <c r="Q2149" s="74" t="str">
        <f t="shared" si="133"/>
        <v/>
      </c>
      <c r="R2149" s="74" t="b">
        <f t="shared" si="134"/>
        <v>1</v>
      </c>
      <c r="S2149" s="74" t="str">
        <f t="shared" si="135"/>
        <v/>
      </c>
    </row>
    <row r="2150" s="74" customFormat="1" ht="20.15" customHeight="1" spans="1:19">
      <c r="A2150" s="95"/>
      <c r="B2150" s="95"/>
      <c r="C2150" s="95"/>
      <c r="D2150" s="95"/>
      <c r="E2150" s="95"/>
      <c r="F2150" s="95"/>
      <c r="G2150" s="96"/>
      <c r="H2150" s="96"/>
      <c r="I2150" s="97"/>
      <c r="J2150" s="97"/>
      <c r="K2150" s="97"/>
      <c r="L2150" s="97"/>
      <c r="M2150" s="97"/>
      <c r="N2150" s="98" t="str">
        <f ca="1" t="shared" si="132"/>
        <v/>
      </c>
      <c r="O2150" s="98" t="str">
        <f ca="1">IF(A2150="","",IF(ISERROR(MATCH($I2150,SorP!B:B,0)),"",INDIRECT("'SorP'!$A$"&amp;MATCH($N2150&amp;$I2150,SorP!C:C,0))))</f>
        <v/>
      </c>
      <c r="P2150" s="99"/>
      <c r="Q2150" s="74" t="str">
        <f t="shared" si="133"/>
        <v/>
      </c>
      <c r="R2150" s="74" t="b">
        <f t="shared" si="134"/>
        <v>1</v>
      </c>
      <c r="S2150" s="74" t="str">
        <f t="shared" si="135"/>
        <v/>
      </c>
    </row>
    <row r="2151" s="74" customFormat="1" ht="20.15" customHeight="1" spans="1:19">
      <c r="A2151" s="95"/>
      <c r="B2151" s="95"/>
      <c r="C2151" s="95"/>
      <c r="D2151" s="95"/>
      <c r="E2151" s="95"/>
      <c r="F2151" s="95"/>
      <c r="G2151" s="96"/>
      <c r="H2151" s="96"/>
      <c r="I2151" s="97"/>
      <c r="J2151" s="97"/>
      <c r="K2151" s="97"/>
      <c r="L2151" s="97"/>
      <c r="M2151" s="97"/>
      <c r="N2151" s="98" t="str">
        <f ca="1" t="shared" si="132"/>
        <v/>
      </c>
      <c r="O2151" s="98" t="str">
        <f ca="1">IF(A2151="","",IF(ISERROR(MATCH($I2151,SorP!B:B,0)),"",INDIRECT("'SorP'!$A$"&amp;MATCH($N2151&amp;$I2151,SorP!C:C,0))))</f>
        <v/>
      </c>
      <c r="P2151" s="99"/>
      <c r="Q2151" s="74" t="str">
        <f t="shared" si="133"/>
        <v/>
      </c>
      <c r="R2151" s="74" t="b">
        <f t="shared" si="134"/>
        <v>1</v>
      </c>
      <c r="S2151" s="74" t="str">
        <f t="shared" si="135"/>
        <v/>
      </c>
    </row>
    <row r="2152" s="74" customFormat="1" ht="20.15" customHeight="1" spans="1:19">
      <c r="A2152" s="95"/>
      <c r="B2152" s="95"/>
      <c r="C2152" s="95"/>
      <c r="D2152" s="95"/>
      <c r="E2152" s="95"/>
      <c r="F2152" s="95"/>
      <c r="G2152" s="96"/>
      <c r="H2152" s="96"/>
      <c r="I2152" s="97"/>
      <c r="J2152" s="97"/>
      <c r="K2152" s="97"/>
      <c r="L2152" s="97"/>
      <c r="M2152" s="97"/>
      <c r="N2152" s="98" t="str">
        <f ca="1" t="shared" si="132"/>
        <v/>
      </c>
      <c r="O2152" s="98" t="str">
        <f ca="1">IF(A2152="","",IF(ISERROR(MATCH($I2152,SorP!B:B,0)),"",INDIRECT("'SorP'!$A$"&amp;MATCH($N2152&amp;$I2152,SorP!C:C,0))))</f>
        <v/>
      </c>
      <c r="P2152" s="99"/>
      <c r="Q2152" s="74" t="str">
        <f t="shared" si="133"/>
        <v/>
      </c>
      <c r="R2152" s="74" t="b">
        <f t="shared" si="134"/>
        <v>1</v>
      </c>
      <c r="S2152" s="74" t="str">
        <f t="shared" si="135"/>
        <v/>
      </c>
    </row>
    <row r="2153" s="74" customFormat="1" ht="20.15" customHeight="1" spans="1:19">
      <c r="A2153" s="95"/>
      <c r="B2153" s="95"/>
      <c r="C2153" s="95"/>
      <c r="D2153" s="95"/>
      <c r="E2153" s="95"/>
      <c r="F2153" s="95"/>
      <c r="G2153" s="96"/>
      <c r="H2153" s="96"/>
      <c r="I2153" s="97"/>
      <c r="J2153" s="97"/>
      <c r="K2153" s="97"/>
      <c r="L2153" s="97"/>
      <c r="M2153" s="97"/>
      <c r="N2153" s="98" t="str">
        <f ca="1" t="shared" si="132"/>
        <v/>
      </c>
      <c r="O2153" s="98" t="str">
        <f ca="1">IF(A2153="","",IF(ISERROR(MATCH($I2153,SorP!B:B,0)),"",INDIRECT("'SorP'!$A$"&amp;MATCH($N2153&amp;$I2153,SorP!C:C,0))))</f>
        <v/>
      </c>
      <c r="P2153" s="99"/>
      <c r="Q2153" s="74" t="str">
        <f t="shared" si="133"/>
        <v/>
      </c>
      <c r="R2153" s="74" t="b">
        <f t="shared" si="134"/>
        <v>1</v>
      </c>
      <c r="S2153" s="74" t="str">
        <f t="shared" si="135"/>
        <v/>
      </c>
    </row>
    <row r="2154" s="74" customFormat="1" ht="20.15" customHeight="1" spans="1:19">
      <c r="A2154" s="95"/>
      <c r="B2154" s="95"/>
      <c r="C2154" s="95"/>
      <c r="D2154" s="95"/>
      <c r="E2154" s="95"/>
      <c r="F2154" s="95"/>
      <c r="G2154" s="96"/>
      <c r="H2154" s="96"/>
      <c r="I2154" s="97"/>
      <c r="J2154" s="97"/>
      <c r="K2154" s="97"/>
      <c r="L2154" s="97"/>
      <c r="M2154" s="97"/>
      <c r="N2154" s="98" t="str">
        <f ca="1" t="shared" si="132"/>
        <v/>
      </c>
      <c r="O2154" s="98" t="str">
        <f ca="1">IF(A2154="","",IF(ISERROR(MATCH($I2154,SorP!B:B,0)),"",INDIRECT("'SorP'!$A$"&amp;MATCH($N2154&amp;$I2154,SorP!C:C,0))))</f>
        <v/>
      </c>
      <c r="P2154" s="99"/>
      <c r="Q2154" s="74" t="str">
        <f t="shared" si="133"/>
        <v/>
      </c>
      <c r="R2154" s="74" t="b">
        <f t="shared" si="134"/>
        <v>1</v>
      </c>
      <c r="S2154" s="74" t="str">
        <f t="shared" si="135"/>
        <v/>
      </c>
    </row>
    <row r="2155" s="74" customFormat="1" ht="20.15" customHeight="1" spans="1:19">
      <c r="A2155" s="95"/>
      <c r="B2155" s="95"/>
      <c r="C2155" s="95"/>
      <c r="D2155" s="95"/>
      <c r="E2155" s="95"/>
      <c r="F2155" s="95"/>
      <c r="G2155" s="96"/>
      <c r="H2155" s="96"/>
      <c r="I2155" s="97"/>
      <c r="J2155" s="97"/>
      <c r="K2155" s="97"/>
      <c r="L2155" s="97"/>
      <c r="M2155" s="97"/>
      <c r="N2155" s="98" t="str">
        <f ca="1" t="shared" si="132"/>
        <v/>
      </c>
      <c r="O2155" s="98" t="str">
        <f ca="1">IF(A2155="","",IF(ISERROR(MATCH($I2155,SorP!B:B,0)),"",INDIRECT("'SorP'!$A$"&amp;MATCH($N2155&amp;$I2155,SorP!C:C,0))))</f>
        <v/>
      </c>
      <c r="P2155" s="99"/>
      <c r="Q2155" s="74" t="str">
        <f t="shared" si="133"/>
        <v/>
      </c>
      <c r="R2155" s="74" t="b">
        <f t="shared" si="134"/>
        <v>1</v>
      </c>
      <c r="S2155" s="74" t="str">
        <f t="shared" si="135"/>
        <v/>
      </c>
    </row>
    <row r="2156" s="74" customFormat="1" ht="20.15" customHeight="1" spans="1:19">
      <c r="A2156" s="95"/>
      <c r="B2156" s="95"/>
      <c r="C2156" s="95"/>
      <c r="D2156" s="95"/>
      <c r="E2156" s="95"/>
      <c r="F2156" s="95"/>
      <c r="G2156" s="96"/>
      <c r="H2156" s="96"/>
      <c r="I2156" s="97"/>
      <c r="J2156" s="97"/>
      <c r="K2156" s="97"/>
      <c r="L2156" s="97"/>
      <c r="M2156" s="97"/>
      <c r="N2156" s="98" t="str">
        <f ca="1" t="shared" si="132"/>
        <v/>
      </c>
      <c r="O2156" s="98" t="str">
        <f ca="1">IF(A2156="","",IF(ISERROR(MATCH($I2156,SorP!B:B,0)),"",INDIRECT("'SorP'!$A$"&amp;MATCH($N2156&amp;$I2156,SorP!C:C,0))))</f>
        <v/>
      </c>
      <c r="P2156" s="99"/>
      <c r="Q2156" s="74" t="str">
        <f t="shared" si="133"/>
        <v/>
      </c>
      <c r="R2156" s="74" t="b">
        <f t="shared" si="134"/>
        <v>1</v>
      </c>
      <c r="S2156" s="74" t="str">
        <f t="shared" si="135"/>
        <v/>
      </c>
    </row>
    <row r="2157" s="74" customFormat="1" ht="20.15" customHeight="1" spans="1:19">
      <c r="A2157" s="95"/>
      <c r="B2157" s="95"/>
      <c r="C2157" s="95"/>
      <c r="D2157" s="95"/>
      <c r="E2157" s="95"/>
      <c r="F2157" s="95"/>
      <c r="G2157" s="96"/>
      <c r="H2157" s="96"/>
      <c r="I2157" s="97"/>
      <c r="J2157" s="97"/>
      <c r="K2157" s="97"/>
      <c r="L2157" s="97"/>
      <c r="M2157" s="97"/>
      <c r="N2157" s="98" t="str">
        <f ca="1" t="shared" si="132"/>
        <v/>
      </c>
      <c r="O2157" s="98" t="str">
        <f ca="1">IF(A2157="","",IF(ISERROR(MATCH($I2157,SorP!B:B,0)),"",INDIRECT("'SorP'!$A$"&amp;MATCH($N2157&amp;$I2157,SorP!C:C,0))))</f>
        <v/>
      </c>
      <c r="P2157" s="99"/>
      <c r="Q2157" s="74" t="str">
        <f t="shared" si="133"/>
        <v/>
      </c>
      <c r="R2157" s="74" t="b">
        <f t="shared" si="134"/>
        <v>1</v>
      </c>
      <c r="S2157" s="74" t="str">
        <f t="shared" si="135"/>
        <v/>
      </c>
    </row>
    <row r="2158" s="74" customFormat="1" ht="20.15" customHeight="1" spans="1:19">
      <c r="A2158" s="95"/>
      <c r="B2158" s="95"/>
      <c r="C2158" s="95"/>
      <c r="D2158" s="95"/>
      <c r="E2158" s="95"/>
      <c r="F2158" s="95"/>
      <c r="G2158" s="96"/>
      <c r="H2158" s="96"/>
      <c r="I2158" s="97"/>
      <c r="J2158" s="97"/>
      <c r="K2158" s="97"/>
      <c r="L2158" s="97"/>
      <c r="M2158" s="97"/>
      <c r="N2158" s="98" t="str">
        <f ca="1" t="shared" si="132"/>
        <v/>
      </c>
      <c r="O2158" s="98" t="str">
        <f ca="1">IF(A2158="","",IF(ISERROR(MATCH($I2158,SorP!B:B,0)),"",INDIRECT("'SorP'!$A$"&amp;MATCH($N2158&amp;$I2158,SorP!C:C,0))))</f>
        <v/>
      </c>
      <c r="P2158" s="99"/>
      <c r="Q2158" s="74" t="str">
        <f t="shared" si="133"/>
        <v/>
      </c>
      <c r="R2158" s="74" t="b">
        <f t="shared" si="134"/>
        <v>1</v>
      </c>
      <c r="S2158" s="74" t="str">
        <f t="shared" si="135"/>
        <v/>
      </c>
    </row>
    <row r="2159" s="74" customFormat="1" ht="20.15" customHeight="1" spans="1:19">
      <c r="A2159" s="95"/>
      <c r="B2159" s="95"/>
      <c r="C2159" s="95"/>
      <c r="D2159" s="95"/>
      <c r="E2159" s="95"/>
      <c r="F2159" s="95"/>
      <c r="G2159" s="96"/>
      <c r="H2159" s="96"/>
      <c r="I2159" s="97"/>
      <c r="J2159" s="97"/>
      <c r="K2159" s="97"/>
      <c r="L2159" s="97"/>
      <c r="M2159" s="97"/>
      <c r="N2159" s="98" t="str">
        <f ca="1" t="shared" si="132"/>
        <v/>
      </c>
      <c r="O2159" s="98" t="str">
        <f ca="1">IF(A2159="","",IF(ISERROR(MATCH($I2159,SorP!B:B,0)),"",INDIRECT("'SorP'!$A$"&amp;MATCH($N2159&amp;$I2159,SorP!C:C,0))))</f>
        <v/>
      </c>
      <c r="P2159" s="99"/>
      <c r="Q2159" s="74" t="str">
        <f t="shared" si="133"/>
        <v/>
      </c>
      <c r="R2159" s="74" t="b">
        <f t="shared" si="134"/>
        <v>1</v>
      </c>
      <c r="S2159" s="74" t="str">
        <f t="shared" si="135"/>
        <v/>
      </c>
    </row>
    <row r="2160" s="74" customFormat="1" ht="20.15" customHeight="1" spans="1:19">
      <c r="A2160" s="95"/>
      <c r="B2160" s="95"/>
      <c r="C2160" s="95"/>
      <c r="D2160" s="95"/>
      <c r="E2160" s="95"/>
      <c r="F2160" s="95"/>
      <c r="G2160" s="96"/>
      <c r="H2160" s="96"/>
      <c r="I2160" s="97"/>
      <c r="J2160" s="97"/>
      <c r="K2160" s="97"/>
      <c r="L2160" s="97"/>
      <c r="M2160" s="97"/>
      <c r="N2160" s="98" t="str">
        <f ca="1" t="shared" si="132"/>
        <v/>
      </c>
      <c r="O2160" s="98" t="str">
        <f ca="1">IF(A2160="","",IF(ISERROR(MATCH($I2160,SorP!B:B,0)),"",INDIRECT("'SorP'!$A$"&amp;MATCH($N2160&amp;$I2160,SorP!C:C,0))))</f>
        <v/>
      </c>
      <c r="P2160" s="99"/>
      <c r="Q2160" s="74" t="str">
        <f t="shared" si="133"/>
        <v/>
      </c>
      <c r="R2160" s="74" t="b">
        <f t="shared" si="134"/>
        <v>1</v>
      </c>
      <c r="S2160" s="74" t="str">
        <f t="shared" si="135"/>
        <v/>
      </c>
    </row>
    <row r="2161" s="74" customFormat="1" ht="20.15" customHeight="1" spans="1:19">
      <c r="A2161" s="95"/>
      <c r="B2161" s="95"/>
      <c r="C2161" s="95"/>
      <c r="D2161" s="95"/>
      <c r="E2161" s="95"/>
      <c r="F2161" s="95"/>
      <c r="G2161" s="96"/>
      <c r="H2161" s="96"/>
      <c r="I2161" s="97"/>
      <c r="J2161" s="97"/>
      <c r="K2161" s="97"/>
      <c r="L2161" s="97"/>
      <c r="M2161" s="97"/>
      <c r="N2161" s="98" t="str">
        <f ca="1" t="shared" si="132"/>
        <v/>
      </c>
      <c r="O2161" s="98" t="str">
        <f ca="1">IF(A2161="","",IF(ISERROR(MATCH($I2161,SorP!B:B,0)),"",INDIRECT("'SorP'!$A$"&amp;MATCH($N2161&amp;$I2161,SorP!C:C,0))))</f>
        <v/>
      </c>
      <c r="P2161" s="99"/>
      <c r="Q2161" s="74" t="str">
        <f t="shared" si="133"/>
        <v/>
      </c>
      <c r="R2161" s="74" t="b">
        <f t="shared" si="134"/>
        <v>1</v>
      </c>
      <c r="S2161" s="74" t="str">
        <f t="shared" si="135"/>
        <v/>
      </c>
    </row>
    <row r="2162" s="74" customFormat="1" ht="20.15" customHeight="1" spans="1:19">
      <c r="A2162" s="95"/>
      <c r="B2162" s="95"/>
      <c r="C2162" s="95"/>
      <c r="D2162" s="95"/>
      <c r="E2162" s="95"/>
      <c r="F2162" s="95"/>
      <c r="G2162" s="96"/>
      <c r="H2162" s="96"/>
      <c r="I2162" s="97"/>
      <c r="J2162" s="97"/>
      <c r="K2162" s="97"/>
      <c r="L2162" s="97"/>
      <c r="M2162" s="97"/>
      <c r="N2162" s="98" t="str">
        <f ca="1" t="shared" si="132"/>
        <v/>
      </c>
      <c r="O2162" s="98" t="str">
        <f ca="1">IF(A2162="","",IF(ISERROR(MATCH($I2162,SorP!B:B,0)),"",INDIRECT("'SorP'!$A$"&amp;MATCH($N2162&amp;$I2162,SorP!C:C,0))))</f>
        <v/>
      </c>
      <c r="P2162" s="99"/>
      <c r="Q2162" s="74" t="str">
        <f t="shared" si="133"/>
        <v/>
      </c>
      <c r="R2162" s="74" t="b">
        <f t="shared" si="134"/>
        <v>1</v>
      </c>
      <c r="S2162" s="74" t="str">
        <f t="shared" si="135"/>
        <v/>
      </c>
    </row>
    <row r="2163" s="74" customFormat="1" ht="20.15" customHeight="1" spans="1:19">
      <c r="A2163" s="95"/>
      <c r="B2163" s="95"/>
      <c r="C2163" s="95"/>
      <c r="D2163" s="95"/>
      <c r="E2163" s="95"/>
      <c r="F2163" s="95"/>
      <c r="G2163" s="96"/>
      <c r="H2163" s="96"/>
      <c r="I2163" s="97"/>
      <c r="J2163" s="97"/>
      <c r="K2163" s="97"/>
      <c r="L2163" s="97"/>
      <c r="M2163" s="97"/>
      <c r="N2163" s="98" t="str">
        <f ca="1" t="shared" si="132"/>
        <v/>
      </c>
      <c r="O2163" s="98" t="str">
        <f ca="1">IF(A2163="","",IF(ISERROR(MATCH($I2163,SorP!B:B,0)),"",INDIRECT("'SorP'!$A$"&amp;MATCH($N2163&amp;$I2163,SorP!C:C,0))))</f>
        <v/>
      </c>
      <c r="P2163" s="99"/>
      <c r="Q2163" s="74" t="str">
        <f t="shared" si="133"/>
        <v/>
      </c>
      <c r="R2163" s="74" t="b">
        <f t="shared" si="134"/>
        <v>1</v>
      </c>
      <c r="S2163" s="74" t="str">
        <f t="shared" si="135"/>
        <v/>
      </c>
    </row>
    <row r="2164" s="74" customFormat="1" ht="20.15" customHeight="1" spans="1:19">
      <c r="A2164" s="95"/>
      <c r="B2164" s="95"/>
      <c r="C2164" s="95"/>
      <c r="D2164" s="95"/>
      <c r="E2164" s="95"/>
      <c r="F2164" s="95"/>
      <c r="G2164" s="96"/>
      <c r="H2164" s="96"/>
      <c r="I2164" s="97"/>
      <c r="J2164" s="97"/>
      <c r="K2164" s="97"/>
      <c r="L2164" s="97"/>
      <c r="M2164" s="97"/>
      <c r="N2164" s="98" t="str">
        <f ca="1" t="shared" si="132"/>
        <v/>
      </c>
      <c r="O2164" s="98" t="str">
        <f ca="1">IF(A2164="","",IF(ISERROR(MATCH($I2164,SorP!B:B,0)),"",INDIRECT("'SorP'!$A$"&amp;MATCH($N2164&amp;$I2164,SorP!C:C,0))))</f>
        <v/>
      </c>
      <c r="P2164" s="99"/>
      <c r="Q2164" s="74" t="str">
        <f t="shared" si="133"/>
        <v/>
      </c>
      <c r="R2164" s="74" t="b">
        <f t="shared" si="134"/>
        <v>1</v>
      </c>
      <c r="S2164" s="74" t="str">
        <f t="shared" si="135"/>
        <v/>
      </c>
    </row>
    <row r="2165" s="74" customFormat="1" ht="20.15" customHeight="1" spans="1:19">
      <c r="A2165" s="95"/>
      <c r="B2165" s="95"/>
      <c r="C2165" s="95"/>
      <c r="D2165" s="95"/>
      <c r="E2165" s="95"/>
      <c r="F2165" s="95"/>
      <c r="G2165" s="96"/>
      <c r="H2165" s="96"/>
      <c r="I2165" s="97"/>
      <c r="J2165" s="97"/>
      <c r="K2165" s="97"/>
      <c r="L2165" s="97"/>
      <c r="M2165" s="97"/>
      <c r="N2165" s="98" t="str">
        <f ca="1" t="shared" si="132"/>
        <v/>
      </c>
      <c r="O2165" s="98" t="str">
        <f ca="1">IF(A2165="","",IF(ISERROR(MATCH($I2165,SorP!B:B,0)),"",INDIRECT("'SorP'!$A$"&amp;MATCH($N2165&amp;$I2165,SorP!C:C,0))))</f>
        <v/>
      </c>
      <c r="P2165" s="99"/>
      <c r="Q2165" s="74" t="str">
        <f t="shared" si="133"/>
        <v/>
      </c>
      <c r="R2165" s="74" t="b">
        <f t="shared" si="134"/>
        <v>1</v>
      </c>
      <c r="S2165" s="74" t="str">
        <f t="shared" si="135"/>
        <v/>
      </c>
    </row>
    <row r="2166" s="74" customFormat="1" ht="20.15" customHeight="1" spans="1:19">
      <c r="A2166" s="95"/>
      <c r="B2166" s="95"/>
      <c r="C2166" s="95"/>
      <c r="D2166" s="95"/>
      <c r="E2166" s="95"/>
      <c r="F2166" s="95"/>
      <c r="G2166" s="96"/>
      <c r="H2166" s="96"/>
      <c r="I2166" s="97"/>
      <c r="J2166" s="97"/>
      <c r="K2166" s="97"/>
      <c r="L2166" s="97"/>
      <c r="M2166" s="97"/>
      <c r="N2166" s="98" t="str">
        <f ca="1" t="shared" si="132"/>
        <v/>
      </c>
      <c r="O2166" s="98" t="str">
        <f ca="1">IF(A2166="","",IF(ISERROR(MATCH($I2166,SorP!B:B,0)),"",INDIRECT("'SorP'!$A$"&amp;MATCH($N2166&amp;$I2166,SorP!C:C,0))))</f>
        <v/>
      </c>
      <c r="P2166" s="99"/>
      <c r="Q2166" s="74" t="str">
        <f t="shared" si="133"/>
        <v/>
      </c>
      <c r="R2166" s="74" t="b">
        <f t="shared" si="134"/>
        <v>1</v>
      </c>
      <c r="S2166" s="74" t="str">
        <f t="shared" si="135"/>
        <v/>
      </c>
    </row>
    <row r="2167" s="74" customFormat="1" ht="20.15" customHeight="1" spans="1:19">
      <c r="A2167" s="95"/>
      <c r="B2167" s="95"/>
      <c r="C2167" s="95"/>
      <c r="D2167" s="95"/>
      <c r="E2167" s="95"/>
      <c r="F2167" s="95"/>
      <c r="G2167" s="96"/>
      <c r="H2167" s="96"/>
      <c r="I2167" s="97"/>
      <c r="J2167" s="97"/>
      <c r="K2167" s="97"/>
      <c r="L2167" s="97"/>
      <c r="M2167" s="97"/>
      <c r="N2167" s="98" t="str">
        <f ca="1" t="shared" si="132"/>
        <v/>
      </c>
      <c r="O2167" s="98" t="str">
        <f ca="1">IF(A2167="","",IF(ISERROR(MATCH($I2167,SorP!B:B,0)),"",INDIRECT("'SorP'!$A$"&amp;MATCH($N2167&amp;$I2167,SorP!C:C,0))))</f>
        <v/>
      </c>
      <c r="P2167" s="99"/>
      <c r="Q2167" s="74" t="str">
        <f t="shared" si="133"/>
        <v/>
      </c>
      <c r="R2167" s="74" t="b">
        <f t="shared" si="134"/>
        <v>1</v>
      </c>
      <c r="S2167" s="74" t="str">
        <f t="shared" si="135"/>
        <v/>
      </c>
    </row>
    <row r="2168" s="74" customFormat="1" ht="20.15" customHeight="1" spans="1:19">
      <c r="A2168" s="95"/>
      <c r="B2168" s="95"/>
      <c r="C2168" s="95"/>
      <c r="D2168" s="95"/>
      <c r="E2168" s="95"/>
      <c r="F2168" s="95"/>
      <c r="G2168" s="96"/>
      <c r="H2168" s="96"/>
      <c r="I2168" s="97"/>
      <c r="J2168" s="97"/>
      <c r="K2168" s="97"/>
      <c r="L2168" s="97"/>
      <c r="M2168" s="97"/>
      <c r="N2168" s="98" t="str">
        <f ca="1" t="shared" si="132"/>
        <v/>
      </c>
      <c r="O2168" s="98" t="str">
        <f ca="1">IF(A2168="","",IF(ISERROR(MATCH($I2168,SorP!B:B,0)),"",INDIRECT("'SorP'!$A$"&amp;MATCH($N2168&amp;$I2168,SorP!C:C,0))))</f>
        <v/>
      </c>
      <c r="P2168" s="99"/>
      <c r="Q2168" s="74" t="str">
        <f t="shared" si="133"/>
        <v/>
      </c>
      <c r="R2168" s="74" t="b">
        <f t="shared" si="134"/>
        <v>1</v>
      </c>
      <c r="S2168" s="74" t="str">
        <f t="shared" si="135"/>
        <v/>
      </c>
    </row>
    <row r="2169" s="74" customFormat="1" ht="20.15" customHeight="1" spans="1:19">
      <c r="A2169" s="95"/>
      <c r="B2169" s="95"/>
      <c r="C2169" s="95"/>
      <c r="D2169" s="95"/>
      <c r="E2169" s="95"/>
      <c r="F2169" s="95"/>
      <c r="G2169" s="96"/>
      <c r="H2169" s="96"/>
      <c r="I2169" s="97"/>
      <c r="J2169" s="97"/>
      <c r="K2169" s="97"/>
      <c r="L2169" s="97"/>
      <c r="M2169" s="97"/>
      <c r="N2169" s="98" t="str">
        <f ca="1" t="shared" si="132"/>
        <v/>
      </c>
      <c r="O2169" s="98" t="str">
        <f ca="1">IF(A2169="","",IF(ISERROR(MATCH($I2169,SorP!B:B,0)),"",INDIRECT("'SorP'!$A$"&amp;MATCH($N2169&amp;$I2169,SorP!C:C,0))))</f>
        <v/>
      </c>
      <c r="P2169" s="99"/>
      <c r="Q2169" s="74" t="str">
        <f t="shared" si="133"/>
        <v/>
      </c>
      <c r="R2169" s="74" t="b">
        <f t="shared" si="134"/>
        <v>1</v>
      </c>
      <c r="S2169" s="74" t="str">
        <f t="shared" si="135"/>
        <v/>
      </c>
    </row>
    <row r="2170" s="74" customFormat="1" ht="20.15" customHeight="1" spans="1:19">
      <c r="A2170" s="95"/>
      <c r="B2170" s="95"/>
      <c r="C2170" s="95"/>
      <c r="D2170" s="95"/>
      <c r="E2170" s="95"/>
      <c r="F2170" s="95"/>
      <c r="G2170" s="96"/>
      <c r="H2170" s="96"/>
      <c r="I2170" s="97"/>
      <c r="J2170" s="97"/>
      <c r="K2170" s="97"/>
      <c r="L2170" s="97"/>
      <c r="M2170" s="97"/>
      <c r="N2170" s="98" t="str">
        <f ca="1" t="shared" si="132"/>
        <v/>
      </c>
      <c r="O2170" s="98" t="str">
        <f ca="1">IF(A2170="","",IF(ISERROR(MATCH($I2170,SorP!B:B,0)),"",INDIRECT("'SorP'!$A$"&amp;MATCH($N2170&amp;$I2170,SorP!C:C,0))))</f>
        <v/>
      </c>
      <c r="P2170" s="99"/>
      <c r="Q2170" s="74" t="str">
        <f t="shared" si="133"/>
        <v/>
      </c>
      <c r="R2170" s="74" t="b">
        <f t="shared" si="134"/>
        <v>1</v>
      </c>
      <c r="S2170" s="74" t="str">
        <f t="shared" si="135"/>
        <v/>
      </c>
    </row>
    <row r="2171" s="74" customFormat="1" ht="20.15" customHeight="1" spans="1:19">
      <c r="A2171" s="95"/>
      <c r="B2171" s="95"/>
      <c r="C2171" s="95"/>
      <c r="D2171" s="95"/>
      <c r="E2171" s="95"/>
      <c r="F2171" s="95"/>
      <c r="G2171" s="96"/>
      <c r="H2171" s="96"/>
      <c r="I2171" s="97"/>
      <c r="J2171" s="97"/>
      <c r="K2171" s="97"/>
      <c r="L2171" s="97"/>
      <c r="M2171" s="97"/>
      <c r="N2171" s="98" t="str">
        <f ca="1" t="shared" si="132"/>
        <v/>
      </c>
      <c r="O2171" s="98" t="str">
        <f ca="1">IF(A2171="","",IF(ISERROR(MATCH($I2171,SorP!B:B,0)),"",INDIRECT("'SorP'!$A$"&amp;MATCH($N2171&amp;$I2171,SorP!C:C,0))))</f>
        <v/>
      </c>
      <c r="P2171" s="99"/>
      <c r="Q2171" s="74" t="str">
        <f t="shared" si="133"/>
        <v/>
      </c>
      <c r="R2171" s="74" t="b">
        <f t="shared" si="134"/>
        <v>1</v>
      </c>
      <c r="S2171" s="74" t="str">
        <f t="shared" si="135"/>
        <v/>
      </c>
    </row>
    <row r="2172" s="74" customFormat="1" ht="20.15" customHeight="1" spans="1:19">
      <c r="A2172" s="95"/>
      <c r="B2172" s="95"/>
      <c r="C2172" s="95"/>
      <c r="D2172" s="95"/>
      <c r="E2172" s="95"/>
      <c r="F2172" s="95"/>
      <c r="G2172" s="96"/>
      <c r="H2172" s="96"/>
      <c r="I2172" s="97"/>
      <c r="J2172" s="97"/>
      <c r="K2172" s="97"/>
      <c r="L2172" s="97"/>
      <c r="M2172" s="97"/>
      <c r="N2172" s="98" t="str">
        <f ca="1" t="shared" si="132"/>
        <v/>
      </c>
      <c r="O2172" s="98" t="str">
        <f ca="1">IF(A2172="","",IF(ISERROR(MATCH($I2172,SorP!B:B,0)),"",INDIRECT("'SorP'!$A$"&amp;MATCH($N2172&amp;$I2172,SorP!C:C,0))))</f>
        <v/>
      </c>
      <c r="P2172" s="99"/>
      <c r="Q2172" s="74" t="str">
        <f t="shared" si="133"/>
        <v/>
      </c>
      <c r="R2172" s="74" t="b">
        <f t="shared" si="134"/>
        <v>1</v>
      </c>
      <c r="S2172" s="74" t="str">
        <f t="shared" si="135"/>
        <v/>
      </c>
    </row>
    <row r="2173" s="74" customFormat="1" ht="20.15" customHeight="1" spans="1:19">
      <c r="A2173" s="95"/>
      <c r="B2173" s="95"/>
      <c r="C2173" s="95"/>
      <c r="D2173" s="95"/>
      <c r="E2173" s="95"/>
      <c r="F2173" s="95"/>
      <c r="G2173" s="96"/>
      <c r="H2173" s="96"/>
      <c r="I2173" s="97"/>
      <c r="J2173" s="97"/>
      <c r="K2173" s="97"/>
      <c r="L2173" s="97"/>
      <c r="M2173" s="97"/>
      <c r="N2173" s="98" t="str">
        <f ca="1" t="shared" si="132"/>
        <v/>
      </c>
      <c r="O2173" s="98" t="str">
        <f ca="1">IF(A2173="","",IF(ISERROR(MATCH($I2173,SorP!B:B,0)),"",INDIRECT("'SorP'!$A$"&amp;MATCH($N2173&amp;$I2173,SorP!C:C,0))))</f>
        <v/>
      </c>
      <c r="P2173" s="99"/>
      <c r="Q2173" s="74" t="str">
        <f t="shared" si="133"/>
        <v/>
      </c>
      <c r="R2173" s="74" t="b">
        <f t="shared" si="134"/>
        <v>1</v>
      </c>
      <c r="S2173" s="74" t="str">
        <f t="shared" si="135"/>
        <v/>
      </c>
    </row>
    <row r="2174" s="74" customFormat="1" ht="20.15" customHeight="1" spans="1:19">
      <c r="A2174" s="95"/>
      <c r="B2174" s="95"/>
      <c r="C2174" s="95"/>
      <c r="D2174" s="95"/>
      <c r="E2174" s="95"/>
      <c r="F2174" s="95"/>
      <c r="G2174" s="96"/>
      <c r="H2174" s="96"/>
      <c r="I2174" s="97"/>
      <c r="J2174" s="97"/>
      <c r="K2174" s="97"/>
      <c r="L2174" s="97"/>
      <c r="M2174" s="97"/>
      <c r="N2174" s="98" t="str">
        <f ca="1" t="shared" si="132"/>
        <v/>
      </c>
      <c r="O2174" s="98" t="str">
        <f ca="1">IF(A2174="","",IF(ISERROR(MATCH($I2174,SorP!B:B,0)),"",INDIRECT("'SorP'!$A$"&amp;MATCH($N2174&amp;$I2174,SorP!C:C,0))))</f>
        <v/>
      </c>
      <c r="P2174" s="99"/>
      <c r="Q2174" s="74" t="str">
        <f t="shared" si="133"/>
        <v/>
      </c>
      <c r="R2174" s="74" t="b">
        <f t="shared" si="134"/>
        <v>1</v>
      </c>
      <c r="S2174" s="74" t="str">
        <f t="shared" si="135"/>
        <v/>
      </c>
    </row>
    <row r="2175" s="74" customFormat="1" ht="20.15" customHeight="1" spans="1:19">
      <c r="A2175" s="95"/>
      <c r="B2175" s="95"/>
      <c r="C2175" s="95"/>
      <c r="D2175" s="95"/>
      <c r="E2175" s="95"/>
      <c r="F2175" s="95"/>
      <c r="G2175" s="96"/>
      <c r="H2175" s="96"/>
      <c r="I2175" s="97"/>
      <c r="J2175" s="97"/>
      <c r="K2175" s="97"/>
      <c r="L2175" s="97"/>
      <c r="M2175" s="97"/>
      <c r="N2175" s="98" t="str">
        <f ca="1" t="shared" si="132"/>
        <v/>
      </c>
      <c r="O2175" s="98" t="str">
        <f ca="1">IF(A2175="","",IF(ISERROR(MATCH($I2175,SorP!B:B,0)),"",INDIRECT("'SorP'!$A$"&amp;MATCH($N2175&amp;$I2175,SorP!C:C,0))))</f>
        <v/>
      </c>
      <c r="P2175" s="99"/>
      <c r="Q2175" s="74" t="str">
        <f t="shared" si="133"/>
        <v/>
      </c>
      <c r="R2175" s="74" t="b">
        <f t="shared" si="134"/>
        <v>1</v>
      </c>
      <c r="S2175" s="74" t="str">
        <f t="shared" si="135"/>
        <v/>
      </c>
    </row>
    <row r="2176" s="74" customFormat="1" ht="20.15" customHeight="1" spans="1:19">
      <c r="A2176" s="95"/>
      <c r="B2176" s="95"/>
      <c r="C2176" s="95"/>
      <c r="D2176" s="95"/>
      <c r="E2176" s="95"/>
      <c r="F2176" s="95"/>
      <c r="G2176" s="96"/>
      <c r="H2176" s="96"/>
      <c r="I2176" s="97"/>
      <c r="J2176" s="97"/>
      <c r="K2176" s="97"/>
      <c r="L2176" s="97"/>
      <c r="M2176" s="97"/>
      <c r="N2176" s="98" t="str">
        <f ca="1" t="shared" si="132"/>
        <v/>
      </c>
      <c r="O2176" s="98" t="str">
        <f ca="1">IF(A2176="","",IF(ISERROR(MATCH($I2176,SorP!B:B,0)),"",INDIRECT("'SorP'!$A$"&amp;MATCH($N2176&amp;$I2176,SorP!C:C,0))))</f>
        <v/>
      </c>
      <c r="P2176" s="99"/>
      <c r="Q2176" s="74" t="str">
        <f t="shared" si="133"/>
        <v/>
      </c>
      <c r="R2176" s="74" t="b">
        <f t="shared" si="134"/>
        <v>1</v>
      </c>
      <c r="S2176" s="74" t="str">
        <f t="shared" si="135"/>
        <v/>
      </c>
    </row>
    <row r="2177" s="74" customFormat="1" ht="20.15" customHeight="1" spans="1:19">
      <c r="A2177" s="95"/>
      <c r="B2177" s="95"/>
      <c r="C2177" s="95"/>
      <c r="D2177" s="95"/>
      <c r="E2177" s="95"/>
      <c r="F2177" s="95"/>
      <c r="G2177" s="96"/>
      <c r="H2177" s="96"/>
      <c r="I2177" s="97"/>
      <c r="J2177" s="97"/>
      <c r="K2177" s="97"/>
      <c r="L2177" s="97"/>
      <c r="M2177" s="97"/>
      <c r="N2177" s="98" t="str">
        <f ca="1" t="shared" si="132"/>
        <v/>
      </c>
      <c r="O2177" s="98" t="str">
        <f ca="1">IF(A2177="","",IF(ISERROR(MATCH($I2177,SorP!B:B,0)),"",INDIRECT("'SorP'!$A$"&amp;MATCH($N2177&amp;$I2177,SorP!C:C,0))))</f>
        <v/>
      </c>
      <c r="P2177" s="99"/>
      <c r="Q2177" s="74" t="str">
        <f t="shared" si="133"/>
        <v/>
      </c>
      <c r="R2177" s="74" t="b">
        <f t="shared" si="134"/>
        <v>1</v>
      </c>
      <c r="S2177" s="74" t="str">
        <f t="shared" si="135"/>
        <v/>
      </c>
    </row>
    <row r="2178" s="74" customFormat="1" ht="20.15" customHeight="1" spans="1:19">
      <c r="A2178" s="95"/>
      <c r="B2178" s="95"/>
      <c r="C2178" s="95"/>
      <c r="D2178" s="95"/>
      <c r="E2178" s="95"/>
      <c r="F2178" s="95"/>
      <c r="G2178" s="96"/>
      <c r="H2178" s="96"/>
      <c r="I2178" s="97"/>
      <c r="J2178" s="97"/>
      <c r="K2178" s="97"/>
      <c r="L2178" s="97"/>
      <c r="M2178" s="97"/>
      <c r="N2178" s="98" t="str">
        <f ca="1" t="shared" si="132"/>
        <v/>
      </c>
      <c r="O2178" s="98" t="str">
        <f ca="1">IF(A2178="","",IF(ISERROR(MATCH($I2178,SorP!B:B,0)),"",INDIRECT("'SorP'!$A$"&amp;MATCH($N2178&amp;$I2178,SorP!C:C,0))))</f>
        <v/>
      </c>
      <c r="P2178" s="99"/>
      <c r="Q2178" s="74" t="str">
        <f t="shared" si="133"/>
        <v/>
      </c>
      <c r="R2178" s="74" t="b">
        <f t="shared" si="134"/>
        <v>1</v>
      </c>
      <c r="S2178" s="74" t="str">
        <f t="shared" si="135"/>
        <v/>
      </c>
    </row>
    <row r="2179" s="74" customFormat="1" ht="20.15" customHeight="1" spans="1:19">
      <c r="A2179" s="95"/>
      <c r="B2179" s="95"/>
      <c r="C2179" s="95"/>
      <c r="D2179" s="95"/>
      <c r="E2179" s="95"/>
      <c r="F2179" s="95"/>
      <c r="G2179" s="96"/>
      <c r="H2179" s="96"/>
      <c r="I2179" s="97"/>
      <c r="J2179" s="97"/>
      <c r="K2179" s="97"/>
      <c r="L2179" s="97"/>
      <c r="M2179" s="97"/>
      <c r="N2179" s="98" t="str">
        <f ca="1" t="shared" si="132"/>
        <v/>
      </c>
      <c r="O2179" s="98" t="str">
        <f ca="1">IF(A2179="","",IF(ISERROR(MATCH($I2179,SorP!B:B,0)),"",INDIRECT("'SorP'!$A$"&amp;MATCH($N2179&amp;$I2179,SorP!C:C,0))))</f>
        <v/>
      </c>
      <c r="P2179" s="99"/>
      <c r="Q2179" s="74" t="str">
        <f t="shared" si="133"/>
        <v/>
      </c>
      <c r="R2179" s="74" t="b">
        <f t="shared" si="134"/>
        <v>1</v>
      </c>
      <c r="S2179" s="74" t="str">
        <f t="shared" si="135"/>
        <v/>
      </c>
    </row>
    <row r="2180" s="74" customFormat="1" ht="20.15" customHeight="1" spans="1:19">
      <c r="A2180" s="95"/>
      <c r="B2180" s="95"/>
      <c r="C2180" s="95"/>
      <c r="D2180" s="95"/>
      <c r="E2180" s="95"/>
      <c r="F2180" s="95"/>
      <c r="G2180" s="96"/>
      <c r="H2180" s="96"/>
      <c r="I2180" s="97"/>
      <c r="J2180" s="97"/>
      <c r="K2180" s="97"/>
      <c r="L2180" s="97"/>
      <c r="M2180" s="97"/>
      <c r="N2180" s="98" t="str">
        <f ca="1" t="shared" si="132"/>
        <v/>
      </c>
      <c r="O2180" s="98" t="str">
        <f ca="1">IF(A2180="","",IF(ISERROR(MATCH($I2180,SorP!B:B,0)),"",INDIRECT("'SorP'!$A$"&amp;MATCH($N2180&amp;$I2180,SorP!C:C,0))))</f>
        <v/>
      </c>
      <c r="P2180" s="99"/>
      <c r="Q2180" s="74" t="str">
        <f t="shared" si="133"/>
        <v/>
      </c>
      <c r="R2180" s="74" t="b">
        <f t="shared" si="134"/>
        <v>1</v>
      </c>
      <c r="S2180" s="74" t="str">
        <f t="shared" si="135"/>
        <v/>
      </c>
    </row>
    <row r="2181" s="74" customFormat="1" ht="20.15" customHeight="1" spans="1:19">
      <c r="A2181" s="95"/>
      <c r="B2181" s="95"/>
      <c r="C2181" s="95"/>
      <c r="D2181" s="95"/>
      <c r="E2181" s="95"/>
      <c r="F2181" s="95"/>
      <c r="G2181" s="96"/>
      <c r="H2181" s="96"/>
      <c r="I2181" s="97"/>
      <c r="J2181" s="97"/>
      <c r="K2181" s="97"/>
      <c r="L2181" s="97"/>
      <c r="M2181" s="97"/>
      <c r="N2181" s="98" t="str">
        <f ca="1" t="shared" ref="N2181:N2244" si="136">IF(A2181="","",IF(ISERROR(MATCH($F2181,CL,0)),"Unknown",INDIRECT("'C'!$A$"&amp;MATCH($F2181,CL,0)+1)))</f>
        <v/>
      </c>
      <c r="O2181" s="98" t="str">
        <f ca="1">IF(A2181="","",IF(ISERROR(MATCH($I2181,SorP!B:B,0)),"",INDIRECT("'SorP'!$A$"&amp;MATCH($N2181&amp;$I2181,SorP!C:C,0))))</f>
        <v/>
      </c>
      <c r="P2181" s="99"/>
      <c r="Q2181" s="74" t="str">
        <f t="shared" ref="Q2181:Q2244" si="137">A2181&amp;B2181</f>
        <v/>
      </c>
      <c r="R2181" s="74" t="b">
        <f t="shared" ref="R2181:R2244" si="138">OR(ISBLANK(B2181),ISBLANK(C2181))</f>
        <v>1</v>
      </c>
      <c r="S2181" s="74" t="str">
        <f t="shared" ref="S2181:S2244" si="139">IF(R2181,"",A2181&amp;"+")</f>
        <v/>
      </c>
    </row>
    <row r="2182" s="74" customFormat="1" ht="20.15" customHeight="1" spans="1:19">
      <c r="A2182" s="95"/>
      <c r="B2182" s="95"/>
      <c r="C2182" s="95"/>
      <c r="D2182" s="95"/>
      <c r="E2182" s="95"/>
      <c r="F2182" s="95"/>
      <c r="G2182" s="96"/>
      <c r="H2182" s="96"/>
      <c r="I2182" s="97"/>
      <c r="J2182" s="97"/>
      <c r="K2182" s="97"/>
      <c r="L2182" s="97"/>
      <c r="M2182" s="97"/>
      <c r="N2182" s="98" t="str">
        <f ca="1" t="shared" si="136"/>
        <v/>
      </c>
      <c r="O2182" s="98" t="str">
        <f ca="1">IF(A2182="","",IF(ISERROR(MATCH($I2182,SorP!B:B,0)),"",INDIRECT("'SorP'!$A$"&amp;MATCH($N2182&amp;$I2182,SorP!C:C,0))))</f>
        <v/>
      </c>
      <c r="P2182" s="99"/>
      <c r="Q2182" s="74" t="str">
        <f t="shared" si="137"/>
        <v/>
      </c>
      <c r="R2182" s="74" t="b">
        <f t="shared" si="138"/>
        <v>1</v>
      </c>
      <c r="S2182" s="74" t="str">
        <f t="shared" si="139"/>
        <v/>
      </c>
    </row>
    <row r="2183" s="74" customFormat="1" ht="20.15" customHeight="1" spans="1:19">
      <c r="A2183" s="95"/>
      <c r="B2183" s="95"/>
      <c r="C2183" s="95"/>
      <c r="D2183" s="95"/>
      <c r="E2183" s="95"/>
      <c r="F2183" s="95"/>
      <c r="G2183" s="96"/>
      <c r="H2183" s="96"/>
      <c r="I2183" s="97"/>
      <c r="J2183" s="97"/>
      <c r="K2183" s="97"/>
      <c r="L2183" s="97"/>
      <c r="M2183" s="97"/>
      <c r="N2183" s="98" t="str">
        <f ca="1" t="shared" si="136"/>
        <v/>
      </c>
      <c r="O2183" s="98" t="str">
        <f ca="1">IF(A2183="","",IF(ISERROR(MATCH($I2183,SorP!B:B,0)),"",INDIRECT("'SorP'!$A$"&amp;MATCH($N2183&amp;$I2183,SorP!C:C,0))))</f>
        <v/>
      </c>
      <c r="P2183" s="99"/>
      <c r="Q2183" s="74" t="str">
        <f t="shared" si="137"/>
        <v/>
      </c>
      <c r="R2183" s="74" t="b">
        <f t="shared" si="138"/>
        <v>1</v>
      </c>
      <c r="S2183" s="74" t="str">
        <f t="shared" si="139"/>
        <v/>
      </c>
    </row>
    <row r="2184" s="74" customFormat="1" ht="20.15" customHeight="1" spans="1:19">
      <c r="A2184" s="95"/>
      <c r="B2184" s="95"/>
      <c r="C2184" s="95"/>
      <c r="D2184" s="95"/>
      <c r="E2184" s="95"/>
      <c r="F2184" s="95"/>
      <c r="G2184" s="96"/>
      <c r="H2184" s="96"/>
      <c r="I2184" s="97"/>
      <c r="J2184" s="97"/>
      <c r="K2184" s="97"/>
      <c r="L2184" s="97"/>
      <c r="M2184" s="97"/>
      <c r="N2184" s="98" t="str">
        <f ca="1" t="shared" si="136"/>
        <v/>
      </c>
      <c r="O2184" s="98" t="str">
        <f ca="1">IF(A2184="","",IF(ISERROR(MATCH($I2184,SorP!B:B,0)),"",INDIRECT("'SorP'!$A$"&amp;MATCH($N2184&amp;$I2184,SorP!C:C,0))))</f>
        <v/>
      </c>
      <c r="P2184" s="99"/>
      <c r="Q2184" s="74" t="str">
        <f t="shared" si="137"/>
        <v/>
      </c>
      <c r="R2184" s="74" t="b">
        <f t="shared" si="138"/>
        <v>1</v>
      </c>
      <c r="S2184" s="74" t="str">
        <f t="shared" si="139"/>
        <v/>
      </c>
    </row>
    <row r="2185" s="74" customFormat="1" ht="20.15" customHeight="1" spans="1:19">
      <c r="A2185" s="95"/>
      <c r="B2185" s="95"/>
      <c r="C2185" s="95"/>
      <c r="D2185" s="95"/>
      <c r="E2185" s="95"/>
      <c r="F2185" s="95"/>
      <c r="G2185" s="96"/>
      <c r="H2185" s="96"/>
      <c r="I2185" s="97"/>
      <c r="J2185" s="97"/>
      <c r="K2185" s="97"/>
      <c r="L2185" s="97"/>
      <c r="M2185" s="97"/>
      <c r="N2185" s="98" t="str">
        <f ca="1" t="shared" si="136"/>
        <v/>
      </c>
      <c r="O2185" s="98" t="str">
        <f ca="1">IF(A2185="","",IF(ISERROR(MATCH($I2185,SorP!B:B,0)),"",INDIRECT("'SorP'!$A$"&amp;MATCH($N2185&amp;$I2185,SorP!C:C,0))))</f>
        <v/>
      </c>
      <c r="P2185" s="99"/>
      <c r="Q2185" s="74" t="str">
        <f t="shared" si="137"/>
        <v/>
      </c>
      <c r="R2185" s="74" t="b">
        <f t="shared" si="138"/>
        <v>1</v>
      </c>
      <c r="S2185" s="74" t="str">
        <f t="shared" si="139"/>
        <v/>
      </c>
    </row>
    <row r="2186" s="74" customFormat="1" ht="20.15" customHeight="1" spans="1:19">
      <c r="A2186" s="95"/>
      <c r="B2186" s="95"/>
      <c r="C2186" s="95"/>
      <c r="D2186" s="95"/>
      <c r="E2186" s="95"/>
      <c r="F2186" s="95"/>
      <c r="G2186" s="96"/>
      <c r="H2186" s="96"/>
      <c r="I2186" s="97"/>
      <c r="J2186" s="97"/>
      <c r="K2186" s="97"/>
      <c r="L2186" s="97"/>
      <c r="M2186" s="97"/>
      <c r="N2186" s="98" t="str">
        <f ca="1" t="shared" si="136"/>
        <v/>
      </c>
      <c r="O2186" s="98" t="str">
        <f ca="1">IF(A2186="","",IF(ISERROR(MATCH($I2186,SorP!B:B,0)),"",INDIRECT("'SorP'!$A$"&amp;MATCH($N2186&amp;$I2186,SorP!C:C,0))))</f>
        <v/>
      </c>
      <c r="P2186" s="99"/>
      <c r="Q2186" s="74" t="str">
        <f t="shared" si="137"/>
        <v/>
      </c>
      <c r="R2186" s="74" t="b">
        <f t="shared" si="138"/>
        <v>1</v>
      </c>
      <c r="S2186" s="74" t="str">
        <f t="shared" si="139"/>
        <v/>
      </c>
    </row>
    <row r="2187" s="74" customFormat="1" ht="20.15" customHeight="1" spans="1:19">
      <c r="A2187" s="95"/>
      <c r="B2187" s="95"/>
      <c r="C2187" s="95"/>
      <c r="D2187" s="95"/>
      <c r="E2187" s="95"/>
      <c r="F2187" s="95"/>
      <c r="G2187" s="96"/>
      <c r="H2187" s="96"/>
      <c r="I2187" s="97"/>
      <c r="J2187" s="97"/>
      <c r="K2187" s="97"/>
      <c r="L2187" s="97"/>
      <c r="M2187" s="97"/>
      <c r="N2187" s="98" t="str">
        <f ca="1" t="shared" si="136"/>
        <v/>
      </c>
      <c r="O2187" s="98" t="str">
        <f ca="1">IF(A2187="","",IF(ISERROR(MATCH($I2187,SorP!B:B,0)),"",INDIRECT("'SorP'!$A$"&amp;MATCH($N2187&amp;$I2187,SorP!C:C,0))))</f>
        <v/>
      </c>
      <c r="P2187" s="99"/>
      <c r="Q2187" s="74" t="str">
        <f t="shared" si="137"/>
        <v/>
      </c>
      <c r="R2187" s="74" t="b">
        <f t="shared" si="138"/>
        <v>1</v>
      </c>
      <c r="S2187" s="74" t="str">
        <f t="shared" si="139"/>
        <v/>
      </c>
    </row>
    <row r="2188" s="74" customFormat="1" ht="20.15" customHeight="1" spans="1:19">
      <c r="A2188" s="95"/>
      <c r="B2188" s="95"/>
      <c r="C2188" s="95"/>
      <c r="D2188" s="95"/>
      <c r="E2188" s="95"/>
      <c r="F2188" s="95"/>
      <c r="G2188" s="96"/>
      <c r="H2188" s="96"/>
      <c r="I2188" s="97"/>
      <c r="J2188" s="97"/>
      <c r="K2188" s="97"/>
      <c r="L2188" s="97"/>
      <c r="M2188" s="97"/>
      <c r="N2188" s="98" t="str">
        <f ca="1" t="shared" si="136"/>
        <v/>
      </c>
      <c r="O2188" s="98" t="str">
        <f ca="1">IF(A2188="","",IF(ISERROR(MATCH($I2188,SorP!B:B,0)),"",INDIRECT("'SorP'!$A$"&amp;MATCH($N2188&amp;$I2188,SorP!C:C,0))))</f>
        <v/>
      </c>
      <c r="P2188" s="99"/>
      <c r="Q2188" s="74" t="str">
        <f t="shared" si="137"/>
        <v/>
      </c>
      <c r="R2188" s="74" t="b">
        <f t="shared" si="138"/>
        <v>1</v>
      </c>
      <c r="S2188" s="74" t="str">
        <f t="shared" si="139"/>
        <v/>
      </c>
    </row>
    <row r="2189" s="74" customFormat="1" ht="20.15" customHeight="1" spans="1:19">
      <c r="A2189" s="95"/>
      <c r="B2189" s="95"/>
      <c r="C2189" s="95"/>
      <c r="D2189" s="95"/>
      <c r="E2189" s="95"/>
      <c r="F2189" s="95"/>
      <c r="G2189" s="96"/>
      <c r="H2189" s="96"/>
      <c r="I2189" s="97"/>
      <c r="J2189" s="97"/>
      <c r="K2189" s="97"/>
      <c r="L2189" s="97"/>
      <c r="M2189" s="97"/>
      <c r="N2189" s="98" t="str">
        <f ca="1" t="shared" si="136"/>
        <v/>
      </c>
      <c r="O2189" s="98" t="str">
        <f ca="1">IF(A2189="","",IF(ISERROR(MATCH($I2189,SorP!B:B,0)),"",INDIRECT("'SorP'!$A$"&amp;MATCH($N2189&amp;$I2189,SorP!C:C,0))))</f>
        <v/>
      </c>
      <c r="P2189" s="99"/>
      <c r="Q2189" s="74" t="str">
        <f t="shared" si="137"/>
        <v/>
      </c>
      <c r="R2189" s="74" t="b">
        <f t="shared" si="138"/>
        <v>1</v>
      </c>
      <c r="S2189" s="74" t="str">
        <f t="shared" si="139"/>
        <v/>
      </c>
    </row>
    <row r="2190" s="74" customFormat="1" ht="20.15" customHeight="1" spans="1:19">
      <c r="A2190" s="95"/>
      <c r="B2190" s="95"/>
      <c r="C2190" s="95"/>
      <c r="D2190" s="95"/>
      <c r="E2190" s="95"/>
      <c r="F2190" s="95"/>
      <c r="G2190" s="96"/>
      <c r="H2190" s="96"/>
      <c r="I2190" s="97"/>
      <c r="J2190" s="97"/>
      <c r="K2190" s="97"/>
      <c r="L2190" s="97"/>
      <c r="M2190" s="97"/>
      <c r="N2190" s="98" t="str">
        <f ca="1" t="shared" si="136"/>
        <v/>
      </c>
      <c r="O2190" s="98" t="str">
        <f ca="1">IF(A2190="","",IF(ISERROR(MATCH($I2190,SorP!B:B,0)),"",INDIRECT("'SorP'!$A$"&amp;MATCH($N2190&amp;$I2190,SorP!C:C,0))))</f>
        <v/>
      </c>
      <c r="P2190" s="99"/>
      <c r="Q2190" s="74" t="str">
        <f t="shared" si="137"/>
        <v/>
      </c>
      <c r="R2190" s="74" t="b">
        <f t="shared" si="138"/>
        <v>1</v>
      </c>
      <c r="S2190" s="74" t="str">
        <f t="shared" si="139"/>
        <v/>
      </c>
    </row>
    <row r="2191" s="74" customFormat="1" ht="20.15" customHeight="1" spans="1:19">
      <c r="A2191" s="95"/>
      <c r="B2191" s="95"/>
      <c r="C2191" s="95"/>
      <c r="D2191" s="95"/>
      <c r="E2191" s="95"/>
      <c r="F2191" s="95"/>
      <c r="G2191" s="96"/>
      <c r="H2191" s="96"/>
      <c r="I2191" s="97"/>
      <c r="J2191" s="97"/>
      <c r="K2191" s="97"/>
      <c r="L2191" s="97"/>
      <c r="M2191" s="97"/>
      <c r="N2191" s="98" t="str">
        <f ca="1" t="shared" si="136"/>
        <v/>
      </c>
      <c r="O2191" s="98" t="str">
        <f ca="1">IF(A2191="","",IF(ISERROR(MATCH($I2191,SorP!B:B,0)),"",INDIRECT("'SorP'!$A$"&amp;MATCH($N2191&amp;$I2191,SorP!C:C,0))))</f>
        <v/>
      </c>
      <c r="P2191" s="99"/>
      <c r="Q2191" s="74" t="str">
        <f t="shared" si="137"/>
        <v/>
      </c>
      <c r="R2191" s="74" t="b">
        <f t="shared" si="138"/>
        <v>1</v>
      </c>
      <c r="S2191" s="74" t="str">
        <f t="shared" si="139"/>
        <v/>
      </c>
    </row>
    <row r="2192" s="74" customFormat="1" ht="20.15" customHeight="1" spans="1:19">
      <c r="A2192" s="95"/>
      <c r="B2192" s="95"/>
      <c r="C2192" s="95"/>
      <c r="D2192" s="95"/>
      <c r="E2192" s="95"/>
      <c r="F2192" s="95"/>
      <c r="G2192" s="96"/>
      <c r="H2192" s="96"/>
      <c r="I2192" s="97"/>
      <c r="J2192" s="97"/>
      <c r="K2192" s="97"/>
      <c r="L2192" s="97"/>
      <c r="M2192" s="97"/>
      <c r="N2192" s="98" t="str">
        <f ca="1" t="shared" si="136"/>
        <v/>
      </c>
      <c r="O2192" s="98" t="str">
        <f ca="1">IF(A2192="","",IF(ISERROR(MATCH($I2192,SorP!B:B,0)),"",INDIRECT("'SorP'!$A$"&amp;MATCH($N2192&amp;$I2192,SorP!C:C,0))))</f>
        <v/>
      </c>
      <c r="P2192" s="99"/>
      <c r="Q2192" s="74" t="str">
        <f t="shared" si="137"/>
        <v/>
      </c>
      <c r="R2192" s="74" t="b">
        <f t="shared" si="138"/>
        <v>1</v>
      </c>
      <c r="S2192" s="74" t="str">
        <f t="shared" si="139"/>
        <v/>
      </c>
    </row>
    <row r="2193" s="74" customFormat="1" ht="20.15" customHeight="1" spans="1:19">
      <c r="A2193" s="95"/>
      <c r="B2193" s="95"/>
      <c r="C2193" s="95"/>
      <c r="D2193" s="95"/>
      <c r="E2193" s="95"/>
      <c r="F2193" s="95"/>
      <c r="G2193" s="96"/>
      <c r="H2193" s="96"/>
      <c r="I2193" s="97"/>
      <c r="J2193" s="97"/>
      <c r="K2193" s="97"/>
      <c r="L2193" s="97"/>
      <c r="M2193" s="97"/>
      <c r="N2193" s="98" t="str">
        <f ca="1" t="shared" si="136"/>
        <v/>
      </c>
      <c r="O2193" s="98" t="str">
        <f ca="1">IF(A2193="","",IF(ISERROR(MATCH($I2193,SorP!B:B,0)),"",INDIRECT("'SorP'!$A$"&amp;MATCH($N2193&amp;$I2193,SorP!C:C,0))))</f>
        <v/>
      </c>
      <c r="P2193" s="99"/>
      <c r="Q2193" s="74" t="str">
        <f t="shared" si="137"/>
        <v/>
      </c>
      <c r="R2193" s="74" t="b">
        <f t="shared" si="138"/>
        <v>1</v>
      </c>
      <c r="S2193" s="74" t="str">
        <f t="shared" si="139"/>
        <v/>
      </c>
    </row>
    <row r="2194" s="74" customFormat="1" ht="20.15" customHeight="1" spans="1:19">
      <c r="A2194" s="95"/>
      <c r="B2194" s="95"/>
      <c r="C2194" s="95"/>
      <c r="D2194" s="95"/>
      <c r="E2194" s="95"/>
      <c r="F2194" s="95"/>
      <c r="G2194" s="96"/>
      <c r="H2194" s="96"/>
      <c r="I2194" s="97"/>
      <c r="J2194" s="97"/>
      <c r="K2194" s="97"/>
      <c r="L2194" s="97"/>
      <c r="M2194" s="97"/>
      <c r="N2194" s="98" t="str">
        <f ca="1" t="shared" si="136"/>
        <v/>
      </c>
      <c r="O2194" s="98" t="str">
        <f ca="1">IF(A2194="","",IF(ISERROR(MATCH($I2194,SorP!B:B,0)),"",INDIRECT("'SorP'!$A$"&amp;MATCH($N2194&amp;$I2194,SorP!C:C,0))))</f>
        <v/>
      </c>
      <c r="P2194" s="99"/>
      <c r="Q2194" s="74" t="str">
        <f t="shared" si="137"/>
        <v/>
      </c>
      <c r="R2194" s="74" t="b">
        <f t="shared" si="138"/>
        <v>1</v>
      </c>
      <c r="S2194" s="74" t="str">
        <f t="shared" si="139"/>
        <v/>
      </c>
    </row>
    <row r="2195" s="74" customFormat="1" ht="20.15" customHeight="1" spans="1:19">
      <c r="A2195" s="95"/>
      <c r="B2195" s="95"/>
      <c r="C2195" s="95"/>
      <c r="D2195" s="95"/>
      <c r="E2195" s="95"/>
      <c r="F2195" s="95"/>
      <c r="G2195" s="96"/>
      <c r="H2195" s="96"/>
      <c r="I2195" s="97"/>
      <c r="J2195" s="97"/>
      <c r="K2195" s="97"/>
      <c r="L2195" s="97"/>
      <c r="M2195" s="97"/>
      <c r="N2195" s="98" t="str">
        <f ca="1" t="shared" si="136"/>
        <v/>
      </c>
      <c r="O2195" s="98" t="str">
        <f ca="1">IF(A2195="","",IF(ISERROR(MATCH($I2195,SorP!B:B,0)),"",INDIRECT("'SorP'!$A$"&amp;MATCH($N2195&amp;$I2195,SorP!C:C,0))))</f>
        <v/>
      </c>
      <c r="P2195" s="99"/>
      <c r="Q2195" s="74" t="str">
        <f t="shared" si="137"/>
        <v/>
      </c>
      <c r="R2195" s="74" t="b">
        <f t="shared" si="138"/>
        <v>1</v>
      </c>
      <c r="S2195" s="74" t="str">
        <f t="shared" si="139"/>
        <v/>
      </c>
    </row>
    <row r="2196" s="74" customFormat="1" ht="20.15" customHeight="1" spans="1:19">
      <c r="A2196" s="95"/>
      <c r="B2196" s="95"/>
      <c r="C2196" s="95"/>
      <c r="D2196" s="95"/>
      <c r="E2196" s="95"/>
      <c r="F2196" s="95"/>
      <c r="G2196" s="96"/>
      <c r="H2196" s="96"/>
      <c r="I2196" s="97"/>
      <c r="J2196" s="97"/>
      <c r="K2196" s="97"/>
      <c r="L2196" s="97"/>
      <c r="M2196" s="97"/>
      <c r="N2196" s="98" t="str">
        <f ca="1" t="shared" si="136"/>
        <v/>
      </c>
      <c r="O2196" s="98" t="str">
        <f ca="1">IF(A2196="","",IF(ISERROR(MATCH($I2196,SorP!B:B,0)),"",INDIRECT("'SorP'!$A$"&amp;MATCH($N2196&amp;$I2196,SorP!C:C,0))))</f>
        <v/>
      </c>
      <c r="P2196" s="99"/>
      <c r="Q2196" s="74" t="str">
        <f t="shared" si="137"/>
        <v/>
      </c>
      <c r="R2196" s="74" t="b">
        <f t="shared" si="138"/>
        <v>1</v>
      </c>
      <c r="S2196" s="74" t="str">
        <f t="shared" si="139"/>
        <v/>
      </c>
    </row>
    <row r="2197" s="74" customFormat="1" ht="20.15" customHeight="1" spans="1:19">
      <c r="A2197" s="95"/>
      <c r="B2197" s="95"/>
      <c r="C2197" s="95"/>
      <c r="D2197" s="95"/>
      <c r="E2197" s="95"/>
      <c r="F2197" s="95"/>
      <c r="G2197" s="96"/>
      <c r="H2197" s="96"/>
      <c r="I2197" s="97"/>
      <c r="J2197" s="97"/>
      <c r="K2197" s="97"/>
      <c r="L2197" s="97"/>
      <c r="M2197" s="97"/>
      <c r="N2197" s="98" t="str">
        <f ca="1" t="shared" si="136"/>
        <v/>
      </c>
      <c r="O2197" s="98" t="str">
        <f ca="1">IF(A2197="","",IF(ISERROR(MATCH($I2197,SorP!B:B,0)),"",INDIRECT("'SorP'!$A$"&amp;MATCH($N2197&amp;$I2197,SorP!C:C,0))))</f>
        <v/>
      </c>
      <c r="P2197" s="99"/>
      <c r="Q2197" s="74" t="str">
        <f t="shared" si="137"/>
        <v/>
      </c>
      <c r="R2197" s="74" t="b">
        <f t="shared" si="138"/>
        <v>1</v>
      </c>
      <c r="S2197" s="74" t="str">
        <f t="shared" si="139"/>
        <v/>
      </c>
    </row>
    <row r="2198" s="74" customFormat="1" ht="20.15" customHeight="1" spans="1:19">
      <c r="A2198" s="95"/>
      <c r="B2198" s="95"/>
      <c r="C2198" s="95"/>
      <c r="D2198" s="95"/>
      <c r="E2198" s="95"/>
      <c r="F2198" s="95"/>
      <c r="G2198" s="96"/>
      <c r="H2198" s="96"/>
      <c r="I2198" s="97"/>
      <c r="J2198" s="97"/>
      <c r="K2198" s="97"/>
      <c r="L2198" s="97"/>
      <c r="M2198" s="97"/>
      <c r="N2198" s="98" t="str">
        <f ca="1" t="shared" si="136"/>
        <v/>
      </c>
      <c r="O2198" s="98" t="str">
        <f ca="1">IF(A2198="","",IF(ISERROR(MATCH($I2198,SorP!B:B,0)),"",INDIRECT("'SorP'!$A$"&amp;MATCH($N2198&amp;$I2198,SorP!C:C,0))))</f>
        <v/>
      </c>
      <c r="P2198" s="99"/>
      <c r="Q2198" s="74" t="str">
        <f t="shared" si="137"/>
        <v/>
      </c>
      <c r="R2198" s="74" t="b">
        <f t="shared" si="138"/>
        <v>1</v>
      </c>
      <c r="S2198" s="74" t="str">
        <f t="shared" si="139"/>
        <v/>
      </c>
    </row>
    <row r="2199" s="74" customFormat="1" ht="20.15" customHeight="1" spans="1:19">
      <c r="A2199" s="95"/>
      <c r="B2199" s="95"/>
      <c r="C2199" s="95"/>
      <c r="D2199" s="95"/>
      <c r="E2199" s="95"/>
      <c r="F2199" s="95"/>
      <c r="G2199" s="96"/>
      <c r="H2199" s="96"/>
      <c r="I2199" s="97"/>
      <c r="J2199" s="97"/>
      <c r="K2199" s="97"/>
      <c r="L2199" s="97"/>
      <c r="M2199" s="97"/>
      <c r="N2199" s="98" t="str">
        <f ca="1" t="shared" si="136"/>
        <v/>
      </c>
      <c r="O2199" s="98" t="str">
        <f ca="1">IF(A2199="","",IF(ISERROR(MATCH($I2199,SorP!B:B,0)),"",INDIRECT("'SorP'!$A$"&amp;MATCH($N2199&amp;$I2199,SorP!C:C,0))))</f>
        <v/>
      </c>
      <c r="P2199" s="99"/>
      <c r="Q2199" s="74" t="str">
        <f t="shared" si="137"/>
        <v/>
      </c>
      <c r="R2199" s="74" t="b">
        <f t="shared" si="138"/>
        <v>1</v>
      </c>
      <c r="S2199" s="74" t="str">
        <f t="shared" si="139"/>
        <v/>
      </c>
    </row>
    <row r="2200" s="74" customFormat="1" ht="20.15" customHeight="1" spans="1:19">
      <c r="A2200" s="95"/>
      <c r="B2200" s="95"/>
      <c r="C2200" s="95"/>
      <c r="D2200" s="95"/>
      <c r="E2200" s="95"/>
      <c r="F2200" s="95"/>
      <c r="G2200" s="96"/>
      <c r="H2200" s="96"/>
      <c r="I2200" s="97"/>
      <c r="J2200" s="97"/>
      <c r="K2200" s="97"/>
      <c r="L2200" s="97"/>
      <c r="M2200" s="97"/>
      <c r="N2200" s="98" t="str">
        <f ca="1" t="shared" si="136"/>
        <v/>
      </c>
      <c r="O2200" s="98" t="str">
        <f ca="1">IF(A2200="","",IF(ISERROR(MATCH($I2200,SorP!B:B,0)),"",INDIRECT("'SorP'!$A$"&amp;MATCH($N2200&amp;$I2200,SorP!C:C,0))))</f>
        <v/>
      </c>
      <c r="P2200" s="99"/>
      <c r="Q2200" s="74" t="str">
        <f t="shared" si="137"/>
        <v/>
      </c>
      <c r="R2200" s="74" t="b">
        <f t="shared" si="138"/>
        <v>1</v>
      </c>
      <c r="S2200" s="74" t="str">
        <f t="shared" si="139"/>
        <v/>
      </c>
    </row>
    <row r="2201" s="74" customFormat="1" ht="20.15" customHeight="1" spans="1:19">
      <c r="A2201" s="95"/>
      <c r="B2201" s="95"/>
      <c r="C2201" s="95"/>
      <c r="D2201" s="95"/>
      <c r="E2201" s="95"/>
      <c r="F2201" s="95"/>
      <c r="G2201" s="96"/>
      <c r="H2201" s="96"/>
      <c r="I2201" s="97"/>
      <c r="J2201" s="97"/>
      <c r="K2201" s="97"/>
      <c r="L2201" s="97"/>
      <c r="M2201" s="97"/>
      <c r="N2201" s="98" t="str">
        <f ca="1" t="shared" si="136"/>
        <v/>
      </c>
      <c r="O2201" s="98" t="str">
        <f ca="1">IF(A2201="","",IF(ISERROR(MATCH($I2201,SorP!B:B,0)),"",INDIRECT("'SorP'!$A$"&amp;MATCH($N2201&amp;$I2201,SorP!C:C,0))))</f>
        <v/>
      </c>
      <c r="P2201" s="99"/>
      <c r="Q2201" s="74" t="str">
        <f t="shared" si="137"/>
        <v/>
      </c>
      <c r="R2201" s="74" t="b">
        <f t="shared" si="138"/>
        <v>1</v>
      </c>
      <c r="S2201" s="74" t="str">
        <f t="shared" si="139"/>
        <v/>
      </c>
    </row>
    <row r="2202" s="74" customFormat="1" ht="20.15" customHeight="1" spans="1:19">
      <c r="A2202" s="95"/>
      <c r="B2202" s="95"/>
      <c r="C2202" s="95"/>
      <c r="D2202" s="95"/>
      <c r="E2202" s="95"/>
      <c r="F2202" s="95"/>
      <c r="G2202" s="96"/>
      <c r="H2202" s="96"/>
      <c r="I2202" s="97"/>
      <c r="J2202" s="97"/>
      <c r="K2202" s="97"/>
      <c r="L2202" s="97"/>
      <c r="M2202" s="97"/>
      <c r="N2202" s="98" t="str">
        <f ca="1" t="shared" si="136"/>
        <v/>
      </c>
      <c r="O2202" s="98" t="str">
        <f ca="1">IF(A2202="","",IF(ISERROR(MATCH($I2202,SorP!B:B,0)),"",INDIRECT("'SorP'!$A$"&amp;MATCH($N2202&amp;$I2202,SorP!C:C,0))))</f>
        <v/>
      </c>
      <c r="P2202" s="99"/>
      <c r="Q2202" s="74" t="str">
        <f t="shared" si="137"/>
        <v/>
      </c>
      <c r="R2202" s="74" t="b">
        <f t="shared" si="138"/>
        <v>1</v>
      </c>
      <c r="S2202" s="74" t="str">
        <f t="shared" si="139"/>
        <v/>
      </c>
    </row>
    <row r="2203" s="74" customFormat="1" ht="20.15" customHeight="1" spans="1:19">
      <c r="A2203" s="95"/>
      <c r="B2203" s="95"/>
      <c r="C2203" s="95"/>
      <c r="D2203" s="95"/>
      <c r="E2203" s="95"/>
      <c r="F2203" s="95"/>
      <c r="G2203" s="96"/>
      <c r="H2203" s="96"/>
      <c r="I2203" s="97"/>
      <c r="J2203" s="97"/>
      <c r="K2203" s="97"/>
      <c r="L2203" s="97"/>
      <c r="M2203" s="97"/>
      <c r="N2203" s="98" t="str">
        <f ca="1" t="shared" si="136"/>
        <v/>
      </c>
      <c r="O2203" s="98" t="str">
        <f ca="1">IF(A2203="","",IF(ISERROR(MATCH($I2203,SorP!B:B,0)),"",INDIRECT("'SorP'!$A$"&amp;MATCH($N2203&amp;$I2203,SorP!C:C,0))))</f>
        <v/>
      </c>
      <c r="P2203" s="99"/>
      <c r="Q2203" s="74" t="str">
        <f t="shared" si="137"/>
        <v/>
      </c>
      <c r="R2203" s="74" t="b">
        <f t="shared" si="138"/>
        <v>1</v>
      </c>
      <c r="S2203" s="74" t="str">
        <f t="shared" si="139"/>
        <v/>
      </c>
    </row>
    <row r="2204" s="74" customFormat="1" ht="20.15" customHeight="1" spans="1:19">
      <c r="A2204" s="95"/>
      <c r="B2204" s="95"/>
      <c r="C2204" s="95"/>
      <c r="D2204" s="95"/>
      <c r="E2204" s="95"/>
      <c r="F2204" s="95"/>
      <c r="G2204" s="96"/>
      <c r="H2204" s="96"/>
      <c r="I2204" s="97"/>
      <c r="J2204" s="97"/>
      <c r="K2204" s="97"/>
      <c r="L2204" s="97"/>
      <c r="M2204" s="97"/>
      <c r="N2204" s="98" t="str">
        <f ca="1" t="shared" si="136"/>
        <v/>
      </c>
      <c r="O2204" s="98" t="str">
        <f ca="1">IF(A2204="","",IF(ISERROR(MATCH($I2204,SorP!B:B,0)),"",INDIRECT("'SorP'!$A$"&amp;MATCH($N2204&amp;$I2204,SorP!C:C,0))))</f>
        <v/>
      </c>
      <c r="P2204" s="99"/>
      <c r="Q2204" s="74" t="str">
        <f t="shared" si="137"/>
        <v/>
      </c>
      <c r="R2204" s="74" t="b">
        <f t="shared" si="138"/>
        <v>1</v>
      </c>
      <c r="S2204" s="74" t="str">
        <f t="shared" si="139"/>
        <v/>
      </c>
    </row>
    <row r="2205" s="74" customFormat="1" ht="20.15" customHeight="1" spans="1:19">
      <c r="A2205" s="95"/>
      <c r="B2205" s="95"/>
      <c r="C2205" s="95"/>
      <c r="D2205" s="95"/>
      <c r="E2205" s="95"/>
      <c r="F2205" s="95"/>
      <c r="G2205" s="96"/>
      <c r="H2205" s="96"/>
      <c r="I2205" s="97"/>
      <c r="J2205" s="97"/>
      <c r="K2205" s="97"/>
      <c r="L2205" s="97"/>
      <c r="M2205" s="97"/>
      <c r="N2205" s="98" t="str">
        <f ca="1" t="shared" si="136"/>
        <v/>
      </c>
      <c r="O2205" s="98" t="str">
        <f ca="1">IF(A2205="","",IF(ISERROR(MATCH($I2205,SorP!B:B,0)),"",INDIRECT("'SorP'!$A$"&amp;MATCH($N2205&amp;$I2205,SorP!C:C,0))))</f>
        <v/>
      </c>
      <c r="P2205" s="99"/>
      <c r="Q2205" s="74" t="str">
        <f t="shared" si="137"/>
        <v/>
      </c>
      <c r="R2205" s="74" t="b">
        <f t="shared" si="138"/>
        <v>1</v>
      </c>
      <c r="S2205" s="74" t="str">
        <f t="shared" si="139"/>
        <v/>
      </c>
    </row>
    <row r="2206" s="74" customFormat="1" ht="20.15" customHeight="1" spans="1:19">
      <c r="A2206" s="95"/>
      <c r="B2206" s="95"/>
      <c r="C2206" s="95"/>
      <c r="D2206" s="95"/>
      <c r="E2206" s="95"/>
      <c r="F2206" s="95"/>
      <c r="G2206" s="96"/>
      <c r="H2206" s="96"/>
      <c r="I2206" s="97"/>
      <c r="J2206" s="97"/>
      <c r="K2206" s="97"/>
      <c r="L2206" s="97"/>
      <c r="M2206" s="97"/>
      <c r="N2206" s="98" t="str">
        <f ca="1" t="shared" si="136"/>
        <v/>
      </c>
      <c r="O2206" s="98" t="str">
        <f ca="1">IF(A2206="","",IF(ISERROR(MATCH($I2206,SorP!B:B,0)),"",INDIRECT("'SorP'!$A$"&amp;MATCH($N2206&amp;$I2206,SorP!C:C,0))))</f>
        <v/>
      </c>
      <c r="P2206" s="99"/>
      <c r="Q2206" s="74" t="str">
        <f t="shared" si="137"/>
        <v/>
      </c>
      <c r="R2206" s="74" t="b">
        <f t="shared" si="138"/>
        <v>1</v>
      </c>
      <c r="S2206" s="74" t="str">
        <f t="shared" si="139"/>
        <v/>
      </c>
    </row>
    <row r="2207" s="74" customFormat="1" ht="20.15" customHeight="1" spans="1:19">
      <c r="A2207" s="95"/>
      <c r="B2207" s="95"/>
      <c r="C2207" s="95"/>
      <c r="D2207" s="95"/>
      <c r="E2207" s="95"/>
      <c r="F2207" s="95"/>
      <c r="G2207" s="96"/>
      <c r="H2207" s="96"/>
      <c r="I2207" s="97"/>
      <c r="J2207" s="97"/>
      <c r="K2207" s="97"/>
      <c r="L2207" s="97"/>
      <c r="M2207" s="97"/>
      <c r="N2207" s="98" t="str">
        <f ca="1" t="shared" si="136"/>
        <v/>
      </c>
      <c r="O2207" s="98" t="str">
        <f ca="1">IF(A2207="","",IF(ISERROR(MATCH($I2207,SorP!B:B,0)),"",INDIRECT("'SorP'!$A$"&amp;MATCH($N2207&amp;$I2207,SorP!C:C,0))))</f>
        <v/>
      </c>
      <c r="P2207" s="99"/>
      <c r="Q2207" s="74" t="str">
        <f t="shared" si="137"/>
        <v/>
      </c>
      <c r="R2207" s="74" t="b">
        <f t="shared" si="138"/>
        <v>1</v>
      </c>
      <c r="S2207" s="74" t="str">
        <f t="shared" si="139"/>
        <v/>
      </c>
    </row>
    <row r="2208" s="74" customFormat="1" ht="20.15" customHeight="1" spans="1:19">
      <c r="A2208" s="95"/>
      <c r="B2208" s="95"/>
      <c r="C2208" s="95"/>
      <c r="D2208" s="95"/>
      <c r="E2208" s="95"/>
      <c r="F2208" s="95"/>
      <c r="G2208" s="96"/>
      <c r="H2208" s="96"/>
      <c r="I2208" s="97"/>
      <c r="J2208" s="97"/>
      <c r="K2208" s="97"/>
      <c r="L2208" s="97"/>
      <c r="M2208" s="97"/>
      <c r="N2208" s="98" t="str">
        <f ca="1" t="shared" si="136"/>
        <v/>
      </c>
      <c r="O2208" s="98" t="str">
        <f ca="1">IF(A2208="","",IF(ISERROR(MATCH($I2208,SorP!B:B,0)),"",INDIRECT("'SorP'!$A$"&amp;MATCH($N2208&amp;$I2208,SorP!C:C,0))))</f>
        <v/>
      </c>
      <c r="P2208" s="99"/>
      <c r="Q2208" s="74" t="str">
        <f t="shared" si="137"/>
        <v/>
      </c>
      <c r="R2208" s="74" t="b">
        <f t="shared" si="138"/>
        <v>1</v>
      </c>
      <c r="S2208" s="74" t="str">
        <f t="shared" si="139"/>
        <v/>
      </c>
    </row>
    <row r="2209" s="74" customFormat="1" ht="20.15" customHeight="1" spans="1:19">
      <c r="A2209" s="95"/>
      <c r="B2209" s="95"/>
      <c r="C2209" s="95"/>
      <c r="D2209" s="95"/>
      <c r="E2209" s="95"/>
      <c r="F2209" s="95"/>
      <c r="G2209" s="96"/>
      <c r="H2209" s="96"/>
      <c r="I2209" s="97"/>
      <c r="J2209" s="97"/>
      <c r="K2209" s="97"/>
      <c r="L2209" s="97"/>
      <c r="M2209" s="97"/>
      <c r="N2209" s="98" t="str">
        <f ca="1" t="shared" si="136"/>
        <v/>
      </c>
      <c r="O2209" s="98" t="str">
        <f ca="1">IF(A2209="","",IF(ISERROR(MATCH($I2209,SorP!B:B,0)),"",INDIRECT("'SorP'!$A$"&amp;MATCH($N2209&amp;$I2209,SorP!C:C,0))))</f>
        <v/>
      </c>
      <c r="P2209" s="99"/>
      <c r="Q2209" s="74" t="str">
        <f t="shared" si="137"/>
        <v/>
      </c>
      <c r="R2209" s="74" t="b">
        <f t="shared" si="138"/>
        <v>1</v>
      </c>
      <c r="S2209" s="74" t="str">
        <f t="shared" si="139"/>
        <v/>
      </c>
    </row>
    <row r="2210" s="74" customFormat="1" ht="20.15" customHeight="1" spans="1:19">
      <c r="A2210" s="95"/>
      <c r="B2210" s="95"/>
      <c r="C2210" s="95"/>
      <c r="D2210" s="95"/>
      <c r="E2210" s="95"/>
      <c r="F2210" s="95"/>
      <c r="G2210" s="96"/>
      <c r="H2210" s="96"/>
      <c r="I2210" s="97"/>
      <c r="J2210" s="97"/>
      <c r="K2210" s="97"/>
      <c r="L2210" s="97"/>
      <c r="M2210" s="97"/>
      <c r="N2210" s="98" t="str">
        <f ca="1" t="shared" si="136"/>
        <v/>
      </c>
      <c r="O2210" s="98" t="str">
        <f ca="1">IF(A2210="","",IF(ISERROR(MATCH($I2210,SorP!B:B,0)),"",INDIRECT("'SorP'!$A$"&amp;MATCH($N2210&amp;$I2210,SorP!C:C,0))))</f>
        <v/>
      </c>
      <c r="P2210" s="99"/>
      <c r="Q2210" s="74" t="str">
        <f t="shared" si="137"/>
        <v/>
      </c>
      <c r="R2210" s="74" t="b">
        <f t="shared" si="138"/>
        <v>1</v>
      </c>
      <c r="S2210" s="74" t="str">
        <f t="shared" si="139"/>
        <v/>
      </c>
    </row>
    <row r="2211" s="74" customFormat="1" ht="20.15" customHeight="1" spans="1:19">
      <c r="A2211" s="95"/>
      <c r="B2211" s="95"/>
      <c r="C2211" s="95"/>
      <c r="D2211" s="95"/>
      <c r="E2211" s="95"/>
      <c r="F2211" s="95"/>
      <c r="G2211" s="96"/>
      <c r="H2211" s="96"/>
      <c r="I2211" s="97"/>
      <c r="J2211" s="97"/>
      <c r="K2211" s="97"/>
      <c r="L2211" s="97"/>
      <c r="M2211" s="97"/>
      <c r="N2211" s="98" t="str">
        <f ca="1" t="shared" si="136"/>
        <v/>
      </c>
      <c r="O2211" s="98" t="str">
        <f ca="1">IF(A2211="","",IF(ISERROR(MATCH($I2211,SorP!B:B,0)),"",INDIRECT("'SorP'!$A$"&amp;MATCH($N2211&amp;$I2211,SorP!C:C,0))))</f>
        <v/>
      </c>
      <c r="P2211" s="99"/>
      <c r="Q2211" s="74" t="str">
        <f t="shared" si="137"/>
        <v/>
      </c>
      <c r="R2211" s="74" t="b">
        <f t="shared" si="138"/>
        <v>1</v>
      </c>
      <c r="S2211" s="74" t="str">
        <f t="shared" si="139"/>
        <v/>
      </c>
    </row>
    <row r="2212" s="74" customFormat="1" ht="20.15" customHeight="1" spans="1:19">
      <c r="A2212" s="95"/>
      <c r="B2212" s="95"/>
      <c r="C2212" s="95"/>
      <c r="D2212" s="95"/>
      <c r="E2212" s="95"/>
      <c r="F2212" s="95"/>
      <c r="G2212" s="96"/>
      <c r="H2212" s="96"/>
      <c r="I2212" s="97"/>
      <c r="J2212" s="97"/>
      <c r="K2212" s="97"/>
      <c r="L2212" s="97"/>
      <c r="M2212" s="97"/>
      <c r="N2212" s="98" t="str">
        <f ca="1" t="shared" si="136"/>
        <v/>
      </c>
      <c r="O2212" s="98" t="str">
        <f ca="1">IF(A2212="","",IF(ISERROR(MATCH($I2212,SorP!B:B,0)),"",INDIRECT("'SorP'!$A$"&amp;MATCH($N2212&amp;$I2212,SorP!C:C,0))))</f>
        <v/>
      </c>
      <c r="P2212" s="99"/>
      <c r="Q2212" s="74" t="str">
        <f t="shared" si="137"/>
        <v/>
      </c>
      <c r="R2212" s="74" t="b">
        <f t="shared" si="138"/>
        <v>1</v>
      </c>
      <c r="S2212" s="74" t="str">
        <f t="shared" si="139"/>
        <v/>
      </c>
    </row>
    <row r="2213" s="74" customFormat="1" ht="20.15" customHeight="1" spans="1:19">
      <c r="A2213" s="95"/>
      <c r="B2213" s="95"/>
      <c r="C2213" s="95"/>
      <c r="D2213" s="95"/>
      <c r="E2213" s="95"/>
      <c r="F2213" s="95"/>
      <c r="G2213" s="96"/>
      <c r="H2213" s="96"/>
      <c r="I2213" s="97"/>
      <c r="J2213" s="97"/>
      <c r="K2213" s="97"/>
      <c r="L2213" s="97"/>
      <c r="M2213" s="97"/>
      <c r="N2213" s="98" t="str">
        <f ca="1" t="shared" si="136"/>
        <v/>
      </c>
      <c r="O2213" s="98" t="str">
        <f ca="1">IF(A2213="","",IF(ISERROR(MATCH($I2213,SorP!B:B,0)),"",INDIRECT("'SorP'!$A$"&amp;MATCH($N2213&amp;$I2213,SorP!C:C,0))))</f>
        <v/>
      </c>
      <c r="P2213" s="99"/>
      <c r="Q2213" s="74" t="str">
        <f t="shared" si="137"/>
        <v/>
      </c>
      <c r="R2213" s="74" t="b">
        <f t="shared" si="138"/>
        <v>1</v>
      </c>
      <c r="S2213" s="74" t="str">
        <f t="shared" si="139"/>
        <v/>
      </c>
    </row>
    <row r="2214" s="74" customFormat="1" ht="20.15" customHeight="1" spans="1:19">
      <c r="A2214" s="95"/>
      <c r="B2214" s="95"/>
      <c r="C2214" s="95"/>
      <c r="D2214" s="95"/>
      <c r="E2214" s="95"/>
      <c r="F2214" s="95"/>
      <c r="G2214" s="96"/>
      <c r="H2214" s="96"/>
      <c r="I2214" s="97"/>
      <c r="J2214" s="97"/>
      <c r="K2214" s="97"/>
      <c r="L2214" s="97"/>
      <c r="M2214" s="97"/>
      <c r="N2214" s="98" t="str">
        <f ca="1" t="shared" si="136"/>
        <v/>
      </c>
      <c r="O2214" s="98" t="str">
        <f ca="1">IF(A2214="","",IF(ISERROR(MATCH($I2214,SorP!B:B,0)),"",INDIRECT("'SorP'!$A$"&amp;MATCH($N2214&amp;$I2214,SorP!C:C,0))))</f>
        <v/>
      </c>
      <c r="P2214" s="99"/>
      <c r="Q2214" s="74" t="str">
        <f t="shared" si="137"/>
        <v/>
      </c>
      <c r="R2214" s="74" t="b">
        <f t="shared" si="138"/>
        <v>1</v>
      </c>
      <c r="S2214" s="74" t="str">
        <f t="shared" si="139"/>
        <v/>
      </c>
    </row>
    <row r="2215" s="74" customFormat="1" ht="20.15" customHeight="1" spans="1:19">
      <c r="A2215" s="95"/>
      <c r="B2215" s="95"/>
      <c r="C2215" s="95"/>
      <c r="D2215" s="95"/>
      <c r="E2215" s="95"/>
      <c r="F2215" s="95"/>
      <c r="G2215" s="96"/>
      <c r="H2215" s="96"/>
      <c r="I2215" s="97"/>
      <c r="J2215" s="97"/>
      <c r="K2215" s="97"/>
      <c r="L2215" s="97"/>
      <c r="M2215" s="97"/>
      <c r="N2215" s="98" t="str">
        <f ca="1" t="shared" si="136"/>
        <v/>
      </c>
      <c r="O2215" s="98" t="str">
        <f ca="1">IF(A2215="","",IF(ISERROR(MATCH($I2215,SorP!B:B,0)),"",INDIRECT("'SorP'!$A$"&amp;MATCH($N2215&amp;$I2215,SorP!C:C,0))))</f>
        <v/>
      </c>
      <c r="P2215" s="99"/>
      <c r="Q2215" s="74" t="str">
        <f t="shared" si="137"/>
        <v/>
      </c>
      <c r="R2215" s="74" t="b">
        <f t="shared" si="138"/>
        <v>1</v>
      </c>
      <c r="S2215" s="74" t="str">
        <f t="shared" si="139"/>
        <v/>
      </c>
    </row>
    <row r="2216" s="74" customFormat="1" ht="20.15" customHeight="1" spans="1:19">
      <c r="A2216" s="95"/>
      <c r="B2216" s="95"/>
      <c r="C2216" s="95"/>
      <c r="D2216" s="95"/>
      <c r="E2216" s="95"/>
      <c r="F2216" s="95"/>
      <c r="G2216" s="96"/>
      <c r="H2216" s="96"/>
      <c r="I2216" s="97"/>
      <c r="J2216" s="97"/>
      <c r="K2216" s="97"/>
      <c r="L2216" s="97"/>
      <c r="M2216" s="97"/>
      <c r="N2216" s="98" t="str">
        <f ca="1" t="shared" si="136"/>
        <v/>
      </c>
      <c r="O2216" s="98" t="str">
        <f ca="1">IF(A2216="","",IF(ISERROR(MATCH($I2216,SorP!B:B,0)),"",INDIRECT("'SorP'!$A$"&amp;MATCH($N2216&amp;$I2216,SorP!C:C,0))))</f>
        <v/>
      </c>
      <c r="P2216" s="99"/>
      <c r="Q2216" s="74" t="str">
        <f t="shared" si="137"/>
        <v/>
      </c>
      <c r="R2216" s="74" t="b">
        <f t="shared" si="138"/>
        <v>1</v>
      </c>
      <c r="S2216" s="74" t="str">
        <f t="shared" si="139"/>
        <v/>
      </c>
    </row>
    <row r="2217" s="74" customFormat="1" ht="20.15" customHeight="1" spans="1:19">
      <c r="A2217" s="95"/>
      <c r="B2217" s="95"/>
      <c r="C2217" s="95"/>
      <c r="D2217" s="95"/>
      <c r="E2217" s="95"/>
      <c r="F2217" s="95"/>
      <c r="G2217" s="96"/>
      <c r="H2217" s="96"/>
      <c r="I2217" s="97"/>
      <c r="J2217" s="97"/>
      <c r="K2217" s="97"/>
      <c r="L2217" s="97"/>
      <c r="M2217" s="97"/>
      <c r="N2217" s="98" t="str">
        <f ca="1" t="shared" si="136"/>
        <v/>
      </c>
      <c r="O2217" s="98" t="str">
        <f ca="1">IF(A2217="","",IF(ISERROR(MATCH($I2217,SorP!B:B,0)),"",INDIRECT("'SorP'!$A$"&amp;MATCH($N2217&amp;$I2217,SorP!C:C,0))))</f>
        <v/>
      </c>
      <c r="P2217" s="99"/>
      <c r="Q2217" s="74" t="str">
        <f t="shared" si="137"/>
        <v/>
      </c>
      <c r="R2217" s="74" t="b">
        <f t="shared" si="138"/>
        <v>1</v>
      </c>
      <c r="S2217" s="74" t="str">
        <f t="shared" si="139"/>
        <v/>
      </c>
    </row>
    <row r="2218" s="74" customFormat="1" ht="20.15" customHeight="1" spans="1:19">
      <c r="A2218" s="95"/>
      <c r="B2218" s="95"/>
      <c r="C2218" s="95"/>
      <c r="D2218" s="95"/>
      <c r="E2218" s="95"/>
      <c r="F2218" s="95"/>
      <c r="G2218" s="96"/>
      <c r="H2218" s="96"/>
      <c r="I2218" s="97"/>
      <c r="J2218" s="97"/>
      <c r="K2218" s="97"/>
      <c r="L2218" s="97"/>
      <c r="M2218" s="97"/>
      <c r="N2218" s="98" t="str">
        <f ca="1" t="shared" si="136"/>
        <v/>
      </c>
      <c r="O2218" s="98" t="str">
        <f ca="1">IF(A2218="","",IF(ISERROR(MATCH($I2218,SorP!B:B,0)),"",INDIRECT("'SorP'!$A$"&amp;MATCH($N2218&amp;$I2218,SorP!C:C,0))))</f>
        <v/>
      </c>
      <c r="P2218" s="99"/>
      <c r="Q2218" s="74" t="str">
        <f t="shared" si="137"/>
        <v/>
      </c>
      <c r="R2218" s="74" t="b">
        <f t="shared" si="138"/>
        <v>1</v>
      </c>
      <c r="S2218" s="74" t="str">
        <f t="shared" si="139"/>
        <v/>
      </c>
    </row>
    <row r="2219" s="74" customFormat="1" ht="20.15" customHeight="1" spans="1:19">
      <c r="A2219" s="95"/>
      <c r="B2219" s="95"/>
      <c r="C2219" s="95"/>
      <c r="D2219" s="95"/>
      <c r="E2219" s="95"/>
      <c r="F2219" s="95"/>
      <c r="G2219" s="96"/>
      <c r="H2219" s="96"/>
      <c r="I2219" s="97"/>
      <c r="J2219" s="97"/>
      <c r="K2219" s="97"/>
      <c r="L2219" s="97"/>
      <c r="M2219" s="97"/>
      <c r="N2219" s="98" t="str">
        <f ca="1" t="shared" si="136"/>
        <v/>
      </c>
      <c r="O2219" s="98" t="str">
        <f ca="1">IF(A2219="","",IF(ISERROR(MATCH($I2219,SorP!B:B,0)),"",INDIRECT("'SorP'!$A$"&amp;MATCH($N2219&amp;$I2219,SorP!C:C,0))))</f>
        <v/>
      </c>
      <c r="P2219" s="99"/>
      <c r="Q2219" s="74" t="str">
        <f t="shared" si="137"/>
        <v/>
      </c>
      <c r="R2219" s="74" t="b">
        <f t="shared" si="138"/>
        <v>1</v>
      </c>
      <c r="S2219" s="74" t="str">
        <f t="shared" si="139"/>
        <v/>
      </c>
    </row>
    <row r="2220" s="74" customFormat="1" ht="20.15" customHeight="1" spans="1:19">
      <c r="A2220" s="95"/>
      <c r="B2220" s="95"/>
      <c r="C2220" s="95"/>
      <c r="D2220" s="95"/>
      <c r="E2220" s="95"/>
      <c r="F2220" s="95"/>
      <c r="G2220" s="96"/>
      <c r="H2220" s="96"/>
      <c r="I2220" s="97"/>
      <c r="J2220" s="97"/>
      <c r="K2220" s="97"/>
      <c r="L2220" s="97"/>
      <c r="M2220" s="97"/>
      <c r="N2220" s="98" t="str">
        <f ca="1" t="shared" si="136"/>
        <v/>
      </c>
      <c r="O2220" s="98" t="str">
        <f ca="1">IF(A2220="","",IF(ISERROR(MATCH($I2220,SorP!B:B,0)),"",INDIRECT("'SorP'!$A$"&amp;MATCH($N2220&amp;$I2220,SorP!C:C,0))))</f>
        <v/>
      </c>
      <c r="P2220" s="99"/>
      <c r="Q2220" s="74" t="str">
        <f t="shared" si="137"/>
        <v/>
      </c>
      <c r="R2220" s="74" t="b">
        <f t="shared" si="138"/>
        <v>1</v>
      </c>
      <c r="S2220" s="74" t="str">
        <f t="shared" si="139"/>
        <v/>
      </c>
    </row>
    <row r="2221" s="74" customFormat="1" ht="20.15" customHeight="1" spans="1:19">
      <c r="A2221" s="95"/>
      <c r="B2221" s="95"/>
      <c r="C2221" s="95"/>
      <c r="D2221" s="95"/>
      <c r="E2221" s="95"/>
      <c r="F2221" s="95"/>
      <c r="G2221" s="96"/>
      <c r="H2221" s="96"/>
      <c r="I2221" s="97"/>
      <c r="J2221" s="97"/>
      <c r="K2221" s="97"/>
      <c r="L2221" s="97"/>
      <c r="M2221" s="97"/>
      <c r="N2221" s="98" t="str">
        <f ca="1" t="shared" si="136"/>
        <v/>
      </c>
      <c r="O2221" s="98" t="str">
        <f ca="1">IF(A2221="","",IF(ISERROR(MATCH($I2221,SorP!B:B,0)),"",INDIRECT("'SorP'!$A$"&amp;MATCH($N2221&amp;$I2221,SorP!C:C,0))))</f>
        <v/>
      </c>
      <c r="P2221" s="99"/>
      <c r="Q2221" s="74" t="str">
        <f t="shared" si="137"/>
        <v/>
      </c>
      <c r="R2221" s="74" t="b">
        <f t="shared" si="138"/>
        <v>1</v>
      </c>
      <c r="S2221" s="74" t="str">
        <f t="shared" si="139"/>
        <v/>
      </c>
    </row>
    <row r="2222" s="74" customFormat="1" ht="20.15" customHeight="1" spans="1:19">
      <c r="A2222" s="95"/>
      <c r="B2222" s="95"/>
      <c r="C2222" s="95"/>
      <c r="D2222" s="95"/>
      <c r="E2222" s="95"/>
      <c r="F2222" s="95"/>
      <c r="G2222" s="96"/>
      <c r="H2222" s="96"/>
      <c r="I2222" s="97"/>
      <c r="J2222" s="97"/>
      <c r="K2222" s="97"/>
      <c r="L2222" s="97"/>
      <c r="M2222" s="97"/>
      <c r="N2222" s="98" t="str">
        <f ca="1" t="shared" si="136"/>
        <v/>
      </c>
      <c r="O2222" s="98" t="str">
        <f ca="1">IF(A2222="","",IF(ISERROR(MATCH($I2222,SorP!B:B,0)),"",INDIRECT("'SorP'!$A$"&amp;MATCH($N2222&amp;$I2222,SorP!C:C,0))))</f>
        <v/>
      </c>
      <c r="P2222" s="99"/>
      <c r="Q2222" s="74" t="str">
        <f t="shared" si="137"/>
        <v/>
      </c>
      <c r="R2222" s="74" t="b">
        <f t="shared" si="138"/>
        <v>1</v>
      </c>
      <c r="S2222" s="74" t="str">
        <f t="shared" si="139"/>
        <v/>
      </c>
    </row>
    <row r="2223" s="74" customFormat="1" ht="20.15" customHeight="1" spans="1:19">
      <c r="A2223" s="95"/>
      <c r="B2223" s="95"/>
      <c r="C2223" s="95"/>
      <c r="D2223" s="95"/>
      <c r="E2223" s="95"/>
      <c r="F2223" s="95"/>
      <c r="G2223" s="96"/>
      <c r="H2223" s="96"/>
      <c r="I2223" s="97"/>
      <c r="J2223" s="97"/>
      <c r="K2223" s="97"/>
      <c r="L2223" s="97"/>
      <c r="M2223" s="97"/>
      <c r="N2223" s="98" t="str">
        <f ca="1" t="shared" si="136"/>
        <v/>
      </c>
      <c r="O2223" s="98" t="str">
        <f ca="1">IF(A2223="","",IF(ISERROR(MATCH($I2223,SorP!B:B,0)),"",INDIRECT("'SorP'!$A$"&amp;MATCH($N2223&amp;$I2223,SorP!C:C,0))))</f>
        <v/>
      </c>
      <c r="P2223" s="99"/>
      <c r="Q2223" s="74" t="str">
        <f t="shared" si="137"/>
        <v/>
      </c>
      <c r="R2223" s="74" t="b">
        <f t="shared" si="138"/>
        <v>1</v>
      </c>
      <c r="S2223" s="74" t="str">
        <f t="shared" si="139"/>
        <v/>
      </c>
    </row>
    <row r="2224" s="74" customFormat="1" ht="20.15" customHeight="1" spans="1:19">
      <c r="A2224" s="95"/>
      <c r="B2224" s="95"/>
      <c r="C2224" s="95"/>
      <c r="D2224" s="95"/>
      <c r="E2224" s="95"/>
      <c r="F2224" s="95"/>
      <c r="G2224" s="96"/>
      <c r="H2224" s="96"/>
      <c r="I2224" s="97"/>
      <c r="J2224" s="97"/>
      <c r="K2224" s="97"/>
      <c r="L2224" s="97"/>
      <c r="M2224" s="97"/>
      <c r="N2224" s="98" t="str">
        <f ca="1" t="shared" si="136"/>
        <v/>
      </c>
      <c r="O2224" s="98" t="str">
        <f ca="1">IF(A2224="","",IF(ISERROR(MATCH($I2224,SorP!B:B,0)),"",INDIRECT("'SorP'!$A$"&amp;MATCH($N2224&amp;$I2224,SorP!C:C,0))))</f>
        <v/>
      </c>
      <c r="P2224" s="99"/>
      <c r="Q2224" s="74" t="str">
        <f t="shared" si="137"/>
        <v/>
      </c>
      <c r="R2224" s="74" t="b">
        <f t="shared" si="138"/>
        <v>1</v>
      </c>
      <c r="S2224" s="74" t="str">
        <f t="shared" si="139"/>
        <v/>
      </c>
    </row>
    <row r="2225" s="74" customFormat="1" ht="20.15" customHeight="1" spans="1:19">
      <c r="A2225" s="95"/>
      <c r="B2225" s="95"/>
      <c r="C2225" s="95"/>
      <c r="D2225" s="95"/>
      <c r="E2225" s="95"/>
      <c r="F2225" s="95"/>
      <c r="G2225" s="96"/>
      <c r="H2225" s="96"/>
      <c r="I2225" s="97"/>
      <c r="J2225" s="97"/>
      <c r="K2225" s="97"/>
      <c r="L2225" s="97"/>
      <c r="M2225" s="97"/>
      <c r="N2225" s="98" t="str">
        <f ca="1" t="shared" si="136"/>
        <v/>
      </c>
      <c r="O2225" s="98" t="str">
        <f ca="1">IF(A2225="","",IF(ISERROR(MATCH($I2225,SorP!B:B,0)),"",INDIRECT("'SorP'!$A$"&amp;MATCH($N2225&amp;$I2225,SorP!C:C,0))))</f>
        <v/>
      </c>
      <c r="P2225" s="99"/>
      <c r="Q2225" s="74" t="str">
        <f t="shared" si="137"/>
        <v/>
      </c>
      <c r="R2225" s="74" t="b">
        <f t="shared" si="138"/>
        <v>1</v>
      </c>
      <c r="S2225" s="74" t="str">
        <f t="shared" si="139"/>
        <v/>
      </c>
    </row>
    <row r="2226" s="74" customFormat="1" ht="20.15" customHeight="1" spans="1:19">
      <c r="A2226" s="95"/>
      <c r="B2226" s="95"/>
      <c r="C2226" s="95"/>
      <c r="D2226" s="95"/>
      <c r="E2226" s="95"/>
      <c r="F2226" s="95"/>
      <c r="G2226" s="96"/>
      <c r="H2226" s="96"/>
      <c r="I2226" s="97"/>
      <c r="J2226" s="97"/>
      <c r="K2226" s="97"/>
      <c r="L2226" s="97"/>
      <c r="M2226" s="97"/>
      <c r="N2226" s="98" t="str">
        <f ca="1" t="shared" si="136"/>
        <v/>
      </c>
      <c r="O2226" s="98" t="str">
        <f ca="1">IF(A2226="","",IF(ISERROR(MATCH($I2226,SorP!B:B,0)),"",INDIRECT("'SorP'!$A$"&amp;MATCH($N2226&amp;$I2226,SorP!C:C,0))))</f>
        <v/>
      </c>
      <c r="P2226" s="99"/>
      <c r="Q2226" s="74" t="str">
        <f t="shared" si="137"/>
        <v/>
      </c>
      <c r="R2226" s="74" t="b">
        <f t="shared" si="138"/>
        <v>1</v>
      </c>
      <c r="S2226" s="74" t="str">
        <f t="shared" si="139"/>
        <v/>
      </c>
    </row>
    <row r="2227" s="74" customFormat="1" ht="20.15" customHeight="1" spans="1:19">
      <c r="A2227" s="95"/>
      <c r="B2227" s="95"/>
      <c r="C2227" s="95"/>
      <c r="D2227" s="95"/>
      <c r="E2227" s="95"/>
      <c r="F2227" s="95"/>
      <c r="G2227" s="96"/>
      <c r="H2227" s="96"/>
      <c r="I2227" s="97"/>
      <c r="J2227" s="97"/>
      <c r="K2227" s="97"/>
      <c r="L2227" s="97"/>
      <c r="M2227" s="97"/>
      <c r="N2227" s="98" t="str">
        <f ca="1" t="shared" si="136"/>
        <v/>
      </c>
      <c r="O2227" s="98" t="str">
        <f ca="1">IF(A2227="","",IF(ISERROR(MATCH($I2227,SorP!B:B,0)),"",INDIRECT("'SorP'!$A$"&amp;MATCH($N2227&amp;$I2227,SorP!C:C,0))))</f>
        <v/>
      </c>
      <c r="P2227" s="99"/>
      <c r="Q2227" s="74" t="str">
        <f t="shared" si="137"/>
        <v/>
      </c>
      <c r="R2227" s="74" t="b">
        <f t="shared" si="138"/>
        <v>1</v>
      </c>
      <c r="S2227" s="74" t="str">
        <f t="shared" si="139"/>
        <v/>
      </c>
    </row>
    <row r="2228" s="74" customFormat="1" ht="20.15" customHeight="1" spans="1:19">
      <c r="A2228" s="95"/>
      <c r="B2228" s="95"/>
      <c r="C2228" s="95"/>
      <c r="D2228" s="95"/>
      <c r="E2228" s="95"/>
      <c r="F2228" s="95"/>
      <c r="G2228" s="96"/>
      <c r="H2228" s="96"/>
      <c r="I2228" s="97"/>
      <c r="J2228" s="97"/>
      <c r="K2228" s="97"/>
      <c r="L2228" s="97"/>
      <c r="M2228" s="97"/>
      <c r="N2228" s="98" t="str">
        <f ca="1" t="shared" si="136"/>
        <v/>
      </c>
      <c r="O2228" s="98" t="str">
        <f ca="1">IF(A2228="","",IF(ISERROR(MATCH($I2228,SorP!B:B,0)),"",INDIRECT("'SorP'!$A$"&amp;MATCH($N2228&amp;$I2228,SorP!C:C,0))))</f>
        <v/>
      </c>
      <c r="P2228" s="99"/>
      <c r="Q2228" s="74" t="str">
        <f t="shared" si="137"/>
        <v/>
      </c>
      <c r="R2228" s="74" t="b">
        <f t="shared" si="138"/>
        <v>1</v>
      </c>
      <c r="S2228" s="74" t="str">
        <f t="shared" si="139"/>
        <v/>
      </c>
    </row>
    <row r="2229" s="74" customFormat="1" ht="20.15" customHeight="1" spans="1:19">
      <c r="A2229" s="95"/>
      <c r="B2229" s="95"/>
      <c r="C2229" s="95"/>
      <c r="D2229" s="95"/>
      <c r="E2229" s="95"/>
      <c r="F2229" s="95"/>
      <c r="G2229" s="96"/>
      <c r="H2229" s="96"/>
      <c r="I2229" s="97"/>
      <c r="J2229" s="97"/>
      <c r="K2229" s="97"/>
      <c r="L2229" s="97"/>
      <c r="M2229" s="97"/>
      <c r="N2229" s="98" t="str">
        <f ca="1" t="shared" si="136"/>
        <v/>
      </c>
      <c r="O2229" s="98" t="str">
        <f ca="1">IF(A2229="","",IF(ISERROR(MATCH($I2229,SorP!B:B,0)),"",INDIRECT("'SorP'!$A$"&amp;MATCH($N2229&amp;$I2229,SorP!C:C,0))))</f>
        <v/>
      </c>
      <c r="P2229" s="99"/>
      <c r="Q2229" s="74" t="str">
        <f t="shared" si="137"/>
        <v/>
      </c>
      <c r="R2229" s="74" t="b">
        <f t="shared" si="138"/>
        <v>1</v>
      </c>
      <c r="S2229" s="74" t="str">
        <f t="shared" si="139"/>
        <v/>
      </c>
    </row>
    <row r="2230" s="74" customFormat="1" ht="20.15" customHeight="1" spans="1:19">
      <c r="A2230" s="95"/>
      <c r="B2230" s="95"/>
      <c r="C2230" s="95"/>
      <c r="D2230" s="95"/>
      <c r="E2230" s="95"/>
      <c r="F2230" s="95"/>
      <c r="G2230" s="96"/>
      <c r="H2230" s="96"/>
      <c r="I2230" s="97"/>
      <c r="J2230" s="97"/>
      <c r="K2230" s="97"/>
      <c r="L2230" s="97"/>
      <c r="M2230" s="97"/>
      <c r="N2230" s="98" t="str">
        <f ca="1" t="shared" si="136"/>
        <v/>
      </c>
      <c r="O2230" s="98" t="str">
        <f ca="1">IF(A2230="","",IF(ISERROR(MATCH($I2230,SorP!B:B,0)),"",INDIRECT("'SorP'!$A$"&amp;MATCH($N2230&amp;$I2230,SorP!C:C,0))))</f>
        <v/>
      </c>
      <c r="P2230" s="99"/>
      <c r="Q2230" s="74" t="str">
        <f t="shared" si="137"/>
        <v/>
      </c>
      <c r="R2230" s="74" t="b">
        <f t="shared" si="138"/>
        <v>1</v>
      </c>
      <c r="S2230" s="74" t="str">
        <f t="shared" si="139"/>
        <v/>
      </c>
    </row>
    <row r="2231" s="74" customFormat="1" ht="20.15" customHeight="1" spans="1:19">
      <c r="A2231" s="95"/>
      <c r="B2231" s="95"/>
      <c r="C2231" s="95"/>
      <c r="D2231" s="95"/>
      <c r="E2231" s="95"/>
      <c r="F2231" s="95"/>
      <c r="G2231" s="96"/>
      <c r="H2231" s="96"/>
      <c r="I2231" s="97"/>
      <c r="J2231" s="97"/>
      <c r="K2231" s="97"/>
      <c r="L2231" s="97"/>
      <c r="M2231" s="97"/>
      <c r="N2231" s="98" t="str">
        <f ca="1" t="shared" si="136"/>
        <v/>
      </c>
      <c r="O2231" s="98" t="str">
        <f ca="1">IF(A2231="","",IF(ISERROR(MATCH($I2231,SorP!B:B,0)),"",INDIRECT("'SorP'!$A$"&amp;MATCH($N2231&amp;$I2231,SorP!C:C,0))))</f>
        <v/>
      </c>
      <c r="P2231" s="99"/>
      <c r="Q2231" s="74" t="str">
        <f t="shared" si="137"/>
        <v/>
      </c>
      <c r="R2231" s="74" t="b">
        <f t="shared" si="138"/>
        <v>1</v>
      </c>
      <c r="S2231" s="74" t="str">
        <f t="shared" si="139"/>
        <v/>
      </c>
    </row>
    <row r="2232" s="74" customFormat="1" ht="20.15" customHeight="1" spans="1:19">
      <c r="A2232" s="95"/>
      <c r="B2232" s="95"/>
      <c r="C2232" s="95"/>
      <c r="D2232" s="95"/>
      <c r="E2232" s="95"/>
      <c r="F2232" s="95"/>
      <c r="G2232" s="96"/>
      <c r="H2232" s="96"/>
      <c r="I2232" s="97"/>
      <c r="J2232" s="97"/>
      <c r="K2232" s="97"/>
      <c r="L2232" s="97"/>
      <c r="M2232" s="97"/>
      <c r="N2232" s="98" t="str">
        <f ca="1" t="shared" si="136"/>
        <v/>
      </c>
      <c r="O2232" s="98" t="str">
        <f ca="1">IF(A2232="","",IF(ISERROR(MATCH($I2232,SorP!B:B,0)),"",INDIRECT("'SorP'!$A$"&amp;MATCH($N2232&amp;$I2232,SorP!C:C,0))))</f>
        <v/>
      </c>
      <c r="P2232" s="99"/>
      <c r="Q2232" s="74" t="str">
        <f t="shared" si="137"/>
        <v/>
      </c>
      <c r="R2232" s="74" t="b">
        <f t="shared" si="138"/>
        <v>1</v>
      </c>
      <c r="S2232" s="74" t="str">
        <f t="shared" si="139"/>
        <v/>
      </c>
    </row>
    <row r="2233" s="74" customFormat="1" ht="20.15" customHeight="1" spans="1:19">
      <c r="A2233" s="95"/>
      <c r="B2233" s="95"/>
      <c r="C2233" s="95"/>
      <c r="D2233" s="95"/>
      <c r="E2233" s="95"/>
      <c r="F2233" s="95"/>
      <c r="G2233" s="96"/>
      <c r="H2233" s="96"/>
      <c r="I2233" s="97"/>
      <c r="J2233" s="97"/>
      <c r="K2233" s="97"/>
      <c r="L2233" s="97"/>
      <c r="M2233" s="97"/>
      <c r="N2233" s="98" t="str">
        <f ca="1" t="shared" si="136"/>
        <v/>
      </c>
      <c r="O2233" s="98" t="str">
        <f ca="1">IF(A2233="","",IF(ISERROR(MATCH($I2233,SorP!B:B,0)),"",INDIRECT("'SorP'!$A$"&amp;MATCH($N2233&amp;$I2233,SorP!C:C,0))))</f>
        <v/>
      </c>
      <c r="P2233" s="99"/>
      <c r="Q2233" s="74" t="str">
        <f t="shared" si="137"/>
        <v/>
      </c>
      <c r="R2233" s="74" t="b">
        <f t="shared" si="138"/>
        <v>1</v>
      </c>
      <c r="S2233" s="74" t="str">
        <f t="shared" si="139"/>
        <v/>
      </c>
    </row>
    <row r="2234" s="74" customFormat="1" ht="20.15" customHeight="1" spans="1:19">
      <c r="A2234" s="95"/>
      <c r="B2234" s="95"/>
      <c r="C2234" s="95"/>
      <c r="D2234" s="95"/>
      <c r="E2234" s="95"/>
      <c r="F2234" s="95"/>
      <c r="G2234" s="96"/>
      <c r="H2234" s="96"/>
      <c r="I2234" s="97"/>
      <c r="J2234" s="97"/>
      <c r="K2234" s="97"/>
      <c r="L2234" s="97"/>
      <c r="M2234" s="97"/>
      <c r="N2234" s="98" t="str">
        <f ca="1" t="shared" si="136"/>
        <v/>
      </c>
      <c r="O2234" s="98" t="str">
        <f ca="1">IF(A2234="","",IF(ISERROR(MATCH($I2234,SorP!B:B,0)),"",INDIRECT("'SorP'!$A$"&amp;MATCH($N2234&amp;$I2234,SorP!C:C,0))))</f>
        <v/>
      </c>
      <c r="P2234" s="99"/>
      <c r="Q2234" s="74" t="str">
        <f t="shared" si="137"/>
        <v/>
      </c>
      <c r="R2234" s="74" t="b">
        <f t="shared" si="138"/>
        <v>1</v>
      </c>
      <c r="S2234" s="74" t="str">
        <f t="shared" si="139"/>
        <v/>
      </c>
    </row>
    <row r="2235" s="74" customFormat="1" ht="20.15" customHeight="1" spans="1:19">
      <c r="A2235" s="95"/>
      <c r="B2235" s="95"/>
      <c r="C2235" s="95"/>
      <c r="D2235" s="95"/>
      <c r="E2235" s="95"/>
      <c r="F2235" s="95"/>
      <c r="G2235" s="96"/>
      <c r="H2235" s="96"/>
      <c r="I2235" s="97"/>
      <c r="J2235" s="97"/>
      <c r="K2235" s="97"/>
      <c r="L2235" s="97"/>
      <c r="M2235" s="97"/>
      <c r="N2235" s="98" t="str">
        <f ca="1" t="shared" si="136"/>
        <v/>
      </c>
      <c r="O2235" s="98" t="str">
        <f ca="1">IF(A2235="","",IF(ISERROR(MATCH($I2235,SorP!B:B,0)),"",INDIRECT("'SorP'!$A$"&amp;MATCH($N2235&amp;$I2235,SorP!C:C,0))))</f>
        <v/>
      </c>
      <c r="P2235" s="99"/>
      <c r="Q2235" s="74" t="str">
        <f t="shared" si="137"/>
        <v/>
      </c>
      <c r="R2235" s="74" t="b">
        <f t="shared" si="138"/>
        <v>1</v>
      </c>
      <c r="S2235" s="74" t="str">
        <f t="shared" si="139"/>
        <v/>
      </c>
    </row>
    <row r="2236" s="74" customFormat="1" ht="20.15" customHeight="1" spans="1:19">
      <c r="A2236" s="95"/>
      <c r="B2236" s="95"/>
      <c r="C2236" s="95"/>
      <c r="D2236" s="95"/>
      <c r="E2236" s="95"/>
      <c r="F2236" s="95"/>
      <c r="G2236" s="96"/>
      <c r="H2236" s="96"/>
      <c r="I2236" s="97"/>
      <c r="J2236" s="97"/>
      <c r="K2236" s="97"/>
      <c r="L2236" s="97"/>
      <c r="M2236" s="97"/>
      <c r="N2236" s="98" t="str">
        <f ca="1" t="shared" si="136"/>
        <v/>
      </c>
      <c r="O2236" s="98" t="str">
        <f ca="1">IF(A2236="","",IF(ISERROR(MATCH($I2236,SorP!B:B,0)),"",INDIRECT("'SorP'!$A$"&amp;MATCH($N2236&amp;$I2236,SorP!C:C,0))))</f>
        <v/>
      </c>
      <c r="P2236" s="99"/>
      <c r="Q2236" s="74" t="str">
        <f t="shared" si="137"/>
        <v/>
      </c>
      <c r="R2236" s="74" t="b">
        <f t="shared" si="138"/>
        <v>1</v>
      </c>
      <c r="S2236" s="74" t="str">
        <f t="shared" si="139"/>
        <v/>
      </c>
    </row>
    <row r="2237" s="74" customFormat="1" ht="20.15" customHeight="1" spans="1:19">
      <c r="A2237" s="95"/>
      <c r="B2237" s="95"/>
      <c r="C2237" s="95"/>
      <c r="D2237" s="95"/>
      <c r="E2237" s="95"/>
      <c r="F2237" s="95"/>
      <c r="G2237" s="96"/>
      <c r="H2237" s="96"/>
      <c r="I2237" s="97"/>
      <c r="J2237" s="97"/>
      <c r="K2237" s="97"/>
      <c r="L2237" s="97"/>
      <c r="M2237" s="97"/>
      <c r="N2237" s="98" t="str">
        <f ca="1" t="shared" si="136"/>
        <v/>
      </c>
      <c r="O2237" s="98" t="str">
        <f ca="1">IF(A2237="","",IF(ISERROR(MATCH($I2237,SorP!B:B,0)),"",INDIRECT("'SorP'!$A$"&amp;MATCH($N2237&amp;$I2237,SorP!C:C,0))))</f>
        <v/>
      </c>
      <c r="P2237" s="99"/>
      <c r="Q2237" s="74" t="str">
        <f t="shared" si="137"/>
        <v/>
      </c>
      <c r="R2237" s="74" t="b">
        <f t="shared" si="138"/>
        <v>1</v>
      </c>
      <c r="S2237" s="74" t="str">
        <f t="shared" si="139"/>
        <v/>
      </c>
    </row>
    <row r="2238" s="74" customFormat="1" ht="20.15" customHeight="1" spans="1:19">
      <c r="A2238" s="95"/>
      <c r="B2238" s="95"/>
      <c r="C2238" s="95"/>
      <c r="D2238" s="95"/>
      <c r="E2238" s="95"/>
      <c r="F2238" s="95"/>
      <c r="G2238" s="96"/>
      <c r="H2238" s="96"/>
      <c r="I2238" s="97"/>
      <c r="J2238" s="97"/>
      <c r="K2238" s="97"/>
      <c r="L2238" s="97"/>
      <c r="M2238" s="97"/>
      <c r="N2238" s="98" t="str">
        <f ca="1" t="shared" si="136"/>
        <v/>
      </c>
      <c r="O2238" s="98" t="str">
        <f ca="1">IF(A2238="","",IF(ISERROR(MATCH($I2238,SorP!B:B,0)),"",INDIRECT("'SorP'!$A$"&amp;MATCH($N2238&amp;$I2238,SorP!C:C,0))))</f>
        <v/>
      </c>
      <c r="P2238" s="99"/>
      <c r="Q2238" s="74" t="str">
        <f t="shared" si="137"/>
        <v/>
      </c>
      <c r="R2238" s="74" t="b">
        <f t="shared" si="138"/>
        <v>1</v>
      </c>
      <c r="S2238" s="74" t="str">
        <f t="shared" si="139"/>
        <v/>
      </c>
    </row>
    <row r="2239" s="74" customFormat="1" ht="20.15" customHeight="1" spans="1:19">
      <c r="A2239" s="95"/>
      <c r="B2239" s="95"/>
      <c r="C2239" s="95"/>
      <c r="D2239" s="95"/>
      <c r="E2239" s="95"/>
      <c r="F2239" s="95"/>
      <c r="G2239" s="96"/>
      <c r="H2239" s="96"/>
      <c r="I2239" s="97"/>
      <c r="J2239" s="97"/>
      <c r="K2239" s="97"/>
      <c r="L2239" s="97"/>
      <c r="M2239" s="97"/>
      <c r="N2239" s="98" t="str">
        <f ca="1" t="shared" si="136"/>
        <v/>
      </c>
      <c r="O2239" s="98" t="str">
        <f ca="1">IF(A2239="","",IF(ISERROR(MATCH($I2239,SorP!B:B,0)),"",INDIRECT("'SorP'!$A$"&amp;MATCH($N2239&amp;$I2239,SorP!C:C,0))))</f>
        <v/>
      </c>
      <c r="P2239" s="99"/>
      <c r="Q2239" s="74" t="str">
        <f t="shared" si="137"/>
        <v/>
      </c>
      <c r="R2239" s="74" t="b">
        <f t="shared" si="138"/>
        <v>1</v>
      </c>
      <c r="S2239" s="74" t="str">
        <f t="shared" si="139"/>
        <v/>
      </c>
    </row>
    <row r="2240" s="74" customFormat="1" ht="20.15" customHeight="1" spans="1:19">
      <c r="A2240" s="95"/>
      <c r="B2240" s="95"/>
      <c r="C2240" s="95"/>
      <c r="D2240" s="95"/>
      <c r="E2240" s="95"/>
      <c r="F2240" s="95"/>
      <c r="G2240" s="96"/>
      <c r="H2240" s="96"/>
      <c r="I2240" s="97"/>
      <c r="J2240" s="97"/>
      <c r="K2240" s="97"/>
      <c r="L2240" s="97"/>
      <c r="M2240" s="97"/>
      <c r="N2240" s="98" t="str">
        <f ca="1" t="shared" si="136"/>
        <v/>
      </c>
      <c r="O2240" s="98" t="str">
        <f ca="1">IF(A2240="","",IF(ISERROR(MATCH($I2240,SorP!B:B,0)),"",INDIRECT("'SorP'!$A$"&amp;MATCH($N2240&amp;$I2240,SorP!C:C,0))))</f>
        <v/>
      </c>
      <c r="P2240" s="99"/>
      <c r="Q2240" s="74" t="str">
        <f t="shared" si="137"/>
        <v/>
      </c>
      <c r="R2240" s="74" t="b">
        <f t="shared" si="138"/>
        <v>1</v>
      </c>
      <c r="S2240" s="74" t="str">
        <f t="shared" si="139"/>
        <v/>
      </c>
    </row>
    <row r="2241" s="74" customFormat="1" ht="20.15" customHeight="1" spans="1:19">
      <c r="A2241" s="95"/>
      <c r="B2241" s="95"/>
      <c r="C2241" s="95"/>
      <c r="D2241" s="95"/>
      <c r="E2241" s="95"/>
      <c r="F2241" s="95"/>
      <c r="G2241" s="96"/>
      <c r="H2241" s="96"/>
      <c r="I2241" s="97"/>
      <c r="J2241" s="97"/>
      <c r="K2241" s="97"/>
      <c r="L2241" s="97"/>
      <c r="M2241" s="97"/>
      <c r="N2241" s="98" t="str">
        <f ca="1" t="shared" si="136"/>
        <v/>
      </c>
      <c r="O2241" s="98" t="str">
        <f ca="1">IF(A2241="","",IF(ISERROR(MATCH($I2241,SorP!B:B,0)),"",INDIRECT("'SorP'!$A$"&amp;MATCH($N2241&amp;$I2241,SorP!C:C,0))))</f>
        <v/>
      </c>
      <c r="P2241" s="99"/>
      <c r="Q2241" s="74" t="str">
        <f t="shared" si="137"/>
        <v/>
      </c>
      <c r="R2241" s="74" t="b">
        <f t="shared" si="138"/>
        <v>1</v>
      </c>
      <c r="S2241" s="74" t="str">
        <f t="shared" si="139"/>
        <v/>
      </c>
    </row>
    <row r="2242" s="74" customFormat="1" ht="20.15" customHeight="1" spans="1:19">
      <c r="A2242" s="95"/>
      <c r="B2242" s="95"/>
      <c r="C2242" s="95"/>
      <c r="D2242" s="95"/>
      <c r="E2242" s="95"/>
      <c r="F2242" s="95"/>
      <c r="G2242" s="96"/>
      <c r="H2242" s="96"/>
      <c r="I2242" s="97"/>
      <c r="J2242" s="97"/>
      <c r="K2242" s="97"/>
      <c r="L2242" s="97"/>
      <c r="M2242" s="97"/>
      <c r="N2242" s="98" t="str">
        <f ca="1" t="shared" si="136"/>
        <v/>
      </c>
      <c r="O2242" s="98" t="str">
        <f ca="1">IF(A2242="","",IF(ISERROR(MATCH($I2242,SorP!B:B,0)),"",INDIRECT("'SorP'!$A$"&amp;MATCH($N2242&amp;$I2242,SorP!C:C,0))))</f>
        <v/>
      </c>
      <c r="P2242" s="99"/>
      <c r="Q2242" s="74" t="str">
        <f t="shared" si="137"/>
        <v/>
      </c>
      <c r="R2242" s="74" t="b">
        <f t="shared" si="138"/>
        <v>1</v>
      </c>
      <c r="S2242" s="74" t="str">
        <f t="shared" si="139"/>
        <v/>
      </c>
    </row>
    <row r="2243" s="74" customFormat="1" ht="20.15" customHeight="1" spans="1:19">
      <c r="A2243" s="95"/>
      <c r="B2243" s="95"/>
      <c r="C2243" s="95"/>
      <c r="D2243" s="95"/>
      <c r="E2243" s="95"/>
      <c r="F2243" s="95"/>
      <c r="G2243" s="96"/>
      <c r="H2243" s="96"/>
      <c r="I2243" s="97"/>
      <c r="J2243" s="97"/>
      <c r="K2243" s="97"/>
      <c r="L2243" s="97"/>
      <c r="M2243" s="97"/>
      <c r="N2243" s="98" t="str">
        <f ca="1" t="shared" si="136"/>
        <v/>
      </c>
      <c r="O2243" s="98" t="str">
        <f ca="1">IF(A2243="","",IF(ISERROR(MATCH($I2243,SorP!B:B,0)),"",INDIRECT("'SorP'!$A$"&amp;MATCH($N2243&amp;$I2243,SorP!C:C,0))))</f>
        <v/>
      </c>
      <c r="P2243" s="99"/>
      <c r="Q2243" s="74" t="str">
        <f t="shared" si="137"/>
        <v/>
      </c>
      <c r="R2243" s="74" t="b">
        <f t="shared" si="138"/>
        <v>1</v>
      </c>
      <c r="S2243" s="74" t="str">
        <f t="shared" si="139"/>
        <v/>
      </c>
    </row>
    <row r="2244" s="74" customFormat="1" ht="20.15" customHeight="1" spans="1:19">
      <c r="A2244" s="95"/>
      <c r="B2244" s="95"/>
      <c r="C2244" s="95"/>
      <c r="D2244" s="95"/>
      <c r="E2244" s="95"/>
      <c r="F2244" s="95"/>
      <c r="G2244" s="96"/>
      <c r="H2244" s="96"/>
      <c r="I2244" s="97"/>
      <c r="J2244" s="97"/>
      <c r="K2244" s="97"/>
      <c r="L2244" s="97"/>
      <c r="M2244" s="97"/>
      <c r="N2244" s="98" t="str">
        <f ca="1" t="shared" si="136"/>
        <v/>
      </c>
      <c r="O2244" s="98" t="str">
        <f ca="1">IF(A2244="","",IF(ISERROR(MATCH($I2244,SorP!B:B,0)),"",INDIRECT("'SorP'!$A$"&amp;MATCH($N2244&amp;$I2244,SorP!C:C,0))))</f>
        <v/>
      </c>
      <c r="P2244" s="99"/>
      <c r="Q2244" s="74" t="str">
        <f t="shared" si="137"/>
        <v/>
      </c>
      <c r="R2244" s="74" t="b">
        <f t="shared" si="138"/>
        <v>1</v>
      </c>
      <c r="S2244" s="74" t="str">
        <f t="shared" si="139"/>
        <v/>
      </c>
    </row>
    <row r="2245" s="74" customFormat="1" ht="20.15" customHeight="1" spans="1:19">
      <c r="A2245" s="95"/>
      <c r="B2245" s="95"/>
      <c r="C2245" s="95"/>
      <c r="D2245" s="95"/>
      <c r="E2245" s="95"/>
      <c r="F2245" s="95"/>
      <c r="G2245" s="96"/>
      <c r="H2245" s="96"/>
      <c r="I2245" s="97"/>
      <c r="J2245" s="97"/>
      <c r="K2245" s="97"/>
      <c r="L2245" s="97"/>
      <c r="M2245" s="97"/>
      <c r="N2245" s="98" t="str">
        <f ca="1" t="shared" ref="N2245:N2308" si="140">IF(A2245="","",IF(ISERROR(MATCH($F2245,CL,0)),"Unknown",INDIRECT("'C'!$A$"&amp;MATCH($F2245,CL,0)+1)))</f>
        <v/>
      </c>
      <c r="O2245" s="98" t="str">
        <f ca="1">IF(A2245="","",IF(ISERROR(MATCH($I2245,SorP!B:B,0)),"",INDIRECT("'SorP'!$A$"&amp;MATCH($N2245&amp;$I2245,SorP!C:C,0))))</f>
        <v/>
      </c>
      <c r="P2245" s="99"/>
      <c r="Q2245" s="74" t="str">
        <f t="shared" ref="Q2245:Q2308" si="141">A2245&amp;B2245</f>
        <v/>
      </c>
      <c r="R2245" s="74" t="b">
        <f t="shared" ref="R2245:R2308" si="142">OR(ISBLANK(B2245),ISBLANK(C2245))</f>
        <v>1</v>
      </c>
      <c r="S2245" s="74" t="str">
        <f t="shared" ref="S2245:S2308" si="143">IF(R2245,"",A2245&amp;"+")</f>
        <v/>
      </c>
    </row>
    <row r="2246" s="74" customFormat="1" ht="20.15" customHeight="1" spans="1:19">
      <c r="A2246" s="95"/>
      <c r="B2246" s="95"/>
      <c r="C2246" s="95"/>
      <c r="D2246" s="95"/>
      <c r="E2246" s="95"/>
      <c r="F2246" s="95"/>
      <c r="G2246" s="96"/>
      <c r="H2246" s="96"/>
      <c r="I2246" s="97"/>
      <c r="J2246" s="97"/>
      <c r="K2246" s="97"/>
      <c r="L2246" s="97"/>
      <c r="M2246" s="97"/>
      <c r="N2246" s="98" t="str">
        <f ca="1" t="shared" si="140"/>
        <v/>
      </c>
      <c r="O2246" s="98" t="str">
        <f ca="1">IF(A2246="","",IF(ISERROR(MATCH($I2246,SorP!B:B,0)),"",INDIRECT("'SorP'!$A$"&amp;MATCH($N2246&amp;$I2246,SorP!C:C,0))))</f>
        <v/>
      </c>
      <c r="P2246" s="99"/>
      <c r="Q2246" s="74" t="str">
        <f t="shared" si="141"/>
        <v/>
      </c>
      <c r="R2246" s="74" t="b">
        <f t="shared" si="142"/>
        <v>1</v>
      </c>
      <c r="S2246" s="74" t="str">
        <f t="shared" si="143"/>
        <v/>
      </c>
    </row>
    <row r="2247" s="74" customFormat="1" ht="20.15" customHeight="1" spans="1:19">
      <c r="A2247" s="95"/>
      <c r="B2247" s="95"/>
      <c r="C2247" s="95"/>
      <c r="D2247" s="95"/>
      <c r="E2247" s="95"/>
      <c r="F2247" s="95"/>
      <c r="G2247" s="96"/>
      <c r="H2247" s="96"/>
      <c r="I2247" s="97"/>
      <c r="J2247" s="97"/>
      <c r="K2247" s="97"/>
      <c r="L2247" s="97"/>
      <c r="M2247" s="97"/>
      <c r="N2247" s="98" t="str">
        <f ca="1" t="shared" si="140"/>
        <v/>
      </c>
      <c r="O2247" s="98" t="str">
        <f ca="1">IF(A2247="","",IF(ISERROR(MATCH($I2247,SorP!B:B,0)),"",INDIRECT("'SorP'!$A$"&amp;MATCH($N2247&amp;$I2247,SorP!C:C,0))))</f>
        <v/>
      </c>
      <c r="P2247" s="99"/>
      <c r="Q2247" s="74" t="str">
        <f t="shared" si="141"/>
        <v/>
      </c>
      <c r="R2247" s="74" t="b">
        <f t="shared" si="142"/>
        <v>1</v>
      </c>
      <c r="S2247" s="74" t="str">
        <f t="shared" si="143"/>
        <v/>
      </c>
    </row>
    <row r="2248" s="74" customFormat="1" ht="20.15" customHeight="1" spans="1:19">
      <c r="A2248" s="95"/>
      <c r="B2248" s="95"/>
      <c r="C2248" s="95"/>
      <c r="D2248" s="95"/>
      <c r="E2248" s="95"/>
      <c r="F2248" s="95"/>
      <c r="G2248" s="96"/>
      <c r="H2248" s="96"/>
      <c r="I2248" s="97"/>
      <c r="J2248" s="97"/>
      <c r="K2248" s="97"/>
      <c r="L2248" s="97"/>
      <c r="M2248" s="97"/>
      <c r="N2248" s="98" t="str">
        <f ca="1" t="shared" si="140"/>
        <v/>
      </c>
      <c r="O2248" s="98" t="str">
        <f ca="1">IF(A2248="","",IF(ISERROR(MATCH($I2248,SorP!B:B,0)),"",INDIRECT("'SorP'!$A$"&amp;MATCH($N2248&amp;$I2248,SorP!C:C,0))))</f>
        <v/>
      </c>
      <c r="P2248" s="99"/>
      <c r="Q2248" s="74" t="str">
        <f t="shared" si="141"/>
        <v/>
      </c>
      <c r="R2248" s="74" t="b">
        <f t="shared" si="142"/>
        <v>1</v>
      </c>
      <c r="S2248" s="74" t="str">
        <f t="shared" si="143"/>
        <v/>
      </c>
    </row>
    <row r="2249" s="74" customFormat="1" ht="20.15" customHeight="1" spans="1:19">
      <c r="A2249" s="95"/>
      <c r="B2249" s="95"/>
      <c r="C2249" s="95"/>
      <c r="D2249" s="95"/>
      <c r="E2249" s="95"/>
      <c r="F2249" s="95"/>
      <c r="G2249" s="96"/>
      <c r="H2249" s="96"/>
      <c r="I2249" s="97"/>
      <c r="J2249" s="97"/>
      <c r="K2249" s="97"/>
      <c r="L2249" s="97"/>
      <c r="M2249" s="97"/>
      <c r="N2249" s="98" t="str">
        <f ca="1" t="shared" si="140"/>
        <v/>
      </c>
      <c r="O2249" s="98" t="str">
        <f ca="1">IF(A2249="","",IF(ISERROR(MATCH($I2249,SorP!B:B,0)),"",INDIRECT("'SorP'!$A$"&amp;MATCH($N2249&amp;$I2249,SorP!C:C,0))))</f>
        <v/>
      </c>
      <c r="P2249" s="99"/>
      <c r="Q2249" s="74" t="str">
        <f t="shared" si="141"/>
        <v/>
      </c>
      <c r="R2249" s="74" t="b">
        <f t="shared" si="142"/>
        <v>1</v>
      </c>
      <c r="S2249" s="74" t="str">
        <f t="shared" si="143"/>
        <v/>
      </c>
    </row>
    <row r="2250" s="74" customFormat="1" ht="20.15" customHeight="1" spans="1:19">
      <c r="A2250" s="95"/>
      <c r="B2250" s="95"/>
      <c r="C2250" s="95"/>
      <c r="D2250" s="95"/>
      <c r="E2250" s="95"/>
      <c r="F2250" s="95"/>
      <c r="G2250" s="96"/>
      <c r="H2250" s="96"/>
      <c r="I2250" s="97"/>
      <c r="J2250" s="97"/>
      <c r="K2250" s="97"/>
      <c r="L2250" s="97"/>
      <c r="M2250" s="97"/>
      <c r="N2250" s="98" t="str">
        <f ca="1" t="shared" si="140"/>
        <v/>
      </c>
      <c r="O2250" s="98" t="str">
        <f ca="1">IF(A2250="","",IF(ISERROR(MATCH($I2250,SorP!B:B,0)),"",INDIRECT("'SorP'!$A$"&amp;MATCH($N2250&amp;$I2250,SorP!C:C,0))))</f>
        <v/>
      </c>
      <c r="P2250" s="99"/>
      <c r="Q2250" s="74" t="str">
        <f t="shared" si="141"/>
        <v/>
      </c>
      <c r="R2250" s="74" t="b">
        <f t="shared" si="142"/>
        <v>1</v>
      </c>
      <c r="S2250" s="74" t="str">
        <f t="shared" si="143"/>
        <v/>
      </c>
    </row>
    <row r="2251" s="74" customFormat="1" ht="20.15" customHeight="1" spans="1:19">
      <c r="A2251" s="95"/>
      <c r="B2251" s="95"/>
      <c r="C2251" s="95"/>
      <c r="D2251" s="95"/>
      <c r="E2251" s="95"/>
      <c r="F2251" s="95"/>
      <c r="G2251" s="96"/>
      <c r="H2251" s="96"/>
      <c r="I2251" s="97"/>
      <c r="J2251" s="97"/>
      <c r="K2251" s="97"/>
      <c r="L2251" s="97"/>
      <c r="M2251" s="97"/>
      <c r="N2251" s="98" t="str">
        <f ca="1" t="shared" si="140"/>
        <v/>
      </c>
      <c r="O2251" s="98" t="str">
        <f ca="1">IF(A2251="","",IF(ISERROR(MATCH($I2251,SorP!B:B,0)),"",INDIRECT("'SorP'!$A$"&amp;MATCH($N2251&amp;$I2251,SorP!C:C,0))))</f>
        <v/>
      </c>
      <c r="P2251" s="99"/>
      <c r="Q2251" s="74" t="str">
        <f t="shared" si="141"/>
        <v/>
      </c>
      <c r="R2251" s="74" t="b">
        <f t="shared" si="142"/>
        <v>1</v>
      </c>
      <c r="S2251" s="74" t="str">
        <f t="shared" si="143"/>
        <v/>
      </c>
    </row>
    <row r="2252" s="74" customFormat="1" ht="20.15" customHeight="1" spans="1:19">
      <c r="A2252" s="95"/>
      <c r="B2252" s="95"/>
      <c r="C2252" s="95"/>
      <c r="D2252" s="95"/>
      <c r="E2252" s="95"/>
      <c r="F2252" s="95"/>
      <c r="G2252" s="96"/>
      <c r="H2252" s="96"/>
      <c r="I2252" s="97"/>
      <c r="J2252" s="97"/>
      <c r="K2252" s="97"/>
      <c r="L2252" s="97"/>
      <c r="M2252" s="97"/>
      <c r="N2252" s="98" t="str">
        <f ca="1" t="shared" si="140"/>
        <v/>
      </c>
      <c r="O2252" s="98" t="str">
        <f ca="1">IF(A2252="","",IF(ISERROR(MATCH($I2252,SorP!B:B,0)),"",INDIRECT("'SorP'!$A$"&amp;MATCH($N2252&amp;$I2252,SorP!C:C,0))))</f>
        <v/>
      </c>
      <c r="P2252" s="99"/>
      <c r="Q2252" s="74" t="str">
        <f t="shared" si="141"/>
        <v/>
      </c>
      <c r="R2252" s="74" t="b">
        <f t="shared" si="142"/>
        <v>1</v>
      </c>
      <c r="S2252" s="74" t="str">
        <f t="shared" si="143"/>
        <v/>
      </c>
    </row>
    <row r="2253" s="74" customFormat="1" ht="20.15" customHeight="1" spans="1:19">
      <c r="A2253" s="95"/>
      <c r="B2253" s="95"/>
      <c r="C2253" s="95"/>
      <c r="D2253" s="95"/>
      <c r="E2253" s="95"/>
      <c r="F2253" s="95"/>
      <c r="G2253" s="96"/>
      <c r="H2253" s="96"/>
      <c r="I2253" s="97"/>
      <c r="J2253" s="97"/>
      <c r="K2253" s="97"/>
      <c r="L2253" s="97"/>
      <c r="M2253" s="97"/>
      <c r="N2253" s="98" t="str">
        <f ca="1" t="shared" si="140"/>
        <v/>
      </c>
      <c r="O2253" s="98" t="str">
        <f ca="1">IF(A2253="","",IF(ISERROR(MATCH($I2253,SorP!B:B,0)),"",INDIRECT("'SorP'!$A$"&amp;MATCH($N2253&amp;$I2253,SorP!C:C,0))))</f>
        <v/>
      </c>
      <c r="P2253" s="99"/>
      <c r="Q2253" s="74" t="str">
        <f t="shared" si="141"/>
        <v/>
      </c>
      <c r="R2253" s="74" t="b">
        <f t="shared" si="142"/>
        <v>1</v>
      </c>
      <c r="S2253" s="74" t="str">
        <f t="shared" si="143"/>
        <v/>
      </c>
    </row>
    <row r="2254" s="74" customFormat="1" ht="20.15" customHeight="1" spans="1:19">
      <c r="A2254" s="95"/>
      <c r="B2254" s="95"/>
      <c r="C2254" s="95"/>
      <c r="D2254" s="95"/>
      <c r="E2254" s="95"/>
      <c r="F2254" s="95"/>
      <c r="G2254" s="96"/>
      <c r="H2254" s="96"/>
      <c r="I2254" s="97"/>
      <c r="J2254" s="97"/>
      <c r="K2254" s="97"/>
      <c r="L2254" s="97"/>
      <c r="M2254" s="97"/>
      <c r="N2254" s="98" t="str">
        <f ca="1" t="shared" si="140"/>
        <v/>
      </c>
      <c r="O2254" s="98" t="str">
        <f ca="1">IF(A2254="","",IF(ISERROR(MATCH($I2254,SorP!B:B,0)),"",INDIRECT("'SorP'!$A$"&amp;MATCH($N2254&amp;$I2254,SorP!C:C,0))))</f>
        <v/>
      </c>
      <c r="P2254" s="99"/>
      <c r="Q2254" s="74" t="str">
        <f t="shared" si="141"/>
        <v/>
      </c>
      <c r="R2254" s="74" t="b">
        <f t="shared" si="142"/>
        <v>1</v>
      </c>
      <c r="S2254" s="74" t="str">
        <f t="shared" si="143"/>
        <v/>
      </c>
    </row>
    <row r="2255" s="74" customFormat="1" ht="20.15" customHeight="1" spans="1:19">
      <c r="A2255" s="95"/>
      <c r="B2255" s="95"/>
      <c r="C2255" s="95"/>
      <c r="D2255" s="95"/>
      <c r="E2255" s="95"/>
      <c r="F2255" s="95"/>
      <c r="G2255" s="96"/>
      <c r="H2255" s="96"/>
      <c r="I2255" s="97"/>
      <c r="J2255" s="97"/>
      <c r="K2255" s="97"/>
      <c r="L2255" s="97"/>
      <c r="M2255" s="97"/>
      <c r="N2255" s="98" t="str">
        <f ca="1" t="shared" si="140"/>
        <v/>
      </c>
      <c r="O2255" s="98" t="str">
        <f ca="1">IF(A2255="","",IF(ISERROR(MATCH($I2255,SorP!B:B,0)),"",INDIRECT("'SorP'!$A$"&amp;MATCH($N2255&amp;$I2255,SorP!C:C,0))))</f>
        <v/>
      </c>
      <c r="P2255" s="99"/>
      <c r="Q2255" s="74" t="str">
        <f t="shared" si="141"/>
        <v/>
      </c>
      <c r="R2255" s="74" t="b">
        <f t="shared" si="142"/>
        <v>1</v>
      </c>
      <c r="S2255" s="74" t="str">
        <f t="shared" si="143"/>
        <v/>
      </c>
    </row>
    <row r="2256" s="74" customFormat="1" ht="20.15" customHeight="1" spans="1:19">
      <c r="A2256" s="95"/>
      <c r="B2256" s="95"/>
      <c r="C2256" s="95"/>
      <c r="D2256" s="95"/>
      <c r="E2256" s="95"/>
      <c r="F2256" s="95"/>
      <c r="G2256" s="96"/>
      <c r="H2256" s="96"/>
      <c r="I2256" s="97"/>
      <c r="J2256" s="97"/>
      <c r="K2256" s="97"/>
      <c r="L2256" s="97"/>
      <c r="M2256" s="97"/>
      <c r="N2256" s="98" t="str">
        <f ca="1" t="shared" si="140"/>
        <v/>
      </c>
      <c r="O2256" s="98" t="str">
        <f ca="1">IF(A2256="","",IF(ISERROR(MATCH($I2256,SorP!B:B,0)),"",INDIRECT("'SorP'!$A$"&amp;MATCH($N2256&amp;$I2256,SorP!C:C,0))))</f>
        <v/>
      </c>
      <c r="P2256" s="99"/>
      <c r="Q2256" s="74" t="str">
        <f t="shared" si="141"/>
        <v/>
      </c>
      <c r="R2256" s="74" t="b">
        <f t="shared" si="142"/>
        <v>1</v>
      </c>
      <c r="S2256" s="74" t="str">
        <f t="shared" si="143"/>
        <v/>
      </c>
    </row>
    <row r="2257" s="74" customFormat="1" ht="20.15" customHeight="1" spans="1:19">
      <c r="A2257" s="95"/>
      <c r="B2257" s="95"/>
      <c r="C2257" s="95"/>
      <c r="D2257" s="95"/>
      <c r="E2257" s="95"/>
      <c r="F2257" s="95"/>
      <c r="G2257" s="96"/>
      <c r="H2257" s="96"/>
      <c r="I2257" s="97"/>
      <c r="J2257" s="97"/>
      <c r="K2257" s="97"/>
      <c r="L2257" s="97"/>
      <c r="M2257" s="97"/>
      <c r="N2257" s="98" t="str">
        <f ca="1" t="shared" si="140"/>
        <v/>
      </c>
      <c r="O2257" s="98" t="str">
        <f ca="1">IF(A2257="","",IF(ISERROR(MATCH($I2257,SorP!B:B,0)),"",INDIRECT("'SorP'!$A$"&amp;MATCH($N2257&amp;$I2257,SorP!C:C,0))))</f>
        <v/>
      </c>
      <c r="P2257" s="99"/>
      <c r="Q2257" s="74" t="str">
        <f t="shared" si="141"/>
        <v/>
      </c>
      <c r="R2257" s="74" t="b">
        <f t="shared" si="142"/>
        <v>1</v>
      </c>
      <c r="S2257" s="74" t="str">
        <f t="shared" si="143"/>
        <v/>
      </c>
    </row>
    <row r="2258" s="74" customFormat="1" ht="20.15" customHeight="1" spans="1:19">
      <c r="A2258" s="95"/>
      <c r="B2258" s="95"/>
      <c r="C2258" s="95"/>
      <c r="D2258" s="95"/>
      <c r="E2258" s="95"/>
      <c r="F2258" s="95"/>
      <c r="G2258" s="96"/>
      <c r="H2258" s="96"/>
      <c r="I2258" s="97"/>
      <c r="J2258" s="97"/>
      <c r="K2258" s="97"/>
      <c r="L2258" s="97"/>
      <c r="M2258" s="97"/>
      <c r="N2258" s="98" t="str">
        <f ca="1" t="shared" si="140"/>
        <v/>
      </c>
      <c r="O2258" s="98" t="str">
        <f ca="1">IF(A2258="","",IF(ISERROR(MATCH($I2258,SorP!B:B,0)),"",INDIRECT("'SorP'!$A$"&amp;MATCH($N2258&amp;$I2258,SorP!C:C,0))))</f>
        <v/>
      </c>
      <c r="P2258" s="99"/>
      <c r="Q2258" s="74" t="str">
        <f t="shared" si="141"/>
        <v/>
      </c>
      <c r="R2258" s="74" t="b">
        <f t="shared" si="142"/>
        <v>1</v>
      </c>
      <c r="S2258" s="74" t="str">
        <f t="shared" si="143"/>
        <v/>
      </c>
    </row>
    <row r="2259" s="74" customFormat="1" ht="20.15" customHeight="1" spans="1:19">
      <c r="A2259" s="95"/>
      <c r="B2259" s="95"/>
      <c r="C2259" s="95"/>
      <c r="D2259" s="95"/>
      <c r="E2259" s="95"/>
      <c r="F2259" s="95"/>
      <c r="G2259" s="96"/>
      <c r="H2259" s="96"/>
      <c r="I2259" s="97"/>
      <c r="J2259" s="97"/>
      <c r="K2259" s="97"/>
      <c r="L2259" s="97"/>
      <c r="M2259" s="97"/>
      <c r="N2259" s="98" t="str">
        <f ca="1" t="shared" si="140"/>
        <v/>
      </c>
      <c r="O2259" s="98" t="str">
        <f ca="1">IF(A2259="","",IF(ISERROR(MATCH($I2259,SorP!B:B,0)),"",INDIRECT("'SorP'!$A$"&amp;MATCH($N2259&amp;$I2259,SorP!C:C,0))))</f>
        <v/>
      </c>
      <c r="P2259" s="99"/>
      <c r="Q2259" s="74" t="str">
        <f t="shared" si="141"/>
        <v/>
      </c>
      <c r="R2259" s="74" t="b">
        <f t="shared" si="142"/>
        <v>1</v>
      </c>
      <c r="S2259" s="74" t="str">
        <f t="shared" si="143"/>
        <v/>
      </c>
    </row>
    <row r="2260" s="74" customFormat="1" ht="20.15" customHeight="1" spans="1:19">
      <c r="A2260" s="95"/>
      <c r="B2260" s="95"/>
      <c r="C2260" s="95"/>
      <c r="D2260" s="95"/>
      <c r="E2260" s="95"/>
      <c r="F2260" s="95"/>
      <c r="G2260" s="96"/>
      <c r="H2260" s="96"/>
      <c r="I2260" s="97"/>
      <c r="J2260" s="97"/>
      <c r="K2260" s="97"/>
      <c r="L2260" s="97"/>
      <c r="M2260" s="97"/>
      <c r="N2260" s="98" t="str">
        <f ca="1" t="shared" si="140"/>
        <v/>
      </c>
      <c r="O2260" s="98" t="str">
        <f ca="1">IF(A2260="","",IF(ISERROR(MATCH($I2260,SorP!B:B,0)),"",INDIRECT("'SorP'!$A$"&amp;MATCH($N2260&amp;$I2260,SorP!C:C,0))))</f>
        <v/>
      </c>
      <c r="P2260" s="99"/>
      <c r="Q2260" s="74" t="str">
        <f t="shared" si="141"/>
        <v/>
      </c>
      <c r="R2260" s="74" t="b">
        <f t="shared" si="142"/>
        <v>1</v>
      </c>
      <c r="S2260" s="74" t="str">
        <f t="shared" si="143"/>
        <v/>
      </c>
    </row>
    <row r="2261" s="74" customFormat="1" ht="20.15" customHeight="1" spans="1:19">
      <c r="A2261" s="95"/>
      <c r="B2261" s="95"/>
      <c r="C2261" s="95"/>
      <c r="D2261" s="95"/>
      <c r="E2261" s="95"/>
      <c r="F2261" s="95"/>
      <c r="G2261" s="96"/>
      <c r="H2261" s="96"/>
      <c r="I2261" s="97"/>
      <c r="J2261" s="97"/>
      <c r="K2261" s="97"/>
      <c r="L2261" s="97"/>
      <c r="M2261" s="97"/>
      <c r="N2261" s="98" t="str">
        <f ca="1" t="shared" si="140"/>
        <v/>
      </c>
      <c r="O2261" s="98" t="str">
        <f ca="1">IF(A2261="","",IF(ISERROR(MATCH($I2261,SorP!B:B,0)),"",INDIRECT("'SorP'!$A$"&amp;MATCH($N2261&amp;$I2261,SorP!C:C,0))))</f>
        <v/>
      </c>
      <c r="P2261" s="99"/>
      <c r="Q2261" s="74" t="str">
        <f t="shared" si="141"/>
        <v/>
      </c>
      <c r="R2261" s="74" t="b">
        <f t="shared" si="142"/>
        <v>1</v>
      </c>
      <c r="S2261" s="74" t="str">
        <f t="shared" si="143"/>
        <v/>
      </c>
    </row>
    <row r="2262" s="74" customFormat="1" ht="20.15" customHeight="1" spans="1:19">
      <c r="A2262" s="95"/>
      <c r="B2262" s="95"/>
      <c r="C2262" s="95"/>
      <c r="D2262" s="95"/>
      <c r="E2262" s="95"/>
      <c r="F2262" s="95"/>
      <c r="G2262" s="96"/>
      <c r="H2262" s="96"/>
      <c r="I2262" s="97"/>
      <c r="J2262" s="97"/>
      <c r="K2262" s="97"/>
      <c r="L2262" s="97"/>
      <c r="M2262" s="97"/>
      <c r="N2262" s="98" t="str">
        <f ca="1" t="shared" si="140"/>
        <v/>
      </c>
      <c r="O2262" s="98" t="str">
        <f ca="1">IF(A2262="","",IF(ISERROR(MATCH($I2262,SorP!B:B,0)),"",INDIRECT("'SorP'!$A$"&amp;MATCH($N2262&amp;$I2262,SorP!C:C,0))))</f>
        <v/>
      </c>
      <c r="P2262" s="99"/>
      <c r="Q2262" s="74" t="str">
        <f t="shared" si="141"/>
        <v/>
      </c>
      <c r="R2262" s="74" t="b">
        <f t="shared" si="142"/>
        <v>1</v>
      </c>
      <c r="S2262" s="74" t="str">
        <f t="shared" si="143"/>
        <v/>
      </c>
    </row>
    <row r="2263" s="74" customFormat="1" ht="20.15" customHeight="1" spans="1:19">
      <c r="A2263" s="95"/>
      <c r="B2263" s="95"/>
      <c r="C2263" s="95"/>
      <c r="D2263" s="95"/>
      <c r="E2263" s="95"/>
      <c r="F2263" s="95"/>
      <c r="G2263" s="96"/>
      <c r="H2263" s="96"/>
      <c r="I2263" s="97"/>
      <c r="J2263" s="97"/>
      <c r="K2263" s="97"/>
      <c r="L2263" s="97"/>
      <c r="M2263" s="97"/>
      <c r="N2263" s="98" t="str">
        <f ca="1" t="shared" si="140"/>
        <v/>
      </c>
      <c r="O2263" s="98" t="str">
        <f ca="1">IF(A2263="","",IF(ISERROR(MATCH($I2263,SorP!B:B,0)),"",INDIRECT("'SorP'!$A$"&amp;MATCH($N2263&amp;$I2263,SorP!C:C,0))))</f>
        <v/>
      </c>
      <c r="P2263" s="99"/>
      <c r="Q2263" s="74" t="str">
        <f t="shared" si="141"/>
        <v/>
      </c>
      <c r="R2263" s="74" t="b">
        <f t="shared" si="142"/>
        <v>1</v>
      </c>
      <c r="S2263" s="74" t="str">
        <f t="shared" si="143"/>
        <v/>
      </c>
    </row>
    <row r="2264" s="74" customFormat="1" ht="20.15" customHeight="1" spans="1:19">
      <c r="A2264" s="95"/>
      <c r="B2264" s="95"/>
      <c r="C2264" s="95"/>
      <c r="D2264" s="95"/>
      <c r="E2264" s="95"/>
      <c r="F2264" s="95"/>
      <c r="G2264" s="96"/>
      <c r="H2264" s="96"/>
      <c r="I2264" s="97"/>
      <c r="J2264" s="97"/>
      <c r="K2264" s="97"/>
      <c r="L2264" s="97"/>
      <c r="M2264" s="97"/>
      <c r="N2264" s="98" t="str">
        <f ca="1" t="shared" si="140"/>
        <v/>
      </c>
      <c r="O2264" s="98" t="str">
        <f ca="1">IF(A2264="","",IF(ISERROR(MATCH($I2264,SorP!B:B,0)),"",INDIRECT("'SorP'!$A$"&amp;MATCH($N2264&amp;$I2264,SorP!C:C,0))))</f>
        <v/>
      </c>
      <c r="P2264" s="99"/>
      <c r="Q2264" s="74" t="str">
        <f t="shared" si="141"/>
        <v/>
      </c>
      <c r="R2264" s="74" t="b">
        <f t="shared" si="142"/>
        <v>1</v>
      </c>
      <c r="S2264" s="74" t="str">
        <f t="shared" si="143"/>
        <v/>
      </c>
    </row>
    <row r="2265" s="74" customFormat="1" ht="20.15" customHeight="1" spans="1:19">
      <c r="A2265" s="95"/>
      <c r="B2265" s="95"/>
      <c r="C2265" s="95"/>
      <c r="D2265" s="95"/>
      <c r="E2265" s="95"/>
      <c r="F2265" s="95"/>
      <c r="G2265" s="96"/>
      <c r="H2265" s="96"/>
      <c r="I2265" s="97"/>
      <c r="J2265" s="97"/>
      <c r="K2265" s="97"/>
      <c r="L2265" s="97"/>
      <c r="M2265" s="97"/>
      <c r="N2265" s="98" t="str">
        <f ca="1" t="shared" si="140"/>
        <v/>
      </c>
      <c r="O2265" s="98" t="str">
        <f ca="1">IF(A2265="","",IF(ISERROR(MATCH($I2265,SorP!B:B,0)),"",INDIRECT("'SorP'!$A$"&amp;MATCH($N2265&amp;$I2265,SorP!C:C,0))))</f>
        <v/>
      </c>
      <c r="P2265" s="99"/>
      <c r="Q2265" s="74" t="str">
        <f t="shared" si="141"/>
        <v/>
      </c>
      <c r="R2265" s="74" t="b">
        <f t="shared" si="142"/>
        <v>1</v>
      </c>
      <c r="S2265" s="74" t="str">
        <f t="shared" si="143"/>
        <v/>
      </c>
    </row>
    <row r="2266" s="74" customFormat="1" ht="20.15" customHeight="1" spans="1:19">
      <c r="A2266" s="95"/>
      <c r="B2266" s="95"/>
      <c r="C2266" s="95"/>
      <c r="D2266" s="95"/>
      <c r="E2266" s="95"/>
      <c r="F2266" s="95"/>
      <c r="G2266" s="96"/>
      <c r="H2266" s="96"/>
      <c r="I2266" s="97"/>
      <c r="J2266" s="97"/>
      <c r="K2266" s="97"/>
      <c r="L2266" s="97"/>
      <c r="M2266" s="97"/>
      <c r="N2266" s="98" t="str">
        <f ca="1" t="shared" si="140"/>
        <v/>
      </c>
      <c r="O2266" s="98" t="str">
        <f ca="1">IF(A2266="","",IF(ISERROR(MATCH($I2266,SorP!B:B,0)),"",INDIRECT("'SorP'!$A$"&amp;MATCH($N2266&amp;$I2266,SorP!C:C,0))))</f>
        <v/>
      </c>
      <c r="P2266" s="99"/>
      <c r="Q2266" s="74" t="str">
        <f t="shared" si="141"/>
        <v/>
      </c>
      <c r="R2266" s="74" t="b">
        <f t="shared" si="142"/>
        <v>1</v>
      </c>
      <c r="S2266" s="74" t="str">
        <f t="shared" si="143"/>
        <v/>
      </c>
    </row>
    <row r="2267" s="74" customFormat="1" ht="20.15" customHeight="1" spans="1:19">
      <c r="A2267" s="95"/>
      <c r="B2267" s="95"/>
      <c r="C2267" s="95"/>
      <c r="D2267" s="95"/>
      <c r="E2267" s="95"/>
      <c r="F2267" s="95"/>
      <c r="G2267" s="96"/>
      <c r="H2267" s="96"/>
      <c r="I2267" s="97"/>
      <c r="J2267" s="97"/>
      <c r="K2267" s="97"/>
      <c r="L2267" s="97"/>
      <c r="M2267" s="97"/>
      <c r="N2267" s="98" t="str">
        <f ca="1" t="shared" si="140"/>
        <v/>
      </c>
      <c r="O2267" s="98" t="str">
        <f ca="1">IF(A2267="","",IF(ISERROR(MATCH($I2267,SorP!B:B,0)),"",INDIRECT("'SorP'!$A$"&amp;MATCH($N2267&amp;$I2267,SorP!C:C,0))))</f>
        <v/>
      </c>
      <c r="P2267" s="99"/>
      <c r="Q2267" s="74" t="str">
        <f t="shared" si="141"/>
        <v/>
      </c>
      <c r="R2267" s="74" t="b">
        <f t="shared" si="142"/>
        <v>1</v>
      </c>
      <c r="S2267" s="74" t="str">
        <f t="shared" si="143"/>
        <v/>
      </c>
    </row>
    <row r="2268" s="74" customFormat="1" ht="20.15" customHeight="1" spans="1:19">
      <c r="A2268" s="95"/>
      <c r="B2268" s="95"/>
      <c r="C2268" s="95"/>
      <c r="D2268" s="95"/>
      <c r="E2268" s="95"/>
      <c r="F2268" s="95"/>
      <c r="G2268" s="96"/>
      <c r="H2268" s="96"/>
      <c r="I2268" s="97"/>
      <c r="J2268" s="97"/>
      <c r="K2268" s="97"/>
      <c r="L2268" s="97"/>
      <c r="M2268" s="97"/>
      <c r="N2268" s="98" t="str">
        <f ca="1" t="shared" si="140"/>
        <v/>
      </c>
      <c r="O2268" s="98" t="str">
        <f ca="1">IF(A2268="","",IF(ISERROR(MATCH($I2268,SorP!B:B,0)),"",INDIRECT("'SorP'!$A$"&amp;MATCH($N2268&amp;$I2268,SorP!C:C,0))))</f>
        <v/>
      </c>
      <c r="P2268" s="99"/>
      <c r="Q2268" s="74" t="str">
        <f t="shared" si="141"/>
        <v/>
      </c>
      <c r="R2268" s="74" t="b">
        <f t="shared" si="142"/>
        <v>1</v>
      </c>
      <c r="S2268" s="74" t="str">
        <f t="shared" si="143"/>
        <v/>
      </c>
    </row>
    <row r="2269" s="74" customFormat="1" ht="20.15" customHeight="1" spans="1:19">
      <c r="A2269" s="95"/>
      <c r="B2269" s="95"/>
      <c r="C2269" s="95"/>
      <c r="D2269" s="95"/>
      <c r="E2269" s="95"/>
      <c r="F2269" s="95"/>
      <c r="G2269" s="96"/>
      <c r="H2269" s="96"/>
      <c r="I2269" s="97"/>
      <c r="J2269" s="97"/>
      <c r="K2269" s="97"/>
      <c r="L2269" s="97"/>
      <c r="M2269" s="97"/>
      <c r="N2269" s="98" t="str">
        <f ca="1" t="shared" si="140"/>
        <v/>
      </c>
      <c r="O2269" s="98" t="str">
        <f ca="1">IF(A2269="","",IF(ISERROR(MATCH($I2269,SorP!B:B,0)),"",INDIRECT("'SorP'!$A$"&amp;MATCH($N2269&amp;$I2269,SorP!C:C,0))))</f>
        <v/>
      </c>
      <c r="P2269" s="99"/>
      <c r="Q2269" s="74" t="str">
        <f t="shared" si="141"/>
        <v/>
      </c>
      <c r="R2269" s="74" t="b">
        <f t="shared" si="142"/>
        <v>1</v>
      </c>
      <c r="S2269" s="74" t="str">
        <f t="shared" si="143"/>
        <v/>
      </c>
    </row>
    <row r="2270" s="74" customFormat="1" ht="20.15" customHeight="1" spans="1:19">
      <c r="A2270" s="95"/>
      <c r="B2270" s="95"/>
      <c r="C2270" s="95"/>
      <c r="D2270" s="95"/>
      <c r="E2270" s="95"/>
      <c r="F2270" s="95"/>
      <c r="G2270" s="96"/>
      <c r="H2270" s="96"/>
      <c r="I2270" s="97"/>
      <c r="J2270" s="97"/>
      <c r="K2270" s="97"/>
      <c r="L2270" s="97"/>
      <c r="M2270" s="97"/>
      <c r="N2270" s="98" t="str">
        <f ca="1" t="shared" si="140"/>
        <v/>
      </c>
      <c r="O2270" s="98" t="str">
        <f ca="1">IF(A2270="","",IF(ISERROR(MATCH($I2270,SorP!B:B,0)),"",INDIRECT("'SorP'!$A$"&amp;MATCH($N2270&amp;$I2270,SorP!C:C,0))))</f>
        <v/>
      </c>
      <c r="P2270" s="99"/>
      <c r="Q2270" s="74" t="str">
        <f t="shared" si="141"/>
        <v/>
      </c>
      <c r="R2270" s="74" t="b">
        <f t="shared" si="142"/>
        <v>1</v>
      </c>
      <c r="S2270" s="74" t="str">
        <f t="shared" si="143"/>
        <v/>
      </c>
    </row>
    <row r="2271" s="74" customFormat="1" ht="20.15" customHeight="1" spans="1:19">
      <c r="A2271" s="95"/>
      <c r="B2271" s="95"/>
      <c r="C2271" s="95"/>
      <c r="D2271" s="95"/>
      <c r="E2271" s="95"/>
      <c r="F2271" s="95"/>
      <c r="G2271" s="96"/>
      <c r="H2271" s="96"/>
      <c r="I2271" s="97"/>
      <c r="J2271" s="97"/>
      <c r="K2271" s="97"/>
      <c r="L2271" s="97"/>
      <c r="M2271" s="97"/>
      <c r="N2271" s="98" t="str">
        <f ca="1" t="shared" si="140"/>
        <v/>
      </c>
      <c r="O2271" s="98" t="str">
        <f ca="1">IF(A2271="","",IF(ISERROR(MATCH($I2271,SorP!B:B,0)),"",INDIRECT("'SorP'!$A$"&amp;MATCH($N2271&amp;$I2271,SorP!C:C,0))))</f>
        <v/>
      </c>
      <c r="P2271" s="99"/>
      <c r="Q2271" s="74" t="str">
        <f t="shared" si="141"/>
        <v/>
      </c>
      <c r="R2271" s="74" t="b">
        <f t="shared" si="142"/>
        <v>1</v>
      </c>
      <c r="S2271" s="74" t="str">
        <f t="shared" si="143"/>
        <v/>
      </c>
    </row>
    <row r="2272" s="74" customFormat="1" ht="20.15" customHeight="1" spans="1:19">
      <c r="A2272" s="95"/>
      <c r="B2272" s="95"/>
      <c r="C2272" s="95"/>
      <c r="D2272" s="95"/>
      <c r="E2272" s="95"/>
      <c r="F2272" s="95"/>
      <c r="G2272" s="96"/>
      <c r="H2272" s="96"/>
      <c r="I2272" s="97"/>
      <c r="J2272" s="97"/>
      <c r="K2272" s="97"/>
      <c r="L2272" s="97"/>
      <c r="M2272" s="97"/>
      <c r="N2272" s="98" t="str">
        <f ca="1" t="shared" si="140"/>
        <v/>
      </c>
      <c r="O2272" s="98" t="str">
        <f ca="1">IF(A2272="","",IF(ISERROR(MATCH($I2272,SorP!B:B,0)),"",INDIRECT("'SorP'!$A$"&amp;MATCH($N2272&amp;$I2272,SorP!C:C,0))))</f>
        <v/>
      </c>
      <c r="P2272" s="99"/>
      <c r="Q2272" s="74" t="str">
        <f t="shared" si="141"/>
        <v/>
      </c>
      <c r="R2272" s="74" t="b">
        <f t="shared" si="142"/>
        <v>1</v>
      </c>
      <c r="S2272" s="74" t="str">
        <f t="shared" si="143"/>
        <v/>
      </c>
    </row>
    <row r="2273" s="74" customFormat="1" ht="20.15" customHeight="1" spans="1:19">
      <c r="A2273" s="95"/>
      <c r="B2273" s="95"/>
      <c r="C2273" s="95"/>
      <c r="D2273" s="95"/>
      <c r="E2273" s="95"/>
      <c r="F2273" s="95"/>
      <c r="G2273" s="96"/>
      <c r="H2273" s="96"/>
      <c r="I2273" s="97"/>
      <c r="J2273" s="97"/>
      <c r="K2273" s="97"/>
      <c r="L2273" s="97"/>
      <c r="M2273" s="97"/>
      <c r="N2273" s="98" t="str">
        <f ca="1" t="shared" si="140"/>
        <v/>
      </c>
      <c r="O2273" s="98" t="str">
        <f ca="1">IF(A2273="","",IF(ISERROR(MATCH($I2273,SorP!B:B,0)),"",INDIRECT("'SorP'!$A$"&amp;MATCH($N2273&amp;$I2273,SorP!C:C,0))))</f>
        <v/>
      </c>
      <c r="P2273" s="99"/>
      <c r="Q2273" s="74" t="str">
        <f t="shared" si="141"/>
        <v/>
      </c>
      <c r="R2273" s="74" t="b">
        <f t="shared" si="142"/>
        <v>1</v>
      </c>
      <c r="S2273" s="74" t="str">
        <f t="shared" si="143"/>
        <v/>
      </c>
    </row>
    <row r="2274" s="74" customFormat="1" ht="20.15" customHeight="1" spans="1:19">
      <c r="A2274" s="95"/>
      <c r="B2274" s="95"/>
      <c r="C2274" s="95"/>
      <c r="D2274" s="95"/>
      <c r="E2274" s="95"/>
      <c r="F2274" s="95"/>
      <c r="G2274" s="96"/>
      <c r="H2274" s="96"/>
      <c r="I2274" s="97"/>
      <c r="J2274" s="97"/>
      <c r="K2274" s="97"/>
      <c r="L2274" s="97"/>
      <c r="M2274" s="97"/>
      <c r="N2274" s="98" t="str">
        <f ca="1" t="shared" si="140"/>
        <v/>
      </c>
      <c r="O2274" s="98" t="str">
        <f ca="1">IF(A2274="","",IF(ISERROR(MATCH($I2274,SorP!B:B,0)),"",INDIRECT("'SorP'!$A$"&amp;MATCH($N2274&amp;$I2274,SorP!C:C,0))))</f>
        <v/>
      </c>
      <c r="P2274" s="99"/>
      <c r="Q2274" s="74" t="str">
        <f t="shared" si="141"/>
        <v/>
      </c>
      <c r="R2274" s="74" t="b">
        <f t="shared" si="142"/>
        <v>1</v>
      </c>
      <c r="S2274" s="74" t="str">
        <f t="shared" si="143"/>
        <v/>
      </c>
    </row>
    <row r="2275" s="74" customFormat="1" ht="20.15" customHeight="1" spans="1:19">
      <c r="A2275" s="95"/>
      <c r="B2275" s="95"/>
      <c r="C2275" s="95"/>
      <c r="D2275" s="95"/>
      <c r="E2275" s="95"/>
      <c r="F2275" s="95"/>
      <c r="G2275" s="96"/>
      <c r="H2275" s="96"/>
      <c r="I2275" s="97"/>
      <c r="J2275" s="97"/>
      <c r="K2275" s="97"/>
      <c r="L2275" s="97"/>
      <c r="M2275" s="97"/>
      <c r="N2275" s="98" t="str">
        <f ca="1" t="shared" si="140"/>
        <v/>
      </c>
      <c r="O2275" s="98" t="str">
        <f ca="1">IF(A2275="","",IF(ISERROR(MATCH($I2275,SorP!B:B,0)),"",INDIRECT("'SorP'!$A$"&amp;MATCH($N2275&amp;$I2275,SorP!C:C,0))))</f>
        <v/>
      </c>
      <c r="P2275" s="99"/>
      <c r="Q2275" s="74" t="str">
        <f t="shared" si="141"/>
        <v/>
      </c>
      <c r="R2275" s="74" t="b">
        <f t="shared" si="142"/>
        <v>1</v>
      </c>
      <c r="S2275" s="74" t="str">
        <f t="shared" si="143"/>
        <v/>
      </c>
    </row>
    <row r="2276" s="74" customFormat="1" ht="20.15" customHeight="1" spans="1:19">
      <c r="A2276" s="95"/>
      <c r="B2276" s="95"/>
      <c r="C2276" s="95"/>
      <c r="D2276" s="95"/>
      <c r="E2276" s="95"/>
      <c r="F2276" s="95"/>
      <c r="G2276" s="96"/>
      <c r="H2276" s="96"/>
      <c r="I2276" s="97"/>
      <c r="J2276" s="97"/>
      <c r="K2276" s="97"/>
      <c r="L2276" s="97"/>
      <c r="M2276" s="97"/>
      <c r="N2276" s="98" t="str">
        <f ca="1" t="shared" si="140"/>
        <v/>
      </c>
      <c r="O2276" s="98" t="str">
        <f ca="1">IF(A2276="","",IF(ISERROR(MATCH($I2276,SorP!B:B,0)),"",INDIRECT("'SorP'!$A$"&amp;MATCH($N2276&amp;$I2276,SorP!C:C,0))))</f>
        <v/>
      </c>
      <c r="P2276" s="99"/>
      <c r="Q2276" s="74" t="str">
        <f t="shared" si="141"/>
        <v/>
      </c>
      <c r="R2276" s="74" t="b">
        <f t="shared" si="142"/>
        <v>1</v>
      </c>
      <c r="S2276" s="74" t="str">
        <f t="shared" si="143"/>
        <v/>
      </c>
    </row>
    <row r="2277" s="74" customFormat="1" ht="20.15" customHeight="1" spans="1:19">
      <c r="A2277" s="95"/>
      <c r="B2277" s="95"/>
      <c r="C2277" s="95"/>
      <c r="D2277" s="95"/>
      <c r="E2277" s="95"/>
      <c r="F2277" s="95"/>
      <c r="G2277" s="96"/>
      <c r="H2277" s="96"/>
      <c r="I2277" s="97"/>
      <c r="J2277" s="97"/>
      <c r="K2277" s="97"/>
      <c r="L2277" s="97"/>
      <c r="M2277" s="97"/>
      <c r="N2277" s="98" t="str">
        <f ca="1" t="shared" si="140"/>
        <v/>
      </c>
      <c r="O2277" s="98" t="str">
        <f ca="1">IF(A2277="","",IF(ISERROR(MATCH($I2277,SorP!B:B,0)),"",INDIRECT("'SorP'!$A$"&amp;MATCH($N2277&amp;$I2277,SorP!C:C,0))))</f>
        <v/>
      </c>
      <c r="P2277" s="99"/>
      <c r="Q2277" s="74" t="str">
        <f t="shared" si="141"/>
        <v/>
      </c>
      <c r="R2277" s="74" t="b">
        <f t="shared" si="142"/>
        <v>1</v>
      </c>
      <c r="S2277" s="74" t="str">
        <f t="shared" si="143"/>
        <v/>
      </c>
    </row>
    <row r="2278" s="74" customFormat="1" ht="20.15" customHeight="1" spans="1:19">
      <c r="A2278" s="95"/>
      <c r="B2278" s="95"/>
      <c r="C2278" s="95"/>
      <c r="D2278" s="95"/>
      <c r="E2278" s="95"/>
      <c r="F2278" s="95"/>
      <c r="G2278" s="96"/>
      <c r="H2278" s="96"/>
      <c r="I2278" s="97"/>
      <c r="J2278" s="97"/>
      <c r="K2278" s="97"/>
      <c r="L2278" s="97"/>
      <c r="M2278" s="97"/>
      <c r="N2278" s="98" t="str">
        <f ca="1" t="shared" si="140"/>
        <v/>
      </c>
      <c r="O2278" s="98" t="str">
        <f ca="1">IF(A2278="","",IF(ISERROR(MATCH($I2278,SorP!B:B,0)),"",INDIRECT("'SorP'!$A$"&amp;MATCH($N2278&amp;$I2278,SorP!C:C,0))))</f>
        <v/>
      </c>
      <c r="P2278" s="99"/>
      <c r="Q2278" s="74" t="str">
        <f t="shared" si="141"/>
        <v/>
      </c>
      <c r="R2278" s="74" t="b">
        <f t="shared" si="142"/>
        <v>1</v>
      </c>
      <c r="S2278" s="74" t="str">
        <f t="shared" si="143"/>
        <v/>
      </c>
    </row>
    <row r="2279" s="74" customFormat="1" ht="20.15" customHeight="1" spans="1:19">
      <c r="A2279" s="95"/>
      <c r="B2279" s="95"/>
      <c r="C2279" s="95"/>
      <c r="D2279" s="95"/>
      <c r="E2279" s="95"/>
      <c r="F2279" s="95"/>
      <c r="G2279" s="96"/>
      <c r="H2279" s="96"/>
      <c r="I2279" s="97"/>
      <c r="J2279" s="97"/>
      <c r="K2279" s="97"/>
      <c r="L2279" s="97"/>
      <c r="M2279" s="97"/>
      <c r="N2279" s="98" t="str">
        <f ca="1" t="shared" si="140"/>
        <v/>
      </c>
      <c r="O2279" s="98" t="str">
        <f ca="1">IF(A2279="","",IF(ISERROR(MATCH($I2279,SorP!B:B,0)),"",INDIRECT("'SorP'!$A$"&amp;MATCH($N2279&amp;$I2279,SorP!C:C,0))))</f>
        <v/>
      </c>
      <c r="P2279" s="99"/>
      <c r="Q2279" s="74" t="str">
        <f t="shared" si="141"/>
        <v/>
      </c>
      <c r="R2279" s="74" t="b">
        <f t="shared" si="142"/>
        <v>1</v>
      </c>
      <c r="S2279" s="74" t="str">
        <f t="shared" si="143"/>
        <v/>
      </c>
    </row>
    <row r="2280" s="74" customFormat="1" ht="20.15" customHeight="1" spans="1:19">
      <c r="A2280" s="95"/>
      <c r="B2280" s="95"/>
      <c r="C2280" s="95"/>
      <c r="D2280" s="95"/>
      <c r="E2280" s="95"/>
      <c r="F2280" s="95"/>
      <c r="G2280" s="96"/>
      <c r="H2280" s="96"/>
      <c r="I2280" s="97"/>
      <c r="J2280" s="97"/>
      <c r="K2280" s="97"/>
      <c r="L2280" s="97"/>
      <c r="M2280" s="97"/>
      <c r="N2280" s="98" t="str">
        <f ca="1" t="shared" si="140"/>
        <v/>
      </c>
      <c r="O2280" s="98" t="str">
        <f ca="1">IF(A2280="","",IF(ISERROR(MATCH($I2280,SorP!B:B,0)),"",INDIRECT("'SorP'!$A$"&amp;MATCH($N2280&amp;$I2280,SorP!C:C,0))))</f>
        <v/>
      </c>
      <c r="P2280" s="99"/>
      <c r="Q2280" s="74" t="str">
        <f t="shared" si="141"/>
        <v/>
      </c>
      <c r="R2280" s="74" t="b">
        <f t="shared" si="142"/>
        <v>1</v>
      </c>
      <c r="S2280" s="74" t="str">
        <f t="shared" si="143"/>
        <v/>
      </c>
    </row>
    <row r="2281" s="74" customFormat="1" ht="20.15" customHeight="1" spans="1:19">
      <c r="A2281" s="95"/>
      <c r="B2281" s="95"/>
      <c r="C2281" s="95"/>
      <c r="D2281" s="95"/>
      <c r="E2281" s="95"/>
      <c r="F2281" s="95"/>
      <c r="G2281" s="96"/>
      <c r="H2281" s="96"/>
      <c r="I2281" s="97"/>
      <c r="J2281" s="97"/>
      <c r="K2281" s="97"/>
      <c r="L2281" s="97"/>
      <c r="M2281" s="97"/>
      <c r="N2281" s="98" t="str">
        <f ca="1" t="shared" si="140"/>
        <v/>
      </c>
      <c r="O2281" s="98" t="str">
        <f ca="1">IF(A2281="","",IF(ISERROR(MATCH($I2281,SorP!B:B,0)),"",INDIRECT("'SorP'!$A$"&amp;MATCH($N2281&amp;$I2281,SorP!C:C,0))))</f>
        <v/>
      </c>
      <c r="P2281" s="99"/>
      <c r="Q2281" s="74" t="str">
        <f t="shared" si="141"/>
        <v/>
      </c>
      <c r="R2281" s="74" t="b">
        <f t="shared" si="142"/>
        <v>1</v>
      </c>
      <c r="S2281" s="74" t="str">
        <f t="shared" si="143"/>
        <v/>
      </c>
    </row>
    <row r="2282" s="74" customFormat="1" ht="20.15" customHeight="1" spans="1:19">
      <c r="A2282" s="95"/>
      <c r="B2282" s="95"/>
      <c r="C2282" s="95"/>
      <c r="D2282" s="95"/>
      <c r="E2282" s="95"/>
      <c r="F2282" s="95"/>
      <c r="G2282" s="96"/>
      <c r="H2282" s="96"/>
      <c r="I2282" s="97"/>
      <c r="J2282" s="97"/>
      <c r="K2282" s="97"/>
      <c r="L2282" s="97"/>
      <c r="M2282" s="97"/>
      <c r="N2282" s="98" t="str">
        <f ca="1" t="shared" si="140"/>
        <v/>
      </c>
      <c r="O2282" s="98" t="str">
        <f ca="1">IF(A2282="","",IF(ISERROR(MATCH($I2282,SorP!B:B,0)),"",INDIRECT("'SorP'!$A$"&amp;MATCH($N2282&amp;$I2282,SorP!C:C,0))))</f>
        <v/>
      </c>
      <c r="P2282" s="99"/>
      <c r="Q2282" s="74" t="str">
        <f t="shared" si="141"/>
        <v/>
      </c>
      <c r="R2282" s="74" t="b">
        <f t="shared" si="142"/>
        <v>1</v>
      </c>
      <c r="S2282" s="74" t="str">
        <f t="shared" si="143"/>
        <v/>
      </c>
    </row>
    <row r="2283" s="74" customFormat="1" ht="20.15" customHeight="1" spans="1:19">
      <c r="A2283" s="95"/>
      <c r="B2283" s="95"/>
      <c r="C2283" s="95"/>
      <c r="D2283" s="95"/>
      <c r="E2283" s="95"/>
      <c r="F2283" s="95"/>
      <c r="G2283" s="96"/>
      <c r="H2283" s="96"/>
      <c r="I2283" s="97"/>
      <c r="J2283" s="97"/>
      <c r="K2283" s="97"/>
      <c r="L2283" s="97"/>
      <c r="M2283" s="97"/>
      <c r="N2283" s="98" t="str">
        <f ca="1" t="shared" si="140"/>
        <v/>
      </c>
      <c r="O2283" s="98" t="str">
        <f ca="1">IF(A2283="","",IF(ISERROR(MATCH($I2283,SorP!B:B,0)),"",INDIRECT("'SorP'!$A$"&amp;MATCH($N2283&amp;$I2283,SorP!C:C,0))))</f>
        <v/>
      </c>
      <c r="P2283" s="99"/>
      <c r="Q2283" s="74" t="str">
        <f t="shared" si="141"/>
        <v/>
      </c>
      <c r="R2283" s="74" t="b">
        <f t="shared" si="142"/>
        <v>1</v>
      </c>
      <c r="S2283" s="74" t="str">
        <f t="shared" si="143"/>
        <v/>
      </c>
    </row>
    <row r="2284" s="74" customFormat="1" ht="20.15" customHeight="1" spans="1:19">
      <c r="A2284" s="95"/>
      <c r="B2284" s="95"/>
      <c r="C2284" s="95"/>
      <c r="D2284" s="95"/>
      <c r="E2284" s="95"/>
      <c r="F2284" s="95"/>
      <c r="G2284" s="96"/>
      <c r="H2284" s="96"/>
      <c r="I2284" s="97"/>
      <c r="J2284" s="97"/>
      <c r="K2284" s="97"/>
      <c r="L2284" s="97"/>
      <c r="M2284" s="97"/>
      <c r="N2284" s="98" t="str">
        <f ca="1" t="shared" si="140"/>
        <v/>
      </c>
      <c r="O2284" s="98" t="str">
        <f ca="1">IF(A2284="","",IF(ISERROR(MATCH($I2284,SorP!B:B,0)),"",INDIRECT("'SorP'!$A$"&amp;MATCH($N2284&amp;$I2284,SorP!C:C,0))))</f>
        <v/>
      </c>
      <c r="P2284" s="99"/>
      <c r="Q2284" s="74" t="str">
        <f t="shared" si="141"/>
        <v/>
      </c>
      <c r="R2284" s="74" t="b">
        <f t="shared" si="142"/>
        <v>1</v>
      </c>
      <c r="S2284" s="74" t="str">
        <f t="shared" si="143"/>
        <v/>
      </c>
    </row>
    <row r="2285" s="74" customFormat="1" ht="20.15" customHeight="1" spans="1:19">
      <c r="A2285" s="95"/>
      <c r="B2285" s="95"/>
      <c r="C2285" s="95"/>
      <c r="D2285" s="95"/>
      <c r="E2285" s="95"/>
      <c r="F2285" s="95"/>
      <c r="G2285" s="96"/>
      <c r="H2285" s="96"/>
      <c r="I2285" s="97"/>
      <c r="J2285" s="97"/>
      <c r="K2285" s="97"/>
      <c r="L2285" s="97"/>
      <c r="M2285" s="97"/>
      <c r="N2285" s="98" t="str">
        <f ca="1" t="shared" si="140"/>
        <v/>
      </c>
      <c r="O2285" s="98" t="str">
        <f ca="1">IF(A2285="","",IF(ISERROR(MATCH($I2285,SorP!B:B,0)),"",INDIRECT("'SorP'!$A$"&amp;MATCH($N2285&amp;$I2285,SorP!C:C,0))))</f>
        <v/>
      </c>
      <c r="P2285" s="99"/>
      <c r="Q2285" s="74" t="str">
        <f t="shared" si="141"/>
        <v/>
      </c>
      <c r="R2285" s="74" t="b">
        <f t="shared" si="142"/>
        <v>1</v>
      </c>
      <c r="S2285" s="74" t="str">
        <f t="shared" si="143"/>
        <v/>
      </c>
    </row>
    <row r="2286" s="74" customFormat="1" ht="20.15" customHeight="1" spans="1:19">
      <c r="A2286" s="95"/>
      <c r="B2286" s="95"/>
      <c r="C2286" s="95"/>
      <c r="D2286" s="95"/>
      <c r="E2286" s="95"/>
      <c r="F2286" s="95"/>
      <c r="G2286" s="96"/>
      <c r="H2286" s="96"/>
      <c r="I2286" s="97"/>
      <c r="J2286" s="97"/>
      <c r="K2286" s="97"/>
      <c r="L2286" s="97"/>
      <c r="M2286" s="97"/>
      <c r="N2286" s="98" t="str">
        <f ca="1" t="shared" si="140"/>
        <v/>
      </c>
      <c r="O2286" s="98" t="str">
        <f ca="1">IF(A2286="","",IF(ISERROR(MATCH($I2286,SorP!B:B,0)),"",INDIRECT("'SorP'!$A$"&amp;MATCH($N2286&amp;$I2286,SorP!C:C,0))))</f>
        <v/>
      </c>
      <c r="P2286" s="99"/>
      <c r="Q2286" s="74" t="str">
        <f t="shared" si="141"/>
        <v/>
      </c>
      <c r="R2286" s="74" t="b">
        <f t="shared" si="142"/>
        <v>1</v>
      </c>
      <c r="S2286" s="74" t="str">
        <f t="shared" si="143"/>
        <v/>
      </c>
    </row>
    <row r="2287" s="74" customFormat="1" ht="20.15" customHeight="1" spans="1:19">
      <c r="A2287" s="95"/>
      <c r="B2287" s="95"/>
      <c r="C2287" s="95"/>
      <c r="D2287" s="95"/>
      <c r="E2287" s="95"/>
      <c r="F2287" s="95"/>
      <c r="G2287" s="96"/>
      <c r="H2287" s="96"/>
      <c r="I2287" s="97"/>
      <c r="J2287" s="97"/>
      <c r="K2287" s="97"/>
      <c r="L2287" s="97"/>
      <c r="M2287" s="97"/>
      <c r="N2287" s="98" t="str">
        <f ca="1" t="shared" si="140"/>
        <v/>
      </c>
      <c r="O2287" s="98" t="str">
        <f ca="1">IF(A2287="","",IF(ISERROR(MATCH($I2287,SorP!B:B,0)),"",INDIRECT("'SorP'!$A$"&amp;MATCH($N2287&amp;$I2287,SorP!C:C,0))))</f>
        <v/>
      </c>
      <c r="P2287" s="99"/>
      <c r="Q2287" s="74" t="str">
        <f t="shared" si="141"/>
        <v/>
      </c>
      <c r="R2287" s="74" t="b">
        <f t="shared" si="142"/>
        <v>1</v>
      </c>
      <c r="S2287" s="74" t="str">
        <f t="shared" si="143"/>
        <v/>
      </c>
    </row>
    <row r="2288" s="74" customFormat="1" ht="20.15" customHeight="1" spans="1:19">
      <c r="A2288" s="95"/>
      <c r="B2288" s="95"/>
      <c r="C2288" s="95"/>
      <c r="D2288" s="95"/>
      <c r="E2288" s="95"/>
      <c r="F2288" s="95"/>
      <c r="G2288" s="96"/>
      <c r="H2288" s="96"/>
      <c r="I2288" s="97"/>
      <c r="J2288" s="97"/>
      <c r="K2288" s="97"/>
      <c r="L2288" s="97"/>
      <c r="M2288" s="97"/>
      <c r="N2288" s="98" t="str">
        <f ca="1" t="shared" si="140"/>
        <v/>
      </c>
      <c r="O2288" s="98" t="str">
        <f ca="1">IF(A2288="","",IF(ISERROR(MATCH($I2288,SorP!B:B,0)),"",INDIRECT("'SorP'!$A$"&amp;MATCH($N2288&amp;$I2288,SorP!C:C,0))))</f>
        <v/>
      </c>
      <c r="P2288" s="99"/>
      <c r="Q2288" s="74" t="str">
        <f t="shared" si="141"/>
        <v/>
      </c>
      <c r="R2288" s="74" t="b">
        <f t="shared" si="142"/>
        <v>1</v>
      </c>
      <c r="S2288" s="74" t="str">
        <f t="shared" si="143"/>
        <v/>
      </c>
    </row>
    <row r="2289" s="74" customFormat="1" ht="20.15" customHeight="1" spans="1:19">
      <c r="A2289" s="95"/>
      <c r="B2289" s="95"/>
      <c r="C2289" s="95"/>
      <c r="D2289" s="95"/>
      <c r="E2289" s="95"/>
      <c r="F2289" s="95"/>
      <c r="G2289" s="96"/>
      <c r="H2289" s="96"/>
      <c r="I2289" s="97"/>
      <c r="J2289" s="97"/>
      <c r="K2289" s="97"/>
      <c r="L2289" s="97"/>
      <c r="M2289" s="97"/>
      <c r="N2289" s="98" t="str">
        <f ca="1" t="shared" si="140"/>
        <v/>
      </c>
      <c r="O2289" s="98" t="str">
        <f ca="1">IF(A2289="","",IF(ISERROR(MATCH($I2289,SorP!B:B,0)),"",INDIRECT("'SorP'!$A$"&amp;MATCH($N2289&amp;$I2289,SorP!C:C,0))))</f>
        <v/>
      </c>
      <c r="P2289" s="99"/>
      <c r="Q2289" s="74" t="str">
        <f t="shared" si="141"/>
        <v/>
      </c>
      <c r="R2289" s="74" t="b">
        <f t="shared" si="142"/>
        <v>1</v>
      </c>
      <c r="S2289" s="74" t="str">
        <f t="shared" si="143"/>
        <v/>
      </c>
    </row>
    <row r="2290" s="74" customFormat="1" ht="20.15" customHeight="1" spans="1:19">
      <c r="A2290" s="95"/>
      <c r="B2290" s="95"/>
      <c r="C2290" s="95"/>
      <c r="D2290" s="95"/>
      <c r="E2290" s="95"/>
      <c r="F2290" s="95"/>
      <c r="G2290" s="96"/>
      <c r="H2290" s="96"/>
      <c r="I2290" s="97"/>
      <c r="J2290" s="97"/>
      <c r="K2290" s="97"/>
      <c r="L2290" s="97"/>
      <c r="M2290" s="97"/>
      <c r="N2290" s="98" t="str">
        <f ca="1" t="shared" si="140"/>
        <v/>
      </c>
      <c r="O2290" s="98" t="str">
        <f ca="1">IF(A2290="","",IF(ISERROR(MATCH($I2290,SorP!B:B,0)),"",INDIRECT("'SorP'!$A$"&amp;MATCH($N2290&amp;$I2290,SorP!C:C,0))))</f>
        <v/>
      </c>
      <c r="P2290" s="99"/>
      <c r="Q2290" s="74" t="str">
        <f t="shared" si="141"/>
        <v/>
      </c>
      <c r="R2290" s="74" t="b">
        <f t="shared" si="142"/>
        <v>1</v>
      </c>
      <c r="S2290" s="74" t="str">
        <f t="shared" si="143"/>
        <v/>
      </c>
    </row>
    <row r="2291" s="74" customFormat="1" ht="20.15" customHeight="1" spans="1:19">
      <c r="A2291" s="95"/>
      <c r="B2291" s="95"/>
      <c r="C2291" s="95"/>
      <c r="D2291" s="95"/>
      <c r="E2291" s="95"/>
      <c r="F2291" s="95"/>
      <c r="G2291" s="96"/>
      <c r="H2291" s="96"/>
      <c r="I2291" s="97"/>
      <c r="J2291" s="97"/>
      <c r="K2291" s="97"/>
      <c r="L2291" s="97"/>
      <c r="M2291" s="97"/>
      <c r="N2291" s="98" t="str">
        <f ca="1" t="shared" si="140"/>
        <v/>
      </c>
      <c r="O2291" s="98" t="str">
        <f ca="1">IF(A2291="","",IF(ISERROR(MATCH($I2291,SorP!B:B,0)),"",INDIRECT("'SorP'!$A$"&amp;MATCH($N2291&amp;$I2291,SorP!C:C,0))))</f>
        <v/>
      </c>
      <c r="P2291" s="99"/>
      <c r="Q2291" s="74" t="str">
        <f t="shared" si="141"/>
        <v/>
      </c>
      <c r="R2291" s="74" t="b">
        <f t="shared" si="142"/>
        <v>1</v>
      </c>
      <c r="S2291" s="74" t="str">
        <f t="shared" si="143"/>
        <v/>
      </c>
    </row>
    <row r="2292" s="74" customFormat="1" ht="20.15" customHeight="1" spans="1:19">
      <c r="A2292" s="95"/>
      <c r="B2292" s="95"/>
      <c r="C2292" s="95"/>
      <c r="D2292" s="95"/>
      <c r="E2292" s="95"/>
      <c r="F2292" s="95"/>
      <c r="G2292" s="96"/>
      <c r="H2292" s="96"/>
      <c r="I2292" s="97"/>
      <c r="J2292" s="97"/>
      <c r="K2292" s="97"/>
      <c r="L2292" s="97"/>
      <c r="M2292" s="97"/>
      <c r="N2292" s="98" t="str">
        <f ca="1" t="shared" si="140"/>
        <v/>
      </c>
      <c r="O2292" s="98" t="str">
        <f ca="1">IF(A2292="","",IF(ISERROR(MATCH($I2292,SorP!B:B,0)),"",INDIRECT("'SorP'!$A$"&amp;MATCH($N2292&amp;$I2292,SorP!C:C,0))))</f>
        <v/>
      </c>
      <c r="P2292" s="99"/>
      <c r="Q2292" s="74" t="str">
        <f t="shared" si="141"/>
        <v/>
      </c>
      <c r="R2292" s="74" t="b">
        <f t="shared" si="142"/>
        <v>1</v>
      </c>
      <c r="S2292" s="74" t="str">
        <f t="shared" si="143"/>
        <v/>
      </c>
    </row>
    <row r="2293" s="74" customFormat="1" ht="20.15" customHeight="1" spans="1:19">
      <c r="A2293" s="95"/>
      <c r="B2293" s="95"/>
      <c r="C2293" s="95"/>
      <c r="D2293" s="95"/>
      <c r="E2293" s="95"/>
      <c r="F2293" s="95"/>
      <c r="G2293" s="96"/>
      <c r="H2293" s="96"/>
      <c r="I2293" s="97"/>
      <c r="J2293" s="97"/>
      <c r="K2293" s="97"/>
      <c r="L2293" s="97"/>
      <c r="M2293" s="97"/>
      <c r="N2293" s="98" t="str">
        <f ca="1" t="shared" si="140"/>
        <v/>
      </c>
      <c r="O2293" s="98" t="str">
        <f ca="1">IF(A2293="","",IF(ISERROR(MATCH($I2293,SorP!B:B,0)),"",INDIRECT("'SorP'!$A$"&amp;MATCH($N2293&amp;$I2293,SorP!C:C,0))))</f>
        <v/>
      </c>
      <c r="P2293" s="99"/>
      <c r="Q2293" s="74" t="str">
        <f t="shared" si="141"/>
        <v/>
      </c>
      <c r="R2293" s="74" t="b">
        <f t="shared" si="142"/>
        <v>1</v>
      </c>
      <c r="S2293" s="74" t="str">
        <f t="shared" si="143"/>
        <v/>
      </c>
    </row>
    <row r="2294" s="74" customFormat="1" ht="20.15" customHeight="1" spans="1:19">
      <c r="A2294" s="95"/>
      <c r="B2294" s="95"/>
      <c r="C2294" s="95"/>
      <c r="D2294" s="95"/>
      <c r="E2294" s="95"/>
      <c r="F2294" s="95"/>
      <c r="G2294" s="96"/>
      <c r="H2294" s="96"/>
      <c r="I2294" s="97"/>
      <c r="J2294" s="97"/>
      <c r="K2294" s="97"/>
      <c r="L2294" s="97"/>
      <c r="M2294" s="97"/>
      <c r="N2294" s="98" t="str">
        <f ca="1" t="shared" si="140"/>
        <v/>
      </c>
      <c r="O2294" s="98" t="str">
        <f ca="1">IF(A2294="","",IF(ISERROR(MATCH($I2294,SorP!B:B,0)),"",INDIRECT("'SorP'!$A$"&amp;MATCH($N2294&amp;$I2294,SorP!C:C,0))))</f>
        <v/>
      </c>
      <c r="P2294" s="99"/>
      <c r="Q2294" s="74" t="str">
        <f t="shared" si="141"/>
        <v/>
      </c>
      <c r="R2294" s="74" t="b">
        <f t="shared" si="142"/>
        <v>1</v>
      </c>
      <c r="S2294" s="74" t="str">
        <f t="shared" si="143"/>
        <v/>
      </c>
    </row>
    <row r="2295" s="74" customFormat="1" ht="20.15" customHeight="1" spans="1:19">
      <c r="A2295" s="95"/>
      <c r="B2295" s="95"/>
      <c r="C2295" s="95"/>
      <c r="D2295" s="95"/>
      <c r="E2295" s="95"/>
      <c r="F2295" s="95"/>
      <c r="G2295" s="96"/>
      <c r="H2295" s="96"/>
      <c r="I2295" s="97"/>
      <c r="J2295" s="97"/>
      <c r="K2295" s="97"/>
      <c r="L2295" s="97"/>
      <c r="M2295" s="97"/>
      <c r="N2295" s="98" t="str">
        <f ca="1" t="shared" si="140"/>
        <v/>
      </c>
      <c r="O2295" s="98" t="str">
        <f ca="1">IF(A2295="","",IF(ISERROR(MATCH($I2295,SorP!B:B,0)),"",INDIRECT("'SorP'!$A$"&amp;MATCH($N2295&amp;$I2295,SorP!C:C,0))))</f>
        <v/>
      </c>
      <c r="P2295" s="99"/>
      <c r="Q2295" s="74" t="str">
        <f t="shared" si="141"/>
        <v/>
      </c>
      <c r="R2295" s="74" t="b">
        <f t="shared" si="142"/>
        <v>1</v>
      </c>
      <c r="S2295" s="74" t="str">
        <f t="shared" si="143"/>
        <v/>
      </c>
    </row>
    <row r="2296" s="74" customFormat="1" ht="20.15" customHeight="1" spans="1:19">
      <c r="A2296" s="95"/>
      <c r="B2296" s="95"/>
      <c r="C2296" s="95"/>
      <c r="D2296" s="95"/>
      <c r="E2296" s="95"/>
      <c r="F2296" s="95"/>
      <c r="G2296" s="96"/>
      <c r="H2296" s="96"/>
      <c r="I2296" s="97"/>
      <c r="J2296" s="97"/>
      <c r="K2296" s="97"/>
      <c r="L2296" s="97"/>
      <c r="M2296" s="97"/>
      <c r="N2296" s="98" t="str">
        <f ca="1" t="shared" si="140"/>
        <v/>
      </c>
      <c r="O2296" s="98" t="str">
        <f ca="1">IF(A2296="","",IF(ISERROR(MATCH($I2296,SorP!B:B,0)),"",INDIRECT("'SorP'!$A$"&amp;MATCH($N2296&amp;$I2296,SorP!C:C,0))))</f>
        <v/>
      </c>
      <c r="P2296" s="99"/>
      <c r="Q2296" s="74" t="str">
        <f t="shared" si="141"/>
        <v/>
      </c>
      <c r="R2296" s="74" t="b">
        <f t="shared" si="142"/>
        <v>1</v>
      </c>
      <c r="S2296" s="74" t="str">
        <f t="shared" si="143"/>
        <v/>
      </c>
    </row>
    <row r="2297" s="74" customFormat="1" ht="20.15" customHeight="1" spans="1:19">
      <c r="A2297" s="95"/>
      <c r="B2297" s="95"/>
      <c r="C2297" s="95"/>
      <c r="D2297" s="95"/>
      <c r="E2297" s="95"/>
      <c r="F2297" s="95"/>
      <c r="G2297" s="96"/>
      <c r="H2297" s="96"/>
      <c r="I2297" s="97"/>
      <c r="J2297" s="97"/>
      <c r="K2297" s="97"/>
      <c r="L2297" s="97"/>
      <c r="M2297" s="97"/>
      <c r="N2297" s="98" t="str">
        <f ca="1" t="shared" si="140"/>
        <v/>
      </c>
      <c r="O2297" s="98" t="str">
        <f ca="1">IF(A2297="","",IF(ISERROR(MATCH($I2297,SorP!B:B,0)),"",INDIRECT("'SorP'!$A$"&amp;MATCH($N2297&amp;$I2297,SorP!C:C,0))))</f>
        <v/>
      </c>
      <c r="P2297" s="99"/>
      <c r="Q2297" s="74" t="str">
        <f t="shared" si="141"/>
        <v/>
      </c>
      <c r="R2297" s="74" t="b">
        <f t="shared" si="142"/>
        <v>1</v>
      </c>
      <c r="S2297" s="74" t="str">
        <f t="shared" si="143"/>
        <v/>
      </c>
    </row>
    <row r="2298" s="74" customFormat="1" ht="20.15" customHeight="1" spans="1:19">
      <c r="A2298" s="95"/>
      <c r="B2298" s="95"/>
      <c r="C2298" s="95"/>
      <c r="D2298" s="95"/>
      <c r="E2298" s="95"/>
      <c r="F2298" s="95"/>
      <c r="G2298" s="96"/>
      <c r="H2298" s="96"/>
      <c r="I2298" s="97"/>
      <c r="J2298" s="97"/>
      <c r="K2298" s="97"/>
      <c r="L2298" s="97"/>
      <c r="M2298" s="97"/>
      <c r="N2298" s="98" t="str">
        <f ca="1" t="shared" si="140"/>
        <v/>
      </c>
      <c r="O2298" s="98" t="str">
        <f ca="1">IF(A2298="","",IF(ISERROR(MATCH($I2298,SorP!B:B,0)),"",INDIRECT("'SorP'!$A$"&amp;MATCH($N2298&amp;$I2298,SorP!C:C,0))))</f>
        <v/>
      </c>
      <c r="P2298" s="99"/>
      <c r="Q2298" s="74" t="str">
        <f t="shared" si="141"/>
        <v/>
      </c>
      <c r="R2298" s="74" t="b">
        <f t="shared" si="142"/>
        <v>1</v>
      </c>
      <c r="S2298" s="74" t="str">
        <f t="shared" si="143"/>
        <v/>
      </c>
    </row>
    <row r="2299" s="74" customFormat="1" ht="20.15" customHeight="1" spans="1:19">
      <c r="A2299" s="95"/>
      <c r="B2299" s="95"/>
      <c r="C2299" s="95"/>
      <c r="D2299" s="95"/>
      <c r="E2299" s="95"/>
      <c r="F2299" s="95"/>
      <c r="G2299" s="96"/>
      <c r="H2299" s="96"/>
      <c r="I2299" s="97"/>
      <c r="J2299" s="97"/>
      <c r="K2299" s="97"/>
      <c r="L2299" s="97"/>
      <c r="M2299" s="97"/>
      <c r="N2299" s="98" t="str">
        <f ca="1" t="shared" si="140"/>
        <v/>
      </c>
      <c r="O2299" s="98" t="str">
        <f ca="1">IF(A2299="","",IF(ISERROR(MATCH($I2299,SorP!B:B,0)),"",INDIRECT("'SorP'!$A$"&amp;MATCH($N2299&amp;$I2299,SorP!C:C,0))))</f>
        <v/>
      </c>
      <c r="P2299" s="99"/>
      <c r="Q2299" s="74" t="str">
        <f t="shared" si="141"/>
        <v/>
      </c>
      <c r="R2299" s="74" t="b">
        <f t="shared" si="142"/>
        <v>1</v>
      </c>
      <c r="S2299" s="74" t="str">
        <f t="shared" si="143"/>
        <v/>
      </c>
    </row>
    <row r="2300" s="74" customFormat="1" ht="20.15" customHeight="1" spans="1:19">
      <c r="A2300" s="95"/>
      <c r="B2300" s="95"/>
      <c r="C2300" s="95"/>
      <c r="D2300" s="95"/>
      <c r="E2300" s="95"/>
      <c r="F2300" s="95"/>
      <c r="G2300" s="96"/>
      <c r="H2300" s="96"/>
      <c r="I2300" s="97"/>
      <c r="J2300" s="97"/>
      <c r="K2300" s="97"/>
      <c r="L2300" s="97"/>
      <c r="M2300" s="97"/>
      <c r="N2300" s="98" t="str">
        <f ca="1" t="shared" si="140"/>
        <v/>
      </c>
      <c r="O2300" s="98" t="str">
        <f ca="1">IF(A2300="","",IF(ISERROR(MATCH($I2300,SorP!B:B,0)),"",INDIRECT("'SorP'!$A$"&amp;MATCH($N2300&amp;$I2300,SorP!C:C,0))))</f>
        <v/>
      </c>
      <c r="P2300" s="99"/>
      <c r="Q2300" s="74" t="str">
        <f t="shared" si="141"/>
        <v/>
      </c>
      <c r="R2300" s="74" t="b">
        <f t="shared" si="142"/>
        <v>1</v>
      </c>
      <c r="S2300" s="74" t="str">
        <f t="shared" si="143"/>
        <v/>
      </c>
    </row>
    <row r="2301" s="74" customFormat="1" ht="20.15" customHeight="1" spans="1:19">
      <c r="A2301" s="95"/>
      <c r="B2301" s="95"/>
      <c r="C2301" s="95"/>
      <c r="D2301" s="95"/>
      <c r="E2301" s="95"/>
      <c r="F2301" s="95"/>
      <c r="G2301" s="96"/>
      <c r="H2301" s="96"/>
      <c r="I2301" s="97"/>
      <c r="J2301" s="97"/>
      <c r="K2301" s="97"/>
      <c r="L2301" s="97"/>
      <c r="M2301" s="97"/>
      <c r="N2301" s="98" t="str">
        <f ca="1" t="shared" si="140"/>
        <v/>
      </c>
      <c r="O2301" s="98" t="str">
        <f ca="1">IF(A2301="","",IF(ISERROR(MATCH($I2301,SorP!B:B,0)),"",INDIRECT("'SorP'!$A$"&amp;MATCH($N2301&amp;$I2301,SorP!C:C,0))))</f>
        <v/>
      </c>
      <c r="P2301" s="99"/>
      <c r="Q2301" s="74" t="str">
        <f t="shared" si="141"/>
        <v/>
      </c>
      <c r="R2301" s="74" t="b">
        <f t="shared" si="142"/>
        <v>1</v>
      </c>
      <c r="S2301" s="74" t="str">
        <f t="shared" si="143"/>
        <v/>
      </c>
    </row>
    <row r="2302" s="74" customFormat="1" ht="20.15" customHeight="1" spans="1:19">
      <c r="A2302" s="95"/>
      <c r="B2302" s="95"/>
      <c r="C2302" s="95"/>
      <c r="D2302" s="95"/>
      <c r="E2302" s="95"/>
      <c r="F2302" s="95"/>
      <c r="G2302" s="96"/>
      <c r="H2302" s="96"/>
      <c r="I2302" s="97"/>
      <c r="J2302" s="97"/>
      <c r="K2302" s="97"/>
      <c r="L2302" s="97"/>
      <c r="M2302" s="97"/>
      <c r="N2302" s="98" t="str">
        <f ca="1" t="shared" si="140"/>
        <v/>
      </c>
      <c r="O2302" s="98" t="str">
        <f ca="1">IF(A2302="","",IF(ISERROR(MATCH($I2302,SorP!B:B,0)),"",INDIRECT("'SorP'!$A$"&amp;MATCH($N2302&amp;$I2302,SorP!C:C,0))))</f>
        <v/>
      </c>
      <c r="P2302" s="99"/>
      <c r="Q2302" s="74" t="str">
        <f t="shared" si="141"/>
        <v/>
      </c>
      <c r="R2302" s="74" t="b">
        <f t="shared" si="142"/>
        <v>1</v>
      </c>
      <c r="S2302" s="74" t="str">
        <f t="shared" si="143"/>
        <v/>
      </c>
    </row>
    <row r="2303" s="74" customFormat="1" ht="20.15" customHeight="1" spans="1:19">
      <c r="A2303" s="95"/>
      <c r="B2303" s="95"/>
      <c r="C2303" s="95"/>
      <c r="D2303" s="95"/>
      <c r="E2303" s="95"/>
      <c r="F2303" s="95"/>
      <c r="G2303" s="96"/>
      <c r="H2303" s="96"/>
      <c r="I2303" s="97"/>
      <c r="J2303" s="97"/>
      <c r="K2303" s="97"/>
      <c r="L2303" s="97"/>
      <c r="M2303" s="97"/>
      <c r="N2303" s="98" t="str">
        <f ca="1" t="shared" si="140"/>
        <v/>
      </c>
      <c r="O2303" s="98" t="str">
        <f ca="1">IF(A2303="","",IF(ISERROR(MATCH($I2303,SorP!B:B,0)),"",INDIRECT("'SorP'!$A$"&amp;MATCH($N2303&amp;$I2303,SorP!C:C,0))))</f>
        <v/>
      </c>
      <c r="P2303" s="99"/>
      <c r="Q2303" s="74" t="str">
        <f t="shared" si="141"/>
        <v/>
      </c>
      <c r="R2303" s="74" t="b">
        <f t="shared" si="142"/>
        <v>1</v>
      </c>
      <c r="S2303" s="74" t="str">
        <f t="shared" si="143"/>
        <v/>
      </c>
    </row>
    <row r="2304" s="74" customFormat="1" ht="20.15" customHeight="1" spans="1:19">
      <c r="A2304" s="95"/>
      <c r="B2304" s="95"/>
      <c r="C2304" s="95"/>
      <c r="D2304" s="95"/>
      <c r="E2304" s="95"/>
      <c r="F2304" s="95"/>
      <c r="G2304" s="96"/>
      <c r="H2304" s="96"/>
      <c r="I2304" s="97"/>
      <c r="J2304" s="97"/>
      <c r="K2304" s="97"/>
      <c r="L2304" s="97"/>
      <c r="M2304" s="97"/>
      <c r="N2304" s="98" t="str">
        <f ca="1" t="shared" si="140"/>
        <v/>
      </c>
      <c r="O2304" s="98" t="str">
        <f ca="1">IF(A2304="","",IF(ISERROR(MATCH($I2304,SorP!B:B,0)),"",INDIRECT("'SorP'!$A$"&amp;MATCH($N2304&amp;$I2304,SorP!C:C,0))))</f>
        <v/>
      </c>
      <c r="P2304" s="99"/>
      <c r="Q2304" s="74" t="str">
        <f t="shared" si="141"/>
        <v/>
      </c>
      <c r="R2304" s="74" t="b">
        <f t="shared" si="142"/>
        <v>1</v>
      </c>
      <c r="S2304" s="74" t="str">
        <f t="shared" si="143"/>
        <v/>
      </c>
    </row>
    <row r="2305" s="74" customFormat="1" ht="20.15" customHeight="1" spans="1:19">
      <c r="A2305" s="95"/>
      <c r="B2305" s="95"/>
      <c r="C2305" s="95"/>
      <c r="D2305" s="95"/>
      <c r="E2305" s="95"/>
      <c r="F2305" s="95"/>
      <c r="G2305" s="96"/>
      <c r="H2305" s="96"/>
      <c r="I2305" s="97"/>
      <c r="J2305" s="97"/>
      <c r="K2305" s="97"/>
      <c r="L2305" s="97"/>
      <c r="M2305" s="97"/>
      <c r="N2305" s="98" t="str">
        <f ca="1" t="shared" si="140"/>
        <v/>
      </c>
      <c r="O2305" s="98" t="str">
        <f ca="1">IF(A2305="","",IF(ISERROR(MATCH($I2305,SorP!B:B,0)),"",INDIRECT("'SorP'!$A$"&amp;MATCH($N2305&amp;$I2305,SorP!C:C,0))))</f>
        <v/>
      </c>
      <c r="P2305" s="99"/>
      <c r="Q2305" s="74" t="str">
        <f t="shared" si="141"/>
        <v/>
      </c>
      <c r="R2305" s="74" t="b">
        <f t="shared" si="142"/>
        <v>1</v>
      </c>
      <c r="S2305" s="74" t="str">
        <f t="shared" si="143"/>
        <v/>
      </c>
    </row>
    <row r="2306" s="74" customFormat="1" ht="20.15" customHeight="1" spans="1:19">
      <c r="A2306" s="95"/>
      <c r="B2306" s="95"/>
      <c r="C2306" s="95"/>
      <c r="D2306" s="95"/>
      <c r="E2306" s="95"/>
      <c r="F2306" s="95"/>
      <c r="G2306" s="96"/>
      <c r="H2306" s="96"/>
      <c r="I2306" s="97"/>
      <c r="J2306" s="97"/>
      <c r="K2306" s="97"/>
      <c r="L2306" s="97"/>
      <c r="M2306" s="97"/>
      <c r="N2306" s="98" t="str">
        <f ca="1" t="shared" si="140"/>
        <v/>
      </c>
      <c r="O2306" s="98" t="str">
        <f ca="1">IF(A2306="","",IF(ISERROR(MATCH($I2306,SorP!B:B,0)),"",INDIRECT("'SorP'!$A$"&amp;MATCH($N2306&amp;$I2306,SorP!C:C,0))))</f>
        <v/>
      </c>
      <c r="P2306" s="99"/>
      <c r="Q2306" s="74" t="str">
        <f t="shared" si="141"/>
        <v/>
      </c>
      <c r="R2306" s="74" t="b">
        <f t="shared" si="142"/>
        <v>1</v>
      </c>
      <c r="S2306" s="74" t="str">
        <f t="shared" si="143"/>
        <v/>
      </c>
    </row>
    <row r="2307" s="74" customFormat="1" ht="20.15" customHeight="1" spans="1:19">
      <c r="A2307" s="95"/>
      <c r="B2307" s="95"/>
      <c r="C2307" s="95"/>
      <c r="D2307" s="95"/>
      <c r="E2307" s="95"/>
      <c r="F2307" s="95"/>
      <c r="G2307" s="96"/>
      <c r="H2307" s="96"/>
      <c r="I2307" s="97"/>
      <c r="J2307" s="97"/>
      <c r="K2307" s="97"/>
      <c r="L2307" s="97"/>
      <c r="M2307" s="97"/>
      <c r="N2307" s="98" t="str">
        <f ca="1" t="shared" si="140"/>
        <v/>
      </c>
      <c r="O2307" s="98" t="str">
        <f ca="1">IF(A2307="","",IF(ISERROR(MATCH($I2307,SorP!B:B,0)),"",INDIRECT("'SorP'!$A$"&amp;MATCH($N2307&amp;$I2307,SorP!C:C,0))))</f>
        <v/>
      </c>
      <c r="P2307" s="99"/>
      <c r="Q2307" s="74" t="str">
        <f t="shared" si="141"/>
        <v/>
      </c>
      <c r="R2307" s="74" t="b">
        <f t="shared" si="142"/>
        <v>1</v>
      </c>
      <c r="S2307" s="74" t="str">
        <f t="shared" si="143"/>
        <v/>
      </c>
    </row>
    <row r="2308" s="74" customFormat="1" ht="20.15" customHeight="1" spans="1:19">
      <c r="A2308" s="95"/>
      <c r="B2308" s="95"/>
      <c r="C2308" s="95"/>
      <c r="D2308" s="95"/>
      <c r="E2308" s="95"/>
      <c r="F2308" s="95"/>
      <c r="G2308" s="96"/>
      <c r="H2308" s="96"/>
      <c r="I2308" s="97"/>
      <c r="J2308" s="97"/>
      <c r="K2308" s="97"/>
      <c r="L2308" s="97"/>
      <c r="M2308" s="97"/>
      <c r="N2308" s="98" t="str">
        <f ca="1" t="shared" si="140"/>
        <v/>
      </c>
      <c r="O2308" s="98" t="str">
        <f ca="1">IF(A2308="","",IF(ISERROR(MATCH($I2308,SorP!B:B,0)),"",INDIRECT("'SorP'!$A$"&amp;MATCH($N2308&amp;$I2308,SorP!C:C,0))))</f>
        <v/>
      </c>
      <c r="P2308" s="99"/>
      <c r="Q2308" s="74" t="str">
        <f t="shared" si="141"/>
        <v/>
      </c>
      <c r="R2308" s="74" t="b">
        <f t="shared" si="142"/>
        <v>1</v>
      </c>
      <c r="S2308" s="74" t="str">
        <f t="shared" si="143"/>
        <v/>
      </c>
    </row>
    <row r="2309" s="74" customFormat="1" ht="20.15" customHeight="1" spans="1:19">
      <c r="A2309" s="95"/>
      <c r="B2309" s="95"/>
      <c r="C2309" s="95"/>
      <c r="D2309" s="95"/>
      <c r="E2309" s="95"/>
      <c r="F2309" s="95"/>
      <c r="G2309" s="96"/>
      <c r="H2309" s="96"/>
      <c r="I2309" s="97"/>
      <c r="J2309" s="97"/>
      <c r="K2309" s="97"/>
      <c r="L2309" s="97"/>
      <c r="M2309" s="97"/>
      <c r="N2309" s="98" t="str">
        <f ca="1" t="shared" ref="N2309:N2372" si="144">IF(A2309="","",IF(ISERROR(MATCH($F2309,CL,0)),"Unknown",INDIRECT("'C'!$A$"&amp;MATCH($F2309,CL,0)+1)))</f>
        <v/>
      </c>
      <c r="O2309" s="98" t="str">
        <f ca="1">IF(A2309="","",IF(ISERROR(MATCH($I2309,SorP!B:B,0)),"",INDIRECT("'SorP'!$A$"&amp;MATCH($N2309&amp;$I2309,SorP!C:C,0))))</f>
        <v/>
      </c>
      <c r="P2309" s="99"/>
      <c r="Q2309" s="74" t="str">
        <f t="shared" ref="Q2309:Q2372" si="145">A2309&amp;B2309</f>
        <v/>
      </c>
      <c r="R2309" s="74" t="b">
        <f t="shared" ref="R2309:R2372" si="146">OR(ISBLANK(B2309),ISBLANK(C2309))</f>
        <v>1</v>
      </c>
      <c r="S2309" s="74" t="str">
        <f t="shared" ref="S2309:S2372" si="147">IF(R2309,"",A2309&amp;"+")</f>
        <v/>
      </c>
    </row>
    <row r="2310" s="74" customFormat="1" ht="20.15" customHeight="1" spans="1:19">
      <c r="A2310" s="95"/>
      <c r="B2310" s="95"/>
      <c r="C2310" s="95"/>
      <c r="D2310" s="95"/>
      <c r="E2310" s="95"/>
      <c r="F2310" s="95"/>
      <c r="G2310" s="96"/>
      <c r="H2310" s="96"/>
      <c r="I2310" s="97"/>
      <c r="J2310" s="97"/>
      <c r="K2310" s="97"/>
      <c r="L2310" s="97"/>
      <c r="M2310" s="97"/>
      <c r="N2310" s="98" t="str">
        <f ca="1" t="shared" si="144"/>
        <v/>
      </c>
      <c r="O2310" s="98" t="str">
        <f ca="1">IF(A2310="","",IF(ISERROR(MATCH($I2310,SorP!B:B,0)),"",INDIRECT("'SorP'!$A$"&amp;MATCH($N2310&amp;$I2310,SorP!C:C,0))))</f>
        <v/>
      </c>
      <c r="P2310" s="99"/>
      <c r="Q2310" s="74" t="str">
        <f t="shared" si="145"/>
        <v/>
      </c>
      <c r="R2310" s="74" t="b">
        <f t="shared" si="146"/>
        <v>1</v>
      </c>
      <c r="S2310" s="74" t="str">
        <f t="shared" si="147"/>
        <v/>
      </c>
    </row>
    <row r="2311" s="74" customFormat="1" ht="20.15" customHeight="1" spans="1:19">
      <c r="A2311" s="95"/>
      <c r="B2311" s="95"/>
      <c r="C2311" s="95"/>
      <c r="D2311" s="95"/>
      <c r="E2311" s="95"/>
      <c r="F2311" s="95"/>
      <c r="G2311" s="96"/>
      <c r="H2311" s="96"/>
      <c r="I2311" s="97"/>
      <c r="J2311" s="97"/>
      <c r="K2311" s="97"/>
      <c r="L2311" s="97"/>
      <c r="M2311" s="97"/>
      <c r="N2311" s="98" t="str">
        <f ca="1" t="shared" si="144"/>
        <v/>
      </c>
      <c r="O2311" s="98" t="str">
        <f ca="1">IF(A2311="","",IF(ISERROR(MATCH($I2311,SorP!B:B,0)),"",INDIRECT("'SorP'!$A$"&amp;MATCH($N2311&amp;$I2311,SorP!C:C,0))))</f>
        <v/>
      </c>
      <c r="P2311" s="99"/>
      <c r="Q2311" s="74" t="str">
        <f t="shared" si="145"/>
        <v/>
      </c>
      <c r="R2311" s="74" t="b">
        <f t="shared" si="146"/>
        <v>1</v>
      </c>
      <c r="S2311" s="74" t="str">
        <f t="shared" si="147"/>
        <v/>
      </c>
    </row>
    <row r="2312" s="74" customFormat="1" ht="20.15" customHeight="1" spans="1:19">
      <c r="A2312" s="95"/>
      <c r="B2312" s="95"/>
      <c r="C2312" s="95"/>
      <c r="D2312" s="95"/>
      <c r="E2312" s="95"/>
      <c r="F2312" s="95"/>
      <c r="G2312" s="96"/>
      <c r="H2312" s="96"/>
      <c r="I2312" s="97"/>
      <c r="J2312" s="97"/>
      <c r="K2312" s="97"/>
      <c r="L2312" s="97"/>
      <c r="M2312" s="97"/>
      <c r="N2312" s="98" t="str">
        <f ca="1" t="shared" si="144"/>
        <v/>
      </c>
      <c r="O2312" s="98" t="str">
        <f ca="1">IF(A2312="","",IF(ISERROR(MATCH($I2312,SorP!B:B,0)),"",INDIRECT("'SorP'!$A$"&amp;MATCH($N2312&amp;$I2312,SorP!C:C,0))))</f>
        <v/>
      </c>
      <c r="P2312" s="99"/>
      <c r="Q2312" s="74" t="str">
        <f t="shared" si="145"/>
        <v/>
      </c>
      <c r="R2312" s="74" t="b">
        <f t="shared" si="146"/>
        <v>1</v>
      </c>
      <c r="S2312" s="74" t="str">
        <f t="shared" si="147"/>
        <v/>
      </c>
    </row>
    <row r="2313" s="74" customFormat="1" ht="20.15" customHeight="1" spans="1:19">
      <c r="A2313" s="95"/>
      <c r="B2313" s="95"/>
      <c r="C2313" s="95"/>
      <c r="D2313" s="95"/>
      <c r="E2313" s="95"/>
      <c r="F2313" s="95"/>
      <c r="G2313" s="96"/>
      <c r="H2313" s="96"/>
      <c r="I2313" s="97"/>
      <c r="J2313" s="97"/>
      <c r="K2313" s="97"/>
      <c r="L2313" s="97"/>
      <c r="M2313" s="97"/>
      <c r="N2313" s="98" t="str">
        <f ca="1" t="shared" si="144"/>
        <v/>
      </c>
      <c r="O2313" s="98" t="str">
        <f ca="1">IF(A2313="","",IF(ISERROR(MATCH($I2313,SorP!B:B,0)),"",INDIRECT("'SorP'!$A$"&amp;MATCH($N2313&amp;$I2313,SorP!C:C,0))))</f>
        <v/>
      </c>
      <c r="P2313" s="99"/>
      <c r="Q2313" s="74" t="str">
        <f t="shared" si="145"/>
        <v/>
      </c>
      <c r="R2313" s="74" t="b">
        <f t="shared" si="146"/>
        <v>1</v>
      </c>
      <c r="S2313" s="74" t="str">
        <f t="shared" si="147"/>
        <v/>
      </c>
    </row>
    <row r="2314" s="74" customFormat="1" ht="20.15" customHeight="1" spans="1:19">
      <c r="A2314" s="95"/>
      <c r="B2314" s="95"/>
      <c r="C2314" s="95"/>
      <c r="D2314" s="95"/>
      <c r="E2314" s="95"/>
      <c r="F2314" s="95"/>
      <c r="G2314" s="96"/>
      <c r="H2314" s="96"/>
      <c r="I2314" s="97"/>
      <c r="J2314" s="97"/>
      <c r="K2314" s="97"/>
      <c r="L2314" s="97"/>
      <c r="M2314" s="97"/>
      <c r="N2314" s="98" t="str">
        <f ca="1" t="shared" si="144"/>
        <v/>
      </c>
      <c r="O2314" s="98" t="str">
        <f ca="1">IF(A2314="","",IF(ISERROR(MATCH($I2314,SorP!B:B,0)),"",INDIRECT("'SorP'!$A$"&amp;MATCH($N2314&amp;$I2314,SorP!C:C,0))))</f>
        <v/>
      </c>
      <c r="P2314" s="99"/>
      <c r="Q2314" s="74" t="str">
        <f t="shared" si="145"/>
        <v/>
      </c>
      <c r="R2314" s="74" t="b">
        <f t="shared" si="146"/>
        <v>1</v>
      </c>
      <c r="S2314" s="74" t="str">
        <f t="shared" si="147"/>
        <v/>
      </c>
    </row>
    <row r="2315" s="74" customFormat="1" ht="20.15" customHeight="1" spans="1:19">
      <c r="A2315" s="95"/>
      <c r="B2315" s="95"/>
      <c r="C2315" s="95"/>
      <c r="D2315" s="95"/>
      <c r="E2315" s="95"/>
      <c r="F2315" s="95"/>
      <c r="G2315" s="96"/>
      <c r="H2315" s="96"/>
      <c r="I2315" s="97"/>
      <c r="J2315" s="97"/>
      <c r="K2315" s="97"/>
      <c r="L2315" s="97"/>
      <c r="M2315" s="97"/>
      <c r="N2315" s="98" t="str">
        <f ca="1" t="shared" si="144"/>
        <v/>
      </c>
      <c r="O2315" s="98" t="str">
        <f ca="1">IF(A2315="","",IF(ISERROR(MATCH($I2315,SorP!B:B,0)),"",INDIRECT("'SorP'!$A$"&amp;MATCH($N2315&amp;$I2315,SorP!C:C,0))))</f>
        <v/>
      </c>
      <c r="P2315" s="99"/>
      <c r="Q2315" s="74" t="str">
        <f t="shared" si="145"/>
        <v/>
      </c>
      <c r="R2315" s="74" t="b">
        <f t="shared" si="146"/>
        <v>1</v>
      </c>
      <c r="S2315" s="74" t="str">
        <f t="shared" si="147"/>
        <v/>
      </c>
    </row>
    <row r="2316" s="74" customFormat="1" ht="20.15" customHeight="1" spans="1:19">
      <c r="A2316" s="95"/>
      <c r="B2316" s="95"/>
      <c r="C2316" s="95"/>
      <c r="D2316" s="95"/>
      <c r="E2316" s="95"/>
      <c r="F2316" s="95"/>
      <c r="G2316" s="96"/>
      <c r="H2316" s="96"/>
      <c r="I2316" s="97"/>
      <c r="J2316" s="97"/>
      <c r="K2316" s="97"/>
      <c r="L2316" s="97"/>
      <c r="M2316" s="97"/>
      <c r="N2316" s="98" t="str">
        <f ca="1" t="shared" si="144"/>
        <v/>
      </c>
      <c r="O2316" s="98" t="str">
        <f ca="1">IF(A2316="","",IF(ISERROR(MATCH($I2316,SorP!B:B,0)),"",INDIRECT("'SorP'!$A$"&amp;MATCH($N2316&amp;$I2316,SorP!C:C,0))))</f>
        <v/>
      </c>
      <c r="P2316" s="99"/>
      <c r="Q2316" s="74" t="str">
        <f t="shared" si="145"/>
        <v/>
      </c>
      <c r="R2316" s="74" t="b">
        <f t="shared" si="146"/>
        <v>1</v>
      </c>
      <c r="S2316" s="74" t="str">
        <f t="shared" si="147"/>
        <v/>
      </c>
    </row>
    <row r="2317" s="74" customFormat="1" ht="20.15" customHeight="1" spans="1:19">
      <c r="A2317" s="95"/>
      <c r="B2317" s="95"/>
      <c r="C2317" s="95"/>
      <c r="D2317" s="95"/>
      <c r="E2317" s="95"/>
      <c r="F2317" s="95"/>
      <c r="G2317" s="96"/>
      <c r="H2317" s="96"/>
      <c r="I2317" s="97"/>
      <c r="J2317" s="97"/>
      <c r="K2317" s="97"/>
      <c r="L2317" s="97"/>
      <c r="M2317" s="97"/>
      <c r="N2317" s="98" t="str">
        <f ca="1" t="shared" si="144"/>
        <v/>
      </c>
      <c r="O2317" s="98" t="str">
        <f ca="1">IF(A2317="","",IF(ISERROR(MATCH($I2317,SorP!B:B,0)),"",INDIRECT("'SorP'!$A$"&amp;MATCH($N2317&amp;$I2317,SorP!C:C,0))))</f>
        <v/>
      </c>
      <c r="P2317" s="99"/>
      <c r="Q2317" s="74" t="str">
        <f t="shared" si="145"/>
        <v/>
      </c>
      <c r="R2317" s="74" t="b">
        <f t="shared" si="146"/>
        <v>1</v>
      </c>
      <c r="S2317" s="74" t="str">
        <f t="shared" si="147"/>
        <v/>
      </c>
    </row>
    <row r="2318" s="74" customFormat="1" ht="20.15" customHeight="1" spans="1:19">
      <c r="A2318" s="95"/>
      <c r="B2318" s="95"/>
      <c r="C2318" s="95"/>
      <c r="D2318" s="95"/>
      <c r="E2318" s="95"/>
      <c r="F2318" s="95"/>
      <c r="G2318" s="96"/>
      <c r="H2318" s="96"/>
      <c r="I2318" s="97"/>
      <c r="J2318" s="97"/>
      <c r="K2318" s="97"/>
      <c r="L2318" s="97"/>
      <c r="M2318" s="97"/>
      <c r="N2318" s="98" t="str">
        <f ca="1" t="shared" si="144"/>
        <v/>
      </c>
      <c r="O2318" s="98" t="str">
        <f ca="1">IF(A2318="","",IF(ISERROR(MATCH($I2318,SorP!B:B,0)),"",INDIRECT("'SorP'!$A$"&amp;MATCH($N2318&amp;$I2318,SorP!C:C,0))))</f>
        <v/>
      </c>
      <c r="P2318" s="99"/>
      <c r="Q2318" s="74" t="str">
        <f t="shared" si="145"/>
        <v/>
      </c>
      <c r="R2318" s="74" t="b">
        <f t="shared" si="146"/>
        <v>1</v>
      </c>
      <c r="S2318" s="74" t="str">
        <f t="shared" si="147"/>
        <v/>
      </c>
    </row>
    <row r="2319" s="74" customFormat="1" ht="20.15" customHeight="1" spans="1:19">
      <c r="A2319" s="95"/>
      <c r="B2319" s="95"/>
      <c r="C2319" s="95"/>
      <c r="D2319" s="95"/>
      <c r="E2319" s="95"/>
      <c r="F2319" s="95"/>
      <c r="G2319" s="96"/>
      <c r="H2319" s="96"/>
      <c r="I2319" s="97"/>
      <c r="J2319" s="97"/>
      <c r="K2319" s="97"/>
      <c r="L2319" s="97"/>
      <c r="M2319" s="97"/>
      <c r="N2319" s="98" t="str">
        <f ca="1" t="shared" si="144"/>
        <v/>
      </c>
      <c r="O2319" s="98" t="str">
        <f ca="1">IF(A2319="","",IF(ISERROR(MATCH($I2319,SorP!B:B,0)),"",INDIRECT("'SorP'!$A$"&amp;MATCH($N2319&amp;$I2319,SorP!C:C,0))))</f>
        <v/>
      </c>
      <c r="P2319" s="99"/>
      <c r="Q2319" s="74" t="str">
        <f t="shared" si="145"/>
        <v/>
      </c>
      <c r="R2319" s="74" t="b">
        <f t="shared" si="146"/>
        <v>1</v>
      </c>
      <c r="S2319" s="74" t="str">
        <f t="shared" si="147"/>
        <v/>
      </c>
    </row>
    <row r="2320" s="74" customFormat="1" ht="20.15" customHeight="1" spans="1:19">
      <c r="A2320" s="95"/>
      <c r="B2320" s="95"/>
      <c r="C2320" s="95"/>
      <c r="D2320" s="95"/>
      <c r="E2320" s="95"/>
      <c r="F2320" s="95"/>
      <c r="G2320" s="96"/>
      <c r="H2320" s="96"/>
      <c r="I2320" s="97"/>
      <c r="J2320" s="97"/>
      <c r="K2320" s="97"/>
      <c r="L2320" s="97"/>
      <c r="M2320" s="97"/>
      <c r="N2320" s="98" t="str">
        <f ca="1" t="shared" si="144"/>
        <v/>
      </c>
      <c r="O2320" s="98" t="str">
        <f ca="1">IF(A2320="","",IF(ISERROR(MATCH($I2320,SorP!B:B,0)),"",INDIRECT("'SorP'!$A$"&amp;MATCH($N2320&amp;$I2320,SorP!C:C,0))))</f>
        <v/>
      </c>
      <c r="P2320" s="99"/>
      <c r="Q2320" s="74" t="str">
        <f t="shared" si="145"/>
        <v/>
      </c>
      <c r="R2320" s="74" t="b">
        <f t="shared" si="146"/>
        <v>1</v>
      </c>
      <c r="S2320" s="74" t="str">
        <f t="shared" si="147"/>
        <v/>
      </c>
    </row>
    <row r="2321" s="74" customFormat="1" ht="20.15" customHeight="1" spans="1:19">
      <c r="A2321" s="95"/>
      <c r="B2321" s="95"/>
      <c r="C2321" s="95"/>
      <c r="D2321" s="95"/>
      <c r="E2321" s="95"/>
      <c r="F2321" s="95"/>
      <c r="G2321" s="96"/>
      <c r="H2321" s="96"/>
      <c r="I2321" s="97"/>
      <c r="J2321" s="97"/>
      <c r="K2321" s="97"/>
      <c r="L2321" s="97"/>
      <c r="M2321" s="97"/>
      <c r="N2321" s="98" t="str">
        <f ca="1" t="shared" si="144"/>
        <v/>
      </c>
      <c r="O2321" s="98" t="str">
        <f ca="1">IF(A2321="","",IF(ISERROR(MATCH($I2321,SorP!B:B,0)),"",INDIRECT("'SorP'!$A$"&amp;MATCH($N2321&amp;$I2321,SorP!C:C,0))))</f>
        <v/>
      </c>
      <c r="P2321" s="99"/>
      <c r="Q2321" s="74" t="str">
        <f t="shared" si="145"/>
        <v/>
      </c>
      <c r="R2321" s="74" t="b">
        <f t="shared" si="146"/>
        <v>1</v>
      </c>
      <c r="S2321" s="74" t="str">
        <f t="shared" si="147"/>
        <v/>
      </c>
    </row>
    <row r="2322" s="74" customFormat="1" ht="20.15" customHeight="1" spans="1:19">
      <c r="A2322" s="95"/>
      <c r="B2322" s="95"/>
      <c r="C2322" s="95"/>
      <c r="D2322" s="95"/>
      <c r="E2322" s="95"/>
      <c r="F2322" s="95"/>
      <c r="G2322" s="96"/>
      <c r="H2322" s="96"/>
      <c r="I2322" s="97"/>
      <c r="J2322" s="97"/>
      <c r="K2322" s="97"/>
      <c r="L2322" s="97"/>
      <c r="M2322" s="97"/>
      <c r="N2322" s="98" t="str">
        <f ca="1" t="shared" si="144"/>
        <v/>
      </c>
      <c r="O2322" s="98" t="str">
        <f ca="1">IF(A2322="","",IF(ISERROR(MATCH($I2322,SorP!B:B,0)),"",INDIRECT("'SorP'!$A$"&amp;MATCH($N2322&amp;$I2322,SorP!C:C,0))))</f>
        <v/>
      </c>
      <c r="P2322" s="99"/>
      <c r="Q2322" s="74" t="str">
        <f t="shared" si="145"/>
        <v/>
      </c>
      <c r="R2322" s="74" t="b">
        <f t="shared" si="146"/>
        <v>1</v>
      </c>
      <c r="S2322" s="74" t="str">
        <f t="shared" si="147"/>
        <v/>
      </c>
    </row>
    <row r="2323" s="74" customFormat="1" ht="20.15" customHeight="1" spans="1:19">
      <c r="A2323" s="95"/>
      <c r="B2323" s="95"/>
      <c r="C2323" s="95"/>
      <c r="D2323" s="95"/>
      <c r="E2323" s="95"/>
      <c r="F2323" s="95"/>
      <c r="G2323" s="96"/>
      <c r="H2323" s="96"/>
      <c r="I2323" s="97"/>
      <c r="J2323" s="97"/>
      <c r="K2323" s="97"/>
      <c r="L2323" s="97"/>
      <c r="M2323" s="97"/>
      <c r="N2323" s="98" t="str">
        <f ca="1" t="shared" si="144"/>
        <v/>
      </c>
      <c r="O2323" s="98" t="str">
        <f ca="1">IF(A2323="","",IF(ISERROR(MATCH($I2323,SorP!B:B,0)),"",INDIRECT("'SorP'!$A$"&amp;MATCH($N2323&amp;$I2323,SorP!C:C,0))))</f>
        <v/>
      </c>
      <c r="P2323" s="99"/>
      <c r="Q2323" s="74" t="str">
        <f t="shared" si="145"/>
        <v/>
      </c>
      <c r="R2323" s="74" t="b">
        <f t="shared" si="146"/>
        <v>1</v>
      </c>
      <c r="S2323" s="74" t="str">
        <f t="shared" si="147"/>
        <v/>
      </c>
    </row>
    <row r="2324" s="74" customFormat="1" ht="20.15" customHeight="1" spans="1:19">
      <c r="A2324" s="95"/>
      <c r="B2324" s="95"/>
      <c r="C2324" s="95"/>
      <c r="D2324" s="95"/>
      <c r="E2324" s="95"/>
      <c r="F2324" s="95"/>
      <c r="G2324" s="96"/>
      <c r="H2324" s="96"/>
      <c r="I2324" s="97"/>
      <c r="J2324" s="97"/>
      <c r="K2324" s="97"/>
      <c r="L2324" s="97"/>
      <c r="M2324" s="97"/>
      <c r="N2324" s="98" t="str">
        <f ca="1" t="shared" si="144"/>
        <v/>
      </c>
      <c r="O2324" s="98" t="str">
        <f ca="1">IF(A2324="","",IF(ISERROR(MATCH($I2324,SorP!B:B,0)),"",INDIRECT("'SorP'!$A$"&amp;MATCH($N2324&amp;$I2324,SorP!C:C,0))))</f>
        <v/>
      </c>
      <c r="P2324" s="99"/>
      <c r="Q2324" s="74" t="str">
        <f t="shared" si="145"/>
        <v/>
      </c>
      <c r="R2324" s="74" t="b">
        <f t="shared" si="146"/>
        <v>1</v>
      </c>
      <c r="S2324" s="74" t="str">
        <f t="shared" si="147"/>
        <v/>
      </c>
    </row>
    <row r="2325" s="74" customFormat="1" ht="20.15" customHeight="1" spans="1:19">
      <c r="A2325" s="95"/>
      <c r="B2325" s="95"/>
      <c r="C2325" s="95"/>
      <c r="D2325" s="95"/>
      <c r="E2325" s="95"/>
      <c r="F2325" s="95"/>
      <c r="G2325" s="96"/>
      <c r="H2325" s="96"/>
      <c r="I2325" s="97"/>
      <c r="J2325" s="97"/>
      <c r="K2325" s="97"/>
      <c r="L2325" s="97"/>
      <c r="M2325" s="97"/>
      <c r="N2325" s="98" t="str">
        <f ca="1" t="shared" si="144"/>
        <v/>
      </c>
      <c r="O2325" s="98" t="str">
        <f ca="1">IF(A2325="","",IF(ISERROR(MATCH($I2325,SorP!B:B,0)),"",INDIRECT("'SorP'!$A$"&amp;MATCH($N2325&amp;$I2325,SorP!C:C,0))))</f>
        <v/>
      </c>
      <c r="P2325" s="99"/>
      <c r="Q2325" s="74" t="str">
        <f t="shared" si="145"/>
        <v/>
      </c>
      <c r="R2325" s="74" t="b">
        <f t="shared" si="146"/>
        <v>1</v>
      </c>
      <c r="S2325" s="74" t="str">
        <f t="shared" si="147"/>
        <v/>
      </c>
    </row>
    <row r="2326" s="74" customFormat="1" ht="20.15" customHeight="1" spans="1:19">
      <c r="A2326" s="95"/>
      <c r="B2326" s="95"/>
      <c r="C2326" s="95"/>
      <c r="D2326" s="95"/>
      <c r="E2326" s="95"/>
      <c r="F2326" s="95"/>
      <c r="G2326" s="96"/>
      <c r="H2326" s="96"/>
      <c r="I2326" s="97"/>
      <c r="J2326" s="97"/>
      <c r="K2326" s="97"/>
      <c r="L2326" s="97"/>
      <c r="M2326" s="97"/>
      <c r="N2326" s="98" t="str">
        <f ca="1" t="shared" si="144"/>
        <v/>
      </c>
      <c r="O2326" s="98" t="str">
        <f ca="1">IF(A2326="","",IF(ISERROR(MATCH($I2326,SorP!B:B,0)),"",INDIRECT("'SorP'!$A$"&amp;MATCH($N2326&amp;$I2326,SorP!C:C,0))))</f>
        <v/>
      </c>
      <c r="P2326" s="99"/>
      <c r="Q2326" s="74" t="str">
        <f t="shared" si="145"/>
        <v/>
      </c>
      <c r="R2326" s="74" t="b">
        <f t="shared" si="146"/>
        <v>1</v>
      </c>
      <c r="S2326" s="74" t="str">
        <f t="shared" si="147"/>
        <v/>
      </c>
    </row>
    <row r="2327" s="74" customFormat="1" ht="20.15" customHeight="1" spans="1:19">
      <c r="A2327" s="95"/>
      <c r="B2327" s="95"/>
      <c r="C2327" s="95"/>
      <c r="D2327" s="95"/>
      <c r="E2327" s="95"/>
      <c r="F2327" s="95"/>
      <c r="G2327" s="96"/>
      <c r="H2327" s="96"/>
      <c r="I2327" s="97"/>
      <c r="J2327" s="97"/>
      <c r="K2327" s="97"/>
      <c r="L2327" s="97"/>
      <c r="M2327" s="97"/>
      <c r="N2327" s="98" t="str">
        <f ca="1" t="shared" si="144"/>
        <v/>
      </c>
      <c r="O2327" s="98" t="str">
        <f ca="1">IF(A2327="","",IF(ISERROR(MATCH($I2327,SorP!B:B,0)),"",INDIRECT("'SorP'!$A$"&amp;MATCH($N2327&amp;$I2327,SorP!C:C,0))))</f>
        <v/>
      </c>
      <c r="P2327" s="99"/>
      <c r="Q2327" s="74" t="str">
        <f t="shared" si="145"/>
        <v/>
      </c>
      <c r="R2327" s="74" t="b">
        <f t="shared" si="146"/>
        <v>1</v>
      </c>
      <c r="S2327" s="74" t="str">
        <f t="shared" si="147"/>
        <v/>
      </c>
    </row>
    <row r="2328" s="74" customFormat="1" ht="20.15" customHeight="1" spans="1:19">
      <c r="A2328" s="95"/>
      <c r="B2328" s="95"/>
      <c r="C2328" s="95"/>
      <c r="D2328" s="95"/>
      <c r="E2328" s="95"/>
      <c r="F2328" s="95"/>
      <c r="G2328" s="96"/>
      <c r="H2328" s="96"/>
      <c r="I2328" s="97"/>
      <c r="J2328" s="97"/>
      <c r="K2328" s="97"/>
      <c r="L2328" s="97"/>
      <c r="M2328" s="97"/>
      <c r="N2328" s="98" t="str">
        <f ca="1" t="shared" si="144"/>
        <v/>
      </c>
      <c r="O2328" s="98" t="str">
        <f ca="1">IF(A2328="","",IF(ISERROR(MATCH($I2328,SorP!B:B,0)),"",INDIRECT("'SorP'!$A$"&amp;MATCH($N2328&amp;$I2328,SorP!C:C,0))))</f>
        <v/>
      </c>
      <c r="P2328" s="99"/>
      <c r="Q2328" s="74" t="str">
        <f t="shared" si="145"/>
        <v/>
      </c>
      <c r="R2328" s="74" t="b">
        <f t="shared" si="146"/>
        <v>1</v>
      </c>
      <c r="S2328" s="74" t="str">
        <f t="shared" si="147"/>
        <v/>
      </c>
    </row>
    <row r="2329" s="74" customFormat="1" ht="20.15" customHeight="1" spans="1:19">
      <c r="A2329" s="95"/>
      <c r="B2329" s="95"/>
      <c r="C2329" s="95"/>
      <c r="D2329" s="95"/>
      <c r="E2329" s="95"/>
      <c r="F2329" s="95"/>
      <c r="G2329" s="96"/>
      <c r="H2329" s="96"/>
      <c r="I2329" s="97"/>
      <c r="J2329" s="97"/>
      <c r="K2329" s="97"/>
      <c r="L2329" s="97"/>
      <c r="M2329" s="97"/>
      <c r="N2329" s="98" t="str">
        <f ca="1" t="shared" si="144"/>
        <v/>
      </c>
      <c r="O2329" s="98" t="str">
        <f ca="1">IF(A2329="","",IF(ISERROR(MATCH($I2329,SorP!B:B,0)),"",INDIRECT("'SorP'!$A$"&amp;MATCH($N2329&amp;$I2329,SorP!C:C,0))))</f>
        <v/>
      </c>
      <c r="P2329" s="99"/>
      <c r="Q2329" s="74" t="str">
        <f t="shared" si="145"/>
        <v/>
      </c>
      <c r="R2329" s="74" t="b">
        <f t="shared" si="146"/>
        <v>1</v>
      </c>
      <c r="S2329" s="74" t="str">
        <f t="shared" si="147"/>
        <v/>
      </c>
    </row>
    <row r="2330" s="74" customFormat="1" ht="20.15" customHeight="1" spans="1:19">
      <c r="A2330" s="95"/>
      <c r="B2330" s="95"/>
      <c r="C2330" s="95"/>
      <c r="D2330" s="95"/>
      <c r="E2330" s="95"/>
      <c r="F2330" s="95"/>
      <c r="G2330" s="96"/>
      <c r="H2330" s="96"/>
      <c r="I2330" s="97"/>
      <c r="J2330" s="97"/>
      <c r="K2330" s="97"/>
      <c r="L2330" s="97"/>
      <c r="M2330" s="97"/>
      <c r="N2330" s="98" t="str">
        <f ca="1" t="shared" si="144"/>
        <v/>
      </c>
      <c r="O2330" s="98" t="str">
        <f ca="1">IF(A2330="","",IF(ISERROR(MATCH($I2330,SorP!B:B,0)),"",INDIRECT("'SorP'!$A$"&amp;MATCH($N2330&amp;$I2330,SorP!C:C,0))))</f>
        <v/>
      </c>
      <c r="P2330" s="99"/>
      <c r="Q2330" s="74" t="str">
        <f t="shared" si="145"/>
        <v/>
      </c>
      <c r="R2330" s="74" t="b">
        <f t="shared" si="146"/>
        <v>1</v>
      </c>
      <c r="S2330" s="74" t="str">
        <f t="shared" si="147"/>
        <v/>
      </c>
    </row>
    <row r="2331" s="74" customFormat="1" ht="20.15" customHeight="1" spans="1:19">
      <c r="A2331" s="95"/>
      <c r="B2331" s="95"/>
      <c r="C2331" s="95"/>
      <c r="D2331" s="95"/>
      <c r="E2331" s="95"/>
      <c r="F2331" s="95"/>
      <c r="G2331" s="96"/>
      <c r="H2331" s="96"/>
      <c r="I2331" s="97"/>
      <c r="J2331" s="97"/>
      <c r="K2331" s="97"/>
      <c r="L2331" s="97"/>
      <c r="M2331" s="97"/>
      <c r="N2331" s="98" t="str">
        <f ca="1" t="shared" si="144"/>
        <v/>
      </c>
      <c r="O2331" s="98" t="str">
        <f ca="1">IF(A2331="","",IF(ISERROR(MATCH($I2331,SorP!B:B,0)),"",INDIRECT("'SorP'!$A$"&amp;MATCH($N2331&amp;$I2331,SorP!C:C,0))))</f>
        <v/>
      </c>
      <c r="P2331" s="99"/>
      <c r="Q2331" s="74" t="str">
        <f t="shared" si="145"/>
        <v/>
      </c>
      <c r="R2331" s="74" t="b">
        <f t="shared" si="146"/>
        <v>1</v>
      </c>
      <c r="S2331" s="74" t="str">
        <f t="shared" si="147"/>
        <v/>
      </c>
    </row>
    <row r="2332" s="74" customFormat="1" ht="20.15" customHeight="1" spans="1:19">
      <c r="A2332" s="95"/>
      <c r="B2332" s="95"/>
      <c r="C2332" s="95"/>
      <c r="D2332" s="95"/>
      <c r="E2332" s="95"/>
      <c r="F2332" s="95"/>
      <c r="G2332" s="96"/>
      <c r="H2332" s="96"/>
      <c r="I2332" s="97"/>
      <c r="J2332" s="97"/>
      <c r="K2332" s="97"/>
      <c r="L2332" s="97"/>
      <c r="M2332" s="97"/>
      <c r="N2332" s="98" t="str">
        <f ca="1" t="shared" si="144"/>
        <v/>
      </c>
      <c r="O2332" s="98" t="str">
        <f ca="1">IF(A2332="","",IF(ISERROR(MATCH($I2332,SorP!B:B,0)),"",INDIRECT("'SorP'!$A$"&amp;MATCH($N2332&amp;$I2332,SorP!C:C,0))))</f>
        <v/>
      </c>
      <c r="P2332" s="99"/>
      <c r="Q2332" s="74" t="str">
        <f t="shared" si="145"/>
        <v/>
      </c>
      <c r="R2332" s="74" t="b">
        <f t="shared" si="146"/>
        <v>1</v>
      </c>
      <c r="S2332" s="74" t="str">
        <f t="shared" si="147"/>
        <v/>
      </c>
    </row>
    <row r="2333" s="74" customFormat="1" ht="20.15" customHeight="1" spans="1:19">
      <c r="A2333" s="95"/>
      <c r="B2333" s="95"/>
      <c r="C2333" s="95"/>
      <c r="D2333" s="95"/>
      <c r="E2333" s="95"/>
      <c r="F2333" s="95"/>
      <c r="G2333" s="96"/>
      <c r="H2333" s="96"/>
      <c r="I2333" s="97"/>
      <c r="J2333" s="97"/>
      <c r="K2333" s="97"/>
      <c r="L2333" s="97"/>
      <c r="M2333" s="97"/>
      <c r="N2333" s="98" t="str">
        <f ca="1" t="shared" si="144"/>
        <v/>
      </c>
      <c r="O2333" s="98" t="str">
        <f ca="1">IF(A2333="","",IF(ISERROR(MATCH($I2333,SorP!B:B,0)),"",INDIRECT("'SorP'!$A$"&amp;MATCH($N2333&amp;$I2333,SorP!C:C,0))))</f>
        <v/>
      </c>
      <c r="P2333" s="99"/>
      <c r="Q2333" s="74" t="str">
        <f t="shared" si="145"/>
        <v/>
      </c>
      <c r="R2333" s="74" t="b">
        <f t="shared" si="146"/>
        <v>1</v>
      </c>
      <c r="S2333" s="74" t="str">
        <f t="shared" si="147"/>
        <v/>
      </c>
    </row>
    <row r="2334" s="74" customFormat="1" ht="20.15" customHeight="1" spans="1:19">
      <c r="A2334" s="95"/>
      <c r="B2334" s="95"/>
      <c r="C2334" s="95"/>
      <c r="D2334" s="95"/>
      <c r="E2334" s="95"/>
      <c r="F2334" s="95"/>
      <c r="G2334" s="96"/>
      <c r="H2334" s="96"/>
      <c r="I2334" s="97"/>
      <c r="J2334" s="97"/>
      <c r="K2334" s="97"/>
      <c r="L2334" s="97"/>
      <c r="M2334" s="97"/>
      <c r="N2334" s="98" t="str">
        <f ca="1" t="shared" si="144"/>
        <v/>
      </c>
      <c r="O2334" s="98" t="str">
        <f ca="1">IF(A2334="","",IF(ISERROR(MATCH($I2334,SorP!B:B,0)),"",INDIRECT("'SorP'!$A$"&amp;MATCH($N2334&amp;$I2334,SorP!C:C,0))))</f>
        <v/>
      </c>
      <c r="P2334" s="99"/>
      <c r="Q2334" s="74" t="str">
        <f t="shared" si="145"/>
        <v/>
      </c>
      <c r="R2334" s="74" t="b">
        <f t="shared" si="146"/>
        <v>1</v>
      </c>
      <c r="S2334" s="74" t="str">
        <f t="shared" si="147"/>
        <v/>
      </c>
    </row>
    <row r="2335" s="74" customFormat="1" ht="20.15" customHeight="1" spans="1:19">
      <c r="A2335" s="95"/>
      <c r="B2335" s="95"/>
      <c r="C2335" s="95"/>
      <c r="D2335" s="95"/>
      <c r="E2335" s="95"/>
      <c r="F2335" s="95"/>
      <c r="G2335" s="96"/>
      <c r="H2335" s="96"/>
      <c r="I2335" s="97"/>
      <c r="J2335" s="97"/>
      <c r="K2335" s="97"/>
      <c r="L2335" s="97"/>
      <c r="M2335" s="97"/>
      <c r="N2335" s="98" t="str">
        <f ca="1" t="shared" si="144"/>
        <v/>
      </c>
      <c r="O2335" s="98" t="str">
        <f ca="1">IF(A2335="","",IF(ISERROR(MATCH($I2335,SorP!B:B,0)),"",INDIRECT("'SorP'!$A$"&amp;MATCH($N2335&amp;$I2335,SorP!C:C,0))))</f>
        <v/>
      </c>
      <c r="P2335" s="99"/>
      <c r="Q2335" s="74" t="str">
        <f t="shared" si="145"/>
        <v/>
      </c>
      <c r="R2335" s="74" t="b">
        <f t="shared" si="146"/>
        <v>1</v>
      </c>
      <c r="S2335" s="74" t="str">
        <f t="shared" si="147"/>
        <v/>
      </c>
    </row>
    <row r="2336" s="74" customFormat="1" ht="20.15" customHeight="1" spans="1:19">
      <c r="A2336" s="95"/>
      <c r="B2336" s="95"/>
      <c r="C2336" s="95"/>
      <c r="D2336" s="95"/>
      <c r="E2336" s="95"/>
      <c r="F2336" s="95"/>
      <c r="G2336" s="96"/>
      <c r="H2336" s="96"/>
      <c r="I2336" s="97"/>
      <c r="J2336" s="97"/>
      <c r="K2336" s="97"/>
      <c r="L2336" s="97"/>
      <c r="M2336" s="97"/>
      <c r="N2336" s="98" t="str">
        <f ca="1" t="shared" si="144"/>
        <v/>
      </c>
      <c r="O2336" s="98" t="str">
        <f ca="1">IF(A2336="","",IF(ISERROR(MATCH($I2336,SorP!B:B,0)),"",INDIRECT("'SorP'!$A$"&amp;MATCH($N2336&amp;$I2336,SorP!C:C,0))))</f>
        <v/>
      </c>
      <c r="P2336" s="99"/>
      <c r="Q2336" s="74" t="str">
        <f t="shared" si="145"/>
        <v/>
      </c>
      <c r="R2336" s="74" t="b">
        <f t="shared" si="146"/>
        <v>1</v>
      </c>
      <c r="S2336" s="74" t="str">
        <f t="shared" si="147"/>
        <v/>
      </c>
    </row>
    <row r="2337" s="74" customFormat="1" ht="20.15" customHeight="1" spans="1:19">
      <c r="A2337" s="95"/>
      <c r="B2337" s="95"/>
      <c r="C2337" s="95"/>
      <c r="D2337" s="95"/>
      <c r="E2337" s="95"/>
      <c r="F2337" s="95"/>
      <c r="G2337" s="96"/>
      <c r="H2337" s="96"/>
      <c r="I2337" s="97"/>
      <c r="J2337" s="97"/>
      <c r="K2337" s="97"/>
      <c r="L2337" s="97"/>
      <c r="M2337" s="97"/>
      <c r="N2337" s="98" t="str">
        <f ca="1" t="shared" si="144"/>
        <v/>
      </c>
      <c r="O2337" s="98" t="str">
        <f ca="1">IF(A2337="","",IF(ISERROR(MATCH($I2337,SorP!B:B,0)),"",INDIRECT("'SorP'!$A$"&amp;MATCH($N2337&amp;$I2337,SorP!C:C,0))))</f>
        <v/>
      </c>
      <c r="P2337" s="99"/>
      <c r="Q2337" s="74" t="str">
        <f t="shared" si="145"/>
        <v/>
      </c>
      <c r="R2337" s="74" t="b">
        <f t="shared" si="146"/>
        <v>1</v>
      </c>
      <c r="S2337" s="74" t="str">
        <f t="shared" si="147"/>
        <v/>
      </c>
    </row>
    <row r="2338" s="74" customFormat="1" ht="20.15" customHeight="1" spans="1:19">
      <c r="A2338" s="95"/>
      <c r="B2338" s="95"/>
      <c r="C2338" s="95"/>
      <c r="D2338" s="95"/>
      <c r="E2338" s="95"/>
      <c r="F2338" s="95"/>
      <c r="G2338" s="96"/>
      <c r="H2338" s="96"/>
      <c r="I2338" s="97"/>
      <c r="J2338" s="97"/>
      <c r="K2338" s="97"/>
      <c r="L2338" s="97"/>
      <c r="M2338" s="97"/>
      <c r="N2338" s="98" t="str">
        <f ca="1" t="shared" si="144"/>
        <v/>
      </c>
      <c r="O2338" s="98" t="str">
        <f ca="1">IF(A2338="","",IF(ISERROR(MATCH($I2338,SorP!B:B,0)),"",INDIRECT("'SorP'!$A$"&amp;MATCH($N2338&amp;$I2338,SorP!C:C,0))))</f>
        <v/>
      </c>
      <c r="P2338" s="99"/>
      <c r="Q2338" s="74" t="str">
        <f t="shared" si="145"/>
        <v/>
      </c>
      <c r="R2338" s="74" t="b">
        <f t="shared" si="146"/>
        <v>1</v>
      </c>
      <c r="S2338" s="74" t="str">
        <f t="shared" si="147"/>
        <v/>
      </c>
    </row>
    <row r="2339" s="74" customFormat="1" ht="20.15" customHeight="1" spans="1:19">
      <c r="A2339" s="95"/>
      <c r="B2339" s="95"/>
      <c r="C2339" s="95"/>
      <c r="D2339" s="95"/>
      <c r="E2339" s="95"/>
      <c r="F2339" s="95"/>
      <c r="G2339" s="96"/>
      <c r="H2339" s="96"/>
      <c r="I2339" s="97"/>
      <c r="J2339" s="97"/>
      <c r="K2339" s="97"/>
      <c r="L2339" s="97"/>
      <c r="M2339" s="97"/>
      <c r="N2339" s="98" t="str">
        <f ca="1" t="shared" si="144"/>
        <v/>
      </c>
      <c r="O2339" s="98" t="str">
        <f ca="1">IF(A2339="","",IF(ISERROR(MATCH($I2339,SorP!B:B,0)),"",INDIRECT("'SorP'!$A$"&amp;MATCH($N2339&amp;$I2339,SorP!C:C,0))))</f>
        <v/>
      </c>
      <c r="P2339" s="99"/>
      <c r="Q2339" s="74" t="str">
        <f t="shared" si="145"/>
        <v/>
      </c>
      <c r="R2339" s="74" t="b">
        <f t="shared" si="146"/>
        <v>1</v>
      </c>
      <c r="S2339" s="74" t="str">
        <f t="shared" si="147"/>
        <v/>
      </c>
    </row>
    <row r="2340" s="74" customFormat="1" ht="20.15" customHeight="1" spans="1:19">
      <c r="A2340" s="95"/>
      <c r="B2340" s="95"/>
      <c r="C2340" s="95"/>
      <c r="D2340" s="95"/>
      <c r="E2340" s="95"/>
      <c r="F2340" s="95"/>
      <c r="G2340" s="96"/>
      <c r="H2340" s="96"/>
      <c r="I2340" s="97"/>
      <c r="J2340" s="97"/>
      <c r="K2340" s="97"/>
      <c r="L2340" s="97"/>
      <c r="M2340" s="97"/>
      <c r="N2340" s="98" t="str">
        <f ca="1" t="shared" si="144"/>
        <v/>
      </c>
      <c r="O2340" s="98" t="str">
        <f ca="1">IF(A2340="","",IF(ISERROR(MATCH($I2340,SorP!B:B,0)),"",INDIRECT("'SorP'!$A$"&amp;MATCH($N2340&amp;$I2340,SorP!C:C,0))))</f>
        <v/>
      </c>
      <c r="P2340" s="99"/>
      <c r="Q2340" s="74" t="str">
        <f t="shared" si="145"/>
        <v/>
      </c>
      <c r="R2340" s="74" t="b">
        <f t="shared" si="146"/>
        <v>1</v>
      </c>
      <c r="S2340" s="74" t="str">
        <f t="shared" si="147"/>
        <v/>
      </c>
    </row>
    <row r="2341" s="74" customFormat="1" ht="20.15" customHeight="1" spans="1:19">
      <c r="A2341" s="95"/>
      <c r="B2341" s="95"/>
      <c r="C2341" s="95"/>
      <c r="D2341" s="95"/>
      <c r="E2341" s="95"/>
      <c r="F2341" s="95"/>
      <c r="G2341" s="96"/>
      <c r="H2341" s="96"/>
      <c r="I2341" s="97"/>
      <c r="J2341" s="97"/>
      <c r="K2341" s="97"/>
      <c r="L2341" s="97"/>
      <c r="M2341" s="97"/>
      <c r="N2341" s="98" t="str">
        <f ca="1" t="shared" si="144"/>
        <v/>
      </c>
      <c r="O2341" s="98" t="str">
        <f ca="1">IF(A2341="","",IF(ISERROR(MATCH($I2341,SorP!B:B,0)),"",INDIRECT("'SorP'!$A$"&amp;MATCH($N2341&amp;$I2341,SorP!C:C,0))))</f>
        <v/>
      </c>
      <c r="P2341" s="99"/>
      <c r="Q2341" s="74" t="str">
        <f t="shared" si="145"/>
        <v/>
      </c>
      <c r="R2341" s="74" t="b">
        <f t="shared" si="146"/>
        <v>1</v>
      </c>
      <c r="S2341" s="74" t="str">
        <f t="shared" si="147"/>
        <v/>
      </c>
    </row>
    <row r="2342" s="74" customFormat="1" ht="20.15" customHeight="1" spans="1:19">
      <c r="A2342" s="95"/>
      <c r="B2342" s="95"/>
      <c r="C2342" s="95"/>
      <c r="D2342" s="95"/>
      <c r="E2342" s="95"/>
      <c r="F2342" s="95"/>
      <c r="G2342" s="96"/>
      <c r="H2342" s="96"/>
      <c r="I2342" s="97"/>
      <c r="J2342" s="97"/>
      <c r="K2342" s="97"/>
      <c r="L2342" s="97"/>
      <c r="M2342" s="97"/>
      <c r="N2342" s="98" t="str">
        <f ca="1" t="shared" si="144"/>
        <v/>
      </c>
      <c r="O2342" s="98" t="str">
        <f ca="1">IF(A2342="","",IF(ISERROR(MATCH($I2342,SorP!B:B,0)),"",INDIRECT("'SorP'!$A$"&amp;MATCH($N2342&amp;$I2342,SorP!C:C,0))))</f>
        <v/>
      </c>
      <c r="P2342" s="99"/>
      <c r="Q2342" s="74" t="str">
        <f t="shared" si="145"/>
        <v/>
      </c>
      <c r="R2342" s="74" t="b">
        <f t="shared" si="146"/>
        <v>1</v>
      </c>
      <c r="S2342" s="74" t="str">
        <f t="shared" si="147"/>
        <v/>
      </c>
    </row>
    <row r="2343" s="74" customFormat="1" ht="20.15" customHeight="1" spans="1:19">
      <c r="A2343" s="95"/>
      <c r="B2343" s="95"/>
      <c r="C2343" s="95"/>
      <c r="D2343" s="95"/>
      <c r="E2343" s="95"/>
      <c r="F2343" s="95"/>
      <c r="G2343" s="96"/>
      <c r="H2343" s="96"/>
      <c r="I2343" s="97"/>
      <c r="J2343" s="97"/>
      <c r="K2343" s="97"/>
      <c r="L2343" s="97"/>
      <c r="M2343" s="97"/>
      <c r="N2343" s="98" t="str">
        <f ca="1" t="shared" si="144"/>
        <v/>
      </c>
      <c r="O2343" s="98" t="str">
        <f ca="1">IF(A2343="","",IF(ISERROR(MATCH($I2343,SorP!B:B,0)),"",INDIRECT("'SorP'!$A$"&amp;MATCH($N2343&amp;$I2343,SorP!C:C,0))))</f>
        <v/>
      </c>
      <c r="P2343" s="99"/>
      <c r="Q2343" s="74" t="str">
        <f t="shared" si="145"/>
        <v/>
      </c>
      <c r="R2343" s="74" t="b">
        <f t="shared" si="146"/>
        <v>1</v>
      </c>
      <c r="S2343" s="74" t="str">
        <f t="shared" si="147"/>
        <v/>
      </c>
    </row>
    <row r="2344" s="74" customFormat="1" ht="20.15" customHeight="1" spans="1:19">
      <c r="A2344" s="95"/>
      <c r="B2344" s="95"/>
      <c r="C2344" s="95"/>
      <c r="D2344" s="95"/>
      <c r="E2344" s="95"/>
      <c r="F2344" s="95"/>
      <c r="G2344" s="96"/>
      <c r="H2344" s="96"/>
      <c r="I2344" s="97"/>
      <c r="J2344" s="97"/>
      <c r="K2344" s="97"/>
      <c r="L2344" s="97"/>
      <c r="M2344" s="97"/>
      <c r="N2344" s="98" t="str">
        <f ca="1" t="shared" si="144"/>
        <v/>
      </c>
      <c r="O2344" s="98" t="str">
        <f ca="1">IF(A2344="","",IF(ISERROR(MATCH($I2344,SorP!B:B,0)),"",INDIRECT("'SorP'!$A$"&amp;MATCH($N2344&amp;$I2344,SorP!C:C,0))))</f>
        <v/>
      </c>
      <c r="P2344" s="99"/>
      <c r="Q2344" s="74" t="str">
        <f t="shared" si="145"/>
        <v/>
      </c>
      <c r="R2344" s="74" t="b">
        <f t="shared" si="146"/>
        <v>1</v>
      </c>
      <c r="S2344" s="74" t="str">
        <f t="shared" si="147"/>
        <v/>
      </c>
    </row>
    <row r="2345" s="74" customFormat="1" ht="20.15" customHeight="1" spans="1:19">
      <c r="A2345" s="95"/>
      <c r="B2345" s="95"/>
      <c r="C2345" s="95"/>
      <c r="D2345" s="95"/>
      <c r="E2345" s="95"/>
      <c r="F2345" s="95"/>
      <c r="G2345" s="96"/>
      <c r="H2345" s="96"/>
      <c r="I2345" s="97"/>
      <c r="J2345" s="97"/>
      <c r="K2345" s="97"/>
      <c r="L2345" s="97"/>
      <c r="M2345" s="97"/>
      <c r="N2345" s="98" t="str">
        <f ca="1" t="shared" si="144"/>
        <v/>
      </c>
      <c r="O2345" s="98" t="str">
        <f ca="1">IF(A2345="","",IF(ISERROR(MATCH($I2345,SorP!B:B,0)),"",INDIRECT("'SorP'!$A$"&amp;MATCH($N2345&amp;$I2345,SorP!C:C,0))))</f>
        <v/>
      </c>
      <c r="P2345" s="99"/>
      <c r="Q2345" s="74" t="str">
        <f t="shared" si="145"/>
        <v/>
      </c>
      <c r="R2345" s="74" t="b">
        <f t="shared" si="146"/>
        <v>1</v>
      </c>
      <c r="S2345" s="74" t="str">
        <f t="shared" si="147"/>
        <v/>
      </c>
    </row>
    <row r="2346" s="74" customFormat="1" ht="20.15" customHeight="1" spans="1:19">
      <c r="A2346" s="95"/>
      <c r="B2346" s="95"/>
      <c r="C2346" s="95"/>
      <c r="D2346" s="95"/>
      <c r="E2346" s="95"/>
      <c r="F2346" s="95"/>
      <c r="G2346" s="96"/>
      <c r="H2346" s="96"/>
      <c r="I2346" s="97"/>
      <c r="J2346" s="97"/>
      <c r="K2346" s="97"/>
      <c r="L2346" s="97"/>
      <c r="M2346" s="97"/>
      <c r="N2346" s="98" t="str">
        <f ca="1" t="shared" si="144"/>
        <v/>
      </c>
      <c r="O2346" s="98" t="str">
        <f ca="1">IF(A2346="","",IF(ISERROR(MATCH($I2346,SorP!B:B,0)),"",INDIRECT("'SorP'!$A$"&amp;MATCH($N2346&amp;$I2346,SorP!C:C,0))))</f>
        <v/>
      </c>
      <c r="P2346" s="99"/>
      <c r="Q2346" s="74" t="str">
        <f t="shared" si="145"/>
        <v/>
      </c>
      <c r="R2346" s="74" t="b">
        <f t="shared" si="146"/>
        <v>1</v>
      </c>
      <c r="S2346" s="74" t="str">
        <f t="shared" si="147"/>
        <v/>
      </c>
    </row>
    <row r="2347" s="74" customFormat="1" ht="20.15" customHeight="1" spans="1:19">
      <c r="A2347" s="95"/>
      <c r="B2347" s="95"/>
      <c r="C2347" s="95"/>
      <c r="D2347" s="95"/>
      <c r="E2347" s="95"/>
      <c r="F2347" s="95"/>
      <c r="G2347" s="96"/>
      <c r="H2347" s="96"/>
      <c r="I2347" s="97"/>
      <c r="J2347" s="97"/>
      <c r="K2347" s="97"/>
      <c r="L2347" s="97"/>
      <c r="M2347" s="97"/>
      <c r="N2347" s="98" t="str">
        <f ca="1" t="shared" si="144"/>
        <v/>
      </c>
      <c r="O2347" s="98" t="str">
        <f ca="1">IF(A2347="","",IF(ISERROR(MATCH($I2347,SorP!B:B,0)),"",INDIRECT("'SorP'!$A$"&amp;MATCH($N2347&amp;$I2347,SorP!C:C,0))))</f>
        <v/>
      </c>
      <c r="P2347" s="99"/>
      <c r="Q2347" s="74" t="str">
        <f t="shared" si="145"/>
        <v/>
      </c>
      <c r="R2347" s="74" t="b">
        <f t="shared" si="146"/>
        <v>1</v>
      </c>
      <c r="S2347" s="74" t="str">
        <f t="shared" si="147"/>
        <v/>
      </c>
    </row>
    <row r="2348" s="74" customFormat="1" ht="20.15" customHeight="1" spans="1:19">
      <c r="A2348" s="95"/>
      <c r="B2348" s="95"/>
      <c r="C2348" s="95"/>
      <c r="D2348" s="95"/>
      <c r="E2348" s="95"/>
      <c r="F2348" s="95"/>
      <c r="G2348" s="96"/>
      <c r="H2348" s="96"/>
      <c r="I2348" s="97"/>
      <c r="J2348" s="97"/>
      <c r="K2348" s="97"/>
      <c r="L2348" s="97"/>
      <c r="M2348" s="97"/>
      <c r="N2348" s="98" t="str">
        <f ca="1" t="shared" si="144"/>
        <v/>
      </c>
      <c r="O2348" s="98" t="str">
        <f ca="1">IF(A2348="","",IF(ISERROR(MATCH($I2348,SorP!B:B,0)),"",INDIRECT("'SorP'!$A$"&amp;MATCH($N2348&amp;$I2348,SorP!C:C,0))))</f>
        <v/>
      </c>
      <c r="P2348" s="99"/>
      <c r="Q2348" s="74" t="str">
        <f t="shared" si="145"/>
        <v/>
      </c>
      <c r="R2348" s="74" t="b">
        <f t="shared" si="146"/>
        <v>1</v>
      </c>
      <c r="S2348" s="74" t="str">
        <f t="shared" si="147"/>
        <v/>
      </c>
    </row>
    <row r="2349" s="74" customFormat="1" ht="20.15" customHeight="1" spans="1:19">
      <c r="A2349" s="95"/>
      <c r="B2349" s="95"/>
      <c r="C2349" s="95"/>
      <c r="D2349" s="95"/>
      <c r="E2349" s="95"/>
      <c r="F2349" s="95"/>
      <c r="G2349" s="96"/>
      <c r="H2349" s="96"/>
      <c r="I2349" s="97"/>
      <c r="J2349" s="97"/>
      <c r="K2349" s="97"/>
      <c r="L2349" s="97"/>
      <c r="M2349" s="97"/>
      <c r="N2349" s="98" t="str">
        <f ca="1" t="shared" si="144"/>
        <v/>
      </c>
      <c r="O2349" s="98" t="str">
        <f ca="1">IF(A2349="","",IF(ISERROR(MATCH($I2349,SorP!B:B,0)),"",INDIRECT("'SorP'!$A$"&amp;MATCH($N2349&amp;$I2349,SorP!C:C,0))))</f>
        <v/>
      </c>
      <c r="P2349" s="99"/>
      <c r="Q2349" s="74" t="str">
        <f t="shared" si="145"/>
        <v/>
      </c>
      <c r="R2349" s="74" t="b">
        <f t="shared" si="146"/>
        <v>1</v>
      </c>
      <c r="S2349" s="74" t="str">
        <f t="shared" si="147"/>
        <v/>
      </c>
    </row>
    <row r="2350" s="74" customFormat="1" ht="20.15" customHeight="1" spans="1:19">
      <c r="A2350" s="95"/>
      <c r="B2350" s="95"/>
      <c r="C2350" s="95"/>
      <c r="D2350" s="95"/>
      <c r="E2350" s="95"/>
      <c r="F2350" s="95"/>
      <c r="G2350" s="96"/>
      <c r="H2350" s="96"/>
      <c r="I2350" s="97"/>
      <c r="J2350" s="97"/>
      <c r="K2350" s="97"/>
      <c r="L2350" s="97"/>
      <c r="M2350" s="97"/>
      <c r="N2350" s="98" t="str">
        <f ca="1" t="shared" si="144"/>
        <v/>
      </c>
      <c r="O2350" s="98" t="str">
        <f ca="1">IF(A2350="","",IF(ISERROR(MATCH($I2350,SorP!B:B,0)),"",INDIRECT("'SorP'!$A$"&amp;MATCH($N2350&amp;$I2350,SorP!C:C,0))))</f>
        <v/>
      </c>
      <c r="P2350" s="99"/>
      <c r="Q2350" s="74" t="str">
        <f t="shared" si="145"/>
        <v/>
      </c>
      <c r="R2350" s="74" t="b">
        <f t="shared" si="146"/>
        <v>1</v>
      </c>
      <c r="S2350" s="74" t="str">
        <f t="shared" si="147"/>
        <v/>
      </c>
    </row>
    <row r="2351" s="74" customFormat="1" ht="20.15" customHeight="1" spans="1:19">
      <c r="A2351" s="95"/>
      <c r="B2351" s="95"/>
      <c r="C2351" s="95"/>
      <c r="D2351" s="95"/>
      <c r="E2351" s="95"/>
      <c r="F2351" s="95"/>
      <c r="G2351" s="96"/>
      <c r="H2351" s="96"/>
      <c r="I2351" s="97"/>
      <c r="J2351" s="97"/>
      <c r="K2351" s="97"/>
      <c r="L2351" s="97"/>
      <c r="M2351" s="97"/>
      <c r="N2351" s="98" t="str">
        <f ca="1" t="shared" si="144"/>
        <v/>
      </c>
      <c r="O2351" s="98" t="str">
        <f ca="1">IF(A2351="","",IF(ISERROR(MATCH($I2351,SorP!B:B,0)),"",INDIRECT("'SorP'!$A$"&amp;MATCH($N2351&amp;$I2351,SorP!C:C,0))))</f>
        <v/>
      </c>
      <c r="P2351" s="99"/>
      <c r="Q2351" s="74" t="str">
        <f t="shared" si="145"/>
        <v/>
      </c>
      <c r="R2351" s="74" t="b">
        <f t="shared" si="146"/>
        <v>1</v>
      </c>
      <c r="S2351" s="74" t="str">
        <f t="shared" si="147"/>
        <v/>
      </c>
    </row>
    <row r="2352" s="74" customFormat="1" ht="20.15" customHeight="1" spans="1:19">
      <c r="A2352" s="95"/>
      <c r="B2352" s="95"/>
      <c r="C2352" s="95"/>
      <c r="D2352" s="95"/>
      <c r="E2352" s="95"/>
      <c r="F2352" s="95"/>
      <c r="G2352" s="96"/>
      <c r="H2352" s="96"/>
      <c r="I2352" s="97"/>
      <c r="J2352" s="97"/>
      <c r="K2352" s="97"/>
      <c r="L2352" s="97"/>
      <c r="M2352" s="97"/>
      <c r="N2352" s="98" t="str">
        <f ca="1" t="shared" si="144"/>
        <v/>
      </c>
      <c r="O2352" s="98" t="str">
        <f ca="1">IF(A2352="","",IF(ISERROR(MATCH($I2352,SorP!B:B,0)),"",INDIRECT("'SorP'!$A$"&amp;MATCH($N2352&amp;$I2352,SorP!C:C,0))))</f>
        <v/>
      </c>
      <c r="P2352" s="99"/>
      <c r="Q2352" s="74" t="str">
        <f t="shared" si="145"/>
        <v/>
      </c>
      <c r="R2352" s="74" t="b">
        <f t="shared" si="146"/>
        <v>1</v>
      </c>
      <c r="S2352" s="74" t="str">
        <f t="shared" si="147"/>
        <v/>
      </c>
    </row>
    <row r="2353" s="74" customFormat="1" ht="20.15" customHeight="1" spans="1:19">
      <c r="A2353" s="95"/>
      <c r="B2353" s="95"/>
      <c r="C2353" s="95"/>
      <c r="D2353" s="95"/>
      <c r="E2353" s="95"/>
      <c r="F2353" s="95"/>
      <c r="G2353" s="96"/>
      <c r="H2353" s="96"/>
      <c r="I2353" s="97"/>
      <c r="J2353" s="97"/>
      <c r="K2353" s="97"/>
      <c r="L2353" s="97"/>
      <c r="M2353" s="97"/>
      <c r="N2353" s="98" t="str">
        <f ca="1" t="shared" si="144"/>
        <v/>
      </c>
      <c r="O2353" s="98" t="str">
        <f ca="1">IF(A2353="","",IF(ISERROR(MATCH($I2353,SorP!B:B,0)),"",INDIRECT("'SorP'!$A$"&amp;MATCH($N2353&amp;$I2353,SorP!C:C,0))))</f>
        <v/>
      </c>
      <c r="P2353" s="99"/>
      <c r="Q2353" s="74" t="str">
        <f t="shared" si="145"/>
        <v/>
      </c>
      <c r="R2353" s="74" t="b">
        <f t="shared" si="146"/>
        <v>1</v>
      </c>
      <c r="S2353" s="74" t="str">
        <f t="shared" si="147"/>
        <v/>
      </c>
    </row>
    <row r="2354" s="74" customFormat="1" ht="20.15" customHeight="1" spans="1:19">
      <c r="A2354" s="95"/>
      <c r="B2354" s="95"/>
      <c r="C2354" s="95"/>
      <c r="D2354" s="95"/>
      <c r="E2354" s="95"/>
      <c r="F2354" s="95"/>
      <c r="G2354" s="96"/>
      <c r="H2354" s="96"/>
      <c r="I2354" s="97"/>
      <c r="J2354" s="97"/>
      <c r="K2354" s="97"/>
      <c r="L2354" s="97"/>
      <c r="M2354" s="97"/>
      <c r="N2354" s="98" t="str">
        <f ca="1" t="shared" si="144"/>
        <v/>
      </c>
      <c r="O2354" s="98" t="str">
        <f ca="1">IF(A2354="","",IF(ISERROR(MATCH($I2354,SorP!B:B,0)),"",INDIRECT("'SorP'!$A$"&amp;MATCH($N2354&amp;$I2354,SorP!C:C,0))))</f>
        <v/>
      </c>
      <c r="P2354" s="99"/>
      <c r="Q2354" s="74" t="str">
        <f t="shared" si="145"/>
        <v/>
      </c>
      <c r="R2354" s="74" t="b">
        <f t="shared" si="146"/>
        <v>1</v>
      </c>
      <c r="S2354" s="74" t="str">
        <f t="shared" si="147"/>
        <v/>
      </c>
    </row>
    <row r="2355" s="74" customFormat="1" ht="20.15" customHeight="1" spans="1:19">
      <c r="A2355" s="95"/>
      <c r="B2355" s="95"/>
      <c r="C2355" s="95"/>
      <c r="D2355" s="95"/>
      <c r="E2355" s="95"/>
      <c r="F2355" s="95"/>
      <c r="G2355" s="96"/>
      <c r="H2355" s="96"/>
      <c r="I2355" s="97"/>
      <c r="J2355" s="97"/>
      <c r="K2355" s="97"/>
      <c r="L2355" s="97"/>
      <c r="M2355" s="97"/>
      <c r="N2355" s="98" t="str">
        <f ca="1" t="shared" si="144"/>
        <v/>
      </c>
      <c r="O2355" s="98" t="str">
        <f ca="1">IF(A2355="","",IF(ISERROR(MATCH($I2355,SorP!B:B,0)),"",INDIRECT("'SorP'!$A$"&amp;MATCH($N2355&amp;$I2355,SorP!C:C,0))))</f>
        <v/>
      </c>
      <c r="P2355" s="99"/>
      <c r="Q2355" s="74" t="str">
        <f t="shared" si="145"/>
        <v/>
      </c>
      <c r="R2355" s="74" t="b">
        <f t="shared" si="146"/>
        <v>1</v>
      </c>
      <c r="S2355" s="74" t="str">
        <f t="shared" si="147"/>
        <v/>
      </c>
    </row>
    <row r="2356" s="74" customFormat="1" ht="20.15" customHeight="1" spans="1:19">
      <c r="A2356" s="95"/>
      <c r="B2356" s="95"/>
      <c r="C2356" s="95"/>
      <c r="D2356" s="95"/>
      <c r="E2356" s="95"/>
      <c r="F2356" s="95"/>
      <c r="G2356" s="96"/>
      <c r="H2356" s="96"/>
      <c r="I2356" s="97"/>
      <c r="J2356" s="97"/>
      <c r="K2356" s="97"/>
      <c r="L2356" s="97"/>
      <c r="M2356" s="97"/>
      <c r="N2356" s="98" t="str">
        <f ca="1" t="shared" si="144"/>
        <v/>
      </c>
      <c r="O2356" s="98" t="str">
        <f ca="1">IF(A2356="","",IF(ISERROR(MATCH($I2356,SorP!B:B,0)),"",INDIRECT("'SorP'!$A$"&amp;MATCH($N2356&amp;$I2356,SorP!C:C,0))))</f>
        <v/>
      </c>
      <c r="P2356" s="99"/>
      <c r="Q2356" s="74" t="str">
        <f t="shared" si="145"/>
        <v/>
      </c>
      <c r="R2356" s="74" t="b">
        <f t="shared" si="146"/>
        <v>1</v>
      </c>
      <c r="S2356" s="74" t="str">
        <f t="shared" si="147"/>
        <v/>
      </c>
    </row>
    <row r="2357" s="74" customFormat="1" ht="20.15" customHeight="1" spans="1:19">
      <c r="A2357" s="95"/>
      <c r="B2357" s="95"/>
      <c r="C2357" s="95"/>
      <c r="D2357" s="95"/>
      <c r="E2357" s="95"/>
      <c r="F2357" s="95"/>
      <c r="G2357" s="96"/>
      <c r="H2357" s="96"/>
      <c r="I2357" s="97"/>
      <c r="J2357" s="97"/>
      <c r="K2357" s="97"/>
      <c r="L2357" s="97"/>
      <c r="M2357" s="97"/>
      <c r="N2357" s="98" t="str">
        <f ca="1" t="shared" si="144"/>
        <v/>
      </c>
      <c r="O2357" s="98" t="str">
        <f ca="1">IF(A2357="","",IF(ISERROR(MATCH($I2357,SorP!B:B,0)),"",INDIRECT("'SorP'!$A$"&amp;MATCH($N2357&amp;$I2357,SorP!C:C,0))))</f>
        <v/>
      </c>
      <c r="P2357" s="99"/>
      <c r="Q2357" s="74" t="str">
        <f t="shared" si="145"/>
        <v/>
      </c>
      <c r="R2357" s="74" t="b">
        <f t="shared" si="146"/>
        <v>1</v>
      </c>
      <c r="S2357" s="74" t="str">
        <f t="shared" si="147"/>
        <v/>
      </c>
    </row>
    <row r="2358" s="74" customFormat="1" ht="20.15" customHeight="1" spans="1:19">
      <c r="A2358" s="95"/>
      <c r="B2358" s="95"/>
      <c r="C2358" s="95"/>
      <c r="D2358" s="95"/>
      <c r="E2358" s="95"/>
      <c r="F2358" s="95"/>
      <c r="G2358" s="96"/>
      <c r="H2358" s="96"/>
      <c r="I2358" s="97"/>
      <c r="J2358" s="97"/>
      <c r="K2358" s="97"/>
      <c r="L2358" s="97"/>
      <c r="M2358" s="97"/>
      <c r="N2358" s="98" t="str">
        <f ca="1" t="shared" si="144"/>
        <v/>
      </c>
      <c r="O2358" s="98" t="str">
        <f ca="1">IF(A2358="","",IF(ISERROR(MATCH($I2358,SorP!B:B,0)),"",INDIRECT("'SorP'!$A$"&amp;MATCH($N2358&amp;$I2358,SorP!C:C,0))))</f>
        <v/>
      </c>
      <c r="P2358" s="99"/>
      <c r="Q2358" s="74" t="str">
        <f t="shared" si="145"/>
        <v/>
      </c>
      <c r="R2358" s="74" t="b">
        <f t="shared" si="146"/>
        <v>1</v>
      </c>
      <c r="S2358" s="74" t="str">
        <f t="shared" si="147"/>
        <v/>
      </c>
    </row>
    <row r="2359" s="74" customFormat="1" ht="20.15" customHeight="1" spans="1:19">
      <c r="A2359" s="95"/>
      <c r="B2359" s="95"/>
      <c r="C2359" s="95"/>
      <c r="D2359" s="95"/>
      <c r="E2359" s="95"/>
      <c r="F2359" s="95"/>
      <c r="G2359" s="96"/>
      <c r="H2359" s="96"/>
      <c r="I2359" s="97"/>
      <c r="J2359" s="97"/>
      <c r="K2359" s="97"/>
      <c r="L2359" s="97"/>
      <c r="M2359" s="97"/>
      <c r="N2359" s="98" t="str">
        <f ca="1" t="shared" si="144"/>
        <v/>
      </c>
      <c r="O2359" s="98" t="str">
        <f ca="1">IF(A2359="","",IF(ISERROR(MATCH($I2359,SorP!B:B,0)),"",INDIRECT("'SorP'!$A$"&amp;MATCH($N2359&amp;$I2359,SorP!C:C,0))))</f>
        <v/>
      </c>
      <c r="P2359" s="99"/>
      <c r="Q2359" s="74" t="str">
        <f t="shared" si="145"/>
        <v/>
      </c>
      <c r="R2359" s="74" t="b">
        <f t="shared" si="146"/>
        <v>1</v>
      </c>
      <c r="S2359" s="74" t="str">
        <f t="shared" si="147"/>
        <v/>
      </c>
    </row>
    <row r="2360" s="74" customFormat="1" ht="20.15" customHeight="1" spans="1:19">
      <c r="A2360" s="95"/>
      <c r="B2360" s="95"/>
      <c r="C2360" s="95"/>
      <c r="D2360" s="95"/>
      <c r="E2360" s="95"/>
      <c r="F2360" s="95"/>
      <c r="G2360" s="96"/>
      <c r="H2360" s="96"/>
      <c r="I2360" s="97"/>
      <c r="J2360" s="97"/>
      <c r="K2360" s="97"/>
      <c r="L2360" s="97"/>
      <c r="M2360" s="97"/>
      <c r="N2360" s="98" t="str">
        <f ca="1" t="shared" si="144"/>
        <v/>
      </c>
      <c r="O2360" s="98" t="str">
        <f ca="1">IF(A2360="","",IF(ISERROR(MATCH($I2360,SorP!B:B,0)),"",INDIRECT("'SorP'!$A$"&amp;MATCH($N2360&amp;$I2360,SorP!C:C,0))))</f>
        <v/>
      </c>
      <c r="P2360" s="99"/>
      <c r="Q2360" s="74" t="str">
        <f t="shared" si="145"/>
        <v/>
      </c>
      <c r="R2360" s="74" t="b">
        <f t="shared" si="146"/>
        <v>1</v>
      </c>
      <c r="S2360" s="74" t="str">
        <f t="shared" si="147"/>
        <v/>
      </c>
    </row>
    <row r="2361" s="74" customFormat="1" ht="20.15" customHeight="1" spans="1:19">
      <c r="A2361" s="95"/>
      <c r="B2361" s="95"/>
      <c r="C2361" s="95"/>
      <c r="D2361" s="95"/>
      <c r="E2361" s="95"/>
      <c r="F2361" s="95"/>
      <c r="G2361" s="96"/>
      <c r="H2361" s="96"/>
      <c r="I2361" s="97"/>
      <c r="J2361" s="97"/>
      <c r="K2361" s="97"/>
      <c r="L2361" s="97"/>
      <c r="M2361" s="97"/>
      <c r="N2361" s="98" t="str">
        <f ca="1" t="shared" si="144"/>
        <v/>
      </c>
      <c r="O2361" s="98" t="str">
        <f ca="1">IF(A2361="","",IF(ISERROR(MATCH($I2361,SorP!B:B,0)),"",INDIRECT("'SorP'!$A$"&amp;MATCH($N2361&amp;$I2361,SorP!C:C,0))))</f>
        <v/>
      </c>
      <c r="P2361" s="99"/>
      <c r="Q2361" s="74" t="str">
        <f t="shared" si="145"/>
        <v/>
      </c>
      <c r="R2361" s="74" t="b">
        <f t="shared" si="146"/>
        <v>1</v>
      </c>
      <c r="S2361" s="74" t="str">
        <f t="shared" si="147"/>
        <v/>
      </c>
    </row>
    <row r="2362" s="74" customFormat="1" ht="20.15" customHeight="1" spans="1:19">
      <c r="A2362" s="95"/>
      <c r="B2362" s="95"/>
      <c r="C2362" s="95"/>
      <c r="D2362" s="95"/>
      <c r="E2362" s="95"/>
      <c r="F2362" s="95"/>
      <c r="G2362" s="96"/>
      <c r="H2362" s="96"/>
      <c r="I2362" s="97"/>
      <c r="J2362" s="97"/>
      <c r="K2362" s="97"/>
      <c r="L2362" s="97"/>
      <c r="M2362" s="97"/>
      <c r="N2362" s="98" t="str">
        <f ca="1" t="shared" si="144"/>
        <v/>
      </c>
      <c r="O2362" s="98" t="str">
        <f ca="1">IF(A2362="","",IF(ISERROR(MATCH($I2362,SorP!B:B,0)),"",INDIRECT("'SorP'!$A$"&amp;MATCH($N2362&amp;$I2362,SorP!C:C,0))))</f>
        <v/>
      </c>
      <c r="P2362" s="99"/>
      <c r="Q2362" s="74" t="str">
        <f t="shared" si="145"/>
        <v/>
      </c>
      <c r="R2362" s="74" t="b">
        <f t="shared" si="146"/>
        <v>1</v>
      </c>
      <c r="S2362" s="74" t="str">
        <f t="shared" si="147"/>
        <v/>
      </c>
    </row>
    <row r="2363" s="74" customFormat="1" ht="20.15" customHeight="1" spans="1:19">
      <c r="A2363" s="95"/>
      <c r="B2363" s="95"/>
      <c r="C2363" s="95"/>
      <c r="D2363" s="95"/>
      <c r="E2363" s="95"/>
      <c r="F2363" s="95"/>
      <c r="G2363" s="96"/>
      <c r="H2363" s="96"/>
      <c r="I2363" s="97"/>
      <c r="J2363" s="97"/>
      <c r="K2363" s="97"/>
      <c r="L2363" s="97"/>
      <c r="M2363" s="97"/>
      <c r="N2363" s="98" t="str">
        <f ca="1" t="shared" si="144"/>
        <v/>
      </c>
      <c r="O2363" s="98" t="str">
        <f ca="1">IF(A2363="","",IF(ISERROR(MATCH($I2363,SorP!B:B,0)),"",INDIRECT("'SorP'!$A$"&amp;MATCH($N2363&amp;$I2363,SorP!C:C,0))))</f>
        <v/>
      </c>
      <c r="P2363" s="99"/>
      <c r="Q2363" s="74" t="str">
        <f t="shared" si="145"/>
        <v/>
      </c>
      <c r="R2363" s="74" t="b">
        <f t="shared" si="146"/>
        <v>1</v>
      </c>
      <c r="S2363" s="74" t="str">
        <f t="shared" si="147"/>
        <v/>
      </c>
    </row>
    <row r="2364" s="74" customFormat="1" ht="20.15" customHeight="1" spans="1:19">
      <c r="A2364" s="95"/>
      <c r="B2364" s="95"/>
      <c r="C2364" s="95"/>
      <c r="D2364" s="95"/>
      <c r="E2364" s="95"/>
      <c r="F2364" s="95"/>
      <c r="G2364" s="96"/>
      <c r="H2364" s="96"/>
      <c r="I2364" s="97"/>
      <c r="J2364" s="97"/>
      <c r="K2364" s="97"/>
      <c r="L2364" s="97"/>
      <c r="M2364" s="97"/>
      <c r="N2364" s="98" t="str">
        <f ca="1" t="shared" si="144"/>
        <v/>
      </c>
      <c r="O2364" s="98" t="str">
        <f ca="1">IF(A2364="","",IF(ISERROR(MATCH($I2364,SorP!B:B,0)),"",INDIRECT("'SorP'!$A$"&amp;MATCH($N2364&amp;$I2364,SorP!C:C,0))))</f>
        <v/>
      </c>
      <c r="P2364" s="99"/>
      <c r="Q2364" s="74" t="str">
        <f t="shared" si="145"/>
        <v/>
      </c>
      <c r="R2364" s="74" t="b">
        <f t="shared" si="146"/>
        <v>1</v>
      </c>
      <c r="S2364" s="74" t="str">
        <f t="shared" si="147"/>
        <v/>
      </c>
    </row>
    <row r="2365" s="74" customFormat="1" ht="20.15" customHeight="1" spans="1:19">
      <c r="A2365" s="95"/>
      <c r="B2365" s="95"/>
      <c r="C2365" s="95"/>
      <c r="D2365" s="95"/>
      <c r="E2365" s="95"/>
      <c r="F2365" s="95"/>
      <c r="G2365" s="96"/>
      <c r="H2365" s="96"/>
      <c r="I2365" s="97"/>
      <c r="J2365" s="97"/>
      <c r="K2365" s="97"/>
      <c r="L2365" s="97"/>
      <c r="M2365" s="97"/>
      <c r="N2365" s="98" t="str">
        <f ca="1" t="shared" si="144"/>
        <v/>
      </c>
      <c r="O2365" s="98" t="str">
        <f ca="1">IF(A2365="","",IF(ISERROR(MATCH($I2365,SorP!B:B,0)),"",INDIRECT("'SorP'!$A$"&amp;MATCH($N2365&amp;$I2365,SorP!C:C,0))))</f>
        <v/>
      </c>
      <c r="P2365" s="99"/>
      <c r="Q2365" s="74" t="str">
        <f t="shared" si="145"/>
        <v/>
      </c>
      <c r="R2365" s="74" t="b">
        <f t="shared" si="146"/>
        <v>1</v>
      </c>
      <c r="S2365" s="74" t="str">
        <f t="shared" si="147"/>
        <v/>
      </c>
    </row>
    <row r="2366" s="74" customFormat="1" ht="20.15" customHeight="1" spans="1:19">
      <c r="A2366" s="95"/>
      <c r="B2366" s="95"/>
      <c r="C2366" s="95"/>
      <c r="D2366" s="95"/>
      <c r="E2366" s="95"/>
      <c r="F2366" s="95"/>
      <c r="G2366" s="96"/>
      <c r="H2366" s="96"/>
      <c r="I2366" s="97"/>
      <c r="J2366" s="97"/>
      <c r="K2366" s="97"/>
      <c r="L2366" s="97"/>
      <c r="M2366" s="97"/>
      <c r="N2366" s="98" t="str">
        <f ca="1" t="shared" si="144"/>
        <v/>
      </c>
      <c r="O2366" s="98" t="str">
        <f ca="1">IF(A2366="","",IF(ISERROR(MATCH($I2366,SorP!B:B,0)),"",INDIRECT("'SorP'!$A$"&amp;MATCH($N2366&amp;$I2366,SorP!C:C,0))))</f>
        <v/>
      </c>
      <c r="P2366" s="99"/>
      <c r="Q2366" s="74" t="str">
        <f t="shared" si="145"/>
        <v/>
      </c>
      <c r="R2366" s="74" t="b">
        <f t="shared" si="146"/>
        <v>1</v>
      </c>
      <c r="S2366" s="74" t="str">
        <f t="shared" si="147"/>
        <v/>
      </c>
    </row>
    <row r="2367" s="74" customFormat="1" ht="20.15" customHeight="1" spans="1:19">
      <c r="A2367" s="95"/>
      <c r="B2367" s="95"/>
      <c r="C2367" s="95"/>
      <c r="D2367" s="95"/>
      <c r="E2367" s="95"/>
      <c r="F2367" s="95"/>
      <c r="G2367" s="96"/>
      <c r="H2367" s="96"/>
      <c r="I2367" s="97"/>
      <c r="J2367" s="97"/>
      <c r="K2367" s="97"/>
      <c r="L2367" s="97"/>
      <c r="M2367" s="97"/>
      <c r="N2367" s="98" t="str">
        <f ca="1" t="shared" si="144"/>
        <v/>
      </c>
      <c r="O2367" s="98" t="str">
        <f ca="1">IF(A2367="","",IF(ISERROR(MATCH($I2367,SorP!B:B,0)),"",INDIRECT("'SorP'!$A$"&amp;MATCH($N2367&amp;$I2367,SorP!C:C,0))))</f>
        <v/>
      </c>
      <c r="P2367" s="99"/>
      <c r="Q2367" s="74" t="str">
        <f t="shared" si="145"/>
        <v/>
      </c>
      <c r="R2367" s="74" t="b">
        <f t="shared" si="146"/>
        <v>1</v>
      </c>
      <c r="S2367" s="74" t="str">
        <f t="shared" si="147"/>
        <v/>
      </c>
    </row>
    <row r="2368" s="74" customFormat="1" ht="20.15" customHeight="1" spans="1:19">
      <c r="A2368" s="95"/>
      <c r="B2368" s="95"/>
      <c r="C2368" s="95"/>
      <c r="D2368" s="95"/>
      <c r="E2368" s="95"/>
      <c r="F2368" s="95"/>
      <c r="G2368" s="96"/>
      <c r="H2368" s="96"/>
      <c r="I2368" s="97"/>
      <c r="J2368" s="97"/>
      <c r="K2368" s="97"/>
      <c r="L2368" s="97"/>
      <c r="M2368" s="97"/>
      <c r="N2368" s="98" t="str">
        <f ca="1" t="shared" si="144"/>
        <v/>
      </c>
      <c r="O2368" s="98" t="str">
        <f ca="1">IF(A2368="","",IF(ISERROR(MATCH($I2368,SorP!B:B,0)),"",INDIRECT("'SorP'!$A$"&amp;MATCH($N2368&amp;$I2368,SorP!C:C,0))))</f>
        <v/>
      </c>
      <c r="P2368" s="99"/>
      <c r="Q2368" s="74" t="str">
        <f t="shared" si="145"/>
        <v/>
      </c>
      <c r="R2368" s="74" t="b">
        <f t="shared" si="146"/>
        <v>1</v>
      </c>
      <c r="S2368" s="74" t="str">
        <f t="shared" si="147"/>
        <v/>
      </c>
    </row>
    <row r="2369" s="74" customFormat="1" ht="20.15" customHeight="1" spans="1:19">
      <c r="A2369" s="95"/>
      <c r="B2369" s="95"/>
      <c r="C2369" s="95"/>
      <c r="D2369" s="95"/>
      <c r="E2369" s="95"/>
      <c r="F2369" s="95"/>
      <c r="G2369" s="96"/>
      <c r="H2369" s="96"/>
      <c r="I2369" s="97"/>
      <c r="J2369" s="97"/>
      <c r="K2369" s="97"/>
      <c r="L2369" s="97"/>
      <c r="M2369" s="97"/>
      <c r="N2369" s="98" t="str">
        <f ca="1" t="shared" si="144"/>
        <v/>
      </c>
      <c r="O2369" s="98" t="str">
        <f ca="1">IF(A2369="","",IF(ISERROR(MATCH($I2369,SorP!B:B,0)),"",INDIRECT("'SorP'!$A$"&amp;MATCH($N2369&amp;$I2369,SorP!C:C,0))))</f>
        <v/>
      </c>
      <c r="P2369" s="99"/>
      <c r="Q2369" s="74" t="str">
        <f t="shared" si="145"/>
        <v/>
      </c>
      <c r="R2369" s="74" t="b">
        <f t="shared" si="146"/>
        <v>1</v>
      </c>
      <c r="S2369" s="74" t="str">
        <f t="shared" si="147"/>
        <v/>
      </c>
    </row>
    <row r="2370" s="74" customFormat="1" ht="20.15" customHeight="1" spans="1:19">
      <c r="A2370" s="95"/>
      <c r="B2370" s="95"/>
      <c r="C2370" s="95"/>
      <c r="D2370" s="95"/>
      <c r="E2370" s="95"/>
      <c r="F2370" s="95"/>
      <c r="G2370" s="96"/>
      <c r="H2370" s="96"/>
      <c r="I2370" s="97"/>
      <c r="J2370" s="97"/>
      <c r="K2370" s="97"/>
      <c r="L2370" s="97"/>
      <c r="M2370" s="97"/>
      <c r="N2370" s="98" t="str">
        <f ca="1" t="shared" si="144"/>
        <v/>
      </c>
      <c r="O2370" s="98" t="str">
        <f ca="1">IF(A2370="","",IF(ISERROR(MATCH($I2370,SorP!B:B,0)),"",INDIRECT("'SorP'!$A$"&amp;MATCH($N2370&amp;$I2370,SorP!C:C,0))))</f>
        <v/>
      </c>
      <c r="P2370" s="99"/>
      <c r="Q2370" s="74" t="str">
        <f t="shared" si="145"/>
        <v/>
      </c>
      <c r="R2370" s="74" t="b">
        <f t="shared" si="146"/>
        <v>1</v>
      </c>
      <c r="S2370" s="74" t="str">
        <f t="shared" si="147"/>
        <v/>
      </c>
    </row>
    <row r="2371" s="74" customFormat="1" ht="20.15" customHeight="1" spans="1:19">
      <c r="A2371" s="95"/>
      <c r="B2371" s="95"/>
      <c r="C2371" s="95"/>
      <c r="D2371" s="95"/>
      <c r="E2371" s="95"/>
      <c r="F2371" s="95"/>
      <c r="G2371" s="96"/>
      <c r="H2371" s="96"/>
      <c r="I2371" s="97"/>
      <c r="J2371" s="97"/>
      <c r="K2371" s="97"/>
      <c r="L2371" s="97"/>
      <c r="M2371" s="97"/>
      <c r="N2371" s="98" t="str">
        <f ca="1" t="shared" si="144"/>
        <v/>
      </c>
      <c r="O2371" s="98" t="str">
        <f ca="1">IF(A2371="","",IF(ISERROR(MATCH($I2371,SorP!B:B,0)),"",INDIRECT("'SorP'!$A$"&amp;MATCH($N2371&amp;$I2371,SorP!C:C,0))))</f>
        <v/>
      </c>
      <c r="P2371" s="99"/>
      <c r="Q2371" s="74" t="str">
        <f t="shared" si="145"/>
        <v/>
      </c>
      <c r="R2371" s="74" t="b">
        <f t="shared" si="146"/>
        <v>1</v>
      </c>
      <c r="S2371" s="74" t="str">
        <f t="shared" si="147"/>
        <v/>
      </c>
    </row>
    <row r="2372" s="74" customFormat="1" ht="20.15" customHeight="1" spans="1:19">
      <c r="A2372" s="95"/>
      <c r="B2372" s="95"/>
      <c r="C2372" s="95"/>
      <c r="D2372" s="95"/>
      <c r="E2372" s="95"/>
      <c r="F2372" s="95"/>
      <c r="G2372" s="96"/>
      <c r="H2372" s="96"/>
      <c r="I2372" s="97"/>
      <c r="J2372" s="97"/>
      <c r="K2372" s="97"/>
      <c r="L2372" s="97"/>
      <c r="M2372" s="97"/>
      <c r="N2372" s="98" t="str">
        <f ca="1" t="shared" si="144"/>
        <v/>
      </c>
      <c r="O2372" s="98" t="str">
        <f ca="1">IF(A2372="","",IF(ISERROR(MATCH($I2372,SorP!B:B,0)),"",INDIRECT("'SorP'!$A$"&amp;MATCH($N2372&amp;$I2372,SorP!C:C,0))))</f>
        <v/>
      </c>
      <c r="P2372" s="99"/>
      <c r="Q2372" s="74" t="str">
        <f t="shared" si="145"/>
        <v/>
      </c>
      <c r="R2372" s="74" t="b">
        <f t="shared" si="146"/>
        <v>1</v>
      </c>
      <c r="S2372" s="74" t="str">
        <f t="shared" si="147"/>
        <v/>
      </c>
    </row>
    <row r="2373" s="74" customFormat="1" ht="20.15" customHeight="1" spans="1:19">
      <c r="A2373" s="95"/>
      <c r="B2373" s="95"/>
      <c r="C2373" s="95"/>
      <c r="D2373" s="95"/>
      <c r="E2373" s="95"/>
      <c r="F2373" s="95"/>
      <c r="G2373" s="96"/>
      <c r="H2373" s="96"/>
      <c r="I2373" s="97"/>
      <c r="J2373" s="97"/>
      <c r="K2373" s="97"/>
      <c r="L2373" s="97"/>
      <c r="M2373" s="97"/>
      <c r="N2373" s="98" t="str">
        <f ca="1" t="shared" ref="N2373:N2436" si="148">IF(A2373="","",IF(ISERROR(MATCH($F2373,CL,0)),"Unknown",INDIRECT("'C'!$A$"&amp;MATCH($F2373,CL,0)+1)))</f>
        <v/>
      </c>
      <c r="O2373" s="98" t="str">
        <f ca="1">IF(A2373="","",IF(ISERROR(MATCH($I2373,SorP!B:B,0)),"",INDIRECT("'SorP'!$A$"&amp;MATCH($N2373&amp;$I2373,SorP!C:C,0))))</f>
        <v/>
      </c>
      <c r="P2373" s="99"/>
      <c r="Q2373" s="74" t="str">
        <f t="shared" ref="Q2373:Q2436" si="149">A2373&amp;B2373</f>
        <v/>
      </c>
      <c r="R2373" s="74" t="b">
        <f t="shared" ref="R2373:R2436" si="150">OR(ISBLANK(B2373),ISBLANK(C2373))</f>
        <v>1</v>
      </c>
      <c r="S2373" s="74" t="str">
        <f t="shared" ref="S2373:S2436" si="151">IF(R2373,"",A2373&amp;"+")</f>
        <v/>
      </c>
    </row>
    <row r="2374" s="74" customFormat="1" ht="20.15" customHeight="1" spans="1:19">
      <c r="A2374" s="95"/>
      <c r="B2374" s="95"/>
      <c r="C2374" s="95"/>
      <c r="D2374" s="95"/>
      <c r="E2374" s="95"/>
      <c r="F2374" s="95"/>
      <c r="G2374" s="96"/>
      <c r="H2374" s="96"/>
      <c r="I2374" s="97"/>
      <c r="J2374" s="97"/>
      <c r="K2374" s="97"/>
      <c r="L2374" s="97"/>
      <c r="M2374" s="97"/>
      <c r="N2374" s="98" t="str">
        <f ca="1" t="shared" si="148"/>
        <v/>
      </c>
      <c r="O2374" s="98" t="str">
        <f ca="1">IF(A2374="","",IF(ISERROR(MATCH($I2374,SorP!B:B,0)),"",INDIRECT("'SorP'!$A$"&amp;MATCH($N2374&amp;$I2374,SorP!C:C,0))))</f>
        <v/>
      </c>
      <c r="P2374" s="99"/>
      <c r="Q2374" s="74" t="str">
        <f t="shared" si="149"/>
        <v/>
      </c>
      <c r="R2374" s="74" t="b">
        <f t="shared" si="150"/>
        <v>1</v>
      </c>
      <c r="S2374" s="74" t="str">
        <f t="shared" si="151"/>
        <v/>
      </c>
    </row>
    <row r="2375" s="74" customFormat="1" ht="20.15" customHeight="1" spans="1:19">
      <c r="A2375" s="95"/>
      <c r="B2375" s="95"/>
      <c r="C2375" s="95"/>
      <c r="D2375" s="95"/>
      <c r="E2375" s="95"/>
      <c r="F2375" s="95"/>
      <c r="G2375" s="96"/>
      <c r="H2375" s="96"/>
      <c r="I2375" s="97"/>
      <c r="J2375" s="97"/>
      <c r="K2375" s="97"/>
      <c r="L2375" s="97"/>
      <c r="M2375" s="97"/>
      <c r="N2375" s="98" t="str">
        <f ca="1" t="shared" si="148"/>
        <v/>
      </c>
      <c r="O2375" s="98" t="str">
        <f ca="1">IF(A2375="","",IF(ISERROR(MATCH($I2375,SorP!B:B,0)),"",INDIRECT("'SorP'!$A$"&amp;MATCH($N2375&amp;$I2375,SorP!C:C,0))))</f>
        <v/>
      </c>
      <c r="P2375" s="99"/>
      <c r="Q2375" s="74" t="str">
        <f t="shared" si="149"/>
        <v/>
      </c>
      <c r="R2375" s="74" t="b">
        <f t="shared" si="150"/>
        <v>1</v>
      </c>
      <c r="S2375" s="74" t="str">
        <f t="shared" si="151"/>
        <v/>
      </c>
    </row>
    <row r="2376" s="74" customFormat="1" ht="20.15" customHeight="1" spans="1:19">
      <c r="A2376" s="95"/>
      <c r="B2376" s="95"/>
      <c r="C2376" s="95"/>
      <c r="D2376" s="95"/>
      <c r="E2376" s="95"/>
      <c r="F2376" s="95"/>
      <c r="G2376" s="96"/>
      <c r="H2376" s="96"/>
      <c r="I2376" s="97"/>
      <c r="J2376" s="97"/>
      <c r="K2376" s="97"/>
      <c r="L2376" s="97"/>
      <c r="M2376" s="97"/>
      <c r="N2376" s="98" t="str">
        <f ca="1" t="shared" si="148"/>
        <v/>
      </c>
      <c r="O2376" s="98" t="str">
        <f ca="1">IF(A2376="","",IF(ISERROR(MATCH($I2376,SorP!B:B,0)),"",INDIRECT("'SorP'!$A$"&amp;MATCH($N2376&amp;$I2376,SorP!C:C,0))))</f>
        <v/>
      </c>
      <c r="P2376" s="99"/>
      <c r="Q2376" s="74" t="str">
        <f t="shared" si="149"/>
        <v/>
      </c>
      <c r="R2376" s="74" t="b">
        <f t="shared" si="150"/>
        <v>1</v>
      </c>
      <c r="S2376" s="74" t="str">
        <f t="shared" si="151"/>
        <v/>
      </c>
    </row>
    <row r="2377" s="74" customFormat="1" ht="20.15" customHeight="1" spans="1:19">
      <c r="A2377" s="95"/>
      <c r="B2377" s="95"/>
      <c r="C2377" s="95"/>
      <c r="D2377" s="95"/>
      <c r="E2377" s="95"/>
      <c r="F2377" s="95"/>
      <c r="G2377" s="96"/>
      <c r="H2377" s="96"/>
      <c r="I2377" s="97"/>
      <c r="J2377" s="97"/>
      <c r="K2377" s="97"/>
      <c r="L2377" s="97"/>
      <c r="M2377" s="97"/>
      <c r="N2377" s="98" t="str">
        <f ca="1" t="shared" si="148"/>
        <v/>
      </c>
      <c r="O2377" s="98" t="str">
        <f ca="1">IF(A2377="","",IF(ISERROR(MATCH($I2377,SorP!B:B,0)),"",INDIRECT("'SorP'!$A$"&amp;MATCH($N2377&amp;$I2377,SorP!C:C,0))))</f>
        <v/>
      </c>
      <c r="P2377" s="99"/>
      <c r="Q2377" s="74" t="str">
        <f t="shared" si="149"/>
        <v/>
      </c>
      <c r="R2377" s="74" t="b">
        <f t="shared" si="150"/>
        <v>1</v>
      </c>
      <c r="S2377" s="74" t="str">
        <f t="shared" si="151"/>
        <v/>
      </c>
    </row>
    <row r="2378" s="74" customFormat="1" ht="20.15" customHeight="1" spans="1:19">
      <c r="A2378" s="95"/>
      <c r="B2378" s="95"/>
      <c r="C2378" s="95"/>
      <c r="D2378" s="95"/>
      <c r="E2378" s="95"/>
      <c r="F2378" s="95"/>
      <c r="G2378" s="96"/>
      <c r="H2378" s="96"/>
      <c r="I2378" s="97"/>
      <c r="J2378" s="97"/>
      <c r="K2378" s="97"/>
      <c r="L2378" s="97"/>
      <c r="M2378" s="97"/>
      <c r="N2378" s="98" t="str">
        <f ca="1" t="shared" si="148"/>
        <v/>
      </c>
      <c r="O2378" s="98" t="str">
        <f ca="1">IF(A2378="","",IF(ISERROR(MATCH($I2378,SorP!B:B,0)),"",INDIRECT("'SorP'!$A$"&amp;MATCH($N2378&amp;$I2378,SorP!C:C,0))))</f>
        <v/>
      </c>
      <c r="P2378" s="99"/>
      <c r="Q2378" s="74" t="str">
        <f t="shared" si="149"/>
        <v/>
      </c>
      <c r="R2378" s="74" t="b">
        <f t="shared" si="150"/>
        <v>1</v>
      </c>
      <c r="S2378" s="74" t="str">
        <f t="shared" si="151"/>
        <v/>
      </c>
    </row>
    <row r="2379" s="74" customFormat="1" ht="20.15" customHeight="1" spans="1:19">
      <c r="A2379" s="95"/>
      <c r="B2379" s="95"/>
      <c r="C2379" s="95"/>
      <c r="D2379" s="95"/>
      <c r="E2379" s="95"/>
      <c r="F2379" s="95"/>
      <c r="G2379" s="96"/>
      <c r="H2379" s="96"/>
      <c r="I2379" s="97"/>
      <c r="J2379" s="97"/>
      <c r="K2379" s="97"/>
      <c r="L2379" s="97"/>
      <c r="M2379" s="97"/>
      <c r="N2379" s="98" t="str">
        <f ca="1" t="shared" si="148"/>
        <v/>
      </c>
      <c r="O2379" s="98" t="str">
        <f ca="1">IF(A2379="","",IF(ISERROR(MATCH($I2379,SorP!B:B,0)),"",INDIRECT("'SorP'!$A$"&amp;MATCH($N2379&amp;$I2379,SorP!C:C,0))))</f>
        <v/>
      </c>
      <c r="P2379" s="99"/>
      <c r="Q2379" s="74" t="str">
        <f t="shared" si="149"/>
        <v/>
      </c>
      <c r="R2379" s="74" t="b">
        <f t="shared" si="150"/>
        <v>1</v>
      </c>
      <c r="S2379" s="74" t="str">
        <f t="shared" si="151"/>
        <v/>
      </c>
    </row>
    <row r="2380" s="74" customFormat="1" ht="20.15" customHeight="1" spans="1:19">
      <c r="A2380" s="95"/>
      <c r="B2380" s="95"/>
      <c r="C2380" s="95"/>
      <c r="D2380" s="95"/>
      <c r="E2380" s="95"/>
      <c r="F2380" s="95"/>
      <c r="G2380" s="96"/>
      <c r="H2380" s="96"/>
      <c r="I2380" s="97"/>
      <c r="J2380" s="97"/>
      <c r="K2380" s="97"/>
      <c r="L2380" s="97"/>
      <c r="M2380" s="97"/>
      <c r="N2380" s="98" t="str">
        <f ca="1" t="shared" si="148"/>
        <v/>
      </c>
      <c r="O2380" s="98" t="str">
        <f ca="1">IF(A2380="","",IF(ISERROR(MATCH($I2380,SorP!B:B,0)),"",INDIRECT("'SorP'!$A$"&amp;MATCH($N2380&amp;$I2380,SorP!C:C,0))))</f>
        <v/>
      </c>
      <c r="P2380" s="99"/>
      <c r="Q2380" s="74" t="str">
        <f t="shared" si="149"/>
        <v/>
      </c>
      <c r="R2380" s="74" t="b">
        <f t="shared" si="150"/>
        <v>1</v>
      </c>
      <c r="S2380" s="74" t="str">
        <f t="shared" si="151"/>
        <v/>
      </c>
    </row>
    <row r="2381" s="74" customFormat="1" ht="20.15" customHeight="1" spans="1:19">
      <c r="A2381" s="95"/>
      <c r="B2381" s="95"/>
      <c r="C2381" s="95"/>
      <c r="D2381" s="95"/>
      <c r="E2381" s="95"/>
      <c r="F2381" s="95"/>
      <c r="G2381" s="96"/>
      <c r="H2381" s="96"/>
      <c r="I2381" s="97"/>
      <c r="J2381" s="97"/>
      <c r="K2381" s="97"/>
      <c r="L2381" s="97"/>
      <c r="M2381" s="97"/>
      <c r="N2381" s="98" t="str">
        <f ca="1" t="shared" si="148"/>
        <v/>
      </c>
      <c r="O2381" s="98" t="str">
        <f ca="1">IF(A2381="","",IF(ISERROR(MATCH($I2381,SorP!B:B,0)),"",INDIRECT("'SorP'!$A$"&amp;MATCH($N2381&amp;$I2381,SorP!C:C,0))))</f>
        <v/>
      </c>
      <c r="P2381" s="99"/>
      <c r="Q2381" s="74" t="str">
        <f t="shared" si="149"/>
        <v/>
      </c>
      <c r="R2381" s="74" t="b">
        <f t="shared" si="150"/>
        <v>1</v>
      </c>
      <c r="S2381" s="74" t="str">
        <f t="shared" si="151"/>
        <v/>
      </c>
    </row>
    <row r="2382" s="74" customFormat="1" ht="20.15" customHeight="1" spans="1:19">
      <c r="A2382" s="95"/>
      <c r="B2382" s="95"/>
      <c r="C2382" s="95"/>
      <c r="D2382" s="95"/>
      <c r="E2382" s="95"/>
      <c r="F2382" s="95"/>
      <c r="G2382" s="96"/>
      <c r="H2382" s="96"/>
      <c r="I2382" s="97"/>
      <c r="J2382" s="97"/>
      <c r="K2382" s="97"/>
      <c r="L2382" s="97"/>
      <c r="M2382" s="97"/>
      <c r="N2382" s="98" t="str">
        <f ca="1" t="shared" si="148"/>
        <v/>
      </c>
      <c r="O2382" s="98" t="str">
        <f ca="1">IF(A2382="","",IF(ISERROR(MATCH($I2382,SorP!B:B,0)),"",INDIRECT("'SorP'!$A$"&amp;MATCH($N2382&amp;$I2382,SorP!C:C,0))))</f>
        <v/>
      </c>
      <c r="P2382" s="99"/>
      <c r="Q2382" s="74" t="str">
        <f t="shared" si="149"/>
        <v/>
      </c>
      <c r="R2382" s="74" t="b">
        <f t="shared" si="150"/>
        <v>1</v>
      </c>
      <c r="S2382" s="74" t="str">
        <f t="shared" si="151"/>
        <v/>
      </c>
    </row>
    <row r="2383" s="74" customFormat="1" ht="20.15" customHeight="1" spans="1:19">
      <c r="A2383" s="95"/>
      <c r="B2383" s="95"/>
      <c r="C2383" s="95"/>
      <c r="D2383" s="95"/>
      <c r="E2383" s="95"/>
      <c r="F2383" s="95"/>
      <c r="G2383" s="96"/>
      <c r="H2383" s="96"/>
      <c r="I2383" s="97"/>
      <c r="J2383" s="97"/>
      <c r="K2383" s="97"/>
      <c r="L2383" s="97"/>
      <c r="M2383" s="97"/>
      <c r="N2383" s="98" t="str">
        <f ca="1" t="shared" si="148"/>
        <v/>
      </c>
      <c r="O2383" s="98" t="str">
        <f ca="1">IF(A2383="","",IF(ISERROR(MATCH($I2383,SorP!B:B,0)),"",INDIRECT("'SorP'!$A$"&amp;MATCH($N2383&amp;$I2383,SorP!C:C,0))))</f>
        <v/>
      </c>
      <c r="P2383" s="99"/>
      <c r="Q2383" s="74" t="str">
        <f t="shared" si="149"/>
        <v/>
      </c>
      <c r="R2383" s="74" t="b">
        <f t="shared" si="150"/>
        <v>1</v>
      </c>
      <c r="S2383" s="74" t="str">
        <f t="shared" si="151"/>
        <v/>
      </c>
    </row>
    <row r="2384" s="74" customFormat="1" ht="20.15" customHeight="1" spans="1:19">
      <c r="A2384" s="95"/>
      <c r="B2384" s="95"/>
      <c r="C2384" s="95"/>
      <c r="D2384" s="95"/>
      <c r="E2384" s="95"/>
      <c r="F2384" s="95"/>
      <c r="G2384" s="96"/>
      <c r="H2384" s="96"/>
      <c r="I2384" s="97"/>
      <c r="J2384" s="97"/>
      <c r="K2384" s="97"/>
      <c r="L2384" s="97"/>
      <c r="M2384" s="97"/>
      <c r="N2384" s="98" t="str">
        <f ca="1" t="shared" si="148"/>
        <v/>
      </c>
      <c r="O2384" s="98" t="str">
        <f ca="1">IF(A2384="","",IF(ISERROR(MATCH($I2384,SorP!B:B,0)),"",INDIRECT("'SorP'!$A$"&amp;MATCH($N2384&amp;$I2384,SorP!C:C,0))))</f>
        <v/>
      </c>
      <c r="P2384" s="99"/>
      <c r="Q2384" s="74" t="str">
        <f t="shared" si="149"/>
        <v/>
      </c>
      <c r="R2384" s="74" t="b">
        <f t="shared" si="150"/>
        <v>1</v>
      </c>
      <c r="S2384" s="74" t="str">
        <f t="shared" si="151"/>
        <v/>
      </c>
    </row>
    <row r="2385" s="74" customFormat="1" ht="20.15" customHeight="1" spans="1:19">
      <c r="A2385" s="95"/>
      <c r="B2385" s="95"/>
      <c r="C2385" s="95"/>
      <c r="D2385" s="95"/>
      <c r="E2385" s="95"/>
      <c r="F2385" s="95"/>
      <c r="G2385" s="96"/>
      <c r="H2385" s="96"/>
      <c r="I2385" s="97"/>
      <c r="J2385" s="97"/>
      <c r="K2385" s="97"/>
      <c r="L2385" s="97"/>
      <c r="M2385" s="97"/>
      <c r="N2385" s="98" t="str">
        <f ca="1" t="shared" si="148"/>
        <v/>
      </c>
      <c r="O2385" s="98" t="str">
        <f ca="1">IF(A2385="","",IF(ISERROR(MATCH($I2385,SorP!B:B,0)),"",INDIRECT("'SorP'!$A$"&amp;MATCH($N2385&amp;$I2385,SorP!C:C,0))))</f>
        <v/>
      </c>
      <c r="P2385" s="99"/>
      <c r="Q2385" s="74" t="str">
        <f t="shared" si="149"/>
        <v/>
      </c>
      <c r="R2385" s="74" t="b">
        <f t="shared" si="150"/>
        <v>1</v>
      </c>
      <c r="S2385" s="74" t="str">
        <f t="shared" si="151"/>
        <v/>
      </c>
    </row>
    <row r="2386" s="74" customFormat="1" ht="20.15" customHeight="1" spans="1:19">
      <c r="A2386" s="95"/>
      <c r="B2386" s="95"/>
      <c r="C2386" s="95"/>
      <c r="D2386" s="95"/>
      <c r="E2386" s="95"/>
      <c r="F2386" s="95"/>
      <c r="G2386" s="96"/>
      <c r="H2386" s="96"/>
      <c r="I2386" s="97"/>
      <c r="J2386" s="97"/>
      <c r="K2386" s="97"/>
      <c r="L2386" s="97"/>
      <c r="M2386" s="97"/>
      <c r="N2386" s="98" t="str">
        <f ca="1" t="shared" si="148"/>
        <v/>
      </c>
      <c r="O2386" s="98" t="str">
        <f ca="1">IF(A2386="","",IF(ISERROR(MATCH($I2386,SorP!B:B,0)),"",INDIRECT("'SorP'!$A$"&amp;MATCH($N2386&amp;$I2386,SorP!C:C,0))))</f>
        <v/>
      </c>
      <c r="P2386" s="99"/>
      <c r="Q2386" s="74" t="str">
        <f t="shared" si="149"/>
        <v/>
      </c>
      <c r="R2386" s="74" t="b">
        <f t="shared" si="150"/>
        <v>1</v>
      </c>
      <c r="S2386" s="74" t="str">
        <f t="shared" si="151"/>
        <v/>
      </c>
    </row>
    <row r="2387" s="74" customFormat="1" ht="20.15" customHeight="1" spans="1:19">
      <c r="A2387" s="95"/>
      <c r="B2387" s="95"/>
      <c r="C2387" s="95"/>
      <c r="D2387" s="95"/>
      <c r="E2387" s="95"/>
      <c r="F2387" s="95"/>
      <c r="G2387" s="96"/>
      <c r="H2387" s="96"/>
      <c r="I2387" s="97"/>
      <c r="J2387" s="97"/>
      <c r="K2387" s="97"/>
      <c r="L2387" s="97"/>
      <c r="M2387" s="97"/>
      <c r="N2387" s="98" t="str">
        <f ca="1" t="shared" si="148"/>
        <v/>
      </c>
      <c r="O2387" s="98" t="str">
        <f ca="1">IF(A2387="","",IF(ISERROR(MATCH($I2387,SorP!B:B,0)),"",INDIRECT("'SorP'!$A$"&amp;MATCH($N2387&amp;$I2387,SorP!C:C,0))))</f>
        <v/>
      </c>
      <c r="P2387" s="99"/>
      <c r="Q2387" s="74" t="str">
        <f t="shared" si="149"/>
        <v/>
      </c>
      <c r="R2387" s="74" t="b">
        <f t="shared" si="150"/>
        <v>1</v>
      </c>
      <c r="S2387" s="74" t="str">
        <f t="shared" si="151"/>
        <v/>
      </c>
    </row>
    <row r="2388" s="74" customFormat="1" ht="20.15" customHeight="1" spans="1:19">
      <c r="A2388" s="95"/>
      <c r="B2388" s="95"/>
      <c r="C2388" s="95"/>
      <c r="D2388" s="95"/>
      <c r="E2388" s="95"/>
      <c r="F2388" s="95"/>
      <c r="G2388" s="96"/>
      <c r="H2388" s="96"/>
      <c r="I2388" s="97"/>
      <c r="J2388" s="97"/>
      <c r="K2388" s="97"/>
      <c r="L2388" s="97"/>
      <c r="M2388" s="97"/>
      <c r="N2388" s="98" t="str">
        <f ca="1" t="shared" si="148"/>
        <v/>
      </c>
      <c r="O2388" s="98" t="str">
        <f ca="1">IF(A2388="","",IF(ISERROR(MATCH($I2388,SorP!B:B,0)),"",INDIRECT("'SorP'!$A$"&amp;MATCH($N2388&amp;$I2388,SorP!C:C,0))))</f>
        <v/>
      </c>
      <c r="P2388" s="99"/>
      <c r="Q2388" s="74" t="str">
        <f t="shared" si="149"/>
        <v/>
      </c>
      <c r="R2388" s="74" t="b">
        <f t="shared" si="150"/>
        <v>1</v>
      </c>
      <c r="S2388" s="74" t="str">
        <f t="shared" si="151"/>
        <v/>
      </c>
    </row>
    <row r="2389" s="74" customFormat="1" ht="20.15" customHeight="1" spans="1:19">
      <c r="A2389" s="95"/>
      <c r="B2389" s="95"/>
      <c r="C2389" s="95"/>
      <c r="D2389" s="95"/>
      <c r="E2389" s="95"/>
      <c r="F2389" s="95"/>
      <c r="G2389" s="96"/>
      <c r="H2389" s="96"/>
      <c r="I2389" s="97"/>
      <c r="J2389" s="97"/>
      <c r="K2389" s="97"/>
      <c r="L2389" s="97"/>
      <c r="M2389" s="97"/>
      <c r="N2389" s="98" t="str">
        <f ca="1" t="shared" si="148"/>
        <v/>
      </c>
      <c r="O2389" s="98" t="str">
        <f ca="1">IF(A2389="","",IF(ISERROR(MATCH($I2389,SorP!B:B,0)),"",INDIRECT("'SorP'!$A$"&amp;MATCH($N2389&amp;$I2389,SorP!C:C,0))))</f>
        <v/>
      </c>
      <c r="P2389" s="99"/>
      <c r="Q2389" s="74" t="str">
        <f t="shared" si="149"/>
        <v/>
      </c>
      <c r="R2389" s="74" t="b">
        <f t="shared" si="150"/>
        <v>1</v>
      </c>
      <c r="S2389" s="74" t="str">
        <f t="shared" si="151"/>
        <v/>
      </c>
    </row>
    <row r="2390" s="74" customFormat="1" ht="20.15" customHeight="1" spans="1:19">
      <c r="A2390" s="95"/>
      <c r="B2390" s="95"/>
      <c r="C2390" s="95"/>
      <c r="D2390" s="95"/>
      <c r="E2390" s="95"/>
      <c r="F2390" s="95"/>
      <c r="G2390" s="96"/>
      <c r="H2390" s="96"/>
      <c r="I2390" s="97"/>
      <c r="J2390" s="97"/>
      <c r="K2390" s="97"/>
      <c r="L2390" s="97"/>
      <c r="M2390" s="97"/>
      <c r="N2390" s="98" t="str">
        <f ca="1" t="shared" si="148"/>
        <v/>
      </c>
      <c r="O2390" s="98" t="str">
        <f ca="1">IF(A2390="","",IF(ISERROR(MATCH($I2390,SorP!B:B,0)),"",INDIRECT("'SorP'!$A$"&amp;MATCH($N2390&amp;$I2390,SorP!C:C,0))))</f>
        <v/>
      </c>
      <c r="P2390" s="99"/>
      <c r="Q2390" s="74" t="str">
        <f t="shared" si="149"/>
        <v/>
      </c>
      <c r="R2390" s="74" t="b">
        <f t="shared" si="150"/>
        <v>1</v>
      </c>
      <c r="S2390" s="74" t="str">
        <f t="shared" si="151"/>
        <v/>
      </c>
    </row>
    <row r="2391" s="74" customFormat="1" ht="20.15" customHeight="1" spans="1:19">
      <c r="A2391" s="95"/>
      <c r="B2391" s="95"/>
      <c r="C2391" s="95"/>
      <c r="D2391" s="95"/>
      <c r="E2391" s="95"/>
      <c r="F2391" s="95"/>
      <c r="G2391" s="96"/>
      <c r="H2391" s="96"/>
      <c r="I2391" s="97"/>
      <c r="J2391" s="97"/>
      <c r="K2391" s="97"/>
      <c r="L2391" s="97"/>
      <c r="M2391" s="97"/>
      <c r="N2391" s="98" t="str">
        <f ca="1" t="shared" si="148"/>
        <v/>
      </c>
      <c r="O2391" s="98" t="str">
        <f ca="1">IF(A2391="","",IF(ISERROR(MATCH($I2391,SorP!B:B,0)),"",INDIRECT("'SorP'!$A$"&amp;MATCH($N2391&amp;$I2391,SorP!C:C,0))))</f>
        <v/>
      </c>
      <c r="P2391" s="99"/>
      <c r="Q2391" s="74" t="str">
        <f t="shared" si="149"/>
        <v/>
      </c>
      <c r="R2391" s="74" t="b">
        <f t="shared" si="150"/>
        <v>1</v>
      </c>
      <c r="S2391" s="74" t="str">
        <f t="shared" si="151"/>
        <v/>
      </c>
    </row>
    <row r="2392" s="74" customFormat="1" ht="20.15" customHeight="1" spans="1:19">
      <c r="A2392" s="95"/>
      <c r="B2392" s="95"/>
      <c r="C2392" s="95"/>
      <c r="D2392" s="95"/>
      <c r="E2392" s="95"/>
      <c r="F2392" s="95"/>
      <c r="G2392" s="96"/>
      <c r="H2392" s="96"/>
      <c r="I2392" s="97"/>
      <c r="J2392" s="97"/>
      <c r="K2392" s="97"/>
      <c r="L2392" s="97"/>
      <c r="M2392" s="97"/>
      <c r="N2392" s="98" t="str">
        <f ca="1" t="shared" si="148"/>
        <v/>
      </c>
      <c r="O2392" s="98" t="str">
        <f ca="1">IF(A2392="","",IF(ISERROR(MATCH($I2392,SorP!B:B,0)),"",INDIRECT("'SorP'!$A$"&amp;MATCH($N2392&amp;$I2392,SorP!C:C,0))))</f>
        <v/>
      </c>
      <c r="P2392" s="99"/>
      <c r="Q2392" s="74" t="str">
        <f t="shared" si="149"/>
        <v/>
      </c>
      <c r="R2392" s="74" t="b">
        <f t="shared" si="150"/>
        <v>1</v>
      </c>
      <c r="S2392" s="74" t="str">
        <f t="shared" si="151"/>
        <v/>
      </c>
    </row>
    <row r="2393" s="74" customFormat="1" ht="20.15" customHeight="1" spans="1:19">
      <c r="A2393" s="95"/>
      <c r="B2393" s="95"/>
      <c r="C2393" s="95"/>
      <c r="D2393" s="95"/>
      <c r="E2393" s="95"/>
      <c r="F2393" s="95"/>
      <c r="G2393" s="96"/>
      <c r="H2393" s="96"/>
      <c r="I2393" s="97"/>
      <c r="J2393" s="97"/>
      <c r="K2393" s="97"/>
      <c r="L2393" s="97"/>
      <c r="M2393" s="97"/>
      <c r="N2393" s="98" t="str">
        <f ca="1" t="shared" si="148"/>
        <v/>
      </c>
      <c r="O2393" s="98" t="str">
        <f ca="1">IF(A2393="","",IF(ISERROR(MATCH($I2393,SorP!B:B,0)),"",INDIRECT("'SorP'!$A$"&amp;MATCH($N2393&amp;$I2393,SorP!C:C,0))))</f>
        <v/>
      </c>
      <c r="P2393" s="99"/>
      <c r="Q2393" s="74" t="str">
        <f t="shared" si="149"/>
        <v/>
      </c>
      <c r="R2393" s="74" t="b">
        <f t="shared" si="150"/>
        <v>1</v>
      </c>
      <c r="S2393" s="74" t="str">
        <f t="shared" si="151"/>
        <v/>
      </c>
    </row>
    <row r="2394" s="74" customFormat="1" ht="20.15" customHeight="1" spans="1:19">
      <c r="A2394" s="95"/>
      <c r="B2394" s="95"/>
      <c r="C2394" s="95"/>
      <c r="D2394" s="95"/>
      <c r="E2394" s="95"/>
      <c r="F2394" s="95"/>
      <c r="G2394" s="96"/>
      <c r="H2394" s="96"/>
      <c r="I2394" s="97"/>
      <c r="J2394" s="97"/>
      <c r="K2394" s="97"/>
      <c r="L2394" s="97"/>
      <c r="M2394" s="97"/>
      <c r="N2394" s="98" t="str">
        <f ca="1" t="shared" si="148"/>
        <v/>
      </c>
      <c r="O2394" s="98" t="str">
        <f ca="1">IF(A2394="","",IF(ISERROR(MATCH($I2394,SorP!B:B,0)),"",INDIRECT("'SorP'!$A$"&amp;MATCH($N2394&amp;$I2394,SorP!C:C,0))))</f>
        <v/>
      </c>
      <c r="P2394" s="99"/>
      <c r="Q2394" s="74" t="str">
        <f t="shared" si="149"/>
        <v/>
      </c>
      <c r="R2394" s="74" t="b">
        <f t="shared" si="150"/>
        <v>1</v>
      </c>
      <c r="S2394" s="74" t="str">
        <f t="shared" si="151"/>
        <v/>
      </c>
    </row>
    <row r="2395" s="74" customFormat="1" ht="20.15" customHeight="1" spans="1:19">
      <c r="A2395" s="95"/>
      <c r="B2395" s="95"/>
      <c r="C2395" s="95"/>
      <c r="D2395" s="95"/>
      <c r="E2395" s="95"/>
      <c r="F2395" s="95"/>
      <c r="G2395" s="96"/>
      <c r="H2395" s="96"/>
      <c r="I2395" s="97"/>
      <c r="J2395" s="97"/>
      <c r="K2395" s="97"/>
      <c r="L2395" s="97"/>
      <c r="M2395" s="97"/>
      <c r="N2395" s="98" t="str">
        <f ca="1" t="shared" si="148"/>
        <v/>
      </c>
      <c r="O2395" s="98" t="str">
        <f ca="1">IF(A2395="","",IF(ISERROR(MATCH($I2395,SorP!B:B,0)),"",INDIRECT("'SorP'!$A$"&amp;MATCH($N2395&amp;$I2395,SorP!C:C,0))))</f>
        <v/>
      </c>
      <c r="P2395" s="99"/>
      <c r="Q2395" s="74" t="str">
        <f t="shared" si="149"/>
        <v/>
      </c>
      <c r="R2395" s="74" t="b">
        <f t="shared" si="150"/>
        <v>1</v>
      </c>
      <c r="S2395" s="74" t="str">
        <f t="shared" si="151"/>
        <v/>
      </c>
    </row>
    <row r="2396" s="74" customFormat="1" ht="20.15" customHeight="1" spans="1:19">
      <c r="A2396" s="95"/>
      <c r="B2396" s="95"/>
      <c r="C2396" s="95"/>
      <c r="D2396" s="95"/>
      <c r="E2396" s="95"/>
      <c r="F2396" s="95"/>
      <c r="G2396" s="96"/>
      <c r="H2396" s="96"/>
      <c r="I2396" s="97"/>
      <c r="J2396" s="97"/>
      <c r="K2396" s="97"/>
      <c r="L2396" s="97"/>
      <c r="M2396" s="97"/>
      <c r="N2396" s="98" t="str">
        <f ca="1" t="shared" si="148"/>
        <v/>
      </c>
      <c r="O2396" s="98" t="str">
        <f ca="1">IF(A2396="","",IF(ISERROR(MATCH($I2396,SorP!B:B,0)),"",INDIRECT("'SorP'!$A$"&amp;MATCH($N2396&amp;$I2396,SorP!C:C,0))))</f>
        <v/>
      </c>
      <c r="P2396" s="99"/>
      <c r="Q2396" s="74" t="str">
        <f t="shared" si="149"/>
        <v/>
      </c>
      <c r="R2396" s="74" t="b">
        <f t="shared" si="150"/>
        <v>1</v>
      </c>
      <c r="S2396" s="74" t="str">
        <f t="shared" si="151"/>
        <v/>
      </c>
    </row>
    <row r="2397" s="74" customFormat="1" ht="20.15" customHeight="1" spans="1:19">
      <c r="A2397" s="95"/>
      <c r="B2397" s="95"/>
      <c r="C2397" s="95"/>
      <c r="D2397" s="95"/>
      <c r="E2397" s="95"/>
      <c r="F2397" s="95"/>
      <c r="G2397" s="96"/>
      <c r="H2397" s="96"/>
      <c r="I2397" s="97"/>
      <c r="J2397" s="97"/>
      <c r="K2397" s="97"/>
      <c r="L2397" s="97"/>
      <c r="M2397" s="97"/>
      <c r="N2397" s="98" t="str">
        <f ca="1" t="shared" si="148"/>
        <v/>
      </c>
      <c r="O2397" s="98" t="str">
        <f ca="1">IF(A2397="","",IF(ISERROR(MATCH($I2397,SorP!B:B,0)),"",INDIRECT("'SorP'!$A$"&amp;MATCH($N2397&amp;$I2397,SorP!C:C,0))))</f>
        <v/>
      </c>
      <c r="P2397" s="99"/>
      <c r="Q2397" s="74" t="str">
        <f t="shared" si="149"/>
        <v/>
      </c>
      <c r="R2397" s="74" t="b">
        <f t="shared" si="150"/>
        <v>1</v>
      </c>
      <c r="S2397" s="74" t="str">
        <f t="shared" si="151"/>
        <v/>
      </c>
    </row>
    <row r="2398" s="74" customFormat="1" ht="20.15" customHeight="1" spans="1:19">
      <c r="A2398" s="95"/>
      <c r="B2398" s="95"/>
      <c r="C2398" s="95"/>
      <c r="D2398" s="95"/>
      <c r="E2398" s="95"/>
      <c r="F2398" s="95"/>
      <c r="G2398" s="96"/>
      <c r="H2398" s="96"/>
      <c r="I2398" s="97"/>
      <c r="J2398" s="97"/>
      <c r="K2398" s="97"/>
      <c r="L2398" s="97"/>
      <c r="M2398" s="97"/>
      <c r="N2398" s="98" t="str">
        <f ca="1" t="shared" si="148"/>
        <v/>
      </c>
      <c r="O2398" s="98" t="str">
        <f ca="1">IF(A2398="","",IF(ISERROR(MATCH($I2398,SorP!B:B,0)),"",INDIRECT("'SorP'!$A$"&amp;MATCH($N2398&amp;$I2398,SorP!C:C,0))))</f>
        <v/>
      </c>
      <c r="P2398" s="99"/>
      <c r="Q2398" s="74" t="str">
        <f t="shared" si="149"/>
        <v/>
      </c>
      <c r="R2398" s="74" t="b">
        <f t="shared" si="150"/>
        <v>1</v>
      </c>
      <c r="S2398" s="74" t="str">
        <f t="shared" si="151"/>
        <v/>
      </c>
    </row>
    <row r="2399" s="74" customFormat="1" ht="20.15" customHeight="1" spans="1:19">
      <c r="A2399" s="95"/>
      <c r="B2399" s="95"/>
      <c r="C2399" s="95"/>
      <c r="D2399" s="95"/>
      <c r="E2399" s="95"/>
      <c r="F2399" s="95"/>
      <c r="G2399" s="96"/>
      <c r="H2399" s="96"/>
      <c r="I2399" s="97"/>
      <c r="J2399" s="97"/>
      <c r="K2399" s="97"/>
      <c r="L2399" s="97"/>
      <c r="M2399" s="97"/>
      <c r="N2399" s="98" t="str">
        <f ca="1" t="shared" si="148"/>
        <v/>
      </c>
      <c r="O2399" s="98" t="str">
        <f ca="1">IF(A2399="","",IF(ISERROR(MATCH($I2399,SorP!B:B,0)),"",INDIRECT("'SorP'!$A$"&amp;MATCH($N2399&amp;$I2399,SorP!C:C,0))))</f>
        <v/>
      </c>
      <c r="P2399" s="99"/>
      <c r="Q2399" s="74" t="str">
        <f t="shared" si="149"/>
        <v/>
      </c>
      <c r="R2399" s="74" t="b">
        <f t="shared" si="150"/>
        <v>1</v>
      </c>
      <c r="S2399" s="74" t="str">
        <f t="shared" si="151"/>
        <v/>
      </c>
    </row>
    <row r="2400" s="74" customFormat="1" ht="20.15" customHeight="1" spans="1:19">
      <c r="A2400" s="95"/>
      <c r="B2400" s="95"/>
      <c r="C2400" s="95"/>
      <c r="D2400" s="95"/>
      <c r="E2400" s="95"/>
      <c r="F2400" s="95"/>
      <c r="G2400" s="96"/>
      <c r="H2400" s="96"/>
      <c r="I2400" s="97"/>
      <c r="J2400" s="97"/>
      <c r="K2400" s="97"/>
      <c r="L2400" s="97"/>
      <c r="M2400" s="97"/>
      <c r="N2400" s="98" t="str">
        <f ca="1" t="shared" si="148"/>
        <v/>
      </c>
      <c r="O2400" s="98" t="str">
        <f ca="1">IF(A2400="","",IF(ISERROR(MATCH($I2400,SorP!B:B,0)),"",INDIRECT("'SorP'!$A$"&amp;MATCH($N2400&amp;$I2400,SorP!C:C,0))))</f>
        <v/>
      </c>
      <c r="P2400" s="99"/>
      <c r="Q2400" s="74" t="str">
        <f t="shared" si="149"/>
        <v/>
      </c>
      <c r="R2400" s="74" t="b">
        <f t="shared" si="150"/>
        <v>1</v>
      </c>
      <c r="S2400" s="74" t="str">
        <f t="shared" si="151"/>
        <v/>
      </c>
    </row>
    <row r="2401" s="74" customFormat="1" ht="20.15" customHeight="1" spans="1:19">
      <c r="A2401" s="95"/>
      <c r="B2401" s="95"/>
      <c r="C2401" s="95"/>
      <c r="D2401" s="95"/>
      <c r="E2401" s="95"/>
      <c r="F2401" s="95"/>
      <c r="G2401" s="96"/>
      <c r="H2401" s="96"/>
      <c r="I2401" s="97"/>
      <c r="J2401" s="97"/>
      <c r="K2401" s="97"/>
      <c r="L2401" s="97"/>
      <c r="M2401" s="97"/>
      <c r="N2401" s="98" t="str">
        <f ca="1" t="shared" si="148"/>
        <v/>
      </c>
      <c r="O2401" s="98" t="str">
        <f ca="1">IF(A2401="","",IF(ISERROR(MATCH($I2401,SorP!B:B,0)),"",INDIRECT("'SorP'!$A$"&amp;MATCH($N2401&amp;$I2401,SorP!C:C,0))))</f>
        <v/>
      </c>
      <c r="P2401" s="99"/>
      <c r="Q2401" s="74" t="str">
        <f t="shared" si="149"/>
        <v/>
      </c>
      <c r="R2401" s="74" t="b">
        <f t="shared" si="150"/>
        <v>1</v>
      </c>
      <c r="S2401" s="74" t="str">
        <f t="shared" si="151"/>
        <v/>
      </c>
    </row>
    <row r="2402" s="74" customFormat="1" ht="20.15" customHeight="1" spans="1:19">
      <c r="A2402" s="95"/>
      <c r="B2402" s="95"/>
      <c r="C2402" s="95"/>
      <c r="D2402" s="95"/>
      <c r="E2402" s="95"/>
      <c r="F2402" s="95"/>
      <c r="G2402" s="96"/>
      <c r="H2402" s="96"/>
      <c r="I2402" s="97"/>
      <c r="J2402" s="97"/>
      <c r="K2402" s="97"/>
      <c r="L2402" s="97"/>
      <c r="M2402" s="97"/>
      <c r="N2402" s="98" t="str">
        <f ca="1" t="shared" si="148"/>
        <v/>
      </c>
      <c r="O2402" s="98" t="str">
        <f ca="1">IF(A2402="","",IF(ISERROR(MATCH($I2402,SorP!B:B,0)),"",INDIRECT("'SorP'!$A$"&amp;MATCH($N2402&amp;$I2402,SorP!C:C,0))))</f>
        <v/>
      </c>
      <c r="P2402" s="99"/>
      <c r="Q2402" s="74" t="str">
        <f t="shared" si="149"/>
        <v/>
      </c>
      <c r="R2402" s="74" t="b">
        <f t="shared" si="150"/>
        <v>1</v>
      </c>
      <c r="S2402" s="74" t="str">
        <f t="shared" si="151"/>
        <v/>
      </c>
    </row>
    <row r="2403" s="74" customFormat="1" ht="20.15" customHeight="1" spans="1:19">
      <c r="A2403" s="95"/>
      <c r="B2403" s="95"/>
      <c r="C2403" s="95"/>
      <c r="D2403" s="95"/>
      <c r="E2403" s="95"/>
      <c r="F2403" s="95"/>
      <c r="G2403" s="96"/>
      <c r="H2403" s="96"/>
      <c r="I2403" s="97"/>
      <c r="J2403" s="97"/>
      <c r="K2403" s="97"/>
      <c r="L2403" s="97"/>
      <c r="M2403" s="97"/>
      <c r="N2403" s="98" t="str">
        <f ca="1" t="shared" si="148"/>
        <v/>
      </c>
      <c r="O2403" s="98" t="str">
        <f ca="1">IF(A2403="","",IF(ISERROR(MATCH($I2403,SorP!B:B,0)),"",INDIRECT("'SorP'!$A$"&amp;MATCH($N2403&amp;$I2403,SorP!C:C,0))))</f>
        <v/>
      </c>
      <c r="P2403" s="99"/>
      <c r="Q2403" s="74" t="str">
        <f t="shared" si="149"/>
        <v/>
      </c>
      <c r="R2403" s="74" t="b">
        <f t="shared" si="150"/>
        <v>1</v>
      </c>
      <c r="S2403" s="74" t="str">
        <f t="shared" si="151"/>
        <v/>
      </c>
    </row>
    <row r="2404" s="74" customFormat="1" ht="20.15" customHeight="1" spans="1:19">
      <c r="A2404" s="95"/>
      <c r="B2404" s="95"/>
      <c r="C2404" s="95"/>
      <c r="D2404" s="95"/>
      <c r="E2404" s="95"/>
      <c r="F2404" s="95"/>
      <c r="G2404" s="96"/>
      <c r="H2404" s="96"/>
      <c r="I2404" s="97"/>
      <c r="J2404" s="97"/>
      <c r="K2404" s="97"/>
      <c r="L2404" s="97"/>
      <c r="M2404" s="97"/>
      <c r="N2404" s="98" t="str">
        <f ca="1" t="shared" si="148"/>
        <v/>
      </c>
      <c r="O2404" s="98" t="str">
        <f ca="1">IF(A2404="","",IF(ISERROR(MATCH($I2404,SorP!B:B,0)),"",INDIRECT("'SorP'!$A$"&amp;MATCH($N2404&amp;$I2404,SorP!C:C,0))))</f>
        <v/>
      </c>
      <c r="P2404" s="99"/>
      <c r="Q2404" s="74" t="str">
        <f t="shared" si="149"/>
        <v/>
      </c>
      <c r="R2404" s="74" t="b">
        <f t="shared" si="150"/>
        <v>1</v>
      </c>
      <c r="S2404" s="74" t="str">
        <f t="shared" si="151"/>
        <v/>
      </c>
    </row>
    <row r="2405" s="74" customFormat="1" ht="20.15" customHeight="1" spans="1:19">
      <c r="A2405" s="95"/>
      <c r="B2405" s="95"/>
      <c r="C2405" s="95"/>
      <c r="D2405" s="95"/>
      <c r="E2405" s="95"/>
      <c r="F2405" s="95"/>
      <c r="G2405" s="96"/>
      <c r="H2405" s="96"/>
      <c r="I2405" s="97"/>
      <c r="J2405" s="97"/>
      <c r="K2405" s="97"/>
      <c r="L2405" s="97"/>
      <c r="M2405" s="97"/>
      <c r="N2405" s="98" t="str">
        <f ca="1" t="shared" si="148"/>
        <v/>
      </c>
      <c r="O2405" s="98" t="str">
        <f ca="1">IF(A2405="","",IF(ISERROR(MATCH($I2405,SorP!B:B,0)),"",INDIRECT("'SorP'!$A$"&amp;MATCH($N2405&amp;$I2405,SorP!C:C,0))))</f>
        <v/>
      </c>
      <c r="P2405" s="99"/>
      <c r="Q2405" s="74" t="str">
        <f t="shared" si="149"/>
        <v/>
      </c>
      <c r="R2405" s="74" t="b">
        <f t="shared" si="150"/>
        <v>1</v>
      </c>
      <c r="S2405" s="74" t="str">
        <f t="shared" si="151"/>
        <v/>
      </c>
    </row>
    <row r="2406" s="74" customFormat="1" ht="20.15" customHeight="1" spans="1:19">
      <c r="A2406" s="95"/>
      <c r="B2406" s="95"/>
      <c r="C2406" s="95"/>
      <c r="D2406" s="95"/>
      <c r="E2406" s="95"/>
      <c r="F2406" s="95"/>
      <c r="G2406" s="96"/>
      <c r="H2406" s="96"/>
      <c r="I2406" s="97"/>
      <c r="J2406" s="97"/>
      <c r="K2406" s="97"/>
      <c r="L2406" s="97"/>
      <c r="M2406" s="97"/>
      <c r="N2406" s="98" t="str">
        <f ca="1" t="shared" si="148"/>
        <v/>
      </c>
      <c r="O2406" s="98" t="str">
        <f ca="1">IF(A2406="","",IF(ISERROR(MATCH($I2406,SorP!B:B,0)),"",INDIRECT("'SorP'!$A$"&amp;MATCH($N2406&amp;$I2406,SorP!C:C,0))))</f>
        <v/>
      </c>
      <c r="P2406" s="99"/>
      <c r="Q2406" s="74" t="str">
        <f t="shared" si="149"/>
        <v/>
      </c>
      <c r="R2406" s="74" t="b">
        <f t="shared" si="150"/>
        <v>1</v>
      </c>
      <c r="S2406" s="74" t="str">
        <f t="shared" si="151"/>
        <v/>
      </c>
    </row>
    <row r="2407" s="74" customFormat="1" ht="20.15" customHeight="1" spans="1:19">
      <c r="A2407" s="95"/>
      <c r="B2407" s="95"/>
      <c r="C2407" s="95"/>
      <c r="D2407" s="95"/>
      <c r="E2407" s="95"/>
      <c r="F2407" s="95"/>
      <c r="G2407" s="96"/>
      <c r="H2407" s="96"/>
      <c r="I2407" s="97"/>
      <c r="J2407" s="97"/>
      <c r="K2407" s="97"/>
      <c r="L2407" s="97"/>
      <c r="M2407" s="97"/>
      <c r="N2407" s="98" t="str">
        <f ca="1" t="shared" si="148"/>
        <v/>
      </c>
      <c r="O2407" s="98" t="str">
        <f ca="1">IF(A2407="","",IF(ISERROR(MATCH($I2407,SorP!B:B,0)),"",INDIRECT("'SorP'!$A$"&amp;MATCH($N2407&amp;$I2407,SorP!C:C,0))))</f>
        <v/>
      </c>
      <c r="P2407" s="99"/>
      <c r="Q2407" s="74" t="str">
        <f t="shared" si="149"/>
        <v/>
      </c>
      <c r="R2407" s="74" t="b">
        <f t="shared" si="150"/>
        <v>1</v>
      </c>
      <c r="S2407" s="74" t="str">
        <f t="shared" si="151"/>
        <v/>
      </c>
    </row>
    <row r="2408" s="74" customFormat="1" ht="20.15" customHeight="1" spans="1:19">
      <c r="A2408" s="95"/>
      <c r="B2408" s="95"/>
      <c r="C2408" s="95"/>
      <c r="D2408" s="95"/>
      <c r="E2408" s="95"/>
      <c r="F2408" s="95"/>
      <c r="G2408" s="96"/>
      <c r="H2408" s="96"/>
      <c r="I2408" s="97"/>
      <c r="J2408" s="97"/>
      <c r="K2408" s="97"/>
      <c r="L2408" s="97"/>
      <c r="M2408" s="97"/>
      <c r="N2408" s="98" t="str">
        <f ca="1" t="shared" si="148"/>
        <v/>
      </c>
      <c r="O2408" s="98" t="str">
        <f ca="1">IF(A2408="","",IF(ISERROR(MATCH($I2408,SorP!B:B,0)),"",INDIRECT("'SorP'!$A$"&amp;MATCH($N2408&amp;$I2408,SorP!C:C,0))))</f>
        <v/>
      </c>
      <c r="P2408" s="99"/>
      <c r="Q2408" s="74" t="str">
        <f t="shared" si="149"/>
        <v/>
      </c>
      <c r="R2408" s="74" t="b">
        <f t="shared" si="150"/>
        <v>1</v>
      </c>
      <c r="S2408" s="74" t="str">
        <f t="shared" si="151"/>
        <v/>
      </c>
    </row>
    <row r="2409" s="74" customFormat="1" ht="20.15" customHeight="1" spans="1:19">
      <c r="A2409" s="95"/>
      <c r="B2409" s="95"/>
      <c r="C2409" s="95"/>
      <c r="D2409" s="95"/>
      <c r="E2409" s="95"/>
      <c r="F2409" s="95"/>
      <c r="G2409" s="96"/>
      <c r="H2409" s="96"/>
      <c r="I2409" s="97"/>
      <c r="J2409" s="97"/>
      <c r="K2409" s="97"/>
      <c r="L2409" s="97"/>
      <c r="M2409" s="97"/>
      <c r="N2409" s="98" t="str">
        <f ca="1" t="shared" si="148"/>
        <v/>
      </c>
      <c r="O2409" s="98" t="str">
        <f ca="1">IF(A2409="","",IF(ISERROR(MATCH($I2409,SorP!B:B,0)),"",INDIRECT("'SorP'!$A$"&amp;MATCH($N2409&amp;$I2409,SorP!C:C,0))))</f>
        <v/>
      </c>
      <c r="P2409" s="99"/>
      <c r="Q2409" s="74" t="str">
        <f t="shared" si="149"/>
        <v/>
      </c>
      <c r="R2409" s="74" t="b">
        <f t="shared" si="150"/>
        <v>1</v>
      </c>
      <c r="S2409" s="74" t="str">
        <f t="shared" si="151"/>
        <v/>
      </c>
    </row>
    <row r="2410" s="74" customFormat="1" ht="20.15" customHeight="1" spans="1:19">
      <c r="A2410" s="95"/>
      <c r="B2410" s="95"/>
      <c r="C2410" s="95"/>
      <c r="D2410" s="95"/>
      <c r="E2410" s="95"/>
      <c r="F2410" s="95"/>
      <c r="G2410" s="96"/>
      <c r="H2410" s="96"/>
      <c r="I2410" s="97"/>
      <c r="J2410" s="97"/>
      <c r="K2410" s="97"/>
      <c r="L2410" s="97"/>
      <c r="M2410" s="97"/>
      <c r="N2410" s="98" t="str">
        <f ca="1" t="shared" si="148"/>
        <v/>
      </c>
      <c r="O2410" s="98" t="str">
        <f ca="1">IF(A2410="","",IF(ISERROR(MATCH($I2410,SorP!B:B,0)),"",INDIRECT("'SorP'!$A$"&amp;MATCH($N2410&amp;$I2410,SorP!C:C,0))))</f>
        <v/>
      </c>
      <c r="P2410" s="99"/>
      <c r="Q2410" s="74" t="str">
        <f t="shared" si="149"/>
        <v/>
      </c>
      <c r="R2410" s="74" t="b">
        <f t="shared" si="150"/>
        <v>1</v>
      </c>
      <c r="S2410" s="74" t="str">
        <f t="shared" si="151"/>
        <v/>
      </c>
    </row>
    <row r="2411" s="74" customFormat="1" ht="20.15" customHeight="1" spans="1:19">
      <c r="A2411" s="95"/>
      <c r="B2411" s="95"/>
      <c r="C2411" s="95"/>
      <c r="D2411" s="95"/>
      <c r="E2411" s="95"/>
      <c r="F2411" s="95"/>
      <c r="G2411" s="96"/>
      <c r="H2411" s="96"/>
      <c r="I2411" s="97"/>
      <c r="J2411" s="97"/>
      <c r="K2411" s="97"/>
      <c r="L2411" s="97"/>
      <c r="M2411" s="97"/>
      <c r="N2411" s="98" t="str">
        <f ca="1" t="shared" si="148"/>
        <v/>
      </c>
      <c r="O2411" s="98" t="str">
        <f ca="1">IF(A2411="","",IF(ISERROR(MATCH($I2411,SorP!B:B,0)),"",INDIRECT("'SorP'!$A$"&amp;MATCH($N2411&amp;$I2411,SorP!C:C,0))))</f>
        <v/>
      </c>
      <c r="P2411" s="99"/>
      <c r="Q2411" s="74" t="str">
        <f t="shared" si="149"/>
        <v/>
      </c>
      <c r="R2411" s="74" t="b">
        <f t="shared" si="150"/>
        <v>1</v>
      </c>
      <c r="S2411" s="74" t="str">
        <f t="shared" si="151"/>
        <v/>
      </c>
    </row>
    <row r="2412" s="74" customFormat="1" ht="20.15" customHeight="1" spans="1:19">
      <c r="A2412" s="95"/>
      <c r="B2412" s="95"/>
      <c r="C2412" s="95"/>
      <c r="D2412" s="95"/>
      <c r="E2412" s="95"/>
      <c r="F2412" s="95"/>
      <c r="G2412" s="96"/>
      <c r="H2412" s="96"/>
      <c r="I2412" s="97"/>
      <c r="J2412" s="97"/>
      <c r="K2412" s="97"/>
      <c r="L2412" s="97"/>
      <c r="M2412" s="97"/>
      <c r="N2412" s="98" t="str">
        <f ca="1" t="shared" si="148"/>
        <v/>
      </c>
      <c r="O2412" s="98" t="str">
        <f ca="1">IF(A2412="","",IF(ISERROR(MATCH($I2412,SorP!B:B,0)),"",INDIRECT("'SorP'!$A$"&amp;MATCH($N2412&amp;$I2412,SorP!C:C,0))))</f>
        <v/>
      </c>
      <c r="P2412" s="99"/>
      <c r="Q2412" s="74" t="str">
        <f t="shared" si="149"/>
        <v/>
      </c>
      <c r="R2412" s="74" t="b">
        <f t="shared" si="150"/>
        <v>1</v>
      </c>
      <c r="S2412" s="74" t="str">
        <f t="shared" si="151"/>
        <v/>
      </c>
    </row>
    <row r="2413" s="74" customFormat="1" ht="20.15" customHeight="1" spans="1:19">
      <c r="A2413" s="95"/>
      <c r="B2413" s="95"/>
      <c r="C2413" s="95"/>
      <c r="D2413" s="95"/>
      <c r="E2413" s="95"/>
      <c r="F2413" s="95"/>
      <c r="G2413" s="96"/>
      <c r="H2413" s="96"/>
      <c r="I2413" s="97"/>
      <c r="J2413" s="97"/>
      <c r="K2413" s="97"/>
      <c r="L2413" s="97"/>
      <c r="M2413" s="97"/>
      <c r="N2413" s="98" t="str">
        <f ca="1" t="shared" si="148"/>
        <v/>
      </c>
      <c r="O2413" s="98" t="str">
        <f ca="1">IF(A2413="","",IF(ISERROR(MATCH($I2413,SorP!B:B,0)),"",INDIRECT("'SorP'!$A$"&amp;MATCH($N2413&amp;$I2413,SorP!C:C,0))))</f>
        <v/>
      </c>
      <c r="P2413" s="99"/>
      <c r="Q2413" s="74" t="str">
        <f t="shared" si="149"/>
        <v/>
      </c>
      <c r="R2413" s="74" t="b">
        <f t="shared" si="150"/>
        <v>1</v>
      </c>
      <c r="S2413" s="74" t="str">
        <f t="shared" si="151"/>
        <v/>
      </c>
    </row>
    <row r="2414" s="74" customFormat="1" ht="20.15" customHeight="1" spans="1:19">
      <c r="A2414" s="95"/>
      <c r="B2414" s="95"/>
      <c r="C2414" s="95"/>
      <c r="D2414" s="95"/>
      <c r="E2414" s="95"/>
      <c r="F2414" s="95"/>
      <c r="G2414" s="96"/>
      <c r="H2414" s="96"/>
      <c r="I2414" s="97"/>
      <c r="J2414" s="97"/>
      <c r="K2414" s="97"/>
      <c r="L2414" s="97"/>
      <c r="M2414" s="97"/>
      <c r="N2414" s="98" t="str">
        <f ca="1" t="shared" si="148"/>
        <v/>
      </c>
      <c r="O2414" s="98" t="str">
        <f ca="1">IF(A2414="","",IF(ISERROR(MATCH($I2414,SorP!B:B,0)),"",INDIRECT("'SorP'!$A$"&amp;MATCH($N2414&amp;$I2414,SorP!C:C,0))))</f>
        <v/>
      </c>
      <c r="P2414" s="99"/>
      <c r="Q2414" s="74" t="str">
        <f t="shared" si="149"/>
        <v/>
      </c>
      <c r="R2414" s="74" t="b">
        <f t="shared" si="150"/>
        <v>1</v>
      </c>
      <c r="S2414" s="74" t="str">
        <f t="shared" si="151"/>
        <v/>
      </c>
    </row>
    <row r="2415" s="74" customFormat="1" ht="20.15" customHeight="1" spans="1:19">
      <c r="A2415" s="95"/>
      <c r="B2415" s="95"/>
      <c r="C2415" s="95"/>
      <c r="D2415" s="95"/>
      <c r="E2415" s="95"/>
      <c r="F2415" s="95"/>
      <c r="G2415" s="96"/>
      <c r="H2415" s="96"/>
      <c r="I2415" s="97"/>
      <c r="J2415" s="97"/>
      <c r="K2415" s="97"/>
      <c r="L2415" s="97"/>
      <c r="M2415" s="97"/>
      <c r="N2415" s="98" t="str">
        <f ca="1" t="shared" si="148"/>
        <v/>
      </c>
      <c r="O2415" s="98" t="str">
        <f ca="1">IF(A2415="","",IF(ISERROR(MATCH($I2415,SorP!B:B,0)),"",INDIRECT("'SorP'!$A$"&amp;MATCH($N2415&amp;$I2415,SorP!C:C,0))))</f>
        <v/>
      </c>
      <c r="P2415" s="99"/>
      <c r="Q2415" s="74" t="str">
        <f t="shared" si="149"/>
        <v/>
      </c>
      <c r="R2415" s="74" t="b">
        <f t="shared" si="150"/>
        <v>1</v>
      </c>
      <c r="S2415" s="74" t="str">
        <f t="shared" si="151"/>
        <v/>
      </c>
    </row>
    <row r="2416" s="74" customFormat="1" ht="20.15" customHeight="1" spans="1:19">
      <c r="A2416" s="95"/>
      <c r="B2416" s="95"/>
      <c r="C2416" s="95"/>
      <c r="D2416" s="95"/>
      <c r="E2416" s="95"/>
      <c r="F2416" s="95"/>
      <c r="G2416" s="96"/>
      <c r="H2416" s="96"/>
      <c r="I2416" s="97"/>
      <c r="J2416" s="97"/>
      <c r="K2416" s="97"/>
      <c r="L2416" s="97"/>
      <c r="M2416" s="97"/>
      <c r="N2416" s="98" t="str">
        <f ca="1" t="shared" si="148"/>
        <v/>
      </c>
      <c r="O2416" s="98" t="str">
        <f ca="1">IF(A2416="","",IF(ISERROR(MATCH($I2416,SorP!B:B,0)),"",INDIRECT("'SorP'!$A$"&amp;MATCH($N2416&amp;$I2416,SorP!C:C,0))))</f>
        <v/>
      </c>
      <c r="P2416" s="99"/>
      <c r="Q2416" s="74" t="str">
        <f t="shared" si="149"/>
        <v/>
      </c>
      <c r="R2416" s="74" t="b">
        <f t="shared" si="150"/>
        <v>1</v>
      </c>
      <c r="S2416" s="74" t="str">
        <f t="shared" si="151"/>
        <v/>
      </c>
    </row>
    <row r="2417" s="74" customFormat="1" ht="20.15" customHeight="1" spans="1:19">
      <c r="A2417" s="95"/>
      <c r="B2417" s="95"/>
      <c r="C2417" s="95"/>
      <c r="D2417" s="95"/>
      <c r="E2417" s="95"/>
      <c r="F2417" s="95"/>
      <c r="G2417" s="96"/>
      <c r="H2417" s="96"/>
      <c r="I2417" s="97"/>
      <c r="J2417" s="97"/>
      <c r="K2417" s="97"/>
      <c r="L2417" s="97"/>
      <c r="M2417" s="97"/>
      <c r="N2417" s="98" t="str">
        <f ca="1" t="shared" si="148"/>
        <v/>
      </c>
      <c r="O2417" s="98" t="str">
        <f ca="1">IF(A2417="","",IF(ISERROR(MATCH($I2417,SorP!B:B,0)),"",INDIRECT("'SorP'!$A$"&amp;MATCH($N2417&amp;$I2417,SorP!C:C,0))))</f>
        <v/>
      </c>
      <c r="P2417" s="99"/>
      <c r="Q2417" s="74" t="str">
        <f t="shared" si="149"/>
        <v/>
      </c>
      <c r="R2417" s="74" t="b">
        <f t="shared" si="150"/>
        <v>1</v>
      </c>
      <c r="S2417" s="74" t="str">
        <f t="shared" si="151"/>
        <v/>
      </c>
    </row>
    <row r="2418" s="74" customFormat="1" ht="20.15" customHeight="1" spans="1:19">
      <c r="A2418" s="95"/>
      <c r="B2418" s="95"/>
      <c r="C2418" s="95"/>
      <c r="D2418" s="95"/>
      <c r="E2418" s="95"/>
      <c r="F2418" s="95"/>
      <c r="G2418" s="96"/>
      <c r="H2418" s="96"/>
      <c r="I2418" s="97"/>
      <c r="J2418" s="97"/>
      <c r="K2418" s="97"/>
      <c r="L2418" s="97"/>
      <c r="M2418" s="97"/>
      <c r="N2418" s="98" t="str">
        <f ca="1" t="shared" si="148"/>
        <v/>
      </c>
      <c r="O2418" s="98" t="str">
        <f ca="1">IF(A2418="","",IF(ISERROR(MATCH($I2418,SorP!B:B,0)),"",INDIRECT("'SorP'!$A$"&amp;MATCH($N2418&amp;$I2418,SorP!C:C,0))))</f>
        <v/>
      </c>
      <c r="P2418" s="99"/>
      <c r="Q2418" s="74" t="str">
        <f t="shared" si="149"/>
        <v/>
      </c>
      <c r="R2418" s="74" t="b">
        <f t="shared" si="150"/>
        <v>1</v>
      </c>
      <c r="S2418" s="74" t="str">
        <f t="shared" si="151"/>
        <v/>
      </c>
    </row>
    <row r="2419" s="74" customFormat="1" ht="20.15" customHeight="1" spans="1:19">
      <c r="A2419" s="95"/>
      <c r="B2419" s="95"/>
      <c r="C2419" s="95"/>
      <c r="D2419" s="95"/>
      <c r="E2419" s="95"/>
      <c r="F2419" s="95"/>
      <c r="G2419" s="96"/>
      <c r="H2419" s="96"/>
      <c r="I2419" s="97"/>
      <c r="J2419" s="97"/>
      <c r="K2419" s="97"/>
      <c r="L2419" s="97"/>
      <c r="M2419" s="97"/>
      <c r="N2419" s="98" t="str">
        <f ca="1" t="shared" si="148"/>
        <v/>
      </c>
      <c r="O2419" s="98" t="str">
        <f ca="1">IF(A2419="","",IF(ISERROR(MATCH($I2419,SorP!B:B,0)),"",INDIRECT("'SorP'!$A$"&amp;MATCH($N2419&amp;$I2419,SorP!C:C,0))))</f>
        <v/>
      </c>
      <c r="P2419" s="99"/>
      <c r="Q2419" s="74" t="str">
        <f t="shared" si="149"/>
        <v/>
      </c>
      <c r="R2419" s="74" t="b">
        <f t="shared" si="150"/>
        <v>1</v>
      </c>
      <c r="S2419" s="74" t="str">
        <f t="shared" si="151"/>
        <v/>
      </c>
    </row>
    <row r="2420" s="74" customFormat="1" ht="20.15" customHeight="1" spans="1:19">
      <c r="A2420" s="95"/>
      <c r="B2420" s="95"/>
      <c r="C2420" s="95"/>
      <c r="D2420" s="95"/>
      <c r="E2420" s="95"/>
      <c r="F2420" s="95"/>
      <c r="G2420" s="96"/>
      <c r="H2420" s="96"/>
      <c r="I2420" s="97"/>
      <c r="J2420" s="97"/>
      <c r="K2420" s="97"/>
      <c r="L2420" s="97"/>
      <c r="M2420" s="97"/>
      <c r="N2420" s="98" t="str">
        <f ca="1" t="shared" si="148"/>
        <v/>
      </c>
      <c r="O2420" s="98" t="str">
        <f ca="1">IF(A2420="","",IF(ISERROR(MATCH($I2420,SorP!B:B,0)),"",INDIRECT("'SorP'!$A$"&amp;MATCH($N2420&amp;$I2420,SorP!C:C,0))))</f>
        <v/>
      </c>
      <c r="P2420" s="99"/>
      <c r="Q2420" s="74" t="str">
        <f t="shared" si="149"/>
        <v/>
      </c>
      <c r="R2420" s="74" t="b">
        <f t="shared" si="150"/>
        <v>1</v>
      </c>
      <c r="S2420" s="74" t="str">
        <f t="shared" si="151"/>
        <v/>
      </c>
    </row>
    <row r="2421" s="74" customFormat="1" ht="20.15" customHeight="1" spans="1:19">
      <c r="A2421" s="95"/>
      <c r="B2421" s="95"/>
      <c r="C2421" s="95"/>
      <c r="D2421" s="95"/>
      <c r="E2421" s="95"/>
      <c r="F2421" s="95"/>
      <c r="G2421" s="96"/>
      <c r="H2421" s="96"/>
      <c r="I2421" s="97"/>
      <c r="J2421" s="97"/>
      <c r="K2421" s="97"/>
      <c r="L2421" s="97"/>
      <c r="M2421" s="97"/>
      <c r="N2421" s="98" t="str">
        <f ca="1" t="shared" si="148"/>
        <v/>
      </c>
      <c r="O2421" s="98" t="str">
        <f ca="1">IF(A2421="","",IF(ISERROR(MATCH($I2421,SorP!B:B,0)),"",INDIRECT("'SorP'!$A$"&amp;MATCH($N2421&amp;$I2421,SorP!C:C,0))))</f>
        <v/>
      </c>
      <c r="P2421" s="99"/>
      <c r="Q2421" s="74" t="str">
        <f t="shared" si="149"/>
        <v/>
      </c>
      <c r="R2421" s="74" t="b">
        <f t="shared" si="150"/>
        <v>1</v>
      </c>
      <c r="S2421" s="74" t="str">
        <f t="shared" si="151"/>
        <v/>
      </c>
    </row>
    <row r="2422" s="74" customFormat="1" ht="20.15" customHeight="1" spans="1:19">
      <c r="A2422" s="95"/>
      <c r="B2422" s="95"/>
      <c r="C2422" s="95"/>
      <c r="D2422" s="95"/>
      <c r="E2422" s="95"/>
      <c r="F2422" s="95"/>
      <c r="G2422" s="96"/>
      <c r="H2422" s="96"/>
      <c r="I2422" s="97"/>
      <c r="J2422" s="97"/>
      <c r="K2422" s="97"/>
      <c r="L2422" s="97"/>
      <c r="M2422" s="97"/>
      <c r="N2422" s="98" t="str">
        <f ca="1" t="shared" si="148"/>
        <v/>
      </c>
      <c r="O2422" s="98" t="str">
        <f ca="1">IF(A2422="","",IF(ISERROR(MATCH($I2422,SorP!B:B,0)),"",INDIRECT("'SorP'!$A$"&amp;MATCH($N2422&amp;$I2422,SorP!C:C,0))))</f>
        <v/>
      </c>
      <c r="P2422" s="99"/>
      <c r="Q2422" s="74" t="str">
        <f t="shared" si="149"/>
        <v/>
      </c>
      <c r="R2422" s="74" t="b">
        <f t="shared" si="150"/>
        <v>1</v>
      </c>
      <c r="S2422" s="74" t="str">
        <f t="shared" si="151"/>
        <v/>
      </c>
    </row>
    <row r="2423" s="74" customFormat="1" ht="20.15" customHeight="1" spans="1:19">
      <c r="A2423" s="95"/>
      <c r="B2423" s="95"/>
      <c r="C2423" s="95"/>
      <c r="D2423" s="95"/>
      <c r="E2423" s="95"/>
      <c r="F2423" s="95"/>
      <c r="G2423" s="96"/>
      <c r="H2423" s="96"/>
      <c r="I2423" s="97"/>
      <c r="J2423" s="97"/>
      <c r="K2423" s="97"/>
      <c r="L2423" s="97"/>
      <c r="M2423" s="97"/>
      <c r="N2423" s="98" t="str">
        <f ca="1" t="shared" si="148"/>
        <v/>
      </c>
      <c r="O2423" s="98" t="str">
        <f ca="1">IF(A2423="","",IF(ISERROR(MATCH($I2423,SorP!B:B,0)),"",INDIRECT("'SorP'!$A$"&amp;MATCH($N2423&amp;$I2423,SorP!C:C,0))))</f>
        <v/>
      </c>
      <c r="P2423" s="99"/>
      <c r="Q2423" s="74" t="str">
        <f t="shared" si="149"/>
        <v/>
      </c>
      <c r="R2423" s="74" t="b">
        <f t="shared" si="150"/>
        <v>1</v>
      </c>
      <c r="S2423" s="74" t="str">
        <f t="shared" si="151"/>
        <v/>
      </c>
    </row>
    <row r="2424" s="74" customFormat="1" ht="20.15" customHeight="1" spans="1:19">
      <c r="A2424" s="95"/>
      <c r="B2424" s="95"/>
      <c r="C2424" s="95"/>
      <c r="D2424" s="95"/>
      <c r="E2424" s="95"/>
      <c r="F2424" s="95"/>
      <c r="G2424" s="96"/>
      <c r="H2424" s="96"/>
      <c r="I2424" s="97"/>
      <c r="J2424" s="97"/>
      <c r="K2424" s="97"/>
      <c r="L2424" s="97"/>
      <c r="M2424" s="97"/>
      <c r="N2424" s="98" t="str">
        <f ca="1" t="shared" si="148"/>
        <v/>
      </c>
      <c r="O2424" s="98" t="str">
        <f ca="1">IF(A2424="","",IF(ISERROR(MATCH($I2424,SorP!B:B,0)),"",INDIRECT("'SorP'!$A$"&amp;MATCH($N2424&amp;$I2424,SorP!C:C,0))))</f>
        <v/>
      </c>
      <c r="P2424" s="99"/>
      <c r="Q2424" s="74" t="str">
        <f t="shared" si="149"/>
        <v/>
      </c>
      <c r="R2424" s="74" t="b">
        <f t="shared" si="150"/>
        <v>1</v>
      </c>
      <c r="S2424" s="74" t="str">
        <f t="shared" si="151"/>
        <v/>
      </c>
    </row>
    <row r="2425" s="74" customFormat="1" ht="20.15" customHeight="1" spans="1:19">
      <c r="A2425" s="95"/>
      <c r="B2425" s="95"/>
      <c r="C2425" s="95"/>
      <c r="D2425" s="95"/>
      <c r="E2425" s="95"/>
      <c r="F2425" s="95"/>
      <c r="G2425" s="96"/>
      <c r="H2425" s="96"/>
      <c r="I2425" s="97"/>
      <c r="J2425" s="97"/>
      <c r="K2425" s="97"/>
      <c r="L2425" s="97"/>
      <c r="M2425" s="97"/>
      <c r="N2425" s="98" t="str">
        <f ca="1" t="shared" si="148"/>
        <v/>
      </c>
      <c r="O2425" s="98" t="str">
        <f ca="1">IF(A2425="","",IF(ISERROR(MATCH($I2425,SorP!B:B,0)),"",INDIRECT("'SorP'!$A$"&amp;MATCH($N2425&amp;$I2425,SorP!C:C,0))))</f>
        <v/>
      </c>
      <c r="P2425" s="99"/>
      <c r="Q2425" s="74" t="str">
        <f t="shared" si="149"/>
        <v/>
      </c>
      <c r="R2425" s="74" t="b">
        <f t="shared" si="150"/>
        <v>1</v>
      </c>
      <c r="S2425" s="74" t="str">
        <f t="shared" si="151"/>
        <v/>
      </c>
    </row>
    <row r="2426" s="74" customFormat="1" ht="20.15" customHeight="1" spans="1:19">
      <c r="A2426" s="95"/>
      <c r="B2426" s="95"/>
      <c r="C2426" s="95"/>
      <c r="D2426" s="95"/>
      <c r="E2426" s="95"/>
      <c r="F2426" s="95"/>
      <c r="G2426" s="96"/>
      <c r="H2426" s="96"/>
      <c r="I2426" s="97"/>
      <c r="J2426" s="97"/>
      <c r="K2426" s="97"/>
      <c r="L2426" s="97"/>
      <c r="M2426" s="97"/>
      <c r="N2426" s="98" t="str">
        <f ca="1" t="shared" si="148"/>
        <v/>
      </c>
      <c r="O2426" s="98" t="str">
        <f ca="1">IF(A2426="","",IF(ISERROR(MATCH($I2426,SorP!B:B,0)),"",INDIRECT("'SorP'!$A$"&amp;MATCH($N2426&amp;$I2426,SorP!C:C,0))))</f>
        <v/>
      </c>
      <c r="P2426" s="99"/>
      <c r="Q2426" s="74" t="str">
        <f t="shared" si="149"/>
        <v/>
      </c>
      <c r="R2426" s="74" t="b">
        <f t="shared" si="150"/>
        <v>1</v>
      </c>
      <c r="S2426" s="74" t="str">
        <f t="shared" si="151"/>
        <v/>
      </c>
    </row>
    <row r="2427" s="74" customFormat="1" ht="20.15" customHeight="1" spans="1:19">
      <c r="A2427" s="95"/>
      <c r="B2427" s="95"/>
      <c r="C2427" s="95"/>
      <c r="D2427" s="95"/>
      <c r="E2427" s="95"/>
      <c r="F2427" s="95"/>
      <c r="G2427" s="96"/>
      <c r="H2427" s="96"/>
      <c r="I2427" s="97"/>
      <c r="J2427" s="97"/>
      <c r="K2427" s="97"/>
      <c r="L2427" s="97"/>
      <c r="M2427" s="97"/>
      <c r="N2427" s="98" t="str">
        <f ca="1" t="shared" si="148"/>
        <v/>
      </c>
      <c r="O2427" s="98" t="str">
        <f ca="1">IF(A2427="","",IF(ISERROR(MATCH($I2427,SorP!B:B,0)),"",INDIRECT("'SorP'!$A$"&amp;MATCH($N2427&amp;$I2427,SorP!C:C,0))))</f>
        <v/>
      </c>
      <c r="P2427" s="99"/>
      <c r="Q2427" s="74" t="str">
        <f t="shared" si="149"/>
        <v/>
      </c>
      <c r="R2427" s="74" t="b">
        <f t="shared" si="150"/>
        <v>1</v>
      </c>
      <c r="S2427" s="74" t="str">
        <f t="shared" si="151"/>
        <v/>
      </c>
    </row>
    <row r="2428" s="74" customFormat="1" ht="20.15" customHeight="1" spans="1:19">
      <c r="A2428" s="95"/>
      <c r="B2428" s="95"/>
      <c r="C2428" s="95"/>
      <c r="D2428" s="95"/>
      <c r="E2428" s="95"/>
      <c r="F2428" s="95"/>
      <c r="G2428" s="96"/>
      <c r="H2428" s="96"/>
      <c r="I2428" s="97"/>
      <c r="J2428" s="97"/>
      <c r="K2428" s="97"/>
      <c r="L2428" s="97"/>
      <c r="M2428" s="97"/>
      <c r="N2428" s="98" t="str">
        <f ca="1" t="shared" si="148"/>
        <v/>
      </c>
      <c r="O2428" s="98" t="str">
        <f ca="1">IF(A2428="","",IF(ISERROR(MATCH($I2428,SorP!B:B,0)),"",INDIRECT("'SorP'!$A$"&amp;MATCH($N2428&amp;$I2428,SorP!C:C,0))))</f>
        <v/>
      </c>
      <c r="P2428" s="99"/>
      <c r="Q2428" s="74" t="str">
        <f t="shared" si="149"/>
        <v/>
      </c>
      <c r="R2428" s="74" t="b">
        <f t="shared" si="150"/>
        <v>1</v>
      </c>
      <c r="S2428" s="74" t="str">
        <f t="shared" si="151"/>
        <v/>
      </c>
    </row>
    <row r="2429" s="74" customFormat="1" ht="20.15" customHeight="1" spans="1:19">
      <c r="A2429" s="95"/>
      <c r="B2429" s="95"/>
      <c r="C2429" s="95"/>
      <c r="D2429" s="95"/>
      <c r="E2429" s="95"/>
      <c r="F2429" s="95"/>
      <c r="G2429" s="96"/>
      <c r="H2429" s="96"/>
      <c r="I2429" s="97"/>
      <c r="J2429" s="97"/>
      <c r="K2429" s="97"/>
      <c r="L2429" s="97"/>
      <c r="M2429" s="97"/>
      <c r="N2429" s="98" t="str">
        <f ca="1" t="shared" si="148"/>
        <v/>
      </c>
      <c r="O2429" s="98" t="str">
        <f ca="1">IF(A2429="","",IF(ISERROR(MATCH($I2429,SorP!B:B,0)),"",INDIRECT("'SorP'!$A$"&amp;MATCH($N2429&amp;$I2429,SorP!C:C,0))))</f>
        <v/>
      </c>
      <c r="P2429" s="99"/>
      <c r="Q2429" s="74" t="str">
        <f t="shared" si="149"/>
        <v/>
      </c>
      <c r="R2429" s="74" t="b">
        <f t="shared" si="150"/>
        <v>1</v>
      </c>
      <c r="S2429" s="74" t="str">
        <f t="shared" si="151"/>
        <v/>
      </c>
    </row>
    <row r="2430" s="74" customFormat="1" ht="20.15" customHeight="1" spans="1:19">
      <c r="A2430" s="95"/>
      <c r="B2430" s="95"/>
      <c r="C2430" s="95"/>
      <c r="D2430" s="95"/>
      <c r="E2430" s="95"/>
      <c r="F2430" s="95"/>
      <c r="G2430" s="96"/>
      <c r="H2430" s="96"/>
      <c r="I2430" s="97"/>
      <c r="J2430" s="97"/>
      <c r="K2430" s="97"/>
      <c r="L2430" s="97"/>
      <c r="M2430" s="97"/>
      <c r="N2430" s="98" t="str">
        <f ca="1" t="shared" si="148"/>
        <v/>
      </c>
      <c r="O2430" s="98" t="str">
        <f ca="1">IF(A2430="","",IF(ISERROR(MATCH($I2430,SorP!B:B,0)),"",INDIRECT("'SorP'!$A$"&amp;MATCH($N2430&amp;$I2430,SorP!C:C,0))))</f>
        <v/>
      </c>
      <c r="P2430" s="99"/>
      <c r="Q2430" s="74" t="str">
        <f t="shared" si="149"/>
        <v/>
      </c>
      <c r="R2430" s="74" t="b">
        <f t="shared" si="150"/>
        <v>1</v>
      </c>
      <c r="S2430" s="74" t="str">
        <f t="shared" si="151"/>
        <v/>
      </c>
    </row>
    <row r="2431" s="74" customFormat="1" ht="20.15" customHeight="1" spans="1:19">
      <c r="A2431" s="95"/>
      <c r="B2431" s="95"/>
      <c r="C2431" s="95"/>
      <c r="D2431" s="95"/>
      <c r="E2431" s="95"/>
      <c r="F2431" s="95"/>
      <c r="G2431" s="96"/>
      <c r="H2431" s="96"/>
      <c r="I2431" s="97"/>
      <c r="J2431" s="97"/>
      <c r="K2431" s="97"/>
      <c r="L2431" s="97"/>
      <c r="M2431" s="97"/>
      <c r="N2431" s="98" t="str">
        <f ca="1" t="shared" si="148"/>
        <v/>
      </c>
      <c r="O2431" s="98" t="str">
        <f ca="1">IF(A2431="","",IF(ISERROR(MATCH($I2431,SorP!B:B,0)),"",INDIRECT("'SorP'!$A$"&amp;MATCH($N2431&amp;$I2431,SorP!C:C,0))))</f>
        <v/>
      </c>
      <c r="P2431" s="99"/>
      <c r="Q2431" s="74" t="str">
        <f t="shared" si="149"/>
        <v/>
      </c>
      <c r="R2431" s="74" t="b">
        <f t="shared" si="150"/>
        <v>1</v>
      </c>
      <c r="S2431" s="74" t="str">
        <f t="shared" si="151"/>
        <v/>
      </c>
    </row>
    <row r="2432" s="74" customFormat="1" ht="20.15" customHeight="1" spans="1:19">
      <c r="A2432" s="95"/>
      <c r="B2432" s="95"/>
      <c r="C2432" s="95"/>
      <c r="D2432" s="95"/>
      <c r="E2432" s="95"/>
      <c r="F2432" s="95"/>
      <c r="G2432" s="96"/>
      <c r="H2432" s="96"/>
      <c r="I2432" s="97"/>
      <c r="J2432" s="97"/>
      <c r="K2432" s="97"/>
      <c r="L2432" s="97"/>
      <c r="M2432" s="97"/>
      <c r="N2432" s="98" t="str">
        <f ca="1" t="shared" si="148"/>
        <v/>
      </c>
      <c r="O2432" s="98" t="str">
        <f ca="1">IF(A2432="","",IF(ISERROR(MATCH($I2432,SorP!B:B,0)),"",INDIRECT("'SorP'!$A$"&amp;MATCH($N2432&amp;$I2432,SorP!C:C,0))))</f>
        <v/>
      </c>
      <c r="P2432" s="99"/>
      <c r="Q2432" s="74" t="str">
        <f t="shared" si="149"/>
        <v/>
      </c>
      <c r="R2432" s="74" t="b">
        <f t="shared" si="150"/>
        <v>1</v>
      </c>
      <c r="S2432" s="74" t="str">
        <f t="shared" si="151"/>
        <v/>
      </c>
    </row>
    <row r="2433" s="74" customFormat="1" ht="20.15" customHeight="1" spans="1:19">
      <c r="A2433" s="95"/>
      <c r="B2433" s="95"/>
      <c r="C2433" s="95"/>
      <c r="D2433" s="95"/>
      <c r="E2433" s="95"/>
      <c r="F2433" s="95"/>
      <c r="G2433" s="96"/>
      <c r="H2433" s="96"/>
      <c r="I2433" s="97"/>
      <c r="J2433" s="97"/>
      <c r="K2433" s="97"/>
      <c r="L2433" s="97"/>
      <c r="M2433" s="97"/>
      <c r="N2433" s="98" t="str">
        <f ca="1" t="shared" si="148"/>
        <v/>
      </c>
      <c r="O2433" s="98" t="str">
        <f ca="1">IF(A2433="","",IF(ISERROR(MATCH($I2433,SorP!B:B,0)),"",INDIRECT("'SorP'!$A$"&amp;MATCH($N2433&amp;$I2433,SorP!C:C,0))))</f>
        <v/>
      </c>
      <c r="P2433" s="99"/>
      <c r="Q2433" s="74" t="str">
        <f t="shared" si="149"/>
        <v/>
      </c>
      <c r="R2433" s="74" t="b">
        <f t="shared" si="150"/>
        <v>1</v>
      </c>
      <c r="S2433" s="74" t="str">
        <f t="shared" si="151"/>
        <v/>
      </c>
    </row>
    <row r="2434" s="74" customFormat="1" ht="20.15" customHeight="1" spans="1:19">
      <c r="A2434" s="95"/>
      <c r="B2434" s="95"/>
      <c r="C2434" s="95"/>
      <c r="D2434" s="95"/>
      <c r="E2434" s="95"/>
      <c r="F2434" s="95"/>
      <c r="G2434" s="96"/>
      <c r="H2434" s="96"/>
      <c r="I2434" s="97"/>
      <c r="J2434" s="97"/>
      <c r="K2434" s="97"/>
      <c r="L2434" s="97"/>
      <c r="M2434" s="97"/>
      <c r="N2434" s="98" t="str">
        <f ca="1" t="shared" si="148"/>
        <v/>
      </c>
      <c r="O2434" s="98" t="str">
        <f ca="1">IF(A2434="","",IF(ISERROR(MATCH($I2434,SorP!B:B,0)),"",INDIRECT("'SorP'!$A$"&amp;MATCH($N2434&amp;$I2434,SorP!C:C,0))))</f>
        <v/>
      </c>
      <c r="P2434" s="99"/>
      <c r="Q2434" s="74" t="str">
        <f t="shared" si="149"/>
        <v/>
      </c>
      <c r="R2434" s="74" t="b">
        <f t="shared" si="150"/>
        <v>1</v>
      </c>
      <c r="S2434" s="74" t="str">
        <f t="shared" si="151"/>
        <v/>
      </c>
    </row>
    <row r="2435" s="74" customFormat="1" ht="20.15" customHeight="1" spans="1:19">
      <c r="A2435" s="95"/>
      <c r="B2435" s="95"/>
      <c r="C2435" s="95"/>
      <c r="D2435" s="95"/>
      <c r="E2435" s="95"/>
      <c r="F2435" s="95"/>
      <c r="G2435" s="96"/>
      <c r="H2435" s="96"/>
      <c r="I2435" s="97"/>
      <c r="J2435" s="97"/>
      <c r="K2435" s="97"/>
      <c r="L2435" s="97"/>
      <c r="M2435" s="97"/>
      <c r="N2435" s="98" t="str">
        <f ca="1" t="shared" si="148"/>
        <v/>
      </c>
      <c r="O2435" s="98" t="str">
        <f ca="1">IF(A2435="","",IF(ISERROR(MATCH($I2435,SorP!B:B,0)),"",INDIRECT("'SorP'!$A$"&amp;MATCH($N2435&amp;$I2435,SorP!C:C,0))))</f>
        <v/>
      </c>
      <c r="P2435" s="99"/>
      <c r="Q2435" s="74" t="str">
        <f t="shared" si="149"/>
        <v/>
      </c>
      <c r="R2435" s="74" t="b">
        <f t="shared" si="150"/>
        <v>1</v>
      </c>
      <c r="S2435" s="74" t="str">
        <f t="shared" si="151"/>
        <v/>
      </c>
    </row>
    <row r="2436" s="74" customFormat="1" ht="20.15" customHeight="1" spans="1:19">
      <c r="A2436" s="95"/>
      <c r="B2436" s="95"/>
      <c r="C2436" s="95"/>
      <c r="D2436" s="95"/>
      <c r="E2436" s="95"/>
      <c r="F2436" s="95"/>
      <c r="G2436" s="96"/>
      <c r="H2436" s="96"/>
      <c r="I2436" s="97"/>
      <c r="J2436" s="97"/>
      <c r="K2436" s="97"/>
      <c r="L2436" s="97"/>
      <c r="M2436" s="97"/>
      <c r="N2436" s="98" t="str">
        <f ca="1" t="shared" si="148"/>
        <v/>
      </c>
      <c r="O2436" s="98" t="str">
        <f ca="1">IF(A2436="","",IF(ISERROR(MATCH($I2436,SorP!B:B,0)),"",INDIRECT("'SorP'!$A$"&amp;MATCH($N2436&amp;$I2436,SorP!C:C,0))))</f>
        <v/>
      </c>
      <c r="P2436" s="99"/>
      <c r="Q2436" s="74" t="str">
        <f t="shared" si="149"/>
        <v/>
      </c>
      <c r="R2436" s="74" t="b">
        <f t="shared" si="150"/>
        <v>1</v>
      </c>
      <c r="S2436" s="74" t="str">
        <f t="shared" si="151"/>
        <v/>
      </c>
    </row>
    <row r="2437" s="74" customFormat="1" ht="20.15" customHeight="1" spans="1:19">
      <c r="A2437" s="95"/>
      <c r="B2437" s="95"/>
      <c r="C2437" s="95"/>
      <c r="D2437" s="95"/>
      <c r="E2437" s="95"/>
      <c r="F2437" s="95"/>
      <c r="G2437" s="96"/>
      <c r="H2437" s="96"/>
      <c r="I2437" s="97"/>
      <c r="J2437" s="97"/>
      <c r="K2437" s="97"/>
      <c r="L2437" s="97"/>
      <c r="M2437" s="97"/>
      <c r="N2437" s="98" t="str">
        <f ca="1" t="shared" ref="N2437:N2504" si="152">IF(A2437="","",IF(ISERROR(MATCH($F2437,CL,0)),"Unknown",INDIRECT("'C'!$A$"&amp;MATCH($F2437,CL,0)+1)))</f>
        <v/>
      </c>
      <c r="O2437" s="98" t="str">
        <f ca="1">IF(A2437="","",IF(ISERROR(MATCH($I2437,SorP!B:B,0)),"",INDIRECT("'SorP'!$A$"&amp;MATCH($N2437&amp;$I2437,SorP!C:C,0))))</f>
        <v/>
      </c>
      <c r="P2437" s="99"/>
      <c r="Q2437" s="74" t="str">
        <f t="shared" ref="Q2437:Q2501" si="153">A2437&amp;B2437</f>
        <v/>
      </c>
      <c r="R2437" s="74" t="b">
        <f t="shared" ref="R2437:R2501" si="154">OR(ISBLANK(B2437),ISBLANK(C2437))</f>
        <v>1</v>
      </c>
      <c r="S2437" s="74" t="str">
        <f t="shared" ref="S2437:S2500" si="155">IF(R2437,"",A2437&amp;"+")</f>
        <v/>
      </c>
    </row>
    <row r="2438" s="74" customFormat="1" ht="20.15" customHeight="1" spans="1:19">
      <c r="A2438" s="95"/>
      <c r="B2438" s="95"/>
      <c r="C2438" s="95"/>
      <c r="D2438" s="95"/>
      <c r="E2438" s="95"/>
      <c r="F2438" s="95"/>
      <c r="G2438" s="96"/>
      <c r="H2438" s="96"/>
      <c r="I2438" s="97"/>
      <c r="J2438" s="97"/>
      <c r="K2438" s="97"/>
      <c r="L2438" s="97"/>
      <c r="M2438" s="97"/>
      <c r="N2438" s="98" t="str">
        <f ca="1" t="shared" si="152"/>
        <v/>
      </c>
      <c r="O2438" s="98" t="str">
        <f ca="1">IF(A2438="","",IF(ISERROR(MATCH($I2438,SorP!B:B,0)),"",INDIRECT("'SorP'!$A$"&amp;MATCH($N2438&amp;$I2438,SorP!C:C,0))))</f>
        <v/>
      </c>
      <c r="P2438" s="99"/>
      <c r="Q2438" s="74" t="str">
        <f t="shared" si="153"/>
        <v/>
      </c>
      <c r="R2438" s="74" t="b">
        <f t="shared" si="154"/>
        <v>1</v>
      </c>
      <c r="S2438" s="74" t="str">
        <f t="shared" si="155"/>
        <v/>
      </c>
    </row>
    <row r="2439" s="74" customFormat="1" ht="20.15" customHeight="1" spans="1:19">
      <c r="A2439" s="95"/>
      <c r="B2439" s="95"/>
      <c r="C2439" s="95"/>
      <c r="D2439" s="95"/>
      <c r="E2439" s="95"/>
      <c r="F2439" s="95"/>
      <c r="G2439" s="96"/>
      <c r="H2439" s="96"/>
      <c r="I2439" s="97"/>
      <c r="J2439" s="97"/>
      <c r="K2439" s="97"/>
      <c r="L2439" s="97"/>
      <c r="M2439" s="97"/>
      <c r="N2439" s="98" t="str">
        <f ca="1" t="shared" si="152"/>
        <v/>
      </c>
      <c r="O2439" s="98" t="str">
        <f ca="1">IF(A2439="","",IF(ISERROR(MATCH($I2439,SorP!B:B,0)),"",INDIRECT("'SorP'!$A$"&amp;MATCH($N2439&amp;$I2439,SorP!C:C,0))))</f>
        <v/>
      </c>
      <c r="P2439" s="99"/>
      <c r="Q2439" s="74" t="str">
        <f t="shared" si="153"/>
        <v/>
      </c>
      <c r="R2439" s="74" t="b">
        <f t="shared" si="154"/>
        <v>1</v>
      </c>
      <c r="S2439" s="74" t="str">
        <f t="shared" si="155"/>
        <v/>
      </c>
    </row>
    <row r="2440" s="74" customFormat="1" ht="20.15" customHeight="1" spans="1:19">
      <c r="A2440" s="95"/>
      <c r="B2440" s="95"/>
      <c r="C2440" s="95"/>
      <c r="D2440" s="95"/>
      <c r="E2440" s="95"/>
      <c r="F2440" s="95"/>
      <c r="G2440" s="96"/>
      <c r="H2440" s="96"/>
      <c r="I2440" s="97"/>
      <c r="J2440" s="97"/>
      <c r="K2440" s="97"/>
      <c r="L2440" s="97"/>
      <c r="M2440" s="97"/>
      <c r="N2440" s="98" t="str">
        <f ca="1" t="shared" si="152"/>
        <v/>
      </c>
      <c r="O2440" s="98" t="str">
        <f ca="1">IF(A2440="","",IF(ISERROR(MATCH($I2440,SorP!B:B,0)),"",INDIRECT("'SorP'!$A$"&amp;MATCH($N2440&amp;$I2440,SorP!C:C,0))))</f>
        <v/>
      </c>
      <c r="P2440" s="99"/>
      <c r="Q2440" s="74" t="str">
        <f t="shared" si="153"/>
        <v/>
      </c>
      <c r="R2440" s="74" t="b">
        <f t="shared" si="154"/>
        <v>1</v>
      </c>
      <c r="S2440" s="74" t="str">
        <f t="shared" si="155"/>
        <v/>
      </c>
    </row>
    <row r="2441" s="74" customFormat="1" ht="20.15" customHeight="1" spans="1:19">
      <c r="A2441" s="95"/>
      <c r="B2441" s="95"/>
      <c r="C2441" s="95"/>
      <c r="D2441" s="95"/>
      <c r="E2441" s="95"/>
      <c r="F2441" s="95"/>
      <c r="G2441" s="96"/>
      <c r="H2441" s="96"/>
      <c r="I2441" s="97"/>
      <c r="J2441" s="97"/>
      <c r="K2441" s="97"/>
      <c r="L2441" s="97"/>
      <c r="M2441" s="97"/>
      <c r="N2441" s="98" t="str">
        <f ca="1" t="shared" si="152"/>
        <v/>
      </c>
      <c r="O2441" s="98" t="str">
        <f ca="1">IF(A2441="","",IF(ISERROR(MATCH($I2441,SorP!B:B,0)),"",INDIRECT("'SorP'!$A$"&amp;MATCH($N2441&amp;$I2441,SorP!C:C,0))))</f>
        <v/>
      </c>
      <c r="P2441" s="99"/>
      <c r="Q2441" s="74" t="str">
        <f t="shared" si="153"/>
        <v/>
      </c>
      <c r="R2441" s="74" t="b">
        <f t="shared" si="154"/>
        <v>1</v>
      </c>
      <c r="S2441" s="74" t="str">
        <f t="shared" si="155"/>
        <v/>
      </c>
    </row>
    <row r="2442" s="74" customFormat="1" ht="20.15" customHeight="1" spans="1:19">
      <c r="A2442" s="95"/>
      <c r="B2442" s="95"/>
      <c r="C2442" s="95"/>
      <c r="D2442" s="95"/>
      <c r="E2442" s="95"/>
      <c r="F2442" s="95"/>
      <c r="G2442" s="96"/>
      <c r="H2442" s="96"/>
      <c r="I2442" s="97"/>
      <c r="J2442" s="97"/>
      <c r="K2442" s="97"/>
      <c r="L2442" s="97"/>
      <c r="M2442" s="97"/>
      <c r="N2442" s="98" t="str">
        <f ca="1" t="shared" si="152"/>
        <v/>
      </c>
      <c r="O2442" s="98" t="str">
        <f ca="1">IF(A2442="","",IF(ISERROR(MATCH($I2442,SorP!B:B,0)),"",INDIRECT("'SorP'!$A$"&amp;MATCH($N2442&amp;$I2442,SorP!C:C,0))))</f>
        <v/>
      </c>
      <c r="P2442" s="99"/>
      <c r="Q2442" s="74" t="str">
        <f t="shared" si="153"/>
        <v/>
      </c>
      <c r="R2442" s="74" t="b">
        <f t="shared" si="154"/>
        <v>1</v>
      </c>
      <c r="S2442" s="74" t="str">
        <f t="shared" si="155"/>
        <v/>
      </c>
    </row>
    <row r="2443" s="74" customFormat="1" ht="20.15" customHeight="1" spans="1:19">
      <c r="A2443" s="95"/>
      <c r="B2443" s="95"/>
      <c r="C2443" s="95"/>
      <c r="D2443" s="95"/>
      <c r="E2443" s="95"/>
      <c r="F2443" s="95"/>
      <c r="G2443" s="96"/>
      <c r="H2443" s="96"/>
      <c r="I2443" s="97"/>
      <c r="J2443" s="97"/>
      <c r="K2443" s="97"/>
      <c r="L2443" s="97"/>
      <c r="M2443" s="97"/>
      <c r="N2443" s="98" t="str">
        <f ca="1" t="shared" si="152"/>
        <v/>
      </c>
      <c r="O2443" s="98" t="str">
        <f ca="1">IF(A2443="","",IF(ISERROR(MATCH($I2443,SorP!B:B,0)),"",INDIRECT("'SorP'!$A$"&amp;MATCH($N2443&amp;$I2443,SorP!C:C,0))))</f>
        <v/>
      </c>
      <c r="P2443" s="99"/>
      <c r="Q2443" s="74" t="str">
        <f t="shared" si="153"/>
        <v/>
      </c>
      <c r="R2443" s="74" t="b">
        <f t="shared" si="154"/>
        <v>1</v>
      </c>
      <c r="S2443" s="74" t="str">
        <f t="shared" si="155"/>
        <v/>
      </c>
    </row>
    <row r="2444" s="74" customFormat="1" ht="20.15" customHeight="1" spans="1:19">
      <c r="A2444" s="95"/>
      <c r="B2444" s="95"/>
      <c r="C2444" s="95"/>
      <c r="D2444" s="95"/>
      <c r="E2444" s="95"/>
      <c r="F2444" s="95"/>
      <c r="G2444" s="96"/>
      <c r="H2444" s="96"/>
      <c r="I2444" s="97"/>
      <c r="J2444" s="97"/>
      <c r="K2444" s="97"/>
      <c r="L2444" s="97"/>
      <c r="M2444" s="97"/>
      <c r="N2444" s="98" t="str">
        <f ca="1" t="shared" si="152"/>
        <v/>
      </c>
      <c r="O2444" s="98" t="str">
        <f ca="1">IF(A2444="","",IF(ISERROR(MATCH($I2444,SorP!B:B,0)),"",INDIRECT("'SorP'!$A$"&amp;MATCH($N2444&amp;$I2444,SorP!C:C,0))))</f>
        <v/>
      </c>
      <c r="P2444" s="99"/>
      <c r="Q2444" s="74" t="str">
        <f t="shared" si="153"/>
        <v/>
      </c>
      <c r="R2444" s="74" t="b">
        <f t="shared" si="154"/>
        <v>1</v>
      </c>
      <c r="S2444" s="74" t="str">
        <f t="shared" si="155"/>
        <v/>
      </c>
    </row>
    <row r="2445" s="74" customFormat="1" ht="20.15" customHeight="1" spans="1:19">
      <c r="A2445" s="95"/>
      <c r="B2445" s="95"/>
      <c r="C2445" s="95"/>
      <c r="D2445" s="95"/>
      <c r="E2445" s="95"/>
      <c r="F2445" s="95"/>
      <c r="G2445" s="96"/>
      <c r="H2445" s="96"/>
      <c r="I2445" s="97"/>
      <c r="J2445" s="97"/>
      <c r="K2445" s="97"/>
      <c r="L2445" s="97"/>
      <c r="M2445" s="97"/>
      <c r="N2445" s="98" t="str">
        <f ca="1" t="shared" si="152"/>
        <v/>
      </c>
      <c r="O2445" s="98" t="str">
        <f ca="1">IF(A2445="","",IF(ISERROR(MATCH($I2445,SorP!B:B,0)),"",INDIRECT("'SorP'!$A$"&amp;MATCH($N2445&amp;$I2445,SorP!C:C,0))))</f>
        <v/>
      </c>
      <c r="P2445" s="99"/>
      <c r="Q2445" s="74" t="str">
        <f t="shared" si="153"/>
        <v/>
      </c>
      <c r="R2445" s="74" t="b">
        <f t="shared" si="154"/>
        <v>1</v>
      </c>
      <c r="S2445" s="74" t="str">
        <f t="shared" si="155"/>
        <v/>
      </c>
    </row>
    <row r="2446" s="74" customFormat="1" ht="20.15" customHeight="1" spans="1:19">
      <c r="A2446" s="95"/>
      <c r="B2446" s="95"/>
      <c r="C2446" s="95"/>
      <c r="D2446" s="95"/>
      <c r="E2446" s="95"/>
      <c r="F2446" s="95"/>
      <c r="G2446" s="96"/>
      <c r="H2446" s="96"/>
      <c r="I2446" s="97"/>
      <c r="J2446" s="97"/>
      <c r="K2446" s="97"/>
      <c r="L2446" s="97"/>
      <c r="M2446" s="97"/>
      <c r="N2446" s="98" t="str">
        <f ca="1" t="shared" si="152"/>
        <v/>
      </c>
      <c r="O2446" s="98" t="str">
        <f ca="1">IF(A2446="","",IF(ISERROR(MATCH($I2446,SorP!B:B,0)),"",INDIRECT("'SorP'!$A$"&amp;MATCH($N2446&amp;$I2446,SorP!C:C,0))))</f>
        <v/>
      </c>
      <c r="P2446" s="99"/>
      <c r="Q2446" s="74" t="str">
        <f t="shared" si="153"/>
        <v/>
      </c>
      <c r="R2446" s="74" t="b">
        <f t="shared" si="154"/>
        <v>1</v>
      </c>
      <c r="S2446" s="74" t="str">
        <f t="shared" si="155"/>
        <v/>
      </c>
    </row>
    <row r="2447" s="74" customFormat="1" ht="20.15" customHeight="1" spans="1:19">
      <c r="A2447" s="95"/>
      <c r="B2447" s="95"/>
      <c r="C2447" s="95"/>
      <c r="D2447" s="95"/>
      <c r="E2447" s="95"/>
      <c r="F2447" s="95"/>
      <c r="G2447" s="96"/>
      <c r="H2447" s="96"/>
      <c r="I2447" s="97"/>
      <c r="J2447" s="97"/>
      <c r="K2447" s="97"/>
      <c r="L2447" s="97"/>
      <c r="M2447" s="97"/>
      <c r="N2447" s="98" t="str">
        <f ca="1" t="shared" si="152"/>
        <v/>
      </c>
      <c r="O2447" s="98" t="str">
        <f ca="1">IF(A2447="","",IF(ISERROR(MATCH($I2447,SorP!B:B,0)),"",INDIRECT("'SorP'!$A$"&amp;MATCH($N2447&amp;$I2447,SorP!C:C,0))))</f>
        <v/>
      </c>
      <c r="P2447" s="99"/>
      <c r="Q2447" s="74" t="str">
        <f t="shared" si="153"/>
        <v/>
      </c>
      <c r="R2447" s="74" t="b">
        <f t="shared" si="154"/>
        <v>1</v>
      </c>
      <c r="S2447" s="74" t="str">
        <f t="shared" si="155"/>
        <v/>
      </c>
    </row>
    <row r="2448" s="74" customFormat="1" ht="20.15" customHeight="1" spans="1:19">
      <c r="A2448" s="95"/>
      <c r="B2448" s="95"/>
      <c r="C2448" s="95"/>
      <c r="D2448" s="95"/>
      <c r="E2448" s="95"/>
      <c r="F2448" s="95"/>
      <c r="G2448" s="96"/>
      <c r="H2448" s="96"/>
      <c r="I2448" s="97"/>
      <c r="J2448" s="97"/>
      <c r="K2448" s="97"/>
      <c r="L2448" s="97"/>
      <c r="M2448" s="97"/>
      <c r="N2448" s="98" t="str">
        <f ca="1" t="shared" si="152"/>
        <v/>
      </c>
      <c r="O2448" s="98" t="str">
        <f ca="1">IF(A2448="","",IF(ISERROR(MATCH($I2448,SorP!B:B,0)),"",INDIRECT("'SorP'!$A$"&amp;MATCH($N2448&amp;$I2448,SorP!C:C,0))))</f>
        <v/>
      </c>
      <c r="P2448" s="99"/>
      <c r="Q2448" s="74" t="str">
        <f t="shared" si="153"/>
        <v/>
      </c>
      <c r="R2448" s="74" t="b">
        <f t="shared" si="154"/>
        <v>1</v>
      </c>
      <c r="S2448" s="74" t="str">
        <f t="shared" si="155"/>
        <v/>
      </c>
    </row>
    <row r="2449" s="74" customFormat="1" ht="20.15" customHeight="1" spans="1:19">
      <c r="A2449" s="95"/>
      <c r="B2449" s="95"/>
      <c r="C2449" s="95"/>
      <c r="D2449" s="95"/>
      <c r="E2449" s="95"/>
      <c r="F2449" s="95"/>
      <c r="G2449" s="96"/>
      <c r="H2449" s="96"/>
      <c r="I2449" s="97"/>
      <c r="J2449" s="97"/>
      <c r="K2449" s="97"/>
      <c r="L2449" s="97"/>
      <c r="M2449" s="97"/>
      <c r="N2449" s="98" t="str">
        <f ca="1" t="shared" si="152"/>
        <v/>
      </c>
      <c r="O2449" s="98" t="str">
        <f ca="1">IF(A2449="","",IF(ISERROR(MATCH($I2449,SorP!B:B,0)),"",INDIRECT("'SorP'!$A$"&amp;MATCH($N2449&amp;$I2449,SorP!C:C,0))))</f>
        <v/>
      </c>
      <c r="P2449" s="99"/>
      <c r="Q2449" s="74" t="str">
        <f t="shared" si="153"/>
        <v/>
      </c>
      <c r="R2449" s="74" t="b">
        <f t="shared" si="154"/>
        <v>1</v>
      </c>
      <c r="S2449" s="74" t="str">
        <f t="shared" si="155"/>
        <v/>
      </c>
    </row>
    <row r="2450" s="74" customFormat="1" ht="20.15" customHeight="1" spans="1:19">
      <c r="A2450" s="95"/>
      <c r="B2450" s="95"/>
      <c r="C2450" s="95"/>
      <c r="D2450" s="95"/>
      <c r="E2450" s="95"/>
      <c r="F2450" s="95"/>
      <c r="G2450" s="96"/>
      <c r="H2450" s="96"/>
      <c r="I2450" s="97"/>
      <c r="J2450" s="97"/>
      <c r="K2450" s="97"/>
      <c r="L2450" s="97"/>
      <c r="M2450" s="97"/>
      <c r="N2450" s="98" t="str">
        <f ca="1" t="shared" si="152"/>
        <v/>
      </c>
      <c r="O2450" s="98" t="str">
        <f ca="1">IF(A2450="","",IF(ISERROR(MATCH($I2450,SorP!B:B,0)),"",INDIRECT("'SorP'!$A$"&amp;MATCH($N2450&amp;$I2450,SorP!C:C,0))))</f>
        <v/>
      </c>
      <c r="P2450" s="99"/>
      <c r="Q2450" s="74" t="str">
        <f t="shared" si="153"/>
        <v/>
      </c>
      <c r="R2450" s="74" t="b">
        <f t="shared" si="154"/>
        <v>1</v>
      </c>
      <c r="S2450" s="74" t="str">
        <f t="shared" si="155"/>
        <v/>
      </c>
    </row>
    <row r="2451" s="74" customFormat="1" ht="20.15" customHeight="1" spans="1:19">
      <c r="A2451" s="95"/>
      <c r="B2451" s="95"/>
      <c r="C2451" s="95"/>
      <c r="D2451" s="95"/>
      <c r="E2451" s="95"/>
      <c r="F2451" s="95"/>
      <c r="G2451" s="96"/>
      <c r="H2451" s="96"/>
      <c r="I2451" s="97"/>
      <c r="J2451" s="97"/>
      <c r="K2451" s="97"/>
      <c r="L2451" s="97"/>
      <c r="M2451" s="97"/>
      <c r="N2451" s="98" t="str">
        <f ca="1" t="shared" si="152"/>
        <v/>
      </c>
      <c r="O2451" s="98" t="str">
        <f ca="1">IF(A2451="","",IF(ISERROR(MATCH($I2451,SorP!B:B,0)),"",INDIRECT("'SorP'!$A$"&amp;MATCH($N2451&amp;$I2451,SorP!C:C,0))))</f>
        <v/>
      </c>
      <c r="P2451" s="99"/>
      <c r="Q2451" s="74" t="str">
        <f t="shared" si="153"/>
        <v/>
      </c>
      <c r="R2451" s="74" t="b">
        <f t="shared" si="154"/>
        <v>1</v>
      </c>
      <c r="S2451" s="74" t="str">
        <f t="shared" si="155"/>
        <v/>
      </c>
    </row>
    <row r="2452" s="74" customFormat="1" ht="20.15" customHeight="1" spans="1:19">
      <c r="A2452" s="95"/>
      <c r="B2452" s="95"/>
      <c r="C2452" s="95"/>
      <c r="D2452" s="95"/>
      <c r="E2452" s="95"/>
      <c r="F2452" s="95"/>
      <c r="G2452" s="96"/>
      <c r="H2452" s="96"/>
      <c r="I2452" s="97"/>
      <c r="J2452" s="97"/>
      <c r="K2452" s="97"/>
      <c r="L2452" s="97"/>
      <c r="M2452" s="97"/>
      <c r="N2452" s="98" t="str">
        <f ca="1" t="shared" si="152"/>
        <v/>
      </c>
      <c r="O2452" s="98" t="str">
        <f ca="1">IF(A2452="","",IF(ISERROR(MATCH($I2452,SorP!B:B,0)),"",INDIRECT("'SorP'!$A$"&amp;MATCH($N2452&amp;$I2452,SorP!C:C,0))))</f>
        <v/>
      </c>
      <c r="P2452" s="99"/>
      <c r="Q2452" s="74" t="str">
        <f t="shared" si="153"/>
        <v/>
      </c>
      <c r="R2452" s="74" t="b">
        <f t="shared" si="154"/>
        <v>1</v>
      </c>
      <c r="S2452" s="74" t="str">
        <f t="shared" si="155"/>
        <v/>
      </c>
    </row>
    <row r="2453" s="74" customFormat="1" ht="20.15" customHeight="1" spans="1:19">
      <c r="A2453" s="95"/>
      <c r="B2453" s="95"/>
      <c r="C2453" s="95"/>
      <c r="D2453" s="95"/>
      <c r="E2453" s="95"/>
      <c r="F2453" s="95"/>
      <c r="G2453" s="96"/>
      <c r="H2453" s="96"/>
      <c r="I2453" s="97"/>
      <c r="J2453" s="97"/>
      <c r="K2453" s="97"/>
      <c r="L2453" s="97"/>
      <c r="M2453" s="97"/>
      <c r="N2453" s="98" t="str">
        <f ca="1" t="shared" si="152"/>
        <v/>
      </c>
      <c r="O2453" s="98" t="str">
        <f ca="1">IF(A2453="","",IF(ISERROR(MATCH($I2453,SorP!B:B,0)),"",INDIRECT("'SorP'!$A$"&amp;MATCH($N2453&amp;$I2453,SorP!C:C,0))))</f>
        <v/>
      </c>
      <c r="P2453" s="99"/>
      <c r="Q2453" s="74" t="str">
        <f t="shared" si="153"/>
        <v/>
      </c>
      <c r="R2453" s="74" t="b">
        <f t="shared" si="154"/>
        <v>1</v>
      </c>
      <c r="S2453" s="74" t="str">
        <f t="shared" si="155"/>
        <v/>
      </c>
    </row>
    <row r="2454" s="74" customFormat="1" ht="20.15" customHeight="1" spans="1:19">
      <c r="A2454" s="100"/>
      <c r="B2454" s="95"/>
      <c r="C2454" s="95"/>
      <c r="D2454" s="95"/>
      <c r="E2454" s="95"/>
      <c r="F2454" s="95"/>
      <c r="G2454" s="96"/>
      <c r="H2454" s="96"/>
      <c r="I2454" s="97"/>
      <c r="J2454" s="97"/>
      <c r="K2454" s="97"/>
      <c r="L2454" s="97"/>
      <c r="M2454" s="97"/>
      <c r="N2454" s="98" t="str">
        <f ca="1" t="shared" si="152"/>
        <v/>
      </c>
      <c r="O2454" s="98" t="str">
        <f ca="1">IF(A2454="","",IF(ISERROR(MATCH($I2454,SorP!B:B,0)),"",INDIRECT("'SorP'!$A$"&amp;MATCH($N2454&amp;$I2454,SorP!C:C,0))))</f>
        <v/>
      </c>
      <c r="P2454" s="99"/>
      <c r="Q2454" s="74" t="str">
        <f t="shared" si="153"/>
        <v/>
      </c>
      <c r="R2454" s="74" t="b">
        <f t="shared" si="154"/>
        <v>1</v>
      </c>
      <c r="S2454" s="74" t="str">
        <f t="shared" si="155"/>
        <v/>
      </c>
    </row>
    <row r="2455" s="74" customFormat="1" ht="20.15" customHeight="1" spans="1:19">
      <c r="A2455" s="95"/>
      <c r="B2455" s="95"/>
      <c r="C2455" s="95"/>
      <c r="D2455" s="95"/>
      <c r="E2455" s="95"/>
      <c r="F2455" s="95"/>
      <c r="G2455" s="96"/>
      <c r="H2455" s="96"/>
      <c r="I2455" s="97"/>
      <c r="J2455" s="97"/>
      <c r="K2455" s="97"/>
      <c r="L2455" s="97"/>
      <c r="M2455" s="97"/>
      <c r="N2455" s="98" t="str">
        <f ca="1" t="shared" si="152"/>
        <v/>
      </c>
      <c r="O2455" s="98" t="str">
        <f ca="1">IF(A2455="","",IF(ISERROR(MATCH($I2455,SorP!B:B,0)),"",INDIRECT("'SorP'!$A$"&amp;MATCH($N2455&amp;$I2455,SorP!C:C,0))))</f>
        <v/>
      </c>
      <c r="P2455" s="99"/>
      <c r="Q2455" s="74" t="str">
        <f t="shared" si="153"/>
        <v/>
      </c>
      <c r="R2455" s="74" t="b">
        <f t="shared" si="154"/>
        <v>1</v>
      </c>
      <c r="S2455" s="74" t="str">
        <f t="shared" si="155"/>
        <v/>
      </c>
    </row>
    <row r="2456" s="74" customFormat="1" ht="20.15" customHeight="1" spans="1:19">
      <c r="A2456" s="95"/>
      <c r="B2456" s="95"/>
      <c r="C2456" s="95"/>
      <c r="D2456" s="95"/>
      <c r="E2456" s="95"/>
      <c r="F2456" s="95"/>
      <c r="G2456" s="96"/>
      <c r="H2456" s="96"/>
      <c r="I2456" s="97"/>
      <c r="J2456" s="97"/>
      <c r="K2456" s="97"/>
      <c r="L2456" s="97"/>
      <c r="M2456" s="97"/>
      <c r="N2456" s="98" t="str">
        <f ca="1" t="shared" si="152"/>
        <v/>
      </c>
      <c r="O2456" s="98" t="str">
        <f ca="1">IF(A2456="","",IF(ISERROR(MATCH($I2456,SorP!B:B,0)),"",INDIRECT("'SorP'!$A$"&amp;MATCH($N2456&amp;$I2456,SorP!C:C,0))))</f>
        <v/>
      </c>
      <c r="P2456" s="99"/>
      <c r="Q2456" s="74" t="str">
        <f t="shared" si="153"/>
        <v/>
      </c>
      <c r="R2456" s="74" t="b">
        <f t="shared" si="154"/>
        <v>1</v>
      </c>
      <c r="S2456" s="74" t="str">
        <f t="shared" si="155"/>
        <v/>
      </c>
    </row>
    <row r="2457" s="74" customFormat="1" ht="20.15" customHeight="1" spans="1:19">
      <c r="A2457" s="95"/>
      <c r="B2457" s="95"/>
      <c r="C2457" s="95"/>
      <c r="D2457" s="95"/>
      <c r="E2457" s="95"/>
      <c r="F2457" s="95"/>
      <c r="G2457" s="96"/>
      <c r="H2457" s="96"/>
      <c r="I2457" s="97"/>
      <c r="J2457" s="97"/>
      <c r="K2457" s="97"/>
      <c r="L2457" s="97"/>
      <c r="M2457" s="97"/>
      <c r="N2457" s="98" t="str">
        <f ca="1" t="shared" si="152"/>
        <v/>
      </c>
      <c r="O2457" s="98" t="str">
        <f ca="1">IF(A2457="","",IF(ISERROR(MATCH($I2457,SorP!B:B,0)),"",INDIRECT("'SorP'!$A$"&amp;MATCH($N2457&amp;$I2457,SorP!C:C,0))))</f>
        <v/>
      </c>
      <c r="P2457" s="99"/>
      <c r="Q2457" s="74" t="str">
        <f t="shared" si="153"/>
        <v/>
      </c>
      <c r="R2457" s="74" t="b">
        <f t="shared" si="154"/>
        <v>1</v>
      </c>
      <c r="S2457" s="74" t="str">
        <f t="shared" si="155"/>
        <v/>
      </c>
    </row>
    <row r="2458" s="74" customFormat="1" ht="20.15" customHeight="1" spans="1:19">
      <c r="A2458" s="95"/>
      <c r="B2458" s="95"/>
      <c r="C2458" s="95"/>
      <c r="D2458" s="95"/>
      <c r="E2458" s="95"/>
      <c r="F2458" s="95"/>
      <c r="G2458" s="96"/>
      <c r="H2458" s="96"/>
      <c r="I2458" s="97"/>
      <c r="J2458" s="97"/>
      <c r="K2458" s="97"/>
      <c r="L2458" s="97"/>
      <c r="M2458" s="97"/>
      <c r="N2458" s="98" t="str">
        <f ca="1" t="shared" si="152"/>
        <v/>
      </c>
      <c r="O2458" s="98" t="str">
        <f ca="1">IF(A2458="","",IF(ISERROR(MATCH($I2458,SorP!B:B,0)),"",INDIRECT("'SorP'!$A$"&amp;MATCH($N2458&amp;$I2458,SorP!C:C,0))))</f>
        <v/>
      </c>
      <c r="P2458" s="99"/>
      <c r="Q2458" s="74" t="str">
        <f t="shared" si="153"/>
        <v/>
      </c>
      <c r="R2458" s="74" t="b">
        <f t="shared" si="154"/>
        <v>1</v>
      </c>
      <c r="S2458" s="74" t="str">
        <f t="shared" si="155"/>
        <v/>
      </c>
    </row>
    <row r="2459" s="74" customFormat="1" ht="20.15" customHeight="1" spans="1:19">
      <c r="A2459" s="95"/>
      <c r="B2459" s="95"/>
      <c r="C2459" s="95"/>
      <c r="D2459" s="95"/>
      <c r="E2459" s="95"/>
      <c r="F2459" s="95"/>
      <c r="G2459" s="96"/>
      <c r="H2459" s="96"/>
      <c r="I2459" s="97"/>
      <c r="J2459" s="97"/>
      <c r="K2459" s="97"/>
      <c r="L2459" s="97"/>
      <c r="M2459" s="97"/>
      <c r="N2459" s="98" t="str">
        <f ca="1" t="shared" si="152"/>
        <v/>
      </c>
      <c r="O2459" s="98" t="str">
        <f ca="1">IF(A2459="","",IF(ISERROR(MATCH($I2459,SorP!B:B,0)),"",INDIRECT("'SorP'!$A$"&amp;MATCH($N2459&amp;$I2459,SorP!C:C,0))))</f>
        <v/>
      </c>
      <c r="P2459" s="99"/>
      <c r="Q2459" s="74" t="str">
        <f t="shared" si="153"/>
        <v/>
      </c>
      <c r="R2459" s="74" t="b">
        <f t="shared" si="154"/>
        <v>1</v>
      </c>
      <c r="S2459" s="74" t="str">
        <f t="shared" si="155"/>
        <v/>
      </c>
    </row>
    <row r="2460" s="74" customFormat="1" ht="20.15" customHeight="1" spans="1:19">
      <c r="A2460" s="95"/>
      <c r="B2460" s="95"/>
      <c r="C2460" s="95"/>
      <c r="D2460" s="95"/>
      <c r="E2460" s="95"/>
      <c r="F2460" s="95"/>
      <c r="G2460" s="96"/>
      <c r="H2460" s="96"/>
      <c r="I2460" s="97"/>
      <c r="J2460" s="97"/>
      <c r="K2460" s="97"/>
      <c r="L2460" s="97"/>
      <c r="M2460" s="97"/>
      <c r="N2460" s="98" t="str">
        <f ca="1" t="shared" si="152"/>
        <v/>
      </c>
      <c r="O2460" s="98" t="str">
        <f ca="1">IF(A2460="","",IF(ISERROR(MATCH($I2460,SorP!B:B,0)),"",INDIRECT("'SorP'!$A$"&amp;MATCH($N2460&amp;$I2460,SorP!C:C,0))))</f>
        <v/>
      </c>
      <c r="P2460" s="99"/>
      <c r="Q2460" s="74" t="str">
        <f t="shared" si="153"/>
        <v/>
      </c>
      <c r="R2460" s="74" t="b">
        <f t="shared" si="154"/>
        <v>1</v>
      </c>
      <c r="S2460" s="74" t="str">
        <f t="shared" si="155"/>
        <v/>
      </c>
    </row>
    <row r="2461" s="74" customFormat="1" ht="20.15" customHeight="1" spans="1:19">
      <c r="A2461" s="95"/>
      <c r="B2461" s="95"/>
      <c r="C2461" s="95"/>
      <c r="D2461" s="95"/>
      <c r="E2461" s="95"/>
      <c r="F2461" s="95"/>
      <c r="G2461" s="96"/>
      <c r="H2461" s="96"/>
      <c r="I2461" s="97"/>
      <c r="J2461" s="97"/>
      <c r="K2461" s="97"/>
      <c r="L2461" s="97"/>
      <c r="M2461" s="97"/>
      <c r="N2461" s="98" t="str">
        <f ca="1" t="shared" si="152"/>
        <v/>
      </c>
      <c r="O2461" s="98" t="str">
        <f ca="1">IF(A2461="","",IF(ISERROR(MATCH($I2461,SorP!B:B,0)),"",INDIRECT("'SorP'!$A$"&amp;MATCH($N2461&amp;$I2461,SorP!C:C,0))))</f>
        <v/>
      </c>
      <c r="P2461" s="99"/>
      <c r="Q2461" s="74" t="str">
        <f t="shared" si="153"/>
        <v/>
      </c>
      <c r="R2461" s="74" t="b">
        <f t="shared" si="154"/>
        <v>1</v>
      </c>
      <c r="S2461" s="74" t="str">
        <f t="shared" si="155"/>
        <v/>
      </c>
    </row>
    <row r="2462" s="74" customFormat="1" ht="20.15" customHeight="1" spans="1:19">
      <c r="A2462" s="95"/>
      <c r="B2462" s="95"/>
      <c r="C2462" s="95"/>
      <c r="D2462" s="95"/>
      <c r="E2462" s="95"/>
      <c r="F2462" s="95"/>
      <c r="G2462" s="96"/>
      <c r="H2462" s="96"/>
      <c r="I2462" s="97"/>
      <c r="J2462" s="97"/>
      <c r="K2462" s="97"/>
      <c r="L2462" s="97"/>
      <c r="M2462" s="97"/>
      <c r="N2462" s="98" t="str">
        <f ca="1" t="shared" si="152"/>
        <v/>
      </c>
      <c r="O2462" s="98" t="str">
        <f ca="1">IF(A2462="","",IF(ISERROR(MATCH($I2462,SorP!B:B,0)),"",INDIRECT("'SorP'!$A$"&amp;MATCH($N2462&amp;$I2462,SorP!C:C,0))))</f>
        <v/>
      </c>
      <c r="P2462" s="99"/>
      <c r="Q2462" s="74" t="str">
        <f t="shared" si="153"/>
        <v/>
      </c>
      <c r="R2462" s="74" t="b">
        <f t="shared" si="154"/>
        <v>1</v>
      </c>
      <c r="S2462" s="74" t="str">
        <f t="shared" si="155"/>
        <v/>
      </c>
    </row>
    <row r="2463" s="74" customFormat="1" ht="20.15" customHeight="1" spans="1:19">
      <c r="A2463" s="95"/>
      <c r="B2463" s="95"/>
      <c r="C2463" s="95"/>
      <c r="D2463" s="95"/>
      <c r="E2463" s="95"/>
      <c r="F2463" s="95"/>
      <c r="G2463" s="96"/>
      <c r="H2463" s="96"/>
      <c r="I2463" s="97"/>
      <c r="J2463" s="97"/>
      <c r="K2463" s="97"/>
      <c r="L2463" s="97"/>
      <c r="M2463" s="97"/>
      <c r="N2463" s="98" t="str">
        <f ca="1" t="shared" si="152"/>
        <v/>
      </c>
      <c r="O2463" s="98" t="str">
        <f ca="1">IF(A2463="","",IF(ISERROR(MATCH($I2463,SorP!B:B,0)),"",INDIRECT("'SorP'!$A$"&amp;MATCH($N2463&amp;$I2463,SorP!C:C,0))))</f>
        <v/>
      </c>
      <c r="P2463" s="99"/>
      <c r="Q2463" s="74" t="str">
        <f t="shared" si="153"/>
        <v/>
      </c>
      <c r="R2463" s="74" t="b">
        <f t="shared" si="154"/>
        <v>1</v>
      </c>
      <c r="S2463" s="74" t="str">
        <f t="shared" si="155"/>
        <v/>
      </c>
    </row>
    <row r="2464" s="74" customFormat="1" ht="20.15" customHeight="1" spans="1:19">
      <c r="A2464" s="95"/>
      <c r="B2464" s="95"/>
      <c r="C2464" s="95"/>
      <c r="D2464" s="95"/>
      <c r="E2464" s="95"/>
      <c r="F2464" s="95"/>
      <c r="G2464" s="96"/>
      <c r="H2464" s="96"/>
      <c r="I2464" s="97"/>
      <c r="J2464" s="97"/>
      <c r="K2464" s="97"/>
      <c r="L2464" s="97"/>
      <c r="M2464" s="97"/>
      <c r="N2464" s="98" t="str">
        <f ca="1" t="shared" si="152"/>
        <v/>
      </c>
      <c r="O2464" s="98" t="str">
        <f ca="1">IF(A2464="","",IF(ISERROR(MATCH($I2464,SorP!B:B,0)),"",INDIRECT("'SorP'!$A$"&amp;MATCH($N2464&amp;$I2464,SorP!C:C,0))))</f>
        <v/>
      </c>
      <c r="P2464" s="99"/>
      <c r="Q2464" s="74" t="str">
        <f t="shared" si="153"/>
        <v/>
      </c>
      <c r="R2464" s="74" t="b">
        <f t="shared" si="154"/>
        <v>1</v>
      </c>
      <c r="S2464" s="74" t="str">
        <f t="shared" si="155"/>
        <v/>
      </c>
    </row>
    <row r="2465" s="74" customFormat="1" ht="20.15" customHeight="1" spans="1:19">
      <c r="A2465" s="95"/>
      <c r="B2465" s="95"/>
      <c r="C2465" s="95"/>
      <c r="D2465" s="95"/>
      <c r="E2465" s="95"/>
      <c r="F2465" s="95"/>
      <c r="G2465" s="96"/>
      <c r="H2465" s="96"/>
      <c r="I2465" s="97"/>
      <c r="J2465" s="97"/>
      <c r="K2465" s="97"/>
      <c r="L2465" s="97"/>
      <c r="M2465" s="97"/>
      <c r="N2465" s="98" t="str">
        <f ca="1" t="shared" si="152"/>
        <v/>
      </c>
      <c r="O2465" s="98" t="str">
        <f ca="1">IF(A2465="","",IF(ISERROR(MATCH($I2465,SorP!B:B,0)),"",INDIRECT("'SorP'!$A$"&amp;MATCH($N2465&amp;$I2465,SorP!C:C,0))))</f>
        <v/>
      </c>
      <c r="P2465" s="99"/>
      <c r="Q2465" s="74" t="str">
        <f t="shared" si="153"/>
        <v/>
      </c>
      <c r="R2465" s="74" t="b">
        <f t="shared" si="154"/>
        <v>1</v>
      </c>
      <c r="S2465" s="74" t="str">
        <f t="shared" si="155"/>
        <v/>
      </c>
    </row>
    <row r="2466" s="74" customFormat="1" ht="20.15" customHeight="1" spans="1:19">
      <c r="A2466" s="95"/>
      <c r="B2466" s="95"/>
      <c r="C2466" s="95"/>
      <c r="D2466" s="95"/>
      <c r="E2466" s="95"/>
      <c r="F2466" s="95"/>
      <c r="G2466" s="96"/>
      <c r="H2466" s="96"/>
      <c r="I2466" s="97"/>
      <c r="J2466" s="97"/>
      <c r="K2466" s="97"/>
      <c r="L2466" s="97"/>
      <c r="M2466" s="97"/>
      <c r="N2466" s="98" t="str">
        <f ca="1" t="shared" si="152"/>
        <v/>
      </c>
      <c r="O2466" s="98" t="str">
        <f ca="1">IF(A2466="","",IF(ISERROR(MATCH($I2466,SorP!B:B,0)),"",INDIRECT("'SorP'!$A$"&amp;MATCH($N2466&amp;$I2466,SorP!C:C,0))))</f>
        <v/>
      </c>
      <c r="P2466" s="99"/>
      <c r="Q2466" s="74" t="str">
        <f t="shared" si="153"/>
        <v/>
      </c>
      <c r="R2466" s="74" t="b">
        <f t="shared" si="154"/>
        <v>1</v>
      </c>
      <c r="S2466" s="74" t="str">
        <f t="shared" si="155"/>
        <v/>
      </c>
    </row>
    <row r="2467" s="74" customFormat="1" ht="20.15" customHeight="1" spans="1:19">
      <c r="A2467" s="95"/>
      <c r="B2467" s="95"/>
      <c r="C2467" s="95"/>
      <c r="D2467" s="95"/>
      <c r="E2467" s="95"/>
      <c r="F2467" s="95"/>
      <c r="G2467" s="96"/>
      <c r="H2467" s="96"/>
      <c r="I2467" s="97"/>
      <c r="J2467" s="97"/>
      <c r="K2467" s="97"/>
      <c r="L2467" s="97"/>
      <c r="M2467" s="97"/>
      <c r="N2467" s="98" t="str">
        <f ca="1" t="shared" si="152"/>
        <v/>
      </c>
      <c r="O2467" s="98" t="str">
        <f ca="1">IF(A2467="","",IF(ISERROR(MATCH($I2467,SorP!B:B,0)),"",INDIRECT("'SorP'!$A$"&amp;MATCH($N2467&amp;$I2467,SorP!C:C,0))))</f>
        <v/>
      </c>
      <c r="P2467" s="99"/>
      <c r="Q2467" s="74" t="str">
        <f t="shared" si="153"/>
        <v/>
      </c>
      <c r="R2467" s="74" t="b">
        <f t="shared" si="154"/>
        <v>1</v>
      </c>
      <c r="S2467" s="74" t="str">
        <f t="shared" si="155"/>
        <v/>
      </c>
    </row>
    <row r="2468" s="74" customFormat="1" ht="20.15" customHeight="1" spans="1:19">
      <c r="A2468" s="95"/>
      <c r="B2468" s="95"/>
      <c r="C2468" s="95"/>
      <c r="D2468" s="95"/>
      <c r="E2468" s="95"/>
      <c r="F2468" s="95"/>
      <c r="G2468" s="96"/>
      <c r="H2468" s="96"/>
      <c r="I2468" s="97"/>
      <c r="J2468" s="97"/>
      <c r="K2468" s="97"/>
      <c r="L2468" s="97"/>
      <c r="M2468" s="97"/>
      <c r="N2468" s="98" t="str">
        <f ca="1" t="shared" si="152"/>
        <v/>
      </c>
      <c r="O2468" s="98" t="str">
        <f ca="1">IF(A2468="","",IF(ISERROR(MATCH($I2468,SorP!B:B,0)),"",INDIRECT("'SorP'!$A$"&amp;MATCH($N2468&amp;$I2468,SorP!C:C,0))))</f>
        <v/>
      </c>
      <c r="P2468" s="99"/>
      <c r="Q2468" s="74" t="str">
        <f t="shared" si="153"/>
        <v/>
      </c>
      <c r="R2468" s="74" t="b">
        <f t="shared" si="154"/>
        <v>1</v>
      </c>
      <c r="S2468" s="74" t="str">
        <f t="shared" si="155"/>
        <v/>
      </c>
    </row>
    <row r="2469" s="74" customFormat="1" ht="20.15" customHeight="1" spans="1:19">
      <c r="A2469" s="95"/>
      <c r="B2469" s="95"/>
      <c r="C2469" s="95"/>
      <c r="D2469" s="95"/>
      <c r="E2469" s="95"/>
      <c r="F2469" s="95"/>
      <c r="G2469" s="96"/>
      <c r="H2469" s="96"/>
      <c r="I2469" s="97"/>
      <c r="J2469" s="97"/>
      <c r="K2469" s="97"/>
      <c r="L2469" s="97"/>
      <c r="M2469" s="97"/>
      <c r="N2469" s="98" t="str">
        <f ca="1" t="shared" si="152"/>
        <v/>
      </c>
      <c r="O2469" s="98" t="str">
        <f ca="1">IF(A2469="","",IF(ISERROR(MATCH($I2469,SorP!B:B,0)),"",INDIRECT("'SorP'!$A$"&amp;MATCH($N2469&amp;$I2469,SorP!C:C,0))))</f>
        <v/>
      </c>
      <c r="P2469" s="99"/>
      <c r="Q2469" s="74" t="str">
        <f t="shared" si="153"/>
        <v/>
      </c>
      <c r="R2469" s="74" t="b">
        <f t="shared" si="154"/>
        <v>1</v>
      </c>
      <c r="S2469" s="74" t="str">
        <f t="shared" si="155"/>
        <v/>
      </c>
    </row>
    <row r="2470" s="74" customFormat="1" ht="20.15" customHeight="1" spans="1:19">
      <c r="A2470" s="95"/>
      <c r="B2470" s="95"/>
      <c r="C2470" s="95"/>
      <c r="D2470" s="95"/>
      <c r="E2470" s="95"/>
      <c r="F2470" s="95"/>
      <c r="G2470" s="96"/>
      <c r="H2470" s="96"/>
      <c r="I2470" s="97"/>
      <c r="J2470" s="97"/>
      <c r="K2470" s="97"/>
      <c r="L2470" s="97"/>
      <c r="M2470" s="97"/>
      <c r="N2470" s="98" t="str">
        <f ca="1" t="shared" si="152"/>
        <v/>
      </c>
      <c r="O2470" s="98" t="str">
        <f ca="1">IF(A2470="","",IF(ISERROR(MATCH($I2470,SorP!B:B,0)),"",INDIRECT("'SorP'!$A$"&amp;MATCH($N2470&amp;$I2470,SorP!C:C,0))))</f>
        <v/>
      </c>
      <c r="P2470" s="99"/>
      <c r="Q2470" s="74" t="str">
        <f t="shared" si="153"/>
        <v/>
      </c>
      <c r="R2470" s="74" t="b">
        <f t="shared" si="154"/>
        <v>1</v>
      </c>
      <c r="S2470" s="74" t="str">
        <f t="shared" si="155"/>
        <v/>
      </c>
    </row>
    <row r="2471" s="74" customFormat="1" ht="20.15" customHeight="1" spans="1:19">
      <c r="A2471" s="95"/>
      <c r="B2471" s="95"/>
      <c r="C2471" s="95"/>
      <c r="D2471" s="95"/>
      <c r="E2471" s="95"/>
      <c r="F2471" s="95"/>
      <c r="G2471" s="96"/>
      <c r="H2471" s="96"/>
      <c r="I2471" s="97"/>
      <c r="J2471" s="97"/>
      <c r="K2471" s="97"/>
      <c r="L2471" s="97"/>
      <c r="M2471" s="97"/>
      <c r="N2471" s="98" t="str">
        <f ca="1" t="shared" si="152"/>
        <v/>
      </c>
      <c r="O2471" s="98" t="str">
        <f ca="1">IF(A2471="","",IF(ISERROR(MATCH($I2471,SorP!B:B,0)),"",INDIRECT("'SorP'!$A$"&amp;MATCH($N2471&amp;$I2471,SorP!C:C,0))))</f>
        <v/>
      </c>
      <c r="P2471" s="99"/>
      <c r="Q2471" s="74" t="str">
        <f t="shared" si="153"/>
        <v/>
      </c>
      <c r="R2471" s="74" t="b">
        <f t="shared" si="154"/>
        <v>1</v>
      </c>
      <c r="S2471" s="74" t="str">
        <f t="shared" si="155"/>
        <v/>
      </c>
    </row>
    <row r="2472" s="74" customFormat="1" ht="20.15" customHeight="1" spans="1:19">
      <c r="A2472" s="95"/>
      <c r="B2472" s="95"/>
      <c r="C2472" s="95"/>
      <c r="D2472" s="95"/>
      <c r="E2472" s="95"/>
      <c r="F2472" s="95"/>
      <c r="G2472" s="96"/>
      <c r="H2472" s="96"/>
      <c r="I2472" s="97"/>
      <c r="J2472" s="97"/>
      <c r="K2472" s="97"/>
      <c r="L2472" s="97"/>
      <c r="M2472" s="97"/>
      <c r="N2472" s="98" t="str">
        <f ca="1" t="shared" si="152"/>
        <v/>
      </c>
      <c r="O2472" s="98" t="str">
        <f ca="1">IF(A2472="","",IF(ISERROR(MATCH($I2472,SorP!B:B,0)),"",INDIRECT("'SorP'!$A$"&amp;MATCH($N2472&amp;$I2472,SorP!C:C,0))))</f>
        <v/>
      </c>
      <c r="P2472" s="99"/>
      <c r="Q2472" s="74" t="str">
        <f t="shared" si="153"/>
        <v/>
      </c>
      <c r="R2472" s="74" t="b">
        <f t="shared" si="154"/>
        <v>1</v>
      </c>
      <c r="S2472" s="74" t="str">
        <f t="shared" si="155"/>
        <v/>
      </c>
    </row>
    <row r="2473" s="74" customFormat="1" ht="20.15" customHeight="1" spans="1:19">
      <c r="A2473" s="95"/>
      <c r="B2473" s="95"/>
      <c r="C2473" s="95"/>
      <c r="D2473" s="95"/>
      <c r="E2473" s="95"/>
      <c r="F2473" s="95"/>
      <c r="G2473" s="96"/>
      <c r="H2473" s="96"/>
      <c r="I2473" s="97"/>
      <c r="J2473" s="97"/>
      <c r="K2473" s="97"/>
      <c r="L2473" s="97"/>
      <c r="M2473" s="97"/>
      <c r="N2473" s="98" t="str">
        <f ca="1" t="shared" si="152"/>
        <v/>
      </c>
      <c r="O2473" s="98" t="str">
        <f ca="1">IF(A2473="","",IF(ISERROR(MATCH($I2473,SorP!B:B,0)),"",INDIRECT("'SorP'!$A$"&amp;MATCH($N2473&amp;$I2473,SorP!C:C,0))))</f>
        <v/>
      </c>
      <c r="P2473" s="99"/>
      <c r="Q2473" s="74" t="str">
        <f t="shared" si="153"/>
        <v/>
      </c>
      <c r="R2473" s="74" t="b">
        <f t="shared" si="154"/>
        <v>1</v>
      </c>
      <c r="S2473" s="74" t="str">
        <f t="shared" si="155"/>
        <v/>
      </c>
    </row>
    <row r="2474" s="74" customFormat="1" ht="20.15" customHeight="1" spans="1:19">
      <c r="A2474" s="95"/>
      <c r="B2474" s="95"/>
      <c r="C2474" s="95"/>
      <c r="D2474" s="95"/>
      <c r="E2474" s="95"/>
      <c r="F2474" s="95"/>
      <c r="G2474" s="96"/>
      <c r="H2474" s="96"/>
      <c r="I2474" s="97"/>
      <c r="J2474" s="97"/>
      <c r="K2474" s="97"/>
      <c r="L2474" s="97"/>
      <c r="M2474" s="97"/>
      <c r="N2474" s="98" t="str">
        <f ca="1" t="shared" si="152"/>
        <v/>
      </c>
      <c r="O2474" s="98" t="str">
        <f ca="1">IF(A2474="","",IF(ISERROR(MATCH($I2474,SorP!B:B,0)),"",INDIRECT("'SorP'!$A$"&amp;MATCH($N2474&amp;$I2474,SorP!C:C,0))))</f>
        <v/>
      </c>
      <c r="P2474" s="99"/>
      <c r="Q2474" s="74" t="str">
        <f t="shared" si="153"/>
        <v/>
      </c>
      <c r="R2474" s="74" t="b">
        <f t="shared" si="154"/>
        <v>1</v>
      </c>
      <c r="S2474" s="74" t="str">
        <f t="shared" si="155"/>
        <v/>
      </c>
    </row>
    <row r="2475" s="74" customFormat="1" ht="20.15" customHeight="1" spans="1:19">
      <c r="A2475" s="95"/>
      <c r="B2475" s="95"/>
      <c r="C2475" s="95"/>
      <c r="D2475" s="95"/>
      <c r="E2475" s="95"/>
      <c r="F2475" s="95"/>
      <c r="G2475" s="96"/>
      <c r="H2475" s="96"/>
      <c r="I2475" s="97"/>
      <c r="J2475" s="97"/>
      <c r="K2475" s="97"/>
      <c r="L2475" s="97"/>
      <c r="M2475" s="97"/>
      <c r="N2475" s="98" t="str">
        <f ca="1" t="shared" si="152"/>
        <v/>
      </c>
      <c r="O2475" s="98" t="str">
        <f ca="1">IF(A2475="","",IF(ISERROR(MATCH($I2475,SorP!B:B,0)),"",INDIRECT("'SorP'!$A$"&amp;MATCH($N2475&amp;$I2475,SorP!C:C,0))))</f>
        <v/>
      </c>
      <c r="P2475" s="99"/>
      <c r="Q2475" s="74" t="str">
        <f t="shared" si="153"/>
        <v/>
      </c>
      <c r="R2475" s="74" t="b">
        <f t="shared" si="154"/>
        <v>1</v>
      </c>
      <c r="S2475" s="74" t="str">
        <f t="shared" si="155"/>
        <v/>
      </c>
    </row>
    <row r="2476" s="74" customFormat="1" ht="20.15" customHeight="1" spans="1:19">
      <c r="A2476" s="95"/>
      <c r="B2476" s="95"/>
      <c r="C2476" s="95"/>
      <c r="D2476" s="95"/>
      <c r="E2476" s="95"/>
      <c r="F2476" s="95"/>
      <c r="G2476" s="96"/>
      <c r="H2476" s="96"/>
      <c r="I2476" s="97"/>
      <c r="J2476" s="97"/>
      <c r="K2476" s="97"/>
      <c r="L2476" s="97"/>
      <c r="M2476" s="97"/>
      <c r="N2476" s="98" t="str">
        <f ca="1" t="shared" si="152"/>
        <v/>
      </c>
      <c r="O2476" s="98" t="str">
        <f ca="1">IF(A2476="","",IF(ISERROR(MATCH($I2476,SorP!B:B,0)),"",INDIRECT("'SorP'!$A$"&amp;MATCH($N2476&amp;$I2476,SorP!C:C,0))))</f>
        <v/>
      </c>
      <c r="P2476" s="99"/>
      <c r="Q2476" s="74" t="str">
        <f t="shared" si="153"/>
        <v/>
      </c>
      <c r="R2476" s="74" t="b">
        <f t="shared" si="154"/>
        <v>1</v>
      </c>
      <c r="S2476" s="74" t="str">
        <f t="shared" si="155"/>
        <v/>
      </c>
    </row>
    <row r="2477" s="74" customFormat="1" ht="20.15" customHeight="1" spans="1:19">
      <c r="A2477" s="95"/>
      <c r="B2477" s="95"/>
      <c r="C2477" s="95"/>
      <c r="D2477" s="95"/>
      <c r="E2477" s="95"/>
      <c r="F2477" s="95"/>
      <c r="G2477" s="96"/>
      <c r="H2477" s="96"/>
      <c r="I2477" s="97"/>
      <c r="J2477" s="97"/>
      <c r="K2477" s="97"/>
      <c r="L2477" s="97"/>
      <c r="M2477" s="97"/>
      <c r="N2477" s="98" t="str">
        <f ca="1" t="shared" si="152"/>
        <v/>
      </c>
      <c r="O2477" s="98" t="str">
        <f ca="1">IF(A2477="","",IF(ISERROR(MATCH($I2477,SorP!B:B,0)),"",INDIRECT("'SorP'!$A$"&amp;MATCH($N2477&amp;$I2477,SorP!C:C,0))))</f>
        <v/>
      </c>
      <c r="P2477" s="99"/>
      <c r="Q2477" s="74" t="str">
        <f t="shared" si="153"/>
        <v/>
      </c>
      <c r="R2477" s="74" t="b">
        <f t="shared" si="154"/>
        <v>1</v>
      </c>
      <c r="S2477" s="74" t="str">
        <f t="shared" si="155"/>
        <v/>
      </c>
    </row>
    <row r="2478" s="74" customFormat="1" ht="20.15" customHeight="1" spans="1:19">
      <c r="A2478" s="95"/>
      <c r="B2478" s="95"/>
      <c r="C2478" s="95"/>
      <c r="D2478" s="95"/>
      <c r="E2478" s="95"/>
      <c r="F2478" s="95"/>
      <c r="G2478" s="96"/>
      <c r="H2478" s="96"/>
      <c r="I2478" s="97"/>
      <c r="J2478" s="97"/>
      <c r="K2478" s="97"/>
      <c r="L2478" s="97"/>
      <c r="M2478" s="97"/>
      <c r="N2478" s="98" t="str">
        <f ca="1" t="shared" si="152"/>
        <v/>
      </c>
      <c r="O2478" s="98" t="str">
        <f ca="1">IF(A2478="","",IF(ISERROR(MATCH($I2478,SorP!B:B,0)),"",INDIRECT("'SorP'!$A$"&amp;MATCH($N2478&amp;$I2478,SorP!C:C,0))))</f>
        <v/>
      </c>
      <c r="P2478" s="99"/>
      <c r="Q2478" s="74" t="str">
        <f t="shared" si="153"/>
        <v/>
      </c>
      <c r="R2478" s="74" t="b">
        <f t="shared" si="154"/>
        <v>1</v>
      </c>
      <c r="S2478" s="74" t="str">
        <f t="shared" si="155"/>
        <v/>
      </c>
    </row>
    <row r="2479" s="74" customFormat="1" ht="20.15" customHeight="1" spans="1:19">
      <c r="A2479" s="95"/>
      <c r="B2479" s="95"/>
      <c r="C2479" s="95"/>
      <c r="D2479" s="95"/>
      <c r="E2479" s="95"/>
      <c r="F2479" s="95"/>
      <c r="G2479" s="96"/>
      <c r="H2479" s="96"/>
      <c r="I2479" s="97"/>
      <c r="J2479" s="97"/>
      <c r="K2479" s="97"/>
      <c r="L2479" s="97"/>
      <c r="M2479" s="97"/>
      <c r="N2479" s="98" t="str">
        <f ca="1" t="shared" si="152"/>
        <v/>
      </c>
      <c r="O2479" s="98" t="str">
        <f ca="1">IF(A2479="","",IF(ISERROR(MATCH($I2479,SorP!B:B,0)),"",INDIRECT("'SorP'!$A$"&amp;MATCH($N2479&amp;$I2479,SorP!C:C,0))))</f>
        <v/>
      </c>
      <c r="P2479" s="99"/>
      <c r="Q2479" s="74" t="str">
        <f t="shared" si="153"/>
        <v/>
      </c>
      <c r="R2479" s="74" t="b">
        <f t="shared" si="154"/>
        <v>1</v>
      </c>
      <c r="S2479" s="74" t="str">
        <f t="shared" si="155"/>
        <v/>
      </c>
    </row>
    <row r="2480" s="74" customFormat="1" ht="20.15" customHeight="1" spans="1:19">
      <c r="A2480" s="95"/>
      <c r="B2480" s="95"/>
      <c r="C2480" s="95"/>
      <c r="D2480" s="95"/>
      <c r="E2480" s="95"/>
      <c r="F2480" s="95"/>
      <c r="G2480" s="96"/>
      <c r="H2480" s="96"/>
      <c r="I2480" s="97"/>
      <c r="J2480" s="97"/>
      <c r="K2480" s="97"/>
      <c r="L2480" s="97"/>
      <c r="M2480" s="97"/>
      <c r="N2480" s="98" t="str">
        <f ca="1" t="shared" si="152"/>
        <v/>
      </c>
      <c r="O2480" s="98" t="str">
        <f ca="1">IF(A2480="","",IF(ISERROR(MATCH($I2480,SorP!B:B,0)),"",INDIRECT("'SorP'!$A$"&amp;MATCH($N2480&amp;$I2480,SorP!C:C,0))))</f>
        <v/>
      </c>
      <c r="P2480" s="99"/>
      <c r="Q2480" s="74" t="str">
        <f t="shared" si="153"/>
        <v/>
      </c>
      <c r="R2480" s="74" t="b">
        <f t="shared" si="154"/>
        <v>1</v>
      </c>
      <c r="S2480" s="74" t="str">
        <f t="shared" si="155"/>
        <v/>
      </c>
    </row>
    <row r="2481" s="74" customFormat="1" ht="20.15" customHeight="1" spans="1:19">
      <c r="A2481" s="95"/>
      <c r="B2481" s="95"/>
      <c r="C2481" s="95"/>
      <c r="D2481" s="95"/>
      <c r="E2481" s="95"/>
      <c r="F2481" s="95"/>
      <c r="G2481" s="96"/>
      <c r="H2481" s="96"/>
      <c r="I2481" s="97"/>
      <c r="J2481" s="97"/>
      <c r="K2481" s="97"/>
      <c r="L2481" s="97"/>
      <c r="M2481" s="97"/>
      <c r="N2481" s="98" t="str">
        <f ca="1" t="shared" si="152"/>
        <v/>
      </c>
      <c r="O2481" s="98" t="str">
        <f ca="1">IF(A2481="","",IF(ISERROR(MATCH($I2481,SorP!B:B,0)),"",INDIRECT("'SorP'!$A$"&amp;MATCH($N2481&amp;$I2481,SorP!C:C,0))))</f>
        <v/>
      </c>
      <c r="P2481" s="99"/>
      <c r="Q2481" s="74" t="str">
        <f t="shared" si="153"/>
        <v/>
      </c>
      <c r="R2481" s="74" t="b">
        <f t="shared" si="154"/>
        <v>1</v>
      </c>
      <c r="S2481" s="74" t="str">
        <f t="shared" si="155"/>
        <v/>
      </c>
    </row>
    <row r="2482" s="74" customFormat="1" ht="20.15" customHeight="1" spans="1:19">
      <c r="A2482" s="95"/>
      <c r="B2482" s="95"/>
      <c r="C2482" s="95"/>
      <c r="D2482" s="95"/>
      <c r="E2482" s="95"/>
      <c r="F2482" s="95"/>
      <c r="G2482" s="96"/>
      <c r="H2482" s="96"/>
      <c r="I2482" s="97"/>
      <c r="J2482" s="97"/>
      <c r="K2482" s="97"/>
      <c r="L2482" s="97"/>
      <c r="M2482" s="97"/>
      <c r="N2482" s="98" t="str">
        <f ca="1" t="shared" si="152"/>
        <v/>
      </c>
      <c r="O2482" s="98" t="str">
        <f ca="1">IF(A2482="","",IF(ISERROR(MATCH($I2482,SorP!B:B,0)),"",INDIRECT("'SorP'!$A$"&amp;MATCH($N2482&amp;$I2482,SorP!C:C,0))))</f>
        <v/>
      </c>
      <c r="P2482" s="99"/>
      <c r="Q2482" s="74" t="str">
        <f t="shared" si="153"/>
        <v/>
      </c>
      <c r="R2482" s="74" t="b">
        <f t="shared" si="154"/>
        <v>1</v>
      </c>
      <c r="S2482" s="74" t="str">
        <f t="shared" si="155"/>
        <v/>
      </c>
    </row>
    <row r="2483" s="74" customFormat="1" ht="20.15" customHeight="1" spans="1:19">
      <c r="A2483" s="95"/>
      <c r="B2483" s="95"/>
      <c r="C2483" s="95"/>
      <c r="D2483" s="95"/>
      <c r="E2483" s="95"/>
      <c r="F2483" s="95"/>
      <c r="G2483" s="96"/>
      <c r="H2483" s="96"/>
      <c r="I2483" s="97"/>
      <c r="J2483" s="97"/>
      <c r="K2483" s="97"/>
      <c r="L2483" s="97"/>
      <c r="M2483" s="97"/>
      <c r="N2483" s="98" t="str">
        <f ca="1" t="shared" si="152"/>
        <v/>
      </c>
      <c r="O2483" s="98" t="str">
        <f ca="1">IF(A2483="","",IF(ISERROR(MATCH($I2483,SorP!B:B,0)),"",INDIRECT("'SorP'!$A$"&amp;MATCH($N2483&amp;$I2483,SorP!C:C,0))))</f>
        <v/>
      </c>
      <c r="P2483" s="99"/>
      <c r="Q2483" s="74" t="str">
        <f t="shared" si="153"/>
        <v/>
      </c>
      <c r="R2483" s="74" t="b">
        <f t="shared" si="154"/>
        <v>1</v>
      </c>
      <c r="S2483" s="74" t="str">
        <f t="shared" si="155"/>
        <v/>
      </c>
    </row>
    <row r="2484" s="74" customFormat="1" ht="20.15" customHeight="1" spans="1:19">
      <c r="A2484" s="95"/>
      <c r="B2484" s="95"/>
      <c r="C2484" s="95"/>
      <c r="D2484" s="95"/>
      <c r="E2484" s="95"/>
      <c r="F2484" s="95"/>
      <c r="G2484" s="96"/>
      <c r="H2484" s="96"/>
      <c r="I2484" s="97"/>
      <c r="J2484" s="97"/>
      <c r="K2484" s="97"/>
      <c r="L2484" s="97"/>
      <c r="M2484" s="97"/>
      <c r="N2484" s="98" t="str">
        <f ca="1" t="shared" si="152"/>
        <v/>
      </c>
      <c r="O2484" s="98" t="str">
        <f ca="1">IF(A2484="","",IF(ISERROR(MATCH($I2484,SorP!B:B,0)),"",INDIRECT("'SorP'!$A$"&amp;MATCH($N2484&amp;$I2484,SorP!C:C,0))))</f>
        <v/>
      </c>
      <c r="P2484" s="99"/>
      <c r="Q2484" s="74" t="str">
        <f t="shared" si="153"/>
        <v/>
      </c>
      <c r="R2484" s="74" t="b">
        <f t="shared" si="154"/>
        <v>1</v>
      </c>
      <c r="S2484" s="74" t="str">
        <f t="shared" si="155"/>
        <v/>
      </c>
    </row>
    <row r="2485" s="74" customFormat="1" ht="20.15" customHeight="1" spans="1:19">
      <c r="A2485" s="95"/>
      <c r="B2485" s="95"/>
      <c r="C2485" s="95"/>
      <c r="D2485" s="95"/>
      <c r="E2485" s="95"/>
      <c r="F2485" s="95"/>
      <c r="G2485" s="96"/>
      <c r="H2485" s="96"/>
      <c r="I2485" s="97"/>
      <c r="J2485" s="97"/>
      <c r="K2485" s="97"/>
      <c r="L2485" s="97"/>
      <c r="M2485" s="97"/>
      <c r="N2485" s="98" t="str">
        <f ca="1" t="shared" si="152"/>
        <v/>
      </c>
      <c r="O2485" s="98" t="str">
        <f ca="1">IF(A2485="","",IF(ISERROR(MATCH($I2485,SorP!B:B,0)),"",INDIRECT("'SorP'!$A$"&amp;MATCH($N2485&amp;$I2485,SorP!C:C,0))))</f>
        <v/>
      </c>
      <c r="P2485" s="99"/>
      <c r="Q2485" s="74" t="str">
        <f t="shared" si="153"/>
        <v/>
      </c>
      <c r="R2485" s="74" t="b">
        <f t="shared" si="154"/>
        <v>1</v>
      </c>
      <c r="S2485" s="74" t="str">
        <f t="shared" si="155"/>
        <v/>
      </c>
    </row>
    <row r="2486" s="74" customFormat="1" ht="20.15" customHeight="1" spans="1:19">
      <c r="A2486" s="100"/>
      <c r="B2486" s="95"/>
      <c r="C2486" s="95"/>
      <c r="D2486" s="95"/>
      <c r="E2486" s="95"/>
      <c r="F2486" s="95"/>
      <c r="G2486" s="96"/>
      <c r="H2486" s="96"/>
      <c r="I2486" s="97"/>
      <c r="J2486" s="97"/>
      <c r="K2486" s="97"/>
      <c r="L2486" s="97"/>
      <c r="M2486" s="97"/>
      <c r="N2486" s="98" t="str">
        <f ca="1" t="shared" si="152"/>
        <v/>
      </c>
      <c r="O2486" s="98" t="str">
        <f ca="1">IF(A2486="","",IF(ISERROR(MATCH($I2486,SorP!B:B,0)),"",INDIRECT("'SorP'!$A$"&amp;MATCH($N2486&amp;$I2486,SorP!C:C,0))))</f>
        <v/>
      </c>
      <c r="P2486" s="99"/>
      <c r="Q2486" s="74" t="str">
        <f t="shared" si="153"/>
        <v/>
      </c>
      <c r="R2486" s="74" t="b">
        <f t="shared" si="154"/>
        <v>1</v>
      </c>
      <c r="S2486" s="74" t="str">
        <f t="shared" si="155"/>
        <v/>
      </c>
    </row>
    <row r="2487" s="74" customFormat="1" ht="20.15" customHeight="1" spans="1:19">
      <c r="A2487" s="95"/>
      <c r="B2487" s="95"/>
      <c r="C2487" s="95"/>
      <c r="D2487" s="95"/>
      <c r="E2487" s="95"/>
      <c r="F2487" s="95"/>
      <c r="G2487" s="96"/>
      <c r="H2487" s="96"/>
      <c r="I2487" s="97"/>
      <c r="J2487" s="97"/>
      <c r="K2487" s="97"/>
      <c r="L2487" s="97"/>
      <c r="M2487" s="97"/>
      <c r="N2487" s="98" t="str">
        <f ca="1" t="shared" si="152"/>
        <v/>
      </c>
      <c r="O2487" s="98" t="str">
        <f ca="1">IF(A2487="","",IF(ISERROR(MATCH($I2487,SorP!B:B,0)),"",INDIRECT("'SorP'!$A$"&amp;MATCH($N2487&amp;$I2487,SorP!C:C,0))))</f>
        <v/>
      </c>
      <c r="P2487" s="99"/>
      <c r="Q2487" s="74" t="str">
        <f t="shared" si="153"/>
        <v/>
      </c>
      <c r="R2487" s="74" t="b">
        <f t="shared" si="154"/>
        <v>1</v>
      </c>
      <c r="S2487" s="74" t="str">
        <f t="shared" si="155"/>
        <v/>
      </c>
    </row>
    <row r="2488" s="74" customFormat="1" ht="20.15" customHeight="1" spans="1:19">
      <c r="A2488" s="95"/>
      <c r="B2488" s="95"/>
      <c r="C2488" s="95"/>
      <c r="D2488" s="95"/>
      <c r="E2488" s="95"/>
      <c r="F2488" s="95"/>
      <c r="G2488" s="96"/>
      <c r="H2488" s="96"/>
      <c r="I2488" s="97"/>
      <c r="J2488" s="97"/>
      <c r="K2488" s="97"/>
      <c r="L2488" s="97"/>
      <c r="M2488" s="97"/>
      <c r="N2488" s="98" t="str">
        <f ca="1" t="shared" si="152"/>
        <v/>
      </c>
      <c r="O2488" s="98" t="str">
        <f ca="1">IF(A2488="","",IF(ISERROR(MATCH($I2488,SorP!B:B,0)),"",INDIRECT("'SorP'!$A$"&amp;MATCH($N2488&amp;$I2488,SorP!C:C,0))))</f>
        <v/>
      </c>
      <c r="P2488" s="99"/>
      <c r="Q2488" s="74" t="str">
        <f t="shared" si="153"/>
        <v/>
      </c>
      <c r="R2488" s="74" t="b">
        <f t="shared" si="154"/>
        <v>1</v>
      </c>
      <c r="S2488" s="74" t="str">
        <f t="shared" si="155"/>
        <v/>
      </c>
    </row>
    <row r="2489" s="74" customFormat="1" ht="20.15" customHeight="1" spans="1:19">
      <c r="A2489" s="95"/>
      <c r="B2489" s="95"/>
      <c r="C2489" s="95"/>
      <c r="D2489" s="95"/>
      <c r="E2489" s="95"/>
      <c r="F2489" s="95"/>
      <c r="G2489" s="96"/>
      <c r="H2489" s="96"/>
      <c r="I2489" s="97"/>
      <c r="J2489" s="97"/>
      <c r="K2489" s="97"/>
      <c r="L2489" s="97"/>
      <c r="M2489" s="97"/>
      <c r="N2489" s="98" t="str">
        <f ca="1" t="shared" si="152"/>
        <v/>
      </c>
      <c r="O2489" s="98" t="str">
        <f ca="1">IF(A2489="","",IF(ISERROR(MATCH($I2489,SorP!B:B,0)),"",INDIRECT("'SorP'!$A$"&amp;MATCH($N2489&amp;$I2489,SorP!C:C,0))))</f>
        <v/>
      </c>
      <c r="P2489" s="99"/>
      <c r="Q2489" s="74" t="str">
        <f t="shared" si="153"/>
        <v/>
      </c>
      <c r="R2489" s="74" t="b">
        <f t="shared" si="154"/>
        <v>1</v>
      </c>
      <c r="S2489" s="74" t="str">
        <f t="shared" si="155"/>
        <v/>
      </c>
    </row>
    <row r="2490" s="74" customFormat="1" ht="20.15" customHeight="1" spans="1:19">
      <c r="A2490" s="95"/>
      <c r="B2490" s="95"/>
      <c r="C2490" s="95"/>
      <c r="D2490" s="95"/>
      <c r="E2490" s="95"/>
      <c r="F2490" s="95"/>
      <c r="G2490" s="96"/>
      <c r="H2490" s="96"/>
      <c r="I2490" s="97"/>
      <c r="J2490" s="97"/>
      <c r="K2490" s="97"/>
      <c r="L2490" s="97"/>
      <c r="M2490" s="97"/>
      <c r="N2490" s="98" t="str">
        <f ca="1" t="shared" si="152"/>
        <v/>
      </c>
      <c r="O2490" s="98" t="str">
        <f ca="1">IF(A2490="","",IF(ISERROR(MATCH($I2490,SorP!B:B,0)),"",INDIRECT("'SorP'!$A$"&amp;MATCH($N2490&amp;$I2490,SorP!C:C,0))))</f>
        <v/>
      </c>
      <c r="P2490" s="99"/>
      <c r="Q2490" s="74" t="str">
        <f t="shared" si="153"/>
        <v/>
      </c>
      <c r="R2490" s="74" t="b">
        <f t="shared" si="154"/>
        <v>1</v>
      </c>
      <c r="S2490" s="74" t="str">
        <f t="shared" si="155"/>
        <v/>
      </c>
    </row>
    <row r="2491" s="74" customFormat="1" ht="20.15" customHeight="1" spans="1:19">
      <c r="A2491" s="95"/>
      <c r="B2491" s="95"/>
      <c r="C2491" s="95"/>
      <c r="D2491" s="95"/>
      <c r="E2491" s="95"/>
      <c r="F2491" s="95"/>
      <c r="G2491" s="96"/>
      <c r="H2491" s="96"/>
      <c r="I2491" s="97"/>
      <c r="J2491" s="97"/>
      <c r="K2491" s="97"/>
      <c r="L2491" s="97"/>
      <c r="M2491" s="97"/>
      <c r="N2491" s="98" t="str">
        <f ca="1" t="shared" si="152"/>
        <v/>
      </c>
      <c r="O2491" s="98" t="str">
        <f ca="1">IF(A2491="","",IF(ISERROR(MATCH($I2491,SorP!B:B,0)),"",INDIRECT("'SorP'!$A$"&amp;MATCH($N2491&amp;$I2491,SorP!C:C,0))))</f>
        <v/>
      </c>
      <c r="P2491" s="99"/>
      <c r="Q2491" s="74" t="str">
        <f t="shared" si="153"/>
        <v/>
      </c>
      <c r="R2491" s="74" t="b">
        <f t="shared" si="154"/>
        <v>1</v>
      </c>
      <c r="S2491" s="74" t="str">
        <f t="shared" si="155"/>
        <v/>
      </c>
    </row>
    <row r="2492" s="74" customFormat="1" ht="20.15" customHeight="1" spans="1:19">
      <c r="A2492" s="95"/>
      <c r="B2492" s="95"/>
      <c r="C2492" s="95"/>
      <c r="D2492" s="95"/>
      <c r="E2492" s="95"/>
      <c r="F2492" s="95"/>
      <c r="G2492" s="96"/>
      <c r="H2492" s="96"/>
      <c r="I2492" s="97"/>
      <c r="J2492" s="97"/>
      <c r="K2492" s="97"/>
      <c r="L2492" s="97"/>
      <c r="M2492" s="97"/>
      <c r="N2492" s="98" t="str">
        <f ca="1" t="shared" si="152"/>
        <v/>
      </c>
      <c r="O2492" s="98" t="str">
        <f ca="1">IF(A2492="","",IF(ISERROR(MATCH($I2492,SorP!B:B,0)),"",INDIRECT("'SorP'!$A$"&amp;MATCH($N2492&amp;$I2492,SorP!C:C,0))))</f>
        <v/>
      </c>
      <c r="P2492" s="99"/>
      <c r="Q2492" s="74" t="str">
        <f t="shared" si="153"/>
        <v/>
      </c>
      <c r="R2492" s="74" t="b">
        <f t="shared" si="154"/>
        <v>1</v>
      </c>
      <c r="S2492" s="74" t="str">
        <f t="shared" si="155"/>
        <v/>
      </c>
    </row>
    <row r="2493" s="74" customFormat="1" ht="20.15" customHeight="1" spans="1:19">
      <c r="A2493" s="95"/>
      <c r="B2493" s="95"/>
      <c r="C2493" s="95"/>
      <c r="D2493" s="95"/>
      <c r="E2493" s="95"/>
      <c r="F2493" s="95"/>
      <c r="G2493" s="96"/>
      <c r="H2493" s="96"/>
      <c r="I2493" s="97"/>
      <c r="J2493" s="97"/>
      <c r="K2493" s="97"/>
      <c r="L2493" s="97"/>
      <c r="M2493" s="97"/>
      <c r="N2493" s="98" t="str">
        <f ca="1" t="shared" si="152"/>
        <v/>
      </c>
      <c r="O2493" s="98" t="str">
        <f ca="1">IF(A2493="","",IF(ISERROR(MATCH($I2493,SorP!B:B,0)),"",INDIRECT("'SorP'!$A$"&amp;MATCH($N2493&amp;$I2493,SorP!C:C,0))))</f>
        <v/>
      </c>
      <c r="P2493" s="99"/>
      <c r="Q2493" s="74" t="str">
        <f t="shared" si="153"/>
        <v/>
      </c>
      <c r="R2493" s="74" t="b">
        <f t="shared" si="154"/>
        <v>1</v>
      </c>
      <c r="S2493" s="74" t="str">
        <f t="shared" si="155"/>
        <v/>
      </c>
    </row>
    <row r="2494" s="74" customFormat="1" ht="20.15" customHeight="1" spans="1:19">
      <c r="A2494" s="95"/>
      <c r="B2494" s="95"/>
      <c r="C2494" s="95"/>
      <c r="D2494" s="95"/>
      <c r="E2494" s="95"/>
      <c r="F2494" s="95"/>
      <c r="G2494" s="96"/>
      <c r="H2494" s="96"/>
      <c r="I2494" s="97"/>
      <c r="J2494" s="97"/>
      <c r="K2494" s="97"/>
      <c r="L2494" s="97"/>
      <c r="M2494" s="97"/>
      <c r="N2494" s="98" t="str">
        <f ca="1" t="shared" si="152"/>
        <v/>
      </c>
      <c r="O2494" s="98" t="str">
        <f ca="1">IF(A2494="","",IF(ISERROR(MATCH($I2494,SorP!B:B,0)),"",INDIRECT("'SorP'!$A$"&amp;MATCH($N2494&amp;$I2494,SorP!C:C,0))))</f>
        <v/>
      </c>
      <c r="P2494" s="99"/>
      <c r="Q2494" s="74" t="str">
        <f t="shared" si="153"/>
        <v/>
      </c>
      <c r="R2494" s="74" t="b">
        <f t="shared" si="154"/>
        <v>1</v>
      </c>
      <c r="S2494" s="74" t="str">
        <f t="shared" si="155"/>
        <v/>
      </c>
    </row>
    <row r="2495" s="74" customFormat="1" ht="20.15" customHeight="1" spans="1:19">
      <c r="A2495" s="95"/>
      <c r="B2495" s="95"/>
      <c r="C2495" s="95"/>
      <c r="D2495" s="95"/>
      <c r="E2495" s="95"/>
      <c r="F2495" s="95"/>
      <c r="G2495" s="96"/>
      <c r="H2495" s="96"/>
      <c r="I2495" s="97"/>
      <c r="J2495" s="97"/>
      <c r="K2495" s="97"/>
      <c r="L2495" s="97"/>
      <c r="M2495" s="97"/>
      <c r="N2495" s="98" t="str">
        <f ca="1" t="shared" si="152"/>
        <v/>
      </c>
      <c r="O2495" s="98" t="str">
        <f ca="1">IF(A2495="","",IF(ISERROR(MATCH($I2495,SorP!B:B,0)),"",INDIRECT("'SorP'!$A$"&amp;MATCH($N2495&amp;$I2495,SorP!C:C,0))))</f>
        <v/>
      </c>
      <c r="P2495" s="99"/>
      <c r="Q2495" s="74" t="str">
        <f t="shared" si="153"/>
        <v/>
      </c>
      <c r="R2495" s="74" t="b">
        <f t="shared" si="154"/>
        <v>1</v>
      </c>
      <c r="S2495" s="74" t="str">
        <f t="shared" si="155"/>
        <v/>
      </c>
    </row>
    <row r="2496" s="74" customFormat="1" ht="20.15" customHeight="1" spans="1:19">
      <c r="A2496" s="95"/>
      <c r="B2496" s="95"/>
      <c r="C2496" s="95"/>
      <c r="D2496" s="95"/>
      <c r="E2496" s="95"/>
      <c r="F2496" s="95"/>
      <c r="G2496" s="96"/>
      <c r="H2496" s="96"/>
      <c r="I2496" s="97"/>
      <c r="J2496" s="97"/>
      <c r="K2496" s="97"/>
      <c r="L2496" s="97"/>
      <c r="M2496" s="97"/>
      <c r="N2496" s="98" t="str">
        <f ca="1" t="shared" si="152"/>
        <v/>
      </c>
      <c r="O2496" s="98" t="str">
        <f ca="1">IF(A2496="","",IF(ISERROR(MATCH($I2496,SorP!B:B,0)),"",INDIRECT("'SorP'!$A$"&amp;MATCH($N2496&amp;$I2496,SorP!C:C,0))))</f>
        <v/>
      </c>
      <c r="P2496" s="99"/>
      <c r="Q2496" s="74" t="str">
        <f t="shared" si="153"/>
        <v/>
      </c>
      <c r="R2496" s="74" t="b">
        <f t="shared" si="154"/>
        <v>1</v>
      </c>
      <c r="S2496" s="74" t="str">
        <f t="shared" si="155"/>
        <v/>
      </c>
    </row>
    <row r="2497" s="74" customFormat="1" ht="20.15" customHeight="1" spans="1:19">
      <c r="A2497" s="95"/>
      <c r="B2497" s="95"/>
      <c r="C2497" s="95"/>
      <c r="D2497" s="95"/>
      <c r="E2497" s="95"/>
      <c r="F2497" s="95"/>
      <c r="G2497" s="96"/>
      <c r="H2497" s="96"/>
      <c r="I2497" s="97"/>
      <c r="J2497" s="97"/>
      <c r="K2497" s="97"/>
      <c r="L2497" s="97"/>
      <c r="M2497" s="97"/>
      <c r="N2497" s="98" t="str">
        <f ca="1" t="shared" si="152"/>
        <v/>
      </c>
      <c r="O2497" s="98" t="str">
        <f ca="1">IF(A2497="","",IF(ISERROR(MATCH($I2497,SorP!B:B,0)),"",INDIRECT("'SorP'!$A$"&amp;MATCH($N2497&amp;$I2497,SorP!C:C,0))))</f>
        <v/>
      </c>
      <c r="P2497" s="99"/>
      <c r="Q2497" s="74" t="str">
        <f t="shared" si="153"/>
        <v/>
      </c>
      <c r="R2497" s="74" t="b">
        <f t="shared" si="154"/>
        <v>1</v>
      </c>
      <c r="S2497" s="74" t="str">
        <f t="shared" si="155"/>
        <v/>
      </c>
    </row>
    <row r="2498" s="74" customFormat="1" ht="20.15" customHeight="1" spans="1:19">
      <c r="A2498" s="95"/>
      <c r="B2498" s="95"/>
      <c r="C2498" s="95"/>
      <c r="D2498" s="95"/>
      <c r="E2498" s="95"/>
      <c r="F2498" s="95"/>
      <c r="G2498" s="96"/>
      <c r="H2498" s="96"/>
      <c r="I2498" s="97"/>
      <c r="J2498" s="97"/>
      <c r="K2498" s="97"/>
      <c r="L2498" s="97"/>
      <c r="M2498" s="97"/>
      <c r="N2498" s="98" t="str">
        <f ca="1" t="shared" si="152"/>
        <v/>
      </c>
      <c r="O2498" s="98" t="str">
        <f ca="1">IF(A2498="","",IF(ISERROR(MATCH($I2498,SorP!B:B,0)),"",INDIRECT("'SorP'!$A$"&amp;MATCH($N2498&amp;$I2498,SorP!C:C,0))))</f>
        <v/>
      </c>
      <c r="P2498" s="99"/>
      <c r="Q2498" s="74" t="str">
        <f t="shared" si="153"/>
        <v/>
      </c>
      <c r="R2498" s="74" t="b">
        <f t="shared" si="154"/>
        <v>1</v>
      </c>
      <c r="S2498" s="74" t="str">
        <f t="shared" si="155"/>
        <v/>
      </c>
    </row>
    <row r="2499" s="74" customFormat="1" ht="20.15" customHeight="1" spans="1:19">
      <c r="A2499" s="95"/>
      <c r="B2499" s="95"/>
      <c r="C2499" s="95"/>
      <c r="D2499" s="95"/>
      <c r="E2499" s="95"/>
      <c r="F2499" s="95"/>
      <c r="G2499" s="96"/>
      <c r="H2499" s="96"/>
      <c r="I2499" s="101"/>
      <c r="J2499" s="101"/>
      <c r="K2499" s="101"/>
      <c r="L2499" s="101"/>
      <c r="M2499" s="101"/>
      <c r="N2499" s="98" t="str">
        <f ca="1" t="shared" si="152"/>
        <v/>
      </c>
      <c r="O2499" s="98" t="str">
        <f ca="1">IF(A2499="","",IF(ISERROR(MATCH($I2499,SorP!B:B,0)),"",INDIRECT("'SorP'!$A$"&amp;MATCH($N2499&amp;$I2499,SorP!C:C,0))))</f>
        <v/>
      </c>
      <c r="P2499" s="99"/>
      <c r="Q2499" s="74" t="str">
        <f t="shared" si="153"/>
        <v/>
      </c>
      <c r="R2499" s="74" t="b">
        <f t="shared" si="154"/>
        <v>1</v>
      </c>
      <c r="S2499" s="74" t="str">
        <f t="shared" si="155"/>
        <v/>
      </c>
    </row>
    <row r="2500" s="74" customFormat="1" ht="20.15" customHeight="1" spans="1:19">
      <c r="A2500" s="95"/>
      <c r="B2500" s="95"/>
      <c r="C2500" s="95"/>
      <c r="D2500" s="95"/>
      <c r="E2500" s="95"/>
      <c r="F2500" s="95"/>
      <c r="G2500" s="96"/>
      <c r="H2500" s="96"/>
      <c r="I2500" s="97"/>
      <c r="J2500" s="97"/>
      <c r="K2500" s="97"/>
      <c r="L2500" s="97"/>
      <c r="M2500" s="97"/>
      <c r="N2500" s="98" t="str">
        <f ca="1" t="shared" si="152"/>
        <v/>
      </c>
      <c r="O2500" s="98" t="str">
        <f ca="1">IF(A2500="","",IF(ISERROR(MATCH($I2500,SorP!B:B,0)),"",INDIRECT("'SorP'!$A$"&amp;MATCH($N2500&amp;$I2500,SorP!C:C,0))))</f>
        <v/>
      </c>
      <c r="P2500" s="99"/>
      <c r="Q2500" s="74" t="str">
        <f t="shared" si="153"/>
        <v/>
      </c>
      <c r="R2500" s="74" t="b">
        <f t="shared" si="154"/>
        <v>1</v>
      </c>
      <c r="S2500" s="74" t="str">
        <f t="shared" si="155"/>
        <v/>
      </c>
    </row>
    <row r="2501" s="74" customFormat="1" ht="20.15" customHeight="1" spans="1:19">
      <c r="A2501" s="95"/>
      <c r="B2501" s="95"/>
      <c r="C2501" s="95"/>
      <c r="D2501" s="95"/>
      <c r="E2501" s="95"/>
      <c r="F2501" s="95"/>
      <c r="G2501" s="96"/>
      <c r="H2501" s="96"/>
      <c r="I2501" s="97"/>
      <c r="J2501" s="97"/>
      <c r="K2501" s="97"/>
      <c r="L2501" s="97"/>
      <c r="M2501" s="97"/>
      <c r="N2501" s="98" t="str">
        <f ca="1" t="shared" si="152"/>
        <v/>
      </c>
      <c r="O2501" s="98" t="str">
        <f ca="1">IF(A2501="","",IF(ISERROR(MATCH($I2501,SorP!B:B,0)),"",INDIRECT("'SorP'!$A$"&amp;MATCH($N2501&amp;$I2501,SorP!C:C,0))))</f>
        <v/>
      </c>
      <c r="P2501" s="99"/>
      <c r="Q2501" s="74" t="str">
        <f t="shared" si="153"/>
        <v/>
      </c>
      <c r="R2501" s="74" t="b">
        <f t="shared" si="154"/>
        <v>1</v>
      </c>
      <c r="S2501" s="74" t="str">
        <f t="shared" ref="S2501:S2504" si="156">IF(R2501,"",A2501&amp;"+")</f>
        <v/>
      </c>
    </row>
    <row r="2502" s="74" customFormat="1" ht="20.15" customHeight="1" spans="1:19">
      <c r="A2502" s="95"/>
      <c r="B2502" s="95"/>
      <c r="C2502" s="95"/>
      <c r="D2502" s="95"/>
      <c r="E2502" s="95"/>
      <c r="F2502" s="95"/>
      <c r="G2502" s="96"/>
      <c r="H2502" s="96"/>
      <c r="I2502" s="97"/>
      <c r="J2502" s="97"/>
      <c r="K2502" s="97"/>
      <c r="L2502" s="97"/>
      <c r="M2502" s="97"/>
      <c r="N2502" s="98" t="str">
        <f ca="1" t="shared" si="152"/>
        <v/>
      </c>
      <c r="O2502" s="98" t="str">
        <f ca="1">IF(A2502="","",IF(ISERROR(MATCH($I2502,SorP!B:B,0)),"",INDIRECT("'SorP'!$A$"&amp;MATCH($N2502&amp;$I2502,SorP!C:C,0))))</f>
        <v/>
      </c>
      <c r="P2502" s="99"/>
      <c r="Q2502" s="74" t="str">
        <f t="shared" ref="Q2502:Q2504" si="157">A2502&amp;B2502</f>
        <v/>
      </c>
      <c r="R2502" s="74" t="b">
        <f t="shared" ref="R2502:R2504" si="158">OR(ISBLANK(B2502),ISBLANK(C2502))</f>
        <v>1</v>
      </c>
      <c r="S2502" s="74" t="str">
        <f t="shared" si="156"/>
        <v/>
      </c>
    </row>
    <row r="2503" s="74" customFormat="1" ht="20.15" customHeight="1" spans="1:19">
      <c r="A2503" s="95"/>
      <c r="B2503" s="95"/>
      <c r="C2503" s="95"/>
      <c r="D2503" s="95"/>
      <c r="E2503" s="95"/>
      <c r="F2503" s="95"/>
      <c r="G2503" s="96"/>
      <c r="H2503" s="96"/>
      <c r="I2503" s="101"/>
      <c r="J2503" s="101"/>
      <c r="K2503" s="101"/>
      <c r="L2503" s="101"/>
      <c r="M2503" s="101"/>
      <c r="N2503" s="98" t="str">
        <f ca="1" t="shared" si="152"/>
        <v/>
      </c>
      <c r="O2503" s="98" t="str">
        <f ca="1">IF(A2503="","",IF(ISERROR(MATCH($I2503,SorP!B:B,0)),"",INDIRECT("'SorP'!$A$"&amp;MATCH($N2503&amp;$I2503,SorP!C:C,0))))</f>
        <v/>
      </c>
      <c r="P2503" s="99"/>
      <c r="Q2503" s="74" t="str">
        <f t="shared" si="157"/>
        <v/>
      </c>
      <c r="R2503" s="74" t="b">
        <f t="shared" si="158"/>
        <v>1</v>
      </c>
      <c r="S2503" s="74" t="str">
        <f t="shared" si="156"/>
        <v/>
      </c>
    </row>
    <row r="2504" s="74" customFormat="1" ht="20.15" customHeight="1" spans="1:19">
      <c r="A2504" s="102"/>
      <c r="B2504" s="102"/>
      <c r="C2504" s="102"/>
      <c r="D2504" s="102"/>
      <c r="E2504" s="102"/>
      <c r="F2504" s="102"/>
      <c r="G2504" s="103"/>
      <c r="H2504" s="103"/>
      <c r="I2504" s="104"/>
      <c r="J2504" s="104"/>
      <c r="K2504" s="104"/>
      <c r="L2504" s="104"/>
      <c r="M2504" s="104"/>
      <c r="N2504" s="98" t="str">
        <f ca="1" t="shared" si="152"/>
        <v/>
      </c>
      <c r="O2504" s="98" t="str">
        <f ca="1">IF(A2504="","",IF(ISERROR(MATCH($I2504,SorP!B:B,0)),"",INDIRECT("'SorP'!$A$"&amp;MATCH($N2504&amp;$I2504,SorP!C:C,0))))</f>
        <v/>
      </c>
      <c r="P2504" s="99"/>
      <c r="Q2504" s="74" t="str">
        <f t="shared" si="157"/>
        <v/>
      </c>
      <c r="R2504" s="74" t="b">
        <f t="shared" si="158"/>
        <v>1</v>
      </c>
      <c r="S2504" s="74" t="str">
        <f t="shared" si="156"/>
        <v/>
      </c>
    </row>
  </sheetData>
  <sheetProtection algorithmName="SHA-512" hashValue="gw9r3MP6AffloC0C9r56uIQUmSmGFFzCk/Euu6bTQls02fbPsIf4uP/FQDIO9FsGv6HtiIbQxyhlLpYC0c3fqQ==" saltValue="wp791TgKg/VNGAeosj7biQ==" spinCount="100000" sheet="1" formatRows="0" deleteRows="0" autoFilter="0"/>
  <autoFilter xmlns:etc="http://www.wps.cn/officeDocument/2017/etCustomData" ref="A4:W2504" etc:filterBottomFollowUsedRange="0">
    <extLst/>
  </autoFilter>
  <mergeCells count="4">
    <mergeCell ref="B2:D2"/>
    <mergeCell ref="H2:M2"/>
    <mergeCell ref="B3:D3"/>
    <mergeCell ref="E3:G3"/>
  </mergeCells>
  <conditionalFormatting sqref="A5:A2504">
    <cfRule type="expression" dxfId="0" priority="3">
      <formula>IF($A5="",TRUE)</formula>
    </cfRule>
  </conditionalFormatting>
  <conditionalFormatting sqref="F5:F2504">
    <cfRule type="expression" dxfId="7" priority="1" stopIfTrue="1">
      <formula>IF(AND(F5="",$A5&lt;&gt;""),TRUE)</formula>
    </cfRule>
    <cfRule type="expression" dxfId="11" priority="2" stopIfTrue="1">
      <formula>IF(FIND("!",F5),TRUE)</formula>
    </cfRule>
  </conditionalFormatting>
  <conditionalFormatting sqref="B5:C2504">
    <cfRule type="expression" dxfId="7" priority="5" stopIfTrue="1">
      <formula>IF(AND(B5="",$A5&lt;&gt;""),TRUE)</formula>
    </cfRule>
    <cfRule type="expression" dxfId="11" priority="6" stopIfTrue="1">
      <formula>IF(FIND("!",B5),TRUE)</formula>
    </cfRule>
  </conditionalFormatting>
  <dataValidations count="4">
    <dataValidation type="list" allowBlank="1" showInputMessage="1" showErrorMessage="1" sqref="A5:A2504">
      <formula1>listIndex2</formula1>
    </dataValidation>
    <dataValidation type="list" allowBlank="1" showInputMessage="1" showErrorMessage="1" sqref="B5:B2504">
      <formula1>SSLX</formula1>
    </dataValidation>
    <dataValidation type="list" allowBlank="1" showInputMessage="1" showErrorMessage="1" sqref="F5:F2504">
      <formula1>'C'!$B$2:$B$251</formula1>
    </dataValidation>
    <dataValidation allowBlank="1" showErrorMessage="1" sqref="D5:E2504"/>
  </dataValidations>
  <pageMargins left="0.708661417322835" right="0.708661417322835" top="0.748031496062992" bottom="0.748031496062992" header="0.31496062992126" footer="0.31496062992126"/>
  <pageSetup paperSize="1" scale="10" fitToWidth="2" fitToHeight="100" orientation="landscape"/>
  <headerFooter>
    <oddHeader>&amp;C&amp;P ページ&amp;R&amp;"Calibri"&amp;14&amp;KFF0000 L2: Internal use only&amp;1#
</oddHead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92D050"/>
    <pageSetUpPr fitToPage="1"/>
  </sheetPr>
  <dimension ref="A1:H2007"/>
  <sheetViews>
    <sheetView showGridLines="0" zoomScalePageLayoutView="70" workbookViewId="0">
      <pane xSplit="2" ySplit="5" topLeftCell="C6" activePane="bottomRight" state="frozen"/>
      <selection/>
      <selection pane="topRight"/>
      <selection pane="bottomLeft"/>
      <selection pane="bottomRight" activeCell="C16" sqref="C16"/>
    </sheetView>
  </sheetViews>
  <sheetFormatPr defaultColWidth="10.8166666666667" defaultRowHeight="12.75" outlineLevelCol="7"/>
  <cols>
    <col min="1" max="1" width="3.81666666666667" style="49" customWidth="1"/>
    <col min="2" max="2" width="48.725" style="50" customWidth="1"/>
    <col min="3" max="5" width="48.725" style="49" customWidth="1"/>
    <col min="6" max="6" width="71.8166666666667" style="49" customWidth="1"/>
    <col min="7" max="7" width="2" style="49" customWidth="1"/>
    <col min="8" max="8" width="11" style="1" customWidth="1"/>
    <col min="9" max="16384" width="10.8166666666667" style="51"/>
  </cols>
  <sheetData>
    <row r="1" ht="35.15" customHeight="1" spans="1:8">
      <c r="A1" s="52" t="str">
        <f ca="1">OFFSET(L!$C$1,MATCH("Product List"&amp;ADDRESS(ROW(),COLUMN(),4),L!$A:$A,0)-1,SL,,)</f>
        <v>如果“申报”工作表上选择的报告层面为“产品（或产品列表）”，才需要填写此项。 </v>
      </c>
      <c r="B1" s="53"/>
      <c r="C1" s="53"/>
      <c r="D1" s="53"/>
      <c r="E1" s="53"/>
      <c r="F1" s="53"/>
      <c r="G1" s="54"/>
    </row>
    <row r="2" spans="1:8">
      <c r="A2" s="55"/>
      <c r="B2" s="56"/>
      <c r="C2" s="56"/>
      <c r="D2" s="56"/>
      <c r="E2" s="56"/>
      <c r="F2" s="1"/>
      <c r="G2" s="57"/>
    </row>
    <row r="3" spans="1:8">
      <c r="A3" s="55"/>
      <c r="B3" s="56"/>
      <c r="C3" s="56"/>
      <c r="D3" s="56"/>
      <c r="E3" s="56"/>
      <c r="F3" s="56"/>
      <c r="G3" s="57"/>
    </row>
    <row r="4" ht="15.75" customHeight="1" spans="1:8">
      <c r="A4" s="55"/>
      <c r="B4" s="58" t="s">
        <v>74</v>
      </c>
      <c r="C4" s="58"/>
      <c r="D4" s="58"/>
      <c r="E4" s="58"/>
      <c r="F4" s="58"/>
      <c r="G4" s="57"/>
    </row>
    <row r="5" ht="15.75" spans="1:8">
      <c r="A5" s="59"/>
      <c r="B5" s="60" t="str">
        <f ca="1">OFFSET(L!$C$1,MATCH("Product List"&amp;ADDRESS(ROW(),COLUMN(),4),L!$A:$A,0)-1,SL,,)</f>
        <v>制造商的产品序号 (*)</v>
      </c>
      <c r="C5" s="60" t="str">
        <f ca="1">OFFSET(L!$C$1,MATCH("Product List"&amp;ADDRESS(ROW(),COLUMN(),4),L!$A:$A,0)-1,SL,,)</f>
        <v>制造商的产品名称</v>
      </c>
      <c r="D5" s="61" t="str">
        <f ca="1">OFFSET(L!$C$1,MATCH("Product List"&amp;ADDRESS(ROW(),COLUMN(),4),L!$A:$A,0)-1,SL,,)</f>
        <v>请求方的产品编号</v>
      </c>
      <c r="E5" s="61" t="str">
        <f ca="1">OFFSET(L!$C$1,MATCH("Product List"&amp;ADDRESS(ROW(),COLUMN(),4),L!$A:$A,0)-1,SL,,)</f>
        <v>请求方的产品名称</v>
      </c>
      <c r="F5" s="61" t="str">
        <f ca="1">OFFSET(L!$C$1,MATCH("Product List"&amp;ADDRESS(ROW(),COLUMN(),4),L!$A:$A,0)-1,SL,,)</f>
        <v>注释</v>
      </c>
      <c r="G5" s="57"/>
    </row>
    <row r="6" s="48" customFormat="1" ht="15.75" spans="1:8">
      <c r="A6" s="62"/>
      <c r="B6" s="63"/>
      <c r="C6" s="64"/>
      <c r="D6" s="64"/>
      <c r="E6" s="64"/>
      <c r="F6" s="64"/>
      <c r="G6" s="65"/>
      <c r="H6" s="66"/>
    </row>
    <row r="7" s="48" customFormat="1" ht="15.75" spans="1:8">
      <c r="A7" s="67"/>
      <c r="B7" s="63"/>
      <c r="C7" s="64"/>
      <c r="D7" s="64"/>
      <c r="E7" s="64"/>
      <c r="F7" s="64"/>
      <c r="G7" s="65"/>
      <c r="H7" s="66"/>
    </row>
    <row r="8" s="48" customFormat="1" ht="15.75" spans="1:8">
      <c r="A8" s="67"/>
      <c r="B8" s="63"/>
      <c r="C8" s="64"/>
      <c r="D8" s="64"/>
      <c r="E8" s="64"/>
      <c r="F8" s="64"/>
      <c r="G8" s="65"/>
      <c r="H8" s="66"/>
    </row>
    <row r="9" s="48" customFormat="1" ht="15.75" spans="1:8">
      <c r="A9" s="67"/>
      <c r="B9" s="63"/>
      <c r="C9" s="64"/>
      <c r="D9" s="64"/>
      <c r="E9" s="64"/>
      <c r="F9" s="64"/>
      <c r="G9" s="65"/>
      <c r="H9" s="66"/>
    </row>
    <row r="10" s="48" customFormat="1" ht="15.75" spans="1:8">
      <c r="A10" s="67"/>
      <c r="B10" s="63"/>
      <c r="C10" s="64"/>
      <c r="D10" s="64"/>
      <c r="E10" s="64"/>
      <c r="F10" s="64"/>
      <c r="G10" s="65"/>
      <c r="H10" s="66"/>
    </row>
    <row r="11" s="48" customFormat="1" ht="15.75" spans="1:8">
      <c r="A11" s="67"/>
      <c r="B11" s="63"/>
      <c r="C11" s="64"/>
      <c r="D11" s="64"/>
      <c r="E11" s="64"/>
      <c r="F11" s="64"/>
      <c r="G11" s="65"/>
      <c r="H11" s="66"/>
    </row>
    <row r="12" s="48" customFormat="1" ht="15.75" spans="1:8">
      <c r="A12" s="67"/>
      <c r="B12" s="63"/>
      <c r="C12" s="64"/>
      <c r="D12" s="64"/>
      <c r="E12" s="64"/>
      <c r="F12" s="64"/>
      <c r="G12" s="65"/>
      <c r="H12" s="66"/>
    </row>
    <row r="13" s="48" customFormat="1" ht="15.75" spans="1:8">
      <c r="A13" s="67"/>
      <c r="B13" s="63"/>
      <c r="C13" s="64"/>
      <c r="D13" s="64"/>
      <c r="E13" s="64"/>
      <c r="F13" s="64"/>
      <c r="G13" s="65"/>
      <c r="H13" s="66"/>
    </row>
    <row r="14" s="48" customFormat="1" ht="15.75" spans="1:8">
      <c r="A14" s="67"/>
      <c r="B14" s="63"/>
      <c r="C14" s="64"/>
      <c r="D14" s="64"/>
      <c r="E14" s="64"/>
      <c r="F14" s="64"/>
      <c r="G14" s="65"/>
      <c r="H14" s="66"/>
    </row>
    <row r="15" s="48" customFormat="1" ht="15.75" spans="1:8">
      <c r="A15" s="67"/>
      <c r="B15" s="63"/>
      <c r="C15" s="64"/>
      <c r="D15" s="64"/>
      <c r="E15" s="64"/>
      <c r="F15" s="64"/>
      <c r="G15" s="65"/>
      <c r="H15" s="66"/>
    </row>
    <row r="16" s="48" customFormat="1" ht="15.75" spans="1:8">
      <c r="A16" s="67"/>
      <c r="B16" s="63"/>
      <c r="C16" s="64"/>
      <c r="D16" s="64"/>
      <c r="E16" s="64"/>
      <c r="F16" s="64"/>
      <c r="G16" s="65"/>
      <c r="H16" s="66"/>
    </row>
    <row r="17" s="48" customFormat="1" ht="15.75" spans="1:8">
      <c r="A17" s="67"/>
      <c r="B17" s="63"/>
      <c r="C17" s="64"/>
      <c r="D17" s="64"/>
      <c r="E17" s="64"/>
      <c r="F17" s="64"/>
      <c r="G17" s="65"/>
      <c r="H17" s="66"/>
    </row>
    <row r="18" s="48" customFormat="1" ht="15.75" spans="1:8">
      <c r="A18" s="67"/>
      <c r="B18" s="63"/>
      <c r="C18" s="64"/>
      <c r="D18" s="64"/>
      <c r="E18" s="64"/>
      <c r="F18" s="64"/>
      <c r="G18" s="65"/>
      <c r="H18" s="66"/>
    </row>
    <row r="19" s="48" customFormat="1" ht="15.75" spans="1:8">
      <c r="A19" s="67"/>
      <c r="B19" s="63"/>
      <c r="C19" s="64"/>
      <c r="D19" s="64"/>
      <c r="E19" s="64"/>
      <c r="F19" s="64"/>
      <c r="G19" s="65"/>
      <c r="H19" s="66"/>
    </row>
    <row r="20" s="48" customFormat="1" ht="15.75" spans="1:8">
      <c r="A20" s="67"/>
      <c r="B20" s="63"/>
      <c r="C20" s="64"/>
      <c r="D20" s="64"/>
      <c r="E20" s="64"/>
      <c r="F20" s="64"/>
      <c r="G20" s="65"/>
      <c r="H20" s="66"/>
    </row>
    <row r="21" s="48" customFormat="1" ht="15.75" spans="1:8">
      <c r="A21" s="67"/>
      <c r="B21" s="63"/>
      <c r="C21" s="64"/>
      <c r="D21" s="64"/>
      <c r="E21" s="64"/>
      <c r="F21" s="64"/>
      <c r="G21" s="65"/>
      <c r="H21" s="66"/>
    </row>
    <row r="22" s="48" customFormat="1" ht="15.75" spans="1:8">
      <c r="A22" s="67"/>
      <c r="B22" s="63"/>
      <c r="C22" s="64"/>
      <c r="D22" s="64"/>
      <c r="E22" s="64"/>
      <c r="F22" s="64"/>
      <c r="G22" s="65"/>
      <c r="H22" s="66"/>
    </row>
    <row r="23" s="48" customFormat="1" ht="15.75" spans="1:8">
      <c r="A23" s="67"/>
      <c r="B23" s="63"/>
      <c r="C23" s="64"/>
      <c r="D23" s="64"/>
      <c r="E23" s="64"/>
      <c r="F23" s="64"/>
      <c r="G23" s="65"/>
      <c r="H23" s="66"/>
    </row>
    <row r="24" s="48" customFormat="1" ht="15.75" spans="1:8">
      <c r="A24" s="67"/>
      <c r="B24" s="63"/>
      <c r="C24" s="64"/>
      <c r="D24" s="64"/>
      <c r="E24" s="64"/>
      <c r="F24" s="64"/>
      <c r="G24" s="65"/>
      <c r="H24" s="66"/>
    </row>
    <row r="25" s="48" customFormat="1" ht="15.75" spans="1:8">
      <c r="A25" s="67"/>
      <c r="B25" s="63"/>
      <c r="C25" s="64"/>
      <c r="D25" s="64"/>
      <c r="E25" s="64"/>
      <c r="F25" s="64"/>
      <c r="G25" s="65"/>
      <c r="H25" s="66"/>
    </row>
    <row r="26" s="48" customFormat="1" ht="15.75" spans="1:8">
      <c r="A26" s="67"/>
      <c r="B26" s="63"/>
      <c r="C26" s="64"/>
      <c r="D26" s="64"/>
      <c r="E26" s="64"/>
      <c r="F26" s="64"/>
      <c r="G26" s="65"/>
      <c r="H26" s="66"/>
    </row>
    <row r="27" s="48" customFormat="1" ht="15.75" spans="1:8">
      <c r="A27" s="67"/>
      <c r="B27" s="63"/>
      <c r="C27" s="64"/>
      <c r="D27" s="64"/>
      <c r="E27" s="64"/>
      <c r="F27" s="64"/>
      <c r="G27" s="65"/>
      <c r="H27" s="66"/>
    </row>
    <row r="28" s="48" customFormat="1" ht="15.75" spans="1:8">
      <c r="A28" s="67"/>
      <c r="B28" s="63"/>
      <c r="C28" s="64"/>
      <c r="D28" s="64"/>
      <c r="E28" s="64"/>
      <c r="F28" s="64"/>
      <c r="G28" s="65"/>
      <c r="H28" s="66"/>
    </row>
    <row r="29" s="48" customFormat="1" ht="15.75" spans="1:8">
      <c r="A29" s="67"/>
      <c r="B29" s="63"/>
      <c r="C29" s="64"/>
      <c r="D29" s="64"/>
      <c r="E29" s="64"/>
      <c r="F29" s="64"/>
      <c r="G29" s="65"/>
      <c r="H29" s="66"/>
    </row>
    <row r="30" s="48" customFormat="1" ht="15.75" spans="1:8">
      <c r="A30" s="67"/>
      <c r="B30" s="63"/>
      <c r="C30" s="64"/>
      <c r="D30" s="64"/>
      <c r="E30" s="64"/>
      <c r="F30" s="64"/>
      <c r="G30" s="65"/>
      <c r="H30" s="66"/>
    </row>
    <row r="31" s="48" customFormat="1" ht="15.75" spans="1:8">
      <c r="A31" s="67"/>
      <c r="B31" s="63"/>
      <c r="C31" s="64"/>
      <c r="D31" s="64"/>
      <c r="E31" s="64"/>
      <c r="F31" s="64"/>
      <c r="G31" s="65"/>
      <c r="H31" s="66"/>
    </row>
    <row r="32" s="48" customFormat="1" ht="15.75" spans="1:8">
      <c r="A32" s="67"/>
      <c r="B32" s="63"/>
      <c r="C32" s="64"/>
      <c r="D32" s="64"/>
      <c r="E32" s="64"/>
      <c r="F32" s="64"/>
      <c r="G32" s="65"/>
      <c r="H32" s="66"/>
    </row>
    <row r="33" s="48" customFormat="1" ht="15.75" spans="1:8">
      <c r="A33" s="67"/>
      <c r="B33" s="63"/>
      <c r="C33" s="64"/>
      <c r="D33" s="64"/>
      <c r="E33" s="64"/>
      <c r="F33" s="64"/>
      <c r="G33" s="65"/>
      <c r="H33" s="66"/>
    </row>
    <row r="34" s="48" customFormat="1" ht="15.75" spans="1:8">
      <c r="A34" s="67"/>
      <c r="B34" s="63"/>
      <c r="C34" s="64"/>
      <c r="D34" s="64"/>
      <c r="E34" s="64"/>
      <c r="F34" s="64"/>
      <c r="G34" s="65"/>
      <c r="H34" s="66"/>
    </row>
    <row r="35" s="48" customFormat="1" ht="15.75" spans="1:8">
      <c r="A35" s="67"/>
      <c r="B35" s="63"/>
      <c r="C35" s="64"/>
      <c r="D35" s="64"/>
      <c r="E35" s="64"/>
      <c r="F35" s="64"/>
      <c r="G35" s="65"/>
      <c r="H35" s="66"/>
    </row>
    <row r="36" s="48" customFormat="1" ht="15.75" spans="1:8">
      <c r="A36" s="67"/>
      <c r="B36" s="63"/>
      <c r="C36" s="64"/>
      <c r="D36" s="64"/>
      <c r="E36" s="64"/>
      <c r="F36" s="64"/>
      <c r="G36" s="65"/>
      <c r="H36" s="66"/>
    </row>
    <row r="37" s="48" customFormat="1" ht="15.75" spans="1:8">
      <c r="A37" s="67"/>
      <c r="B37" s="63"/>
      <c r="C37" s="64"/>
      <c r="D37" s="64"/>
      <c r="E37" s="64"/>
      <c r="F37" s="64"/>
      <c r="G37" s="65"/>
      <c r="H37" s="66"/>
    </row>
    <row r="38" s="48" customFormat="1" ht="15.75" spans="1:8">
      <c r="A38" s="67"/>
      <c r="B38" s="63"/>
      <c r="C38" s="64"/>
      <c r="D38" s="64"/>
      <c r="E38" s="64"/>
      <c r="F38" s="64"/>
      <c r="G38" s="65"/>
      <c r="H38" s="66"/>
    </row>
    <row r="39" s="48" customFormat="1" ht="15.75" spans="1:8">
      <c r="A39" s="67"/>
      <c r="B39" s="63"/>
      <c r="C39" s="64"/>
      <c r="D39" s="64"/>
      <c r="E39" s="64"/>
      <c r="F39" s="64"/>
      <c r="G39" s="65"/>
      <c r="H39" s="66"/>
    </row>
    <row r="40" s="48" customFormat="1" ht="15.75" spans="1:8">
      <c r="A40" s="67"/>
      <c r="B40" s="63"/>
      <c r="C40" s="64"/>
      <c r="D40" s="64"/>
      <c r="E40" s="64"/>
      <c r="F40" s="64"/>
      <c r="G40" s="65"/>
      <c r="H40" s="66"/>
    </row>
    <row r="41" s="48" customFormat="1" ht="15.75" spans="1:8">
      <c r="A41" s="67"/>
      <c r="B41" s="63"/>
      <c r="C41" s="64"/>
      <c r="D41" s="64"/>
      <c r="E41" s="64"/>
      <c r="F41" s="64"/>
      <c r="G41" s="65"/>
      <c r="H41" s="66"/>
    </row>
    <row r="42" s="48" customFormat="1" ht="15.75" spans="1:8">
      <c r="A42" s="67"/>
      <c r="B42" s="63"/>
      <c r="C42" s="64"/>
      <c r="D42" s="64"/>
      <c r="E42" s="64"/>
      <c r="F42" s="64"/>
      <c r="G42" s="65"/>
      <c r="H42" s="66"/>
    </row>
    <row r="43" s="48" customFormat="1" ht="15.75" spans="1:8">
      <c r="A43" s="67"/>
      <c r="B43" s="63"/>
      <c r="C43" s="64"/>
      <c r="D43" s="64"/>
      <c r="E43" s="64"/>
      <c r="F43" s="64"/>
      <c r="G43" s="65"/>
      <c r="H43" s="66"/>
    </row>
    <row r="44" s="48" customFormat="1" ht="15.75" spans="1:8">
      <c r="A44" s="67"/>
      <c r="B44" s="63"/>
      <c r="C44" s="64"/>
      <c r="D44" s="64"/>
      <c r="E44" s="64"/>
      <c r="F44" s="64"/>
      <c r="G44" s="65"/>
      <c r="H44" s="66"/>
    </row>
    <row r="45" s="48" customFormat="1" ht="15.75" spans="1:8">
      <c r="A45" s="67"/>
      <c r="B45" s="63"/>
      <c r="C45" s="64"/>
      <c r="D45" s="64"/>
      <c r="E45" s="64"/>
      <c r="F45" s="64"/>
      <c r="G45" s="65"/>
      <c r="H45" s="66"/>
    </row>
    <row r="46" s="48" customFormat="1" ht="15.75" spans="1:8">
      <c r="A46" s="67"/>
      <c r="B46" s="63"/>
      <c r="C46" s="64"/>
      <c r="D46" s="64"/>
      <c r="E46" s="64"/>
      <c r="F46" s="64"/>
      <c r="G46" s="65"/>
      <c r="H46" s="66"/>
    </row>
    <row r="47" s="48" customFormat="1" ht="15.75" spans="1:8">
      <c r="A47" s="67"/>
      <c r="B47" s="63"/>
      <c r="C47" s="64"/>
      <c r="D47" s="64"/>
      <c r="E47" s="64"/>
      <c r="F47" s="64"/>
      <c r="G47" s="65"/>
      <c r="H47" s="66"/>
    </row>
    <row r="48" s="48" customFormat="1" ht="15.75" spans="1:8">
      <c r="A48" s="67"/>
      <c r="B48" s="63"/>
      <c r="C48" s="64"/>
      <c r="D48" s="64"/>
      <c r="E48" s="64"/>
      <c r="F48" s="64"/>
      <c r="G48" s="65"/>
      <c r="H48" s="66"/>
    </row>
    <row r="49" s="48" customFormat="1" ht="15.75" spans="1:8">
      <c r="A49" s="67"/>
      <c r="B49" s="63"/>
      <c r="C49" s="64"/>
      <c r="D49" s="64"/>
      <c r="E49" s="64"/>
      <c r="F49" s="64"/>
      <c r="G49" s="65"/>
      <c r="H49" s="66"/>
    </row>
    <row r="50" s="48" customFormat="1" ht="15.75" spans="1:8">
      <c r="A50" s="67"/>
      <c r="B50" s="63"/>
      <c r="C50" s="64"/>
      <c r="D50" s="64"/>
      <c r="E50" s="64"/>
      <c r="F50" s="64"/>
      <c r="G50" s="65"/>
      <c r="H50" s="66"/>
    </row>
    <row r="51" s="48" customFormat="1" ht="15.75" spans="1:8">
      <c r="A51" s="67"/>
      <c r="B51" s="63"/>
      <c r="C51" s="64"/>
      <c r="D51" s="64"/>
      <c r="E51" s="64"/>
      <c r="F51" s="64"/>
      <c r="G51" s="65"/>
      <c r="H51" s="66"/>
    </row>
    <row r="52" s="48" customFormat="1" ht="15.75" spans="1:8">
      <c r="A52" s="67"/>
      <c r="B52" s="63"/>
      <c r="C52" s="64"/>
      <c r="D52" s="64"/>
      <c r="E52" s="64"/>
      <c r="F52" s="64"/>
      <c r="G52" s="65"/>
      <c r="H52" s="66"/>
    </row>
    <row r="53" s="48" customFormat="1" ht="15.75" spans="1:8">
      <c r="A53" s="67"/>
      <c r="B53" s="63"/>
      <c r="C53" s="64"/>
      <c r="D53" s="64"/>
      <c r="E53" s="64"/>
      <c r="F53" s="64"/>
      <c r="G53" s="65"/>
      <c r="H53" s="66"/>
    </row>
    <row r="54" s="48" customFormat="1" ht="15.75" spans="1:8">
      <c r="A54" s="67"/>
      <c r="B54" s="63"/>
      <c r="C54" s="64"/>
      <c r="D54" s="64"/>
      <c r="E54" s="64"/>
      <c r="F54" s="64"/>
      <c r="G54" s="65"/>
      <c r="H54" s="66"/>
    </row>
    <row r="55" s="48" customFormat="1" ht="15.75" spans="1:8">
      <c r="A55" s="67"/>
      <c r="B55" s="63"/>
      <c r="C55" s="64"/>
      <c r="D55" s="64"/>
      <c r="E55" s="64"/>
      <c r="F55" s="64"/>
      <c r="G55" s="65"/>
      <c r="H55" s="66"/>
    </row>
    <row r="56" s="48" customFormat="1" ht="15.75" spans="1:8">
      <c r="A56" s="67"/>
      <c r="B56" s="63"/>
      <c r="C56" s="64"/>
      <c r="D56" s="64"/>
      <c r="E56" s="64"/>
      <c r="F56" s="64"/>
      <c r="G56" s="65"/>
      <c r="H56" s="66"/>
    </row>
    <row r="57" s="48" customFormat="1" ht="15.75" spans="1:8">
      <c r="A57" s="67"/>
      <c r="B57" s="63"/>
      <c r="C57" s="64"/>
      <c r="D57" s="64"/>
      <c r="E57" s="64"/>
      <c r="F57" s="64"/>
      <c r="G57" s="65"/>
      <c r="H57" s="66"/>
    </row>
    <row r="58" s="48" customFormat="1" ht="15.75" spans="1:8">
      <c r="A58" s="67"/>
      <c r="B58" s="63"/>
      <c r="C58" s="64"/>
      <c r="D58" s="64"/>
      <c r="E58" s="64"/>
      <c r="F58" s="64"/>
      <c r="G58" s="65"/>
      <c r="H58" s="66"/>
    </row>
    <row r="59" s="48" customFormat="1" ht="15.75" spans="1:8">
      <c r="A59" s="67"/>
      <c r="B59" s="63"/>
      <c r="C59" s="64"/>
      <c r="D59" s="64"/>
      <c r="E59" s="64"/>
      <c r="F59" s="64"/>
      <c r="G59" s="65"/>
      <c r="H59" s="66"/>
    </row>
    <row r="60" s="48" customFormat="1" ht="15.75" spans="1:8">
      <c r="A60" s="67"/>
      <c r="B60" s="63"/>
      <c r="C60" s="64"/>
      <c r="D60" s="64"/>
      <c r="E60" s="64"/>
      <c r="F60" s="64"/>
      <c r="G60" s="65"/>
      <c r="H60" s="66"/>
    </row>
    <row r="61" s="48" customFormat="1" ht="15.75" spans="1:8">
      <c r="A61" s="67"/>
      <c r="B61" s="63"/>
      <c r="C61" s="64"/>
      <c r="D61" s="64"/>
      <c r="E61" s="64"/>
      <c r="F61" s="64"/>
      <c r="G61" s="65"/>
      <c r="H61" s="66"/>
    </row>
    <row r="62" s="48" customFormat="1" ht="15.75" spans="1:8">
      <c r="A62" s="67"/>
      <c r="B62" s="63"/>
      <c r="C62" s="64"/>
      <c r="D62" s="64"/>
      <c r="E62" s="64"/>
      <c r="F62" s="64"/>
      <c r="G62" s="65"/>
      <c r="H62" s="66"/>
    </row>
    <row r="63" s="48" customFormat="1" ht="15.75" spans="1:8">
      <c r="A63" s="67"/>
      <c r="B63" s="63"/>
      <c r="C63" s="64"/>
      <c r="D63" s="64"/>
      <c r="E63" s="64"/>
      <c r="F63" s="64"/>
      <c r="G63" s="65"/>
      <c r="H63" s="66"/>
    </row>
    <row r="64" s="48" customFormat="1" ht="15.75" spans="1:8">
      <c r="A64" s="67"/>
      <c r="B64" s="63"/>
      <c r="C64" s="64"/>
      <c r="D64" s="64"/>
      <c r="E64" s="64"/>
      <c r="F64" s="64"/>
      <c r="G64" s="65"/>
      <c r="H64" s="66"/>
    </row>
    <row r="65" s="48" customFormat="1" ht="15.75" spans="1:8">
      <c r="A65" s="67"/>
      <c r="B65" s="63"/>
      <c r="C65" s="64"/>
      <c r="D65" s="64"/>
      <c r="E65" s="64"/>
      <c r="F65" s="64"/>
      <c r="G65" s="65"/>
      <c r="H65" s="66"/>
    </row>
    <row r="66" s="48" customFormat="1" ht="15.75" spans="1:8">
      <c r="A66" s="67"/>
      <c r="B66" s="63"/>
      <c r="C66" s="64"/>
      <c r="D66" s="64"/>
      <c r="E66" s="64"/>
      <c r="F66" s="64"/>
      <c r="G66" s="65"/>
      <c r="H66" s="66"/>
    </row>
    <row r="67" s="48" customFormat="1" ht="15.75" spans="1:8">
      <c r="A67" s="67"/>
      <c r="B67" s="63"/>
      <c r="C67" s="64"/>
      <c r="D67" s="64"/>
      <c r="E67" s="64"/>
      <c r="F67" s="64"/>
      <c r="G67" s="65"/>
      <c r="H67" s="66"/>
    </row>
    <row r="68" s="48" customFormat="1" ht="15.75" spans="1:8">
      <c r="A68" s="67"/>
      <c r="B68" s="63"/>
      <c r="C68" s="64"/>
      <c r="D68" s="64"/>
      <c r="E68" s="64"/>
      <c r="F68" s="64"/>
      <c r="G68" s="65"/>
      <c r="H68" s="66"/>
    </row>
    <row r="69" s="48" customFormat="1" ht="15.75" spans="1:8">
      <c r="A69" s="67"/>
      <c r="B69" s="63"/>
      <c r="C69" s="64"/>
      <c r="D69" s="64"/>
      <c r="E69" s="64"/>
      <c r="F69" s="64"/>
      <c r="G69" s="65"/>
      <c r="H69" s="66"/>
    </row>
    <row r="70" s="48" customFormat="1" ht="15.75" spans="1:8">
      <c r="A70" s="67"/>
      <c r="B70" s="63"/>
      <c r="C70" s="64"/>
      <c r="D70" s="64"/>
      <c r="E70" s="64"/>
      <c r="F70" s="64"/>
      <c r="G70" s="65"/>
      <c r="H70" s="66"/>
    </row>
    <row r="71" s="48" customFormat="1" ht="15.75" spans="1:8">
      <c r="A71" s="67"/>
      <c r="B71" s="63"/>
      <c r="C71" s="64"/>
      <c r="D71" s="64"/>
      <c r="E71" s="64"/>
      <c r="F71" s="64"/>
      <c r="G71" s="65"/>
      <c r="H71" s="66"/>
    </row>
    <row r="72" s="48" customFormat="1" ht="15.75" spans="1:8">
      <c r="A72" s="67"/>
      <c r="B72" s="63"/>
      <c r="C72" s="64"/>
      <c r="D72" s="64"/>
      <c r="E72" s="64"/>
      <c r="F72" s="64"/>
      <c r="G72" s="65"/>
      <c r="H72" s="66"/>
    </row>
    <row r="73" s="48" customFormat="1" ht="15.75" spans="1:8">
      <c r="A73" s="67"/>
      <c r="B73" s="63"/>
      <c r="C73" s="64"/>
      <c r="D73" s="64"/>
      <c r="E73" s="64"/>
      <c r="F73" s="64"/>
      <c r="G73" s="65"/>
      <c r="H73" s="66"/>
    </row>
    <row r="74" s="48" customFormat="1" ht="15.75" spans="1:8">
      <c r="A74" s="67"/>
      <c r="B74" s="63"/>
      <c r="C74" s="64"/>
      <c r="D74" s="64"/>
      <c r="E74" s="64"/>
      <c r="F74" s="64"/>
      <c r="G74" s="65"/>
      <c r="H74" s="66"/>
    </row>
    <row r="75" s="48" customFormat="1" ht="15.75" spans="1:8">
      <c r="A75" s="67"/>
      <c r="B75" s="63"/>
      <c r="C75" s="64"/>
      <c r="D75" s="64"/>
      <c r="E75" s="64"/>
      <c r="F75" s="64"/>
      <c r="G75" s="65"/>
      <c r="H75" s="66"/>
    </row>
    <row r="76" s="48" customFormat="1" ht="15.75" spans="1:8">
      <c r="A76" s="67"/>
      <c r="B76" s="63"/>
      <c r="C76" s="64"/>
      <c r="D76" s="64"/>
      <c r="E76" s="64"/>
      <c r="F76" s="64"/>
      <c r="G76" s="65"/>
      <c r="H76" s="66"/>
    </row>
    <row r="77" s="48" customFormat="1" ht="15.75" spans="1:8">
      <c r="A77" s="67"/>
      <c r="B77" s="63"/>
      <c r="C77" s="64"/>
      <c r="D77" s="64"/>
      <c r="E77" s="64"/>
      <c r="F77" s="64"/>
      <c r="G77" s="65"/>
      <c r="H77" s="66"/>
    </row>
    <row r="78" s="48" customFormat="1" ht="15.75" spans="1:8">
      <c r="A78" s="67"/>
      <c r="B78" s="63"/>
      <c r="C78" s="64"/>
      <c r="D78" s="64"/>
      <c r="E78" s="64"/>
      <c r="F78" s="64"/>
      <c r="G78" s="65"/>
      <c r="H78" s="66"/>
    </row>
    <row r="79" s="48" customFormat="1" ht="15.75" spans="1:8">
      <c r="A79" s="67"/>
      <c r="B79" s="63"/>
      <c r="C79" s="64"/>
      <c r="D79" s="64"/>
      <c r="E79" s="64"/>
      <c r="F79" s="64"/>
      <c r="G79" s="65"/>
      <c r="H79" s="66"/>
    </row>
    <row r="80" s="48" customFormat="1" ht="15.75" spans="1:8">
      <c r="A80" s="67"/>
      <c r="B80" s="63"/>
      <c r="C80" s="64"/>
      <c r="D80" s="64"/>
      <c r="E80" s="64"/>
      <c r="F80" s="64"/>
      <c r="G80" s="65"/>
      <c r="H80" s="66"/>
    </row>
    <row r="81" s="48" customFormat="1" ht="15.75" spans="1:8">
      <c r="A81" s="67"/>
      <c r="B81" s="63"/>
      <c r="C81" s="64"/>
      <c r="D81" s="64"/>
      <c r="E81" s="64"/>
      <c r="F81" s="64"/>
      <c r="G81" s="65"/>
      <c r="H81" s="66"/>
    </row>
    <row r="82" s="48" customFormat="1" ht="15.75" spans="1:8">
      <c r="A82" s="67"/>
      <c r="B82" s="63"/>
      <c r="C82" s="64"/>
      <c r="D82" s="64"/>
      <c r="E82" s="64"/>
      <c r="F82" s="64"/>
      <c r="G82" s="65"/>
      <c r="H82" s="66"/>
    </row>
    <row r="83" s="48" customFormat="1" ht="15.75" spans="1:8">
      <c r="A83" s="67"/>
      <c r="B83" s="63"/>
      <c r="C83" s="64"/>
      <c r="D83" s="64"/>
      <c r="E83" s="64"/>
      <c r="F83" s="64"/>
      <c r="G83" s="65"/>
      <c r="H83" s="66"/>
    </row>
    <row r="84" s="48" customFormat="1" ht="15.75" spans="1:8">
      <c r="A84" s="67"/>
      <c r="B84" s="63"/>
      <c r="C84" s="64"/>
      <c r="D84" s="64"/>
      <c r="E84" s="64"/>
      <c r="F84" s="64"/>
      <c r="G84" s="65"/>
      <c r="H84" s="66"/>
    </row>
    <row r="85" s="48" customFormat="1" ht="15.75" spans="1:8">
      <c r="A85" s="67"/>
      <c r="B85" s="63"/>
      <c r="C85" s="64"/>
      <c r="D85" s="64"/>
      <c r="E85" s="64"/>
      <c r="F85" s="64"/>
      <c r="G85" s="65"/>
      <c r="H85" s="66"/>
    </row>
    <row r="86" s="48" customFormat="1" ht="15.75" spans="1:8">
      <c r="A86" s="67"/>
      <c r="B86" s="63"/>
      <c r="C86" s="64"/>
      <c r="D86" s="64"/>
      <c r="E86" s="64"/>
      <c r="F86" s="64"/>
      <c r="G86" s="65"/>
      <c r="H86" s="66"/>
    </row>
    <row r="87" s="48" customFormat="1" ht="15.75" spans="1:8">
      <c r="A87" s="67"/>
      <c r="B87" s="63"/>
      <c r="C87" s="64"/>
      <c r="D87" s="64"/>
      <c r="E87" s="64"/>
      <c r="F87" s="64"/>
      <c r="G87" s="65"/>
      <c r="H87" s="66"/>
    </row>
    <row r="88" s="48" customFormat="1" ht="15.75" spans="1:8">
      <c r="A88" s="67"/>
      <c r="B88" s="63"/>
      <c r="C88" s="64"/>
      <c r="D88" s="64"/>
      <c r="E88" s="64"/>
      <c r="F88" s="64"/>
      <c r="G88" s="65"/>
      <c r="H88" s="66"/>
    </row>
    <row r="89" s="48" customFormat="1" ht="15.75" spans="1:8">
      <c r="A89" s="67"/>
      <c r="B89" s="63"/>
      <c r="C89" s="64"/>
      <c r="D89" s="64"/>
      <c r="E89" s="64"/>
      <c r="F89" s="64"/>
      <c r="G89" s="65"/>
      <c r="H89" s="66"/>
    </row>
    <row r="90" s="48" customFormat="1" ht="15.75" spans="1:8">
      <c r="A90" s="67"/>
      <c r="B90" s="63"/>
      <c r="C90" s="64"/>
      <c r="D90" s="64"/>
      <c r="E90" s="64"/>
      <c r="F90" s="64"/>
      <c r="G90" s="65"/>
      <c r="H90" s="66"/>
    </row>
    <row r="91" s="48" customFormat="1" ht="15.75" spans="1:8">
      <c r="A91" s="67"/>
      <c r="B91" s="63"/>
      <c r="C91" s="64"/>
      <c r="D91" s="64"/>
      <c r="E91" s="64"/>
      <c r="F91" s="64"/>
      <c r="G91" s="65"/>
      <c r="H91" s="66"/>
    </row>
    <row r="92" s="48" customFormat="1" ht="15.75" spans="1:8">
      <c r="A92" s="67"/>
      <c r="B92" s="63"/>
      <c r="C92" s="64"/>
      <c r="D92" s="64"/>
      <c r="E92" s="64"/>
      <c r="F92" s="64"/>
      <c r="G92" s="65"/>
      <c r="H92" s="66"/>
    </row>
    <row r="93" s="48" customFormat="1" ht="15.75" spans="1:8">
      <c r="A93" s="67"/>
      <c r="B93" s="63"/>
      <c r="C93" s="64"/>
      <c r="D93" s="64"/>
      <c r="E93" s="64"/>
      <c r="F93" s="64"/>
      <c r="G93" s="65"/>
      <c r="H93" s="66"/>
    </row>
    <row r="94" s="48" customFormat="1" ht="15.75" spans="1:8">
      <c r="A94" s="67"/>
      <c r="B94" s="63"/>
      <c r="C94" s="64"/>
      <c r="D94" s="64"/>
      <c r="E94" s="64"/>
      <c r="F94" s="64"/>
      <c r="G94" s="65"/>
      <c r="H94" s="66"/>
    </row>
    <row r="95" s="48" customFormat="1" ht="15.75" spans="1:8">
      <c r="A95" s="67"/>
      <c r="B95" s="63"/>
      <c r="C95" s="64"/>
      <c r="D95" s="64"/>
      <c r="E95" s="64"/>
      <c r="F95" s="64"/>
      <c r="G95" s="65"/>
      <c r="H95" s="66"/>
    </row>
    <row r="96" s="48" customFormat="1" ht="15.75" spans="1:8">
      <c r="A96" s="67"/>
      <c r="B96" s="63"/>
      <c r="C96" s="64"/>
      <c r="D96" s="64"/>
      <c r="E96" s="64"/>
      <c r="F96" s="64"/>
      <c r="G96" s="65"/>
      <c r="H96" s="66"/>
    </row>
    <row r="97" s="48" customFormat="1" ht="15.75" spans="1:8">
      <c r="A97" s="67"/>
      <c r="B97" s="63"/>
      <c r="C97" s="64"/>
      <c r="D97" s="64"/>
      <c r="E97" s="64"/>
      <c r="F97" s="64"/>
      <c r="G97" s="65"/>
      <c r="H97" s="66"/>
    </row>
    <row r="98" s="48" customFormat="1" ht="15.75" spans="1:8">
      <c r="A98" s="67"/>
      <c r="B98" s="63"/>
      <c r="C98" s="64"/>
      <c r="D98" s="64"/>
      <c r="E98" s="64"/>
      <c r="F98" s="64"/>
      <c r="G98" s="65"/>
      <c r="H98" s="66"/>
    </row>
    <row r="99" s="48" customFormat="1" ht="15.75" spans="1:8">
      <c r="A99" s="67"/>
      <c r="B99" s="63"/>
      <c r="C99" s="64"/>
      <c r="D99" s="64"/>
      <c r="E99" s="64"/>
      <c r="F99" s="64"/>
      <c r="G99" s="65"/>
      <c r="H99" s="66"/>
    </row>
    <row r="100" s="48" customFormat="1" ht="15.75" spans="1:8">
      <c r="A100" s="67"/>
      <c r="B100" s="63"/>
      <c r="C100" s="64"/>
      <c r="D100" s="64"/>
      <c r="E100" s="64"/>
      <c r="F100" s="64"/>
      <c r="G100" s="65"/>
      <c r="H100" s="66"/>
    </row>
    <row r="101" s="48" customFormat="1" ht="15.75" spans="1:8">
      <c r="A101" s="67"/>
      <c r="B101" s="63"/>
      <c r="C101" s="64"/>
      <c r="D101" s="64"/>
      <c r="E101" s="64"/>
      <c r="F101" s="64"/>
      <c r="G101" s="65"/>
      <c r="H101" s="66"/>
    </row>
    <row r="102" s="48" customFormat="1" ht="15.75" spans="1:8">
      <c r="A102" s="67"/>
      <c r="B102" s="63"/>
      <c r="C102" s="64"/>
      <c r="D102" s="64"/>
      <c r="E102" s="64"/>
      <c r="F102" s="64"/>
      <c r="G102" s="65"/>
      <c r="H102" s="66"/>
    </row>
    <row r="103" s="48" customFormat="1" ht="15.75" spans="1:8">
      <c r="A103" s="67"/>
      <c r="B103" s="63"/>
      <c r="C103" s="64"/>
      <c r="D103" s="64"/>
      <c r="E103" s="64"/>
      <c r="F103" s="64"/>
      <c r="G103" s="65"/>
      <c r="H103" s="66"/>
    </row>
    <row r="104" s="48" customFormat="1" ht="15.75" spans="1:8">
      <c r="A104" s="67"/>
      <c r="B104" s="63"/>
      <c r="C104" s="64"/>
      <c r="D104" s="64"/>
      <c r="E104" s="64"/>
      <c r="F104" s="64"/>
      <c r="G104" s="65"/>
      <c r="H104" s="66"/>
    </row>
    <row r="105" s="48" customFormat="1" ht="15.75" spans="1:8">
      <c r="A105" s="67"/>
      <c r="B105" s="63"/>
      <c r="C105" s="64"/>
      <c r="D105" s="64"/>
      <c r="E105" s="64"/>
      <c r="F105" s="64"/>
      <c r="G105" s="65"/>
      <c r="H105" s="66"/>
    </row>
    <row r="106" s="48" customFormat="1" ht="15.75" spans="1:8">
      <c r="A106" s="67"/>
      <c r="B106" s="63"/>
      <c r="C106" s="64"/>
      <c r="D106" s="64"/>
      <c r="E106" s="64"/>
      <c r="F106" s="64"/>
      <c r="G106" s="65"/>
      <c r="H106" s="66"/>
    </row>
    <row r="107" s="48" customFormat="1" ht="15.75" spans="1:8">
      <c r="A107" s="67"/>
      <c r="B107" s="63"/>
      <c r="C107" s="64"/>
      <c r="D107" s="64"/>
      <c r="E107" s="64"/>
      <c r="F107" s="64"/>
      <c r="G107" s="65"/>
      <c r="H107" s="66"/>
    </row>
    <row r="108" s="48" customFormat="1" ht="15.75" spans="1:8">
      <c r="A108" s="67"/>
      <c r="B108" s="63"/>
      <c r="C108" s="64"/>
      <c r="D108" s="64"/>
      <c r="E108" s="64"/>
      <c r="F108" s="64"/>
      <c r="G108" s="65"/>
      <c r="H108" s="66"/>
    </row>
    <row r="109" s="48" customFormat="1" ht="15.75" spans="1:8">
      <c r="A109" s="67"/>
      <c r="B109" s="63"/>
      <c r="C109" s="64"/>
      <c r="D109" s="64"/>
      <c r="E109" s="64"/>
      <c r="F109" s="64"/>
      <c r="G109" s="65"/>
      <c r="H109" s="66"/>
    </row>
    <row r="110" s="48" customFormat="1" ht="15.75" spans="1:8">
      <c r="A110" s="67"/>
      <c r="B110" s="63"/>
      <c r="C110" s="64"/>
      <c r="D110" s="64"/>
      <c r="E110" s="64"/>
      <c r="F110" s="64"/>
      <c r="G110" s="65"/>
      <c r="H110" s="66"/>
    </row>
    <row r="111" s="48" customFormat="1" ht="15.75" spans="1:8">
      <c r="A111" s="67"/>
      <c r="B111" s="63"/>
      <c r="C111" s="64"/>
      <c r="D111" s="64"/>
      <c r="E111" s="64"/>
      <c r="F111" s="64"/>
      <c r="G111" s="65"/>
      <c r="H111" s="66"/>
    </row>
    <row r="112" s="48" customFormat="1" ht="15.75" spans="1:8">
      <c r="A112" s="67"/>
      <c r="B112" s="63"/>
      <c r="C112" s="64"/>
      <c r="D112" s="64"/>
      <c r="E112" s="64"/>
      <c r="F112" s="64"/>
      <c r="G112" s="65"/>
      <c r="H112" s="66"/>
    </row>
    <row r="113" s="48" customFormat="1" ht="15.75" spans="1:8">
      <c r="A113" s="67"/>
      <c r="B113" s="63"/>
      <c r="C113" s="64"/>
      <c r="D113" s="64"/>
      <c r="E113" s="64"/>
      <c r="F113" s="64"/>
      <c r="G113" s="65"/>
      <c r="H113" s="66"/>
    </row>
    <row r="114" s="48" customFormat="1" ht="15.75" spans="1:8">
      <c r="A114" s="67"/>
      <c r="B114" s="63"/>
      <c r="C114" s="64"/>
      <c r="D114" s="64"/>
      <c r="E114" s="64"/>
      <c r="F114" s="64"/>
      <c r="G114" s="65"/>
      <c r="H114" s="66"/>
    </row>
    <row r="115" s="48" customFormat="1" ht="15.75" spans="1:8">
      <c r="A115" s="67"/>
      <c r="B115" s="63"/>
      <c r="C115" s="64"/>
      <c r="D115" s="64"/>
      <c r="E115" s="64"/>
      <c r="F115" s="64"/>
      <c r="G115" s="65"/>
      <c r="H115" s="66"/>
    </row>
    <row r="116" s="48" customFormat="1" ht="15.75" spans="1:8">
      <c r="A116" s="67"/>
      <c r="B116" s="63"/>
      <c r="C116" s="64"/>
      <c r="D116" s="64"/>
      <c r="E116" s="64"/>
      <c r="F116" s="64"/>
      <c r="G116" s="65"/>
      <c r="H116" s="66"/>
    </row>
    <row r="117" s="48" customFormat="1" ht="15.75" spans="1:8">
      <c r="A117" s="67"/>
      <c r="B117" s="63"/>
      <c r="C117" s="64"/>
      <c r="D117" s="64"/>
      <c r="E117" s="64"/>
      <c r="F117" s="64"/>
      <c r="G117" s="65"/>
      <c r="H117" s="66"/>
    </row>
    <row r="118" s="48" customFormat="1" ht="15.75" spans="1:8">
      <c r="A118" s="67"/>
      <c r="B118" s="63"/>
      <c r="C118" s="64"/>
      <c r="D118" s="64"/>
      <c r="E118" s="64"/>
      <c r="F118" s="64"/>
      <c r="G118" s="65"/>
      <c r="H118" s="66"/>
    </row>
    <row r="119" s="48" customFormat="1" ht="15.75" spans="1:8">
      <c r="A119" s="67"/>
      <c r="B119" s="63"/>
      <c r="C119" s="64"/>
      <c r="D119" s="64"/>
      <c r="E119" s="64"/>
      <c r="F119" s="64"/>
      <c r="G119" s="65"/>
      <c r="H119" s="66"/>
    </row>
    <row r="120" s="48" customFormat="1" ht="15.75" spans="1:8">
      <c r="A120" s="67"/>
      <c r="B120" s="63"/>
      <c r="C120" s="64"/>
      <c r="D120" s="64"/>
      <c r="E120" s="64"/>
      <c r="F120" s="64"/>
      <c r="G120" s="65"/>
      <c r="H120" s="66"/>
    </row>
    <row r="121" s="48" customFormat="1" ht="15.75" spans="1:8">
      <c r="A121" s="67"/>
      <c r="B121" s="63"/>
      <c r="C121" s="64"/>
      <c r="D121" s="64"/>
      <c r="E121" s="64"/>
      <c r="F121" s="64"/>
      <c r="G121" s="65"/>
      <c r="H121" s="66"/>
    </row>
    <row r="122" s="48" customFormat="1" ht="15.75" spans="1:8">
      <c r="A122" s="67"/>
      <c r="B122" s="63"/>
      <c r="C122" s="64"/>
      <c r="D122" s="64"/>
      <c r="E122" s="64"/>
      <c r="F122" s="64"/>
      <c r="G122" s="65"/>
      <c r="H122" s="66"/>
    </row>
    <row r="123" s="48" customFormat="1" ht="15.75" spans="1:8">
      <c r="A123" s="67"/>
      <c r="B123" s="63"/>
      <c r="C123" s="64"/>
      <c r="D123" s="64"/>
      <c r="E123" s="64"/>
      <c r="F123" s="64"/>
      <c r="G123" s="65"/>
      <c r="H123" s="66"/>
    </row>
    <row r="124" s="48" customFormat="1" ht="15.75" spans="1:8">
      <c r="A124" s="67"/>
      <c r="B124" s="63"/>
      <c r="C124" s="64"/>
      <c r="D124" s="64"/>
      <c r="E124" s="64"/>
      <c r="F124" s="64"/>
      <c r="G124" s="65"/>
      <c r="H124" s="66"/>
    </row>
    <row r="125" s="48" customFormat="1" ht="15.75" spans="1:8">
      <c r="A125" s="67"/>
      <c r="B125" s="63"/>
      <c r="C125" s="64"/>
      <c r="D125" s="64"/>
      <c r="E125" s="64"/>
      <c r="F125" s="64"/>
      <c r="G125" s="65"/>
      <c r="H125" s="66"/>
    </row>
    <row r="126" s="48" customFormat="1" ht="15.75" spans="1:8">
      <c r="A126" s="67"/>
      <c r="B126" s="63"/>
      <c r="C126" s="64"/>
      <c r="D126" s="64"/>
      <c r="E126" s="64"/>
      <c r="F126" s="64"/>
      <c r="G126" s="65"/>
      <c r="H126" s="66"/>
    </row>
    <row r="127" s="48" customFormat="1" ht="15.75" spans="1:8">
      <c r="A127" s="67"/>
      <c r="B127" s="63"/>
      <c r="C127" s="64"/>
      <c r="D127" s="64"/>
      <c r="E127" s="64"/>
      <c r="F127" s="64"/>
      <c r="G127" s="65"/>
      <c r="H127" s="66"/>
    </row>
    <row r="128" s="48" customFormat="1" ht="15.75" spans="1:8">
      <c r="A128" s="67"/>
      <c r="B128" s="63"/>
      <c r="C128" s="64"/>
      <c r="D128" s="64"/>
      <c r="E128" s="64"/>
      <c r="F128" s="64"/>
      <c r="G128" s="65"/>
      <c r="H128" s="66"/>
    </row>
    <row r="129" s="48" customFormat="1" ht="15.75" spans="1:8">
      <c r="A129" s="67"/>
      <c r="B129" s="63"/>
      <c r="C129" s="64"/>
      <c r="D129" s="64"/>
      <c r="E129" s="64"/>
      <c r="F129" s="64"/>
      <c r="G129" s="65"/>
      <c r="H129" s="66"/>
    </row>
    <row r="130" s="48" customFormat="1" ht="15.75" spans="1:8">
      <c r="A130" s="67"/>
      <c r="B130" s="63"/>
      <c r="C130" s="64"/>
      <c r="D130" s="64"/>
      <c r="E130" s="64"/>
      <c r="F130" s="64"/>
      <c r="G130" s="65"/>
      <c r="H130" s="66"/>
    </row>
    <row r="131" s="48" customFormat="1" ht="15.75" spans="1:8">
      <c r="A131" s="67"/>
      <c r="B131" s="63"/>
      <c r="C131" s="64"/>
      <c r="D131" s="64"/>
      <c r="E131" s="64"/>
      <c r="F131" s="64"/>
      <c r="G131" s="65"/>
      <c r="H131" s="66"/>
    </row>
    <row r="132" s="48" customFormat="1" ht="15.75" spans="1:8">
      <c r="A132" s="67"/>
      <c r="B132" s="63"/>
      <c r="C132" s="64"/>
      <c r="D132" s="64"/>
      <c r="E132" s="64"/>
      <c r="F132" s="64"/>
      <c r="G132" s="65"/>
      <c r="H132" s="66"/>
    </row>
    <row r="133" s="48" customFormat="1" ht="15.75" spans="1:8">
      <c r="A133" s="67"/>
      <c r="B133" s="63"/>
      <c r="C133" s="64"/>
      <c r="D133" s="64"/>
      <c r="E133" s="64"/>
      <c r="F133" s="64"/>
      <c r="G133" s="65"/>
      <c r="H133" s="66"/>
    </row>
    <row r="134" s="48" customFormat="1" ht="15.75" spans="1:8">
      <c r="A134" s="67"/>
      <c r="B134" s="63"/>
      <c r="C134" s="64"/>
      <c r="D134" s="64"/>
      <c r="E134" s="64"/>
      <c r="F134" s="64"/>
      <c r="G134" s="65"/>
      <c r="H134" s="66"/>
    </row>
    <row r="135" s="48" customFormat="1" ht="15.75" spans="1:8">
      <c r="A135" s="67"/>
      <c r="B135" s="63"/>
      <c r="C135" s="64"/>
      <c r="D135" s="64"/>
      <c r="E135" s="64"/>
      <c r="F135" s="64"/>
      <c r="G135" s="65"/>
      <c r="H135" s="66"/>
    </row>
    <row r="136" s="48" customFormat="1" ht="15.75" spans="1:8">
      <c r="A136" s="67"/>
      <c r="B136" s="63"/>
      <c r="C136" s="64"/>
      <c r="D136" s="64"/>
      <c r="E136" s="64"/>
      <c r="F136" s="64"/>
      <c r="G136" s="65"/>
      <c r="H136" s="66"/>
    </row>
    <row r="137" s="48" customFormat="1" ht="15.75" spans="1:8">
      <c r="A137" s="67"/>
      <c r="B137" s="63"/>
      <c r="C137" s="64"/>
      <c r="D137" s="64"/>
      <c r="E137" s="64"/>
      <c r="F137" s="64"/>
      <c r="G137" s="65"/>
      <c r="H137" s="66"/>
    </row>
    <row r="138" s="48" customFormat="1" ht="15.75" spans="1:8">
      <c r="A138" s="67"/>
      <c r="B138" s="63"/>
      <c r="C138" s="64"/>
      <c r="D138" s="64"/>
      <c r="E138" s="64"/>
      <c r="F138" s="64"/>
      <c r="G138" s="65"/>
      <c r="H138" s="66"/>
    </row>
    <row r="139" s="48" customFormat="1" ht="15.75" spans="1:8">
      <c r="A139" s="67"/>
      <c r="B139" s="63"/>
      <c r="C139" s="64"/>
      <c r="D139" s="64"/>
      <c r="E139" s="64"/>
      <c r="F139" s="64"/>
      <c r="G139" s="65"/>
      <c r="H139" s="66"/>
    </row>
    <row r="140" s="48" customFormat="1" ht="15.75" spans="1:8">
      <c r="A140" s="67"/>
      <c r="B140" s="63"/>
      <c r="C140" s="64"/>
      <c r="D140" s="64"/>
      <c r="E140" s="64"/>
      <c r="F140" s="64"/>
      <c r="G140" s="65"/>
      <c r="H140" s="66"/>
    </row>
    <row r="141" s="48" customFormat="1" ht="15.75" spans="1:8">
      <c r="A141" s="67"/>
      <c r="B141" s="63"/>
      <c r="C141" s="64"/>
      <c r="D141" s="64"/>
      <c r="E141" s="64"/>
      <c r="F141" s="64"/>
      <c r="G141" s="65"/>
      <c r="H141" s="66"/>
    </row>
    <row r="142" s="48" customFormat="1" ht="15.75" spans="1:8">
      <c r="A142" s="67"/>
      <c r="B142" s="63"/>
      <c r="C142" s="64"/>
      <c r="D142" s="64"/>
      <c r="E142" s="64"/>
      <c r="F142" s="64"/>
      <c r="G142" s="65"/>
      <c r="H142" s="66"/>
    </row>
    <row r="143" s="48" customFormat="1" ht="15.75" spans="1:8">
      <c r="A143" s="67"/>
      <c r="B143" s="63"/>
      <c r="C143" s="64"/>
      <c r="D143" s="64"/>
      <c r="E143" s="64"/>
      <c r="F143" s="64"/>
      <c r="G143" s="65"/>
      <c r="H143" s="66"/>
    </row>
    <row r="144" s="48" customFormat="1" ht="15.75" spans="1:8">
      <c r="A144" s="67"/>
      <c r="B144" s="63"/>
      <c r="C144" s="64"/>
      <c r="D144" s="64"/>
      <c r="E144" s="64"/>
      <c r="F144" s="64"/>
      <c r="G144" s="65"/>
      <c r="H144" s="66"/>
    </row>
    <row r="145" s="48" customFormat="1" ht="15.75" spans="1:8">
      <c r="A145" s="67"/>
      <c r="B145" s="63"/>
      <c r="C145" s="64"/>
      <c r="D145" s="64"/>
      <c r="E145" s="64"/>
      <c r="F145" s="64"/>
      <c r="G145" s="65"/>
      <c r="H145" s="66"/>
    </row>
    <row r="146" s="48" customFormat="1" ht="15.75" spans="1:8">
      <c r="A146" s="67"/>
      <c r="B146" s="63"/>
      <c r="C146" s="64"/>
      <c r="D146" s="64"/>
      <c r="E146" s="64"/>
      <c r="F146" s="64"/>
      <c r="G146" s="65"/>
      <c r="H146" s="66"/>
    </row>
    <row r="147" s="48" customFormat="1" ht="15.75" spans="1:8">
      <c r="A147" s="67"/>
      <c r="B147" s="63"/>
      <c r="C147" s="64"/>
      <c r="D147" s="64"/>
      <c r="E147" s="64"/>
      <c r="F147" s="64"/>
      <c r="G147" s="65"/>
      <c r="H147" s="66"/>
    </row>
    <row r="148" s="48" customFormat="1" ht="15.75" spans="1:8">
      <c r="A148" s="67"/>
      <c r="B148" s="63"/>
      <c r="C148" s="64"/>
      <c r="D148" s="64"/>
      <c r="E148" s="64"/>
      <c r="F148" s="64"/>
      <c r="G148" s="65"/>
      <c r="H148" s="66"/>
    </row>
    <row r="149" s="48" customFormat="1" ht="15.75" spans="1:8">
      <c r="A149" s="67"/>
      <c r="B149" s="63"/>
      <c r="C149" s="64"/>
      <c r="D149" s="64"/>
      <c r="E149" s="64"/>
      <c r="F149" s="64"/>
      <c r="G149" s="65"/>
      <c r="H149" s="66"/>
    </row>
    <row r="150" s="48" customFormat="1" ht="15.75" spans="1:8">
      <c r="A150" s="67"/>
      <c r="B150" s="63"/>
      <c r="C150" s="64"/>
      <c r="D150" s="64"/>
      <c r="E150" s="64"/>
      <c r="F150" s="64"/>
      <c r="G150" s="65"/>
      <c r="H150" s="66"/>
    </row>
    <row r="151" s="48" customFormat="1" ht="15.75" spans="1:8">
      <c r="A151" s="67"/>
      <c r="B151" s="63"/>
      <c r="C151" s="64"/>
      <c r="D151" s="64"/>
      <c r="E151" s="64"/>
      <c r="F151" s="64"/>
      <c r="G151" s="65"/>
      <c r="H151" s="66"/>
    </row>
    <row r="152" s="48" customFormat="1" ht="15.75" spans="1:8">
      <c r="A152" s="67"/>
      <c r="B152" s="63"/>
      <c r="C152" s="64"/>
      <c r="D152" s="64"/>
      <c r="E152" s="64"/>
      <c r="F152" s="64"/>
      <c r="G152" s="65"/>
      <c r="H152" s="66"/>
    </row>
    <row r="153" s="48" customFormat="1" ht="15.75" spans="1:8">
      <c r="A153" s="67"/>
      <c r="B153" s="63"/>
      <c r="C153" s="64"/>
      <c r="D153" s="64"/>
      <c r="E153" s="64"/>
      <c r="F153" s="64"/>
      <c r="G153" s="65"/>
      <c r="H153" s="66"/>
    </row>
    <row r="154" s="48" customFormat="1" ht="15.75" spans="1:8">
      <c r="A154" s="67"/>
      <c r="B154" s="63"/>
      <c r="C154" s="64"/>
      <c r="D154" s="64"/>
      <c r="E154" s="64"/>
      <c r="F154" s="64"/>
      <c r="G154" s="65"/>
      <c r="H154" s="66"/>
    </row>
    <row r="155" s="48" customFormat="1" ht="15.75" spans="1:8">
      <c r="A155" s="67"/>
      <c r="B155" s="63"/>
      <c r="C155" s="64"/>
      <c r="D155" s="64"/>
      <c r="E155" s="64"/>
      <c r="F155" s="64"/>
      <c r="G155" s="65"/>
      <c r="H155" s="66"/>
    </row>
    <row r="156" s="48" customFormat="1" ht="15.75" spans="1:8">
      <c r="A156" s="67"/>
      <c r="B156" s="63"/>
      <c r="C156" s="64"/>
      <c r="D156" s="64"/>
      <c r="E156" s="64"/>
      <c r="F156" s="64"/>
      <c r="G156" s="65"/>
      <c r="H156" s="66"/>
    </row>
    <row r="157" s="48" customFormat="1" ht="15.75" spans="1:8">
      <c r="A157" s="67"/>
      <c r="B157" s="63"/>
      <c r="C157" s="64"/>
      <c r="D157" s="64"/>
      <c r="E157" s="64"/>
      <c r="F157" s="64"/>
      <c r="G157" s="65"/>
      <c r="H157" s="66"/>
    </row>
    <row r="158" s="48" customFormat="1" ht="15.75" spans="1:8">
      <c r="A158" s="67"/>
      <c r="B158" s="63"/>
      <c r="C158" s="64"/>
      <c r="D158" s="64"/>
      <c r="E158" s="64"/>
      <c r="F158" s="64"/>
      <c r="G158" s="65"/>
      <c r="H158" s="66"/>
    </row>
    <row r="159" s="48" customFormat="1" ht="15.75" spans="1:8">
      <c r="A159" s="67"/>
      <c r="B159" s="63"/>
      <c r="C159" s="64"/>
      <c r="D159" s="64"/>
      <c r="E159" s="64"/>
      <c r="F159" s="64"/>
      <c r="G159" s="65"/>
      <c r="H159" s="66"/>
    </row>
    <row r="160" s="48" customFormat="1" ht="15.75" spans="1:8">
      <c r="A160" s="67"/>
      <c r="B160" s="63"/>
      <c r="C160" s="64"/>
      <c r="D160" s="64"/>
      <c r="E160" s="64"/>
      <c r="F160" s="64"/>
      <c r="G160" s="65"/>
      <c r="H160" s="66"/>
    </row>
    <row r="161" s="48" customFormat="1" ht="15.75" spans="1:8">
      <c r="A161" s="67"/>
      <c r="B161" s="63"/>
      <c r="C161" s="64"/>
      <c r="D161" s="64"/>
      <c r="E161" s="64"/>
      <c r="F161" s="64"/>
      <c r="G161" s="65"/>
      <c r="H161" s="66"/>
    </row>
    <row r="162" s="48" customFormat="1" ht="15.75" spans="1:8">
      <c r="A162" s="67"/>
      <c r="B162" s="63"/>
      <c r="C162" s="64"/>
      <c r="D162" s="64"/>
      <c r="E162" s="64"/>
      <c r="F162" s="64"/>
      <c r="G162" s="65"/>
      <c r="H162" s="66"/>
    </row>
    <row r="163" s="48" customFormat="1" ht="15.75" spans="1:8">
      <c r="A163" s="67"/>
      <c r="B163" s="63"/>
      <c r="C163" s="64"/>
      <c r="D163" s="64"/>
      <c r="E163" s="64"/>
      <c r="F163" s="64"/>
      <c r="G163" s="65"/>
      <c r="H163" s="66"/>
    </row>
    <row r="164" s="48" customFormat="1" ht="15.75" spans="1:8">
      <c r="A164" s="67"/>
      <c r="B164" s="63"/>
      <c r="C164" s="64"/>
      <c r="D164" s="64"/>
      <c r="E164" s="64"/>
      <c r="F164" s="64"/>
      <c r="G164" s="65"/>
      <c r="H164" s="66"/>
    </row>
    <row r="165" s="48" customFormat="1" ht="15.75" spans="1:8">
      <c r="A165" s="67"/>
      <c r="B165" s="63"/>
      <c r="C165" s="64"/>
      <c r="D165" s="64"/>
      <c r="E165" s="64"/>
      <c r="F165" s="64"/>
      <c r="G165" s="65"/>
      <c r="H165" s="66"/>
    </row>
    <row r="166" s="48" customFormat="1" ht="15.75" spans="1:8">
      <c r="A166" s="67"/>
      <c r="B166" s="63"/>
      <c r="C166" s="64"/>
      <c r="D166" s="64"/>
      <c r="E166" s="64"/>
      <c r="F166" s="64"/>
      <c r="G166" s="65"/>
      <c r="H166" s="66"/>
    </row>
    <row r="167" s="48" customFormat="1" ht="15.75" spans="1:8">
      <c r="A167" s="67"/>
      <c r="B167" s="63"/>
      <c r="C167" s="64"/>
      <c r="D167" s="64"/>
      <c r="E167" s="64"/>
      <c r="F167" s="64"/>
      <c r="G167" s="65"/>
      <c r="H167" s="66"/>
    </row>
    <row r="168" s="48" customFormat="1" ht="15.75" spans="1:8">
      <c r="A168" s="67"/>
      <c r="B168" s="63"/>
      <c r="C168" s="64"/>
      <c r="D168" s="64"/>
      <c r="E168" s="64"/>
      <c r="F168" s="64"/>
      <c r="G168" s="65"/>
      <c r="H168" s="66"/>
    </row>
    <row r="169" s="48" customFormat="1" ht="15.75" spans="1:8">
      <c r="A169" s="67"/>
      <c r="B169" s="63"/>
      <c r="C169" s="64"/>
      <c r="D169" s="64"/>
      <c r="E169" s="64"/>
      <c r="F169" s="64"/>
      <c r="G169" s="65"/>
      <c r="H169" s="66"/>
    </row>
    <row r="170" s="48" customFormat="1" ht="15.75" spans="1:8">
      <c r="A170" s="67"/>
      <c r="B170" s="63"/>
      <c r="C170" s="64"/>
      <c r="D170" s="64"/>
      <c r="E170" s="64"/>
      <c r="F170" s="64"/>
      <c r="G170" s="65"/>
      <c r="H170" s="66"/>
    </row>
    <row r="171" s="48" customFormat="1" ht="15.75" spans="1:8">
      <c r="A171" s="67"/>
      <c r="B171" s="63"/>
      <c r="C171" s="64"/>
      <c r="D171" s="64"/>
      <c r="E171" s="64"/>
      <c r="F171" s="64"/>
      <c r="G171" s="65"/>
      <c r="H171" s="66"/>
    </row>
    <row r="172" s="48" customFormat="1" ht="15.75" spans="1:8">
      <c r="A172" s="67"/>
      <c r="B172" s="63"/>
      <c r="C172" s="64"/>
      <c r="D172" s="64"/>
      <c r="E172" s="64"/>
      <c r="F172" s="64"/>
      <c r="G172" s="65"/>
      <c r="H172" s="66"/>
    </row>
    <row r="173" s="48" customFormat="1" ht="15.75" spans="1:8">
      <c r="A173" s="67"/>
      <c r="B173" s="63"/>
      <c r="C173" s="64"/>
      <c r="D173" s="64"/>
      <c r="E173" s="64"/>
      <c r="F173" s="64"/>
      <c r="G173" s="65"/>
      <c r="H173" s="66"/>
    </row>
    <row r="174" s="48" customFormat="1" ht="15.75" spans="1:8">
      <c r="A174" s="67"/>
      <c r="B174" s="63"/>
      <c r="C174" s="64"/>
      <c r="D174" s="64"/>
      <c r="E174" s="64"/>
      <c r="F174" s="64"/>
      <c r="G174" s="65"/>
      <c r="H174" s="66"/>
    </row>
    <row r="175" s="48" customFormat="1" ht="15.75" spans="1:8">
      <c r="A175" s="67"/>
      <c r="B175" s="63"/>
      <c r="C175" s="64"/>
      <c r="D175" s="64"/>
      <c r="E175" s="64"/>
      <c r="F175" s="64"/>
      <c r="G175" s="65"/>
      <c r="H175" s="66"/>
    </row>
    <row r="176" s="48" customFormat="1" ht="15.75" spans="1:8">
      <c r="A176" s="67"/>
      <c r="B176" s="63"/>
      <c r="C176" s="64"/>
      <c r="D176" s="64"/>
      <c r="E176" s="64"/>
      <c r="F176" s="64"/>
      <c r="G176" s="65"/>
      <c r="H176" s="66"/>
    </row>
    <row r="177" s="48" customFormat="1" ht="15.75" spans="1:8">
      <c r="A177" s="67"/>
      <c r="B177" s="63"/>
      <c r="C177" s="64"/>
      <c r="D177" s="64"/>
      <c r="E177" s="64"/>
      <c r="F177" s="64"/>
      <c r="G177" s="65"/>
      <c r="H177" s="66"/>
    </row>
    <row r="178" s="48" customFormat="1" ht="15.75" spans="1:8">
      <c r="A178" s="67"/>
      <c r="B178" s="63"/>
      <c r="C178" s="64"/>
      <c r="D178" s="64"/>
      <c r="E178" s="64"/>
      <c r="F178" s="64"/>
      <c r="G178" s="65"/>
      <c r="H178" s="66"/>
    </row>
    <row r="179" s="48" customFormat="1" ht="15.75" spans="1:8">
      <c r="A179" s="67"/>
      <c r="B179" s="63"/>
      <c r="C179" s="64"/>
      <c r="D179" s="64"/>
      <c r="E179" s="64"/>
      <c r="F179" s="64"/>
      <c r="G179" s="65"/>
      <c r="H179" s="66"/>
    </row>
    <row r="180" s="48" customFormat="1" ht="15.75" spans="1:8">
      <c r="A180" s="67"/>
      <c r="B180" s="63"/>
      <c r="C180" s="64"/>
      <c r="D180" s="64"/>
      <c r="E180" s="64"/>
      <c r="F180" s="64"/>
      <c r="G180" s="65"/>
      <c r="H180" s="66"/>
    </row>
    <row r="181" s="48" customFormat="1" ht="15.75" spans="1:8">
      <c r="A181" s="67"/>
      <c r="B181" s="63"/>
      <c r="C181" s="64"/>
      <c r="D181" s="64"/>
      <c r="E181" s="64"/>
      <c r="F181" s="64"/>
      <c r="G181" s="65"/>
      <c r="H181" s="66"/>
    </row>
    <row r="182" s="48" customFormat="1" ht="15.75" spans="1:8">
      <c r="A182" s="67"/>
      <c r="B182" s="63"/>
      <c r="C182" s="64"/>
      <c r="D182" s="64"/>
      <c r="E182" s="64"/>
      <c r="F182" s="64"/>
      <c r="G182" s="65"/>
      <c r="H182" s="66"/>
    </row>
    <row r="183" s="48" customFormat="1" ht="15.75" spans="1:8">
      <c r="A183" s="67"/>
      <c r="B183" s="63"/>
      <c r="C183" s="64"/>
      <c r="D183" s="64"/>
      <c r="E183" s="64"/>
      <c r="F183" s="64"/>
      <c r="G183" s="65"/>
      <c r="H183" s="66"/>
    </row>
    <row r="184" s="48" customFormat="1" ht="15.75" spans="1:8">
      <c r="A184" s="67"/>
      <c r="B184" s="63"/>
      <c r="C184" s="64"/>
      <c r="D184" s="64"/>
      <c r="E184" s="64"/>
      <c r="F184" s="64"/>
      <c r="G184" s="65"/>
      <c r="H184" s="66"/>
    </row>
    <row r="185" s="48" customFormat="1" ht="15.75" spans="1:8">
      <c r="A185" s="67"/>
      <c r="B185" s="63"/>
      <c r="C185" s="64"/>
      <c r="D185" s="64"/>
      <c r="E185" s="64"/>
      <c r="F185" s="64"/>
      <c r="G185" s="65"/>
      <c r="H185" s="66"/>
    </row>
    <row r="186" s="48" customFormat="1" ht="15.75" spans="1:8">
      <c r="A186" s="67"/>
      <c r="B186" s="63"/>
      <c r="C186" s="64"/>
      <c r="D186" s="64"/>
      <c r="E186" s="64"/>
      <c r="F186" s="64"/>
      <c r="G186" s="65"/>
      <c r="H186" s="66"/>
    </row>
    <row r="187" s="48" customFormat="1" ht="15.75" spans="1:8">
      <c r="A187" s="67"/>
      <c r="B187" s="63"/>
      <c r="C187" s="64"/>
      <c r="D187" s="64"/>
      <c r="E187" s="64"/>
      <c r="F187" s="64"/>
      <c r="G187" s="65"/>
      <c r="H187" s="66"/>
    </row>
    <row r="188" s="48" customFormat="1" ht="15.75" spans="1:8">
      <c r="A188" s="67"/>
      <c r="B188" s="63"/>
      <c r="C188" s="64"/>
      <c r="D188" s="64"/>
      <c r="E188" s="64"/>
      <c r="F188" s="64"/>
      <c r="G188" s="65"/>
      <c r="H188" s="66"/>
    </row>
    <row r="189" s="48" customFormat="1" ht="15.75" spans="1:8">
      <c r="A189" s="67"/>
      <c r="B189" s="63"/>
      <c r="C189" s="64"/>
      <c r="D189" s="64"/>
      <c r="E189" s="64"/>
      <c r="F189" s="64"/>
      <c r="G189" s="65"/>
      <c r="H189" s="66"/>
    </row>
    <row r="190" s="48" customFormat="1" ht="15.75" spans="1:8">
      <c r="A190" s="67"/>
      <c r="B190" s="63"/>
      <c r="C190" s="64"/>
      <c r="D190" s="64"/>
      <c r="E190" s="64"/>
      <c r="F190" s="64"/>
      <c r="G190" s="65"/>
      <c r="H190" s="66"/>
    </row>
    <row r="191" s="48" customFormat="1" ht="15.75" spans="1:8">
      <c r="A191" s="67"/>
      <c r="B191" s="63"/>
      <c r="C191" s="64"/>
      <c r="D191" s="64"/>
      <c r="E191" s="64"/>
      <c r="F191" s="64"/>
      <c r="G191" s="65"/>
      <c r="H191" s="66"/>
    </row>
    <row r="192" s="48" customFormat="1" ht="15.75" spans="1:8">
      <c r="A192" s="67"/>
      <c r="B192" s="63"/>
      <c r="C192" s="64"/>
      <c r="D192" s="64"/>
      <c r="E192" s="64"/>
      <c r="F192" s="64"/>
      <c r="G192" s="65"/>
      <c r="H192" s="66"/>
    </row>
    <row r="193" s="48" customFormat="1" ht="15.75" spans="1:8">
      <c r="A193" s="67"/>
      <c r="B193" s="63"/>
      <c r="C193" s="64"/>
      <c r="D193" s="64"/>
      <c r="E193" s="64"/>
      <c r="F193" s="64"/>
      <c r="G193" s="65"/>
      <c r="H193" s="66"/>
    </row>
    <row r="194" s="48" customFormat="1" ht="15.75" spans="1:8">
      <c r="A194" s="67"/>
      <c r="B194" s="63"/>
      <c r="C194" s="64"/>
      <c r="D194" s="64"/>
      <c r="E194" s="64"/>
      <c r="F194" s="64"/>
      <c r="G194" s="65"/>
      <c r="H194" s="66"/>
    </row>
    <row r="195" s="48" customFormat="1" ht="15.75" spans="1:8">
      <c r="A195" s="67"/>
      <c r="B195" s="63"/>
      <c r="C195" s="64"/>
      <c r="D195" s="64"/>
      <c r="E195" s="64"/>
      <c r="F195" s="64"/>
      <c r="G195" s="65"/>
      <c r="H195" s="66"/>
    </row>
    <row r="196" s="48" customFormat="1" ht="15.75" spans="1:8">
      <c r="A196" s="67"/>
      <c r="B196" s="63"/>
      <c r="C196" s="64"/>
      <c r="D196" s="64"/>
      <c r="E196" s="64"/>
      <c r="F196" s="64"/>
      <c r="G196" s="65"/>
      <c r="H196" s="66"/>
    </row>
    <row r="197" s="48" customFormat="1" ht="15.75" spans="1:8">
      <c r="A197" s="67"/>
      <c r="B197" s="63"/>
      <c r="C197" s="64"/>
      <c r="D197" s="64"/>
      <c r="E197" s="64"/>
      <c r="F197" s="64"/>
      <c r="G197" s="65"/>
      <c r="H197" s="66"/>
    </row>
    <row r="198" s="48" customFormat="1" ht="15.75" spans="1:8">
      <c r="A198" s="67"/>
      <c r="B198" s="63"/>
      <c r="C198" s="64"/>
      <c r="D198" s="64"/>
      <c r="E198" s="64"/>
      <c r="F198" s="64"/>
      <c r="G198" s="65"/>
      <c r="H198" s="66"/>
    </row>
    <row r="199" s="48" customFormat="1" ht="15.75" spans="1:8">
      <c r="A199" s="67"/>
      <c r="B199" s="63"/>
      <c r="C199" s="64"/>
      <c r="D199" s="64"/>
      <c r="E199" s="64"/>
      <c r="F199" s="64"/>
      <c r="G199" s="65"/>
      <c r="H199" s="66"/>
    </row>
    <row r="200" s="48" customFormat="1" ht="15.75" spans="1:8">
      <c r="A200" s="67"/>
      <c r="B200" s="63"/>
      <c r="C200" s="64"/>
      <c r="D200" s="64"/>
      <c r="E200" s="64"/>
      <c r="F200" s="64"/>
      <c r="G200" s="65"/>
      <c r="H200" s="66"/>
    </row>
    <row r="201" s="48" customFormat="1" ht="15.75" spans="1:8">
      <c r="A201" s="67"/>
      <c r="B201" s="63"/>
      <c r="C201" s="64"/>
      <c r="D201" s="64"/>
      <c r="E201" s="64"/>
      <c r="F201" s="64"/>
      <c r="G201" s="65"/>
      <c r="H201" s="66"/>
    </row>
    <row r="202" s="48" customFormat="1" ht="15.75" spans="1:8">
      <c r="A202" s="67"/>
      <c r="B202" s="63"/>
      <c r="C202" s="64"/>
      <c r="D202" s="64"/>
      <c r="E202" s="64"/>
      <c r="F202" s="64"/>
      <c r="G202" s="65"/>
      <c r="H202" s="66"/>
    </row>
    <row r="203" s="48" customFormat="1" ht="15.75" spans="1:8">
      <c r="A203" s="67"/>
      <c r="B203" s="63"/>
      <c r="C203" s="64"/>
      <c r="D203" s="64"/>
      <c r="E203" s="64"/>
      <c r="F203" s="64"/>
      <c r="G203" s="65"/>
      <c r="H203" s="66"/>
    </row>
    <row r="204" s="48" customFormat="1" ht="15.75" spans="1:8">
      <c r="A204" s="67"/>
      <c r="B204" s="63"/>
      <c r="C204" s="64"/>
      <c r="D204" s="64"/>
      <c r="E204" s="64"/>
      <c r="F204" s="64"/>
      <c r="G204" s="65"/>
      <c r="H204" s="66"/>
    </row>
    <row r="205" s="48" customFormat="1" ht="15.75" spans="1:8">
      <c r="A205" s="67"/>
      <c r="B205" s="63"/>
      <c r="C205" s="64"/>
      <c r="D205" s="64"/>
      <c r="E205" s="64"/>
      <c r="F205" s="64"/>
      <c r="G205" s="65"/>
      <c r="H205" s="66"/>
    </row>
    <row r="206" s="48" customFormat="1" ht="15.75" spans="1:8">
      <c r="A206" s="67"/>
      <c r="B206" s="63"/>
      <c r="C206" s="64"/>
      <c r="D206" s="64"/>
      <c r="E206" s="64"/>
      <c r="F206" s="64"/>
      <c r="G206" s="65"/>
      <c r="H206" s="66"/>
    </row>
    <row r="207" s="48" customFormat="1" ht="15.75" spans="1:8">
      <c r="A207" s="67"/>
      <c r="B207" s="63"/>
      <c r="C207" s="64"/>
      <c r="D207" s="64"/>
      <c r="E207" s="64"/>
      <c r="F207" s="64"/>
      <c r="G207" s="65"/>
      <c r="H207" s="66"/>
    </row>
    <row r="208" s="48" customFormat="1" ht="15.75" spans="1:8">
      <c r="A208" s="67"/>
      <c r="B208" s="63"/>
      <c r="C208" s="64"/>
      <c r="D208" s="64"/>
      <c r="E208" s="64"/>
      <c r="F208" s="64"/>
      <c r="G208" s="65"/>
      <c r="H208" s="66"/>
    </row>
    <row r="209" s="48" customFormat="1" ht="15.75" spans="1:8">
      <c r="A209" s="67"/>
      <c r="B209" s="63"/>
      <c r="C209" s="64"/>
      <c r="D209" s="64"/>
      <c r="E209" s="64"/>
      <c r="F209" s="64"/>
      <c r="G209" s="65"/>
      <c r="H209" s="66"/>
    </row>
    <row r="210" s="48" customFormat="1" ht="15.75" spans="1:8">
      <c r="A210" s="67"/>
      <c r="B210" s="63"/>
      <c r="C210" s="64"/>
      <c r="D210" s="64"/>
      <c r="E210" s="64"/>
      <c r="F210" s="64"/>
      <c r="G210" s="65"/>
      <c r="H210" s="66"/>
    </row>
    <row r="211" s="48" customFormat="1" ht="15.75" spans="1:8">
      <c r="A211" s="67"/>
      <c r="B211" s="63"/>
      <c r="C211" s="64"/>
      <c r="D211" s="64"/>
      <c r="E211" s="64"/>
      <c r="F211" s="64"/>
      <c r="G211" s="65"/>
      <c r="H211" s="66"/>
    </row>
    <row r="212" s="48" customFormat="1" ht="15.75" spans="1:8">
      <c r="A212" s="67"/>
      <c r="B212" s="63"/>
      <c r="C212" s="64"/>
      <c r="D212" s="64"/>
      <c r="E212" s="64"/>
      <c r="F212" s="64"/>
      <c r="G212" s="65"/>
      <c r="H212" s="66"/>
    </row>
    <row r="213" s="48" customFormat="1" ht="15.75" spans="1:8">
      <c r="A213" s="67"/>
      <c r="B213" s="63"/>
      <c r="C213" s="64"/>
      <c r="D213" s="64"/>
      <c r="E213" s="64"/>
      <c r="F213" s="64"/>
      <c r="G213" s="65"/>
      <c r="H213" s="66"/>
    </row>
    <row r="214" s="48" customFormat="1" ht="15.75" spans="1:8">
      <c r="A214" s="67"/>
      <c r="B214" s="63"/>
      <c r="C214" s="64"/>
      <c r="D214" s="64"/>
      <c r="E214" s="64"/>
      <c r="F214" s="64"/>
      <c r="G214" s="65"/>
      <c r="H214" s="66"/>
    </row>
    <row r="215" s="48" customFormat="1" ht="15.75" spans="1:8">
      <c r="A215" s="67"/>
      <c r="B215" s="63"/>
      <c r="C215" s="64"/>
      <c r="D215" s="64"/>
      <c r="E215" s="64"/>
      <c r="F215" s="64"/>
      <c r="G215" s="65"/>
      <c r="H215" s="66"/>
    </row>
    <row r="216" s="48" customFormat="1" ht="15.75" spans="1:8">
      <c r="A216" s="67"/>
      <c r="B216" s="63"/>
      <c r="C216" s="64"/>
      <c r="D216" s="64"/>
      <c r="E216" s="64"/>
      <c r="F216" s="64"/>
      <c r="G216" s="65"/>
      <c r="H216" s="66"/>
    </row>
    <row r="217" s="48" customFormat="1" ht="15.75" spans="1:8">
      <c r="A217" s="67"/>
      <c r="B217" s="63"/>
      <c r="C217" s="64"/>
      <c r="D217" s="64"/>
      <c r="E217" s="64"/>
      <c r="F217" s="64"/>
      <c r="G217" s="65"/>
      <c r="H217" s="66"/>
    </row>
    <row r="218" s="48" customFormat="1" ht="15.75" spans="1:8">
      <c r="A218" s="67"/>
      <c r="B218" s="63"/>
      <c r="C218" s="64"/>
      <c r="D218" s="64"/>
      <c r="E218" s="64"/>
      <c r="F218" s="64"/>
      <c r="G218" s="65"/>
      <c r="H218" s="66"/>
    </row>
    <row r="219" s="48" customFormat="1" ht="15.75" spans="1:8">
      <c r="A219" s="67"/>
      <c r="B219" s="63"/>
      <c r="C219" s="64"/>
      <c r="D219" s="64"/>
      <c r="E219" s="64"/>
      <c r="F219" s="64"/>
      <c r="G219" s="65"/>
      <c r="H219" s="66"/>
    </row>
    <row r="220" s="48" customFormat="1" ht="15.75" spans="1:8">
      <c r="A220" s="67"/>
      <c r="B220" s="63"/>
      <c r="C220" s="64"/>
      <c r="D220" s="64"/>
      <c r="E220" s="64"/>
      <c r="F220" s="64"/>
      <c r="G220" s="65"/>
      <c r="H220" s="66"/>
    </row>
    <row r="221" s="48" customFormat="1" ht="15.75" spans="1:8">
      <c r="A221" s="67"/>
      <c r="B221" s="63"/>
      <c r="C221" s="64"/>
      <c r="D221" s="64"/>
      <c r="E221" s="64"/>
      <c r="F221" s="64"/>
      <c r="G221" s="65"/>
      <c r="H221" s="66"/>
    </row>
    <row r="222" s="48" customFormat="1" ht="15.75" spans="1:8">
      <c r="A222" s="67"/>
      <c r="B222" s="63"/>
      <c r="C222" s="64"/>
      <c r="D222" s="64"/>
      <c r="E222" s="64"/>
      <c r="F222" s="64"/>
      <c r="G222" s="65"/>
      <c r="H222" s="66"/>
    </row>
    <row r="223" s="48" customFormat="1" ht="15.75" spans="1:8">
      <c r="A223" s="67"/>
      <c r="B223" s="63"/>
      <c r="C223" s="64"/>
      <c r="D223" s="64"/>
      <c r="E223" s="64"/>
      <c r="F223" s="64"/>
      <c r="G223" s="65"/>
      <c r="H223" s="66"/>
    </row>
    <row r="224" s="48" customFormat="1" ht="15.75" spans="1:8">
      <c r="A224" s="67"/>
      <c r="B224" s="63"/>
      <c r="C224" s="64"/>
      <c r="D224" s="64"/>
      <c r="E224" s="64"/>
      <c r="F224" s="64"/>
      <c r="G224" s="65"/>
      <c r="H224" s="66"/>
    </row>
    <row r="225" s="48" customFormat="1" ht="15.75" spans="1:8">
      <c r="A225" s="67"/>
      <c r="B225" s="63"/>
      <c r="C225" s="64"/>
      <c r="D225" s="64"/>
      <c r="E225" s="64"/>
      <c r="F225" s="64"/>
      <c r="G225" s="65"/>
      <c r="H225" s="66"/>
    </row>
    <row r="226" s="48" customFormat="1" ht="15.75" spans="1:8">
      <c r="A226" s="67"/>
      <c r="B226" s="63"/>
      <c r="C226" s="64"/>
      <c r="D226" s="64"/>
      <c r="E226" s="64"/>
      <c r="F226" s="64"/>
      <c r="G226" s="65"/>
      <c r="H226" s="66"/>
    </row>
    <row r="227" s="48" customFormat="1" ht="15.75" spans="1:8">
      <c r="A227" s="67"/>
      <c r="B227" s="63"/>
      <c r="C227" s="64"/>
      <c r="D227" s="64"/>
      <c r="E227" s="64"/>
      <c r="F227" s="64"/>
      <c r="G227" s="65"/>
      <c r="H227" s="66"/>
    </row>
    <row r="228" s="48" customFormat="1" ht="15.75" spans="1:8">
      <c r="A228" s="67"/>
      <c r="B228" s="63"/>
      <c r="C228" s="64"/>
      <c r="D228" s="64"/>
      <c r="E228" s="64"/>
      <c r="F228" s="64"/>
      <c r="G228" s="65"/>
      <c r="H228" s="66"/>
    </row>
    <row r="229" s="48" customFormat="1" ht="15.75" spans="1:8">
      <c r="A229" s="67"/>
      <c r="B229" s="63"/>
      <c r="C229" s="64"/>
      <c r="D229" s="64"/>
      <c r="E229" s="64"/>
      <c r="F229" s="64"/>
      <c r="G229" s="65"/>
      <c r="H229" s="66"/>
    </row>
    <row r="230" s="48" customFormat="1" ht="15.75" spans="1:8">
      <c r="A230" s="67"/>
      <c r="B230" s="63"/>
      <c r="C230" s="64"/>
      <c r="D230" s="64"/>
      <c r="E230" s="64"/>
      <c r="F230" s="64"/>
      <c r="G230" s="65"/>
      <c r="H230" s="66"/>
    </row>
    <row r="231" s="48" customFormat="1" ht="15.75" spans="1:8">
      <c r="A231" s="67"/>
      <c r="B231" s="63"/>
      <c r="C231" s="64"/>
      <c r="D231" s="64"/>
      <c r="E231" s="64"/>
      <c r="F231" s="64"/>
      <c r="G231" s="65"/>
      <c r="H231" s="66"/>
    </row>
    <row r="232" s="48" customFormat="1" ht="15.75" spans="1:8">
      <c r="A232" s="67"/>
      <c r="B232" s="63"/>
      <c r="C232" s="64"/>
      <c r="D232" s="64"/>
      <c r="E232" s="64"/>
      <c r="F232" s="64"/>
      <c r="G232" s="65"/>
      <c r="H232" s="66"/>
    </row>
    <row r="233" s="48" customFormat="1" ht="15.75" spans="1:8">
      <c r="A233" s="67"/>
      <c r="B233" s="63"/>
      <c r="C233" s="64"/>
      <c r="D233" s="64"/>
      <c r="E233" s="64"/>
      <c r="F233" s="64"/>
      <c r="G233" s="65"/>
      <c r="H233" s="66"/>
    </row>
    <row r="234" s="48" customFormat="1" ht="15.75" spans="1:8">
      <c r="A234" s="67"/>
      <c r="B234" s="63"/>
      <c r="C234" s="64"/>
      <c r="D234" s="64"/>
      <c r="E234" s="64"/>
      <c r="F234" s="64"/>
      <c r="G234" s="65"/>
      <c r="H234" s="66"/>
    </row>
    <row r="235" s="48" customFormat="1" ht="15.75" spans="1:8">
      <c r="A235" s="67"/>
      <c r="B235" s="63"/>
      <c r="C235" s="64"/>
      <c r="D235" s="64"/>
      <c r="E235" s="64"/>
      <c r="F235" s="64"/>
      <c r="G235" s="65"/>
      <c r="H235" s="66"/>
    </row>
    <row r="236" s="48" customFormat="1" ht="15.75" spans="1:8">
      <c r="A236" s="67"/>
      <c r="B236" s="63"/>
      <c r="C236" s="64"/>
      <c r="D236" s="64"/>
      <c r="E236" s="64"/>
      <c r="F236" s="64"/>
      <c r="G236" s="65"/>
      <c r="H236" s="66"/>
    </row>
    <row r="237" s="48" customFormat="1" ht="15.75" spans="1:8">
      <c r="A237" s="67"/>
      <c r="B237" s="63"/>
      <c r="C237" s="64"/>
      <c r="D237" s="64"/>
      <c r="E237" s="64"/>
      <c r="F237" s="64"/>
      <c r="G237" s="65"/>
      <c r="H237" s="66"/>
    </row>
    <row r="238" s="48" customFormat="1" ht="15.75" spans="1:8">
      <c r="A238" s="67"/>
      <c r="B238" s="63"/>
      <c r="C238" s="64"/>
      <c r="D238" s="64"/>
      <c r="E238" s="64"/>
      <c r="F238" s="64"/>
      <c r="G238" s="65"/>
      <c r="H238" s="66"/>
    </row>
    <row r="239" s="48" customFormat="1" ht="15.75" spans="1:8">
      <c r="A239" s="67"/>
      <c r="B239" s="63"/>
      <c r="C239" s="64"/>
      <c r="D239" s="64"/>
      <c r="E239" s="64"/>
      <c r="F239" s="64"/>
      <c r="G239" s="65"/>
      <c r="H239" s="66"/>
    </row>
    <row r="240" s="48" customFormat="1" ht="15.75" spans="1:8">
      <c r="A240" s="67"/>
      <c r="B240" s="63"/>
      <c r="C240" s="64"/>
      <c r="D240" s="64"/>
      <c r="E240" s="64"/>
      <c r="F240" s="64"/>
      <c r="G240" s="65"/>
      <c r="H240" s="66"/>
    </row>
    <row r="241" s="48" customFormat="1" ht="15.75" spans="1:8">
      <c r="A241" s="67"/>
      <c r="B241" s="63"/>
      <c r="C241" s="64"/>
      <c r="D241" s="64"/>
      <c r="E241" s="64"/>
      <c r="F241" s="64"/>
      <c r="G241" s="65"/>
      <c r="H241" s="66"/>
    </row>
    <row r="242" s="48" customFormat="1" ht="15.75" spans="1:8">
      <c r="A242" s="67"/>
      <c r="B242" s="63"/>
      <c r="C242" s="64"/>
      <c r="D242" s="64"/>
      <c r="E242" s="64"/>
      <c r="F242" s="64"/>
      <c r="G242" s="65"/>
      <c r="H242" s="66"/>
    </row>
    <row r="243" s="48" customFormat="1" ht="15.75" spans="1:8">
      <c r="A243" s="67"/>
      <c r="B243" s="63"/>
      <c r="C243" s="64"/>
      <c r="D243" s="64"/>
      <c r="E243" s="64"/>
      <c r="F243" s="64"/>
      <c r="G243" s="65"/>
      <c r="H243" s="66"/>
    </row>
    <row r="244" s="48" customFormat="1" ht="15.75" spans="1:8">
      <c r="A244" s="67"/>
      <c r="B244" s="63"/>
      <c r="C244" s="64"/>
      <c r="D244" s="64"/>
      <c r="E244" s="64"/>
      <c r="F244" s="64"/>
      <c r="G244" s="65"/>
      <c r="H244" s="66"/>
    </row>
    <row r="245" s="48" customFormat="1" ht="15.75" spans="1:8">
      <c r="A245" s="67"/>
      <c r="B245" s="63"/>
      <c r="C245" s="64"/>
      <c r="D245" s="64"/>
      <c r="E245" s="64"/>
      <c r="F245" s="64"/>
      <c r="G245" s="65"/>
      <c r="H245" s="66"/>
    </row>
    <row r="246" s="48" customFormat="1" ht="15.75" spans="1:8">
      <c r="A246" s="67"/>
      <c r="B246" s="63"/>
      <c r="C246" s="64"/>
      <c r="D246" s="64"/>
      <c r="E246" s="64"/>
      <c r="F246" s="64"/>
      <c r="G246" s="65"/>
      <c r="H246" s="66"/>
    </row>
    <row r="247" s="48" customFormat="1" ht="15.75" spans="1:8">
      <c r="A247" s="67"/>
      <c r="B247" s="63"/>
      <c r="C247" s="64"/>
      <c r="D247" s="64"/>
      <c r="E247" s="64"/>
      <c r="F247" s="64"/>
      <c r="G247" s="65"/>
      <c r="H247" s="66"/>
    </row>
    <row r="248" s="48" customFormat="1" ht="15.75" spans="1:8">
      <c r="A248" s="67"/>
      <c r="B248" s="63"/>
      <c r="C248" s="64"/>
      <c r="D248" s="64"/>
      <c r="E248" s="64"/>
      <c r="F248" s="64"/>
      <c r="G248" s="65"/>
      <c r="H248" s="66"/>
    </row>
    <row r="249" s="48" customFormat="1" ht="15.75" spans="1:8">
      <c r="A249" s="67"/>
      <c r="B249" s="63"/>
      <c r="C249" s="64"/>
      <c r="D249" s="64"/>
      <c r="E249" s="64"/>
      <c r="F249" s="64"/>
      <c r="G249" s="65"/>
      <c r="H249" s="66"/>
    </row>
    <row r="250" s="48" customFormat="1" ht="15.75" spans="1:8">
      <c r="A250" s="67"/>
      <c r="B250" s="63"/>
      <c r="C250" s="64"/>
      <c r="D250" s="64"/>
      <c r="E250" s="64"/>
      <c r="F250" s="64"/>
      <c r="G250" s="65"/>
      <c r="H250" s="66"/>
    </row>
    <row r="251" s="48" customFormat="1" ht="15.75" spans="1:8">
      <c r="A251" s="67"/>
      <c r="B251" s="63"/>
      <c r="C251" s="64"/>
      <c r="D251" s="64"/>
      <c r="E251" s="64"/>
      <c r="F251" s="64"/>
      <c r="G251" s="65"/>
      <c r="H251" s="66"/>
    </row>
    <row r="252" s="48" customFormat="1" ht="15.75" spans="1:8">
      <c r="A252" s="67"/>
      <c r="B252" s="63"/>
      <c r="C252" s="64"/>
      <c r="D252" s="64"/>
      <c r="E252" s="64"/>
      <c r="F252" s="64"/>
      <c r="G252" s="65"/>
      <c r="H252" s="66"/>
    </row>
    <row r="253" s="48" customFormat="1" ht="15.75" spans="1:8">
      <c r="A253" s="67"/>
      <c r="B253" s="63"/>
      <c r="C253" s="64"/>
      <c r="D253" s="64"/>
      <c r="E253" s="64"/>
      <c r="F253" s="64"/>
      <c r="G253" s="65"/>
      <c r="H253" s="66"/>
    </row>
    <row r="254" s="48" customFormat="1" ht="15.75" spans="1:8">
      <c r="A254" s="67"/>
      <c r="B254" s="63"/>
      <c r="C254" s="64"/>
      <c r="D254" s="64"/>
      <c r="E254" s="64"/>
      <c r="F254" s="64"/>
      <c r="G254" s="65"/>
      <c r="H254" s="66"/>
    </row>
    <row r="255" s="48" customFormat="1" ht="15.75" spans="1:8">
      <c r="A255" s="67"/>
      <c r="B255" s="63"/>
      <c r="C255" s="64"/>
      <c r="D255" s="64"/>
      <c r="E255" s="64"/>
      <c r="F255" s="64"/>
      <c r="G255" s="65"/>
      <c r="H255" s="66"/>
    </row>
    <row r="256" s="48" customFormat="1" ht="15.75" spans="1:8">
      <c r="A256" s="67"/>
      <c r="B256" s="63"/>
      <c r="C256" s="64"/>
      <c r="D256" s="64"/>
      <c r="E256" s="64"/>
      <c r="F256" s="64"/>
      <c r="G256" s="65"/>
      <c r="H256" s="66"/>
    </row>
    <row r="257" s="48" customFormat="1" ht="15.75" spans="1:8">
      <c r="A257" s="67"/>
      <c r="B257" s="63"/>
      <c r="C257" s="64"/>
      <c r="D257" s="64"/>
      <c r="E257" s="64"/>
      <c r="F257" s="64"/>
      <c r="G257" s="65"/>
      <c r="H257" s="66"/>
    </row>
    <row r="258" s="48" customFormat="1" ht="15.75" spans="1:8">
      <c r="A258" s="67"/>
      <c r="B258" s="63"/>
      <c r="C258" s="64"/>
      <c r="D258" s="64"/>
      <c r="E258" s="64"/>
      <c r="F258" s="64"/>
      <c r="G258" s="65"/>
      <c r="H258" s="66"/>
    </row>
    <row r="259" s="48" customFormat="1" ht="15.75" spans="1:8">
      <c r="A259" s="67"/>
      <c r="B259" s="63"/>
      <c r="C259" s="64"/>
      <c r="D259" s="64"/>
      <c r="E259" s="64"/>
      <c r="F259" s="64"/>
      <c r="G259" s="65"/>
      <c r="H259" s="66"/>
    </row>
    <row r="260" s="48" customFormat="1" ht="15.75" spans="1:8">
      <c r="A260" s="67"/>
      <c r="B260" s="63"/>
      <c r="C260" s="64"/>
      <c r="D260" s="64"/>
      <c r="E260" s="64"/>
      <c r="F260" s="64"/>
      <c r="G260" s="65"/>
      <c r="H260" s="66"/>
    </row>
    <row r="261" s="48" customFormat="1" ht="15.75" spans="1:8">
      <c r="A261" s="67"/>
      <c r="B261" s="63"/>
      <c r="C261" s="64"/>
      <c r="D261" s="64"/>
      <c r="E261" s="64"/>
      <c r="F261" s="64"/>
      <c r="G261" s="65"/>
      <c r="H261" s="66"/>
    </row>
    <row r="262" s="48" customFormat="1" ht="15.75" spans="1:8">
      <c r="A262" s="67"/>
      <c r="B262" s="63"/>
      <c r="C262" s="64"/>
      <c r="D262" s="64"/>
      <c r="E262" s="64"/>
      <c r="F262" s="64"/>
      <c r="G262" s="65"/>
      <c r="H262" s="66"/>
    </row>
    <row r="263" s="48" customFormat="1" ht="15.75" spans="1:8">
      <c r="A263" s="67"/>
      <c r="B263" s="63"/>
      <c r="C263" s="64"/>
      <c r="D263" s="64"/>
      <c r="E263" s="64"/>
      <c r="F263" s="64"/>
      <c r="G263" s="65"/>
      <c r="H263" s="66"/>
    </row>
    <row r="264" s="48" customFormat="1" ht="15.75" spans="1:8">
      <c r="A264" s="67"/>
      <c r="B264" s="63"/>
      <c r="C264" s="64"/>
      <c r="D264" s="64"/>
      <c r="E264" s="64"/>
      <c r="F264" s="64"/>
      <c r="G264" s="65"/>
      <c r="H264" s="66"/>
    </row>
    <row r="265" s="48" customFormat="1" ht="15.75" spans="1:8">
      <c r="A265" s="67"/>
      <c r="B265" s="63"/>
      <c r="C265" s="64"/>
      <c r="D265" s="64"/>
      <c r="E265" s="64"/>
      <c r="F265" s="64"/>
      <c r="G265" s="65"/>
      <c r="H265" s="66"/>
    </row>
    <row r="266" s="48" customFormat="1" ht="15.75" spans="1:8">
      <c r="A266" s="67"/>
      <c r="B266" s="63"/>
      <c r="C266" s="64"/>
      <c r="D266" s="64"/>
      <c r="E266" s="64"/>
      <c r="F266" s="64"/>
      <c r="G266" s="65"/>
      <c r="H266" s="66"/>
    </row>
    <row r="267" s="48" customFormat="1" ht="15.75" spans="1:8">
      <c r="A267" s="67"/>
      <c r="B267" s="63"/>
      <c r="C267" s="64"/>
      <c r="D267" s="64"/>
      <c r="E267" s="64"/>
      <c r="F267" s="64"/>
      <c r="G267" s="65"/>
      <c r="H267" s="66"/>
    </row>
    <row r="268" s="48" customFormat="1" ht="15.75" spans="1:8">
      <c r="A268" s="67"/>
      <c r="B268" s="63"/>
      <c r="C268" s="64"/>
      <c r="D268" s="64"/>
      <c r="E268" s="64"/>
      <c r="F268" s="64"/>
      <c r="G268" s="65"/>
      <c r="H268" s="66"/>
    </row>
    <row r="269" s="48" customFormat="1" ht="15.75" spans="1:8">
      <c r="A269" s="67"/>
      <c r="B269" s="63"/>
      <c r="C269" s="64"/>
      <c r="D269" s="64"/>
      <c r="E269" s="64"/>
      <c r="F269" s="64"/>
      <c r="G269" s="65"/>
      <c r="H269" s="66"/>
    </row>
    <row r="270" s="48" customFormat="1" ht="15.75" spans="1:8">
      <c r="A270" s="67"/>
      <c r="B270" s="63"/>
      <c r="C270" s="64"/>
      <c r="D270" s="64"/>
      <c r="E270" s="64"/>
      <c r="F270" s="64"/>
      <c r="G270" s="65"/>
      <c r="H270" s="66"/>
    </row>
    <row r="271" s="48" customFormat="1" ht="15.75" spans="1:8">
      <c r="A271" s="67"/>
      <c r="B271" s="63"/>
      <c r="C271" s="64"/>
      <c r="D271" s="64"/>
      <c r="E271" s="64"/>
      <c r="F271" s="64"/>
      <c r="G271" s="65"/>
      <c r="H271" s="66"/>
    </row>
    <row r="272" s="48" customFormat="1" ht="15.75" spans="1:8">
      <c r="A272" s="67"/>
      <c r="B272" s="63"/>
      <c r="C272" s="64"/>
      <c r="D272" s="64"/>
      <c r="E272" s="64"/>
      <c r="F272" s="64"/>
      <c r="G272" s="65"/>
      <c r="H272" s="66"/>
    </row>
    <row r="273" s="48" customFormat="1" ht="15.75" spans="1:8">
      <c r="A273" s="67"/>
      <c r="B273" s="63"/>
      <c r="C273" s="64"/>
      <c r="D273" s="64"/>
      <c r="E273" s="64"/>
      <c r="F273" s="64"/>
      <c r="G273" s="65"/>
      <c r="H273" s="66"/>
    </row>
    <row r="274" s="48" customFormat="1" ht="15.75" spans="1:8">
      <c r="A274" s="67"/>
      <c r="B274" s="63"/>
      <c r="C274" s="64"/>
      <c r="D274" s="64"/>
      <c r="E274" s="64"/>
      <c r="F274" s="64"/>
      <c r="G274" s="65"/>
      <c r="H274" s="66"/>
    </row>
    <row r="275" s="48" customFormat="1" ht="15.75" spans="1:8">
      <c r="A275" s="67"/>
      <c r="B275" s="63"/>
      <c r="C275" s="64"/>
      <c r="D275" s="64"/>
      <c r="E275" s="64"/>
      <c r="F275" s="64"/>
      <c r="G275" s="65"/>
      <c r="H275" s="66"/>
    </row>
    <row r="276" s="48" customFormat="1" ht="15.75" spans="1:8">
      <c r="A276" s="67"/>
      <c r="B276" s="63"/>
      <c r="C276" s="64"/>
      <c r="D276" s="64"/>
      <c r="E276" s="64"/>
      <c r="F276" s="64"/>
      <c r="G276" s="65"/>
      <c r="H276" s="66"/>
    </row>
    <row r="277" s="48" customFormat="1" ht="15.75" spans="1:8">
      <c r="A277" s="67"/>
      <c r="B277" s="63"/>
      <c r="C277" s="64"/>
      <c r="D277" s="64"/>
      <c r="E277" s="64"/>
      <c r="F277" s="64"/>
      <c r="G277" s="65"/>
      <c r="H277" s="66"/>
    </row>
    <row r="278" s="48" customFormat="1" ht="15.75" spans="1:8">
      <c r="A278" s="67"/>
      <c r="B278" s="63"/>
      <c r="C278" s="64"/>
      <c r="D278" s="64"/>
      <c r="E278" s="64"/>
      <c r="F278" s="64"/>
      <c r="G278" s="65"/>
      <c r="H278" s="66"/>
    </row>
    <row r="279" s="48" customFormat="1" ht="15.75" spans="1:8">
      <c r="A279" s="67"/>
      <c r="B279" s="63"/>
      <c r="C279" s="64"/>
      <c r="D279" s="64"/>
      <c r="E279" s="64"/>
      <c r="F279" s="64"/>
      <c r="G279" s="65"/>
      <c r="H279" s="66"/>
    </row>
    <row r="280" s="48" customFormat="1" ht="15.75" spans="1:8">
      <c r="A280" s="67"/>
      <c r="B280" s="63"/>
      <c r="C280" s="64"/>
      <c r="D280" s="64"/>
      <c r="E280" s="64"/>
      <c r="F280" s="64"/>
      <c r="G280" s="65"/>
      <c r="H280" s="66"/>
    </row>
    <row r="281" s="48" customFormat="1" ht="15.75" spans="1:8">
      <c r="A281" s="67"/>
      <c r="B281" s="63"/>
      <c r="C281" s="64"/>
      <c r="D281" s="64"/>
      <c r="E281" s="64"/>
      <c r="F281" s="64"/>
      <c r="G281" s="65"/>
      <c r="H281" s="66"/>
    </row>
    <row r="282" s="48" customFormat="1" ht="15.75" spans="1:8">
      <c r="A282" s="67"/>
      <c r="B282" s="63"/>
      <c r="C282" s="64"/>
      <c r="D282" s="64"/>
      <c r="E282" s="64"/>
      <c r="F282" s="64"/>
      <c r="G282" s="65"/>
      <c r="H282" s="66"/>
    </row>
    <row r="283" s="48" customFormat="1" ht="15.75" spans="1:8">
      <c r="A283" s="67"/>
      <c r="B283" s="63"/>
      <c r="C283" s="64"/>
      <c r="D283" s="64"/>
      <c r="E283" s="64"/>
      <c r="F283" s="64"/>
      <c r="G283" s="65"/>
      <c r="H283" s="66"/>
    </row>
    <row r="284" s="48" customFormat="1" ht="15.75" spans="1:8">
      <c r="A284" s="67"/>
      <c r="B284" s="63"/>
      <c r="C284" s="64"/>
      <c r="D284" s="64"/>
      <c r="E284" s="64"/>
      <c r="F284" s="64"/>
      <c r="G284" s="65"/>
      <c r="H284" s="66"/>
    </row>
    <row r="285" s="48" customFormat="1" ht="15.75" spans="1:8">
      <c r="A285" s="67"/>
      <c r="B285" s="63"/>
      <c r="C285" s="64"/>
      <c r="D285" s="64"/>
      <c r="E285" s="64"/>
      <c r="F285" s="64"/>
      <c r="G285" s="65"/>
      <c r="H285" s="66"/>
    </row>
    <row r="286" s="48" customFormat="1" ht="15.75" spans="1:8">
      <c r="A286" s="67"/>
      <c r="B286" s="63"/>
      <c r="C286" s="64"/>
      <c r="D286" s="64"/>
      <c r="E286" s="64"/>
      <c r="F286" s="64"/>
      <c r="G286" s="65"/>
      <c r="H286" s="66"/>
    </row>
    <row r="287" s="48" customFormat="1" ht="15.75" spans="1:8">
      <c r="A287" s="67"/>
      <c r="B287" s="63"/>
      <c r="C287" s="64"/>
      <c r="D287" s="64"/>
      <c r="E287" s="64"/>
      <c r="F287" s="64"/>
      <c r="G287" s="65"/>
      <c r="H287" s="66"/>
    </row>
    <row r="288" s="48" customFormat="1" ht="15.75" spans="1:8">
      <c r="A288" s="67"/>
      <c r="B288" s="63"/>
      <c r="C288" s="64"/>
      <c r="D288" s="64"/>
      <c r="E288" s="64"/>
      <c r="F288" s="64"/>
      <c r="G288" s="65"/>
      <c r="H288" s="66"/>
    </row>
    <row r="289" s="48" customFormat="1" ht="15.75" spans="1:8">
      <c r="A289" s="67"/>
      <c r="B289" s="63"/>
      <c r="C289" s="64"/>
      <c r="D289" s="64"/>
      <c r="E289" s="64"/>
      <c r="F289" s="64"/>
      <c r="G289" s="65"/>
      <c r="H289" s="66"/>
    </row>
    <row r="290" s="48" customFormat="1" ht="15.75" spans="1:8">
      <c r="A290" s="67"/>
      <c r="B290" s="63"/>
      <c r="C290" s="64"/>
      <c r="D290" s="64"/>
      <c r="E290" s="64"/>
      <c r="F290" s="64"/>
      <c r="G290" s="65"/>
      <c r="H290" s="66"/>
    </row>
    <row r="291" s="48" customFormat="1" ht="15.75" spans="1:8">
      <c r="A291" s="67"/>
      <c r="B291" s="63"/>
      <c r="C291" s="64"/>
      <c r="D291" s="64"/>
      <c r="E291" s="64"/>
      <c r="F291" s="64"/>
      <c r="G291" s="65"/>
      <c r="H291" s="66"/>
    </row>
    <row r="292" s="48" customFormat="1" ht="15.75" spans="1:8">
      <c r="A292" s="67"/>
      <c r="B292" s="63"/>
      <c r="C292" s="64"/>
      <c r="D292" s="64"/>
      <c r="E292" s="64"/>
      <c r="F292" s="64"/>
      <c r="G292" s="65"/>
      <c r="H292" s="66"/>
    </row>
    <row r="293" s="48" customFormat="1" ht="15.75" spans="1:8">
      <c r="A293" s="67"/>
      <c r="B293" s="63"/>
      <c r="C293" s="64"/>
      <c r="D293" s="64"/>
      <c r="E293" s="64"/>
      <c r="F293" s="64"/>
      <c r="G293" s="65"/>
      <c r="H293" s="66"/>
    </row>
    <row r="294" s="48" customFormat="1" ht="15.75" spans="1:8">
      <c r="A294" s="67"/>
      <c r="B294" s="63"/>
      <c r="C294" s="64"/>
      <c r="D294" s="64"/>
      <c r="E294" s="64"/>
      <c r="F294" s="64"/>
      <c r="G294" s="65"/>
      <c r="H294" s="66"/>
    </row>
    <row r="295" s="48" customFormat="1" ht="15.75" spans="1:8">
      <c r="A295" s="67"/>
      <c r="B295" s="63"/>
      <c r="C295" s="64"/>
      <c r="D295" s="64"/>
      <c r="E295" s="64"/>
      <c r="F295" s="64"/>
      <c r="G295" s="65"/>
      <c r="H295" s="66"/>
    </row>
    <row r="296" s="48" customFormat="1" ht="15.75" spans="1:8">
      <c r="A296" s="67"/>
      <c r="B296" s="63"/>
      <c r="C296" s="64"/>
      <c r="D296" s="64"/>
      <c r="E296" s="64"/>
      <c r="F296" s="64"/>
      <c r="G296" s="65"/>
      <c r="H296" s="66"/>
    </row>
    <row r="297" s="48" customFormat="1" ht="15.75" spans="1:8">
      <c r="A297" s="67"/>
      <c r="B297" s="63"/>
      <c r="C297" s="64"/>
      <c r="D297" s="64"/>
      <c r="E297" s="64"/>
      <c r="F297" s="64"/>
      <c r="G297" s="65"/>
      <c r="H297" s="66"/>
    </row>
    <row r="298" s="48" customFormat="1" ht="15.75" spans="1:8">
      <c r="A298" s="67"/>
      <c r="B298" s="63"/>
      <c r="C298" s="64"/>
      <c r="D298" s="64"/>
      <c r="E298" s="64"/>
      <c r="F298" s="64"/>
      <c r="G298" s="65"/>
      <c r="H298" s="66"/>
    </row>
    <row r="299" s="48" customFormat="1" ht="15.75" spans="1:8">
      <c r="A299" s="67"/>
      <c r="B299" s="63"/>
      <c r="C299" s="64"/>
      <c r="D299" s="64"/>
      <c r="E299" s="64"/>
      <c r="F299" s="64"/>
      <c r="G299" s="65"/>
      <c r="H299" s="66"/>
    </row>
    <row r="300" s="48" customFormat="1" ht="15.75" spans="1:8">
      <c r="A300" s="67"/>
      <c r="B300" s="63"/>
      <c r="C300" s="64"/>
      <c r="D300" s="64"/>
      <c r="E300" s="64"/>
      <c r="F300" s="64"/>
      <c r="G300" s="65"/>
      <c r="H300" s="66"/>
    </row>
    <row r="301" s="48" customFormat="1" ht="15.75" spans="1:8">
      <c r="A301" s="67"/>
      <c r="B301" s="63"/>
      <c r="C301" s="64"/>
      <c r="D301" s="64"/>
      <c r="E301" s="64"/>
      <c r="F301" s="64"/>
      <c r="G301" s="65"/>
      <c r="H301" s="66"/>
    </row>
    <row r="302" s="48" customFormat="1" ht="15.75" spans="1:8">
      <c r="A302" s="67"/>
      <c r="B302" s="63"/>
      <c r="C302" s="64"/>
      <c r="D302" s="64"/>
      <c r="E302" s="64"/>
      <c r="F302" s="64"/>
      <c r="G302" s="65"/>
      <c r="H302" s="66"/>
    </row>
    <row r="303" s="48" customFormat="1" ht="15.75" spans="1:8">
      <c r="A303" s="67"/>
      <c r="B303" s="63"/>
      <c r="C303" s="64"/>
      <c r="D303" s="64"/>
      <c r="E303" s="64"/>
      <c r="F303" s="64"/>
      <c r="G303" s="65"/>
      <c r="H303" s="66"/>
    </row>
    <row r="304" s="48" customFormat="1" ht="15.75" spans="1:8">
      <c r="A304" s="67"/>
      <c r="B304" s="63"/>
      <c r="C304" s="64"/>
      <c r="D304" s="64"/>
      <c r="E304" s="64"/>
      <c r="F304" s="64"/>
      <c r="G304" s="65"/>
      <c r="H304" s="66"/>
    </row>
    <row r="305" s="48" customFormat="1" ht="15.75" spans="1:8">
      <c r="A305" s="67"/>
      <c r="B305" s="63"/>
      <c r="C305" s="64"/>
      <c r="D305" s="64"/>
      <c r="E305" s="64"/>
      <c r="F305" s="64"/>
      <c r="G305" s="65"/>
      <c r="H305" s="66"/>
    </row>
    <row r="306" s="48" customFormat="1" ht="15.75" spans="1:8">
      <c r="A306" s="67"/>
      <c r="B306" s="63"/>
      <c r="C306" s="64"/>
      <c r="D306" s="64"/>
      <c r="E306" s="64"/>
      <c r="F306" s="64"/>
      <c r="G306" s="65"/>
      <c r="H306" s="66"/>
    </row>
    <row r="307" s="48" customFormat="1" ht="15.75" spans="1:8">
      <c r="A307" s="67"/>
      <c r="B307" s="63"/>
      <c r="C307" s="64"/>
      <c r="D307" s="64"/>
      <c r="E307" s="64"/>
      <c r="F307" s="64"/>
      <c r="G307" s="65"/>
      <c r="H307" s="66"/>
    </row>
    <row r="308" s="48" customFormat="1" ht="15.75" spans="1:8">
      <c r="A308" s="67"/>
      <c r="B308" s="63"/>
      <c r="C308" s="64"/>
      <c r="D308" s="64"/>
      <c r="E308" s="64"/>
      <c r="F308" s="64"/>
      <c r="G308" s="65"/>
      <c r="H308" s="66"/>
    </row>
    <row r="309" s="48" customFormat="1" ht="15.75" spans="1:8">
      <c r="A309" s="67"/>
      <c r="B309" s="63"/>
      <c r="C309" s="64"/>
      <c r="D309" s="64"/>
      <c r="E309" s="64"/>
      <c r="F309" s="64"/>
      <c r="G309" s="65"/>
      <c r="H309" s="66"/>
    </row>
    <row r="310" s="48" customFormat="1" ht="15.75" spans="1:8">
      <c r="A310" s="67"/>
      <c r="B310" s="63"/>
      <c r="C310" s="64"/>
      <c r="D310" s="64"/>
      <c r="E310" s="64"/>
      <c r="F310" s="64"/>
      <c r="G310" s="65"/>
      <c r="H310" s="66"/>
    </row>
    <row r="311" s="48" customFormat="1" ht="15.75" spans="1:8">
      <c r="A311" s="67"/>
      <c r="B311" s="63"/>
      <c r="C311" s="64"/>
      <c r="D311" s="64"/>
      <c r="E311" s="64"/>
      <c r="F311" s="64"/>
      <c r="G311" s="65"/>
      <c r="H311" s="66"/>
    </row>
    <row r="312" s="48" customFormat="1" ht="15.75" spans="1:8">
      <c r="A312" s="67"/>
      <c r="B312" s="63"/>
      <c r="C312" s="64"/>
      <c r="D312" s="64"/>
      <c r="E312" s="64"/>
      <c r="F312" s="64"/>
      <c r="G312" s="65"/>
      <c r="H312" s="66"/>
    </row>
    <row r="313" s="48" customFormat="1" ht="15.75" spans="1:8">
      <c r="A313" s="67"/>
      <c r="B313" s="63"/>
      <c r="C313" s="64"/>
      <c r="D313" s="64"/>
      <c r="E313" s="64"/>
      <c r="F313" s="64"/>
      <c r="G313" s="65"/>
      <c r="H313" s="66"/>
    </row>
    <row r="314" s="48" customFormat="1" ht="15.75" spans="1:8">
      <c r="A314" s="67"/>
      <c r="B314" s="63"/>
      <c r="C314" s="64"/>
      <c r="D314" s="64"/>
      <c r="E314" s="64"/>
      <c r="F314" s="64"/>
      <c r="G314" s="65"/>
      <c r="H314" s="66"/>
    </row>
    <row r="315" s="48" customFormat="1" ht="15.75" spans="1:8">
      <c r="A315" s="67"/>
      <c r="B315" s="63"/>
      <c r="C315" s="64"/>
      <c r="D315" s="64"/>
      <c r="E315" s="64"/>
      <c r="F315" s="64"/>
      <c r="G315" s="65"/>
      <c r="H315" s="66"/>
    </row>
    <row r="316" s="48" customFormat="1" ht="15.75" spans="1:8">
      <c r="A316" s="67"/>
      <c r="B316" s="63"/>
      <c r="C316" s="64"/>
      <c r="D316" s="64"/>
      <c r="E316" s="64"/>
      <c r="F316" s="64"/>
      <c r="G316" s="65"/>
      <c r="H316" s="66"/>
    </row>
    <row r="317" s="48" customFormat="1" ht="15.75" spans="1:8">
      <c r="A317" s="67"/>
      <c r="B317" s="63"/>
      <c r="C317" s="64"/>
      <c r="D317" s="64"/>
      <c r="E317" s="64"/>
      <c r="F317" s="64"/>
      <c r="G317" s="65"/>
      <c r="H317" s="66"/>
    </row>
    <row r="318" s="48" customFormat="1" ht="15.75" spans="1:8">
      <c r="A318" s="67"/>
      <c r="B318" s="63"/>
      <c r="C318" s="64"/>
      <c r="D318" s="64"/>
      <c r="E318" s="64"/>
      <c r="F318" s="64"/>
      <c r="G318" s="65"/>
      <c r="H318" s="66"/>
    </row>
    <row r="319" s="48" customFormat="1" ht="15.75" spans="1:8">
      <c r="A319" s="67"/>
      <c r="B319" s="63"/>
      <c r="C319" s="64"/>
      <c r="D319" s="64"/>
      <c r="E319" s="64"/>
      <c r="F319" s="64"/>
      <c r="G319" s="65"/>
      <c r="H319" s="66"/>
    </row>
    <row r="320" s="48" customFormat="1" ht="15.75" spans="1:8">
      <c r="A320" s="67"/>
      <c r="B320" s="63"/>
      <c r="C320" s="64"/>
      <c r="D320" s="64"/>
      <c r="E320" s="64"/>
      <c r="F320" s="64"/>
      <c r="G320" s="65"/>
      <c r="H320" s="66"/>
    </row>
    <row r="321" s="48" customFormat="1" ht="15.75" spans="1:8">
      <c r="A321" s="67"/>
      <c r="B321" s="63"/>
      <c r="C321" s="64"/>
      <c r="D321" s="64"/>
      <c r="E321" s="64"/>
      <c r="F321" s="64"/>
      <c r="G321" s="65"/>
      <c r="H321" s="66"/>
    </row>
    <row r="322" s="48" customFormat="1" ht="15.75" spans="1:8">
      <c r="A322" s="67"/>
      <c r="B322" s="63"/>
      <c r="C322" s="64"/>
      <c r="D322" s="64"/>
      <c r="E322" s="64"/>
      <c r="F322" s="64"/>
      <c r="G322" s="65"/>
      <c r="H322" s="66"/>
    </row>
    <row r="323" s="48" customFormat="1" ht="15.75" spans="1:8">
      <c r="A323" s="67"/>
      <c r="B323" s="63"/>
      <c r="C323" s="64"/>
      <c r="D323" s="64"/>
      <c r="E323" s="64"/>
      <c r="F323" s="64"/>
      <c r="G323" s="65"/>
      <c r="H323" s="66"/>
    </row>
    <row r="324" s="48" customFormat="1" ht="15.75" spans="1:8">
      <c r="A324" s="67"/>
      <c r="B324" s="63"/>
      <c r="C324" s="64"/>
      <c r="D324" s="64"/>
      <c r="E324" s="64"/>
      <c r="F324" s="64"/>
      <c r="G324" s="65"/>
      <c r="H324" s="66"/>
    </row>
    <row r="325" s="48" customFormat="1" ht="15.75" spans="1:8">
      <c r="A325" s="67"/>
      <c r="B325" s="63"/>
      <c r="C325" s="64"/>
      <c r="D325" s="64"/>
      <c r="E325" s="64"/>
      <c r="F325" s="64"/>
      <c r="G325" s="65"/>
      <c r="H325" s="66"/>
    </row>
    <row r="326" s="48" customFormat="1" ht="15.75" spans="1:8">
      <c r="A326" s="67"/>
      <c r="B326" s="63"/>
      <c r="C326" s="64"/>
      <c r="D326" s="64"/>
      <c r="E326" s="64"/>
      <c r="F326" s="64"/>
      <c r="G326" s="65"/>
      <c r="H326" s="66"/>
    </row>
    <row r="327" s="48" customFormat="1" ht="15.75" spans="1:8">
      <c r="A327" s="67"/>
      <c r="B327" s="63"/>
      <c r="C327" s="64"/>
      <c r="D327" s="64"/>
      <c r="E327" s="64"/>
      <c r="F327" s="64"/>
      <c r="G327" s="65"/>
      <c r="H327" s="66"/>
    </row>
    <row r="328" s="48" customFormat="1" ht="15.75" spans="1:8">
      <c r="A328" s="67"/>
      <c r="B328" s="63"/>
      <c r="C328" s="64"/>
      <c r="D328" s="64"/>
      <c r="E328" s="64"/>
      <c r="F328" s="64"/>
      <c r="G328" s="65"/>
      <c r="H328" s="66"/>
    </row>
    <row r="329" s="48" customFormat="1" ht="15.75" spans="1:8">
      <c r="A329" s="67"/>
      <c r="B329" s="63"/>
      <c r="C329" s="64"/>
      <c r="D329" s="64"/>
      <c r="E329" s="64"/>
      <c r="F329" s="64"/>
      <c r="G329" s="65"/>
      <c r="H329" s="66"/>
    </row>
    <row r="330" s="48" customFormat="1" ht="15.75" spans="1:8">
      <c r="A330" s="67"/>
      <c r="B330" s="63"/>
      <c r="C330" s="64"/>
      <c r="D330" s="64"/>
      <c r="E330" s="64"/>
      <c r="F330" s="64"/>
      <c r="G330" s="65"/>
      <c r="H330" s="66"/>
    </row>
    <row r="331" s="48" customFormat="1" ht="15.75" spans="1:8">
      <c r="A331" s="67"/>
      <c r="B331" s="63"/>
      <c r="C331" s="64"/>
      <c r="D331" s="64"/>
      <c r="E331" s="64"/>
      <c r="F331" s="64"/>
      <c r="G331" s="65"/>
      <c r="H331" s="66"/>
    </row>
    <row r="332" s="48" customFormat="1" ht="15.75" spans="1:8">
      <c r="A332" s="67"/>
      <c r="B332" s="63"/>
      <c r="C332" s="64"/>
      <c r="D332" s="64"/>
      <c r="E332" s="64"/>
      <c r="F332" s="64"/>
      <c r="G332" s="65"/>
      <c r="H332" s="66"/>
    </row>
    <row r="333" s="48" customFormat="1" ht="15.75" spans="1:8">
      <c r="A333" s="67"/>
      <c r="B333" s="63"/>
      <c r="C333" s="64"/>
      <c r="D333" s="64"/>
      <c r="E333" s="64"/>
      <c r="F333" s="64"/>
      <c r="G333" s="65"/>
      <c r="H333" s="66"/>
    </row>
    <row r="334" s="48" customFormat="1" ht="15.75" spans="1:8">
      <c r="A334" s="67"/>
      <c r="B334" s="63"/>
      <c r="C334" s="64"/>
      <c r="D334" s="64"/>
      <c r="E334" s="64"/>
      <c r="F334" s="64"/>
      <c r="G334" s="65"/>
      <c r="H334" s="66"/>
    </row>
    <row r="335" s="48" customFormat="1" ht="15.75" spans="1:8">
      <c r="A335" s="67"/>
      <c r="B335" s="63"/>
      <c r="C335" s="64"/>
      <c r="D335" s="64"/>
      <c r="E335" s="64"/>
      <c r="F335" s="64"/>
      <c r="G335" s="65"/>
      <c r="H335" s="66"/>
    </row>
    <row r="336" s="48" customFormat="1" ht="15.75" spans="1:8">
      <c r="A336" s="67"/>
      <c r="B336" s="63"/>
      <c r="C336" s="64"/>
      <c r="D336" s="64"/>
      <c r="E336" s="64"/>
      <c r="F336" s="64"/>
      <c r="G336" s="65"/>
      <c r="H336" s="66"/>
    </row>
    <row r="337" s="48" customFormat="1" ht="15.75" spans="1:8">
      <c r="A337" s="67"/>
      <c r="B337" s="63"/>
      <c r="C337" s="64"/>
      <c r="D337" s="64"/>
      <c r="E337" s="64"/>
      <c r="F337" s="64"/>
      <c r="G337" s="65"/>
      <c r="H337" s="66"/>
    </row>
    <row r="338" s="48" customFormat="1" ht="15.75" spans="1:8">
      <c r="A338" s="67"/>
      <c r="B338" s="63"/>
      <c r="C338" s="64"/>
      <c r="D338" s="64"/>
      <c r="E338" s="64"/>
      <c r="F338" s="64"/>
      <c r="G338" s="65"/>
      <c r="H338" s="66"/>
    </row>
    <row r="339" s="48" customFormat="1" ht="15.75" spans="1:8">
      <c r="A339" s="67"/>
      <c r="B339" s="63"/>
      <c r="C339" s="64"/>
      <c r="D339" s="64"/>
      <c r="E339" s="64"/>
      <c r="F339" s="64"/>
      <c r="G339" s="65"/>
      <c r="H339" s="66"/>
    </row>
    <row r="340" s="48" customFormat="1" ht="15.75" spans="1:8">
      <c r="A340" s="67"/>
      <c r="B340" s="63"/>
      <c r="C340" s="64"/>
      <c r="D340" s="64"/>
      <c r="E340" s="64"/>
      <c r="F340" s="64"/>
      <c r="G340" s="65"/>
      <c r="H340" s="66"/>
    </row>
    <row r="341" s="48" customFormat="1" ht="15.75" spans="1:8">
      <c r="A341" s="67"/>
      <c r="B341" s="63"/>
      <c r="C341" s="64"/>
      <c r="D341" s="64"/>
      <c r="E341" s="64"/>
      <c r="F341" s="64"/>
      <c r="G341" s="65"/>
      <c r="H341" s="66"/>
    </row>
    <row r="342" s="48" customFormat="1" ht="15.75" spans="1:8">
      <c r="A342" s="67"/>
      <c r="B342" s="63"/>
      <c r="C342" s="64"/>
      <c r="D342" s="64"/>
      <c r="E342" s="64"/>
      <c r="F342" s="64"/>
      <c r="G342" s="65"/>
      <c r="H342" s="66"/>
    </row>
    <row r="343" s="48" customFormat="1" ht="15.75" spans="1:8">
      <c r="A343" s="67"/>
      <c r="B343" s="63"/>
      <c r="C343" s="64"/>
      <c r="D343" s="64"/>
      <c r="E343" s="64"/>
      <c r="F343" s="64"/>
      <c r="G343" s="65"/>
      <c r="H343" s="66"/>
    </row>
    <row r="344" s="48" customFormat="1" ht="15.75" spans="1:8">
      <c r="A344" s="67"/>
      <c r="B344" s="63"/>
      <c r="C344" s="64"/>
      <c r="D344" s="64"/>
      <c r="E344" s="64"/>
      <c r="F344" s="64"/>
      <c r="G344" s="65"/>
      <c r="H344" s="66"/>
    </row>
    <row r="345" s="48" customFormat="1" ht="15.75" spans="1:8">
      <c r="A345" s="67"/>
      <c r="B345" s="63"/>
      <c r="C345" s="64"/>
      <c r="D345" s="64"/>
      <c r="E345" s="64"/>
      <c r="F345" s="64"/>
      <c r="G345" s="65"/>
      <c r="H345" s="66"/>
    </row>
    <row r="346" s="48" customFormat="1" ht="15.75" spans="1:8">
      <c r="A346" s="67"/>
      <c r="B346" s="63"/>
      <c r="C346" s="64"/>
      <c r="D346" s="64"/>
      <c r="E346" s="64"/>
      <c r="F346" s="64"/>
      <c r="G346" s="65"/>
      <c r="H346" s="66"/>
    </row>
    <row r="347" s="48" customFormat="1" ht="15.75" spans="1:8">
      <c r="A347" s="67"/>
      <c r="B347" s="63"/>
      <c r="C347" s="64"/>
      <c r="D347" s="64"/>
      <c r="E347" s="64"/>
      <c r="F347" s="64"/>
      <c r="G347" s="65"/>
      <c r="H347" s="66"/>
    </row>
    <row r="348" s="48" customFormat="1" ht="15.75" spans="1:8">
      <c r="A348" s="67"/>
      <c r="B348" s="63"/>
      <c r="C348" s="64"/>
      <c r="D348" s="64"/>
      <c r="E348" s="64"/>
      <c r="F348" s="64"/>
      <c r="G348" s="65"/>
      <c r="H348" s="66"/>
    </row>
    <row r="349" s="48" customFormat="1" ht="15.75" spans="1:8">
      <c r="A349" s="67"/>
      <c r="B349" s="63"/>
      <c r="C349" s="64"/>
      <c r="D349" s="64"/>
      <c r="E349" s="64"/>
      <c r="F349" s="64"/>
      <c r="G349" s="65"/>
      <c r="H349" s="66"/>
    </row>
    <row r="350" s="48" customFormat="1" ht="15.75" spans="1:8">
      <c r="A350" s="67"/>
      <c r="B350" s="63"/>
      <c r="C350" s="64"/>
      <c r="D350" s="64"/>
      <c r="E350" s="64"/>
      <c r="F350" s="64"/>
      <c r="G350" s="65"/>
      <c r="H350" s="66"/>
    </row>
    <row r="351" s="48" customFormat="1" ht="15.75" spans="1:8">
      <c r="A351" s="67"/>
      <c r="B351" s="63"/>
      <c r="C351" s="64"/>
      <c r="D351" s="64"/>
      <c r="E351" s="64"/>
      <c r="F351" s="64"/>
      <c r="G351" s="65"/>
      <c r="H351" s="66"/>
    </row>
    <row r="352" s="48" customFormat="1" ht="15.75" spans="1:8">
      <c r="A352" s="67"/>
      <c r="B352" s="63"/>
      <c r="C352" s="64"/>
      <c r="D352" s="64"/>
      <c r="E352" s="64"/>
      <c r="F352" s="64"/>
      <c r="G352" s="65"/>
      <c r="H352" s="66"/>
    </row>
    <row r="353" s="48" customFormat="1" ht="15.75" spans="1:8">
      <c r="A353" s="67"/>
      <c r="B353" s="63"/>
      <c r="C353" s="64"/>
      <c r="D353" s="64"/>
      <c r="E353" s="64"/>
      <c r="F353" s="64"/>
      <c r="G353" s="65"/>
      <c r="H353" s="66"/>
    </row>
    <row r="354" s="48" customFormat="1" ht="15.75" spans="1:8">
      <c r="A354" s="67"/>
      <c r="B354" s="63"/>
      <c r="C354" s="64"/>
      <c r="D354" s="64"/>
      <c r="E354" s="64"/>
      <c r="F354" s="64"/>
      <c r="G354" s="65"/>
      <c r="H354" s="66"/>
    </row>
    <row r="355" s="48" customFormat="1" ht="15.75" spans="1:8">
      <c r="A355" s="67"/>
      <c r="B355" s="63"/>
      <c r="C355" s="64"/>
      <c r="D355" s="64"/>
      <c r="E355" s="64"/>
      <c r="F355" s="64"/>
      <c r="G355" s="65"/>
      <c r="H355" s="66"/>
    </row>
    <row r="356" s="48" customFormat="1" ht="15.75" spans="1:8">
      <c r="A356" s="67"/>
      <c r="B356" s="63"/>
      <c r="C356" s="64"/>
      <c r="D356" s="64"/>
      <c r="E356" s="64"/>
      <c r="F356" s="64"/>
      <c r="G356" s="65"/>
      <c r="H356" s="66"/>
    </row>
    <row r="357" s="48" customFormat="1" ht="15.75" spans="1:8">
      <c r="A357" s="67"/>
      <c r="B357" s="63"/>
      <c r="C357" s="64"/>
      <c r="D357" s="64"/>
      <c r="E357" s="64"/>
      <c r="F357" s="64"/>
      <c r="G357" s="65"/>
      <c r="H357" s="66"/>
    </row>
    <row r="358" s="48" customFormat="1" ht="15.75" spans="1:8">
      <c r="A358" s="67"/>
      <c r="B358" s="63"/>
      <c r="C358" s="64"/>
      <c r="D358" s="64"/>
      <c r="E358" s="64"/>
      <c r="F358" s="64"/>
      <c r="G358" s="65"/>
      <c r="H358" s="66"/>
    </row>
    <row r="359" s="48" customFormat="1" ht="15.75" spans="1:8">
      <c r="A359" s="67"/>
      <c r="B359" s="63"/>
      <c r="C359" s="64"/>
      <c r="D359" s="64"/>
      <c r="E359" s="64"/>
      <c r="F359" s="64"/>
      <c r="G359" s="65"/>
      <c r="H359" s="66"/>
    </row>
    <row r="360" s="48" customFormat="1" ht="15.75" spans="1:8">
      <c r="A360" s="67"/>
      <c r="B360" s="63"/>
      <c r="C360" s="64"/>
      <c r="D360" s="64"/>
      <c r="E360" s="64"/>
      <c r="F360" s="64"/>
      <c r="G360" s="65"/>
      <c r="H360" s="66"/>
    </row>
    <row r="361" s="48" customFormat="1" ht="15.75" spans="1:8">
      <c r="A361" s="67"/>
      <c r="B361" s="63"/>
      <c r="C361" s="64"/>
      <c r="D361" s="64"/>
      <c r="E361" s="64"/>
      <c r="F361" s="64"/>
      <c r="G361" s="65"/>
      <c r="H361" s="66"/>
    </row>
    <row r="362" s="48" customFormat="1" ht="15.75" spans="1:8">
      <c r="A362" s="67"/>
      <c r="B362" s="63"/>
      <c r="C362" s="64"/>
      <c r="D362" s="64"/>
      <c r="E362" s="64"/>
      <c r="F362" s="64"/>
      <c r="G362" s="65"/>
      <c r="H362" s="66"/>
    </row>
    <row r="363" s="48" customFormat="1" ht="15.75" spans="1:8">
      <c r="A363" s="67"/>
      <c r="B363" s="63"/>
      <c r="C363" s="64"/>
      <c r="D363" s="64"/>
      <c r="E363" s="64"/>
      <c r="F363" s="64"/>
      <c r="G363" s="65"/>
      <c r="H363" s="66"/>
    </row>
    <row r="364" s="48" customFormat="1" ht="15.75" spans="1:8">
      <c r="A364" s="67"/>
      <c r="B364" s="63"/>
      <c r="C364" s="64"/>
      <c r="D364" s="64"/>
      <c r="E364" s="64"/>
      <c r="F364" s="64"/>
      <c r="G364" s="65"/>
      <c r="H364" s="66"/>
    </row>
    <row r="365" s="48" customFormat="1" ht="15.75" spans="1:8">
      <c r="A365" s="67"/>
      <c r="B365" s="63"/>
      <c r="C365" s="64"/>
      <c r="D365" s="64"/>
      <c r="E365" s="64"/>
      <c r="F365" s="64"/>
      <c r="G365" s="65"/>
      <c r="H365" s="66"/>
    </row>
    <row r="366" s="48" customFormat="1" ht="15.75" spans="1:8">
      <c r="A366" s="67"/>
      <c r="B366" s="63"/>
      <c r="C366" s="64"/>
      <c r="D366" s="64"/>
      <c r="E366" s="64"/>
      <c r="F366" s="64"/>
      <c r="G366" s="65"/>
      <c r="H366" s="66"/>
    </row>
    <row r="367" s="48" customFormat="1" ht="15.75" spans="1:8">
      <c r="A367" s="67"/>
      <c r="B367" s="63"/>
      <c r="C367" s="64"/>
      <c r="D367" s="64"/>
      <c r="E367" s="64"/>
      <c r="F367" s="64"/>
      <c r="G367" s="65"/>
      <c r="H367" s="66"/>
    </row>
    <row r="368" s="48" customFormat="1" ht="15.75" spans="1:8">
      <c r="A368" s="67"/>
      <c r="B368" s="63"/>
      <c r="C368" s="64"/>
      <c r="D368" s="64"/>
      <c r="E368" s="64"/>
      <c r="F368" s="64"/>
      <c r="G368" s="65"/>
      <c r="H368" s="66"/>
    </row>
    <row r="369" s="48" customFormat="1" ht="15.75" spans="1:8">
      <c r="A369" s="67"/>
      <c r="B369" s="63"/>
      <c r="C369" s="64"/>
      <c r="D369" s="64"/>
      <c r="E369" s="64"/>
      <c r="F369" s="64"/>
      <c r="G369" s="65"/>
      <c r="H369" s="66"/>
    </row>
    <row r="370" s="48" customFormat="1" ht="15.75" spans="1:8">
      <c r="A370" s="67"/>
      <c r="B370" s="63"/>
      <c r="C370" s="64"/>
      <c r="D370" s="64"/>
      <c r="E370" s="64"/>
      <c r="F370" s="64"/>
      <c r="G370" s="65"/>
      <c r="H370" s="66"/>
    </row>
    <row r="371" s="48" customFormat="1" ht="15.75" spans="1:8">
      <c r="A371" s="67"/>
      <c r="B371" s="63"/>
      <c r="C371" s="64"/>
      <c r="D371" s="64"/>
      <c r="E371" s="64"/>
      <c r="F371" s="64"/>
      <c r="G371" s="65"/>
      <c r="H371" s="66"/>
    </row>
    <row r="372" s="48" customFormat="1" ht="15.75" spans="1:8">
      <c r="A372" s="67"/>
      <c r="B372" s="63"/>
      <c r="C372" s="64"/>
      <c r="D372" s="64"/>
      <c r="E372" s="64"/>
      <c r="F372" s="64"/>
      <c r="G372" s="65"/>
      <c r="H372" s="66"/>
    </row>
    <row r="373" s="48" customFormat="1" ht="15.75" spans="1:8">
      <c r="A373" s="67"/>
      <c r="B373" s="63"/>
      <c r="C373" s="64"/>
      <c r="D373" s="64"/>
      <c r="E373" s="64"/>
      <c r="F373" s="64"/>
      <c r="G373" s="65"/>
      <c r="H373" s="66"/>
    </row>
    <row r="374" s="48" customFormat="1" ht="15.75" spans="1:8">
      <c r="A374" s="67"/>
      <c r="B374" s="63"/>
      <c r="C374" s="64"/>
      <c r="D374" s="64"/>
      <c r="E374" s="64"/>
      <c r="F374" s="64"/>
      <c r="G374" s="65"/>
      <c r="H374" s="66"/>
    </row>
    <row r="375" s="48" customFormat="1" ht="15.75" spans="1:8">
      <c r="A375" s="67"/>
      <c r="B375" s="63"/>
      <c r="C375" s="64"/>
      <c r="D375" s="64"/>
      <c r="E375" s="64"/>
      <c r="F375" s="64"/>
      <c r="G375" s="65"/>
      <c r="H375" s="66"/>
    </row>
    <row r="376" s="48" customFormat="1" ht="15.75" spans="1:8">
      <c r="A376" s="67"/>
      <c r="B376" s="63"/>
      <c r="C376" s="64"/>
      <c r="D376" s="64"/>
      <c r="E376" s="64"/>
      <c r="F376" s="64"/>
      <c r="G376" s="65"/>
      <c r="H376" s="66"/>
    </row>
    <row r="377" s="48" customFormat="1" ht="15.75" spans="1:8">
      <c r="A377" s="67"/>
      <c r="B377" s="63"/>
      <c r="C377" s="64"/>
      <c r="D377" s="64"/>
      <c r="E377" s="64"/>
      <c r="F377" s="64"/>
      <c r="G377" s="65"/>
      <c r="H377" s="66"/>
    </row>
    <row r="378" s="48" customFormat="1" ht="15.75" spans="1:8">
      <c r="A378" s="67"/>
      <c r="B378" s="63"/>
      <c r="C378" s="64"/>
      <c r="D378" s="64"/>
      <c r="E378" s="64"/>
      <c r="F378" s="64"/>
      <c r="G378" s="65"/>
      <c r="H378" s="66"/>
    </row>
    <row r="379" s="48" customFormat="1" ht="15.75" spans="1:8">
      <c r="A379" s="67"/>
      <c r="B379" s="63"/>
      <c r="C379" s="64"/>
      <c r="D379" s="64"/>
      <c r="E379" s="64"/>
      <c r="F379" s="64"/>
      <c r="G379" s="65"/>
      <c r="H379" s="66"/>
    </row>
    <row r="380" s="48" customFormat="1" ht="15.75" spans="1:8">
      <c r="A380" s="67"/>
      <c r="B380" s="63"/>
      <c r="C380" s="64"/>
      <c r="D380" s="64"/>
      <c r="E380" s="64"/>
      <c r="F380" s="64"/>
      <c r="G380" s="65"/>
      <c r="H380" s="66"/>
    </row>
    <row r="381" s="48" customFormat="1" ht="15.75" spans="1:8">
      <c r="A381" s="67"/>
      <c r="B381" s="63"/>
      <c r="C381" s="64"/>
      <c r="D381" s="64"/>
      <c r="E381" s="64"/>
      <c r="F381" s="64"/>
      <c r="G381" s="65"/>
      <c r="H381" s="66"/>
    </row>
    <row r="382" s="48" customFormat="1" ht="15.75" spans="1:8">
      <c r="A382" s="67"/>
      <c r="B382" s="63"/>
      <c r="C382" s="64"/>
      <c r="D382" s="64"/>
      <c r="E382" s="64"/>
      <c r="F382" s="64"/>
      <c r="G382" s="65"/>
      <c r="H382" s="66"/>
    </row>
    <row r="383" s="48" customFormat="1" ht="15.75" spans="1:8">
      <c r="A383" s="67"/>
      <c r="B383" s="63"/>
      <c r="C383" s="64"/>
      <c r="D383" s="64"/>
      <c r="E383" s="64"/>
      <c r="F383" s="64"/>
      <c r="G383" s="65"/>
      <c r="H383" s="66"/>
    </row>
    <row r="384" s="48" customFormat="1" ht="15.75" spans="1:8">
      <c r="A384" s="67"/>
      <c r="B384" s="63"/>
      <c r="C384" s="64"/>
      <c r="D384" s="64"/>
      <c r="E384" s="64"/>
      <c r="F384" s="64"/>
      <c r="G384" s="65"/>
      <c r="H384" s="66"/>
    </row>
    <row r="385" s="48" customFormat="1" ht="15.75" spans="1:8">
      <c r="A385" s="67"/>
      <c r="B385" s="63"/>
      <c r="C385" s="64"/>
      <c r="D385" s="64"/>
      <c r="E385" s="64"/>
      <c r="F385" s="64"/>
      <c r="G385" s="65"/>
      <c r="H385" s="66"/>
    </row>
    <row r="386" s="48" customFormat="1" ht="15.75" spans="1:8">
      <c r="A386" s="67"/>
      <c r="B386" s="63"/>
      <c r="C386" s="64"/>
      <c r="D386" s="64"/>
      <c r="E386" s="64"/>
      <c r="F386" s="64"/>
      <c r="G386" s="65"/>
      <c r="H386" s="66"/>
    </row>
    <row r="387" s="48" customFormat="1" ht="15.75" spans="1:8">
      <c r="A387" s="67"/>
      <c r="B387" s="63"/>
      <c r="C387" s="64"/>
      <c r="D387" s="64"/>
      <c r="E387" s="64"/>
      <c r="F387" s="64"/>
      <c r="G387" s="65"/>
      <c r="H387" s="66"/>
    </row>
    <row r="388" s="48" customFormat="1" ht="15.75" spans="1:8">
      <c r="A388" s="67"/>
      <c r="B388" s="63"/>
      <c r="C388" s="64"/>
      <c r="D388" s="64"/>
      <c r="E388" s="64"/>
      <c r="F388" s="64"/>
      <c r="G388" s="65"/>
      <c r="H388" s="66"/>
    </row>
    <row r="389" s="48" customFormat="1" ht="15.75" spans="1:8">
      <c r="A389" s="67"/>
      <c r="B389" s="63"/>
      <c r="C389" s="64"/>
      <c r="D389" s="64"/>
      <c r="E389" s="64"/>
      <c r="F389" s="64"/>
      <c r="G389" s="65"/>
      <c r="H389" s="66"/>
    </row>
    <row r="390" s="48" customFormat="1" ht="15.75" spans="1:8">
      <c r="A390" s="67"/>
      <c r="B390" s="63"/>
      <c r="C390" s="64"/>
      <c r="D390" s="64"/>
      <c r="E390" s="64"/>
      <c r="F390" s="64"/>
      <c r="G390" s="65"/>
      <c r="H390" s="66"/>
    </row>
    <row r="391" s="48" customFormat="1" ht="15.75" spans="1:8">
      <c r="A391" s="67"/>
      <c r="B391" s="63"/>
      <c r="C391" s="64"/>
      <c r="D391" s="64"/>
      <c r="E391" s="64"/>
      <c r="F391" s="64"/>
      <c r="G391" s="65"/>
      <c r="H391" s="66"/>
    </row>
    <row r="392" s="48" customFormat="1" ht="15.75" spans="1:8">
      <c r="A392" s="67"/>
      <c r="B392" s="63"/>
      <c r="C392" s="64"/>
      <c r="D392" s="64"/>
      <c r="E392" s="64"/>
      <c r="F392" s="64"/>
      <c r="G392" s="65"/>
      <c r="H392" s="66"/>
    </row>
    <row r="393" s="48" customFormat="1" ht="15.75" spans="1:8">
      <c r="A393" s="67"/>
      <c r="B393" s="63"/>
      <c r="C393" s="64"/>
      <c r="D393" s="64"/>
      <c r="E393" s="64"/>
      <c r="F393" s="64"/>
      <c r="G393" s="65"/>
      <c r="H393" s="66"/>
    </row>
    <row r="394" s="48" customFormat="1" ht="15.75" spans="1:8">
      <c r="A394" s="67"/>
      <c r="B394" s="63"/>
      <c r="C394" s="64"/>
      <c r="D394" s="64"/>
      <c r="E394" s="64"/>
      <c r="F394" s="64"/>
      <c r="G394" s="65"/>
      <c r="H394" s="66"/>
    </row>
    <row r="395" s="48" customFormat="1" ht="15.75" spans="1:8">
      <c r="A395" s="67"/>
      <c r="B395" s="63"/>
      <c r="C395" s="64"/>
      <c r="D395" s="64"/>
      <c r="E395" s="64"/>
      <c r="F395" s="64"/>
      <c r="G395" s="65"/>
      <c r="H395" s="66"/>
    </row>
    <row r="396" s="48" customFormat="1" ht="15.75" spans="1:8">
      <c r="A396" s="67"/>
      <c r="B396" s="63"/>
      <c r="C396" s="64"/>
      <c r="D396" s="64"/>
      <c r="E396" s="64"/>
      <c r="F396" s="64"/>
      <c r="G396" s="65"/>
      <c r="H396" s="66"/>
    </row>
    <row r="397" s="48" customFormat="1" ht="15.75" spans="1:8">
      <c r="A397" s="67"/>
      <c r="B397" s="63"/>
      <c r="C397" s="64"/>
      <c r="D397" s="64"/>
      <c r="E397" s="64"/>
      <c r="F397" s="64"/>
      <c r="G397" s="65"/>
      <c r="H397" s="66"/>
    </row>
    <row r="398" s="48" customFormat="1" ht="15.75" spans="1:8">
      <c r="A398" s="67"/>
      <c r="B398" s="63"/>
      <c r="C398" s="64"/>
      <c r="D398" s="64"/>
      <c r="E398" s="64"/>
      <c r="F398" s="64"/>
      <c r="G398" s="65"/>
      <c r="H398" s="66"/>
    </row>
    <row r="399" s="48" customFormat="1" ht="15.75" spans="1:8">
      <c r="A399" s="67"/>
      <c r="B399" s="63"/>
      <c r="C399" s="64"/>
      <c r="D399" s="64"/>
      <c r="E399" s="64"/>
      <c r="F399" s="64"/>
      <c r="G399" s="65"/>
      <c r="H399" s="66"/>
    </row>
    <row r="400" s="48" customFormat="1" ht="15.75" spans="1:8">
      <c r="A400" s="67"/>
      <c r="B400" s="63"/>
      <c r="C400" s="64"/>
      <c r="D400" s="64"/>
      <c r="E400" s="64"/>
      <c r="F400" s="64"/>
      <c r="G400" s="65"/>
      <c r="H400" s="66"/>
    </row>
    <row r="401" s="48" customFormat="1" ht="15.75" spans="1:8">
      <c r="A401" s="67"/>
      <c r="B401" s="63"/>
      <c r="C401" s="64"/>
      <c r="D401" s="64"/>
      <c r="E401" s="64"/>
      <c r="F401" s="64"/>
      <c r="G401" s="65"/>
      <c r="H401" s="66"/>
    </row>
    <row r="402" s="48" customFormat="1" ht="15.75" spans="1:8">
      <c r="A402" s="67"/>
      <c r="B402" s="63"/>
      <c r="C402" s="64"/>
      <c r="D402" s="64"/>
      <c r="E402" s="64"/>
      <c r="F402" s="64"/>
      <c r="G402" s="65"/>
      <c r="H402" s="66"/>
    </row>
    <row r="403" s="48" customFormat="1" ht="15.75" spans="1:8">
      <c r="A403" s="67"/>
      <c r="B403" s="63"/>
      <c r="C403" s="64"/>
      <c r="D403" s="64"/>
      <c r="E403" s="64"/>
      <c r="F403" s="64"/>
      <c r="G403" s="65"/>
      <c r="H403" s="66"/>
    </row>
    <row r="404" s="48" customFormat="1" ht="15.75" spans="1:8">
      <c r="A404" s="67"/>
      <c r="B404" s="63"/>
      <c r="C404" s="64"/>
      <c r="D404" s="64"/>
      <c r="E404" s="64"/>
      <c r="F404" s="64"/>
      <c r="G404" s="65"/>
      <c r="H404" s="66"/>
    </row>
    <row r="405" s="48" customFormat="1" ht="15.75" spans="1:8">
      <c r="A405" s="67"/>
      <c r="B405" s="63"/>
      <c r="C405" s="64"/>
      <c r="D405" s="64"/>
      <c r="E405" s="64"/>
      <c r="F405" s="64"/>
      <c r="G405" s="65"/>
      <c r="H405" s="66"/>
    </row>
    <row r="406" s="48" customFormat="1" ht="15.75" spans="1:8">
      <c r="A406" s="67"/>
      <c r="B406" s="63"/>
      <c r="C406" s="64"/>
      <c r="D406" s="64"/>
      <c r="E406" s="64"/>
      <c r="F406" s="64"/>
      <c r="G406" s="65"/>
      <c r="H406" s="66"/>
    </row>
    <row r="407" s="48" customFormat="1" ht="15.75" spans="1:8">
      <c r="A407" s="67"/>
      <c r="B407" s="63"/>
      <c r="C407" s="64"/>
      <c r="D407" s="64"/>
      <c r="E407" s="64"/>
      <c r="F407" s="64"/>
      <c r="G407" s="65"/>
      <c r="H407" s="66"/>
    </row>
    <row r="408" s="48" customFormat="1" ht="15.75" spans="1:8">
      <c r="A408" s="67"/>
      <c r="B408" s="63"/>
      <c r="C408" s="64"/>
      <c r="D408" s="64"/>
      <c r="E408" s="64"/>
      <c r="F408" s="64"/>
      <c r="G408" s="65"/>
      <c r="H408" s="66"/>
    </row>
    <row r="409" s="48" customFormat="1" ht="15.75" spans="1:8">
      <c r="A409" s="67"/>
      <c r="B409" s="63"/>
      <c r="C409" s="64"/>
      <c r="D409" s="64"/>
      <c r="E409" s="64"/>
      <c r="F409" s="64"/>
      <c r="G409" s="65"/>
      <c r="H409" s="66"/>
    </row>
    <row r="410" s="48" customFormat="1" ht="15.75" spans="1:8">
      <c r="A410" s="67"/>
      <c r="B410" s="63"/>
      <c r="C410" s="64"/>
      <c r="D410" s="64"/>
      <c r="E410" s="64"/>
      <c r="F410" s="64"/>
      <c r="G410" s="65"/>
      <c r="H410" s="66"/>
    </row>
    <row r="411" s="48" customFormat="1" ht="15.75" spans="1:8">
      <c r="A411" s="67"/>
      <c r="B411" s="63"/>
      <c r="C411" s="64"/>
      <c r="D411" s="64"/>
      <c r="E411" s="64"/>
      <c r="F411" s="64"/>
      <c r="G411" s="65"/>
      <c r="H411" s="66"/>
    </row>
    <row r="412" s="48" customFormat="1" ht="15.75" spans="1:8">
      <c r="A412" s="67"/>
      <c r="B412" s="63"/>
      <c r="C412" s="64"/>
      <c r="D412" s="64"/>
      <c r="E412" s="64"/>
      <c r="F412" s="64"/>
      <c r="G412" s="65"/>
      <c r="H412" s="66"/>
    </row>
    <row r="413" s="48" customFormat="1" ht="15.75" spans="1:8">
      <c r="A413" s="67"/>
      <c r="B413" s="63"/>
      <c r="C413" s="64"/>
      <c r="D413" s="64"/>
      <c r="E413" s="64"/>
      <c r="F413" s="64"/>
      <c r="G413" s="65"/>
      <c r="H413" s="66"/>
    </row>
    <row r="414" s="48" customFormat="1" ht="15.75" spans="1:8">
      <c r="A414" s="67"/>
      <c r="B414" s="63"/>
      <c r="C414" s="64"/>
      <c r="D414" s="64"/>
      <c r="E414" s="64"/>
      <c r="F414" s="64"/>
      <c r="G414" s="65"/>
      <c r="H414" s="66"/>
    </row>
    <row r="415" s="48" customFormat="1" ht="15.75" spans="1:8">
      <c r="A415" s="67"/>
      <c r="B415" s="63"/>
      <c r="C415" s="64"/>
      <c r="D415" s="64"/>
      <c r="E415" s="64"/>
      <c r="F415" s="64"/>
      <c r="G415" s="65"/>
      <c r="H415" s="66"/>
    </row>
    <row r="416" s="48" customFormat="1" ht="15.75" spans="1:8">
      <c r="A416" s="67"/>
      <c r="B416" s="63"/>
      <c r="C416" s="64"/>
      <c r="D416" s="64"/>
      <c r="E416" s="64"/>
      <c r="F416" s="64"/>
      <c r="G416" s="65"/>
      <c r="H416" s="66"/>
    </row>
    <row r="417" s="48" customFormat="1" ht="15.75" spans="1:8">
      <c r="A417" s="67"/>
      <c r="B417" s="63"/>
      <c r="C417" s="64"/>
      <c r="D417" s="64"/>
      <c r="E417" s="64"/>
      <c r="F417" s="64"/>
      <c r="G417" s="65"/>
      <c r="H417" s="66"/>
    </row>
    <row r="418" s="48" customFormat="1" ht="15.75" spans="1:8">
      <c r="A418" s="67"/>
      <c r="B418" s="63"/>
      <c r="C418" s="64"/>
      <c r="D418" s="64"/>
      <c r="E418" s="64"/>
      <c r="F418" s="64"/>
      <c r="G418" s="65"/>
      <c r="H418" s="66"/>
    </row>
    <row r="419" s="48" customFormat="1" ht="15.75" spans="1:8">
      <c r="A419" s="67"/>
      <c r="B419" s="63"/>
      <c r="C419" s="64"/>
      <c r="D419" s="64"/>
      <c r="E419" s="64"/>
      <c r="F419" s="64"/>
      <c r="G419" s="65"/>
      <c r="H419" s="66"/>
    </row>
    <row r="420" s="48" customFormat="1" ht="15.75" spans="1:8">
      <c r="A420" s="67"/>
      <c r="B420" s="63"/>
      <c r="C420" s="64"/>
      <c r="D420" s="64"/>
      <c r="E420" s="64"/>
      <c r="F420" s="64"/>
      <c r="G420" s="65"/>
      <c r="H420" s="66"/>
    </row>
    <row r="421" s="48" customFormat="1" ht="15.75" spans="1:8">
      <c r="A421" s="67"/>
      <c r="B421" s="63"/>
      <c r="C421" s="64"/>
      <c r="D421" s="64"/>
      <c r="E421" s="64"/>
      <c r="F421" s="64"/>
      <c r="G421" s="65"/>
      <c r="H421" s="66"/>
    </row>
    <row r="422" s="48" customFormat="1" ht="15.75" spans="1:8">
      <c r="A422" s="67"/>
      <c r="B422" s="63"/>
      <c r="C422" s="64"/>
      <c r="D422" s="64"/>
      <c r="E422" s="64"/>
      <c r="F422" s="64"/>
      <c r="G422" s="65"/>
      <c r="H422" s="66"/>
    </row>
    <row r="423" s="48" customFormat="1" ht="15.75" spans="1:8">
      <c r="A423" s="67"/>
      <c r="B423" s="63"/>
      <c r="C423" s="64"/>
      <c r="D423" s="64"/>
      <c r="E423" s="64"/>
      <c r="F423" s="64"/>
      <c r="G423" s="65"/>
      <c r="H423" s="66"/>
    </row>
    <row r="424" s="48" customFormat="1" ht="15.75" spans="1:8">
      <c r="A424" s="67"/>
      <c r="B424" s="63"/>
      <c r="C424" s="64"/>
      <c r="D424" s="64"/>
      <c r="E424" s="64"/>
      <c r="F424" s="64"/>
      <c r="G424" s="65"/>
      <c r="H424" s="66"/>
    </row>
    <row r="425" s="48" customFormat="1" ht="15.75" spans="1:8">
      <c r="A425" s="67"/>
      <c r="B425" s="63"/>
      <c r="C425" s="64"/>
      <c r="D425" s="64"/>
      <c r="E425" s="64"/>
      <c r="F425" s="64"/>
      <c r="G425" s="65"/>
      <c r="H425" s="66"/>
    </row>
    <row r="426" s="48" customFormat="1" ht="15.75" spans="1:8">
      <c r="A426" s="67"/>
      <c r="B426" s="63"/>
      <c r="C426" s="64"/>
      <c r="D426" s="64"/>
      <c r="E426" s="64"/>
      <c r="F426" s="64"/>
      <c r="G426" s="65"/>
      <c r="H426" s="66"/>
    </row>
    <row r="427" s="48" customFormat="1" ht="15.75" spans="1:8">
      <c r="A427" s="67"/>
      <c r="B427" s="63"/>
      <c r="C427" s="64"/>
      <c r="D427" s="64"/>
      <c r="E427" s="64"/>
      <c r="F427" s="64"/>
      <c r="G427" s="65"/>
      <c r="H427" s="66"/>
    </row>
    <row r="428" s="48" customFormat="1" ht="15.75" spans="1:8">
      <c r="A428" s="67"/>
      <c r="B428" s="63"/>
      <c r="C428" s="64"/>
      <c r="D428" s="64"/>
      <c r="E428" s="64"/>
      <c r="F428" s="64"/>
      <c r="G428" s="65"/>
      <c r="H428" s="66"/>
    </row>
    <row r="429" s="48" customFormat="1" ht="15.75" spans="1:8">
      <c r="A429" s="67"/>
      <c r="B429" s="63"/>
      <c r="C429" s="64"/>
      <c r="D429" s="64"/>
      <c r="E429" s="64"/>
      <c r="F429" s="64"/>
      <c r="G429" s="65"/>
      <c r="H429" s="66"/>
    </row>
    <row r="430" s="48" customFormat="1" ht="15.75" spans="1:8">
      <c r="A430" s="67"/>
      <c r="B430" s="63"/>
      <c r="C430" s="64"/>
      <c r="D430" s="64"/>
      <c r="E430" s="64"/>
      <c r="F430" s="64"/>
      <c r="G430" s="65"/>
      <c r="H430" s="66"/>
    </row>
    <row r="431" s="48" customFormat="1" ht="15.75" spans="1:8">
      <c r="A431" s="67"/>
      <c r="B431" s="63"/>
      <c r="C431" s="64"/>
      <c r="D431" s="64"/>
      <c r="E431" s="64"/>
      <c r="F431" s="64"/>
      <c r="G431" s="65"/>
      <c r="H431" s="66"/>
    </row>
    <row r="432" s="48" customFormat="1" ht="15.75" spans="1:8">
      <c r="A432" s="67"/>
      <c r="B432" s="63"/>
      <c r="C432" s="64"/>
      <c r="D432" s="64"/>
      <c r="E432" s="64"/>
      <c r="F432" s="64"/>
      <c r="G432" s="65"/>
      <c r="H432" s="66"/>
    </row>
    <row r="433" s="48" customFormat="1" ht="15.75" spans="1:8">
      <c r="A433" s="67"/>
      <c r="B433" s="63"/>
      <c r="C433" s="64"/>
      <c r="D433" s="64"/>
      <c r="E433" s="64"/>
      <c r="F433" s="64"/>
      <c r="G433" s="65"/>
      <c r="H433" s="66"/>
    </row>
    <row r="434" s="48" customFormat="1" ht="15.75" spans="1:8">
      <c r="A434" s="67"/>
      <c r="B434" s="63"/>
      <c r="C434" s="64"/>
      <c r="D434" s="64"/>
      <c r="E434" s="64"/>
      <c r="F434" s="64"/>
      <c r="G434" s="65"/>
      <c r="H434" s="66"/>
    </row>
    <row r="435" s="48" customFormat="1" ht="15.75" spans="1:8">
      <c r="A435" s="67"/>
      <c r="B435" s="63"/>
      <c r="C435" s="64"/>
      <c r="D435" s="64"/>
      <c r="E435" s="64"/>
      <c r="F435" s="64"/>
      <c r="G435" s="65"/>
      <c r="H435" s="66"/>
    </row>
    <row r="436" s="48" customFormat="1" ht="15.75" spans="1:8">
      <c r="A436" s="67"/>
      <c r="B436" s="63"/>
      <c r="C436" s="64"/>
      <c r="D436" s="64"/>
      <c r="E436" s="64"/>
      <c r="F436" s="64"/>
      <c r="G436" s="65"/>
      <c r="H436" s="66"/>
    </row>
    <row r="437" s="48" customFormat="1" ht="15.75" spans="1:8">
      <c r="A437" s="67"/>
      <c r="B437" s="63"/>
      <c r="C437" s="64"/>
      <c r="D437" s="64"/>
      <c r="E437" s="64"/>
      <c r="F437" s="64"/>
      <c r="G437" s="65"/>
      <c r="H437" s="66"/>
    </row>
    <row r="438" s="48" customFormat="1" ht="15.75" spans="1:8">
      <c r="A438" s="67"/>
      <c r="B438" s="63"/>
      <c r="C438" s="64"/>
      <c r="D438" s="64"/>
      <c r="E438" s="64"/>
      <c r="F438" s="64"/>
      <c r="G438" s="65"/>
      <c r="H438" s="66"/>
    </row>
    <row r="439" s="48" customFormat="1" ht="15.75" spans="1:8">
      <c r="A439" s="67"/>
      <c r="B439" s="63"/>
      <c r="C439" s="64"/>
      <c r="D439" s="64"/>
      <c r="E439" s="64"/>
      <c r="F439" s="64"/>
      <c r="G439" s="65"/>
      <c r="H439" s="66"/>
    </row>
    <row r="440" s="48" customFormat="1" ht="15.75" spans="1:8">
      <c r="A440" s="67"/>
      <c r="B440" s="63"/>
      <c r="C440" s="64"/>
      <c r="D440" s="64"/>
      <c r="E440" s="64"/>
      <c r="F440" s="64"/>
      <c r="G440" s="65"/>
      <c r="H440" s="66"/>
    </row>
    <row r="441" s="48" customFormat="1" ht="15.75" spans="1:8">
      <c r="A441" s="67"/>
      <c r="B441" s="63"/>
      <c r="C441" s="64"/>
      <c r="D441" s="64"/>
      <c r="E441" s="64"/>
      <c r="F441" s="64"/>
      <c r="G441" s="65"/>
      <c r="H441" s="66"/>
    </row>
    <row r="442" s="48" customFormat="1" ht="15.75" spans="1:8">
      <c r="A442" s="67"/>
      <c r="B442" s="63"/>
      <c r="C442" s="64"/>
      <c r="D442" s="64"/>
      <c r="E442" s="64"/>
      <c r="F442" s="64"/>
      <c r="G442" s="65"/>
      <c r="H442" s="66"/>
    </row>
    <row r="443" s="48" customFormat="1" ht="15.75" spans="1:8">
      <c r="A443" s="67"/>
      <c r="B443" s="63"/>
      <c r="C443" s="64"/>
      <c r="D443" s="64"/>
      <c r="E443" s="64"/>
      <c r="F443" s="64"/>
      <c r="G443" s="65"/>
      <c r="H443" s="66"/>
    </row>
    <row r="444" s="48" customFormat="1" ht="15.75" spans="1:8">
      <c r="A444" s="67"/>
      <c r="B444" s="63"/>
      <c r="C444" s="64"/>
      <c r="D444" s="64"/>
      <c r="E444" s="64"/>
      <c r="F444" s="64"/>
      <c r="G444" s="65"/>
      <c r="H444" s="66"/>
    </row>
    <row r="445" s="48" customFormat="1" ht="15.75" spans="1:8">
      <c r="A445" s="67"/>
      <c r="B445" s="63"/>
      <c r="C445" s="64"/>
      <c r="D445" s="64"/>
      <c r="E445" s="64"/>
      <c r="F445" s="64"/>
      <c r="G445" s="65"/>
      <c r="H445" s="66"/>
    </row>
    <row r="446" s="48" customFormat="1" ht="15.75" spans="1:8">
      <c r="A446" s="67"/>
      <c r="B446" s="63"/>
      <c r="C446" s="64"/>
      <c r="D446" s="64"/>
      <c r="E446" s="64"/>
      <c r="F446" s="64"/>
      <c r="G446" s="65"/>
      <c r="H446" s="66"/>
    </row>
    <row r="447" s="48" customFormat="1" ht="15.75" spans="1:8">
      <c r="A447" s="67"/>
      <c r="B447" s="63"/>
      <c r="C447" s="64"/>
      <c r="D447" s="64"/>
      <c r="E447" s="64"/>
      <c r="F447" s="64"/>
      <c r="G447" s="65"/>
      <c r="H447" s="66"/>
    </row>
    <row r="448" s="48" customFormat="1" ht="15.75" spans="1:8">
      <c r="A448" s="67"/>
      <c r="B448" s="63"/>
      <c r="C448" s="64"/>
      <c r="D448" s="64"/>
      <c r="E448" s="64"/>
      <c r="F448" s="64"/>
      <c r="G448" s="65"/>
      <c r="H448" s="66"/>
    </row>
    <row r="449" s="48" customFormat="1" ht="15.75" spans="1:8">
      <c r="A449" s="67"/>
      <c r="B449" s="63"/>
      <c r="C449" s="64"/>
      <c r="D449" s="64"/>
      <c r="E449" s="64"/>
      <c r="F449" s="64"/>
      <c r="G449" s="65"/>
      <c r="H449" s="66"/>
    </row>
    <row r="450" s="48" customFormat="1" ht="15.75" spans="1:8">
      <c r="A450" s="67"/>
      <c r="B450" s="63"/>
      <c r="C450" s="64"/>
      <c r="D450" s="64"/>
      <c r="E450" s="64"/>
      <c r="F450" s="64"/>
      <c r="G450" s="65"/>
      <c r="H450" s="66"/>
    </row>
    <row r="451" s="48" customFormat="1" ht="15.75" spans="1:8">
      <c r="A451" s="67"/>
      <c r="B451" s="63"/>
      <c r="C451" s="64"/>
      <c r="D451" s="64"/>
      <c r="E451" s="64"/>
      <c r="F451" s="64"/>
      <c r="G451" s="65"/>
      <c r="H451" s="66"/>
    </row>
    <row r="452" s="48" customFormat="1" ht="15.75" spans="1:8">
      <c r="A452" s="67"/>
      <c r="B452" s="63"/>
      <c r="C452" s="64"/>
      <c r="D452" s="64"/>
      <c r="E452" s="64"/>
      <c r="F452" s="64"/>
      <c r="G452" s="65"/>
      <c r="H452" s="66"/>
    </row>
    <row r="453" s="48" customFormat="1" ht="15.75" spans="1:8">
      <c r="A453" s="67"/>
      <c r="B453" s="63"/>
      <c r="C453" s="64"/>
      <c r="D453" s="64"/>
      <c r="E453" s="64"/>
      <c r="F453" s="64"/>
      <c r="G453" s="65"/>
      <c r="H453" s="66"/>
    </row>
    <row r="454" s="48" customFormat="1" ht="15.75" spans="1:8">
      <c r="A454" s="67"/>
      <c r="B454" s="63"/>
      <c r="C454" s="64"/>
      <c r="D454" s="64"/>
      <c r="E454" s="64"/>
      <c r="F454" s="64"/>
      <c r="G454" s="65"/>
      <c r="H454" s="66"/>
    </row>
    <row r="455" s="48" customFormat="1" ht="15.75" spans="1:8">
      <c r="A455" s="67"/>
      <c r="B455" s="63"/>
      <c r="C455" s="64"/>
      <c r="D455" s="64"/>
      <c r="E455" s="64"/>
      <c r="F455" s="64"/>
      <c r="G455" s="65"/>
      <c r="H455" s="66"/>
    </row>
    <row r="456" s="48" customFormat="1" ht="15.75" spans="1:8">
      <c r="A456" s="67"/>
      <c r="B456" s="63"/>
      <c r="C456" s="64"/>
      <c r="D456" s="64"/>
      <c r="E456" s="64"/>
      <c r="F456" s="64"/>
      <c r="G456" s="65"/>
      <c r="H456" s="66"/>
    </row>
    <row r="457" s="48" customFormat="1" ht="15.75" spans="1:8">
      <c r="A457" s="67"/>
      <c r="B457" s="63"/>
      <c r="C457" s="64"/>
      <c r="D457" s="64"/>
      <c r="E457" s="64"/>
      <c r="F457" s="64"/>
      <c r="G457" s="65"/>
      <c r="H457" s="66"/>
    </row>
    <row r="458" s="48" customFormat="1" ht="15.75" spans="1:8">
      <c r="A458" s="67"/>
      <c r="B458" s="63"/>
      <c r="C458" s="64"/>
      <c r="D458" s="64"/>
      <c r="E458" s="64"/>
      <c r="F458" s="64"/>
      <c r="G458" s="65"/>
      <c r="H458" s="66"/>
    </row>
    <row r="459" s="48" customFormat="1" ht="15.75" spans="1:8">
      <c r="A459" s="67"/>
      <c r="B459" s="63"/>
      <c r="C459" s="64"/>
      <c r="D459" s="64"/>
      <c r="E459" s="64"/>
      <c r="F459" s="64"/>
      <c r="G459" s="65"/>
      <c r="H459" s="66"/>
    </row>
    <row r="460" s="48" customFormat="1" ht="15.75" spans="1:8">
      <c r="A460" s="67"/>
      <c r="B460" s="63"/>
      <c r="C460" s="64"/>
      <c r="D460" s="64"/>
      <c r="E460" s="64"/>
      <c r="F460" s="64"/>
      <c r="G460" s="65"/>
      <c r="H460" s="66"/>
    </row>
    <row r="461" s="48" customFormat="1" ht="15.75" spans="1:8">
      <c r="A461" s="67"/>
      <c r="B461" s="63"/>
      <c r="C461" s="64"/>
      <c r="D461" s="64"/>
      <c r="E461" s="64"/>
      <c r="F461" s="64"/>
      <c r="G461" s="65"/>
      <c r="H461" s="66"/>
    </row>
    <row r="462" s="48" customFormat="1" ht="15.75" spans="1:8">
      <c r="A462" s="67"/>
      <c r="B462" s="63"/>
      <c r="C462" s="64"/>
      <c r="D462" s="64"/>
      <c r="E462" s="64"/>
      <c r="F462" s="64"/>
      <c r="G462" s="65"/>
      <c r="H462" s="66"/>
    </row>
    <row r="463" s="48" customFormat="1" ht="15.75" spans="1:8">
      <c r="A463" s="67"/>
      <c r="B463" s="63"/>
      <c r="C463" s="64"/>
      <c r="D463" s="64"/>
      <c r="E463" s="64"/>
      <c r="F463" s="64"/>
      <c r="G463" s="65"/>
      <c r="H463" s="66"/>
    </row>
    <row r="464" s="48" customFormat="1" ht="15.75" spans="1:8">
      <c r="A464" s="67"/>
      <c r="B464" s="63"/>
      <c r="C464" s="64"/>
      <c r="D464" s="64"/>
      <c r="E464" s="64"/>
      <c r="F464" s="64"/>
      <c r="G464" s="65"/>
      <c r="H464" s="66"/>
    </row>
    <row r="465" s="48" customFormat="1" ht="15.75" spans="1:8">
      <c r="A465" s="67"/>
      <c r="B465" s="63"/>
      <c r="C465" s="64"/>
      <c r="D465" s="64"/>
      <c r="E465" s="64"/>
      <c r="F465" s="64"/>
      <c r="G465" s="65"/>
      <c r="H465" s="66"/>
    </row>
    <row r="466" s="48" customFormat="1" ht="15.75" spans="1:8">
      <c r="A466" s="67"/>
      <c r="B466" s="63"/>
      <c r="C466" s="64"/>
      <c r="D466" s="64"/>
      <c r="E466" s="64"/>
      <c r="F466" s="64"/>
      <c r="G466" s="65"/>
      <c r="H466" s="66"/>
    </row>
    <row r="467" s="48" customFormat="1" ht="15.75" spans="1:8">
      <c r="A467" s="67"/>
      <c r="B467" s="63"/>
      <c r="C467" s="64"/>
      <c r="D467" s="64"/>
      <c r="E467" s="64"/>
      <c r="F467" s="64"/>
      <c r="G467" s="65"/>
      <c r="H467" s="66"/>
    </row>
    <row r="468" s="48" customFormat="1" ht="15.75" spans="1:8">
      <c r="A468" s="67"/>
      <c r="B468" s="63"/>
      <c r="C468" s="64"/>
      <c r="D468" s="64"/>
      <c r="E468" s="64"/>
      <c r="F468" s="64"/>
      <c r="G468" s="65"/>
      <c r="H468" s="66"/>
    </row>
    <row r="469" s="48" customFormat="1" ht="15.75" spans="1:8">
      <c r="A469" s="67"/>
      <c r="B469" s="63"/>
      <c r="C469" s="64"/>
      <c r="D469" s="64"/>
      <c r="E469" s="64"/>
      <c r="F469" s="64"/>
      <c r="G469" s="65"/>
      <c r="H469" s="66"/>
    </row>
    <row r="470" s="48" customFormat="1" ht="15.75" spans="1:8">
      <c r="A470" s="67"/>
      <c r="B470" s="63"/>
      <c r="C470" s="64"/>
      <c r="D470" s="64"/>
      <c r="E470" s="64"/>
      <c r="F470" s="64"/>
      <c r="G470" s="65"/>
      <c r="H470" s="66"/>
    </row>
    <row r="471" s="48" customFormat="1" ht="15.75" spans="1:8">
      <c r="A471" s="67"/>
      <c r="B471" s="63"/>
      <c r="C471" s="64"/>
      <c r="D471" s="64"/>
      <c r="E471" s="64"/>
      <c r="F471" s="64"/>
      <c r="G471" s="65"/>
      <c r="H471" s="66"/>
    </row>
    <row r="472" s="48" customFormat="1" ht="15.75" spans="1:8">
      <c r="A472" s="67"/>
      <c r="B472" s="63"/>
      <c r="C472" s="64"/>
      <c r="D472" s="64"/>
      <c r="E472" s="64"/>
      <c r="F472" s="64"/>
      <c r="G472" s="65"/>
      <c r="H472" s="66"/>
    </row>
    <row r="473" s="48" customFormat="1" ht="15.75" spans="1:8">
      <c r="A473" s="67"/>
      <c r="B473" s="63"/>
      <c r="C473" s="64"/>
      <c r="D473" s="64"/>
      <c r="E473" s="64"/>
      <c r="F473" s="64"/>
      <c r="G473" s="65"/>
      <c r="H473" s="66"/>
    </row>
    <row r="474" s="48" customFormat="1" ht="15.75" spans="1:8">
      <c r="A474" s="67"/>
      <c r="B474" s="63"/>
      <c r="C474" s="64"/>
      <c r="D474" s="64"/>
      <c r="E474" s="64"/>
      <c r="F474" s="64"/>
      <c r="G474" s="65"/>
      <c r="H474" s="66"/>
    </row>
    <row r="475" s="48" customFormat="1" ht="15.75" spans="1:8">
      <c r="A475" s="67"/>
      <c r="B475" s="63"/>
      <c r="C475" s="64"/>
      <c r="D475" s="64"/>
      <c r="E475" s="64"/>
      <c r="F475" s="64"/>
      <c r="G475" s="65"/>
      <c r="H475" s="66"/>
    </row>
    <row r="476" s="48" customFormat="1" ht="15.75" spans="1:8">
      <c r="A476" s="67"/>
      <c r="B476" s="63"/>
      <c r="C476" s="64"/>
      <c r="D476" s="64"/>
      <c r="E476" s="64"/>
      <c r="F476" s="64"/>
      <c r="G476" s="65"/>
      <c r="H476" s="66"/>
    </row>
    <row r="477" s="48" customFormat="1" ht="15.75" spans="1:8">
      <c r="A477" s="67"/>
      <c r="B477" s="63"/>
      <c r="C477" s="64"/>
      <c r="D477" s="64"/>
      <c r="E477" s="64"/>
      <c r="F477" s="64"/>
      <c r="G477" s="65"/>
      <c r="H477" s="66"/>
    </row>
    <row r="478" s="48" customFormat="1" ht="15.75" spans="1:8">
      <c r="A478" s="67"/>
      <c r="B478" s="63"/>
      <c r="C478" s="64"/>
      <c r="D478" s="64"/>
      <c r="E478" s="64"/>
      <c r="F478" s="64"/>
      <c r="G478" s="65"/>
      <c r="H478" s="66"/>
    </row>
    <row r="479" s="48" customFormat="1" ht="15.75" spans="1:8">
      <c r="A479" s="67"/>
      <c r="B479" s="63"/>
      <c r="C479" s="64"/>
      <c r="D479" s="64"/>
      <c r="E479" s="64"/>
      <c r="F479" s="64"/>
      <c r="G479" s="65"/>
      <c r="H479" s="66"/>
    </row>
    <row r="480" s="48" customFormat="1" ht="15.75" spans="1:8">
      <c r="A480" s="67"/>
      <c r="B480" s="63"/>
      <c r="C480" s="64"/>
      <c r="D480" s="64"/>
      <c r="E480" s="64"/>
      <c r="F480" s="64"/>
      <c r="G480" s="65"/>
      <c r="H480" s="66"/>
    </row>
    <row r="481" s="48" customFormat="1" ht="15.75" spans="1:8">
      <c r="A481" s="67"/>
      <c r="B481" s="63"/>
      <c r="C481" s="64"/>
      <c r="D481" s="64"/>
      <c r="E481" s="64"/>
      <c r="F481" s="64"/>
      <c r="G481" s="65"/>
      <c r="H481" s="66"/>
    </row>
    <row r="482" s="48" customFormat="1" ht="15.75" spans="1:8">
      <c r="A482" s="67"/>
      <c r="B482" s="63"/>
      <c r="C482" s="64"/>
      <c r="D482" s="64"/>
      <c r="E482" s="64"/>
      <c r="F482" s="64"/>
      <c r="G482" s="65"/>
      <c r="H482" s="66"/>
    </row>
    <row r="483" s="48" customFormat="1" ht="15.75" spans="1:8">
      <c r="A483" s="67"/>
      <c r="B483" s="63"/>
      <c r="C483" s="64"/>
      <c r="D483" s="64"/>
      <c r="E483" s="64"/>
      <c r="F483" s="64"/>
      <c r="G483" s="65"/>
      <c r="H483" s="66"/>
    </row>
    <row r="484" s="48" customFormat="1" ht="15.75" spans="1:8">
      <c r="A484" s="67"/>
      <c r="B484" s="63"/>
      <c r="C484" s="64"/>
      <c r="D484" s="64"/>
      <c r="E484" s="64"/>
      <c r="F484" s="64"/>
      <c r="G484" s="65"/>
      <c r="H484" s="66"/>
    </row>
    <row r="485" s="48" customFormat="1" ht="15.75" spans="1:8">
      <c r="A485" s="67"/>
      <c r="B485" s="63"/>
      <c r="C485" s="64"/>
      <c r="D485" s="64"/>
      <c r="E485" s="64"/>
      <c r="F485" s="64"/>
      <c r="G485" s="65"/>
      <c r="H485" s="66"/>
    </row>
    <row r="486" s="48" customFormat="1" ht="15.75" spans="1:8">
      <c r="A486" s="67"/>
      <c r="B486" s="63"/>
      <c r="C486" s="64"/>
      <c r="D486" s="64"/>
      <c r="E486" s="64"/>
      <c r="F486" s="64"/>
      <c r="G486" s="65"/>
      <c r="H486" s="66"/>
    </row>
    <row r="487" s="48" customFormat="1" ht="15.75" spans="1:8">
      <c r="A487" s="67"/>
      <c r="B487" s="63"/>
      <c r="C487" s="64"/>
      <c r="D487" s="64"/>
      <c r="E487" s="64"/>
      <c r="F487" s="64"/>
      <c r="G487" s="65"/>
      <c r="H487" s="66"/>
    </row>
    <row r="488" s="48" customFormat="1" ht="15.75" spans="1:8">
      <c r="A488" s="67"/>
      <c r="B488" s="63"/>
      <c r="C488" s="64"/>
      <c r="D488" s="64"/>
      <c r="E488" s="64"/>
      <c r="F488" s="64"/>
      <c r="G488" s="65"/>
      <c r="H488" s="66"/>
    </row>
    <row r="489" s="48" customFormat="1" ht="15.75" spans="1:8">
      <c r="A489" s="67"/>
      <c r="B489" s="63"/>
      <c r="C489" s="64"/>
      <c r="D489" s="64"/>
      <c r="E489" s="64"/>
      <c r="F489" s="64"/>
      <c r="G489" s="65"/>
      <c r="H489" s="66"/>
    </row>
    <row r="490" s="48" customFormat="1" ht="15.75" spans="1:8">
      <c r="A490" s="67"/>
      <c r="B490" s="63"/>
      <c r="C490" s="64"/>
      <c r="D490" s="64"/>
      <c r="E490" s="64"/>
      <c r="F490" s="64"/>
      <c r="G490" s="65"/>
      <c r="H490" s="66"/>
    </row>
    <row r="491" s="48" customFormat="1" ht="15.75" spans="1:8">
      <c r="A491" s="67"/>
      <c r="B491" s="63"/>
      <c r="C491" s="64"/>
      <c r="D491" s="64"/>
      <c r="E491" s="64"/>
      <c r="F491" s="64"/>
      <c r="G491" s="65"/>
      <c r="H491" s="66"/>
    </row>
    <row r="492" s="48" customFormat="1" ht="15.75" spans="1:8">
      <c r="A492" s="67"/>
      <c r="B492" s="63"/>
      <c r="C492" s="64"/>
      <c r="D492" s="64"/>
      <c r="E492" s="64"/>
      <c r="F492" s="64"/>
      <c r="G492" s="65"/>
      <c r="H492" s="66"/>
    </row>
    <row r="493" s="48" customFormat="1" ht="15.75" spans="1:8">
      <c r="A493" s="67"/>
      <c r="B493" s="63"/>
      <c r="C493" s="64"/>
      <c r="D493" s="64"/>
      <c r="E493" s="64"/>
      <c r="F493" s="64"/>
      <c r="G493" s="65"/>
      <c r="H493" s="66"/>
    </row>
    <row r="494" s="48" customFormat="1" ht="15.75" spans="1:8">
      <c r="A494" s="67"/>
      <c r="B494" s="63"/>
      <c r="C494" s="64"/>
      <c r="D494" s="64"/>
      <c r="E494" s="64"/>
      <c r="F494" s="64"/>
      <c r="G494" s="65"/>
      <c r="H494" s="66"/>
    </row>
    <row r="495" s="48" customFormat="1" ht="15.75" spans="1:8">
      <c r="A495" s="67"/>
      <c r="B495" s="63"/>
      <c r="C495" s="64"/>
      <c r="D495" s="64"/>
      <c r="E495" s="64"/>
      <c r="F495" s="64"/>
      <c r="G495" s="65"/>
      <c r="H495" s="66"/>
    </row>
    <row r="496" s="48" customFormat="1" ht="15.75" spans="1:8">
      <c r="A496" s="67"/>
      <c r="B496" s="63"/>
      <c r="C496" s="64"/>
      <c r="D496" s="64"/>
      <c r="E496" s="64"/>
      <c r="F496" s="64"/>
      <c r="G496" s="65"/>
      <c r="H496" s="66"/>
    </row>
    <row r="497" s="48" customFormat="1" ht="15.75" spans="1:8">
      <c r="A497" s="67"/>
      <c r="B497" s="63"/>
      <c r="C497" s="64"/>
      <c r="D497" s="64"/>
      <c r="E497" s="64"/>
      <c r="F497" s="64"/>
      <c r="G497" s="65"/>
      <c r="H497" s="66"/>
    </row>
    <row r="498" s="48" customFormat="1" ht="15.75" spans="1:8">
      <c r="A498" s="67"/>
      <c r="B498" s="63"/>
      <c r="C498" s="64"/>
      <c r="D498" s="64"/>
      <c r="E498" s="64"/>
      <c r="F498" s="64"/>
      <c r="G498" s="65"/>
      <c r="H498" s="66"/>
    </row>
    <row r="499" s="48" customFormat="1" ht="15.75" spans="1:8">
      <c r="A499" s="67"/>
      <c r="B499" s="63"/>
      <c r="C499" s="64"/>
      <c r="D499" s="64"/>
      <c r="E499" s="64"/>
      <c r="F499" s="64"/>
      <c r="G499" s="65"/>
      <c r="H499" s="66"/>
    </row>
    <row r="500" s="48" customFormat="1" ht="15.75" spans="1:8">
      <c r="A500" s="67"/>
      <c r="B500" s="63"/>
      <c r="C500" s="64"/>
      <c r="D500" s="64"/>
      <c r="E500" s="64"/>
      <c r="F500" s="64"/>
      <c r="G500" s="65"/>
      <c r="H500" s="66"/>
    </row>
    <row r="501" s="48" customFormat="1" ht="15.75" spans="1:8">
      <c r="A501" s="67"/>
      <c r="B501" s="63"/>
      <c r="C501" s="64"/>
      <c r="D501" s="64"/>
      <c r="E501" s="64"/>
      <c r="F501" s="64"/>
      <c r="G501" s="65"/>
      <c r="H501" s="66"/>
    </row>
    <row r="502" s="48" customFormat="1" ht="15.75" spans="1:8">
      <c r="A502" s="67"/>
      <c r="B502" s="63"/>
      <c r="C502" s="64"/>
      <c r="D502" s="64"/>
      <c r="E502" s="64"/>
      <c r="F502" s="64"/>
      <c r="G502" s="65"/>
      <c r="H502" s="66"/>
    </row>
    <row r="503" s="48" customFormat="1" ht="15.75" spans="1:8">
      <c r="A503" s="67"/>
      <c r="B503" s="63"/>
      <c r="C503" s="64"/>
      <c r="D503" s="64"/>
      <c r="E503" s="64"/>
      <c r="F503" s="64"/>
      <c r="G503" s="65"/>
      <c r="H503" s="66"/>
    </row>
    <row r="504" s="48" customFormat="1" ht="15.75" spans="1:8">
      <c r="A504" s="67"/>
      <c r="B504" s="63"/>
      <c r="C504" s="64"/>
      <c r="D504" s="64"/>
      <c r="E504" s="64"/>
      <c r="F504" s="64"/>
      <c r="G504" s="65"/>
      <c r="H504" s="66"/>
    </row>
    <row r="505" s="48" customFormat="1" ht="15.75" spans="1:8">
      <c r="A505" s="67"/>
      <c r="B505" s="63"/>
      <c r="C505" s="64"/>
      <c r="D505" s="64"/>
      <c r="E505" s="64"/>
      <c r="F505" s="64"/>
      <c r="G505" s="65"/>
      <c r="H505" s="66"/>
    </row>
    <row r="506" s="48" customFormat="1" ht="15.75" spans="1:8">
      <c r="A506" s="67"/>
      <c r="B506" s="63"/>
      <c r="C506" s="64"/>
      <c r="D506" s="64"/>
      <c r="E506" s="64"/>
      <c r="F506" s="64"/>
      <c r="G506" s="65"/>
      <c r="H506" s="66"/>
    </row>
    <row r="507" s="48" customFormat="1" ht="15.75" spans="1:8">
      <c r="A507" s="67"/>
      <c r="B507" s="63"/>
      <c r="C507" s="64"/>
      <c r="D507" s="64"/>
      <c r="E507" s="64"/>
      <c r="F507" s="64"/>
      <c r="G507" s="65"/>
      <c r="H507" s="66"/>
    </row>
    <row r="508" s="48" customFormat="1" ht="15.75" spans="1:8">
      <c r="A508" s="67"/>
      <c r="B508" s="63"/>
      <c r="C508" s="64"/>
      <c r="D508" s="64"/>
      <c r="E508" s="64"/>
      <c r="F508" s="64"/>
      <c r="G508" s="65"/>
      <c r="H508" s="66"/>
    </row>
    <row r="509" s="48" customFormat="1" ht="15.75" spans="1:8">
      <c r="A509" s="67"/>
      <c r="B509" s="63"/>
      <c r="C509" s="64"/>
      <c r="D509" s="64"/>
      <c r="E509" s="64"/>
      <c r="F509" s="64"/>
      <c r="G509" s="65"/>
      <c r="H509" s="66"/>
    </row>
    <row r="510" s="48" customFormat="1" ht="15.75" spans="1:8">
      <c r="A510" s="67"/>
      <c r="B510" s="63"/>
      <c r="C510" s="64"/>
      <c r="D510" s="64"/>
      <c r="E510" s="64"/>
      <c r="F510" s="64"/>
      <c r="G510" s="65"/>
      <c r="H510" s="66"/>
    </row>
    <row r="511" s="48" customFormat="1" ht="15.75" spans="1:8">
      <c r="A511" s="67"/>
      <c r="B511" s="63"/>
      <c r="C511" s="64"/>
      <c r="D511" s="64"/>
      <c r="E511" s="64"/>
      <c r="F511" s="64"/>
      <c r="G511" s="65"/>
      <c r="H511" s="66"/>
    </row>
    <row r="512" s="48" customFormat="1" ht="15.75" spans="1:8">
      <c r="A512" s="67"/>
      <c r="B512" s="63"/>
      <c r="C512" s="64"/>
      <c r="D512" s="64"/>
      <c r="E512" s="64"/>
      <c r="F512" s="64"/>
      <c r="G512" s="65"/>
      <c r="H512" s="66"/>
    </row>
    <row r="513" s="48" customFormat="1" ht="15.75" spans="1:8">
      <c r="A513" s="67"/>
      <c r="B513" s="63"/>
      <c r="C513" s="64"/>
      <c r="D513" s="64"/>
      <c r="E513" s="64"/>
      <c r="F513" s="64"/>
      <c r="G513" s="65"/>
      <c r="H513" s="66"/>
    </row>
    <row r="514" s="48" customFormat="1" ht="15.75" spans="1:8">
      <c r="A514" s="67"/>
      <c r="B514" s="63"/>
      <c r="C514" s="64"/>
      <c r="D514" s="64"/>
      <c r="E514" s="64"/>
      <c r="F514" s="64"/>
      <c r="G514" s="65"/>
      <c r="H514" s="66"/>
    </row>
    <row r="515" s="48" customFormat="1" ht="15.75" spans="1:8">
      <c r="A515" s="67"/>
      <c r="B515" s="63"/>
      <c r="C515" s="64"/>
      <c r="D515" s="64"/>
      <c r="E515" s="64"/>
      <c r="F515" s="64"/>
      <c r="G515" s="65"/>
      <c r="H515" s="66"/>
    </row>
    <row r="516" s="48" customFormat="1" ht="15.75" spans="1:8">
      <c r="A516" s="67"/>
      <c r="B516" s="63"/>
      <c r="C516" s="64"/>
      <c r="D516" s="64"/>
      <c r="E516" s="64"/>
      <c r="F516" s="64"/>
      <c r="G516" s="65"/>
      <c r="H516" s="66"/>
    </row>
    <row r="517" s="48" customFormat="1" ht="15.75" spans="1:8">
      <c r="A517" s="67"/>
      <c r="B517" s="63"/>
      <c r="C517" s="64"/>
      <c r="D517" s="64"/>
      <c r="E517" s="64"/>
      <c r="F517" s="64"/>
      <c r="G517" s="65"/>
      <c r="H517" s="66"/>
    </row>
    <row r="518" s="48" customFormat="1" ht="15.75" spans="1:8">
      <c r="A518" s="67"/>
      <c r="B518" s="63"/>
      <c r="C518" s="64"/>
      <c r="D518" s="64"/>
      <c r="E518" s="64"/>
      <c r="F518" s="64"/>
      <c r="G518" s="65"/>
      <c r="H518" s="66"/>
    </row>
    <row r="519" s="48" customFormat="1" ht="15.75" spans="1:8">
      <c r="A519" s="67"/>
      <c r="B519" s="63"/>
      <c r="C519" s="64"/>
      <c r="D519" s="64"/>
      <c r="E519" s="64"/>
      <c r="F519" s="64"/>
      <c r="G519" s="65"/>
      <c r="H519" s="66"/>
    </row>
    <row r="520" s="48" customFormat="1" ht="15.75" spans="1:8">
      <c r="A520" s="67"/>
      <c r="B520" s="63"/>
      <c r="C520" s="64"/>
      <c r="D520" s="64"/>
      <c r="E520" s="64"/>
      <c r="F520" s="64"/>
      <c r="G520" s="65"/>
      <c r="H520" s="66"/>
    </row>
    <row r="521" s="48" customFormat="1" ht="15.75" spans="1:8">
      <c r="A521" s="67"/>
      <c r="B521" s="63"/>
      <c r="C521" s="64"/>
      <c r="D521" s="64"/>
      <c r="E521" s="64"/>
      <c r="F521" s="64"/>
      <c r="G521" s="65"/>
      <c r="H521" s="66"/>
    </row>
    <row r="522" s="48" customFormat="1" ht="15.75" spans="1:8">
      <c r="A522" s="67"/>
      <c r="B522" s="63"/>
      <c r="C522" s="64"/>
      <c r="D522" s="64"/>
      <c r="E522" s="64"/>
      <c r="F522" s="64"/>
      <c r="G522" s="65"/>
      <c r="H522" s="66"/>
    </row>
    <row r="523" s="48" customFormat="1" ht="15.75" spans="1:8">
      <c r="A523" s="67"/>
      <c r="B523" s="63"/>
      <c r="C523" s="64"/>
      <c r="D523" s="64"/>
      <c r="E523" s="64"/>
      <c r="F523" s="64"/>
      <c r="G523" s="65"/>
      <c r="H523" s="66"/>
    </row>
    <row r="524" s="48" customFormat="1" ht="15.75" spans="1:8">
      <c r="A524" s="67"/>
      <c r="B524" s="63"/>
      <c r="C524" s="64"/>
      <c r="D524" s="64"/>
      <c r="E524" s="64"/>
      <c r="F524" s="64"/>
      <c r="G524" s="65"/>
      <c r="H524" s="66"/>
    </row>
    <row r="525" s="48" customFormat="1" ht="15.75" spans="1:8">
      <c r="A525" s="67"/>
      <c r="B525" s="63"/>
      <c r="C525" s="64"/>
      <c r="D525" s="64"/>
      <c r="E525" s="64"/>
      <c r="F525" s="64"/>
      <c r="G525" s="65"/>
      <c r="H525" s="66"/>
    </row>
    <row r="526" s="48" customFormat="1" ht="15.75" spans="1:8">
      <c r="A526" s="67"/>
      <c r="B526" s="63"/>
      <c r="C526" s="64"/>
      <c r="D526" s="64"/>
      <c r="E526" s="64"/>
      <c r="F526" s="64"/>
      <c r="G526" s="65"/>
      <c r="H526" s="66"/>
    </row>
    <row r="527" s="48" customFormat="1" ht="15.75" spans="1:8">
      <c r="A527" s="67"/>
      <c r="B527" s="63"/>
      <c r="C527" s="64"/>
      <c r="D527" s="64"/>
      <c r="E527" s="64"/>
      <c r="F527" s="64"/>
      <c r="G527" s="65"/>
      <c r="H527" s="66"/>
    </row>
    <row r="528" s="48" customFormat="1" ht="15.75" spans="1:8">
      <c r="A528" s="67"/>
      <c r="B528" s="63"/>
      <c r="C528" s="64"/>
      <c r="D528" s="64"/>
      <c r="E528" s="64"/>
      <c r="F528" s="64"/>
      <c r="G528" s="65"/>
      <c r="H528" s="66"/>
    </row>
    <row r="529" s="48" customFormat="1" ht="15.75" spans="1:8">
      <c r="A529" s="67"/>
      <c r="B529" s="63"/>
      <c r="C529" s="64"/>
      <c r="D529" s="64"/>
      <c r="E529" s="64"/>
      <c r="F529" s="64"/>
      <c r="G529" s="65"/>
      <c r="H529" s="66"/>
    </row>
    <row r="530" s="48" customFormat="1" ht="15.75" spans="1:8">
      <c r="A530" s="67"/>
      <c r="B530" s="63"/>
      <c r="C530" s="64"/>
      <c r="D530" s="64"/>
      <c r="E530" s="64"/>
      <c r="F530" s="64"/>
      <c r="G530" s="65"/>
      <c r="H530" s="66"/>
    </row>
    <row r="531" s="48" customFormat="1" ht="15.75" spans="1:8">
      <c r="A531" s="67"/>
      <c r="B531" s="63"/>
      <c r="C531" s="64"/>
      <c r="D531" s="64"/>
      <c r="E531" s="64"/>
      <c r="F531" s="64"/>
      <c r="G531" s="65"/>
      <c r="H531" s="66"/>
    </row>
    <row r="532" s="48" customFormat="1" ht="15.75" spans="1:8">
      <c r="A532" s="67"/>
      <c r="B532" s="63"/>
      <c r="C532" s="64"/>
      <c r="D532" s="64"/>
      <c r="E532" s="64"/>
      <c r="F532" s="64"/>
      <c r="G532" s="65"/>
      <c r="H532" s="66"/>
    </row>
    <row r="533" s="48" customFormat="1" ht="15.75" spans="1:8">
      <c r="A533" s="67"/>
      <c r="B533" s="63"/>
      <c r="C533" s="64"/>
      <c r="D533" s="64"/>
      <c r="E533" s="64"/>
      <c r="F533" s="64"/>
      <c r="G533" s="65"/>
      <c r="H533" s="66"/>
    </row>
    <row r="534" s="48" customFormat="1" ht="15.75" spans="1:8">
      <c r="A534" s="67"/>
      <c r="B534" s="63"/>
      <c r="C534" s="64"/>
      <c r="D534" s="64"/>
      <c r="E534" s="64"/>
      <c r="F534" s="64"/>
      <c r="G534" s="65"/>
      <c r="H534" s="66"/>
    </row>
    <row r="535" s="48" customFormat="1" ht="15.75" spans="1:8">
      <c r="A535" s="67"/>
      <c r="B535" s="63"/>
      <c r="C535" s="64"/>
      <c r="D535" s="64"/>
      <c r="E535" s="64"/>
      <c r="F535" s="64"/>
      <c r="G535" s="65"/>
      <c r="H535" s="66"/>
    </row>
    <row r="536" s="48" customFormat="1" ht="15.75" spans="1:8">
      <c r="A536" s="67"/>
      <c r="B536" s="63"/>
      <c r="C536" s="64"/>
      <c r="D536" s="64"/>
      <c r="E536" s="64"/>
      <c r="F536" s="64"/>
      <c r="G536" s="65"/>
      <c r="H536" s="66"/>
    </row>
    <row r="537" s="48" customFormat="1" ht="15.75" spans="1:8">
      <c r="A537" s="67"/>
      <c r="B537" s="63"/>
      <c r="C537" s="64"/>
      <c r="D537" s="64"/>
      <c r="E537" s="64"/>
      <c r="F537" s="64"/>
      <c r="G537" s="65"/>
      <c r="H537" s="66"/>
    </row>
    <row r="538" s="48" customFormat="1" ht="15.75" spans="1:8">
      <c r="A538" s="67"/>
      <c r="B538" s="63"/>
      <c r="C538" s="64"/>
      <c r="D538" s="64"/>
      <c r="E538" s="64"/>
      <c r="F538" s="64"/>
      <c r="G538" s="65"/>
      <c r="H538" s="66"/>
    </row>
    <row r="539" s="48" customFormat="1" ht="15.75" spans="1:8">
      <c r="A539" s="67"/>
      <c r="B539" s="63"/>
      <c r="C539" s="64"/>
      <c r="D539" s="64"/>
      <c r="E539" s="64"/>
      <c r="F539" s="64"/>
      <c r="G539" s="65"/>
      <c r="H539" s="66"/>
    </row>
    <row r="540" s="48" customFormat="1" ht="15.75" spans="1:8">
      <c r="A540" s="67"/>
      <c r="B540" s="63"/>
      <c r="C540" s="64"/>
      <c r="D540" s="64"/>
      <c r="E540" s="64"/>
      <c r="F540" s="64"/>
      <c r="G540" s="65"/>
      <c r="H540" s="66"/>
    </row>
    <row r="541" s="48" customFormat="1" ht="15.75" spans="1:8">
      <c r="A541" s="67"/>
      <c r="B541" s="63"/>
      <c r="C541" s="64"/>
      <c r="D541" s="64"/>
      <c r="E541" s="64"/>
      <c r="F541" s="64"/>
      <c r="G541" s="65"/>
      <c r="H541" s="66"/>
    </row>
    <row r="542" s="48" customFormat="1" ht="15.75" spans="1:8">
      <c r="A542" s="67"/>
      <c r="B542" s="63"/>
      <c r="C542" s="64"/>
      <c r="D542" s="64"/>
      <c r="E542" s="64"/>
      <c r="F542" s="64"/>
      <c r="G542" s="65"/>
      <c r="H542" s="66"/>
    </row>
    <row r="543" s="48" customFormat="1" ht="15.75" spans="1:8">
      <c r="A543" s="67"/>
      <c r="B543" s="63"/>
      <c r="C543" s="64"/>
      <c r="D543" s="64"/>
      <c r="E543" s="64"/>
      <c r="F543" s="64"/>
      <c r="G543" s="65"/>
      <c r="H543" s="66"/>
    </row>
    <row r="544" s="48" customFormat="1" ht="15.75" spans="1:8">
      <c r="A544" s="67"/>
      <c r="B544" s="63"/>
      <c r="C544" s="64"/>
      <c r="D544" s="64"/>
      <c r="E544" s="64"/>
      <c r="F544" s="64"/>
      <c r="G544" s="65"/>
      <c r="H544" s="66"/>
    </row>
    <row r="545" s="48" customFormat="1" ht="15.75" spans="1:8">
      <c r="A545" s="67"/>
      <c r="B545" s="63"/>
      <c r="C545" s="64"/>
      <c r="D545" s="64"/>
      <c r="E545" s="64"/>
      <c r="F545" s="64"/>
      <c r="G545" s="65"/>
      <c r="H545" s="66"/>
    </row>
    <row r="546" s="48" customFormat="1" ht="15.75" spans="1:8">
      <c r="A546" s="67"/>
      <c r="B546" s="63"/>
      <c r="C546" s="64"/>
      <c r="D546" s="64"/>
      <c r="E546" s="64"/>
      <c r="F546" s="64"/>
      <c r="G546" s="65"/>
      <c r="H546" s="66"/>
    </row>
    <row r="547" s="48" customFormat="1" ht="15.75" spans="1:8">
      <c r="A547" s="67"/>
      <c r="B547" s="63"/>
      <c r="C547" s="64"/>
      <c r="D547" s="64"/>
      <c r="E547" s="64"/>
      <c r="F547" s="64"/>
      <c r="G547" s="65"/>
      <c r="H547" s="66"/>
    </row>
    <row r="548" s="48" customFormat="1" ht="15.75" spans="1:8">
      <c r="A548" s="67"/>
      <c r="B548" s="63"/>
      <c r="C548" s="64"/>
      <c r="D548" s="64"/>
      <c r="E548" s="64"/>
      <c r="F548" s="64"/>
      <c r="G548" s="65"/>
      <c r="H548" s="66"/>
    </row>
    <row r="549" s="48" customFormat="1" ht="15.75" spans="1:8">
      <c r="A549" s="67"/>
      <c r="B549" s="63"/>
      <c r="C549" s="64"/>
      <c r="D549" s="64"/>
      <c r="E549" s="64"/>
      <c r="F549" s="64"/>
      <c r="G549" s="65"/>
      <c r="H549" s="66"/>
    </row>
    <row r="550" s="48" customFormat="1" ht="15.75" spans="1:8">
      <c r="A550" s="67"/>
      <c r="B550" s="63"/>
      <c r="C550" s="64"/>
      <c r="D550" s="64"/>
      <c r="E550" s="64"/>
      <c r="F550" s="64"/>
      <c r="G550" s="65"/>
      <c r="H550" s="66"/>
    </row>
    <row r="551" s="48" customFormat="1" ht="15.75" spans="1:8">
      <c r="A551" s="67"/>
      <c r="B551" s="63"/>
      <c r="C551" s="64"/>
      <c r="D551" s="64"/>
      <c r="E551" s="64"/>
      <c r="F551" s="64"/>
      <c r="G551" s="65"/>
      <c r="H551" s="66"/>
    </row>
    <row r="552" s="48" customFormat="1" ht="15.75" spans="1:8">
      <c r="A552" s="67"/>
      <c r="B552" s="63"/>
      <c r="C552" s="64"/>
      <c r="D552" s="64"/>
      <c r="E552" s="64"/>
      <c r="F552" s="64"/>
      <c r="G552" s="65"/>
      <c r="H552" s="66"/>
    </row>
    <row r="553" s="48" customFormat="1" ht="15.75" spans="1:8">
      <c r="A553" s="67"/>
      <c r="B553" s="63"/>
      <c r="C553" s="64"/>
      <c r="D553" s="64"/>
      <c r="E553" s="64"/>
      <c r="F553" s="64"/>
      <c r="G553" s="65"/>
      <c r="H553" s="66"/>
    </row>
    <row r="554" s="48" customFormat="1" ht="15.75" spans="1:8">
      <c r="A554" s="67"/>
      <c r="B554" s="63"/>
      <c r="C554" s="64"/>
      <c r="D554" s="64"/>
      <c r="E554" s="64"/>
      <c r="F554" s="64"/>
      <c r="G554" s="65"/>
      <c r="H554" s="66"/>
    </row>
    <row r="555" s="48" customFormat="1" ht="15.75" spans="1:8">
      <c r="A555" s="67"/>
      <c r="B555" s="63"/>
      <c r="C555" s="64"/>
      <c r="D555" s="64"/>
      <c r="E555" s="64"/>
      <c r="F555" s="64"/>
      <c r="G555" s="65"/>
      <c r="H555" s="66"/>
    </row>
    <row r="556" s="48" customFormat="1" ht="15.75" spans="1:8">
      <c r="A556" s="67"/>
      <c r="B556" s="63"/>
      <c r="C556" s="64"/>
      <c r="D556" s="64"/>
      <c r="E556" s="64"/>
      <c r="F556" s="64"/>
      <c r="G556" s="65"/>
      <c r="H556" s="66"/>
    </row>
    <row r="557" s="48" customFormat="1" ht="15.75" spans="1:8">
      <c r="A557" s="67"/>
      <c r="B557" s="63"/>
      <c r="C557" s="64"/>
      <c r="D557" s="64"/>
      <c r="E557" s="64"/>
      <c r="F557" s="64"/>
      <c r="G557" s="65"/>
      <c r="H557" s="66"/>
    </row>
    <row r="558" s="48" customFormat="1" ht="15.75" spans="1:8">
      <c r="A558" s="67"/>
      <c r="B558" s="63"/>
      <c r="C558" s="64"/>
      <c r="D558" s="64"/>
      <c r="E558" s="64"/>
      <c r="F558" s="64"/>
      <c r="G558" s="65"/>
      <c r="H558" s="66"/>
    </row>
    <row r="559" s="48" customFormat="1" ht="15.75" spans="1:8">
      <c r="A559" s="67"/>
      <c r="B559" s="63"/>
      <c r="C559" s="64"/>
      <c r="D559" s="64"/>
      <c r="E559" s="64"/>
      <c r="F559" s="64"/>
      <c r="G559" s="65"/>
      <c r="H559" s="66"/>
    </row>
    <row r="560" s="48" customFormat="1" ht="15.75" spans="1:8">
      <c r="A560" s="67"/>
      <c r="B560" s="63"/>
      <c r="C560" s="64"/>
      <c r="D560" s="64"/>
      <c r="E560" s="64"/>
      <c r="F560" s="64"/>
      <c r="G560" s="65"/>
      <c r="H560" s="66"/>
    </row>
    <row r="561" s="48" customFormat="1" ht="15.75" spans="1:8">
      <c r="A561" s="67"/>
      <c r="B561" s="63"/>
      <c r="C561" s="64"/>
      <c r="D561" s="64"/>
      <c r="E561" s="64"/>
      <c r="F561" s="64"/>
      <c r="G561" s="65"/>
      <c r="H561" s="66"/>
    </row>
    <row r="562" s="48" customFormat="1" ht="15.75" spans="1:8">
      <c r="A562" s="67"/>
      <c r="B562" s="63"/>
      <c r="C562" s="64"/>
      <c r="D562" s="64"/>
      <c r="E562" s="64"/>
      <c r="F562" s="64"/>
      <c r="G562" s="65"/>
      <c r="H562" s="66"/>
    </row>
    <row r="563" s="48" customFormat="1" ht="15.75" spans="1:8">
      <c r="A563" s="67"/>
      <c r="B563" s="63"/>
      <c r="C563" s="64"/>
      <c r="D563" s="64"/>
      <c r="E563" s="64"/>
      <c r="F563" s="64"/>
      <c r="G563" s="65"/>
      <c r="H563" s="66"/>
    </row>
    <row r="564" s="48" customFormat="1" ht="15.75" spans="1:8">
      <c r="A564" s="67"/>
      <c r="B564" s="63"/>
      <c r="C564" s="64"/>
      <c r="D564" s="64"/>
      <c r="E564" s="64"/>
      <c r="F564" s="64"/>
      <c r="G564" s="65"/>
      <c r="H564" s="66"/>
    </row>
    <row r="565" s="48" customFormat="1" ht="15.75" spans="1:8">
      <c r="A565" s="67"/>
      <c r="B565" s="63"/>
      <c r="C565" s="64"/>
      <c r="D565" s="64"/>
      <c r="E565" s="64"/>
      <c r="F565" s="64"/>
      <c r="G565" s="65"/>
      <c r="H565" s="66"/>
    </row>
    <row r="566" s="48" customFormat="1" ht="15.75" spans="1:8">
      <c r="A566" s="67"/>
      <c r="B566" s="63"/>
      <c r="C566" s="64"/>
      <c r="D566" s="64"/>
      <c r="E566" s="64"/>
      <c r="F566" s="64"/>
      <c r="G566" s="65"/>
      <c r="H566" s="66"/>
    </row>
    <row r="567" s="48" customFormat="1" ht="15.75" spans="1:8">
      <c r="A567" s="67"/>
      <c r="B567" s="63"/>
      <c r="C567" s="64"/>
      <c r="D567" s="64"/>
      <c r="E567" s="64"/>
      <c r="F567" s="64"/>
      <c r="G567" s="65"/>
      <c r="H567" s="66"/>
    </row>
    <row r="568" s="48" customFormat="1" ht="15.75" spans="1:8">
      <c r="A568" s="67"/>
      <c r="B568" s="63"/>
      <c r="C568" s="64"/>
      <c r="D568" s="64"/>
      <c r="E568" s="64"/>
      <c r="F568" s="64"/>
      <c r="G568" s="65"/>
      <c r="H568" s="66"/>
    </row>
    <row r="569" s="48" customFormat="1" ht="15.75" spans="1:8">
      <c r="A569" s="67"/>
      <c r="B569" s="63"/>
      <c r="C569" s="64"/>
      <c r="D569" s="64"/>
      <c r="E569" s="64"/>
      <c r="F569" s="64"/>
      <c r="G569" s="65"/>
      <c r="H569" s="66"/>
    </row>
    <row r="570" s="48" customFormat="1" ht="15.75" spans="1:8">
      <c r="A570" s="67"/>
      <c r="B570" s="63"/>
      <c r="C570" s="64"/>
      <c r="D570" s="64"/>
      <c r="E570" s="64"/>
      <c r="F570" s="64"/>
      <c r="G570" s="65"/>
      <c r="H570" s="66"/>
    </row>
    <row r="571" s="48" customFormat="1" ht="15.75" spans="1:8">
      <c r="A571" s="67"/>
      <c r="B571" s="63"/>
      <c r="C571" s="64"/>
      <c r="D571" s="64"/>
      <c r="E571" s="64"/>
      <c r="F571" s="64"/>
      <c r="G571" s="65"/>
      <c r="H571" s="66"/>
    </row>
    <row r="572" s="48" customFormat="1" ht="15.75" spans="1:8">
      <c r="A572" s="67"/>
      <c r="B572" s="63"/>
      <c r="C572" s="64"/>
      <c r="D572" s="64"/>
      <c r="E572" s="64"/>
      <c r="F572" s="64"/>
      <c r="G572" s="65"/>
      <c r="H572" s="66"/>
    </row>
    <row r="573" s="48" customFormat="1" ht="15.75" spans="1:8">
      <c r="A573" s="67"/>
      <c r="B573" s="63"/>
      <c r="C573" s="64"/>
      <c r="D573" s="64"/>
      <c r="E573" s="64"/>
      <c r="F573" s="64"/>
      <c r="G573" s="65"/>
      <c r="H573" s="66"/>
    </row>
    <row r="574" s="48" customFormat="1" ht="15.75" spans="1:8">
      <c r="A574" s="67"/>
      <c r="B574" s="63"/>
      <c r="C574" s="64"/>
      <c r="D574" s="64"/>
      <c r="E574" s="64"/>
      <c r="F574" s="64"/>
      <c r="G574" s="65"/>
      <c r="H574" s="66"/>
    </row>
    <row r="575" s="48" customFormat="1" ht="15.75" spans="1:8">
      <c r="A575" s="67"/>
      <c r="B575" s="63"/>
      <c r="C575" s="64"/>
      <c r="D575" s="64"/>
      <c r="E575" s="64"/>
      <c r="F575" s="64"/>
      <c r="G575" s="65"/>
      <c r="H575" s="66"/>
    </row>
    <row r="576" s="48" customFormat="1" ht="15.75" spans="1:8">
      <c r="A576" s="67"/>
      <c r="B576" s="63"/>
      <c r="C576" s="64"/>
      <c r="D576" s="64"/>
      <c r="E576" s="64"/>
      <c r="F576" s="64"/>
      <c r="G576" s="65"/>
      <c r="H576" s="66"/>
    </row>
    <row r="577" s="48" customFormat="1" ht="15.75" spans="1:8">
      <c r="A577" s="67"/>
      <c r="B577" s="63"/>
      <c r="C577" s="64"/>
      <c r="D577" s="64"/>
      <c r="E577" s="64"/>
      <c r="F577" s="64"/>
      <c r="G577" s="65"/>
      <c r="H577" s="66"/>
    </row>
    <row r="578" s="48" customFormat="1" ht="15.75" spans="1:8">
      <c r="A578" s="67"/>
      <c r="B578" s="63"/>
      <c r="C578" s="64"/>
      <c r="D578" s="64"/>
      <c r="E578" s="64"/>
      <c r="F578" s="64"/>
      <c r="G578" s="65"/>
      <c r="H578" s="66"/>
    </row>
    <row r="579" s="48" customFormat="1" ht="15.75" spans="1:8">
      <c r="A579" s="67"/>
      <c r="B579" s="63"/>
      <c r="C579" s="64"/>
      <c r="D579" s="64"/>
      <c r="E579" s="64"/>
      <c r="F579" s="64"/>
      <c r="G579" s="65"/>
      <c r="H579" s="66"/>
    </row>
    <row r="580" s="48" customFormat="1" ht="15.75" spans="1:8">
      <c r="A580" s="67"/>
      <c r="B580" s="63"/>
      <c r="C580" s="64"/>
      <c r="D580" s="64"/>
      <c r="E580" s="64"/>
      <c r="F580" s="64"/>
      <c r="G580" s="65"/>
      <c r="H580" s="66"/>
    </row>
    <row r="581" s="48" customFormat="1" ht="15.75" spans="1:8">
      <c r="A581" s="67"/>
      <c r="B581" s="63"/>
      <c r="C581" s="64"/>
      <c r="D581" s="64"/>
      <c r="E581" s="64"/>
      <c r="F581" s="64"/>
      <c r="G581" s="65"/>
      <c r="H581" s="66"/>
    </row>
    <row r="582" s="48" customFormat="1" ht="15.75" spans="1:8">
      <c r="A582" s="67"/>
      <c r="B582" s="63"/>
      <c r="C582" s="64"/>
      <c r="D582" s="64"/>
      <c r="E582" s="64"/>
      <c r="F582" s="64"/>
      <c r="G582" s="65"/>
      <c r="H582" s="66"/>
    </row>
    <row r="583" s="48" customFormat="1" ht="15.75" spans="1:8">
      <c r="A583" s="67"/>
      <c r="B583" s="63"/>
      <c r="C583" s="64"/>
      <c r="D583" s="64"/>
      <c r="E583" s="64"/>
      <c r="F583" s="64"/>
      <c r="G583" s="65"/>
      <c r="H583" s="66"/>
    </row>
    <row r="584" s="48" customFormat="1" ht="15.75" spans="1:8">
      <c r="A584" s="67"/>
      <c r="B584" s="63"/>
      <c r="C584" s="64"/>
      <c r="D584" s="64"/>
      <c r="E584" s="64"/>
      <c r="F584" s="64"/>
      <c r="G584" s="65"/>
      <c r="H584" s="66"/>
    </row>
    <row r="585" s="48" customFormat="1" ht="15.75" spans="1:8">
      <c r="A585" s="67"/>
      <c r="B585" s="63"/>
      <c r="C585" s="64"/>
      <c r="D585" s="64"/>
      <c r="E585" s="64"/>
      <c r="F585" s="64"/>
      <c r="G585" s="65"/>
      <c r="H585" s="66"/>
    </row>
    <row r="586" s="48" customFormat="1" ht="15.75" spans="1:8">
      <c r="A586" s="67"/>
      <c r="B586" s="63"/>
      <c r="C586" s="64"/>
      <c r="D586" s="64"/>
      <c r="E586" s="64"/>
      <c r="F586" s="64"/>
      <c r="G586" s="65"/>
      <c r="H586" s="66"/>
    </row>
    <row r="587" s="48" customFormat="1" ht="15.75" spans="1:8">
      <c r="A587" s="67"/>
      <c r="B587" s="63"/>
      <c r="C587" s="64"/>
      <c r="D587" s="64"/>
      <c r="E587" s="64"/>
      <c r="F587" s="64"/>
      <c r="G587" s="65"/>
      <c r="H587" s="66"/>
    </row>
    <row r="588" s="48" customFormat="1" ht="15.75" spans="1:8">
      <c r="A588" s="67"/>
      <c r="B588" s="63"/>
      <c r="C588" s="64"/>
      <c r="D588" s="64"/>
      <c r="E588" s="64"/>
      <c r="F588" s="64"/>
      <c r="G588" s="65"/>
      <c r="H588" s="66"/>
    </row>
    <row r="589" s="48" customFormat="1" ht="15.75" spans="1:8">
      <c r="A589" s="67"/>
      <c r="B589" s="63"/>
      <c r="C589" s="64"/>
      <c r="D589" s="64"/>
      <c r="E589" s="64"/>
      <c r="F589" s="64"/>
      <c r="G589" s="65"/>
      <c r="H589" s="66"/>
    </row>
    <row r="590" s="48" customFormat="1" ht="15.75" spans="1:8">
      <c r="A590" s="67"/>
      <c r="B590" s="63"/>
      <c r="C590" s="64"/>
      <c r="D590" s="64"/>
      <c r="E590" s="64"/>
      <c r="F590" s="64"/>
      <c r="G590" s="65"/>
      <c r="H590" s="66"/>
    </row>
    <row r="591" s="48" customFormat="1" ht="15.75" spans="1:8">
      <c r="A591" s="67"/>
      <c r="B591" s="63"/>
      <c r="C591" s="64"/>
      <c r="D591" s="64"/>
      <c r="E591" s="64"/>
      <c r="F591" s="64"/>
      <c r="G591" s="65"/>
      <c r="H591" s="66"/>
    </row>
    <row r="592" s="48" customFormat="1" ht="15.75" spans="1:8">
      <c r="A592" s="67"/>
      <c r="B592" s="63"/>
      <c r="C592" s="64"/>
      <c r="D592" s="64"/>
      <c r="E592" s="64"/>
      <c r="F592" s="64"/>
      <c r="G592" s="65"/>
      <c r="H592" s="66"/>
    </row>
    <row r="593" s="48" customFormat="1" ht="15.75" spans="1:8">
      <c r="A593" s="67"/>
      <c r="B593" s="63"/>
      <c r="C593" s="64"/>
      <c r="D593" s="64"/>
      <c r="E593" s="64"/>
      <c r="F593" s="64"/>
      <c r="G593" s="65"/>
      <c r="H593" s="66"/>
    </row>
    <row r="594" s="48" customFormat="1" ht="15.75" spans="1:8">
      <c r="A594" s="67"/>
      <c r="B594" s="63"/>
      <c r="C594" s="64"/>
      <c r="D594" s="64"/>
      <c r="E594" s="64"/>
      <c r="F594" s="64"/>
      <c r="G594" s="65"/>
      <c r="H594" s="66"/>
    </row>
    <row r="595" s="48" customFormat="1" ht="15.75" spans="1:8">
      <c r="A595" s="67"/>
      <c r="B595" s="63"/>
      <c r="C595" s="64"/>
      <c r="D595" s="64"/>
      <c r="E595" s="64"/>
      <c r="F595" s="64"/>
      <c r="G595" s="65"/>
      <c r="H595" s="66"/>
    </row>
    <row r="596" s="48" customFormat="1" ht="15.75" spans="1:8">
      <c r="A596" s="67"/>
      <c r="B596" s="63"/>
      <c r="C596" s="64"/>
      <c r="D596" s="64"/>
      <c r="E596" s="64"/>
      <c r="F596" s="64"/>
      <c r="G596" s="65"/>
      <c r="H596" s="66"/>
    </row>
    <row r="597" s="48" customFormat="1" ht="15.75" spans="1:8">
      <c r="A597" s="67"/>
      <c r="B597" s="63"/>
      <c r="C597" s="64"/>
      <c r="D597" s="64"/>
      <c r="E597" s="64"/>
      <c r="F597" s="64"/>
      <c r="G597" s="65"/>
      <c r="H597" s="66"/>
    </row>
    <row r="598" s="48" customFormat="1" ht="15.75" spans="1:8">
      <c r="A598" s="67"/>
      <c r="B598" s="63"/>
      <c r="C598" s="64"/>
      <c r="D598" s="64"/>
      <c r="E598" s="64"/>
      <c r="F598" s="64"/>
      <c r="G598" s="65"/>
      <c r="H598" s="66"/>
    </row>
    <row r="599" s="48" customFormat="1" ht="15.75" spans="1:8">
      <c r="A599" s="67"/>
      <c r="B599" s="63"/>
      <c r="C599" s="64"/>
      <c r="D599" s="64"/>
      <c r="E599" s="64"/>
      <c r="F599" s="64"/>
      <c r="G599" s="65"/>
      <c r="H599" s="66"/>
    </row>
    <row r="600" s="48" customFormat="1" ht="15.75" spans="1:8">
      <c r="A600" s="67"/>
      <c r="B600" s="63"/>
      <c r="C600" s="64"/>
      <c r="D600" s="64"/>
      <c r="E600" s="64"/>
      <c r="F600" s="64"/>
      <c r="G600" s="65"/>
      <c r="H600" s="66"/>
    </row>
    <row r="601" s="48" customFormat="1" ht="15.75" spans="1:8">
      <c r="A601" s="67"/>
      <c r="B601" s="63"/>
      <c r="C601" s="64"/>
      <c r="D601" s="64"/>
      <c r="E601" s="64"/>
      <c r="F601" s="64"/>
      <c r="G601" s="65"/>
      <c r="H601" s="66"/>
    </row>
    <row r="602" s="48" customFormat="1" ht="15.75" spans="1:8">
      <c r="A602" s="67"/>
      <c r="B602" s="63"/>
      <c r="C602" s="64"/>
      <c r="D602" s="64"/>
      <c r="E602" s="64"/>
      <c r="F602" s="64"/>
      <c r="G602" s="65"/>
      <c r="H602" s="66"/>
    </row>
    <row r="603" s="48" customFormat="1" ht="15.75" spans="1:8">
      <c r="A603" s="67"/>
      <c r="B603" s="63"/>
      <c r="C603" s="64"/>
      <c r="D603" s="64"/>
      <c r="E603" s="64"/>
      <c r="F603" s="64"/>
      <c r="G603" s="65"/>
      <c r="H603" s="66"/>
    </row>
    <row r="604" s="48" customFormat="1" ht="15.75" spans="1:8">
      <c r="A604" s="67"/>
      <c r="B604" s="63"/>
      <c r="C604" s="64"/>
      <c r="D604" s="64"/>
      <c r="E604" s="64"/>
      <c r="F604" s="64"/>
      <c r="G604" s="65"/>
      <c r="H604" s="66"/>
    </row>
    <row r="605" s="48" customFormat="1" ht="15.75" spans="1:8">
      <c r="A605" s="67"/>
      <c r="B605" s="63"/>
      <c r="C605" s="64"/>
      <c r="D605" s="64"/>
      <c r="E605" s="64"/>
      <c r="F605" s="64"/>
      <c r="G605" s="65"/>
      <c r="H605" s="66"/>
    </row>
    <row r="606" s="48" customFormat="1" ht="15.75" spans="1:8">
      <c r="A606" s="67"/>
      <c r="B606" s="63"/>
      <c r="C606" s="64"/>
      <c r="D606" s="64"/>
      <c r="E606" s="64"/>
      <c r="F606" s="64"/>
      <c r="G606" s="65"/>
      <c r="H606" s="66"/>
    </row>
    <row r="607" s="48" customFormat="1" ht="15.75" spans="1:8">
      <c r="A607" s="67"/>
      <c r="B607" s="63"/>
      <c r="C607" s="64"/>
      <c r="D607" s="64"/>
      <c r="E607" s="64"/>
      <c r="F607" s="64"/>
      <c r="G607" s="65"/>
      <c r="H607" s="66"/>
    </row>
    <row r="608" s="48" customFormat="1" ht="15.75" spans="1:8">
      <c r="A608" s="67"/>
      <c r="B608" s="63"/>
      <c r="C608" s="64"/>
      <c r="D608" s="64"/>
      <c r="E608" s="64"/>
      <c r="F608" s="64"/>
      <c r="G608" s="65"/>
      <c r="H608" s="66"/>
    </row>
    <row r="609" s="48" customFormat="1" ht="15.75" spans="1:8">
      <c r="A609" s="67"/>
      <c r="B609" s="63"/>
      <c r="C609" s="64"/>
      <c r="D609" s="64"/>
      <c r="E609" s="64"/>
      <c r="F609" s="64"/>
      <c r="G609" s="65"/>
      <c r="H609" s="66"/>
    </row>
    <row r="610" s="48" customFormat="1" ht="15.75" spans="1:8">
      <c r="A610" s="67"/>
      <c r="B610" s="63"/>
      <c r="C610" s="64"/>
      <c r="D610" s="64"/>
      <c r="E610" s="64"/>
      <c r="F610" s="64"/>
      <c r="G610" s="65"/>
      <c r="H610" s="66"/>
    </row>
    <row r="611" s="48" customFormat="1" ht="15.75" spans="1:8">
      <c r="A611" s="67"/>
      <c r="B611" s="63"/>
      <c r="C611" s="64"/>
      <c r="D611" s="64"/>
      <c r="E611" s="64"/>
      <c r="F611" s="64"/>
      <c r="G611" s="65"/>
      <c r="H611" s="66"/>
    </row>
    <row r="612" s="48" customFormat="1" ht="15.75" spans="1:8">
      <c r="A612" s="67"/>
      <c r="B612" s="63"/>
      <c r="C612" s="64"/>
      <c r="D612" s="64"/>
      <c r="E612" s="64"/>
      <c r="F612" s="64"/>
      <c r="G612" s="65"/>
      <c r="H612" s="66"/>
    </row>
    <row r="613" s="48" customFormat="1" ht="15.75" spans="1:8">
      <c r="A613" s="67"/>
      <c r="B613" s="63"/>
      <c r="C613" s="64"/>
      <c r="D613" s="64"/>
      <c r="E613" s="64"/>
      <c r="F613" s="64"/>
      <c r="G613" s="65"/>
      <c r="H613" s="66"/>
    </row>
    <row r="614" s="48" customFormat="1" ht="15.75" spans="1:8">
      <c r="A614" s="67"/>
      <c r="B614" s="63"/>
      <c r="C614" s="64"/>
      <c r="D614" s="64"/>
      <c r="E614" s="64"/>
      <c r="F614" s="64"/>
      <c r="G614" s="65"/>
      <c r="H614" s="66"/>
    </row>
    <row r="615" s="48" customFormat="1" ht="15.75" spans="1:8">
      <c r="A615" s="67"/>
      <c r="B615" s="63"/>
      <c r="C615" s="64"/>
      <c r="D615" s="64"/>
      <c r="E615" s="64"/>
      <c r="F615" s="64"/>
      <c r="G615" s="65"/>
      <c r="H615" s="66"/>
    </row>
    <row r="616" s="48" customFormat="1" ht="15.75" spans="1:8">
      <c r="A616" s="67"/>
      <c r="B616" s="63"/>
      <c r="C616" s="64"/>
      <c r="D616" s="64"/>
      <c r="E616" s="64"/>
      <c r="F616" s="64"/>
      <c r="G616" s="65"/>
      <c r="H616" s="66"/>
    </row>
    <row r="617" s="48" customFormat="1" ht="15.75" spans="1:8">
      <c r="A617" s="67"/>
      <c r="B617" s="63"/>
      <c r="C617" s="64"/>
      <c r="D617" s="64"/>
      <c r="E617" s="64"/>
      <c r="F617" s="64"/>
      <c r="G617" s="65"/>
      <c r="H617" s="66"/>
    </row>
    <row r="618" s="48" customFormat="1" ht="15.75" spans="1:8">
      <c r="A618" s="67"/>
      <c r="B618" s="63"/>
      <c r="C618" s="64"/>
      <c r="D618" s="64"/>
      <c r="E618" s="64"/>
      <c r="F618" s="64"/>
      <c r="G618" s="65"/>
      <c r="H618" s="66"/>
    </row>
    <row r="619" s="48" customFormat="1" ht="15.75" spans="1:8">
      <c r="A619" s="67"/>
      <c r="B619" s="63"/>
      <c r="C619" s="64"/>
      <c r="D619" s="64"/>
      <c r="E619" s="64"/>
      <c r="F619" s="64"/>
      <c r="G619" s="65"/>
      <c r="H619" s="66"/>
    </row>
    <row r="620" s="48" customFormat="1" ht="15.75" spans="1:8">
      <c r="A620" s="67"/>
      <c r="B620" s="63"/>
      <c r="C620" s="64"/>
      <c r="D620" s="64"/>
      <c r="E620" s="64"/>
      <c r="F620" s="64"/>
      <c r="G620" s="65"/>
      <c r="H620" s="66"/>
    </row>
    <row r="621" s="48" customFormat="1" ht="15.75" spans="1:8">
      <c r="A621" s="67"/>
      <c r="B621" s="63"/>
      <c r="C621" s="64"/>
      <c r="D621" s="64"/>
      <c r="E621" s="64"/>
      <c r="F621" s="64"/>
      <c r="G621" s="65"/>
      <c r="H621" s="66"/>
    </row>
    <row r="622" s="48" customFormat="1" ht="15.75" spans="1:8">
      <c r="A622" s="67"/>
      <c r="B622" s="63"/>
      <c r="C622" s="64"/>
      <c r="D622" s="64"/>
      <c r="E622" s="64"/>
      <c r="F622" s="64"/>
      <c r="G622" s="65"/>
      <c r="H622" s="66"/>
    </row>
    <row r="623" s="48" customFormat="1" ht="15.75" spans="1:8">
      <c r="A623" s="67"/>
      <c r="B623" s="63"/>
      <c r="C623" s="64"/>
      <c r="D623" s="64"/>
      <c r="E623" s="64"/>
      <c r="F623" s="64"/>
      <c r="G623" s="65"/>
      <c r="H623" s="66"/>
    </row>
    <row r="624" s="48" customFormat="1" ht="15.75" spans="1:8">
      <c r="A624" s="67"/>
      <c r="B624" s="63"/>
      <c r="C624" s="64"/>
      <c r="D624" s="64"/>
      <c r="E624" s="64"/>
      <c r="F624" s="64"/>
      <c r="G624" s="65"/>
      <c r="H624" s="66"/>
    </row>
    <row r="625" s="48" customFormat="1" ht="15.75" spans="1:8">
      <c r="A625" s="67"/>
      <c r="B625" s="63"/>
      <c r="C625" s="64"/>
      <c r="D625" s="64"/>
      <c r="E625" s="64"/>
      <c r="F625" s="64"/>
      <c r="G625" s="65"/>
      <c r="H625" s="66"/>
    </row>
    <row r="626" s="48" customFormat="1" ht="15.75" spans="1:8">
      <c r="A626" s="67"/>
      <c r="B626" s="63"/>
      <c r="C626" s="64"/>
      <c r="D626" s="64"/>
      <c r="E626" s="64"/>
      <c r="F626" s="64"/>
      <c r="G626" s="65"/>
      <c r="H626" s="66"/>
    </row>
    <row r="627" s="48" customFormat="1" ht="15.75" spans="1:8">
      <c r="A627" s="67"/>
      <c r="B627" s="63"/>
      <c r="C627" s="64"/>
      <c r="D627" s="64"/>
      <c r="E627" s="64"/>
      <c r="F627" s="64"/>
      <c r="G627" s="65"/>
      <c r="H627" s="66"/>
    </row>
    <row r="628" s="48" customFormat="1" ht="15.75" spans="1:8">
      <c r="A628" s="67"/>
      <c r="B628" s="63"/>
      <c r="C628" s="64"/>
      <c r="D628" s="64"/>
      <c r="E628" s="64"/>
      <c r="F628" s="64"/>
      <c r="G628" s="65"/>
      <c r="H628" s="66"/>
    </row>
    <row r="629" s="48" customFormat="1" ht="15.75" spans="1:8">
      <c r="A629" s="67"/>
      <c r="B629" s="63"/>
      <c r="C629" s="64"/>
      <c r="D629" s="64"/>
      <c r="E629" s="64"/>
      <c r="F629" s="64"/>
      <c r="G629" s="65"/>
      <c r="H629" s="66"/>
    </row>
    <row r="630" s="48" customFormat="1" ht="15.75" spans="1:8">
      <c r="A630" s="67"/>
      <c r="B630" s="63"/>
      <c r="C630" s="64"/>
      <c r="D630" s="64"/>
      <c r="E630" s="64"/>
      <c r="F630" s="64"/>
      <c r="G630" s="65"/>
      <c r="H630" s="66"/>
    </row>
    <row r="631" s="48" customFormat="1" ht="15.75" spans="1:8">
      <c r="A631" s="67"/>
      <c r="B631" s="63"/>
      <c r="C631" s="64"/>
      <c r="D631" s="64"/>
      <c r="E631" s="64"/>
      <c r="F631" s="64"/>
      <c r="G631" s="65"/>
      <c r="H631" s="66"/>
    </row>
    <row r="632" s="48" customFormat="1" ht="15.75" spans="1:8">
      <c r="A632" s="67"/>
      <c r="B632" s="63"/>
      <c r="C632" s="64"/>
      <c r="D632" s="64"/>
      <c r="E632" s="64"/>
      <c r="F632" s="64"/>
      <c r="G632" s="65"/>
      <c r="H632" s="66"/>
    </row>
    <row r="633" s="48" customFormat="1" ht="15.75" spans="1:8">
      <c r="A633" s="67"/>
      <c r="B633" s="63"/>
      <c r="C633" s="64"/>
      <c r="D633" s="64"/>
      <c r="E633" s="64"/>
      <c r="F633" s="64"/>
      <c r="G633" s="65"/>
      <c r="H633" s="66"/>
    </row>
    <row r="634" s="48" customFormat="1" ht="15.75" spans="1:8">
      <c r="A634" s="67"/>
      <c r="B634" s="63"/>
      <c r="C634" s="64"/>
      <c r="D634" s="64"/>
      <c r="E634" s="64"/>
      <c r="F634" s="64"/>
      <c r="G634" s="65"/>
      <c r="H634" s="66"/>
    </row>
    <row r="635" s="48" customFormat="1" ht="15.75" spans="1:8">
      <c r="A635" s="67"/>
      <c r="B635" s="63"/>
      <c r="C635" s="64"/>
      <c r="D635" s="64"/>
      <c r="E635" s="64"/>
      <c r="F635" s="64"/>
      <c r="G635" s="65"/>
      <c r="H635" s="66"/>
    </row>
    <row r="636" s="48" customFormat="1" ht="15.75" spans="1:8">
      <c r="A636" s="67"/>
      <c r="B636" s="63"/>
      <c r="C636" s="64"/>
      <c r="D636" s="64"/>
      <c r="E636" s="64"/>
      <c r="F636" s="64"/>
      <c r="G636" s="65"/>
      <c r="H636" s="66"/>
    </row>
    <row r="637" s="48" customFormat="1" ht="15.75" spans="1:8">
      <c r="A637" s="67"/>
      <c r="B637" s="63"/>
      <c r="C637" s="64"/>
      <c r="D637" s="64"/>
      <c r="E637" s="64"/>
      <c r="F637" s="64"/>
      <c r="G637" s="65"/>
      <c r="H637" s="66"/>
    </row>
    <row r="638" s="48" customFormat="1" ht="15.75" spans="1:8">
      <c r="A638" s="67"/>
      <c r="B638" s="63"/>
      <c r="C638" s="64"/>
      <c r="D638" s="64"/>
      <c r="E638" s="64"/>
      <c r="F638" s="64"/>
      <c r="G638" s="65"/>
      <c r="H638" s="66"/>
    </row>
    <row r="639" s="48" customFormat="1" ht="15.75" spans="1:8">
      <c r="A639" s="67"/>
      <c r="B639" s="63"/>
      <c r="C639" s="64"/>
      <c r="D639" s="64"/>
      <c r="E639" s="64"/>
      <c r="F639" s="64"/>
      <c r="G639" s="65"/>
      <c r="H639" s="66"/>
    </row>
    <row r="640" s="48" customFormat="1" ht="15.75" spans="1:8">
      <c r="A640" s="67"/>
      <c r="B640" s="63"/>
      <c r="C640" s="64"/>
      <c r="D640" s="64"/>
      <c r="E640" s="64"/>
      <c r="F640" s="64"/>
      <c r="G640" s="65"/>
      <c r="H640" s="66"/>
    </row>
    <row r="641" s="48" customFormat="1" ht="15.75" spans="1:8">
      <c r="A641" s="67"/>
      <c r="B641" s="63"/>
      <c r="C641" s="64"/>
      <c r="D641" s="64"/>
      <c r="E641" s="64"/>
      <c r="F641" s="64"/>
      <c r="G641" s="65"/>
      <c r="H641" s="66"/>
    </row>
    <row r="642" s="48" customFormat="1" ht="15.75" spans="1:8">
      <c r="A642" s="67"/>
      <c r="B642" s="63"/>
      <c r="C642" s="64"/>
      <c r="D642" s="64"/>
      <c r="E642" s="64"/>
      <c r="F642" s="64"/>
      <c r="G642" s="65"/>
      <c r="H642" s="66"/>
    </row>
    <row r="643" s="48" customFormat="1" ht="15.75" spans="1:8">
      <c r="A643" s="67"/>
      <c r="B643" s="63"/>
      <c r="C643" s="64"/>
      <c r="D643" s="64"/>
      <c r="E643" s="64"/>
      <c r="F643" s="64"/>
      <c r="G643" s="65"/>
      <c r="H643" s="66"/>
    </row>
    <row r="644" s="48" customFormat="1" ht="15.75" spans="1:8">
      <c r="A644" s="67"/>
      <c r="B644" s="63"/>
      <c r="C644" s="64"/>
      <c r="D644" s="64"/>
      <c r="E644" s="64"/>
      <c r="F644" s="64"/>
      <c r="G644" s="65"/>
      <c r="H644" s="66"/>
    </row>
    <row r="645" s="48" customFormat="1" ht="15.75" spans="1:8">
      <c r="A645" s="67"/>
      <c r="B645" s="63"/>
      <c r="C645" s="64"/>
      <c r="D645" s="64"/>
      <c r="E645" s="64"/>
      <c r="F645" s="64"/>
      <c r="G645" s="65"/>
      <c r="H645" s="66"/>
    </row>
    <row r="646" s="48" customFormat="1" ht="15.75" spans="1:8">
      <c r="A646" s="67"/>
      <c r="B646" s="63"/>
      <c r="C646" s="64"/>
      <c r="D646" s="64"/>
      <c r="E646" s="64"/>
      <c r="F646" s="64"/>
      <c r="G646" s="65"/>
      <c r="H646" s="66"/>
    </row>
    <row r="647" s="48" customFormat="1" ht="15.75" spans="1:8">
      <c r="A647" s="67"/>
      <c r="B647" s="63"/>
      <c r="C647" s="64"/>
      <c r="D647" s="64"/>
      <c r="E647" s="64"/>
      <c r="F647" s="64"/>
      <c r="G647" s="65"/>
      <c r="H647" s="66"/>
    </row>
    <row r="648" s="48" customFormat="1" ht="15.75" spans="1:8">
      <c r="A648" s="67"/>
      <c r="B648" s="63"/>
      <c r="C648" s="64"/>
      <c r="D648" s="64"/>
      <c r="E648" s="64"/>
      <c r="F648" s="64"/>
      <c r="G648" s="65"/>
      <c r="H648" s="66"/>
    </row>
    <row r="649" s="48" customFormat="1" ht="15.75" spans="1:8">
      <c r="A649" s="67"/>
      <c r="B649" s="63"/>
      <c r="C649" s="64"/>
      <c r="D649" s="64"/>
      <c r="E649" s="64"/>
      <c r="F649" s="64"/>
      <c r="G649" s="65"/>
      <c r="H649" s="66"/>
    </row>
    <row r="650" s="48" customFormat="1" ht="15.75" spans="1:8">
      <c r="A650" s="67"/>
      <c r="B650" s="63"/>
      <c r="C650" s="64"/>
      <c r="D650" s="64"/>
      <c r="E650" s="64"/>
      <c r="F650" s="64"/>
      <c r="G650" s="65"/>
      <c r="H650" s="66"/>
    </row>
    <row r="651" s="48" customFormat="1" ht="15.75" spans="1:8">
      <c r="A651" s="67"/>
      <c r="B651" s="63"/>
      <c r="C651" s="64"/>
      <c r="D651" s="64"/>
      <c r="E651" s="64"/>
      <c r="F651" s="64"/>
      <c r="G651" s="65"/>
      <c r="H651" s="66"/>
    </row>
    <row r="652" s="48" customFormat="1" ht="15.75" spans="1:8">
      <c r="A652" s="67"/>
      <c r="B652" s="63"/>
      <c r="C652" s="64"/>
      <c r="D652" s="64"/>
      <c r="E652" s="64"/>
      <c r="F652" s="64"/>
      <c r="G652" s="65"/>
      <c r="H652" s="66"/>
    </row>
    <row r="653" s="48" customFormat="1" ht="15.75" spans="1:8">
      <c r="A653" s="67"/>
      <c r="B653" s="63"/>
      <c r="C653" s="64"/>
      <c r="D653" s="64"/>
      <c r="E653" s="64"/>
      <c r="F653" s="64"/>
      <c r="G653" s="65"/>
      <c r="H653" s="66"/>
    </row>
    <row r="654" s="48" customFormat="1" ht="15.75" spans="1:8">
      <c r="A654" s="67"/>
      <c r="B654" s="63"/>
      <c r="C654" s="64"/>
      <c r="D654" s="64"/>
      <c r="E654" s="64"/>
      <c r="F654" s="64"/>
      <c r="G654" s="65"/>
      <c r="H654" s="66"/>
    </row>
    <row r="655" s="48" customFormat="1" ht="15.75" spans="1:8">
      <c r="A655" s="67"/>
      <c r="B655" s="63"/>
      <c r="C655" s="64"/>
      <c r="D655" s="64"/>
      <c r="E655" s="64"/>
      <c r="F655" s="64"/>
      <c r="G655" s="65"/>
      <c r="H655" s="66"/>
    </row>
    <row r="656" s="48" customFormat="1" ht="15.75" spans="1:8">
      <c r="A656" s="67"/>
      <c r="B656" s="63"/>
      <c r="C656" s="64"/>
      <c r="D656" s="64"/>
      <c r="E656" s="64"/>
      <c r="F656" s="64"/>
      <c r="G656" s="65"/>
      <c r="H656" s="66"/>
    </row>
    <row r="657" s="48" customFormat="1" ht="15.75" spans="1:8">
      <c r="A657" s="67"/>
      <c r="B657" s="63"/>
      <c r="C657" s="64"/>
      <c r="D657" s="64"/>
      <c r="E657" s="64"/>
      <c r="F657" s="64"/>
      <c r="G657" s="65"/>
      <c r="H657" s="66"/>
    </row>
    <row r="658" s="48" customFormat="1" ht="15.75" spans="1:8">
      <c r="A658" s="67"/>
      <c r="B658" s="63"/>
      <c r="C658" s="64"/>
      <c r="D658" s="64"/>
      <c r="E658" s="64"/>
      <c r="F658" s="64"/>
      <c r="G658" s="65"/>
      <c r="H658" s="66"/>
    </row>
    <row r="659" s="48" customFormat="1" ht="15.75" spans="1:8">
      <c r="A659" s="67"/>
      <c r="B659" s="63"/>
      <c r="C659" s="64"/>
      <c r="D659" s="64"/>
      <c r="E659" s="64"/>
      <c r="F659" s="64"/>
      <c r="G659" s="65"/>
      <c r="H659" s="66"/>
    </row>
    <row r="660" s="48" customFormat="1" ht="15.75" spans="1:8">
      <c r="A660" s="67"/>
      <c r="B660" s="63"/>
      <c r="C660" s="64"/>
      <c r="D660" s="64"/>
      <c r="E660" s="64"/>
      <c r="F660" s="64"/>
      <c r="G660" s="65"/>
      <c r="H660" s="66"/>
    </row>
    <row r="661" s="48" customFormat="1" ht="15.75" spans="1:8">
      <c r="A661" s="67"/>
      <c r="B661" s="63"/>
      <c r="C661" s="64"/>
      <c r="D661" s="64"/>
      <c r="E661" s="64"/>
      <c r="F661" s="64"/>
      <c r="G661" s="65"/>
      <c r="H661" s="66"/>
    </row>
    <row r="662" s="48" customFormat="1" ht="15.75" spans="1:8">
      <c r="A662" s="67"/>
      <c r="B662" s="63"/>
      <c r="C662" s="64"/>
      <c r="D662" s="64"/>
      <c r="E662" s="64"/>
      <c r="F662" s="64"/>
      <c r="G662" s="65"/>
      <c r="H662" s="66"/>
    </row>
    <row r="663" s="48" customFormat="1" ht="15.75" spans="1:8">
      <c r="A663" s="67"/>
      <c r="B663" s="63"/>
      <c r="C663" s="64"/>
      <c r="D663" s="64"/>
      <c r="E663" s="64"/>
      <c r="F663" s="64"/>
      <c r="G663" s="65"/>
      <c r="H663" s="66"/>
    </row>
    <row r="664" s="48" customFormat="1" ht="15.75" spans="1:8">
      <c r="A664" s="67"/>
      <c r="B664" s="63"/>
      <c r="C664" s="64"/>
      <c r="D664" s="64"/>
      <c r="E664" s="64"/>
      <c r="F664" s="64"/>
      <c r="G664" s="65"/>
      <c r="H664" s="66"/>
    </row>
    <row r="665" s="48" customFormat="1" ht="15.75" spans="1:8">
      <c r="A665" s="67"/>
      <c r="B665" s="63"/>
      <c r="C665" s="64"/>
      <c r="D665" s="64"/>
      <c r="E665" s="64"/>
      <c r="F665" s="64"/>
      <c r="G665" s="65"/>
      <c r="H665" s="66"/>
    </row>
    <row r="666" s="48" customFormat="1" ht="15.75" spans="1:8">
      <c r="A666" s="67"/>
      <c r="B666" s="63"/>
      <c r="C666" s="64"/>
      <c r="D666" s="64"/>
      <c r="E666" s="64"/>
      <c r="F666" s="64"/>
      <c r="G666" s="65"/>
      <c r="H666" s="66"/>
    </row>
    <row r="667" s="48" customFormat="1" ht="15.75" spans="1:8">
      <c r="A667" s="67"/>
      <c r="B667" s="63"/>
      <c r="C667" s="64"/>
      <c r="D667" s="64"/>
      <c r="E667" s="64"/>
      <c r="F667" s="64"/>
      <c r="G667" s="65"/>
      <c r="H667" s="66"/>
    </row>
    <row r="668" s="48" customFormat="1" ht="15.75" spans="1:8">
      <c r="A668" s="67"/>
      <c r="B668" s="63"/>
      <c r="C668" s="64"/>
      <c r="D668" s="64"/>
      <c r="E668" s="64"/>
      <c r="F668" s="64"/>
      <c r="G668" s="65"/>
      <c r="H668" s="66"/>
    </row>
    <row r="669" s="48" customFormat="1" ht="15.75" spans="1:8">
      <c r="A669" s="67"/>
      <c r="B669" s="63"/>
      <c r="C669" s="64"/>
      <c r="D669" s="64"/>
      <c r="E669" s="64"/>
      <c r="F669" s="64"/>
      <c r="G669" s="65"/>
      <c r="H669" s="66"/>
    </row>
    <row r="670" s="48" customFormat="1" ht="15.75" spans="1:8">
      <c r="A670" s="67"/>
      <c r="B670" s="63"/>
      <c r="C670" s="64"/>
      <c r="D670" s="64"/>
      <c r="E670" s="64"/>
      <c r="F670" s="64"/>
      <c r="G670" s="65"/>
      <c r="H670" s="66"/>
    </row>
    <row r="671" s="48" customFormat="1" ht="15.75" spans="1:8">
      <c r="A671" s="67"/>
      <c r="B671" s="63"/>
      <c r="C671" s="64"/>
      <c r="D671" s="64"/>
      <c r="E671" s="64"/>
      <c r="F671" s="64"/>
      <c r="G671" s="65"/>
      <c r="H671" s="66"/>
    </row>
    <row r="672" s="48" customFormat="1" ht="15.75" spans="1:8">
      <c r="A672" s="67"/>
      <c r="B672" s="63"/>
      <c r="C672" s="64"/>
      <c r="D672" s="64"/>
      <c r="E672" s="64"/>
      <c r="F672" s="64"/>
      <c r="G672" s="65"/>
      <c r="H672" s="66"/>
    </row>
    <row r="673" s="48" customFormat="1" ht="15.75" spans="1:8">
      <c r="A673" s="67"/>
      <c r="B673" s="63"/>
      <c r="C673" s="64"/>
      <c r="D673" s="64"/>
      <c r="E673" s="64"/>
      <c r="F673" s="64"/>
      <c r="G673" s="65"/>
      <c r="H673" s="66"/>
    </row>
    <row r="674" s="48" customFormat="1" ht="15.75" spans="1:8">
      <c r="A674" s="67"/>
      <c r="B674" s="63"/>
      <c r="C674" s="64"/>
      <c r="D674" s="64"/>
      <c r="E674" s="64"/>
      <c r="F674" s="64"/>
      <c r="G674" s="65"/>
      <c r="H674" s="66"/>
    </row>
    <row r="675" s="48" customFormat="1" ht="15.75" spans="1:8">
      <c r="A675" s="67"/>
      <c r="B675" s="63"/>
      <c r="C675" s="64"/>
      <c r="D675" s="64"/>
      <c r="E675" s="64"/>
      <c r="F675" s="64"/>
      <c r="G675" s="65"/>
      <c r="H675" s="66"/>
    </row>
    <row r="676" s="48" customFormat="1" ht="15.75" spans="1:8">
      <c r="A676" s="67"/>
      <c r="B676" s="63"/>
      <c r="C676" s="64"/>
      <c r="D676" s="64"/>
      <c r="E676" s="64"/>
      <c r="F676" s="64"/>
      <c r="G676" s="65"/>
      <c r="H676" s="66"/>
    </row>
    <row r="677" s="48" customFormat="1" ht="15.75" spans="1:8">
      <c r="A677" s="67"/>
      <c r="B677" s="63"/>
      <c r="C677" s="64"/>
      <c r="D677" s="64"/>
      <c r="E677" s="64"/>
      <c r="F677" s="64"/>
      <c r="G677" s="65"/>
      <c r="H677" s="66"/>
    </row>
    <row r="678" s="48" customFormat="1" ht="15.75" spans="1:8">
      <c r="A678" s="67"/>
      <c r="B678" s="63"/>
      <c r="C678" s="64"/>
      <c r="D678" s="64"/>
      <c r="E678" s="64"/>
      <c r="F678" s="64"/>
      <c r="G678" s="65"/>
      <c r="H678" s="66"/>
    </row>
    <row r="679" s="48" customFormat="1" ht="15.75" spans="1:8">
      <c r="A679" s="67"/>
      <c r="B679" s="63"/>
      <c r="C679" s="64"/>
      <c r="D679" s="64"/>
      <c r="E679" s="64"/>
      <c r="F679" s="64"/>
      <c r="G679" s="65"/>
      <c r="H679" s="66"/>
    </row>
    <row r="680" s="48" customFormat="1" ht="15.75" spans="1:8">
      <c r="A680" s="67"/>
      <c r="B680" s="63"/>
      <c r="C680" s="64"/>
      <c r="D680" s="64"/>
      <c r="E680" s="64"/>
      <c r="F680" s="64"/>
      <c r="G680" s="65"/>
      <c r="H680" s="66"/>
    </row>
    <row r="681" s="48" customFormat="1" ht="15.75" spans="1:8">
      <c r="A681" s="67"/>
      <c r="B681" s="63"/>
      <c r="C681" s="64"/>
      <c r="D681" s="64"/>
      <c r="E681" s="64"/>
      <c r="F681" s="64"/>
      <c r="G681" s="65"/>
      <c r="H681" s="66"/>
    </row>
    <row r="682" s="48" customFormat="1" ht="15.75" spans="1:8">
      <c r="A682" s="67"/>
      <c r="B682" s="63"/>
      <c r="C682" s="64"/>
      <c r="D682" s="64"/>
      <c r="E682" s="64"/>
      <c r="F682" s="64"/>
      <c r="G682" s="65"/>
      <c r="H682" s="66"/>
    </row>
    <row r="683" s="48" customFormat="1" ht="15.75" spans="1:8">
      <c r="A683" s="67"/>
      <c r="B683" s="63"/>
      <c r="C683" s="64"/>
      <c r="D683" s="64"/>
      <c r="E683" s="64"/>
      <c r="F683" s="64"/>
      <c r="G683" s="65"/>
      <c r="H683" s="66"/>
    </row>
    <row r="684" s="48" customFormat="1" ht="15.75" spans="1:8">
      <c r="A684" s="67"/>
      <c r="B684" s="63"/>
      <c r="C684" s="64"/>
      <c r="D684" s="64"/>
      <c r="E684" s="64"/>
      <c r="F684" s="64"/>
      <c r="G684" s="65"/>
      <c r="H684" s="66"/>
    </row>
    <row r="685" s="48" customFormat="1" ht="15.75" spans="1:8">
      <c r="A685" s="67"/>
      <c r="B685" s="63"/>
      <c r="C685" s="64"/>
      <c r="D685" s="64"/>
      <c r="E685" s="64"/>
      <c r="F685" s="64"/>
      <c r="G685" s="65"/>
      <c r="H685" s="66"/>
    </row>
    <row r="686" s="48" customFormat="1" ht="15.75" spans="1:8">
      <c r="A686" s="67"/>
      <c r="B686" s="63"/>
      <c r="C686" s="64"/>
      <c r="D686" s="64"/>
      <c r="E686" s="64"/>
      <c r="F686" s="64"/>
      <c r="G686" s="65"/>
      <c r="H686" s="66"/>
    </row>
    <row r="687" s="48" customFormat="1" ht="15.75" spans="1:8">
      <c r="A687" s="67"/>
      <c r="B687" s="63"/>
      <c r="C687" s="64"/>
      <c r="D687" s="64"/>
      <c r="E687" s="64"/>
      <c r="F687" s="64"/>
      <c r="G687" s="65"/>
      <c r="H687" s="66"/>
    </row>
    <row r="688" s="48" customFormat="1" ht="15.75" spans="1:8">
      <c r="A688" s="67"/>
      <c r="B688" s="63"/>
      <c r="C688" s="64"/>
      <c r="D688" s="64"/>
      <c r="E688" s="64"/>
      <c r="F688" s="64"/>
      <c r="G688" s="65"/>
      <c r="H688" s="66"/>
    </row>
    <row r="689" s="48" customFormat="1" ht="15.75" spans="1:8">
      <c r="A689" s="67"/>
      <c r="B689" s="63"/>
      <c r="C689" s="64"/>
      <c r="D689" s="64"/>
      <c r="E689" s="64"/>
      <c r="F689" s="64"/>
      <c r="G689" s="65"/>
      <c r="H689" s="66"/>
    </row>
    <row r="690" s="48" customFormat="1" ht="15.75" spans="1:8">
      <c r="A690" s="67"/>
      <c r="B690" s="63"/>
      <c r="C690" s="64"/>
      <c r="D690" s="64"/>
      <c r="E690" s="64"/>
      <c r="F690" s="64"/>
      <c r="G690" s="65"/>
      <c r="H690" s="66"/>
    </row>
    <row r="691" s="48" customFormat="1" ht="15.75" spans="1:8">
      <c r="A691" s="67"/>
      <c r="B691" s="63"/>
      <c r="C691" s="64"/>
      <c r="D691" s="64"/>
      <c r="E691" s="64"/>
      <c r="F691" s="64"/>
      <c r="G691" s="65"/>
      <c r="H691" s="66"/>
    </row>
    <row r="692" s="48" customFormat="1" ht="15.75" spans="1:8">
      <c r="A692" s="67"/>
      <c r="B692" s="63"/>
      <c r="C692" s="64"/>
      <c r="D692" s="64"/>
      <c r="E692" s="64"/>
      <c r="F692" s="64"/>
      <c r="G692" s="65"/>
      <c r="H692" s="66"/>
    </row>
    <row r="693" s="48" customFormat="1" ht="15.75" spans="1:8">
      <c r="A693" s="67"/>
      <c r="B693" s="63"/>
      <c r="C693" s="64"/>
      <c r="D693" s="64"/>
      <c r="E693" s="64"/>
      <c r="F693" s="64"/>
      <c r="G693" s="65"/>
      <c r="H693" s="66"/>
    </row>
    <row r="694" s="48" customFormat="1" ht="15.75" spans="1:8">
      <c r="A694" s="67"/>
      <c r="B694" s="63"/>
      <c r="C694" s="64"/>
      <c r="D694" s="64"/>
      <c r="E694" s="64"/>
      <c r="F694" s="64"/>
      <c r="G694" s="65"/>
      <c r="H694" s="66"/>
    </row>
    <row r="695" s="48" customFormat="1" ht="15.75" spans="1:8">
      <c r="A695" s="67"/>
      <c r="B695" s="63"/>
      <c r="C695" s="64"/>
      <c r="D695" s="64"/>
      <c r="E695" s="64"/>
      <c r="F695" s="64"/>
      <c r="G695" s="65"/>
      <c r="H695" s="66"/>
    </row>
    <row r="696" s="48" customFormat="1" ht="15.75" spans="1:8">
      <c r="A696" s="67"/>
      <c r="B696" s="63"/>
      <c r="C696" s="64"/>
      <c r="D696" s="64"/>
      <c r="E696" s="64"/>
      <c r="F696" s="64"/>
      <c r="G696" s="65"/>
      <c r="H696" s="66"/>
    </row>
    <row r="697" s="48" customFormat="1" ht="15.75" spans="1:8">
      <c r="A697" s="67"/>
      <c r="B697" s="63"/>
      <c r="C697" s="64"/>
      <c r="D697" s="64"/>
      <c r="E697" s="64"/>
      <c r="F697" s="64"/>
      <c r="G697" s="65"/>
      <c r="H697" s="66"/>
    </row>
    <row r="698" s="48" customFormat="1" ht="15.75" spans="1:8">
      <c r="A698" s="67"/>
      <c r="B698" s="63"/>
      <c r="C698" s="64"/>
      <c r="D698" s="64"/>
      <c r="E698" s="64"/>
      <c r="F698" s="64"/>
      <c r="G698" s="65"/>
      <c r="H698" s="66"/>
    </row>
    <row r="699" s="48" customFormat="1" ht="15.75" spans="1:8">
      <c r="A699" s="67"/>
      <c r="B699" s="63"/>
      <c r="C699" s="64"/>
      <c r="D699" s="64"/>
      <c r="E699" s="64"/>
      <c r="F699" s="64"/>
      <c r="G699" s="65"/>
      <c r="H699" s="66"/>
    </row>
    <row r="700" s="48" customFormat="1" ht="15.75" spans="1:8">
      <c r="A700" s="67"/>
      <c r="B700" s="63"/>
      <c r="C700" s="64"/>
      <c r="D700" s="64"/>
      <c r="E700" s="64"/>
      <c r="F700" s="64"/>
      <c r="G700" s="65"/>
      <c r="H700" s="66"/>
    </row>
    <row r="701" s="48" customFormat="1" ht="15.75" spans="1:8">
      <c r="A701" s="67"/>
      <c r="B701" s="63"/>
      <c r="C701" s="64"/>
      <c r="D701" s="64"/>
      <c r="E701" s="64"/>
      <c r="F701" s="64"/>
      <c r="G701" s="65"/>
      <c r="H701" s="66"/>
    </row>
    <row r="702" s="48" customFormat="1" ht="15.75" spans="1:8">
      <c r="A702" s="67"/>
      <c r="B702" s="63"/>
      <c r="C702" s="64"/>
      <c r="D702" s="64"/>
      <c r="E702" s="64"/>
      <c r="F702" s="64"/>
      <c r="G702" s="65"/>
      <c r="H702" s="66"/>
    </row>
    <row r="703" s="48" customFormat="1" ht="15.75" spans="1:8">
      <c r="A703" s="67"/>
      <c r="B703" s="63"/>
      <c r="C703" s="64"/>
      <c r="D703" s="64"/>
      <c r="E703" s="64"/>
      <c r="F703" s="64"/>
      <c r="G703" s="65"/>
      <c r="H703" s="66"/>
    </row>
    <row r="704" s="48" customFormat="1" ht="15.75" spans="1:8">
      <c r="A704" s="67"/>
      <c r="B704" s="63"/>
      <c r="C704" s="64"/>
      <c r="D704" s="64"/>
      <c r="E704" s="64"/>
      <c r="F704" s="64"/>
      <c r="G704" s="65"/>
      <c r="H704" s="66"/>
    </row>
    <row r="705" s="48" customFormat="1" ht="15.75" spans="1:8">
      <c r="A705" s="67"/>
      <c r="B705" s="63"/>
      <c r="C705" s="64"/>
      <c r="D705" s="64"/>
      <c r="E705" s="64"/>
      <c r="F705" s="64"/>
      <c r="G705" s="65"/>
      <c r="H705" s="66"/>
    </row>
    <row r="706" s="48" customFormat="1" ht="15.75" spans="1:8">
      <c r="A706" s="67"/>
      <c r="B706" s="63"/>
      <c r="C706" s="64"/>
      <c r="D706" s="64"/>
      <c r="E706" s="64"/>
      <c r="F706" s="64"/>
      <c r="G706" s="65"/>
      <c r="H706" s="66"/>
    </row>
    <row r="707" s="48" customFormat="1" ht="15.75" spans="1:8">
      <c r="A707" s="67"/>
      <c r="B707" s="63"/>
      <c r="C707" s="64"/>
      <c r="D707" s="64"/>
      <c r="E707" s="64"/>
      <c r="F707" s="64"/>
      <c r="G707" s="65"/>
      <c r="H707" s="66"/>
    </row>
    <row r="708" s="48" customFormat="1" ht="15.75" spans="1:8">
      <c r="A708" s="67"/>
      <c r="B708" s="63"/>
      <c r="C708" s="64"/>
      <c r="D708" s="64"/>
      <c r="E708" s="64"/>
      <c r="F708" s="64"/>
      <c r="G708" s="65"/>
      <c r="H708" s="66"/>
    </row>
    <row r="709" s="48" customFormat="1" ht="15.75" spans="1:8">
      <c r="A709" s="67"/>
      <c r="B709" s="63"/>
      <c r="C709" s="64"/>
      <c r="D709" s="64"/>
      <c r="E709" s="64"/>
      <c r="F709" s="64"/>
      <c r="G709" s="65"/>
      <c r="H709" s="66"/>
    </row>
    <row r="710" s="48" customFormat="1" ht="15.75" spans="1:8">
      <c r="A710" s="67"/>
      <c r="B710" s="63"/>
      <c r="C710" s="64"/>
      <c r="D710" s="64"/>
      <c r="E710" s="64"/>
      <c r="F710" s="64"/>
      <c r="G710" s="65"/>
      <c r="H710" s="66"/>
    </row>
    <row r="711" s="48" customFormat="1" ht="15.75" spans="1:8">
      <c r="A711" s="67"/>
      <c r="B711" s="63"/>
      <c r="C711" s="64"/>
      <c r="D711" s="64"/>
      <c r="E711" s="64"/>
      <c r="F711" s="64"/>
      <c r="G711" s="65"/>
      <c r="H711" s="66"/>
    </row>
    <row r="712" s="48" customFormat="1" ht="15.75" spans="1:8">
      <c r="A712" s="67"/>
      <c r="B712" s="63"/>
      <c r="C712" s="64"/>
      <c r="D712" s="64"/>
      <c r="E712" s="64"/>
      <c r="F712" s="64"/>
      <c r="G712" s="65"/>
      <c r="H712" s="66"/>
    </row>
    <row r="713" s="48" customFormat="1" ht="15.75" spans="1:8">
      <c r="A713" s="67"/>
      <c r="B713" s="63"/>
      <c r="C713" s="64"/>
      <c r="D713" s="64"/>
      <c r="E713" s="64"/>
      <c r="F713" s="64"/>
      <c r="G713" s="65"/>
      <c r="H713" s="66"/>
    </row>
    <row r="714" s="48" customFormat="1" ht="15.75" spans="1:8">
      <c r="A714" s="67"/>
      <c r="B714" s="63"/>
      <c r="C714" s="64"/>
      <c r="D714" s="64"/>
      <c r="E714" s="64"/>
      <c r="F714" s="64"/>
      <c r="G714" s="65"/>
      <c r="H714" s="66"/>
    </row>
    <row r="715" s="48" customFormat="1" ht="15.75" spans="1:8">
      <c r="A715" s="67"/>
      <c r="B715" s="63"/>
      <c r="C715" s="64"/>
      <c r="D715" s="64"/>
      <c r="E715" s="64"/>
      <c r="F715" s="64"/>
      <c r="G715" s="65"/>
      <c r="H715" s="66"/>
    </row>
    <row r="716" s="48" customFormat="1" ht="15.75" spans="1:8">
      <c r="A716" s="67"/>
      <c r="B716" s="63"/>
      <c r="C716" s="64"/>
      <c r="D716" s="64"/>
      <c r="E716" s="64"/>
      <c r="F716" s="64"/>
      <c r="G716" s="65"/>
      <c r="H716" s="66"/>
    </row>
    <row r="717" s="48" customFormat="1" ht="15.75" spans="1:8">
      <c r="A717" s="67"/>
      <c r="B717" s="63"/>
      <c r="C717" s="64"/>
      <c r="D717" s="64"/>
      <c r="E717" s="64"/>
      <c r="F717" s="64"/>
      <c r="G717" s="65"/>
      <c r="H717" s="66"/>
    </row>
    <row r="718" s="48" customFormat="1" ht="15.75" spans="1:8">
      <c r="A718" s="67"/>
      <c r="B718" s="63"/>
      <c r="C718" s="64"/>
      <c r="D718" s="64"/>
      <c r="E718" s="64"/>
      <c r="F718" s="64"/>
      <c r="G718" s="65"/>
      <c r="H718" s="66"/>
    </row>
    <row r="719" s="48" customFormat="1" ht="15.75" spans="1:8">
      <c r="A719" s="67"/>
      <c r="B719" s="63"/>
      <c r="C719" s="64"/>
      <c r="D719" s="64"/>
      <c r="E719" s="64"/>
      <c r="F719" s="64"/>
      <c r="G719" s="65"/>
      <c r="H719" s="66"/>
    </row>
    <row r="720" s="48" customFormat="1" ht="15.75" spans="1:8">
      <c r="A720" s="67"/>
      <c r="B720" s="63"/>
      <c r="C720" s="64"/>
      <c r="D720" s="64"/>
      <c r="E720" s="64"/>
      <c r="F720" s="64"/>
      <c r="G720" s="65"/>
      <c r="H720" s="66"/>
    </row>
    <row r="721" s="48" customFormat="1" ht="15.75" spans="1:8">
      <c r="A721" s="67"/>
      <c r="B721" s="63"/>
      <c r="C721" s="64"/>
      <c r="D721" s="64"/>
      <c r="E721" s="64"/>
      <c r="F721" s="64"/>
      <c r="G721" s="65"/>
      <c r="H721" s="66"/>
    </row>
    <row r="722" s="48" customFormat="1" ht="15.75" spans="1:8">
      <c r="A722" s="67"/>
      <c r="B722" s="63"/>
      <c r="C722" s="64"/>
      <c r="D722" s="64"/>
      <c r="E722" s="64"/>
      <c r="F722" s="64"/>
      <c r="G722" s="65"/>
      <c r="H722" s="66"/>
    </row>
    <row r="723" s="48" customFormat="1" ht="15.75" spans="1:8">
      <c r="A723" s="67"/>
      <c r="B723" s="63"/>
      <c r="C723" s="64"/>
      <c r="D723" s="64"/>
      <c r="E723" s="64"/>
      <c r="F723" s="64"/>
      <c r="G723" s="65"/>
      <c r="H723" s="66"/>
    </row>
    <row r="724" s="48" customFormat="1" ht="15.75" spans="1:8">
      <c r="A724" s="67"/>
      <c r="B724" s="63"/>
      <c r="C724" s="64"/>
      <c r="D724" s="64"/>
      <c r="E724" s="64"/>
      <c r="F724" s="64"/>
      <c r="G724" s="65"/>
      <c r="H724" s="66"/>
    </row>
    <row r="725" s="48" customFormat="1" ht="15.75" spans="1:8">
      <c r="A725" s="67"/>
      <c r="B725" s="63"/>
      <c r="C725" s="64"/>
      <c r="D725" s="64"/>
      <c r="E725" s="64"/>
      <c r="F725" s="64"/>
      <c r="G725" s="65"/>
      <c r="H725" s="66"/>
    </row>
    <row r="726" s="48" customFormat="1" ht="15.75" spans="1:8">
      <c r="A726" s="67"/>
      <c r="B726" s="63"/>
      <c r="C726" s="64"/>
      <c r="D726" s="64"/>
      <c r="E726" s="64"/>
      <c r="F726" s="64"/>
      <c r="G726" s="65"/>
      <c r="H726" s="66"/>
    </row>
    <row r="727" s="48" customFormat="1" ht="15.75" spans="1:8">
      <c r="A727" s="67"/>
      <c r="B727" s="63"/>
      <c r="C727" s="64"/>
      <c r="D727" s="64"/>
      <c r="E727" s="64"/>
      <c r="F727" s="64"/>
      <c r="G727" s="65"/>
      <c r="H727" s="66"/>
    </row>
    <row r="728" s="48" customFormat="1" ht="15.75" spans="1:8">
      <c r="A728" s="67"/>
      <c r="B728" s="63"/>
      <c r="C728" s="64"/>
      <c r="D728" s="64"/>
      <c r="E728" s="64"/>
      <c r="F728" s="64"/>
      <c r="G728" s="65"/>
      <c r="H728" s="66"/>
    </row>
    <row r="729" s="48" customFormat="1" ht="15.75" spans="1:8">
      <c r="A729" s="67"/>
      <c r="B729" s="63"/>
      <c r="C729" s="64"/>
      <c r="D729" s="64"/>
      <c r="E729" s="64"/>
      <c r="F729" s="64"/>
      <c r="G729" s="65"/>
      <c r="H729" s="66"/>
    </row>
    <row r="730" s="48" customFormat="1" ht="15.75" spans="1:8">
      <c r="A730" s="67"/>
      <c r="B730" s="63"/>
      <c r="C730" s="64"/>
      <c r="D730" s="64"/>
      <c r="E730" s="64"/>
      <c r="F730" s="64"/>
      <c r="G730" s="65"/>
      <c r="H730" s="66"/>
    </row>
    <row r="731" s="48" customFormat="1" ht="15.75" spans="1:8">
      <c r="A731" s="67"/>
      <c r="B731" s="63"/>
      <c r="C731" s="64"/>
      <c r="D731" s="64"/>
      <c r="E731" s="64"/>
      <c r="F731" s="64"/>
      <c r="G731" s="65"/>
      <c r="H731" s="66"/>
    </row>
    <row r="732" s="48" customFormat="1" ht="15.75" spans="1:8">
      <c r="A732" s="67"/>
      <c r="B732" s="63"/>
      <c r="C732" s="64"/>
      <c r="D732" s="64"/>
      <c r="E732" s="64"/>
      <c r="F732" s="64"/>
      <c r="G732" s="65"/>
      <c r="H732" s="66"/>
    </row>
    <row r="733" s="48" customFormat="1" ht="15.75" spans="1:8">
      <c r="A733" s="67"/>
      <c r="B733" s="63"/>
      <c r="C733" s="64"/>
      <c r="D733" s="64"/>
      <c r="E733" s="64"/>
      <c r="F733" s="64"/>
      <c r="G733" s="65"/>
      <c r="H733" s="66"/>
    </row>
    <row r="734" s="48" customFormat="1" ht="15.75" spans="1:8">
      <c r="A734" s="67"/>
      <c r="B734" s="63"/>
      <c r="C734" s="64"/>
      <c r="D734" s="64"/>
      <c r="E734" s="64"/>
      <c r="F734" s="64"/>
      <c r="G734" s="65"/>
      <c r="H734" s="66"/>
    </row>
    <row r="735" s="48" customFormat="1" ht="15.75" spans="1:8">
      <c r="A735" s="67"/>
      <c r="B735" s="63"/>
      <c r="C735" s="64"/>
      <c r="D735" s="64"/>
      <c r="E735" s="64"/>
      <c r="F735" s="64"/>
      <c r="G735" s="65"/>
      <c r="H735" s="66"/>
    </row>
    <row r="736" s="48" customFormat="1" ht="15.75" spans="1:8">
      <c r="A736" s="67"/>
      <c r="B736" s="63"/>
      <c r="C736" s="64"/>
      <c r="D736" s="64"/>
      <c r="E736" s="64"/>
      <c r="F736" s="64"/>
      <c r="G736" s="65"/>
      <c r="H736" s="66"/>
    </row>
    <row r="737" s="48" customFormat="1" ht="15.75" spans="1:8">
      <c r="A737" s="67"/>
      <c r="B737" s="63"/>
      <c r="C737" s="64"/>
      <c r="D737" s="64"/>
      <c r="E737" s="64"/>
      <c r="F737" s="64"/>
      <c r="G737" s="65"/>
      <c r="H737" s="66"/>
    </row>
    <row r="738" s="48" customFormat="1" ht="15.75" spans="1:8">
      <c r="A738" s="67"/>
      <c r="B738" s="63"/>
      <c r="C738" s="64"/>
      <c r="D738" s="64"/>
      <c r="E738" s="64"/>
      <c r="F738" s="64"/>
      <c r="G738" s="65"/>
      <c r="H738" s="66"/>
    </row>
    <row r="739" s="48" customFormat="1" ht="15.75" spans="1:8">
      <c r="A739" s="67"/>
      <c r="B739" s="63"/>
      <c r="C739" s="64"/>
      <c r="D739" s="64"/>
      <c r="E739" s="64"/>
      <c r="F739" s="64"/>
      <c r="G739" s="65"/>
      <c r="H739" s="66"/>
    </row>
    <row r="740" s="48" customFormat="1" ht="15.75" spans="1:8">
      <c r="A740" s="67"/>
      <c r="B740" s="63"/>
      <c r="C740" s="64"/>
      <c r="D740" s="64"/>
      <c r="E740" s="64"/>
      <c r="F740" s="64"/>
      <c r="G740" s="65"/>
      <c r="H740" s="66"/>
    </row>
    <row r="741" s="48" customFormat="1" ht="15.75" spans="1:8">
      <c r="A741" s="67"/>
      <c r="B741" s="63"/>
      <c r="C741" s="64"/>
      <c r="D741" s="64"/>
      <c r="E741" s="64"/>
      <c r="F741" s="64"/>
      <c r="G741" s="65"/>
      <c r="H741" s="66"/>
    </row>
    <row r="742" s="48" customFormat="1" ht="15.75" spans="1:8">
      <c r="A742" s="67"/>
      <c r="B742" s="63"/>
      <c r="C742" s="64"/>
      <c r="D742" s="64"/>
      <c r="E742" s="64"/>
      <c r="F742" s="64"/>
      <c r="G742" s="65"/>
      <c r="H742" s="66"/>
    </row>
    <row r="743" s="48" customFormat="1" ht="15.75" spans="1:8">
      <c r="A743" s="67"/>
      <c r="B743" s="63"/>
      <c r="C743" s="64"/>
      <c r="D743" s="64"/>
      <c r="E743" s="64"/>
      <c r="F743" s="64"/>
      <c r="G743" s="65"/>
      <c r="H743" s="66"/>
    </row>
    <row r="744" s="48" customFormat="1" ht="15.75" spans="1:8">
      <c r="A744" s="67"/>
      <c r="B744" s="63"/>
      <c r="C744" s="64"/>
      <c r="D744" s="64"/>
      <c r="E744" s="64"/>
      <c r="F744" s="64"/>
      <c r="G744" s="65"/>
      <c r="H744" s="66"/>
    </row>
    <row r="745" s="48" customFormat="1" ht="15.75" spans="1:8">
      <c r="A745" s="67"/>
      <c r="B745" s="63"/>
      <c r="C745" s="64"/>
      <c r="D745" s="64"/>
      <c r="E745" s="64"/>
      <c r="F745" s="64"/>
      <c r="G745" s="65"/>
      <c r="H745" s="66"/>
    </row>
    <row r="746" s="48" customFormat="1" ht="15.75" spans="1:8">
      <c r="A746" s="67"/>
      <c r="B746" s="63"/>
      <c r="C746" s="64"/>
      <c r="D746" s="64"/>
      <c r="E746" s="64"/>
      <c r="F746" s="64"/>
      <c r="G746" s="65"/>
      <c r="H746" s="66"/>
    </row>
    <row r="747" s="48" customFormat="1" ht="15.75" spans="1:8">
      <c r="A747" s="67"/>
      <c r="B747" s="63"/>
      <c r="C747" s="64"/>
      <c r="D747" s="64"/>
      <c r="E747" s="64"/>
      <c r="F747" s="64"/>
      <c r="G747" s="65"/>
      <c r="H747" s="66"/>
    </row>
    <row r="748" s="48" customFormat="1" ht="15.75" spans="1:8">
      <c r="A748" s="67"/>
      <c r="B748" s="63"/>
      <c r="C748" s="64"/>
      <c r="D748" s="64"/>
      <c r="E748" s="64"/>
      <c r="F748" s="64"/>
      <c r="G748" s="65"/>
      <c r="H748" s="66"/>
    </row>
    <row r="749" s="48" customFormat="1" ht="15.75" spans="1:8">
      <c r="A749" s="67"/>
      <c r="B749" s="63"/>
      <c r="C749" s="64"/>
      <c r="D749" s="64"/>
      <c r="E749" s="64"/>
      <c r="F749" s="64"/>
      <c r="G749" s="65"/>
      <c r="H749" s="66"/>
    </row>
    <row r="750" s="48" customFormat="1" ht="15.75" spans="1:8">
      <c r="A750" s="67"/>
      <c r="B750" s="63"/>
      <c r="C750" s="64"/>
      <c r="D750" s="64"/>
      <c r="E750" s="64"/>
      <c r="F750" s="64"/>
      <c r="G750" s="65"/>
      <c r="H750" s="66"/>
    </row>
    <row r="751" s="48" customFormat="1" ht="15.75" spans="1:8">
      <c r="A751" s="67"/>
      <c r="B751" s="63"/>
      <c r="C751" s="64"/>
      <c r="D751" s="64"/>
      <c r="E751" s="64"/>
      <c r="F751" s="64"/>
      <c r="G751" s="65"/>
      <c r="H751" s="66"/>
    </row>
    <row r="752" s="48" customFormat="1" ht="15.75" spans="1:8">
      <c r="A752" s="67"/>
      <c r="B752" s="63"/>
      <c r="C752" s="64"/>
      <c r="D752" s="64"/>
      <c r="E752" s="64"/>
      <c r="F752" s="64"/>
      <c r="G752" s="65"/>
      <c r="H752" s="66"/>
    </row>
    <row r="753" s="48" customFormat="1" ht="15.75" spans="1:8">
      <c r="A753" s="67"/>
      <c r="B753" s="63"/>
      <c r="C753" s="64"/>
      <c r="D753" s="64"/>
      <c r="E753" s="64"/>
      <c r="F753" s="64"/>
      <c r="G753" s="65"/>
      <c r="H753" s="66"/>
    </row>
    <row r="754" s="48" customFormat="1" ht="15.75" spans="1:8">
      <c r="A754" s="67"/>
      <c r="B754" s="63"/>
      <c r="C754" s="64"/>
      <c r="D754" s="64"/>
      <c r="E754" s="64"/>
      <c r="F754" s="64"/>
      <c r="G754" s="65"/>
      <c r="H754" s="66"/>
    </row>
    <row r="755" s="48" customFormat="1" ht="15.75" spans="1:8">
      <c r="A755" s="67"/>
      <c r="B755" s="63"/>
      <c r="C755" s="64"/>
      <c r="D755" s="64"/>
      <c r="E755" s="64"/>
      <c r="F755" s="64"/>
      <c r="G755" s="65"/>
      <c r="H755" s="66"/>
    </row>
    <row r="756" s="48" customFormat="1" ht="15.75" spans="1:8">
      <c r="A756" s="67"/>
      <c r="B756" s="63"/>
      <c r="C756" s="64"/>
      <c r="D756" s="64"/>
      <c r="E756" s="64"/>
      <c r="F756" s="64"/>
      <c r="G756" s="65"/>
      <c r="H756" s="66"/>
    </row>
    <row r="757" s="48" customFormat="1" ht="15.75" spans="1:8">
      <c r="A757" s="67"/>
      <c r="B757" s="63"/>
      <c r="C757" s="64"/>
      <c r="D757" s="64"/>
      <c r="E757" s="64"/>
      <c r="F757" s="64"/>
      <c r="G757" s="65"/>
      <c r="H757" s="66"/>
    </row>
    <row r="758" s="48" customFormat="1" ht="15.75" spans="1:8">
      <c r="A758" s="67"/>
      <c r="B758" s="63"/>
      <c r="C758" s="64"/>
      <c r="D758" s="64"/>
      <c r="E758" s="64"/>
      <c r="F758" s="64"/>
      <c r="G758" s="65"/>
      <c r="H758" s="66"/>
    </row>
    <row r="759" s="48" customFormat="1" ht="15.75" spans="1:8">
      <c r="A759" s="67"/>
      <c r="B759" s="63"/>
      <c r="C759" s="64"/>
      <c r="D759" s="64"/>
      <c r="E759" s="64"/>
      <c r="F759" s="64"/>
      <c r="G759" s="65"/>
      <c r="H759" s="66"/>
    </row>
    <row r="760" s="48" customFormat="1" ht="15.75" spans="1:8">
      <c r="A760" s="67"/>
      <c r="B760" s="63"/>
      <c r="C760" s="64"/>
      <c r="D760" s="64"/>
      <c r="E760" s="64"/>
      <c r="F760" s="64"/>
      <c r="G760" s="65"/>
      <c r="H760" s="66"/>
    </row>
    <row r="761" s="48" customFormat="1" ht="15.75" spans="1:8">
      <c r="A761" s="67"/>
      <c r="B761" s="63"/>
      <c r="C761" s="64"/>
      <c r="D761" s="64"/>
      <c r="E761" s="64"/>
      <c r="F761" s="64"/>
      <c r="G761" s="65"/>
      <c r="H761" s="66"/>
    </row>
    <row r="762" s="48" customFormat="1" ht="15.75" spans="1:8">
      <c r="A762" s="67"/>
      <c r="B762" s="63"/>
      <c r="C762" s="64"/>
      <c r="D762" s="64"/>
      <c r="E762" s="64"/>
      <c r="F762" s="64"/>
      <c r="G762" s="65"/>
      <c r="H762" s="66"/>
    </row>
    <row r="763" s="48" customFormat="1" ht="15.75" spans="1:8">
      <c r="A763" s="67"/>
      <c r="B763" s="63"/>
      <c r="C763" s="64"/>
      <c r="D763" s="64"/>
      <c r="E763" s="64"/>
      <c r="F763" s="64"/>
      <c r="G763" s="65"/>
      <c r="H763" s="66"/>
    </row>
    <row r="764" s="48" customFormat="1" ht="15.75" spans="1:8">
      <c r="A764" s="67"/>
      <c r="B764" s="63"/>
      <c r="C764" s="64"/>
      <c r="D764" s="64"/>
      <c r="E764" s="64"/>
      <c r="F764" s="64"/>
      <c r="G764" s="65"/>
      <c r="H764" s="66"/>
    </row>
    <row r="765" s="48" customFormat="1" ht="15.75" spans="1:8">
      <c r="A765" s="67"/>
      <c r="B765" s="63"/>
      <c r="C765" s="64"/>
      <c r="D765" s="64"/>
      <c r="E765" s="64"/>
      <c r="F765" s="64"/>
      <c r="G765" s="65"/>
      <c r="H765" s="66"/>
    </row>
    <row r="766" s="48" customFormat="1" ht="15.75" spans="1:8">
      <c r="A766" s="67"/>
      <c r="B766" s="63"/>
      <c r="C766" s="64"/>
      <c r="D766" s="64"/>
      <c r="E766" s="64"/>
      <c r="F766" s="64"/>
      <c r="G766" s="65"/>
      <c r="H766" s="66"/>
    </row>
    <row r="767" s="48" customFormat="1" ht="15.75" spans="1:8">
      <c r="A767" s="67"/>
      <c r="B767" s="63"/>
      <c r="C767" s="64"/>
      <c r="D767" s="64"/>
      <c r="E767" s="64"/>
      <c r="F767" s="64"/>
      <c r="G767" s="65"/>
      <c r="H767" s="66"/>
    </row>
    <row r="768" s="48" customFormat="1" ht="15.75" spans="1:8">
      <c r="A768" s="67"/>
      <c r="B768" s="63"/>
      <c r="C768" s="64"/>
      <c r="D768" s="64"/>
      <c r="E768" s="64"/>
      <c r="F768" s="64"/>
      <c r="G768" s="65"/>
      <c r="H768" s="66"/>
    </row>
    <row r="769" s="48" customFormat="1" ht="15.75" spans="1:8">
      <c r="A769" s="67"/>
      <c r="B769" s="63"/>
      <c r="C769" s="64"/>
      <c r="D769" s="64"/>
      <c r="E769" s="64"/>
      <c r="F769" s="64"/>
      <c r="G769" s="65"/>
      <c r="H769" s="66"/>
    </row>
    <row r="770" s="48" customFormat="1" ht="15.75" spans="1:8">
      <c r="A770" s="67"/>
      <c r="B770" s="63"/>
      <c r="C770" s="64"/>
      <c r="D770" s="64"/>
      <c r="E770" s="64"/>
      <c r="F770" s="64"/>
      <c r="G770" s="65"/>
      <c r="H770" s="66"/>
    </row>
    <row r="771" s="48" customFormat="1" ht="15.75" spans="1:8">
      <c r="A771" s="67"/>
      <c r="B771" s="63"/>
      <c r="C771" s="64"/>
      <c r="D771" s="64"/>
      <c r="E771" s="64"/>
      <c r="F771" s="64"/>
      <c r="G771" s="65"/>
      <c r="H771" s="66"/>
    </row>
    <row r="772" s="48" customFormat="1" ht="15.75" spans="1:8">
      <c r="A772" s="67"/>
      <c r="B772" s="63"/>
      <c r="C772" s="64"/>
      <c r="D772" s="64"/>
      <c r="E772" s="64"/>
      <c r="F772" s="64"/>
      <c r="G772" s="65"/>
      <c r="H772" s="66"/>
    </row>
    <row r="773" s="48" customFormat="1" ht="15.75" spans="1:8">
      <c r="A773" s="67"/>
      <c r="B773" s="63"/>
      <c r="C773" s="64"/>
      <c r="D773" s="64"/>
      <c r="E773" s="64"/>
      <c r="F773" s="64"/>
      <c r="G773" s="65"/>
      <c r="H773" s="66"/>
    </row>
    <row r="774" s="48" customFormat="1" ht="15.75" spans="1:8">
      <c r="A774" s="67"/>
      <c r="B774" s="63"/>
      <c r="C774" s="64"/>
      <c r="D774" s="64"/>
      <c r="E774" s="64"/>
      <c r="F774" s="64"/>
      <c r="G774" s="65"/>
      <c r="H774" s="66"/>
    </row>
    <row r="775" s="48" customFormat="1" ht="15.75" spans="1:8">
      <c r="A775" s="67"/>
      <c r="B775" s="63"/>
      <c r="C775" s="64"/>
      <c r="D775" s="64"/>
      <c r="E775" s="64"/>
      <c r="F775" s="64"/>
      <c r="G775" s="65"/>
      <c r="H775" s="66"/>
    </row>
    <row r="776" s="48" customFormat="1" ht="15.75" spans="1:8">
      <c r="A776" s="67"/>
      <c r="B776" s="63"/>
      <c r="C776" s="64"/>
      <c r="D776" s="64"/>
      <c r="E776" s="64"/>
      <c r="F776" s="64"/>
      <c r="G776" s="65"/>
      <c r="H776" s="66"/>
    </row>
    <row r="777" s="48" customFormat="1" ht="15.75" spans="1:8">
      <c r="A777" s="67"/>
      <c r="B777" s="63"/>
      <c r="C777" s="64"/>
      <c r="D777" s="64"/>
      <c r="E777" s="64"/>
      <c r="F777" s="64"/>
      <c r="G777" s="65"/>
      <c r="H777" s="66"/>
    </row>
    <row r="778" s="48" customFormat="1" ht="15.75" spans="1:8">
      <c r="A778" s="67"/>
      <c r="B778" s="63"/>
      <c r="C778" s="64"/>
      <c r="D778" s="64"/>
      <c r="E778" s="64"/>
      <c r="F778" s="64"/>
      <c r="G778" s="65"/>
      <c r="H778" s="66"/>
    </row>
    <row r="779" s="48" customFormat="1" ht="15.75" spans="1:8">
      <c r="A779" s="67"/>
      <c r="B779" s="63"/>
      <c r="C779" s="64"/>
      <c r="D779" s="64"/>
      <c r="E779" s="64"/>
      <c r="F779" s="64"/>
      <c r="G779" s="65"/>
      <c r="H779" s="66"/>
    </row>
    <row r="780" s="48" customFormat="1" ht="15.75" spans="1:8">
      <c r="A780" s="67"/>
      <c r="B780" s="63"/>
      <c r="C780" s="64"/>
      <c r="D780" s="64"/>
      <c r="E780" s="64"/>
      <c r="F780" s="64"/>
      <c r="G780" s="65"/>
      <c r="H780" s="66"/>
    </row>
    <row r="781" s="48" customFormat="1" ht="15.75" spans="1:8">
      <c r="A781" s="67"/>
      <c r="B781" s="63"/>
      <c r="C781" s="64"/>
      <c r="D781" s="64"/>
      <c r="E781" s="64"/>
      <c r="F781" s="64"/>
      <c r="G781" s="65"/>
      <c r="H781" s="66"/>
    </row>
    <row r="782" s="48" customFormat="1" ht="15.75" spans="1:8">
      <c r="A782" s="67"/>
      <c r="B782" s="63"/>
      <c r="C782" s="64"/>
      <c r="D782" s="64"/>
      <c r="E782" s="64"/>
      <c r="F782" s="64"/>
      <c r="G782" s="65"/>
      <c r="H782" s="66"/>
    </row>
    <row r="783" s="48" customFormat="1" ht="15.75" spans="1:8">
      <c r="A783" s="67"/>
      <c r="B783" s="63"/>
      <c r="C783" s="64"/>
      <c r="D783" s="64"/>
      <c r="E783" s="64"/>
      <c r="F783" s="64"/>
      <c r="G783" s="65"/>
      <c r="H783" s="66"/>
    </row>
    <row r="784" s="48" customFormat="1" ht="15.75" spans="1:8">
      <c r="A784" s="67"/>
      <c r="B784" s="63"/>
      <c r="C784" s="64"/>
      <c r="D784" s="64"/>
      <c r="E784" s="64"/>
      <c r="F784" s="64"/>
      <c r="G784" s="65"/>
      <c r="H784" s="66"/>
    </row>
    <row r="785" s="48" customFormat="1" ht="15.75" spans="1:8">
      <c r="A785" s="67"/>
      <c r="B785" s="63"/>
      <c r="C785" s="64"/>
      <c r="D785" s="64"/>
      <c r="E785" s="64"/>
      <c r="F785" s="64"/>
      <c r="G785" s="65"/>
      <c r="H785" s="66"/>
    </row>
    <row r="786" s="48" customFormat="1" ht="15.75" spans="1:8">
      <c r="A786" s="67"/>
      <c r="B786" s="63"/>
      <c r="C786" s="64"/>
      <c r="D786" s="64"/>
      <c r="E786" s="64"/>
      <c r="F786" s="64"/>
      <c r="G786" s="65"/>
      <c r="H786" s="66"/>
    </row>
    <row r="787" s="48" customFormat="1" ht="15.75" spans="1:8">
      <c r="A787" s="67"/>
      <c r="B787" s="63"/>
      <c r="C787" s="64"/>
      <c r="D787" s="64"/>
      <c r="E787" s="64"/>
      <c r="F787" s="64"/>
      <c r="G787" s="65"/>
      <c r="H787" s="66"/>
    </row>
    <row r="788" s="48" customFormat="1" ht="15.75" spans="1:8">
      <c r="A788" s="67"/>
      <c r="B788" s="63"/>
      <c r="C788" s="64"/>
      <c r="D788" s="64"/>
      <c r="E788" s="64"/>
      <c r="F788" s="64"/>
      <c r="G788" s="65"/>
      <c r="H788" s="66"/>
    </row>
    <row r="789" s="48" customFormat="1" ht="15.75" spans="1:8">
      <c r="A789" s="67"/>
      <c r="B789" s="63"/>
      <c r="C789" s="64"/>
      <c r="D789" s="64"/>
      <c r="E789" s="64"/>
      <c r="F789" s="64"/>
      <c r="G789" s="65"/>
      <c r="H789" s="66"/>
    </row>
    <row r="790" s="48" customFormat="1" ht="15.75" spans="1:8">
      <c r="A790" s="67"/>
      <c r="B790" s="63"/>
      <c r="C790" s="64"/>
      <c r="D790" s="64"/>
      <c r="E790" s="64"/>
      <c r="F790" s="64"/>
      <c r="G790" s="65"/>
      <c r="H790" s="66"/>
    </row>
    <row r="791" s="48" customFormat="1" ht="15.75" spans="1:8">
      <c r="A791" s="67"/>
      <c r="B791" s="63"/>
      <c r="C791" s="64"/>
      <c r="D791" s="64"/>
      <c r="E791" s="64"/>
      <c r="F791" s="64"/>
      <c r="G791" s="65"/>
      <c r="H791" s="66"/>
    </row>
    <row r="792" s="48" customFormat="1" ht="15.75" spans="1:8">
      <c r="A792" s="67"/>
      <c r="B792" s="63"/>
      <c r="C792" s="64"/>
      <c r="D792" s="64"/>
      <c r="E792" s="64"/>
      <c r="F792" s="64"/>
      <c r="G792" s="65"/>
      <c r="H792" s="66"/>
    </row>
    <row r="793" s="48" customFormat="1" ht="15.75" spans="1:8">
      <c r="A793" s="67"/>
      <c r="B793" s="63"/>
      <c r="C793" s="64"/>
      <c r="D793" s="64"/>
      <c r="E793" s="64"/>
      <c r="F793" s="64"/>
      <c r="G793" s="65"/>
      <c r="H793" s="66"/>
    </row>
    <row r="794" s="48" customFormat="1" ht="15.75" spans="1:8">
      <c r="A794" s="67"/>
      <c r="B794" s="63"/>
      <c r="C794" s="64"/>
      <c r="D794" s="64"/>
      <c r="E794" s="64"/>
      <c r="F794" s="64"/>
      <c r="G794" s="65"/>
      <c r="H794" s="66"/>
    </row>
    <row r="795" s="48" customFormat="1" ht="15.75" spans="1:8">
      <c r="A795" s="67"/>
      <c r="B795" s="63"/>
      <c r="C795" s="64"/>
      <c r="D795" s="64"/>
      <c r="E795" s="64"/>
      <c r="F795" s="64"/>
      <c r="G795" s="65"/>
      <c r="H795" s="66"/>
    </row>
    <row r="796" s="48" customFormat="1" ht="15.75" spans="1:8">
      <c r="A796" s="67"/>
      <c r="B796" s="63"/>
      <c r="C796" s="64"/>
      <c r="D796" s="64"/>
      <c r="E796" s="64"/>
      <c r="F796" s="64"/>
      <c r="G796" s="65"/>
      <c r="H796" s="66"/>
    </row>
    <row r="797" s="48" customFormat="1" ht="15.75" spans="1:8">
      <c r="A797" s="67"/>
      <c r="B797" s="63"/>
      <c r="C797" s="64"/>
      <c r="D797" s="64"/>
      <c r="E797" s="64"/>
      <c r="F797" s="64"/>
      <c r="G797" s="65"/>
      <c r="H797" s="66"/>
    </row>
    <row r="798" s="48" customFormat="1" ht="15.75" spans="1:8">
      <c r="A798" s="67"/>
      <c r="B798" s="63"/>
      <c r="C798" s="64"/>
      <c r="D798" s="64"/>
      <c r="E798" s="64"/>
      <c r="F798" s="64"/>
      <c r="G798" s="65"/>
      <c r="H798" s="66"/>
    </row>
    <row r="799" s="48" customFormat="1" ht="15.75" spans="1:8">
      <c r="A799" s="67"/>
      <c r="B799" s="63"/>
      <c r="C799" s="64"/>
      <c r="D799" s="64"/>
      <c r="E799" s="64"/>
      <c r="F799" s="64"/>
      <c r="G799" s="65"/>
      <c r="H799" s="66"/>
    </row>
    <row r="800" s="48" customFormat="1" ht="15.75" spans="1:8">
      <c r="A800" s="67"/>
      <c r="B800" s="63"/>
      <c r="C800" s="64"/>
      <c r="D800" s="64"/>
      <c r="E800" s="64"/>
      <c r="F800" s="64"/>
      <c r="G800" s="65"/>
      <c r="H800" s="66"/>
    </row>
    <row r="801" s="48" customFormat="1" ht="15.75" spans="1:8">
      <c r="A801" s="67"/>
      <c r="B801" s="63"/>
      <c r="C801" s="64"/>
      <c r="D801" s="64"/>
      <c r="E801" s="64"/>
      <c r="F801" s="64"/>
      <c r="G801" s="65"/>
      <c r="H801" s="66"/>
    </row>
    <row r="802" s="48" customFormat="1" ht="15.75" spans="1:8">
      <c r="A802" s="67"/>
      <c r="B802" s="63"/>
      <c r="C802" s="64"/>
      <c r="D802" s="64"/>
      <c r="E802" s="64"/>
      <c r="F802" s="64"/>
      <c r="G802" s="65"/>
      <c r="H802" s="66"/>
    </row>
    <row r="803" s="48" customFormat="1" ht="15.75" spans="1:8">
      <c r="A803" s="67"/>
      <c r="B803" s="63"/>
      <c r="C803" s="64"/>
      <c r="D803" s="64"/>
      <c r="E803" s="64"/>
      <c r="F803" s="64"/>
      <c r="G803" s="65"/>
      <c r="H803" s="66"/>
    </row>
    <row r="804" s="48" customFormat="1" ht="15.75" spans="1:8">
      <c r="A804" s="67"/>
      <c r="B804" s="63"/>
      <c r="C804" s="64"/>
      <c r="D804" s="64"/>
      <c r="E804" s="64"/>
      <c r="F804" s="64"/>
      <c r="G804" s="65"/>
      <c r="H804" s="66"/>
    </row>
    <row r="805" s="48" customFormat="1" ht="15.75" spans="1:8">
      <c r="A805" s="67"/>
      <c r="B805" s="63"/>
      <c r="C805" s="64"/>
      <c r="D805" s="64"/>
      <c r="E805" s="64"/>
      <c r="F805" s="64"/>
      <c r="G805" s="65"/>
      <c r="H805" s="66"/>
    </row>
    <row r="806" s="48" customFormat="1" ht="15.75" spans="1:8">
      <c r="A806" s="67"/>
      <c r="B806" s="63"/>
      <c r="C806" s="64"/>
      <c r="D806" s="64"/>
      <c r="E806" s="64"/>
      <c r="F806" s="64"/>
      <c r="G806" s="65"/>
      <c r="H806" s="66"/>
    </row>
    <row r="807" s="48" customFormat="1" ht="15.75" spans="1:8">
      <c r="A807" s="67"/>
      <c r="B807" s="63"/>
      <c r="C807" s="64"/>
      <c r="D807" s="64"/>
      <c r="E807" s="64"/>
      <c r="F807" s="64"/>
      <c r="G807" s="65"/>
      <c r="H807" s="66"/>
    </row>
    <row r="808" s="48" customFormat="1" ht="15.75" spans="1:8">
      <c r="A808" s="67"/>
      <c r="B808" s="63"/>
      <c r="C808" s="64"/>
      <c r="D808" s="64"/>
      <c r="E808" s="64"/>
      <c r="F808" s="64"/>
      <c r="G808" s="65"/>
      <c r="H808" s="66"/>
    </row>
    <row r="809" s="48" customFormat="1" ht="15.75" spans="1:8">
      <c r="A809" s="67"/>
      <c r="B809" s="63"/>
      <c r="C809" s="64"/>
      <c r="D809" s="64"/>
      <c r="E809" s="64"/>
      <c r="F809" s="64"/>
      <c r="G809" s="65"/>
      <c r="H809" s="66"/>
    </row>
    <row r="810" s="48" customFormat="1" ht="15.75" spans="1:8">
      <c r="A810" s="67"/>
      <c r="B810" s="63"/>
      <c r="C810" s="64"/>
      <c r="D810" s="64"/>
      <c r="E810" s="64"/>
      <c r="F810" s="64"/>
      <c r="G810" s="65"/>
      <c r="H810" s="66"/>
    </row>
    <row r="811" s="48" customFormat="1" ht="15.75" spans="1:8">
      <c r="A811" s="67"/>
      <c r="B811" s="63"/>
      <c r="C811" s="64"/>
      <c r="D811" s="64"/>
      <c r="E811" s="64"/>
      <c r="F811" s="64"/>
      <c r="G811" s="65"/>
      <c r="H811" s="66"/>
    </row>
    <row r="812" s="48" customFormat="1" ht="15.75" spans="1:8">
      <c r="A812" s="67"/>
      <c r="B812" s="63"/>
      <c r="C812" s="64"/>
      <c r="D812" s="64"/>
      <c r="E812" s="64"/>
      <c r="F812" s="64"/>
      <c r="G812" s="65"/>
      <c r="H812" s="66"/>
    </row>
    <row r="813" s="48" customFormat="1" ht="15.75" spans="1:8">
      <c r="A813" s="67"/>
      <c r="B813" s="63"/>
      <c r="C813" s="64"/>
      <c r="D813" s="64"/>
      <c r="E813" s="64"/>
      <c r="F813" s="64"/>
      <c r="G813" s="65"/>
      <c r="H813" s="66"/>
    </row>
    <row r="814" s="48" customFormat="1" ht="15.75" spans="1:8">
      <c r="A814" s="67"/>
      <c r="B814" s="63"/>
      <c r="C814" s="64"/>
      <c r="D814" s="64"/>
      <c r="E814" s="64"/>
      <c r="F814" s="64"/>
      <c r="G814" s="65"/>
      <c r="H814" s="66"/>
    </row>
    <row r="815" s="48" customFormat="1" ht="15.75" spans="1:8">
      <c r="A815" s="67"/>
      <c r="B815" s="63"/>
      <c r="C815" s="64"/>
      <c r="D815" s="64"/>
      <c r="E815" s="64"/>
      <c r="F815" s="64"/>
      <c r="G815" s="65"/>
      <c r="H815" s="66"/>
    </row>
    <row r="816" s="48" customFormat="1" ht="15.75" spans="1:8">
      <c r="A816" s="67"/>
      <c r="B816" s="63"/>
      <c r="C816" s="64"/>
      <c r="D816" s="64"/>
      <c r="E816" s="64"/>
      <c r="F816" s="64"/>
      <c r="G816" s="65"/>
      <c r="H816" s="66"/>
    </row>
    <row r="817" s="48" customFormat="1" ht="15.75" spans="1:8">
      <c r="A817" s="67"/>
      <c r="B817" s="63"/>
      <c r="C817" s="64"/>
      <c r="D817" s="64"/>
      <c r="E817" s="64"/>
      <c r="F817" s="64"/>
      <c r="G817" s="65"/>
      <c r="H817" s="66"/>
    </row>
    <row r="818" s="48" customFormat="1" ht="15.75" spans="1:8">
      <c r="A818" s="67"/>
      <c r="B818" s="63"/>
      <c r="C818" s="64"/>
      <c r="D818" s="64"/>
      <c r="E818" s="64"/>
      <c r="F818" s="64"/>
      <c r="G818" s="65"/>
      <c r="H818" s="66"/>
    </row>
    <row r="819" s="48" customFormat="1" ht="15.75" spans="1:8">
      <c r="A819" s="67"/>
      <c r="B819" s="63"/>
      <c r="C819" s="64"/>
      <c r="D819" s="64"/>
      <c r="E819" s="64"/>
      <c r="F819" s="64"/>
      <c r="G819" s="65"/>
      <c r="H819" s="66"/>
    </row>
    <row r="820" s="48" customFormat="1" ht="15.75" spans="1:8">
      <c r="A820" s="67"/>
      <c r="B820" s="63"/>
      <c r="C820" s="64"/>
      <c r="D820" s="64"/>
      <c r="E820" s="64"/>
      <c r="F820" s="64"/>
      <c r="G820" s="65"/>
      <c r="H820" s="66"/>
    </row>
    <row r="821" s="48" customFormat="1" ht="15.75" spans="1:8">
      <c r="A821" s="67"/>
      <c r="B821" s="63"/>
      <c r="C821" s="64"/>
      <c r="D821" s="64"/>
      <c r="E821" s="64"/>
      <c r="F821" s="64"/>
      <c r="G821" s="65"/>
      <c r="H821" s="66"/>
    </row>
    <row r="822" s="48" customFormat="1" ht="15.75" spans="1:8">
      <c r="A822" s="67"/>
      <c r="B822" s="63"/>
      <c r="C822" s="64"/>
      <c r="D822" s="64"/>
      <c r="E822" s="64"/>
      <c r="F822" s="64"/>
      <c r="G822" s="65"/>
      <c r="H822" s="66"/>
    </row>
    <row r="823" s="48" customFormat="1" ht="15.75" spans="1:8">
      <c r="A823" s="67"/>
      <c r="B823" s="63"/>
      <c r="C823" s="64"/>
      <c r="D823" s="64"/>
      <c r="E823" s="64"/>
      <c r="F823" s="64"/>
      <c r="G823" s="65"/>
      <c r="H823" s="66"/>
    </row>
    <row r="824" s="48" customFormat="1" ht="15.75" spans="1:8">
      <c r="A824" s="67"/>
      <c r="B824" s="63"/>
      <c r="C824" s="64"/>
      <c r="D824" s="64"/>
      <c r="E824" s="64"/>
      <c r="F824" s="64"/>
      <c r="G824" s="65"/>
      <c r="H824" s="66"/>
    </row>
    <row r="825" s="48" customFormat="1" ht="15.75" spans="1:8">
      <c r="A825" s="67"/>
      <c r="B825" s="63"/>
      <c r="C825" s="64"/>
      <c r="D825" s="64"/>
      <c r="E825" s="64"/>
      <c r="F825" s="64"/>
      <c r="G825" s="65"/>
      <c r="H825" s="66"/>
    </row>
    <row r="826" s="48" customFormat="1" ht="15.75" spans="1:8">
      <c r="A826" s="67"/>
      <c r="B826" s="63"/>
      <c r="C826" s="64"/>
      <c r="D826" s="64"/>
      <c r="E826" s="64"/>
      <c r="F826" s="64"/>
      <c r="G826" s="65"/>
      <c r="H826" s="66"/>
    </row>
    <row r="827" s="48" customFormat="1" ht="15.75" spans="1:8">
      <c r="A827" s="67"/>
      <c r="B827" s="63"/>
      <c r="C827" s="64"/>
      <c r="D827" s="64"/>
      <c r="E827" s="64"/>
      <c r="F827" s="64"/>
      <c r="G827" s="65"/>
      <c r="H827" s="66"/>
    </row>
    <row r="828" s="48" customFormat="1" ht="15.75" spans="1:8">
      <c r="A828" s="67"/>
      <c r="B828" s="63"/>
      <c r="C828" s="64"/>
      <c r="D828" s="64"/>
      <c r="E828" s="64"/>
      <c r="F828" s="64"/>
      <c r="G828" s="65"/>
      <c r="H828" s="66"/>
    </row>
    <row r="829" s="48" customFormat="1" ht="15.75" spans="1:8">
      <c r="A829" s="67"/>
      <c r="B829" s="63"/>
      <c r="C829" s="64"/>
      <c r="D829" s="64"/>
      <c r="E829" s="64"/>
      <c r="F829" s="64"/>
      <c r="G829" s="65"/>
      <c r="H829" s="66"/>
    </row>
    <row r="830" s="48" customFormat="1" ht="15.75" spans="1:8">
      <c r="A830" s="67"/>
      <c r="B830" s="63"/>
      <c r="C830" s="64"/>
      <c r="D830" s="64"/>
      <c r="E830" s="64"/>
      <c r="F830" s="64"/>
      <c r="G830" s="65"/>
      <c r="H830" s="66"/>
    </row>
    <row r="831" s="48" customFormat="1" ht="15.75" spans="1:8">
      <c r="A831" s="67"/>
      <c r="B831" s="63"/>
      <c r="C831" s="64"/>
      <c r="D831" s="64"/>
      <c r="E831" s="64"/>
      <c r="F831" s="64"/>
      <c r="G831" s="65"/>
      <c r="H831" s="66"/>
    </row>
    <row r="832" s="48" customFormat="1" ht="15.75" spans="1:8">
      <c r="A832" s="67"/>
      <c r="B832" s="63"/>
      <c r="C832" s="64"/>
      <c r="D832" s="64"/>
      <c r="E832" s="64"/>
      <c r="F832" s="64"/>
      <c r="G832" s="65"/>
      <c r="H832" s="66"/>
    </row>
    <row r="833" s="48" customFormat="1" ht="15.75" spans="1:8">
      <c r="A833" s="67"/>
      <c r="B833" s="63"/>
      <c r="C833" s="64"/>
      <c r="D833" s="64"/>
      <c r="E833" s="64"/>
      <c r="F833" s="64"/>
      <c r="G833" s="65"/>
      <c r="H833" s="66"/>
    </row>
    <row r="834" s="48" customFormat="1" ht="15.75" spans="1:8">
      <c r="A834" s="67"/>
      <c r="B834" s="63"/>
      <c r="C834" s="64"/>
      <c r="D834" s="64"/>
      <c r="E834" s="64"/>
      <c r="F834" s="64"/>
      <c r="G834" s="65"/>
      <c r="H834" s="66"/>
    </row>
    <row r="835" s="48" customFormat="1" ht="15.75" spans="1:8">
      <c r="A835" s="67"/>
      <c r="B835" s="63"/>
      <c r="C835" s="64"/>
      <c r="D835" s="64"/>
      <c r="E835" s="64"/>
      <c r="F835" s="64"/>
      <c r="G835" s="65"/>
      <c r="H835" s="66"/>
    </row>
    <row r="836" s="48" customFormat="1" ht="15.75" spans="1:8">
      <c r="A836" s="67"/>
      <c r="B836" s="63"/>
      <c r="C836" s="64"/>
      <c r="D836" s="64"/>
      <c r="E836" s="64"/>
      <c r="F836" s="64"/>
      <c r="G836" s="65"/>
      <c r="H836" s="66"/>
    </row>
    <row r="837" s="48" customFormat="1" ht="15.75" spans="1:8">
      <c r="A837" s="67"/>
      <c r="B837" s="63"/>
      <c r="C837" s="64"/>
      <c r="D837" s="64"/>
      <c r="E837" s="64"/>
      <c r="F837" s="64"/>
      <c r="G837" s="65"/>
      <c r="H837" s="66"/>
    </row>
    <row r="838" s="48" customFormat="1" ht="15.75" spans="1:8">
      <c r="A838" s="67"/>
      <c r="B838" s="63"/>
      <c r="C838" s="64"/>
      <c r="D838" s="64"/>
      <c r="E838" s="64"/>
      <c r="F838" s="64"/>
      <c r="G838" s="65"/>
      <c r="H838" s="66"/>
    </row>
    <row r="839" s="48" customFormat="1" ht="15.75" spans="1:8">
      <c r="A839" s="67"/>
      <c r="B839" s="63"/>
      <c r="C839" s="64"/>
      <c r="D839" s="64"/>
      <c r="E839" s="64"/>
      <c r="F839" s="64"/>
      <c r="G839" s="65"/>
      <c r="H839" s="66"/>
    </row>
    <row r="840" s="48" customFormat="1" ht="15.75" spans="1:8">
      <c r="A840" s="67"/>
      <c r="B840" s="63"/>
      <c r="C840" s="64"/>
      <c r="D840" s="64"/>
      <c r="E840" s="64"/>
      <c r="F840" s="64"/>
      <c r="G840" s="65"/>
      <c r="H840" s="66"/>
    </row>
    <row r="841" s="48" customFormat="1" ht="15.75" spans="1:8">
      <c r="A841" s="67"/>
      <c r="B841" s="63"/>
      <c r="C841" s="64"/>
      <c r="D841" s="64"/>
      <c r="E841" s="64"/>
      <c r="F841" s="64"/>
      <c r="G841" s="65"/>
      <c r="H841" s="66"/>
    </row>
    <row r="842" s="48" customFormat="1" ht="15.75" spans="1:8">
      <c r="A842" s="67"/>
      <c r="B842" s="63"/>
      <c r="C842" s="64"/>
      <c r="D842" s="64"/>
      <c r="E842" s="64"/>
      <c r="F842" s="64"/>
      <c r="G842" s="65"/>
      <c r="H842" s="66"/>
    </row>
    <row r="843" s="48" customFormat="1" ht="15.75" spans="1:8">
      <c r="A843" s="67"/>
      <c r="B843" s="63"/>
      <c r="C843" s="64"/>
      <c r="D843" s="64"/>
      <c r="E843" s="64"/>
      <c r="F843" s="64"/>
      <c r="G843" s="65"/>
      <c r="H843" s="66"/>
    </row>
    <row r="844" s="48" customFormat="1" ht="15.75" spans="1:8">
      <c r="A844" s="67"/>
      <c r="B844" s="63"/>
      <c r="C844" s="64"/>
      <c r="D844" s="64"/>
      <c r="E844" s="64"/>
      <c r="F844" s="64"/>
      <c r="G844" s="65"/>
      <c r="H844" s="66"/>
    </row>
    <row r="845" s="48" customFormat="1" ht="15.75" spans="1:8">
      <c r="A845" s="67"/>
      <c r="B845" s="63"/>
      <c r="C845" s="64"/>
      <c r="D845" s="64"/>
      <c r="E845" s="64"/>
      <c r="F845" s="64"/>
      <c r="G845" s="65"/>
      <c r="H845" s="66"/>
    </row>
    <row r="846" s="48" customFormat="1" ht="15.75" spans="1:8">
      <c r="A846" s="67"/>
      <c r="B846" s="63"/>
      <c r="C846" s="64"/>
      <c r="D846" s="64"/>
      <c r="E846" s="64"/>
      <c r="F846" s="64"/>
      <c r="G846" s="65"/>
      <c r="H846" s="66"/>
    </row>
    <row r="847" s="48" customFormat="1" ht="15.75" spans="1:8">
      <c r="A847" s="67"/>
      <c r="B847" s="63"/>
      <c r="C847" s="64"/>
      <c r="D847" s="64"/>
      <c r="E847" s="64"/>
      <c r="F847" s="64"/>
      <c r="G847" s="65"/>
      <c r="H847" s="66"/>
    </row>
    <row r="848" s="48" customFormat="1" ht="15.75" spans="1:8">
      <c r="A848" s="67"/>
      <c r="B848" s="63"/>
      <c r="C848" s="64"/>
      <c r="D848" s="64"/>
      <c r="E848" s="64"/>
      <c r="F848" s="64"/>
      <c r="G848" s="65"/>
      <c r="H848" s="66"/>
    </row>
    <row r="849" s="48" customFormat="1" ht="15.75" spans="1:8">
      <c r="A849" s="67"/>
      <c r="B849" s="63"/>
      <c r="C849" s="64"/>
      <c r="D849" s="64"/>
      <c r="E849" s="64"/>
      <c r="F849" s="64"/>
      <c r="G849" s="65"/>
      <c r="H849" s="66"/>
    </row>
    <row r="850" s="48" customFormat="1" ht="15.75" spans="1:8">
      <c r="A850" s="67"/>
      <c r="B850" s="63"/>
      <c r="C850" s="64"/>
      <c r="D850" s="64"/>
      <c r="E850" s="64"/>
      <c r="F850" s="64"/>
      <c r="G850" s="65"/>
      <c r="H850" s="66"/>
    </row>
    <row r="851" s="48" customFormat="1" ht="15.75" spans="1:8">
      <c r="A851" s="67"/>
      <c r="B851" s="63"/>
      <c r="C851" s="64"/>
      <c r="D851" s="64"/>
      <c r="E851" s="64"/>
      <c r="F851" s="64"/>
      <c r="G851" s="65"/>
      <c r="H851" s="66"/>
    </row>
    <row r="852" s="48" customFormat="1" ht="15.75" spans="1:8">
      <c r="A852" s="67"/>
      <c r="B852" s="63"/>
      <c r="C852" s="64"/>
      <c r="D852" s="64"/>
      <c r="E852" s="64"/>
      <c r="F852" s="64"/>
      <c r="G852" s="65"/>
      <c r="H852" s="66"/>
    </row>
    <row r="853" s="48" customFormat="1" ht="15.75" spans="1:8">
      <c r="A853" s="67"/>
      <c r="B853" s="63"/>
      <c r="C853" s="64"/>
      <c r="D853" s="64"/>
      <c r="E853" s="64"/>
      <c r="F853" s="64"/>
      <c r="G853" s="65"/>
      <c r="H853" s="66"/>
    </row>
    <row r="854" s="48" customFormat="1" ht="15.75" spans="1:8">
      <c r="A854" s="67"/>
      <c r="B854" s="63"/>
      <c r="C854" s="64"/>
      <c r="D854" s="64"/>
      <c r="E854" s="64"/>
      <c r="F854" s="64"/>
      <c r="G854" s="65"/>
      <c r="H854" s="66"/>
    </row>
    <row r="855" s="48" customFormat="1" ht="15.75" spans="1:8">
      <c r="A855" s="67"/>
      <c r="B855" s="63"/>
      <c r="C855" s="64"/>
      <c r="D855" s="64"/>
      <c r="E855" s="64"/>
      <c r="F855" s="64"/>
      <c r="G855" s="65"/>
      <c r="H855" s="66"/>
    </row>
    <row r="856" s="48" customFormat="1" ht="15.75" spans="1:8">
      <c r="A856" s="67"/>
      <c r="B856" s="63"/>
      <c r="C856" s="64"/>
      <c r="D856" s="64"/>
      <c r="E856" s="64"/>
      <c r="F856" s="64"/>
      <c r="G856" s="65"/>
      <c r="H856" s="66"/>
    </row>
    <row r="857" s="48" customFormat="1" ht="15.75" spans="1:8">
      <c r="A857" s="67"/>
      <c r="B857" s="63"/>
      <c r="C857" s="64"/>
      <c r="D857" s="64"/>
      <c r="E857" s="64"/>
      <c r="F857" s="64"/>
      <c r="G857" s="65"/>
      <c r="H857" s="66"/>
    </row>
    <row r="858" s="48" customFormat="1" ht="15.75" spans="1:8">
      <c r="A858" s="67"/>
      <c r="B858" s="63"/>
      <c r="C858" s="64"/>
      <c r="D858" s="64"/>
      <c r="E858" s="64"/>
      <c r="F858" s="64"/>
      <c r="G858" s="65"/>
      <c r="H858" s="66"/>
    </row>
    <row r="859" s="48" customFormat="1" ht="15.75" spans="1:8">
      <c r="A859" s="67"/>
      <c r="B859" s="63"/>
      <c r="C859" s="64"/>
      <c r="D859" s="64"/>
      <c r="E859" s="64"/>
      <c r="F859" s="64"/>
      <c r="G859" s="65"/>
      <c r="H859" s="66"/>
    </row>
    <row r="860" s="48" customFormat="1" ht="15.75" spans="1:8">
      <c r="A860" s="67"/>
      <c r="B860" s="63"/>
      <c r="C860" s="64"/>
      <c r="D860" s="64"/>
      <c r="E860" s="64"/>
      <c r="F860" s="64"/>
      <c r="G860" s="65"/>
      <c r="H860" s="66"/>
    </row>
    <row r="861" s="48" customFormat="1" ht="15.75" spans="1:8">
      <c r="A861" s="67"/>
      <c r="B861" s="63"/>
      <c r="C861" s="64"/>
      <c r="D861" s="64"/>
      <c r="E861" s="64"/>
      <c r="F861" s="64"/>
      <c r="G861" s="65"/>
      <c r="H861" s="66"/>
    </row>
    <row r="862" s="48" customFormat="1" ht="15.75" spans="1:8">
      <c r="A862" s="67"/>
      <c r="B862" s="63"/>
      <c r="C862" s="64"/>
      <c r="D862" s="64"/>
      <c r="E862" s="64"/>
      <c r="F862" s="64"/>
      <c r="G862" s="65"/>
      <c r="H862" s="66"/>
    </row>
    <row r="863" s="48" customFormat="1" ht="15.75" spans="1:8">
      <c r="A863" s="67"/>
      <c r="B863" s="63"/>
      <c r="C863" s="64"/>
      <c r="D863" s="64"/>
      <c r="E863" s="64"/>
      <c r="F863" s="64"/>
      <c r="G863" s="65"/>
      <c r="H863" s="66"/>
    </row>
    <row r="864" s="48" customFormat="1" ht="15.75" spans="1:8">
      <c r="A864" s="67"/>
      <c r="B864" s="63"/>
      <c r="C864" s="64"/>
      <c r="D864" s="64"/>
      <c r="E864" s="64"/>
      <c r="F864" s="64"/>
      <c r="G864" s="65"/>
      <c r="H864" s="66"/>
    </row>
    <row r="865" s="48" customFormat="1" ht="15.75" spans="1:8">
      <c r="A865" s="67"/>
      <c r="B865" s="63"/>
      <c r="C865" s="64"/>
      <c r="D865" s="64"/>
      <c r="E865" s="64"/>
      <c r="F865" s="64"/>
      <c r="G865" s="65"/>
      <c r="H865" s="66"/>
    </row>
    <row r="866" s="48" customFormat="1" ht="15.75" spans="1:8">
      <c r="A866" s="67"/>
      <c r="B866" s="63"/>
      <c r="C866" s="64"/>
      <c r="D866" s="64"/>
      <c r="E866" s="64"/>
      <c r="F866" s="64"/>
      <c r="G866" s="65"/>
      <c r="H866" s="66"/>
    </row>
    <row r="867" s="48" customFormat="1" ht="15.75" spans="1:8">
      <c r="A867" s="67"/>
      <c r="B867" s="63"/>
      <c r="C867" s="64"/>
      <c r="D867" s="64"/>
      <c r="E867" s="64"/>
      <c r="F867" s="64"/>
      <c r="G867" s="65"/>
      <c r="H867" s="66"/>
    </row>
    <row r="868" s="48" customFormat="1" ht="15.75" spans="1:8">
      <c r="A868" s="67"/>
      <c r="B868" s="63"/>
      <c r="C868" s="64"/>
      <c r="D868" s="64"/>
      <c r="E868" s="64"/>
      <c r="F868" s="64"/>
      <c r="G868" s="65"/>
      <c r="H868" s="66"/>
    </row>
    <row r="869" s="48" customFormat="1" ht="15.75" spans="1:8">
      <c r="A869" s="67"/>
      <c r="B869" s="63"/>
      <c r="C869" s="64"/>
      <c r="D869" s="64"/>
      <c r="E869" s="64"/>
      <c r="F869" s="64"/>
      <c r="G869" s="65"/>
      <c r="H869" s="66"/>
    </row>
    <row r="870" s="48" customFormat="1" ht="15.75" spans="1:8">
      <c r="A870" s="67"/>
      <c r="B870" s="63"/>
      <c r="C870" s="64"/>
      <c r="D870" s="64"/>
      <c r="E870" s="64"/>
      <c r="F870" s="64"/>
      <c r="G870" s="65"/>
      <c r="H870" s="66"/>
    </row>
    <row r="871" s="48" customFormat="1" ht="15.75" spans="1:8">
      <c r="A871" s="67"/>
      <c r="B871" s="63"/>
      <c r="C871" s="64"/>
      <c r="D871" s="64"/>
      <c r="E871" s="64"/>
      <c r="F871" s="64"/>
      <c r="G871" s="65"/>
      <c r="H871" s="66"/>
    </row>
    <row r="872" s="48" customFormat="1" ht="15.75" spans="1:8">
      <c r="A872" s="67"/>
      <c r="B872" s="63"/>
      <c r="C872" s="64"/>
      <c r="D872" s="64"/>
      <c r="E872" s="64"/>
      <c r="F872" s="64"/>
      <c r="G872" s="65"/>
      <c r="H872" s="66"/>
    </row>
    <row r="873" s="48" customFormat="1" ht="15.75" spans="1:8">
      <c r="A873" s="67"/>
      <c r="B873" s="63"/>
      <c r="C873" s="64"/>
      <c r="D873" s="64"/>
      <c r="E873" s="64"/>
      <c r="F873" s="64"/>
      <c r="G873" s="65"/>
      <c r="H873" s="66"/>
    </row>
    <row r="874" s="48" customFormat="1" ht="15.75" spans="1:8">
      <c r="A874" s="67"/>
      <c r="B874" s="63"/>
      <c r="C874" s="64"/>
      <c r="D874" s="64"/>
      <c r="E874" s="64"/>
      <c r="F874" s="64"/>
      <c r="G874" s="65"/>
      <c r="H874" s="66"/>
    </row>
    <row r="875" s="48" customFormat="1" ht="15.75" spans="1:8">
      <c r="A875" s="67"/>
      <c r="B875" s="63"/>
      <c r="C875" s="64"/>
      <c r="D875" s="64"/>
      <c r="E875" s="64"/>
      <c r="F875" s="64"/>
      <c r="G875" s="65"/>
      <c r="H875" s="66"/>
    </row>
    <row r="876" s="48" customFormat="1" ht="15.75" spans="1:8">
      <c r="A876" s="67"/>
      <c r="B876" s="63"/>
      <c r="C876" s="64"/>
      <c r="D876" s="64"/>
      <c r="E876" s="64"/>
      <c r="F876" s="64"/>
      <c r="G876" s="65"/>
      <c r="H876" s="66"/>
    </row>
    <row r="877" s="48" customFormat="1" ht="15.75" spans="1:8">
      <c r="A877" s="67"/>
      <c r="B877" s="63"/>
      <c r="C877" s="64"/>
      <c r="D877" s="64"/>
      <c r="E877" s="64"/>
      <c r="F877" s="64"/>
      <c r="G877" s="65"/>
      <c r="H877" s="66"/>
    </row>
    <row r="878" s="48" customFormat="1" ht="15.75" spans="1:8">
      <c r="A878" s="67"/>
      <c r="B878" s="63"/>
      <c r="C878" s="64"/>
      <c r="D878" s="64"/>
      <c r="E878" s="64"/>
      <c r="F878" s="64"/>
      <c r="G878" s="65"/>
      <c r="H878" s="66"/>
    </row>
    <row r="879" s="48" customFormat="1" ht="15.75" spans="1:8">
      <c r="A879" s="67"/>
      <c r="B879" s="63"/>
      <c r="C879" s="64"/>
      <c r="D879" s="64"/>
      <c r="E879" s="64"/>
      <c r="F879" s="64"/>
      <c r="G879" s="65"/>
      <c r="H879" s="66"/>
    </row>
    <row r="880" s="48" customFormat="1" ht="15.75" spans="1:8">
      <c r="A880" s="67"/>
      <c r="B880" s="63"/>
      <c r="C880" s="64"/>
      <c r="D880" s="64"/>
      <c r="E880" s="64"/>
      <c r="F880" s="64"/>
      <c r="G880" s="65"/>
      <c r="H880" s="66"/>
    </row>
    <row r="881" s="48" customFormat="1" ht="15.75" spans="1:8">
      <c r="A881" s="67"/>
      <c r="B881" s="63"/>
      <c r="C881" s="64"/>
      <c r="D881" s="64"/>
      <c r="E881" s="64"/>
      <c r="F881" s="64"/>
      <c r="G881" s="65"/>
      <c r="H881" s="66"/>
    </row>
    <row r="882" s="48" customFormat="1" ht="15.75" spans="1:8">
      <c r="A882" s="67"/>
      <c r="B882" s="63"/>
      <c r="C882" s="64"/>
      <c r="D882" s="64"/>
      <c r="E882" s="64"/>
      <c r="F882" s="64"/>
      <c r="G882" s="65"/>
      <c r="H882" s="66"/>
    </row>
    <row r="883" s="48" customFormat="1" ht="15.75" spans="1:8">
      <c r="A883" s="67"/>
      <c r="B883" s="63"/>
      <c r="C883" s="64"/>
      <c r="D883" s="64"/>
      <c r="E883" s="64"/>
      <c r="F883" s="64"/>
      <c r="G883" s="65"/>
      <c r="H883" s="66"/>
    </row>
    <row r="884" s="48" customFormat="1" ht="15.75" spans="1:8">
      <c r="A884" s="67"/>
      <c r="B884" s="63"/>
      <c r="C884" s="64"/>
      <c r="D884" s="64"/>
      <c r="E884" s="64"/>
      <c r="F884" s="64"/>
      <c r="G884" s="65"/>
      <c r="H884" s="66"/>
    </row>
    <row r="885" s="48" customFormat="1" ht="15.75" spans="1:8">
      <c r="A885" s="67"/>
      <c r="B885" s="63"/>
      <c r="C885" s="64"/>
      <c r="D885" s="64"/>
      <c r="E885" s="64"/>
      <c r="F885" s="64"/>
      <c r="G885" s="65"/>
      <c r="H885" s="66"/>
    </row>
    <row r="886" s="48" customFormat="1" ht="15.75" spans="1:8">
      <c r="A886" s="67"/>
      <c r="B886" s="63"/>
      <c r="C886" s="64"/>
      <c r="D886" s="64"/>
      <c r="E886" s="64"/>
      <c r="F886" s="64"/>
      <c r="G886" s="65"/>
      <c r="H886" s="66"/>
    </row>
    <row r="887" s="48" customFormat="1" ht="15.75" spans="1:8">
      <c r="A887" s="67"/>
      <c r="B887" s="63"/>
      <c r="C887" s="64"/>
      <c r="D887" s="64"/>
      <c r="E887" s="64"/>
      <c r="F887" s="64"/>
      <c r="G887" s="65"/>
      <c r="H887" s="66"/>
    </row>
    <row r="888" s="48" customFormat="1" ht="15.75" spans="1:8">
      <c r="A888" s="67"/>
      <c r="B888" s="63"/>
      <c r="C888" s="64"/>
      <c r="D888" s="64"/>
      <c r="E888" s="64"/>
      <c r="F888" s="64"/>
      <c r="G888" s="65"/>
      <c r="H888" s="66"/>
    </row>
    <row r="889" s="48" customFormat="1" ht="15.75" spans="1:8">
      <c r="A889" s="67"/>
      <c r="B889" s="63"/>
      <c r="C889" s="64"/>
      <c r="D889" s="64"/>
      <c r="E889" s="64"/>
      <c r="F889" s="64"/>
      <c r="G889" s="65"/>
      <c r="H889" s="66"/>
    </row>
    <row r="890" s="48" customFormat="1" ht="15.75" spans="1:8">
      <c r="A890" s="67"/>
      <c r="B890" s="63"/>
      <c r="C890" s="64"/>
      <c r="D890" s="64"/>
      <c r="E890" s="64"/>
      <c r="F890" s="64"/>
      <c r="G890" s="65"/>
      <c r="H890" s="66"/>
    </row>
    <row r="891" s="48" customFormat="1" ht="15.75" spans="1:8">
      <c r="A891" s="67"/>
      <c r="B891" s="63"/>
      <c r="C891" s="64"/>
      <c r="D891" s="64"/>
      <c r="E891" s="64"/>
      <c r="F891" s="64"/>
      <c r="G891" s="65"/>
      <c r="H891" s="66"/>
    </row>
    <row r="892" s="48" customFormat="1" ht="15.75" spans="1:8">
      <c r="A892" s="67"/>
      <c r="B892" s="63"/>
      <c r="C892" s="64"/>
      <c r="D892" s="64"/>
      <c r="E892" s="64"/>
      <c r="F892" s="64"/>
      <c r="G892" s="65"/>
      <c r="H892" s="66"/>
    </row>
    <row r="893" s="48" customFormat="1" ht="15.75" spans="1:8">
      <c r="A893" s="67"/>
      <c r="B893" s="63"/>
      <c r="C893" s="64"/>
      <c r="D893" s="64"/>
      <c r="E893" s="64"/>
      <c r="F893" s="64"/>
      <c r="G893" s="65"/>
      <c r="H893" s="66"/>
    </row>
    <row r="894" s="48" customFormat="1" ht="15.75" spans="1:8">
      <c r="A894" s="67"/>
      <c r="B894" s="63"/>
      <c r="C894" s="64"/>
      <c r="D894" s="64"/>
      <c r="E894" s="64"/>
      <c r="F894" s="64"/>
      <c r="G894" s="65"/>
      <c r="H894" s="66"/>
    </row>
    <row r="895" s="48" customFormat="1" ht="15.75" spans="1:8">
      <c r="A895" s="67"/>
      <c r="B895" s="63"/>
      <c r="C895" s="64"/>
      <c r="D895" s="64"/>
      <c r="E895" s="64"/>
      <c r="F895" s="64"/>
      <c r="G895" s="65"/>
      <c r="H895" s="66"/>
    </row>
    <row r="896" s="48" customFormat="1" ht="15.75" spans="1:8">
      <c r="A896" s="67"/>
      <c r="B896" s="63"/>
      <c r="C896" s="64"/>
      <c r="D896" s="64"/>
      <c r="E896" s="64"/>
      <c r="F896" s="64"/>
      <c r="G896" s="65"/>
      <c r="H896" s="66"/>
    </row>
    <row r="897" s="48" customFormat="1" ht="15.75" spans="1:8">
      <c r="A897" s="67"/>
      <c r="B897" s="63"/>
      <c r="C897" s="64"/>
      <c r="D897" s="64"/>
      <c r="E897" s="64"/>
      <c r="F897" s="64"/>
      <c r="G897" s="65"/>
      <c r="H897" s="66"/>
    </row>
    <row r="898" s="48" customFormat="1" ht="15.75" spans="1:8">
      <c r="A898" s="67"/>
      <c r="B898" s="63"/>
      <c r="C898" s="64"/>
      <c r="D898" s="64"/>
      <c r="E898" s="64"/>
      <c r="F898" s="64"/>
      <c r="G898" s="65"/>
      <c r="H898" s="66"/>
    </row>
    <row r="899" s="48" customFormat="1" ht="15.75" spans="1:8">
      <c r="A899" s="67"/>
      <c r="B899" s="63"/>
      <c r="C899" s="64"/>
      <c r="D899" s="64"/>
      <c r="E899" s="64"/>
      <c r="F899" s="64"/>
      <c r="G899" s="65"/>
      <c r="H899" s="66"/>
    </row>
    <row r="900" s="48" customFormat="1" ht="15.75" spans="1:8">
      <c r="A900" s="67"/>
      <c r="B900" s="63"/>
      <c r="C900" s="64"/>
      <c r="D900" s="64"/>
      <c r="E900" s="64"/>
      <c r="F900" s="64"/>
      <c r="G900" s="65"/>
      <c r="H900" s="66"/>
    </row>
    <row r="901" s="48" customFormat="1" ht="15.75" spans="1:8">
      <c r="A901" s="67"/>
      <c r="B901" s="63"/>
      <c r="C901" s="64"/>
      <c r="D901" s="64"/>
      <c r="E901" s="64"/>
      <c r="F901" s="64"/>
      <c r="G901" s="65"/>
      <c r="H901" s="66"/>
    </row>
    <row r="902" s="48" customFormat="1" ht="15.75" spans="1:8">
      <c r="A902" s="67"/>
      <c r="B902" s="63"/>
      <c r="C902" s="64"/>
      <c r="D902" s="64"/>
      <c r="E902" s="64"/>
      <c r="F902" s="64"/>
      <c r="G902" s="65"/>
      <c r="H902" s="66"/>
    </row>
    <row r="903" s="48" customFormat="1" ht="15.75" spans="1:8">
      <c r="A903" s="67"/>
      <c r="B903" s="63"/>
      <c r="C903" s="64"/>
      <c r="D903" s="64"/>
      <c r="E903" s="64"/>
      <c r="F903" s="64"/>
      <c r="G903" s="65"/>
      <c r="H903" s="66"/>
    </row>
    <row r="904" s="48" customFormat="1" ht="15.75" spans="1:8">
      <c r="A904" s="67"/>
      <c r="B904" s="63"/>
      <c r="C904" s="64"/>
      <c r="D904" s="64"/>
      <c r="E904" s="64"/>
      <c r="F904" s="64"/>
      <c r="G904" s="65"/>
      <c r="H904" s="66"/>
    </row>
    <row r="905" s="48" customFormat="1" ht="15.75" spans="1:8">
      <c r="A905" s="67"/>
      <c r="B905" s="63"/>
      <c r="C905" s="64"/>
      <c r="D905" s="64"/>
      <c r="E905" s="64"/>
      <c r="F905" s="64"/>
      <c r="G905" s="65"/>
      <c r="H905" s="66"/>
    </row>
    <row r="906" s="48" customFormat="1" ht="15.75" spans="1:8">
      <c r="A906" s="67"/>
      <c r="B906" s="63"/>
      <c r="C906" s="64"/>
      <c r="D906" s="64"/>
      <c r="E906" s="64"/>
      <c r="F906" s="64"/>
      <c r="G906" s="65"/>
      <c r="H906" s="66"/>
    </row>
    <row r="907" s="48" customFormat="1" ht="15.75" spans="1:8">
      <c r="A907" s="67"/>
      <c r="B907" s="63"/>
      <c r="C907" s="64"/>
      <c r="D907" s="64"/>
      <c r="E907" s="64"/>
      <c r="F907" s="64"/>
      <c r="G907" s="65"/>
      <c r="H907" s="66"/>
    </row>
    <row r="908" s="48" customFormat="1" ht="15.75" spans="1:8">
      <c r="A908" s="67"/>
      <c r="B908" s="63"/>
      <c r="C908" s="64"/>
      <c r="D908" s="64"/>
      <c r="E908" s="64"/>
      <c r="F908" s="64"/>
      <c r="G908" s="65"/>
      <c r="H908" s="66"/>
    </row>
    <row r="909" s="48" customFormat="1" ht="15.75" spans="1:8">
      <c r="A909" s="67"/>
      <c r="B909" s="63"/>
      <c r="C909" s="64"/>
      <c r="D909" s="64"/>
      <c r="E909" s="64"/>
      <c r="F909" s="64"/>
      <c r="G909" s="65"/>
      <c r="H909" s="66"/>
    </row>
    <row r="910" s="48" customFormat="1" ht="15.75" spans="1:8">
      <c r="A910" s="67"/>
      <c r="B910" s="63"/>
      <c r="C910" s="64"/>
      <c r="D910" s="64"/>
      <c r="E910" s="64"/>
      <c r="F910" s="64"/>
      <c r="G910" s="65"/>
      <c r="H910" s="66"/>
    </row>
    <row r="911" s="48" customFormat="1" ht="15.75" spans="1:8">
      <c r="A911" s="67"/>
      <c r="B911" s="63"/>
      <c r="C911" s="64"/>
      <c r="D911" s="64"/>
      <c r="E911" s="64"/>
      <c r="F911" s="64"/>
      <c r="G911" s="65"/>
      <c r="H911" s="66"/>
    </row>
    <row r="912" s="48" customFormat="1" ht="15.75" spans="1:8">
      <c r="A912" s="67"/>
      <c r="B912" s="63"/>
      <c r="C912" s="64"/>
      <c r="D912" s="64"/>
      <c r="E912" s="64"/>
      <c r="F912" s="64"/>
      <c r="G912" s="65"/>
      <c r="H912" s="66"/>
    </row>
    <row r="913" s="48" customFormat="1" ht="15.75" spans="1:8">
      <c r="A913" s="67"/>
      <c r="B913" s="63"/>
      <c r="C913" s="64"/>
      <c r="D913" s="64"/>
      <c r="E913" s="64"/>
      <c r="F913" s="64"/>
      <c r="G913" s="65"/>
      <c r="H913" s="66"/>
    </row>
    <row r="914" s="48" customFormat="1" ht="15.75" spans="1:8">
      <c r="A914" s="67"/>
      <c r="B914" s="63"/>
      <c r="C914" s="64"/>
      <c r="D914" s="64"/>
      <c r="E914" s="64"/>
      <c r="F914" s="64"/>
      <c r="G914" s="65"/>
      <c r="H914" s="66"/>
    </row>
    <row r="915" s="48" customFormat="1" ht="15.75" spans="1:8">
      <c r="A915" s="67"/>
      <c r="B915" s="63"/>
      <c r="C915" s="64"/>
      <c r="D915" s="64"/>
      <c r="E915" s="64"/>
      <c r="F915" s="64"/>
      <c r="G915" s="65"/>
      <c r="H915" s="66"/>
    </row>
    <row r="916" s="48" customFormat="1" ht="15.75" spans="1:8">
      <c r="A916" s="67"/>
      <c r="B916" s="63"/>
      <c r="C916" s="64"/>
      <c r="D916" s="64"/>
      <c r="E916" s="64"/>
      <c r="F916" s="64"/>
      <c r="G916" s="65"/>
      <c r="H916" s="66"/>
    </row>
    <row r="917" s="48" customFormat="1" ht="15.75" spans="1:8">
      <c r="A917" s="67"/>
      <c r="B917" s="63"/>
      <c r="C917" s="64"/>
      <c r="D917" s="64"/>
      <c r="E917" s="64"/>
      <c r="F917" s="64"/>
      <c r="G917" s="65"/>
      <c r="H917" s="66"/>
    </row>
    <row r="918" s="48" customFormat="1" ht="15.75" spans="1:8">
      <c r="A918" s="67"/>
      <c r="B918" s="63"/>
      <c r="C918" s="64"/>
      <c r="D918" s="64"/>
      <c r="E918" s="64"/>
      <c r="F918" s="64"/>
      <c r="G918" s="65"/>
      <c r="H918" s="66"/>
    </row>
    <row r="919" s="48" customFormat="1" ht="15.75" spans="1:8">
      <c r="A919" s="67"/>
      <c r="B919" s="63"/>
      <c r="C919" s="64"/>
      <c r="D919" s="64"/>
      <c r="E919" s="64"/>
      <c r="F919" s="64"/>
      <c r="G919" s="65"/>
      <c r="H919" s="66"/>
    </row>
    <row r="920" s="48" customFormat="1" ht="15.75" spans="1:8">
      <c r="A920" s="67"/>
      <c r="B920" s="63"/>
      <c r="C920" s="64"/>
      <c r="D920" s="64"/>
      <c r="E920" s="64"/>
      <c r="F920" s="64"/>
      <c r="G920" s="65"/>
      <c r="H920" s="66"/>
    </row>
    <row r="921" s="48" customFormat="1" ht="15.75" spans="1:8">
      <c r="A921" s="67"/>
      <c r="B921" s="63"/>
      <c r="C921" s="64"/>
      <c r="D921" s="64"/>
      <c r="E921" s="64"/>
      <c r="F921" s="64"/>
      <c r="G921" s="65"/>
      <c r="H921" s="66"/>
    </row>
    <row r="922" s="48" customFormat="1" ht="15.75" spans="1:8">
      <c r="A922" s="67"/>
      <c r="B922" s="63"/>
      <c r="C922" s="64"/>
      <c r="D922" s="64"/>
      <c r="E922" s="64"/>
      <c r="F922" s="64"/>
      <c r="G922" s="65"/>
      <c r="H922" s="66"/>
    </row>
    <row r="923" s="48" customFormat="1" ht="15.75" spans="1:8">
      <c r="A923" s="67"/>
      <c r="B923" s="63"/>
      <c r="C923" s="64"/>
      <c r="D923" s="64"/>
      <c r="E923" s="64"/>
      <c r="F923" s="64"/>
      <c r="G923" s="65"/>
      <c r="H923" s="66"/>
    </row>
    <row r="924" s="48" customFormat="1" ht="15.75" spans="1:8">
      <c r="A924" s="67"/>
      <c r="B924" s="63"/>
      <c r="C924" s="64"/>
      <c r="D924" s="64"/>
      <c r="E924" s="64"/>
      <c r="F924" s="64"/>
      <c r="G924" s="65"/>
      <c r="H924" s="66"/>
    </row>
    <row r="925" s="48" customFormat="1" ht="15.75" spans="1:8">
      <c r="A925" s="67"/>
      <c r="B925" s="63"/>
      <c r="C925" s="64"/>
      <c r="D925" s="64"/>
      <c r="E925" s="64"/>
      <c r="F925" s="64"/>
      <c r="G925" s="65"/>
      <c r="H925" s="66"/>
    </row>
    <row r="926" s="48" customFormat="1" ht="15.75" spans="1:8">
      <c r="A926" s="67"/>
      <c r="B926" s="63"/>
      <c r="C926" s="64"/>
      <c r="D926" s="64"/>
      <c r="E926" s="64"/>
      <c r="F926" s="64"/>
      <c r="G926" s="65"/>
      <c r="H926" s="66"/>
    </row>
    <row r="927" s="48" customFormat="1" ht="15.75" spans="1:8">
      <c r="A927" s="67"/>
      <c r="B927" s="63"/>
      <c r="C927" s="64"/>
      <c r="D927" s="64"/>
      <c r="E927" s="64"/>
      <c r="F927" s="64"/>
      <c r="G927" s="65"/>
      <c r="H927" s="66"/>
    </row>
    <row r="928" s="48" customFormat="1" ht="15.75" spans="1:8">
      <c r="A928" s="67"/>
      <c r="B928" s="63"/>
      <c r="C928" s="64"/>
      <c r="D928" s="64"/>
      <c r="E928" s="64"/>
      <c r="F928" s="64"/>
      <c r="G928" s="65"/>
      <c r="H928" s="66"/>
    </row>
    <row r="929" s="48" customFormat="1" ht="15.75" spans="1:8">
      <c r="A929" s="67"/>
      <c r="B929" s="63"/>
      <c r="C929" s="64"/>
      <c r="D929" s="64"/>
      <c r="E929" s="64"/>
      <c r="F929" s="64"/>
      <c r="G929" s="65"/>
      <c r="H929" s="66"/>
    </row>
    <row r="930" s="48" customFormat="1" ht="15.75" spans="1:8">
      <c r="A930" s="67"/>
      <c r="B930" s="63"/>
      <c r="C930" s="64"/>
      <c r="D930" s="64"/>
      <c r="E930" s="64"/>
      <c r="F930" s="64"/>
      <c r="G930" s="65"/>
      <c r="H930" s="66"/>
    </row>
    <row r="931" s="48" customFormat="1" ht="15.75" spans="1:8">
      <c r="A931" s="67"/>
      <c r="B931" s="63"/>
      <c r="C931" s="64"/>
      <c r="D931" s="64"/>
      <c r="E931" s="64"/>
      <c r="F931" s="64"/>
      <c r="G931" s="65"/>
      <c r="H931" s="66"/>
    </row>
    <row r="932" s="48" customFormat="1" ht="15.75" spans="1:8">
      <c r="A932" s="67"/>
      <c r="B932" s="63"/>
      <c r="C932" s="64"/>
      <c r="D932" s="64"/>
      <c r="E932" s="64"/>
      <c r="F932" s="64"/>
      <c r="G932" s="65"/>
      <c r="H932" s="66"/>
    </row>
    <row r="933" s="48" customFormat="1" ht="15.75" spans="1:8">
      <c r="A933" s="67"/>
      <c r="B933" s="63"/>
      <c r="C933" s="64"/>
      <c r="D933" s="64"/>
      <c r="E933" s="64"/>
      <c r="F933" s="64"/>
      <c r="G933" s="65"/>
      <c r="H933" s="66"/>
    </row>
    <row r="934" s="48" customFormat="1" ht="15.75" spans="1:8">
      <c r="A934" s="67"/>
      <c r="B934" s="63"/>
      <c r="C934" s="64"/>
      <c r="D934" s="64"/>
      <c r="E934" s="64"/>
      <c r="F934" s="64"/>
      <c r="G934" s="65"/>
      <c r="H934" s="66"/>
    </row>
    <row r="935" s="48" customFormat="1" ht="15.75" spans="1:8">
      <c r="A935" s="67"/>
      <c r="B935" s="63"/>
      <c r="C935" s="64"/>
      <c r="D935" s="64"/>
      <c r="E935" s="64"/>
      <c r="F935" s="64"/>
      <c r="G935" s="65"/>
      <c r="H935" s="66"/>
    </row>
    <row r="936" s="48" customFormat="1" ht="15.75" spans="1:8">
      <c r="A936" s="67"/>
      <c r="B936" s="63"/>
      <c r="C936" s="64"/>
      <c r="D936" s="64"/>
      <c r="E936" s="64"/>
      <c r="F936" s="64"/>
      <c r="G936" s="65"/>
      <c r="H936" s="66"/>
    </row>
    <row r="937" s="48" customFormat="1" ht="15.75" spans="1:8">
      <c r="A937" s="67"/>
      <c r="B937" s="63"/>
      <c r="C937" s="64"/>
      <c r="D937" s="64"/>
      <c r="E937" s="64"/>
      <c r="F937" s="64"/>
      <c r="G937" s="65"/>
      <c r="H937" s="66"/>
    </row>
    <row r="938" s="48" customFormat="1" ht="15.75" spans="1:8">
      <c r="A938" s="67"/>
      <c r="B938" s="63"/>
      <c r="C938" s="64"/>
      <c r="D938" s="64"/>
      <c r="E938" s="64"/>
      <c r="F938" s="64"/>
      <c r="G938" s="65"/>
      <c r="H938" s="66"/>
    </row>
    <row r="939" s="48" customFormat="1" ht="15.75" spans="1:8">
      <c r="A939" s="67"/>
      <c r="B939" s="63"/>
      <c r="C939" s="64"/>
      <c r="D939" s="64"/>
      <c r="E939" s="64"/>
      <c r="F939" s="64"/>
      <c r="G939" s="65"/>
      <c r="H939" s="66"/>
    </row>
    <row r="940" s="48" customFormat="1" ht="15.75" spans="1:8">
      <c r="A940" s="67"/>
      <c r="B940" s="63"/>
      <c r="C940" s="64"/>
      <c r="D940" s="64"/>
      <c r="E940" s="64"/>
      <c r="F940" s="64"/>
      <c r="G940" s="65"/>
      <c r="H940" s="66"/>
    </row>
    <row r="941" s="48" customFormat="1" ht="15.75" spans="1:8">
      <c r="A941" s="67"/>
      <c r="B941" s="63"/>
      <c r="C941" s="64"/>
      <c r="D941" s="64"/>
      <c r="E941" s="64"/>
      <c r="F941" s="64"/>
      <c r="G941" s="65"/>
      <c r="H941" s="66"/>
    </row>
    <row r="942" s="48" customFormat="1" ht="15.75" spans="1:8">
      <c r="A942" s="67"/>
      <c r="B942" s="63"/>
      <c r="C942" s="64"/>
      <c r="D942" s="64"/>
      <c r="E942" s="64"/>
      <c r="F942" s="64"/>
      <c r="G942" s="65"/>
      <c r="H942" s="66"/>
    </row>
    <row r="943" s="48" customFormat="1" ht="15.75" spans="1:8">
      <c r="A943" s="67"/>
      <c r="B943" s="63"/>
      <c r="C943" s="64"/>
      <c r="D943" s="64"/>
      <c r="E943" s="64"/>
      <c r="F943" s="64"/>
      <c r="G943" s="65"/>
      <c r="H943" s="66"/>
    </row>
    <row r="944" s="48" customFormat="1" ht="15.75" spans="1:8">
      <c r="A944" s="67"/>
      <c r="B944" s="63"/>
      <c r="C944" s="64"/>
      <c r="D944" s="64"/>
      <c r="E944" s="64"/>
      <c r="F944" s="64"/>
      <c r="G944" s="65"/>
      <c r="H944" s="66"/>
    </row>
    <row r="945" s="48" customFormat="1" ht="15.75" spans="1:8">
      <c r="A945" s="67"/>
      <c r="B945" s="63"/>
      <c r="C945" s="64"/>
      <c r="D945" s="64"/>
      <c r="E945" s="64"/>
      <c r="F945" s="64"/>
      <c r="G945" s="65"/>
      <c r="H945" s="66"/>
    </row>
    <row r="946" s="48" customFormat="1" ht="15.75" spans="1:8">
      <c r="A946" s="67"/>
      <c r="B946" s="63"/>
      <c r="C946" s="64"/>
      <c r="D946" s="64"/>
      <c r="E946" s="64"/>
      <c r="F946" s="64"/>
      <c r="G946" s="65"/>
      <c r="H946" s="66"/>
    </row>
    <row r="947" s="48" customFormat="1" ht="15.75" spans="1:8">
      <c r="A947" s="67"/>
      <c r="B947" s="63"/>
      <c r="C947" s="64"/>
      <c r="D947" s="64"/>
      <c r="E947" s="64"/>
      <c r="F947" s="64"/>
      <c r="G947" s="65"/>
      <c r="H947" s="66"/>
    </row>
    <row r="948" s="48" customFormat="1" ht="15.75" spans="1:8">
      <c r="A948" s="67"/>
      <c r="B948" s="63"/>
      <c r="C948" s="64"/>
      <c r="D948" s="64"/>
      <c r="E948" s="64"/>
      <c r="F948" s="64"/>
      <c r="G948" s="65"/>
      <c r="H948" s="66"/>
    </row>
    <row r="949" s="48" customFormat="1" ht="15.75" spans="1:8">
      <c r="A949" s="67"/>
      <c r="B949" s="63"/>
      <c r="C949" s="64"/>
      <c r="D949" s="64"/>
      <c r="E949" s="64"/>
      <c r="F949" s="64"/>
      <c r="G949" s="65"/>
      <c r="H949" s="66"/>
    </row>
    <row r="950" s="48" customFormat="1" ht="15.75" spans="1:8">
      <c r="A950" s="67"/>
      <c r="B950" s="63"/>
      <c r="C950" s="64"/>
      <c r="D950" s="64"/>
      <c r="E950" s="64"/>
      <c r="F950" s="64"/>
      <c r="G950" s="65"/>
      <c r="H950" s="66"/>
    </row>
    <row r="951" s="48" customFormat="1" ht="15.75" spans="1:8">
      <c r="A951" s="67"/>
      <c r="B951" s="63"/>
      <c r="C951" s="64"/>
      <c r="D951" s="64"/>
      <c r="E951" s="64"/>
      <c r="F951" s="64"/>
      <c r="G951" s="65"/>
      <c r="H951" s="66"/>
    </row>
    <row r="952" s="48" customFormat="1" ht="15.75" spans="1:8">
      <c r="A952" s="67"/>
      <c r="B952" s="63"/>
      <c r="C952" s="64"/>
      <c r="D952" s="64"/>
      <c r="E952" s="64"/>
      <c r="F952" s="64"/>
      <c r="G952" s="65"/>
      <c r="H952" s="66"/>
    </row>
    <row r="953" s="48" customFormat="1" ht="15.75" spans="1:8">
      <c r="A953" s="67"/>
      <c r="B953" s="63"/>
      <c r="C953" s="64"/>
      <c r="D953" s="64"/>
      <c r="E953" s="64"/>
      <c r="F953" s="64"/>
      <c r="G953" s="65"/>
      <c r="H953" s="66"/>
    </row>
    <row r="954" s="48" customFormat="1" ht="15.75" spans="1:8">
      <c r="A954" s="67"/>
      <c r="B954" s="63"/>
      <c r="C954" s="64"/>
      <c r="D954" s="64"/>
      <c r="E954" s="64"/>
      <c r="F954" s="64"/>
      <c r="G954" s="65"/>
      <c r="H954" s="66"/>
    </row>
    <row r="955" s="48" customFormat="1" ht="15.75" spans="1:8">
      <c r="A955" s="67"/>
      <c r="B955" s="63"/>
      <c r="C955" s="64"/>
      <c r="D955" s="64"/>
      <c r="E955" s="64"/>
      <c r="F955" s="64"/>
      <c r="G955" s="65"/>
      <c r="H955" s="66"/>
    </row>
    <row r="956" s="48" customFormat="1" ht="15.75" spans="1:8">
      <c r="A956" s="67"/>
      <c r="B956" s="63"/>
      <c r="C956" s="64"/>
      <c r="D956" s="64"/>
      <c r="E956" s="64"/>
      <c r="F956" s="64"/>
      <c r="G956" s="65"/>
      <c r="H956" s="66"/>
    </row>
    <row r="957" s="48" customFormat="1" ht="15.75" spans="1:8">
      <c r="A957" s="67"/>
      <c r="B957" s="63"/>
      <c r="C957" s="64"/>
      <c r="D957" s="64"/>
      <c r="E957" s="64"/>
      <c r="F957" s="64"/>
      <c r="G957" s="65"/>
      <c r="H957" s="66"/>
    </row>
    <row r="958" s="48" customFormat="1" ht="15.75" spans="1:8">
      <c r="A958" s="67"/>
      <c r="B958" s="63"/>
      <c r="C958" s="64"/>
      <c r="D958" s="64"/>
      <c r="E958" s="64"/>
      <c r="F958" s="64"/>
      <c r="G958" s="65"/>
      <c r="H958" s="66"/>
    </row>
    <row r="959" s="48" customFormat="1" ht="15.75" spans="1:8">
      <c r="A959" s="67"/>
      <c r="B959" s="63"/>
      <c r="C959" s="64"/>
      <c r="D959" s="64"/>
      <c r="E959" s="64"/>
      <c r="F959" s="64"/>
      <c r="G959" s="65"/>
      <c r="H959" s="66"/>
    </row>
    <row r="960" s="48" customFormat="1" ht="15.75" spans="1:8">
      <c r="A960" s="67"/>
      <c r="B960" s="63"/>
      <c r="C960" s="64"/>
      <c r="D960" s="64"/>
      <c r="E960" s="64"/>
      <c r="F960" s="64"/>
      <c r="G960" s="65"/>
      <c r="H960" s="66"/>
    </row>
    <row r="961" s="48" customFormat="1" ht="15.75" spans="1:8">
      <c r="A961" s="67"/>
      <c r="B961" s="63"/>
      <c r="C961" s="64"/>
      <c r="D961" s="64"/>
      <c r="E961" s="64"/>
      <c r="F961" s="64"/>
      <c r="G961" s="65"/>
      <c r="H961" s="66"/>
    </row>
    <row r="962" s="48" customFormat="1" ht="15.75" spans="1:8">
      <c r="A962" s="67"/>
      <c r="B962" s="63"/>
      <c r="C962" s="64"/>
      <c r="D962" s="64"/>
      <c r="E962" s="64"/>
      <c r="F962" s="64"/>
      <c r="G962" s="65"/>
      <c r="H962" s="66"/>
    </row>
    <row r="963" s="48" customFormat="1" ht="15.75" spans="1:8">
      <c r="A963" s="67"/>
      <c r="B963" s="63"/>
      <c r="C963" s="64"/>
      <c r="D963" s="64"/>
      <c r="E963" s="64"/>
      <c r="F963" s="64"/>
      <c r="G963" s="65"/>
      <c r="H963" s="66"/>
    </row>
    <row r="964" s="48" customFormat="1" ht="15.75" spans="1:8">
      <c r="A964" s="67"/>
      <c r="B964" s="63"/>
      <c r="C964" s="64"/>
      <c r="D964" s="64"/>
      <c r="E964" s="64"/>
      <c r="F964" s="64"/>
      <c r="G964" s="65"/>
      <c r="H964" s="66"/>
    </row>
    <row r="965" s="48" customFormat="1" ht="15.75" spans="1:8">
      <c r="A965" s="67"/>
      <c r="B965" s="63"/>
      <c r="C965" s="64"/>
      <c r="D965" s="64"/>
      <c r="E965" s="64"/>
      <c r="F965" s="64"/>
      <c r="G965" s="65"/>
      <c r="H965" s="66"/>
    </row>
    <row r="966" s="48" customFormat="1" ht="15.75" spans="1:8">
      <c r="A966" s="67"/>
      <c r="B966" s="63"/>
      <c r="C966" s="64"/>
      <c r="D966" s="64"/>
      <c r="E966" s="64"/>
      <c r="F966" s="64"/>
      <c r="G966" s="65"/>
      <c r="H966" s="66"/>
    </row>
    <row r="967" s="48" customFormat="1" ht="15.75" spans="1:8">
      <c r="A967" s="67"/>
      <c r="B967" s="63"/>
      <c r="C967" s="64"/>
      <c r="D967" s="64"/>
      <c r="E967" s="64"/>
      <c r="F967" s="64"/>
      <c r="G967" s="65"/>
      <c r="H967" s="66"/>
    </row>
    <row r="968" s="48" customFormat="1" ht="15.75" spans="1:8">
      <c r="A968" s="67"/>
      <c r="B968" s="63"/>
      <c r="C968" s="64"/>
      <c r="D968" s="64"/>
      <c r="E968" s="64"/>
      <c r="F968" s="64"/>
      <c r="G968" s="65"/>
      <c r="H968" s="66"/>
    </row>
    <row r="969" s="48" customFormat="1" ht="15.75" spans="1:8">
      <c r="A969" s="67"/>
      <c r="B969" s="63"/>
      <c r="C969" s="64"/>
      <c r="D969" s="64"/>
      <c r="E969" s="64"/>
      <c r="F969" s="64"/>
      <c r="G969" s="65"/>
      <c r="H969" s="66"/>
    </row>
    <row r="970" s="48" customFormat="1" ht="15.75" spans="1:8">
      <c r="A970" s="67"/>
      <c r="B970" s="63"/>
      <c r="C970" s="64"/>
      <c r="D970" s="64"/>
      <c r="E970" s="64"/>
      <c r="F970" s="64"/>
      <c r="G970" s="65"/>
      <c r="H970" s="66"/>
    </row>
    <row r="971" s="48" customFormat="1" ht="15.75" spans="1:8">
      <c r="A971" s="67"/>
      <c r="B971" s="63"/>
      <c r="C971" s="64"/>
      <c r="D971" s="64"/>
      <c r="E971" s="64"/>
      <c r="F971" s="64"/>
      <c r="G971" s="65"/>
      <c r="H971" s="66"/>
    </row>
    <row r="972" s="48" customFormat="1" ht="15.75" spans="1:8">
      <c r="A972" s="67"/>
      <c r="B972" s="63"/>
      <c r="C972" s="64"/>
      <c r="D972" s="64"/>
      <c r="E972" s="64"/>
      <c r="F972" s="64"/>
      <c r="G972" s="65"/>
      <c r="H972" s="66"/>
    </row>
    <row r="973" s="48" customFormat="1" ht="15.75" spans="1:8">
      <c r="A973" s="67"/>
      <c r="B973" s="63"/>
      <c r="C973" s="64"/>
      <c r="D973" s="64"/>
      <c r="E973" s="64"/>
      <c r="F973" s="64"/>
      <c r="G973" s="65"/>
      <c r="H973" s="66"/>
    </row>
    <row r="974" s="48" customFormat="1" ht="15.75" spans="1:8">
      <c r="A974" s="67"/>
      <c r="B974" s="63"/>
      <c r="C974" s="64"/>
      <c r="D974" s="64"/>
      <c r="E974" s="64"/>
      <c r="F974" s="64"/>
      <c r="G974" s="65"/>
      <c r="H974" s="66"/>
    </row>
    <row r="975" s="48" customFormat="1" ht="15.75" spans="1:8">
      <c r="A975" s="67"/>
      <c r="B975" s="63"/>
      <c r="C975" s="64"/>
      <c r="D975" s="64"/>
      <c r="E975" s="64"/>
      <c r="F975" s="64"/>
      <c r="G975" s="65"/>
      <c r="H975" s="66"/>
    </row>
    <row r="976" s="48" customFormat="1" ht="15.75" spans="1:8">
      <c r="A976" s="67"/>
      <c r="B976" s="63"/>
      <c r="C976" s="64"/>
      <c r="D976" s="64"/>
      <c r="E976" s="64"/>
      <c r="F976" s="64"/>
      <c r="G976" s="65"/>
      <c r="H976" s="66"/>
    </row>
    <row r="977" s="48" customFormat="1" ht="15.75" spans="1:8">
      <c r="A977" s="67"/>
      <c r="B977" s="63"/>
      <c r="C977" s="64"/>
      <c r="D977" s="64"/>
      <c r="E977" s="64"/>
      <c r="F977" s="64"/>
      <c r="G977" s="65"/>
      <c r="H977" s="66"/>
    </row>
    <row r="978" s="48" customFormat="1" ht="15.75" spans="1:8">
      <c r="A978" s="67"/>
      <c r="B978" s="63"/>
      <c r="C978" s="64"/>
      <c r="D978" s="64"/>
      <c r="E978" s="64"/>
      <c r="F978" s="64"/>
      <c r="G978" s="65"/>
      <c r="H978" s="66"/>
    </row>
    <row r="979" s="48" customFormat="1" ht="15.75" spans="1:8">
      <c r="A979" s="67"/>
      <c r="B979" s="63"/>
      <c r="C979" s="64"/>
      <c r="D979" s="64"/>
      <c r="E979" s="64"/>
      <c r="F979" s="64"/>
      <c r="G979" s="65"/>
      <c r="H979" s="66"/>
    </row>
    <row r="980" s="48" customFormat="1" ht="15.75" spans="1:8">
      <c r="A980" s="67"/>
      <c r="B980" s="63"/>
      <c r="C980" s="64"/>
      <c r="D980" s="64"/>
      <c r="E980" s="64"/>
      <c r="F980" s="64"/>
      <c r="G980" s="65"/>
      <c r="H980" s="66"/>
    </row>
    <row r="981" s="48" customFormat="1" ht="15.75" spans="1:8">
      <c r="A981" s="67"/>
      <c r="B981" s="63"/>
      <c r="C981" s="64"/>
      <c r="D981" s="64"/>
      <c r="E981" s="64"/>
      <c r="F981" s="64"/>
      <c r="G981" s="65"/>
      <c r="H981" s="66"/>
    </row>
    <row r="982" s="48" customFormat="1" ht="15.75" spans="1:8">
      <c r="A982" s="67"/>
      <c r="B982" s="63"/>
      <c r="C982" s="64"/>
      <c r="D982" s="64"/>
      <c r="E982" s="64"/>
      <c r="F982" s="64"/>
      <c r="G982" s="65"/>
      <c r="H982" s="66"/>
    </row>
    <row r="983" s="48" customFormat="1" ht="15.75" spans="1:8">
      <c r="A983" s="67"/>
      <c r="B983" s="63"/>
      <c r="C983" s="64"/>
      <c r="D983" s="64"/>
      <c r="E983" s="64"/>
      <c r="F983" s="64"/>
      <c r="G983" s="65"/>
      <c r="H983" s="66"/>
    </row>
    <row r="984" s="48" customFormat="1" ht="15.75" spans="1:8">
      <c r="A984" s="67"/>
      <c r="B984" s="63"/>
      <c r="C984" s="64"/>
      <c r="D984" s="64"/>
      <c r="E984" s="64"/>
      <c r="F984" s="64"/>
      <c r="G984" s="65"/>
      <c r="H984" s="66"/>
    </row>
    <row r="985" s="48" customFormat="1" ht="15.75" spans="1:8">
      <c r="A985" s="67"/>
      <c r="B985" s="63"/>
      <c r="C985" s="64"/>
      <c r="D985" s="64"/>
      <c r="E985" s="64"/>
      <c r="F985" s="64"/>
      <c r="G985" s="65"/>
      <c r="H985" s="66"/>
    </row>
    <row r="986" s="48" customFormat="1" ht="15.75" spans="1:8">
      <c r="A986" s="67"/>
      <c r="B986" s="63"/>
      <c r="C986" s="64"/>
      <c r="D986" s="64"/>
      <c r="E986" s="64"/>
      <c r="F986" s="64"/>
      <c r="G986" s="65"/>
      <c r="H986" s="66"/>
    </row>
    <row r="987" s="48" customFormat="1" ht="15.75" spans="1:8">
      <c r="A987" s="67"/>
      <c r="B987" s="63"/>
      <c r="C987" s="64"/>
      <c r="D987" s="64"/>
      <c r="E987" s="64"/>
      <c r="F987" s="64"/>
      <c r="G987" s="65"/>
      <c r="H987" s="66"/>
    </row>
    <row r="988" s="48" customFormat="1" ht="15.75" spans="1:8">
      <c r="A988" s="67"/>
      <c r="B988" s="63"/>
      <c r="C988" s="64"/>
      <c r="D988" s="64"/>
      <c r="E988" s="64"/>
      <c r="F988" s="64"/>
      <c r="G988" s="65"/>
      <c r="H988" s="66"/>
    </row>
    <row r="989" s="48" customFormat="1" ht="15.75" spans="1:8">
      <c r="A989" s="67"/>
      <c r="B989" s="63"/>
      <c r="C989" s="64"/>
      <c r="D989" s="64"/>
      <c r="E989" s="64"/>
      <c r="F989" s="64"/>
      <c r="G989" s="65"/>
      <c r="H989" s="66"/>
    </row>
    <row r="990" s="48" customFormat="1" ht="15.75" spans="1:8">
      <c r="A990" s="67"/>
      <c r="B990" s="63"/>
      <c r="C990" s="64"/>
      <c r="D990" s="64"/>
      <c r="E990" s="64"/>
      <c r="F990" s="64"/>
      <c r="G990" s="65"/>
      <c r="H990" s="66"/>
    </row>
    <row r="991" s="48" customFormat="1" ht="15.75" spans="1:8">
      <c r="A991" s="67"/>
      <c r="B991" s="63"/>
      <c r="C991" s="64"/>
      <c r="D991" s="64"/>
      <c r="E991" s="64"/>
      <c r="F991" s="64"/>
      <c r="G991" s="65"/>
      <c r="H991" s="66"/>
    </row>
    <row r="992" s="48" customFormat="1" ht="15.75" spans="1:8">
      <c r="A992" s="67"/>
      <c r="B992" s="63"/>
      <c r="C992" s="64"/>
      <c r="D992" s="64"/>
      <c r="E992" s="64"/>
      <c r="F992" s="64"/>
      <c r="G992" s="65"/>
      <c r="H992" s="66"/>
    </row>
    <row r="993" s="48" customFormat="1" ht="15.75" spans="1:8">
      <c r="A993" s="67"/>
      <c r="B993" s="63"/>
      <c r="C993" s="64"/>
      <c r="D993" s="64"/>
      <c r="E993" s="64"/>
      <c r="F993" s="64"/>
      <c r="G993" s="65"/>
      <c r="H993" s="66"/>
    </row>
    <row r="994" s="48" customFormat="1" ht="15.75" spans="1:8">
      <c r="A994" s="67"/>
      <c r="B994" s="63"/>
      <c r="C994" s="64"/>
      <c r="D994" s="64"/>
      <c r="E994" s="64"/>
      <c r="F994" s="64"/>
      <c r="G994" s="65"/>
      <c r="H994" s="66"/>
    </row>
    <row r="995" s="48" customFormat="1" ht="15.75" spans="1:8">
      <c r="A995" s="67"/>
      <c r="B995" s="63"/>
      <c r="C995" s="64"/>
      <c r="D995" s="64"/>
      <c r="E995" s="64"/>
      <c r="F995" s="64"/>
      <c r="G995" s="65"/>
      <c r="H995" s="66"/>
    </row>
    <row r="996" s="48" customFormat="1" ht="15.75" spans="1:8">
      <c r="A996" s="67"/>
      <c r="B996" s="63"/>
      <c r="C996" s="64"/>
      <c r="D996" s="64"/>
      <c r="E996" s="64"/>
      <c r="F996" s="64"/>
      <c r="G996" s="65"/>
      <c r="H996" s="66"/>
    </row>
    <row r="997" s="48" customFormat="1" ht="15.75" spans="1:8">
      <c r="A997" s="67"/>
      <c r="B997" s="63"/>
      <c r="C997" s="64"/>
      <c r="D997" s="64"/>
      <c r="E997" s="64"/>
      <c r="F997" s="64"/>
      <c r="G997" s="65"/>
      <c r="H997" s="66"/>
    </row>
    <row r="998" s="48" customFormat="1" ht="15.75" spans="1:8">
      <c r="A998" s="67"/>
      <c r="B998" s="63"/>
      <c r="C998" s="64"/>
      <c r="D998" s="64"/>
      <c r="E998" s="64"/>
      <c r="F998" s="64"/>
      <c r="G998" s="65"/>
      <c r="H998" s="66"/>
    </row>
    <row r="999" s="48" customFormat="1" ht="15.75" spans="1:8">
      <c r="A999" s="67"/>
      <c r="B999" s="63"/>
      <c r="C999" s="64"/>
      <c r="D999" s="64"/>
      <c r="E999" s="64"/>
      <c r="F999" s="64"/>
      <c r="G999" s="65"/>
      <c r="H999" s="66"/>
    </row>
    <row r="1000" s="48" customFormat="1" ht="15.75" spans="1:8">
      <c r="A1000" s="67"/>
      <c r="B1000" s="63"/>
      <c r="C1000" s="64"/>
      <c r="D1000" s="64"/>
      <c r="E1000" s="64"/>
      <c r="F1000" s="64"/>
      <c r="G1000" s="65"/>
      <c r="H1000" s="66"/>
    </row>
    <row r="1001" s="48" customFormat="1" ht="15.75" spans="1:8">
      <c r="A1001" s="67"/>
      <c r="B1001" s="63"/>
      <c r="C1001" s="64"/>
      <c r="D1001" s="64"/>
      <c r="E1001" s="64"/>
      <c r="F1001" s="64"/>
      <c r="G1001" s="65"/>
      <c r="H1001" s="66"/>
    </row>
    <row r="1002" s="48" customFormat="1" ht="15.75" spans="1:8">
      <c r="A1002" s="67"/>
      <c r="B1002" s="63"/>
      <c r="C1002" s="64"/>
      <c r="D1002" s="64"/>
      <c r="E1002" s="64"/>
      <c r="F1002" s="64"/>
      <c r="G1002" s="65"/>
      <c r="H1002" s="66"/>
    </row>
    <row r="1003" s="48" customFormat="1" ht="15.75" spans="1:8">
      <c r="A1003" s="67"/>
      <c r="B1003" s="63"/>
      <c r="C1003" s="64"/>
      <c r="D1003" s="64"/>
      <c r="E1003" s="64"/>
      <c r="F1003" s="64"/>
      <c r="G1003" s="65"/>
      <c r="H1003" s="66"/>
    </row>
    <row r="1004" s="48" customFormat="1" ht="15.75" spans="1:8">
      <c r="A1004" s="67"/>
      <c r="B1004" s="63"/>
      <c r="C1004" s="64"/>
      <c r="D1004" s="64"/>
      <c r="E1004" s="64"/>
      <c r="F1004" s="64"/>
      <c r="G1004" s="65"/>
      <c r="H1004" s="66"/>
    </row>
    <row r="1005" s="48" customFormat="1" ht="15.75" spans="1:8">
      <c r="A1005" s="67"/>
      <c r="B1005" s="63"/>
      <c r="C1005" s="64"/>
      <c r="D1005" s="64"/>
      <c r="E1005" s="64"/>
      <c r="F1005" s="64"/>
      <c r="G1005" s="65"/>
      <c r="H1005" s="66"/>
    </row>
    <row r="1006" s="48" customFormat="1" ht="15.75" spans="1:8">
      <c r="A1006" s="67"/>
      <c r="B1006" s="63"/>
      <c r="C1006" s="64"/>
      <c r="D1006" s="64"/>
      <c r="E1006" s="64"/>
      <c r="F1006" s="64"/>
      <c r="G1006" s="65"/>
      <c r="H1006" s="66"/>
    </row>
    <row r="1007" s="48" customFormat="1" ht="15.75" spans="1:8">
      <c r="A1007" s="67"/>
      <c r="B1007" s="63"/>
      <c r="C1007" s="64"/>
      <c r="D1007" s="64"/>
      <c r="E1007" s="64"/>
      <c r="F1007" s="64"/>
      <c r="G1007" s="65"/>
      <c r="H1007" s="66"/>
    </row>
    <row r="1008" s="48" customFormat="1" ht="15.75" spans="1:8">
      <c r="A1008" s="67"/>
      <c r="B1008" s="63"/>
      <c r="C1008" s="64"/>
      <c r="D1008" s="64"/>
      <c r="E1008" s="64"/>
      <c r="F1008" s="64"/>
      <c r="G1008" s="65"/>
      <c r="H1008" s="66"/>
    </row>
    <row r="1009" s="48" customFormat="1" ht="15.75" spans="1:8">
      <c r="A1009" s="67"/>
      <c r="B1009" s="63"/>
      <c r="C1009" s="64"/>
      <c r="D1009" s="64"/>
      <c r="E1009" s="64"/>
      <c r="F1009" s="64"/>
      <c r="G1009" s="65"/>
      <c r="H1009" s="66"/>
    </row>
    <row r="1010" s="48" customFormat="1" ht="15.75" spans="1:8">
      <c r="A1010" s="67"/>
      <c r="B1010" s="63"/>
      <c r="C1010" s="64"/>
      <c r="D1010" s="64"/>
      <c r="E1010" s="64"/>
      <c r="F1010" s="64"/>
      <c r="G1010" s="65"/>
      <c r="H1010" s="66"/>
    </row>
    <row r="1011" s="48" customFormat="1" ht="15.75" spans="1:8">
      <c r="A1011" s="67"/>
      <c r="B1011" s="63"/>
      <c r="C1011" s="64"/>
      <c r="D1011" s="64"/>
      <c r="E1011" s="64"/>
      <c r="F1011" s="64"/>
      <c r="G1011" s="65"/>
      <c r="H1011" s="66"/>
    </row>
    <row r="1012" s="48" customFormat="1" ht="15.75" spans="1:8">
      <c r="A1012" s="67"/>
      <c r="B1012" s="63"/>
      <c r="C1012" s="64"/>
      <c r="D1012" s="64"/>
      <c r="E1012" s="64"/>
      <c r="F1012" s="64"/>
      <c r="G1012" s="65"/>
      <c r="H1012" s="66"/>
    </row>
    <row r="1013" s="48" customFormat="1" ht="15.75" spans="1:8">
      <c r="A1013" s="67"/>
      <c r="B1013" s="63"/>
      <c r="C1013" s="64"/>
      <c r="D1013" s="64"/>
      <c r="E1013" s="64"/>
      <c r="F1013" s="64"/>
      <c r="G1013" s="65"/>
      <c r="H1013" s="66"/>
    </row>
    <row r="1014" s="48" customFormat="1" ht="15.75" spans="1:8">
      <c r="A1014" s="67"/>
      <c r="B1014" s="63"/>
      <c r="C1014" s="64"/>
      <c r="D1014" s="64"/>
      <c r="E1014" s="64"/>
      <c r="F1014" s="64"/>
      <c r="G1014" s="65"/>
      <c r="H1014" s="66"/>
    </row>
    <row r="1015" s="48" customFormat="1" ht="15.75" spans="1:8">
      <c r="A1015" s="67"/>
      <c r="B1015" s="63"/>
      <c r="C1015" s="64"/>
      <c r="D1015" s="64"/>
      <c r="E1015" s="64"/>
      <c r="F1015" s="64"/>
      <c r="G1015" s="65"/>
      <c r="H1015" s="66"/>
    </row>
    <row r="1016" s="48" customFormat="1" ht="15.75" spans="1:8">
      <c r="A1016" s="67"/>
      <c r="B1016" s="63"/>
      <c r="C1016" s="64"/>
      <c r="D1016" s="64"/>
      <c r="E1016" s="64"/>
      <c r="F1016" s="64"/>
      <c r="G1016" s="65"/>
      <c r="H1016" s="66"/>
    </row>
    <row r="1017" s="48" customFormat="1" ht="15.75" spans="1:8">
      <c r="A1017" s="67"/>
      <c r="B1017" s="63"/>
      <c r="C1017" s="64"/>
      <c r="D1017" s="64"/>
      <c r="E1017" s="64"/>
      <c r="F1017" s="64"/>
      <c r="G1017" s="65"/>
      <c r="H1017" s="66"/>
    </row>
    <row r="1018" s="48" customFormat="1" ht="15.75" spans="1:8">
      <c r="A1018" s="67"/>
      <c r="B1018" s="63"/>
      <c r="C1018" s="64"/>
      <c r="D1018" s="64"/>
      <c r="E1018" s="64"/>
      <c r="F1018" s="64"/>
      <c r="G1018" s="65"/>
      <c r="H1018" s="66"/>
    </row>
    <row r="1019" s="48" customFormat="1" ht="15.75" spans="1:8">
      <c r="A1019" s="67"/>
      <c r="B1019" s="63"/>
      <c r="C1019" s="64"/>
      <c r="D1019" s="64"/>
      <c r="E1019" s="64"/>
      <c r="F1019" s="64"/>
      <c r="G1019" s="65"/>
      <c r="H1019" s="66"/>
    </row>
    <row r="1020" s="48" customFormat="1" ht="15.75" spans="1:8">
      <c r="A1020" s="67"/>
      <c r="B1020" s="63"/>
      <c r="C1020" s="64"/>
      <c r="D1020" s="64"/>
      <c r="E1020" s="64"/>
      <c r="F1020" s="64"/>
      <c r="G1020" s="65"/>
      <c r="H1020" s="66"/>
    </row>
    <row r="1021" s="48" customFormat="1" ht="15.75" spans="1:8">
      <c r="A1021" s="67"/>
      <c r="B1021" s="63"/>
      <c r="C1021" s="64"/>
      <c r="D1021" s="64"/>
      <c r="E1021" s="64"/>
      <c r="F1021" s="64"/>
      <c r="G1021" s="65"/>
      <c r="H1021" s="66"/>
    </row>
    <row r="1022" s="48" customFormat="1" ht="15.75" spans="1:8">
      <c r="A1022" s="67"/>
      <c r="B1022" s="63"/>
      <c r="C1022" s="64"/>
      <c r="D1022" s="64"/>
      <c r="E1022" s="64"/>
      <c r="F1022" s="64"/>
      <c r="G1022" s="65"/>
      <c r="H1022" s="66"/>
    </row>
    <row r="1023" s="48" customFormat="1" ht="15.75" spans="1:8">
      <c r="A1023" s="67"/>
      <c r="B1023" s="63"/>
      <c r="C1023" s="64"/>
      <c r="D1023" s="64"/>
      <c r="E1023" s="64"/>
      <c r="F1023" s="64"/>
      <c r="G1023" s="65"/>
      <c r="H1023" s="66"/>
    </row>
    <row r="1024" s="48" customFormat="1" ht="15.75" spans="1:8">
      <c r="A1024" s="67"/>
      <c r="B1024" s="63"/>
      <c r="C1024" s="64"/>
      <c r="D1024" s="64"/>
      <c r="E1024" s="64"/>
      <c r="F1024" s="64"/>
      <c r="G1024" s="65"/>
      <c r="H1024" s="66"/>
    </row>
    <row r="1025" s="48" customFormat="1" ht="15.75" spans="1:8">
      <c r="A1025" s="67"/>
      <c r="B1025" s="63"/>
      <c r="C1025" s="64"/>
      <c r="D1025" s="64"/>
      <c r="E1025" s="64"/>
      <c r="F1025" s="64"/>
      <c r="G1025" s="65"/>
      <c r="H1025" s="66"/>
    </row>
    <row r="1026" s="48" customFormat="1" ht="15.75" spans="1:8">
      <c r="A1026" s="67"/>
      <c r="B1026" s="63"/>
      <c r="C1026" s="64"/>
      <c r="D1026" s="64"/>
      <c r="E1026" s="64"/>
      <c r="F1026" s="64"/>
      <c r="G1026" s="65"/>
      <c r="H1026" s="66"/>
    </row>
    <row r="1027" s="48" customFormat="1" ht="15.75" spans="1:8">
      <c r="A1027" s="67"/>
      <c r="B1027" s="63"/>
      <c r="C1027" s="64"/>
      <c r="D1027" s="64"/>
      <c r="E1027" s="64"/>
      <c r="F1027" s="64"/>
      <c r="G1027" s="65"/>
      <c r="H1027" s="66"/>
    </row>
    <row r="1028" s="48" customFormat="1" ht="15.75" spans="1:8">
      <c r="A1028" s="67"/>
      <c r="B1028" s="63"/>
      <c r="C1028" s="64"/>
      <c r="D1028" s="64"/>
      <c r="E1028" s="64"/>
      <c r="F1028" s="64"/>
      <c r="G1028" s="65"/>
      <c r="H1028" s="66"/>
    </row>
    <row r="1029" s="48" customFormat="1" ht="15.75" spans="1:8">
      <c r="A1029" s="67"/>
      <c r="B1029" s="63"/>
      <c r="C1029" s="64"/>
      <c r="D1029" s="64"/>
      <c r="E1029" s="64"/>
      <c r="F1029" s="64"/>
      <c r="G1029" s="65"/>
      <c r="H1029" s="66"/>
    </row>
    <row r="1030" s="48" customFormat="1" ht="15.75" spans="1:8">
      <c r="A1030" s="67"/>
      <c r="B1030" s="63"/>
      <c r="C1030" s="64"/>
      <c r="D1030" s="64"/>
      <c r="E1030" s="64"/>
      <c r="F1030" s="64"/>
      <c r="G1030" s="65"/>
      <c r="H1030" s="66"/>
    </row>
    <row r="1031" s="48" customFormat="1" ht="15.75" spans="1:8">
      <c r="A1031" s="67"/>
      <c r="B1031" s="63"/>
      <c r="C1031" s="64"/>
      <c r="D1031" s="64"/>
      <c r="E1031" s="64"/>
      <c r="F1031" s="64"/>
      <c r="G1031" s="65"/>
      <c r="H1031" s="66"/>
    </row>
    <row r="1032" s="48" customFormat="1" ht="15.75" spans="1:8">
      <c r="A1032" s="67"/>
      <c r="B1032" s="63"/>
      <c r="C1032" s="64"/>
      <c r="D1032" s="64"/>
      <c r="E1032" s="64"/>
      <c r="F1032" s="64"/>
      <c r="G1032" s="65"/>
      <c r="H1032" s="66"/>
    </row>
    <row r="1033" s="48" customFormat="1" ht="15.75" spans="1:8">
      <c r="A1033" s="67"/>
      <c r="B1033" s="63"/>
      <c r="C1033" s="64"/>
      <c r="D1033" s="64"/>
      <c r="E1033" s="64"/>
      <c r="F1033" s="64"/>
      <c r="G1033" s="65"/>
      <c r="H1033" s="66"/>
    </row>
    <row r="1034" s="48" customFormat="1" ht="15.75" spans="1:8">
      <c r="A1034" s="67"/>
      <c r="B1034" s="63"/>
      <c r="C1034" s="64"/>
      <c r="D1034" s="64"/>
      <c r="E1034" s="64"/>
      <c r="F1034" s="64"/>
      <c r="G1034" s="65"/>
      <c r="H1034" s="66"/>
    </row>
    <row r="1035" s="48" customFormat="1" ht="15.75" spans="1:8">
      <c r="A1035" s="67"/>
      <c r="B1035" s="63"/>
      <c r="C1035" s="64"/>
      <c r="D1035" s="64"/>
      <c r="E1035" s="64"/>
      <c r="F1035" s="64"/>
      <c r="G1035" s="65"/>
      <c r="H1035" s="66"/>
    </row>
    <row r="1036" s="48" customFormat="1" ht="15.75" spans="1:8">
      <c r="A1036" s="67"/>
      <c r="B1036" s="63"/>
      <c r="C1036" s="64"/>
      <c r="D1036" s="64"/>
      <c r="E1036" s="64"/>
      <c r="F1036" s="64"/>
      <c r="G1036" s="65"/>
      <c r="H1036" s="66"/>
    </row>
    <row r="1037" s="48" customFormat="1" ht="15.75" spans="1:8">
      <c r="A1037" s="67"/>
      <c r="B1037" s="63"/>
      <c r="C1037" s="64"/>
      <c r="D1037" s="64"/>
      <c r="E1037" s="64"/>
      <c r="F1037" s="64"/>
      <c r="G1037" s="65"/>
      <c r="H1037" s="66"/>
    </row>
    <row r="1038" s="48" customFormat="1" ht="15.75" spans="1:8">
      <c r="A1038" s="67"/>
      <c r="B1038" s="63"/>
      <c r="C1038" s="64"/>
      <c r="D1038" s="64"/>
      <c r="E1038" s="64"/>
      <c r="F1038" s="64"/>
      <c r="G1038" s="65"/>
      <c r="H1038" s="66"/>
    </row>
    <row r="1039" s="48" customFormat="1" ht="15.75" spans="1:8">
      <c r="A1039" s="67"/>
      <c r="B1039" s="63"/>
      <c r="C1039" s="64"/>
      <c r="D1039" s="64"/>
      <c r="E1039" s="64"/>
      <c r="F1039" s="64"/>
      <c r="G1039" s="65"/>
      <c r="H1039" s="66"/>
    </row>
    <row r="1040" s="48" customFormat="1" ht="15.75" spans="1:8">
      <c r="A1040" s="67"/>
      <c r="B1040" s="63"/>
      <c r="C1040" s="64"/>
      <c r="D1040" s="64"/>
      <c r="E1040" s="64"/>
      <c r="F1040" s="64"/>
      <c r="G1040" s="65"/>
      <c r="H1040" s="66"/>
    </row>
    <row r="1041" s="48" customFormat="1" ht="15.75" spans="1:8">
      <c r="A1041" s="67"/>
      <c r="B1041" s="63"/>
      <c r="C1041" s="64"/>
      <c r="D1041" s="64"/>
      <c r="E1041" s="64"/>
      <c r="F1041" s="64"/>
      <c r="G1041" s="65"/>
      <c r="H1041" s="66"/>
    </row>
    <row r="1042" s="48" customFormat="1" ht="15.75" spans="1:8">
      <c r="A1042" s="67"/>
      <c r="B1042" s="63"/>
      <c r="C1042" s="64"/>
      <c r="D1042" s="64"/>
      <c r="E1042" s="64"/>
      <c r="F1042" s="64"/>
      <c r="G1042" s="65"/>
      <c r="H1042" s="66"/>
    </row>
    <row r="1043" s="48" customFormat="1" ht="15.75" spans="1:8">
      <c r="A1043" s="67"/>
      <c r="B1043" s="63"/>
      <c r="C1043" s="64"/>
      <c r="D1043" s="64"/>
      <c r="E1043" s="64"/>
      <c r="F1043" s="64"/>
      <c r="G1043" s="65"/>
      <c r="H1043" s="66"/>
    </row>
    <row r="1044" s="48" customFormat="1" ht="15.75" spans="1:8">
      <c r="A1044" s="67"/>
      <c r="B1044" s="63"/>
      <c r="C1044" s="64"/>
      <c r="D1044" s="64"/>
      <c r="E1044" s="64"/>
      <c r="F1044" s="64"/>
      <c r="G1044" s="65"/>
      <c r="H1044" s="66"/>
    </row>
    <row r="1045" s="48" customFormat="1" ht="15.75" spans="1:8">
      <c r="A1045" s="67"/>
      <c r="B1045" s="63"/>
      <c r="C1045" s="64"/>
      <c r="D1045" s="64"/>
      <c r="E1045" s="64"/>
      <c r="F1045" s="64"/>
      <c r="G1045" s="65"/>
      <c r="H1045" s="66"/>
    </row>
    <row r="1046" s="48" customFormat="1" ht="15.75" spans="1:8">
      <c r="A1046" s="67"/>
      <c r="B1046" s="63"/>
      <c r="C1046" s="64"/>
      <c r="D1046" s="64"/>
      <c r="E1046" s="64"/>
      <c r="F1046" s="64"/>
      <c r="G1046" s="65"/>
      <c r="H1046" s="66"/>
    </row>
    <row r="1047" s="48" customFormat="1" ht="15.75" spans="1:8">
      <c r="A1047" s="67"/>
      <c r="B1047" s="63"/>
      <c r="C1047" s="64"/>
      <c r="D1047" s="64"/>
      <c r="E1047" s="64"/>
      <c r="F1047" s="64"/>
      <c r="G1047" s="65"/>
      <c r="H1047" s="66"/>
    </row>
    <row r="1048" s="48" customFormat="1" ht="15.75" spans="1:8">
      <c r="A1048" s="67"/>
      <c r="B1048" s="63"/>
      <c r="C1048" s="64"/>
      <c r="D1048" s="64"/>
      <c r="E1048" s="64"/>
      <c r="F1048" s="64"/>
      <c r="G1048" s="65"/>
      <c r="H1048" s="66"/>
    </row>
    <row r="1049" s="48" customFormat="1" ht="15.75" spans="1:8">
      <c r="A1049" s="67"/>
      <c r="B1049" s="63"/>
      <c r="C1049" s="64"/>
      <c r="D1049" s="64"/>
      <c r="E1049" s="64"/>
      <c r="F1049" s="64"/>
      <c r="G1049" s="65"/>
      <c r="H1049" s="66"/>
    </row>
    <row r="1050" s="48" customFormat="1" ht="15.75" spans="1:8">
      <c r="A1050" s="67"/>
      <c r="B1050" s="63"/>
      <c r="C1050" s="64"/>
      <c r="D1050" s="64"/>
      <c r="E1050" s="64"/>
      <c r="F1050" s="64"/>
      <c r="G1050" s="65"/>
      <c r="H1050" s="66"/>
    </row>
    <row r="1051" s="48" customFormat="1" ht="15.75" spans="1:8">
      <c r="A1051" s="67"/>
      <c r="B1051" s="63"/>
      <c r="C1051" s="64"/>
      <c r="D1051" s="64"/>
      <c r="E1051" s="64"/>
      <c r="F1051" s="64"/>
      <c r="G1051" s="65"/>
      <c r="H1051" s="66"/>
    </row>
    <row r="1052" s="48" customFormat="1" ht="15.75" spans="1:8">
      <c r="A1052" s="67"/>
      <c r="B1052" s="63"/>
      <c r="C1052" s="64"/>
      <c r="D1052" s="64"/>
      <c r="E1052" s="64"/>
      <c r="F1052" s="64"/>
      <c r="G1052" s="65"/>
      <c r="H1052" s="66"/>
    </row>
    <row r="1053" s="48" customFormat="1" ht="15.75" spans="1:8">
      <c r="A1053" s="67"/>
      <c r="B1053" s="63"/>
      <c r="C1053" s="64"/>
      <c r="D1053" s="64"/>
      <c r="E1053" s="64"/>
      <c r="F1053" s="64"/>
      <c r="G1053" s="65"/>
      <c r="H1053" s="66"/>
    </row>
    <row r="1054" s="48" customFormat="1" ht="15.75" spans="1:8">
      <c r="A1054" s="67"/>
      <c r="B1054" s="63"/>
      <c r="C1054" s="64"/>
      <c r="D1054" s="64"/>
      <c r="E1054" s="64"/>
      <c r="F1054" s="64"/>
      <c r="G1054" s="65"/>
      <c r="H1054" s="66"/>
    </row>
    <row r="1055" s="48" customFormat="1" ht="15.75" spans="1:8">
      <c r="A1055" s="67"/>
      <c r="B1055" s="63"/>
      <c r="C1055" s="64"/>
      <c r="D1055" s="64"/>
      <c r="E1055" s="64"/>
      <c r="F1055" s="64"/>
      <c r="G1055" s="65"/>
      <c r="H1055" s="66"/>
    </row>
    <row r="1056" s="48" customFormat="1" ht="15.75" spans="1:8">
      <c r="A1056" s="67"/>
      <c r="B1056" s="63"/>
      <c r="C1056" s="64"/>
      <c r="D1056" s="64"/>
      <c r="E1056" s="64"/>
      <c r="F1056" s="64"/>
      <c r="G1056" s="65"/>
      <c r="H1056" s="66"/>
    </row>
    <row r="1057" s="48" customFormat="1" ht="15.75" spans="1:8">
      <c r="A1057" s="67"/>
      <c r="B1057" s="63"/>
      <c r="C1057" s="64"/>
      <c r="D1057" s="64"/>
      <c r="E1057" s="64"/>
      <c r="F1057" s="64"/>
      <c r="G1057" s="65"/>
      <c r="H1057" s="66"/>
    </row>
    <row r="1058" s="48" customFormat="1" ht="15.75" spans="1:8">
      <c r="A1058" s="67"/>
      <c r="B1058" s="63"/>
      <c r="C1058" s="64"/>
      <c r="D1058" s="64"/>
      <c r="E1058" s="64"/>
      <c r="F1058" s="64"/>
      <c r="G1058" s="65"/>
      <c r="H1058" s="66"/>
    </row>
    <row r="1059" s="48" customFormat="1" ht="15.75" spans="1:8">
      <c r="A1059" s="67"/>
      <c r="B1059" s="63"/>
      <c r="C1059" s="64"/>
      <c r="D1059" s="64"/>
      <c r="E1059" s="64"/>
      <c r="F1059" s="64"/>
      <c r="G1059" s="65"/>
      <c r="H1059" s="66"/>
    </row>
    <row r="1060" s="48" customFormat="1" ht="15.75" spans="1:8">
      <c r="A1060" s="67"/>
      <c r="B1060" s="63"/>
      <c r="C1060" s="64"/>
      <c r="D1060" s="64"/>
      <c r="E1060" s="64"/>
      <c r="F1060" s="64"/>
      <c r="G1060" s="65"/>
      <c r="H1060" s="66"/>
    </row>
    <row r="1061" s="48" customFormat="1" ht="15.75" spans="1:8">
      <c r="A1061" s="67"/>
      <c r="B1061" s="63"/>
      <c r="C1061" s="64"/>
      <c r="D1061" s="64"/>
      <c r="E1061" s="64"/>
      <c r="F1061" s="64"/>
      <c r="G1061" s="65"/>
      <c r="H1061" s="66"/>
    </row>
    <row r="1062" s="48" customFormat="1" ht="15.75" spans="1:8">
      <c r="A1062" s="67"/>
      <c r="B1062" s="63"/>
      <c r="C1062" s="64"/>
      <c r="D1062" s="64"/>
      <c r="E1062" s="64"/>
      <c r="F1062" s="64"/>
      <c r="G1062" s="65"/>
      <c r="H1062" s="66"/>
    </row>
    <row r="1063" s="48" customFormat="1" ht="15.75" spans="1:8">
      <c r="A1063" s="67"/>
      <c r="B1063" s="63"/>
      <c r="C1063" s="64"/>
      <c r="D1063" s="64"/>
      <c r="E1063" s="64"/>
      <c r="F1063" s="64"/>
      <c r="G1063" s="65"/>
      <c r="H1063" s="66"/>
    </row>
    <row r="1064" s="48" customFormat="1" ht="15.75" spans="1:8">
      <c r="A1064" s="67"/>
      <c r="B1064" s="63"/>
      <c r="C1064" s="64"/>
      <c r="D1064" s="64"/>
      <c r="E1064" s="64"/>
      <c r="F1064" s="64"/>
      <c r="G1064" s="65"/>
      <c r="H1064" s="66"/>
    </row>
    <row r="1065" s="48" customFormat="1" ht="15.75" spans="1:8">
      <c r="A1065" s="67"/>
      <c r="B1065" s="63"/>
      <c r="C1065" s="64"/>
      <c r="D1065" s="64"/>
      <c r="E1065" s="64"/>
      <c r="F1065" s="64"/>
      <c r="G1065" s="65"/>
      <c r="H1065" s="66"/>
    </row>
    <row r="1066" s="48" customFormat="1" ht="15.75" spans="1:8">
      <c r="A1066" s="67"/>
      <c r="B1066" s="63"/>
      <c r="C1066" s="64"/>
      <c r="D1066" s="64"/>
      <c r="E1066" s="64"/>
      <c r="F1066" s="64"/>
      <c r="G1066" s="65"/>
      <c r="H1066" s="66"/>
    </row>
    <row r="1067" s="48" customFormat="1" ht="15.75" spans="1:8">
      <c r="A1067" s="67"/>
      <c r="B1067" s="63"/>
      <c r="C1067" s="64"/>
      <c r="D1067" s="64"/>
      <c r="E1067" s="64"/>
      <c r="F1067" s="64"/>
      <c r="G1067" s="65"/>
      <c r="H1067" s="66"/>
    </row>
    <row r="1068" s="48" customFormat="1" ht="15.75" spans="1:8">
      <c r="A1068" s="67"/>
      <c r="B1068" s="63"/>
      <c r="C1068" s="64"/>
      <c r="D1068" s="64"/>
      <c r="E1068" s="64"/>
      <c r="F1068" s="64"/>
      <c r="G1068" s="65"/>
      <c r="H1068" s="66"/>
    </row>
    <row r="1069" s="48" customFormat="1" ht="15.75" spans="1:8">
      <c r="A1069" s="67"/>
      <c r="B1069" s="63"/>
      <c r="C1069" s="64"/>
      <c r="D1069" s="64"/>
      <c r="E1069" s="64"/>
      <c r="F1069" s="64"/>
      <c r="G1069" s="65"/>
      <c r="H1069" s="66"/>
    </row>
    <row r="1070" s="48" customFormat="1" ht="15.75" spans="1:8">
      <c r="A1070" s="67"/>
      <c r="B1070" s="63"/>
      <c r="C1070" s="64"/>
      <c r="D1070" s="64"/>
      <c r="E1070" s="64"/>
      <c r="F1070" s="64"/>
      <c r="G1070" s="65"/>
      <c r="H1070" s="66"/>
    </row>
    <row r="1071" s="48" customFormat="1" ht="15.75" spans="1:8">
      <c r="A1071" s="67"/>
      <c r="B1071" s="63"/>
      <c r="C1071" s="64"/>
      <c r="D1071" s="64"/>
      <c r="E1071" s="64"/>
      <c r="F1071" s="64"/>
      <c r="G1071" s="65"/>
      <c r="H1071" s="66"/>
    </row>
    <row r="1072" s="48" customFormat="1" ht="15.75" spans="1:8">
      <c r="A1072" s="67"/>
      <c r="B1072" s="63"/>
      <c r="C1072" s="64"/>
      <c r="D1072" s="64"/>
      <c r="E1072" s="64"/>
      <c r="F1072" s="64"/>
      <c r="G1072" s="65"/>
      <c r="H1072" s="66"/>
    </row>
    <row r="1073" s="48" customFormat="1" ht="15.75" spans="1:8">
      <c r="A1073" s="67"/>
      <c r="B1073" s="63"/>
      <c r="C1073" s="64"/>
      <c r="D1073" s="64"/>
      <c r="E1073" s="64"/>
      <c r="F1073" s="64"/>
      <c r="G1073" s="65"/>
      <c r="H1073" s="66"/>
    </row>
    <row r="1074" s="48" customFormat="1" ht="15.75" spans="1:8">
      <c r="A1074" s="67"/>
      <c r="B1074" s="63"/>
      <c r="C1074" s="64"/>
      <c r="D1074" s="64"/>
      <c r="E1074" s="64"/>
      <c r="F1074" s="64"/>
      <c r="G1074" s="65"/>
      <c r="H1074" s="66"/>
    </row>
    <row r="1075" s="48" customFormat="1" ht="15.75" spans="1:8">
      <c r="A1075" s="67"/>
      <c r="B1075" s="63"/>
      <c r="C1075" s="64"/>
      <c r="D1075" s="64"/>
      <c r="E1075" s="64"/>
      <c r="F1075" s="64"/>
      <c r="G1075" s="65"/>
      <c r="H1075" s="66"/>
    </row>
    <row r="1076" s="48" customFormat="1" ht="15.75" spans="1:8">
      <c r="A1076" s="67"/>
      <c r="B1076" s="63"/>
      <c r="C1076" s="64"/>
      <c r="D1076" s="64"/>
      <c r="E1076" s="64"/>
      <c r="F1076" s="64"/>
      <c r="G1076" s="65"/>
      <c r="H1076" s="66"/>
    </row>
    <row r="1077" s="48" customFormat="1" ht="15.75" spans="1:8">
      <c r="A1077" s="67"/>
      <c r="B1077" s="63"/>
      <c r="C1077" s="64"/>
      <c r="D1077" s="64"/>
      <c r="E1077" s="64"/>
      <c r="F1077" s="64"/>
      <c r="G1077" s="65"/>
      <c r="H1077" s="66"/>
    </row>
    <row r="1078" s="48" customFormat="1" ht="15.75" spans="1:8">
      <c r="A1078" s="67"/>
      <c r="B1078" s="63"/>
      <c r="C1078" s="64"/>
      <c r="D1078" s="64"/>
      <c r="E1078" s="64"/>
      <c r="F1078" s="64"/>
      <c r="G1078" s="65"/>
      <c r="H1078" s="66"/>
    </row>
    <row r="1079" s="48" customFormat="1" ht="15.75" spans="1:8">
      <c r="A1079" s="67"/>
      <c r="B1079" s="63"/>
      <c r="C1079" s="64"/>
      <c r="D1079" s="64"/>
      <c r="E1079" s="64"/>
      <c r="F1079" s="64"/>
      <c r="G1079" s="65"/>
      <c r="H1079" s="66"/>
    </row>
    <row r="1080" s="48" customFormat="1" ht="15.75" spans="1:8">
      <c r="A1080" s="67"/>
      <c r="B1080" s="63"/>
      <c r="C1080" s="64"/>
      <c r="D1080" s="64"/>
      <c r="E1080" s="64"/>
      <c r="F1080" s="64"/>
      <c r="G1080" s="65"/>
      <c r="H1080" s="66"/>
    </row>
    <row r="1081" s="48" customFormat="1" ht="15.75" spans="1:8">
      <c r="A1081" s="67"/>
      <c r="B1081" s="63"/>
      <c r="C1081" s="64"/>
      <c r="D1081" s="64"/>
      <c r="E1081" s="64"/>
      <c r="F1081" s="64"/>
      <c r="G1081" s="65"/>
      <c r="H1081" s="66"/>
    </row>
    <row r="1082" s="48" customFormat="1" ht="15.75" spans="1:8">
      <c r="A1082" s="67"/>
      <c r="B1082" s="63"/>
      <c r="C1082" s="64"/>
      <c r="D1082" s="64"/>
      <c r="E1082" s="64"/>
      <c r="F1082" s="64"/>
      <c r="G1082" s="65"/>
      <c r="H1082" s="66"/>
    </row>
    <row r="1083" s="48" customFormat="1" ht="15.75" spans="1:8">
      <c r="A1083" s="67"/>
      <c r="B1083" s="63"/>
      <c r="C1083" s="64"/>
      <c r="D1083" s="64"/>
      <c r="E1083" s="64"/>
      <c r="F1083" s="64"/>
      <c r="G1083" s="65"/>
      <c r="H1083" s="66"/>
    </row>
    <row r="1084" s="48" customFormat="1" ht="15.75" spans="1:8">
      <c r="A1084" s="67"/>
      <c r="B1084" s="63"/>
      <c r="C1084" s="64"/>
      <c r="D1084" s="64"/>
      <c r="E1084" s="64"/>
      <c r="F1084" s="64"/>
      <c r="G1084" s="65"/>
      <c r="H1084" s="66"/>
    </row>
    <row r="1085" s="48" customFormat="1" ht="15.75" spans="1:8">
      <c r="A1085" s="67"/>
      <c r="B1085" s="63"/>
      <c r="C1085" s="64"/>
      <c r="D1085" s="64"/>
      <c r="E1085" s="64"/>
      <c r="F1085" s="64"/>
      <c r="G1085" s="65"/>
      <c r="H1085" s="66"/>
    </row>
    <row r="1086" s="48" customFormat="1" ht="15.75" spans="1:8">
      <c r="A1086" s="67"/>
      <c r="B1086" s="63"/>
      <c r="C1086" s="64"/>
      <c r="D1086" s="64"/>
      <c r="E1086" s="64"/>
      <c r="F1086" s="64"/>
      <c r="G1086" s="65"/>
      <c r="H1086" s="66"/>
    </row>
    <row r="1087" s="48" customFormat="1" ht="15.75" spans="1:8">
      <c r="A1087" s="67"/>
      <c r="B1087" s="63"/>
      <c r="C1087" s="64"/>
      <c r="D1087" s="64"/>
      <c r="E1087" s="64"/>
      <c r="F1087" s="64"/>
      <c r="G1087" s="65"/>
      <c r="H1087" s="66"/>
    </row>
    <row r="1088" s="48" customFormat="1" ht="15.75" spans="1:8">
      <c r="A1088" s="67"/>
      <c r="B1088" s="63"/>
      <c r="C1088" s="64"/>
      <c r="D1088" s="64"/>
      <c r="E1088" s="64"/>
      <c r="F1088" s="64"/>
      <c r="G1088" s="65"/>
      <c r="H1088" s="66"/>
    </row>
    <row r="1089" s="48" customFormat="1" ht="15.75" spans="1:8">
      <c r="A1089" s="67"/>
      <c r="B1089" s="63"/>
      <c r="C1089" s="64"/>
      <c r="D1089" s="64"/>
      <c r="E1089" s="64"/>
      <c r="F1089" s="64"/>
      <c r="G1089" s="65"/>
      <c r="H1089" s="66"/>
    </row>
    <row r="1090" s="48" customFormat="1" ht="15.75" spans="1:8">
      <c r="A1090" s="67"/>
      <c r="B1090" s="63"/>
      <c r="C1090" s="64"/>
      <c r="D1090" s="64"/>
      <c r="E1090" s="64"/>
      <c r="F1090" s="64"/>
      <c r="G1090" s="65"/>
      <c r="H1090" s="66"/>
    </row>
    <row r="1091" s="48" customFormat="1" ht="15.75" spans="1:8">
      <c r="A1091" s="67"/>
      <c r="B1091" s="63"/>
      <c r="C1091" s="64"/>
      <c r="D1091" s="64"/>
      <c r="E1091" s="64"/>
      <c r="F1091" s="64"/>
      <c r="G1091" s="65"/>
      <c r="H1091" s="66"/>
    </row>
    <row r="1092" s="48" customFormat="1" ht="15.75" spans="1:8">
      <c r="A1092" s="67"/>
      <c r="B1092" s="63"/>
      <c r="C1092" s="64"/>
      <c r="D1092" s="64"/>
      <c r="E1092" s="64"/>
      <c r="F1092" s="64"/>
      <c r="G1092" s="65"/>
      <c r="H1092" s="66"/>
    </row>
    <row r="1093" s="48" customFormat="1" ht="15.75" spans="1:8">
      <c r="A1093" s="67"/>
      <c r="B1093" s="63"/>
      <c r="C1093" s="64"/>
      <c r="D1093" s="64"/>
      <c r="E1093" s="64"/>
      <c r="F1093" s="64"/>
      <c r="G1093" s="65"/>
      <c r="H1093" s="66"/>
    </row>
    <row r="1094" s="48" customFormat="1" ht="15.75" spans="1:8">
      <c r="A1094" s="67"/>
      <c r="B1094" s="63"/>
      <c r="C1094" s="64"/>
      <c r="D1094" s="64"/>
      <c r="E1094" s="64"/>
      <c r="F1094" s="64"/>
      <c r="G1094" s="65"/>
      <c r="H1094" s="66"/>
    </row>
    <row r="1095" s="48" customFormat="1" ht="15.75" spans="1:8">
      <c r="A1095" s="67"/>
      <c r="B1095" s="63"/>
      <c r="C1095" s="64"/>
      <c r="D1095" s="64"/>
      <c r="E1095" s="64"/>
      <c r="F1095" s="64"/>
      <c r="G1095" s="65"/>
      <c r="H1095" s="66"/>
    </row>
    <row r="1096" s="48" customFormat="1" ht="15.75" spans="1:8">
      <c r="A1096" s="67"/>
      <c r="B1096" s="63"/>
      <c r="C1096" s="64"/>
      <c r="D1096" s="64"/>
      <c r="E1096" s="64"/>
      <c r="F1096" s="64"/>
      <c r="G1096" s="65"/>
      <c r="H1096" s="66"/>
    </row>
    <row r="1097" s="48" customFormat="1" ht="15.75" spans="1:8">
      <c r="A1097" s="67"/>
      <c r="B1097" s="63"/>
      <c r="C1097" s="64"/>
      <c r="D1097" s="64"/>
      <c r="E1097" s="64"/>
      <c r="F1097" s="64"/>
      <c r="G1097" s="65"/>
      <c r="H1097" s="66"/>
    </row>
    <row r="1098" s="48" customFormat="1" ht="15.75" spans="1:8">
      <c r="A1098" s="67"/>
      <c r="B1098" s="63"/>
      <c r="C1098" s="64"/>
      <c r="D1098" s="64"/>
      <c r="E1098" s="64"/>
      <c r="F1098" s="64"/>
      <c r="G1098" s="65"/>
      <c r="H1098" s="66"/>
    </row>
    <row r="1099" s="48" customFormat="1" ht="15.75" spans="1:8">
      <c r="A1099" s="67"/>
      <c r="B1099" s="63"/>
      <c r="C1099" s="64"/>
      <c r="D1099" s="64"/>
      <c r="E1099" s="64"/>
      <c r="F1099" s="64"/>
      <c r="G1099" s="65"/>
      <c r="H1099" s="66"/>
    </row>
    <row r="1100" s="48" customFormat="1" ht="15.75" spans="1:8">
      <c r="A1100" s="67"/>
      <c r="B1100" s="63"/>
      <c r="C1100" s="64"/>
      <c r="D1100" s="64"/>
      <c r="E1100" s="64"/>
      <c r="F1100" s="64"/>
      <c r="G1100" s="65"/>
      <c r="H1100" s="66"/>
    </row>
    <row r="1101" s="48" customFormat="1" ht="15.75" spans="1:8">
      <c r="A1101" s="67"/>
      <c r="B1101" s="63"/>
      <c r="C1101" s="64"/>
      <c r="D1101" s="64"/>
      <c r="E1101" s="64"/>
      <c r="F1101" s="64"/>
      <c r="G1101" s="65"/>
      <c r="H1101" s="66"/>
    </row>
    <row r="1102" s="48" customFormat="1" ht="15.75" spans="1:8">
      <c r="A1102" s="67"/>
      <c r="B1102" s="63"/>
      <c r="C1102" s="64"/>
      <c r="D1102" s="64"/>
      <c r="E1102" s="64"/>
      <c r="F1102" s="64"/>
      <c r="G1102" s="65"/>
      <c r="H1102" s="66"/>
    </row>
    <row r="1103" s="48" customFormat="1" ht="15.75" spans="1:8">
      <c r="A1103" s="67"/>
      <c r="B1103" s="63"/>
      <c r="C1103" s="64"/>
      <c r="D1103" s="64"/>
      <c r="E1103" s="64"/>
      <c r="F1103" s="64"/>
      <c r="G1103" s="65"/>
      <c r="H1103" s="66"/>
    </row>
    <row r="1104" s="48" customFormat="1" ht="15.75" spans="1:8">
      <c r="A1104" s="67"/>
      <c r="B1104" s="63"/>
      <c r="C1104" s="64"/>
      <c r="D1104" s="64"/>
      <c r="E1104" s="64"/>
      <c r="F1104" s="64"/>
      <c r="G1104" s="65"/>
      <c r="H1104" s="66"/>
    </row>
    <row r="1105" s="48" customFormat="1" ht="15.75" spans="1:8">
      <c r="A1105" s="67"/>
      <c r="B1105" s="63"/>
      <c r="C1105" s="64"/>
      <c r="D1105" s="64"/>
      <c r="E1105" s="64"/>
      <c r="F1105" s="64"/>
      <c r="G1105" s="65"/>
      <c r="H1105" s="66"/>
    </row>
    <row r="1106" s="48" customFormat="1" ht="15.75" spans="1:8">
      <c r="A1106" s="67"/>
      <c r="B1106" s="63"/>
      <c r="C1106" s="64"/>
      <c r="D1106" s="64"/>
      <c r="E1106" s="64"/>
      <c r="F1106" s="64"/>
      <c r="G1106" s="65"/>
      <c r="H1106" s="66"/>
    </row>
    <row r="1107" s="48" customFormat="1" ht="15.75" spans="1:8">
      <c r="A1107" s="67"/>
      <c r="B1107" s="63"/>
      <c r="C1107" s="64"/>
      <c r="D1107" s="64"/>
      <c r="E1107" s="64"/>
      <c r="F1107" s="64"/>
      <c r="G1107" s="65"/>
      <c r="H1107" s="66"/>
    </row>
    <row r="1108" s="48" customFormat="1" ht="15.75" spans="1:8">
      <c r="A1108" s="67"/>
      <c r="B1108" s="63"/>
      <c r="C1108" s="64"/>
      <c r="D1108" s="64"/>
      <c r="E1108" s="64"/>
      <c r="F1108" s="64"/>
      <c r="G1108" s="65"/>
      <c r="H1108" s="66"/>
    </row>
    <row r="1109" s="48" customFormat="1" ht="15.75" spans="1:8">
      <c r="A1109" s="67"/>
      <c r="B1109" s="63"/>
      <c r="C1109" s="64"/>
      <c r="D1109" s="64"/>
      <c r="E1109" s="64"/>
      <c r="F1109" s="64"/>
      <c r="G1109" s="65"/>
      <c r="H1109" s="66"/>
    </row>
    <row r="1110" s="48" customFormat="1" ht="15.75" spans="1:8">
      <c r="A1110" s="67"/>
      <c r="B1110" s="63"/>
      <c r="C1110" s="64"/>
      <c r="D1110" s="64"/>
      <c r="E1110" s="64"/>
      <c r="F1110" s="64"/>
      <c r="G1110" s="65"/>
      <c r="H1110" s="66"/>
    </row>
    <row r="1111" s="48" customFormat="1" ht="15.75" spans="1:8">
      <c r="A1111" s="67"/>
      <c r="B1111" s="63"/>
      <c r="C1111" s="64"/>
      <c r="D1111" s="64"/>
      <c r="E1111" s="64"/>
      <c r="F1111" s="64"/>
      <c r="G1111" s="65"/>
      <c r="H1111" s="66"/>
    </row>
    <row r="1112" s="48" customFormat="1" ht="15.75" spans="1:8">
      <c r="A1112" s="67"/>
      <c r="B1112" s="63"/>
      <c r="C1112" s="64"/>
      <c r="D1112" s="64"/>
      <c r="E1112" s="64"/>
      <c r="F1112" s="64"/>
      <c r="G1112" s="65"/>
      <c r="H1112" s="66"/>
    </row>
    <row r="1113" s="48" customFormat="1" ht="15.75" spans="1:8">
      <c r="A1113" s="67"/>
      <c r="B1113" s="63"/>
      <c r="C1113" s="64"/>
      <c r="D1113" s="64"/>
      <c r="E1113" s="64"/>
      <c r="F1113" s="64"/>
      <c r="G1113" s="65"/>
      <c r="H1113" s="66"/>
    </row>
    <row r="1114" s="48" customFormat="1" ht="15.75" spans="1:8">
      <c r="A1114" s="67"/>
      <c r="B1114" s="63"/>
      <c r="C1114" s="64"/>
      <c r="D1114" s="64"/>
      <c r="E1114" s="64"/>
      <c r="F1114" s="64"/>
      <c r="G1114" s="65"/>
      <c r="H1114" s="66"/>
    </row>
    <row r="1115" s="48" customFormat="1" ht="15.75" spans="1:8">
      <c r="A1115" s="67"/>
      <c r="B1115" s="63"/>
      <c r="C1115" s="64"/>
      <c r="D1115" s="64"/>
      <c r="E1115" s="64"/>
      <c r="F1115" s="64"/>
      <c r="G1115" s="65"/>
      <c r="H1115" s="66"/>
    </row>
    <row r="1116" s="48" customFormat="1" ht="15.75" spans="1:8">
      <c r="A1116" s="67"/>
      <c r="B1116" s="63"/>
      <c r="C1116" s="64"/>
      <c r="D1116" s="64"/>
      <c r="E1116" s="64"/>
      <c r="F1116" s="64"/>
      <c r="G1116" s="65"/>
      <c r="H1116" s="66"/>
    </row>
    <row r="1117" s="48" customFormat="1" ht="15.75" spans="1:8">
      <c r="A1117" s="67"/>
      <c r="B1117" s="63"/>
      <c r="C1117" s="64"/>
      <c r="D1117" s="64"/>
      <c r="E1117" s="64"/>
      <c r="F1117" s="64"/>
      <c r="G1117" s="65"/>
      <c r="H1117" s="66"/>
    </row>
    <row r="1118" s="48" customFormat="1" ht="15.75" spans="1:8">
      <c r="A1118" s="67"/>
      <c r="B1118" s="63"/>
      <c r="C1118" s="64"/>
      <c r="D1118" s="64"/>
      <c r="E1118" s="64"/>
      <c r="F1118" s="64"/>
      <c r="G1118" s="65"/>
      <c r="H1118" s="66"/>
    </row>
    <row r="1119" s="48" customFormat="1" ht="15.75" spans="1:8">
      <c r="A1119" s="67"/>
      <c r="B1119" s="63"/>
      <c r="C1119" s="64"/>
      <c r="D1119" s="64"/>
      <c r="E1119" s="64"/>
      <c r="F1119" s="64"/>
      <c r="G1119" s="65"/>
      <c r="H1119" s="66"/>
    </row>
    <row r="1120" s="48" customFormat="1" ht="15.75" spans="1:8">
      <c r="A1120" s="67"/>
      <c r="B1120" s="63"/>
      <c r="C1120" s="64"/>
      <c r="D1120" s="64"/>
      <c r="E1120" s="64"/>
      <c r="F1120" s="64"/>
      <c r="G1120" s="65"/>
      <c r="H1120" s="66"/>
    </row>
    <row r="1121" s="48" customFormat="1" ht="15.75" spans="1:8">
      <c r="A1121" s="67"/>
      <c r="B1121" s="63"/>
      <c r="C1121" s="64"/>
      <c r="D1121" s="64"/>
      <c r="E1121" s="64"/>
      <c r="F1121" s="64"/>
      <c r="G1121" s="65"/>
      <c r="H1121" s="66"/>
    </row>
    <row r="1122" s="48" customFormat="1" ht="15.75" spans="1:8">
      <c r="A1122" s="67"/>
      <c r="B1122" s="63"/>
      <c r="C1122" s="64"/>
      <c r="D1122" s="64"/>
      <c r="E1122" s="64"/>
      <c r="F1122" s="64"/>
      <c r="G1122" s="65"/>
      <c r="H1122" s="66"/>
    </row>
    <row r="1123" s="48" customFormat="1" ht="15.75" spans="1:8">
      <c r="A1123" s="67"/>
      <c r="B1123" s="63"/>
      <c r="C1123" s="64"/>
      <c r="D1123" s="64"/>
      <c r="E1123" s="64"/>
      <c r="F1123" s="64"/>
      <c r="G1123" s="65"/>
      <c r="H1123" s="66"/>
    </row>
    <row r="1124" s="48" customFormat="1" ht="15.75" spans="1:8">
      <c r="A1124" s="67"/>
      <c r="B1124" s="63"/>
      <c r="C1124" s="64"/>
      <c r="D1124" s="64"/>
      <c r="E1124" s="64"/>
      <c r="F1124" s="64"/>
      <c r="G1124" s="65"/>
      <c r="H1124" s="66"/>
    </row>
    <row r="1125" s="48" customFormat="1" ht="15.75" spans="1:8">
      <c r="A1125" s="67"/>
      <c r="B1125" s="63"/>
      <c r="C1125" s="64"/>
      <c r="D1125" s="64"/>
      <c r="E1125" s="64"/>
      <c r="F1125" s="64"/>
      <c r="G1125" s="65"/>
      <c r="H1125" s="66"/>
    </row>
    <row r="1126" s="48" customFormat="1" ht="15.75" spans="1:8">
      <c r="A1126" s="67"/>
      <c r="B1126" s="63"/>
      <c r="C1126" s="64"/>
      <c r="D1126" s="64"/>
      <c r="E1126" s="64"/>
      <c r="F1126" s="64"/>
      <c r="G1126" s="65"/>
      <c r="H1126" s="66"/>
    </row>
    <row r="1127" s="48" customFormat="1" ht="15.75" spans="1:8">
      <c r="A1127" s="67"/>
      <c r="B1127" s="63"/>
      <c r="C1127" s="64"/>
      <c r="D1127" s="64"/>
      <c r="E1127" s="64"/>
      <c r="F1127" s="64"/>
      <c r="G1127" s="65"/>
      <c r="H1127" s="66"/>
    </row>
    <row r="1128" s="48" customFormat="1" ht="15.75" spans="1:8">
      <c r="A1128" s="67"/>
      <c r="B1128" s="63"/>
      <c r="C1128" s="64"/>
      <c r="D1128" s="64"/>
      <c r="E1128" s="64"/>
      <c r="F1128" s="64"/>
      <c r="G1128" s="65"/>
      <c r="H1128" s="66"/>
    </row>
    <row r="1129" s="48" customFormat="1" ht="15.75" spans="1:8">
      <c r="A1129" s="67"/>
      <c r="B1129" s="63"/>
      <c r="C1129" s="64"/>
      <c r="D1129" s="64"/>
      <c r="E1129" s="64"/>
      <c r="F1129" s="64"/>
      <c r="G1129" s="65"/>
      <c r="H1129" s="66"/>
    </row>
    <row r="1130" s="48" customFormat="1" ht="15.75" spans="1:8">
      <c r="A1130" s="67"/>
      <c r="B1130" s="63"/>
      <c r="C1130" s="64"/>
      <c r="D1130" s="64"/>
      <c r="E1130" s="64"/>
      <c r="F1130" s="64"/>
      <c r="G1130" s="65"/>
      <c r="H1130" s="66"/>
    </row>
    <row r="1131" s="48" customFormat="1" ht="15.75" spans="1:8">
      <c r="A1131" s="67"/>
      <c r="B1131" s="63"/>
      <c r="C1131" s="64"/>
      <c r="D1131" s="64"/>
      <c r="E1131" s="64"/>
      <c r="F1131" s="64"/>
      <c r="G1131" s="65"/>
      <c r="H1131" s="66"/>
    </row>
    <row r="1132" s="48" customFormat="1" ht="15.75" spans="1:8">
      <c r="A1132" s="67"/>
      <c r="B1132" s="63"/>
      <c r="C1132" s="64"/>
      <c r="D1132" s="64"/>
      <c r="E1132" s="64"/>
      <c r="F1132" s="64"/>
      <c r="G1132" s="65"/>
      <c r="H1132" s="66"/>
    </row>
    <row r="1133" s="48" customFormat="1" ht="15.75" spans="1:8">
      <c r="A1133" s="67"/>
      <c r="B1133" s="63"/>
      <c r="C1133" s="64"/>
      <c r="D1133" s="64"/>
      <c r="E1133" s="64"/>
      <c r="F1133" s="64"/>
      <c r="G1133" s="65"/>
      <c r="H1133" s="66"/>
    </row>
    <row r="1134" s="48" customFormat="1" ht="15.75" spans="1:8">
      <c r="A1134" s="67"/>
      <c r="B1134" s="63"/>
      <c r="C1134" s="64"/>
      <c r="D1134" s="64"/>
      <c r="E1134" s="64"/>
      <c r="F1134" s="64"/>
      <c r="G1134" s="65"/>
      <c r="H1134" s="66"/>
    </row>
    <row r="1135" s="48" customFormat="1" ht="15.75" spans="1:8">
      <c r="A1135" s="67"/>
      <c r="B1135" s="63"/>
      <c r="C1135" s="64"/>
      <c r="D1135" s="64"/>
      <c r="E1135" s="64"/>
      <c r="F1135" s="64"/>
      <c r="G1135" s="65"/>
      <c r="H1135" s="66"/>
    </row>
    <row r="1136" s="48" customFormat="1" ht="15.75" spans="1:8">
      <c r="A1136" s="67"/>
      <c r="B1136" s="63"/>
      <c r="C1136" s="64"/>
      <c r="D1136" s="64"/>
      <c r="E1136" s="64"/>
      <c r="F1136" s="64"/>
      <c r="G1136" s="65"/>
      <c r="H1136" s="66"/>
    </row>
    <row r="1137" s="48" customFormat="1" ht="15.75" spans="1:8">
      <c r="A1137" s="67"/>
      <c r="B1137" s="63"/>
      <c r="C1137" s="64"/>
      <c r="D1137" s="64"/>
      <c r="E1137" s="64"/>
      <c r="F1137" s="64"/>
      <c r="G1137" s="65"/>
      <c r="H1137" s="66"/>
    </row>
    <row r="1138" s="48" customFormat="1" ht="15.75" spans="1:8">
      <c r="A1138" s="67"/>
      <c r="B1138" s="63"/>
      <c r="C1138" s="64"/>
      <c r="D1138" s="64"/>
      <c r="E1138" s="64"/>
      <c r="F1138" s="64"/>
      <c r="G1138" s="65"/>
      <c r="H1138" s="66"/>
    </row>
    <row r="1139" s="48" customFormat="1" ht="15.75" spans="1:8">
      <c r="A1139" s="67"/>
      <c r="B1139" s="63"/>
      <c r="C1139" s="64"/>
      <c r="D1139" s="64"/>
      <c r="E1139" s="64"/>
      <c r="F1139" s="64"/>
      <c r="G1139" s="65"/>
      <c r="H1139" s="66"/>
    </row>
    <row r="1140" s="48" customFormat="1" ht="15.75" spans="1:8">
      <c r="A1140" s="67"/>
      <c r="B1140" s="63"/>
      <c r="C1140" s="64"/>
      <c r="D1140" s="64"/>
      <c r="E1140" s="64"/>
      <c r="F1140" s="64"/>
      <c r="G1140" s="65"/>
      <c r="H1140" s="66"/>
    </row>
    <row r="1141" s="48" customFormat="1" ht="15.75" spans="1:8">
      <c r="A1141" s="67"/>
      <c r="B1141" s="63"/>
      <c r="C1141" s="64"/>
      <c r="D1141" s="64"/>
      <c r="E1141" s="64"/>
      <c r="F1141" s="64"/>
      <c r="G1141" s="65"/>
      <c r="H1141" s="66"/>
    </row>
    <row r="1142" s="48" customFormat="1" ht="15.75" spans="1:8">
      <c r="A1142" s="67"/>
      <c r="B1142" s="63"/>
      <c r="C1142" s="64"/>
      <c r="D1142" s="64"/>
      <c r="E1142" s="64"/>
      <c r="F1142" s="64"/>
      <c r="G1142" s="65"/>
      <c r="H1142" s="66"/>
    </row>
    <row r="1143" s="48" customFormat="1" ht="15.75" spans="1:8">
      <c r="A1143" s="67"/>
      <c r="B1143" s="63"/>
      <c r="C1143" s="64"/>
      <c r="D1143" s="64"/>
      <c r="E1143" s="64"/>
      <c r="F1143" s="64"/>
      <c r="G1143" s="65"/>
      <c r="H1143" s="66"/>
    </row>
    <row r="1144" s="48" customFormat="1" ht="15.75" spans="1:8">
      <c r="A1144" s="67"/>
      <c r="B1144" s="63"/>
      <c r="C1144" s="64"/>
      <c r="D1144" s="64"/>
      <c r="E1144" s="64"/>
      <c r="F1144" s="64"/>
      <c r="G1144" s="65"/>
      <c r="H1144" s="66"/>
    </row>
    <row r="1145" s="48" customFormat="1" ht="15.75" spans="1:8">
      <c r="A1145" s="67"/>
      <c r="B1145" s="63"/>
      <c r="C1145" s="64"/>
      <c r="D1145" s="64"/>
      <c r="E1145" s="64"/>
      <c r="F1145" s="64"/>
      <c r="G1145" s="65"/>
      <c r="H1145" s="66"/>
    </row>
    <row r="1146" s="48" customFormat="1" ht="15.75" spans="1:8">
      <c r="A1146" s="67"/>
      <c r="B1146" s="63"/>
      <c r="C1146" s="64"/>
      <c r="D1146" s="64"/>
      <c r="E1146" s="64"/>
      <c r="F1146" s="64"/>
      <c r="G1146" s="65"/>
      <c r="H1146" s="66"/>
    </row>
    <row r="1147" s="48" customFormat="1" ht="15.75" spans="1:8">
      <c r="A1147" s="67"/>
      <c r="B1147" s="63"/>
      <c r="C1147" s="64"/>
      <c r="D1147" s="64"/>
      <c r="E1147" s="64"/>
      <c r="F1147" s="64"/>
      <c r="G1147" s="65"/>
      <c r="H1147" s="66"/>
    </row>
    <row r="1148" s="48" customFormat="1" ht="15.75" spans="1:8">
      <c r="A1148" s="67"/>
      <c r="B1148" s="63"/>
      <c r="C1148" s="64"/>
      <c r="D1148" s="64"/>
      <c r="E1148" s="64"/>
      <c r="F1148" s="64"/>
      <c r="G1148" s="65"/>
      <c r="H1148" s="66"/>
    </row>
    <row r="1149" s="48" customFormat="1" ht="15.75" spans="1:8">
      <c r="A1149" s="67"/>
      <c r="B1149" s="63"/>
      <c r="C1149" s="64"/>
      <c r="D1149" s="64"/>
      <c r="E1149" s="64"/>
      <c r="F1149" s="64"/>
      <c r="G1149" s="65"/>
      <c r="H1149" s="66"/>
    </row>
    <row r="1150" s="48" customFormat="1" ht="15.75" spans="1:8">
      <c r="A1150" s="67"/>
      <c r="B1150" s="63"/>
      <c r="C1150" s="64"/>
      <c r="D1150" s="64"/>
      <c r="E1150" s="64"/>
      <c r="F1150" s="64"/>
      <c r="G1150" s="65"/>
      <c r="H1150" s="66"/>
    </row>
    <row r="1151" s="48" customFormat="1" ht="15.75" spans="1:8">
      <c r="A1151" s="67"/>
      <c r="B1151" s="63"/>
      <c r="C1151" s="64"/>
      <c r="D1151" s="64"/>
      <c r="E1151" s="64"/>
      <c r="F1151" s="64"/>
      <c r="G1151" s="65"/>
      <c r="H1151" s="66"/>
    </row>
    <row r="1152" s="48" customFormat="1" ht="15.75" spans="1:8">
      <c r="A1152" s="67"/>
      <c r="B1152" s="63"/>
      <c r="C1152" s="64"/>
      <c r="D1152" s="64"/>
      <c r="E1152" s="64"/>
      <c r="F1152" s="64"/>
      <c r="G1152" s="65"/>
      <c r="H1152" s="66"/>
    </row>
    <row r="1153" s="48" customFormat="1" ht="15.75" spans="1:8">
      <c r="A1153" s="67"/>
      <c r="B1153" s="63"/>
      <c r="C1153" s="64"/>
      <c r="D1153" s="64"/>
      <c r="E1153" s="64"/>
      <c r="F1153" s="64"/>
      <c r="G1153" s="65"/>
      <c r="H1153" s="66"/>
    </row>
    <row r="1154" s="48" customFormat="1" ht="15.75" spans="1:8">
      <c r="A1154" s="67"/>
      <c r="B1154" s="63"/>
      <c r="C1154" s="64"/>
      <c r="D1154" s="64"/>
      <c r="E1154" s="64"/>
      <c r="F1154" s="64"/>
      <c r="G1154" s="65"/>
      <c r="H1154" s="66"/>
    </row>
    <row r="1155" s="48" customFormat="1" ht="15.75" spans="1:8">
      <c r="A1155" s="67"/>
      <c r="B1155" s="63"/>
      <c r="C1155" s="64"/>
      <c r="D1155" s="64"/>
      <c r="E1155" s="64"/>
      <c r="F1155" s="64"/>
      <c r="G1155" s="65"/>
      <c r="H1155" s="66"/>
    </row>
    <row r="1156" s="48" customFormat="1" ht="15.75" spans="1:8">
      <c r="A1156" s="67"/>
      <c r="B1156" s="63"/>
      <c r="C1156" s="64"/>
      <c r="D1156" s="64"/>
      <c r="E1156" s="64"/>
      <c r="F1156" s="64"/>
      <c r="G1156" s="65"/>
      <c r="H1156" s="66"/>
    </row>
    <row r="1157" s="48" customFormat="1" ht="15.75" spans="1:8">
      <c r="A1157" s="67"/>
      <c r="B1157" s="63"/>
      <c r="C1157" s="64"/>
      <c r="D1157" s="64"/>
      <c r="E1157" s="64"/>
      <c r="F1157" s="64"/>
      <c r="G1157" s="65"/>
      <c r="H1157" s="66"/>
    </row>
    <row r="1158" s="48" customFormat="1" ht="15.75" spans="1:8">
      <c r="A1158" s="67"/>
      <c r="B1158" s="63"/>
      <c r="C1158" s="64"/>
      <c r="D1158" s="64"/>
      <c r="E1158" s="64"/>
      <c r="F1158" s="64"/>
      <c r="G1158" s="65"/>
      <c r="H1158" s="66"/>
    </row>
    <row r="1159" s="48" customFormat="1" ht="15.75" spans="1:8">
      <c r="A1159" s="67"/>
      <c r="B1159" s="63"/>
      <c r="C1159" s="64"/>
      <c r="D1159" s="64"/>
      <c r="E1159" s="64"/>
      <c r="F1159" s="64"/>
      <c r="G1159" s="65"/>
      <c r="H1159" s="66"/>
    </row>
    <row r="1160" s="48" customFormat="1" ht="15.75" spans="1:8">
      <c r="A1160" s="67"/>
      <c r="B1160" s="63"/>
      <c r="C1160" s="64"/>
      <c r="D1160" s="64"/>
      <c r="E1160" s="64"/>
      <c r="F1160" s="64"/>
      <c r="G1160" s="65"/>
      <c r="H1160" s="66"/>
    </row>
    <row r="1161" s="48" customFormat="1" ht="15.75" spans="1:8">
      <c r="A1161" s="67"/>
      <c r="B1161" s="63"/>
      <c r="C1161" s="64"/>
      <c r="D1161" s="64"/>
      <c r="E1161" s="64"/>
      <c r="F1161" s="64"/>
      <c r="G1161" s="65"/>
      <c r="H1161" s="66"/>
    </row>
    <row r="1162" s="48" customFormat="1" ht="15.75" spans="1:8">
      <c r="A1162" s="67"/>
      <c r="B1162" s="63"/>
      <c r="C1162" s="64"/>
      <c r="D1162" s="64"/>
      <c r="E1162" s="64"/>
      <c r="F1162" s="64"/>
      <c r="G1162" s="65"/>
      <c r="H1162" s="66"/>
    </row>
    <row r="1163" s="48" customFormat="1" ht="15.75" spans="1:8">
      <c r="A1163" s="67"/>
      <c r="B1163" s="63"/>
      <c r="C1163" s="64"/>
      <c r="D1163" s="64"/>
      <c r="E1163" s="64"/>
      <c r="F1163" s="64"/>
      <c r="G1163" s="65"/>
      <c r="H1163" s="66"/>
    </row>
    <row r="1164" s="48" customFormat="1" ht="15.75" spans="1:8">
      <c r="A1164" s="67"/>
      <c r="B1164" s="63"/>
      <c r="C1164" s="64"/>
      <c r="D1164" s="64"/>
      <c r="E1164" s="64"/>
      <c r="F1164" s="64"/>
      <c r="G1164" s="65"/>
      <c r="H1164" s="66"/>
    </row>
    <row r="1165" s="48" customFormat="1" ht="15.75" spans="1:8">
      <c r="A1165" s="67"/>
      <c r="B1165" s="63"/>
      <c r="C1165" s="64"/>
      <c r="D1165" s="64"/>
      <c r="E1165" s="64"/>
      <c r="F1165" s="64"/>
      <c r="G1165" s="65"/>
      <c r="H1165" s="66"/>
    </row>
    <row r="1166" s="48" customFormat="1" ht="15.75" spans="1:8">
      <c r="A1166" s="67"/>
      <c r="B1166" s="63"/>
      <c r="C1166" s="64"/>
      <c r="D1166" s="64"/>
      <c r="E1166" s="64"/>
      <c r="F1166" s="64"/>
      <c r="G1166" s="65"/>
      <c r="H1166" s="66"/>
    </row>
    <row r="1167" s="48" customFormat="1" ht="15.75" spans="1:8">
      <c r="A1167" s="67"/>
      <c r="B1167" s="63"/>
      <c r="C1167" s="64"/>
      <c r="D1167" s="64"/>
      <c r="E1167" s="64"/>
      <c r="F1167" s="64"/>
      <c r="G1167" s="65"/>
      <c r="H1167" s="66"/>
    </row>
    <row r="1168" s="48" customFormat="1" ht="15.75" spans="1:8">
      <c r="A1168" s="67"/>
      <c r="B1168" s="63"/>
      <c r="C1168" s="64"/>
      <c r="D1168" s="64"/>
      <c r="E1168" s="64"/>
      <c r="F1168" s="64"/>
      <c r="G1168" s="65"/>
      <c r="H1168" s="66"/>
    </row>
    <row r="1169" s="48" customFormat="1" ht="15.75" spans="1:8">
      <c r="A1169" s="67"/>
      <c r="B1169" s="63"/>
      <c r="C1169" s="64"/>
      <c r="D1169" s="64"/>
      <c r="E1169" s="64"/>
      <c r="F1169" s="64"/>
      <c r="G1169" s="65"/>
      <c r="H1169" s="66"/>
    </row>
    <row r="1170" s="48" customFormat="1" ht="15.75" spans="1:8">
      <c r="A1170" s="67"/>
      <c r="B1170" s="63"/>
      <c r="C1170" s="64"/>
      <c r="D1170" s="64"/>
      <c r="E1170" s="64"/>
      <c r="F1170" s="64"/>
      <c r="G1170" s="65"/>
      <c r="H1170" s="66"/>
    </row>
    <row r="1171" s="48" customFormat="1" ht="15.75" spans="1:8">
      <c r="A1171" s="67"/>
      <c r="B1171" s="63"/>
      <c r="C1171" s="64"/>
      <c r="D1171" s="64"/>
      <c r="E1171" s="64"/>
      <c r="F1171" s="64"/>
      <c r="G1171" s="65"/>
      <c r="H1171" s="66"/>
    </row>
    <row r="1172" s="48" customFormat="1" ht="15.75" spans="1:8">
      <c r="A1172" s="67"/>
      <c r="B1172" s="63"/>
      <c r="C1172" s="64"/>
      <c r="D1172" s="64"/>
      <c r="E1172" s="64"/>
      <c r="F1172" s="64"/>
      <c r="G1172" s="65"/>
      <c r="H1172" s="66"/>
    </row>
    <row r="1173" s="48" customFormat="1" ht="15.75" spans="1:8">
      <c r="A1173" s="67"/>
      <c r="B1173" s="63"/>
      <c r="C1173" s="64"/>
      <c r="D1173" s="64"/>
      <c r="E1173" s="64"/>
      <c r="F1173" s="64"/>
      <c r="G1173" s="65"/>
      <c r="H1173" s="66"/>
    </row>
    <row r="1174" s="48" customFormat="1" ht="15.75" spans="1:8">
      <c r="A1174" s="67"/>
      <c r="B1174" s="63"/>
      <c r="C1174" s="64"/>
      <c r="D1174" s="64"/>
      <c r="E1174" s="64"/>
      <c r="F1174" s="64"/>
      <c r="G1174" s="65"/>
      <c r="H1174" s="66"/>
    </row>
    <row r="1175" s="48" customFormat="1" ht="15.75" spans="1:8">
      <c r="A1175" s="67"/>
      <c r="B1175" s="63"/>
      <c r="C1175" s="64"/>
      <c r="D1175" s="64"/>
      <c r="E1175" s="64"/>
      <c r="F1175" s="64"/>
      <c r="G1175" s="65"/>
      <c r="H1175" s="66"/>
    </row>
    <row r="1176" s="48" customFormat="1" ht="15.75" spans="1:8">
      <c r="A1176" s="67"/>
      <c r="B1176" s="63"/>
      <c r="C1176" s="64"/>
      <c r="D1176" s="64"/>
      <c r="E1176" s="64"/>
      <c r="F1176" s="64"/>
      <c r="G1176" s="65"/>
      <c r="H1176" s="66"/>
    </row>
    <row r="1177" s="48" customFormat="1" ht="15.75" spans="1:8">
      <c r="A1177" s="67"/>
      <c r="B1177" s="63"/>
      <c r="C1177" s="64"/>
      <c r="D1177" s="64"/>
      <c r="E1177" s="64"/>
      <c r="F1177" s="64"/>
      <c r="G1177" s="65"/>
      <c r="H1177" s="66"/>
    </row>
    <row r="1178" s="48" customFormat="1" ht="15.75" spans="1:8">
      <c r="A1178" s="67"/>
      <c r="B1178" s="63"/>
      <c r="C1178" s="64"/>
      <c r="D1178" s="64"/>
      <c r="E1178" s="64"/>
      <c r="F1178" s="64"/>
      <c r="G1178" s="65"/>
      <c r="H1178" s="66"/>
    </row>
    <row r="1179" s="48" customFormat="1" ht="15.75" spans="1:8">
      <c r="A1179" s="67"/>
      <c r="B1179" s="63"/>
      <c r="C1179" s="64"/>
      <c r="D1179" s="64"/>
      <c r="E1179" s="64"/>
      <c r="F1179" s="64"/>
      <c r="G1179" s="65"/>
      <c r="H1179" s="66"/>
    </row>
    <row r="1180" s="48" customFormat="1" ht="15.75" spans="1:8">
      <c r="A1180" s="67"/>
      <c r="B1180" s="63"/>
      <c r="C1180" s="64"/>
      <c r="D1180" s="64"/>
      <c r="E1180" s="64"/>
      <c r="F1180" s="64"/>
      <c r="G1180" s="65"/>
      <c r="H1180" s="66"/>
    </row>
    <row r="1181" s="48" customFormat="1" ht="15.75" spans="1:8">
      <c r="A1181" s="67"/>
      <c r="B1181" s="63"/>
      <c r="C1181" s="64"/>
      <c r="D1181" s="64"/>
      <c r="E1181" s="64"/>
      <c r="F1181" s="64"/>
      <c r="G1181" s="65"/>
      <c r="H1181" s="66"/>
    </row>
    <row r="1182" s="48" customFormat="1" ht="15.75" spans="1:8">
      <c r="A1182" s="67"/>
      <c r="B1182" s="63"/>
      <c r="C1182" s="64"/>
      <c r="D1182" s="64"/>
      <c r="E1182" s="64"/>
      <c r="F1182" s="64"/>
      <c r="G1182" s="65"/>
      <c r="H1182" s="66"/>
    </row>
    <row r="1183" s="48" customFormat="1" ht="15.75" spans="1:8">
      <c r="A1183" s="67"/>
      <c r="B1183" s="63"/>
      <c r="C1183" s="64"/>
      <c r="D1183" s="64"/>
      <c r="E1183" s="64"/>
      <c r="F1183" s="64"/>
      <c r="G1183" s="65"/>
      <c r="H1183" s="66"/>
    </row>
    <row r="1184" s="48" customFormat="1" ht="15.75" spans="1:8">
      <c r="A1184" s="67"/>
      <c r="B1184" s="63"/>
      <c r="C1184" s="64"/>
      <c r="D1184" s="64"/>
      <c r="E1184" s="64"/>
      <c r="F1184" s="64"/>
      <c r="G1184" s="65"/>
      <c r="H1184" s="66"/>
    </row>
    <row r="1185" s="48" customFormat="1" ht="15.75" spans="1:8">
      <c r="A1185" s="67"/>
      <c r="B1185" s="63"/>
      <c r="C1185" s="64"/>
      <c r="D1185" s="64"/>
      <c r="E1185" s="64"/>
      <c r="F1185" s="64"/>
      <c r="G1185" s="65"/>
      <c r="H1185" s="66"/>
    </row>
    <row r="1186" s="48" customFormat="1" ht="15.75" spans="1:8">
      <c r="A1186" s="67"/>
      <c r="B1186" s="63"/>
      <c r="C1186" s="64"/>
      <c r="D1186" s="64"/>
      <c r="E1186" s="64"/>
      <c r="F1186" s="64"/>
      <c r="G1186" s="65"/>
      <c r="H1186" s="66"/>
    </row>
    <row r="1187" s="48" customFormat="1" ht="15.75" spans="1:8">
      <c r="A1187" s="67"/>
      <c r="B1187" s="63"/>
      <c r="C1187" s="64"/>
      <c r="D1187" s="64"/>
      <c r="E1187" s="64"/>
      <c r="F1187" s="64"/>
      <c r="G1187" s="65"/>
      <c r="H1187" s="66"/>
    </row>
    <row r="1188" s="48" customFormat="1" ht="15.75" spans="1:8">
      <c r="A1188" s="67"/>
      <c r="B1188" s="63"/>
      <c r="C1188" s="64"/>
      <c r="D1188" s="64"/>
      <c r="E1188" s="64"/>
      <c r="F1188" s="64"/>
      <c r="G1188" s="65"/>
      <c r="H1188" s="66"/>
    </row>
    <row r="1189" s="48" customFormat="1" ht="15.75" spans="1:8">
      <c r="A1189" s="67"/>
      <c r="B1189" s="63"/>
      <c r="C1189" s="64"/>
      <c r="D1189" s="64"/>
      <c r="E1189" s="64"/>
      <c r="F1189" s="64"/>
      <c r="G1189" s="65"/>
      <c r="H1189" s="66"/>
    </row>
    <row r="1190" s="48" customFormat="1" ht="15.75" spans="1:8">
      <c r="A1190" s="67"/>
      <c r="B1190" s="63"/>
      <c r="C1190" s="64"/>
      <c r="D1190" s="64"/>
      <c r="E1190" s="64"/>
      <c r="F1190" s="64"/>
      <c r="G1190" s="65"/>
      <c r="H1190" s="66"/>
    </row>
    <row r="1191" s="48" customFormat="1" ht="15.75" spans="1:8">
      <c r="A1191" s="67"/>
      <c r="B1191" s="63"/>
      <c r="C1191" s="64"/>
      <c r="D1191" s="64"/>
      <c r="E1191" s="64"/>
      <c r="F1191" s="64"/>
      <c r="G1191" s="65"/>
      <c r="H1191" s="66"/>
    </row>
    <row r="1192" s="48" customFormat="1" ht="15.75" spans="1:8">
      <c r="A1192" s="67"/>
      <c r="B1192" s="63"/>
      <c r="C1192" s="64"/>
      <c r="D1192" s="64"/>
      <c r="E1192" s="64"/>
      <c r="F1192" s="64"/>
      <c r="G1192" s="65"/>
      <c r="H1192" s="66"/>
    </row>
    <row r="1193" s="48" customFormat="1" ht="15.75" spans="1:8">
      <c r="A1193" s="67"/>
      <c r="B1193" s="63"/>
      <c r="C1193" s="64"/>
      <c r="D1193" s="64"/>
      <c r="E1193" s="64"/>
      <c r="F1193" s="64"/>
      <c r="G1193" s="65"/>
      <c r="H1193" s="66"/>
    </row>
    <row r="1194" s="48" customFormat="1" ht="15.75" spans="1:8">
      <c r="A1194" s="67"/>
      <c r="B1194" s="63"/>
      <c r="C1194" s="64"/>
      <c r="D1194" s="64"/>
      <c r="E1194" s="64"/>
      <c r="F1194" s="64"/>
      <c r="G1194" s="65"/>
      <c r="H1194" s="66"/>
    </row>
    <row r="1195" s="48" customFormat="1" ht="15.75" spans="1:8">
      <c r="A1195" s="67"/>
      <c r="B1195" s="63"/>
      <c r="C1195" s="64"/>
      <c r="D1195" s="64"/>
      <c r="E1195" s="64"/>
      <c r="F1195" s="64"/>
      <c r="G1195" s="65"/>
      <c r="H1195" s="66"/>
    </row>
    <row r="1196" s="48" customFormat="1" ht="15.75" spans="1:8">
      <c r="A1196" s="67"/>
      <c r="B1196" s="63"/>
      <c r="C1196" s="64"/>
      <c r="D1196" s="64"/>
      <c r="E1196" s="64"/>
      <c r="F1196" s="64"/>
      <c r="G1196" s="65"/>
      <c r="H1196" s="66"/>
    </row>
    <row r="1197" s="48" customFormat="1" ht="15.75" spans="1:8">
      <c r="A1197" s="67"/>
      <c r="B1197" s="63"/>
      <c r="C1197" s="64"/>
      <c r="D1197" s="64"/>
      <c r="E1197" s="64"/>
      <c r="F1197" s="64"/>
      <c r="G1197" s="65"/>
      <c r="H1197" s="66"/>
    </row>
    <row r="1198" s="48" customFormat="1" ht="15.75" spans="1:8">
      <c r="A1198" s="67"/>
      <c r="B1198" s="63"/>
      <c r="C1198" s="64"/>
      <c r="D1198" s="64"/>
      <c r="E1198" s="64"/>
      <c r="F1198" s="64"/>
      <c r="G1198" s="65"/>
      <c r="H1198" s="66"/>
    </row>
    <row r="1199" s="48" customFormat="1" ht="15.75" spans="1:8">
      <c r="A1199" s="67"/>
      <c r="B1199" s="63"/>
      <c r="C1199" s="64"/>
      <c r="D1199" s="64"/>
      <c r="E1199" s="64"/>
      <c r="F1199" s="64"/>
      <c r="G1199" s="65"/>
      <c r="H1199" s="66"/>
    </row>
    <row r="1200" s="48" customFormat="1" ht="15.75" spans="1:8">
      <c r="A1200" s="67"/>
      <c r="B1200" s="63"/>
      <c r="C1200" s="64"/>
      <c r="D1200" s="64"/>
      <c r="E1200" s="64"/>
      <c r="F1200" s="64"/>
      <c r="G1200" s="65"/>
      <c r="H1200" s="66"/>
    </row>
    <row r="1201" s="48" customFormat="1" ht="15.75" spans="1:8">
      <c r="A1201" s="67"/>
      <c r="B1201" s="63"/>
      <c r="C1201" s="64"/>
      <c r="D1201" s="64"/>
      <c r="E1201" s="64"/>
      <c r="F1201" s="64"/>
      <c r="G1201" s="65"/>
      <c r="H1201" s="66"/>
    </row>
    <row r="1202" s="48" customFormat="1" ht="15.75" spans="1:8">
      <c r="A1202" s="67"/>
      <c r="B1202" s="63"/>
      <c r="C1202" s="64"/>
      <c r="D1202" s="64"/>
      <c r="E1202" s="64"/>
      <c r="F1202" s="64"/>
      <c r="G1202" s="65"/>
      <c r="H1202" s="66"/>
    </row>
    <row r="1203" s="48" customFormat="1" ht="15.75" spans="1:8">
      <c r="A1203" s="67"/>
      <c r="B1203" s="63"/>
      <c r="C1203" s="64"/>
      <c r="D1203" s="64"/>
      <c r="E1203" s="64"/>
      <c r="F1203" s="64"/>
      <c r="G1203" s="65"/>
      <c r="H1203" s="66"/>
    </row>
    <row r="1204" s="48" customFormat="1" ht="15.75" spans="1:8">
      <c r="A1204" s="67"/>
      <c r="B1204" s="63"/>
      <c r="C1204" s="64"/>
      <c r="D1204" s="64"/>
      <c r="E1204" s="64"/>
      <c r="F1204" s="64"/>
      <c r="G1204" s="65"/>
      <c r="H1204" s="66"/>
    </row>
    <row r="1205" s="48" customFormat="1" ht="15.75" spans="1:8">
      <c r="A1205" s="67"/>
      <c r="B1205" s="63"/>
      <c r="C1205" s="64"/>
      <c r="D1205" s="64"/>
      <c r="E1205" s="64"/>
      <c r="F1205" s="64"/>
      <c r="G1205" s="65"/>
      <c r="H1205" s="66"/>
    </row>
    <row r="1206" s="48" customFormat="1" ht="15.75" spans="1:8">
      <c r="A1206" s="67"/>
      <c r="B1206" s="63"/>
      <c r="C1206" s="64"/>
      <c r="D1206" s="64"/>
      <c r="E1206" s="64"/>
      <c r="F1206" s="64"/>
      <c r="G1206" s="65"/>
      <c r="H1206" s="66"/>
    </row>
    <row r="1207" s="48" customFormat="1" ht="15.75" spans="1:8">
      <c r="A1207" s="67"/>
      <c r="B1207" s="63"/>
      <c r="C1207" s="64"/>
      <c r="D1207" s="64"/>
      <c r="E1207" s="64"/>
      <c r="F1207" s="64"/>
      <c r="G1207" s="65"/>
      <c r="H1207" s="66"/>
    </row>
    <row r="1208" s="48" customFormat="1" ht="15.75" spans="1:8">
      <c r="A1208" s="67"/>
      <c r="B1208" s="63"/>
      <c r="C1208" s="64"/>
      <c r="D1208" s="64"/>
      <c r="E1208" s="64"/>
      <c r="F1208" s="64"/>
      <c r="G1208" s="65"/>
      <c r="H1208" s="66"/>
    </row>
    <row r="1209" s="48" customFormat="1" ht="15.75" spans="1:8">
      <c r="A1209" s="67"/>
      <c r="B1209" s="63"/>
      <c r="C1209" s="64"/>
      <c r="D1209" s="64"/>
      <c r="E1209" s="64"/>
      <c r="F1209" s="64"/>
      <c r="G1209" s="65"/>
      <c r="H1209" s="66"/>
    </row>
    <row r="1210" s="48" customFormat="1" ht="15.75" spans="1:8">
      <c r="A1210" s="67"/>
      <c r="B1210" s="63"/>
      <c r="C1210" s="64"/>
      <c r="D1210" s="64"/>
      <c r="E1210" s="64"/>
      <c r="F1210" s="64"/>
      <c r="G1210" s="65"/>
      <c r="H1210" s="66"/>
    </row>
    <row r="1211" s="48" customFormat="1" ht="15.75" spans="1:8">
      <c r="A1211" s="67"/>
      <c r="B1211" s="63"/>
      <c r="C1211" s="64"/>
      <c r="D1211" s="64"/>
      <c r="E1211" s="64"/>
      <c r="F1211" s="64"/>
      <c r="G1211" s="65"/>
      <c r="H1211" s="66"/>
    </row>
    <row r="1212" s="48" customFormat="1" ht="15.75" spans="1:8">
      <c r="A1212" s="67"/>
      <c r="B1212" s="63"/>
      <c r="C1212" s="64"/>
      <c r="D1212" s="64"/>
      <c r="E1212" s="64"/>
      <c r="F1212" s="64"/>
      <c r="G1212" s="65"/>
      <c r="H1212" s="66"/>
    </row>
    <row r="1213" s="48" customFormat="1" ht="15.75" spans="1:8">
      <c r="A1213" s="67"/>
      <c r="B1213" s="63"/>
      <c r="C1213" s="64"/>
      <c r="D1213" s="64"/>
      <c r="E1213" s="64"/>
      <c r="F1213" s="64"/>
      <c r="G1213" s="65"/>
      <c r="H1213" s="66"/>
    </row>
    <row r="1214" s="48" customFormat="1" ht="15.75" spans="1:8">
      <c r="A1214" s="67"/>
      <c r="B1214" s="63"/>
      <c r="C1214" s="64"/>
      <c r="D1214" s="64"/>
      <c r="E1214" s="64"/>
      <c r="F1214" s="64"/>
      <c r="G1214" s="65"/>
      <c r="H1214" s="66"/>
    </row>
    <row r="1215" s="48" customFormat="1" ht="15.75" spans="1:8">
      <c r="A1215" s="67"/>
      <c r="B1215" s="63"/>
      <c r="C1215" s="64"/>
      <c r="D1215" s="64"/>
      <c r="E1215" s="64"/>
      <c r="F1215" s="64"/>
      <c r="G1215" s="65"/>
      <c r="H1215" s="66"/>
    </row>
    <row r="1216" s="48" customFormat="1" ht="15.75" spans="1:8">
      <c r="A1216" s="67"/>
      <c r="B1216" s="63"/>
      <c r="C1216" s="64"/>
      <c r="D1216" s="64"/>
      <c r="E1216" s="64"/>
      <c r="F1216" s="64"/>
      <c r="G1216" s="65"/>
      <c r="H1216" s="66"/>
    </row>
    <row r="1217" s="48" customFormat="1" ht="15.75" spans="1:8">
      <c r="A1217" s="67"/>
      <c r="B1217" s="63"/>
      <c r="C1217" s="64"/>
      <c r="D1217" s="64"/>
      <c r="E1217" s="64"/>
      <c r="F1217" s="64"/>
      <c r="G1217" s="65"/>
      <c r="H1217" s="66"/>
    </row>
    <row r="1218" s="48" customFormat="1" ht="15.75" spans="1:8">
      <c r="A1218" s="67"/>
      <c r="B1218" s="63"/>
      <c r="C1218" s="64"/>
      <c r="D1218" s="64"/>
      <c r="E1218" s="64"/>
      <c r="F1218" s="64"/>
      <c r="G1218" s="65"/>
      <c r="H1218" s="66"/>
    </row>
    <row r="1219" s="48" customFormat="1" ht="15.75" spans="1:8">
      <c r="A1219" s="67"/>
      <c r="B1219" s="63"/>
      <c r="C1219" s="64"/>
      <c r="D1219" s="64"/>
      <c r="E1219" s="64"/>
      <c r="F1219" s="64"/>
      <c r="G1219" s="65"/>
      <c r="H1219" s="66"/>
    </row>
    <row r="1220" s="48" customFormat="1" ht="15.75" spans="1:8">
      <c r="A1220" s="67"/>
      <c r="B1220" s="63"/>
      <c r="C1220" s="64"/>
      <c r="D1220" s="64"/>
      <c r="E1220" s="64"/>
      <c r="F1220" s="64"/>
      <c r="G1220" s="65"/>
      <c r="H1220" s="66"/>
    </row>
    <row r="1221" s="48" customFormat="1" ht="15.75" spans="1:8">
      <c r="A1221" s="67"/>
      <c r="B1221" s="63"/>
      <c r="C1221" s="64"/>
      <c r="D1221" s="64"/>
      <c r="E1221" s="64"/>
      <c r="F1221" s="64"/>
      <c r="G1221" s="65"/>
      <c r="H1221" s="66"/>
    </row>
    <row r="1222" s="48" customFormat="1" ht="15.75" spans="1:8">
      <c r="A1222" s="67"/>
      <c r="B1222" s="63"/>
      <c r="C1222" s="64"/>
      <c r="D1222" s="64"/>
      <c r="E1222" s="64"/>
      <c r="F1222" s="64"/>
      <c r="G1222" s="65"/>
      <c r="H1222" s="66"/>
    </row>
    <row r="1223" s="48" customFormat="1" ht="15.75" spans="1:8">
      <c r="A1223" s="67"/>
      <c r="B1223" s="63"/>
      <c r="C1223" s="64"/>
      <c r="D1223" s="64"/>
      <c r="E1223" s="64"/>
      <c r="F1223" s="64"/>
      <c r="G1223" s="65"/>
      <c r="H1223" s="66"/>
    </row>
    <row r="1224" s="48" customFormat="1" ht="15.75" spans="1:8">
      <c r="A1224" s="67"/>
      <c r="B1224" s="63"/>
      <c r="C1224" s="64"/>
      <c r="D1224" s="64"/>
      <c r="E1224" s="64"/>
      <c r="F1224" s="64"/>
      <c r="G1224" s="65"/>
      <c r="H1224" s="66"/>
    </row>
    <row r="1225" s="48" customFormat="1" ht="15.75" spans="1:8">
      <c r="A1225" s="67"/>
      <c r="B1225" s="63"/>
      <c r="C1225" s="64"/>
      <c r="D1225" s="64"/>
      <c r="E1225" s="64"/>
      <c r="F1225" s="64"/>
      <c r="G1225" s="65"/>
      <c r="H1225" s="66"/>
    </row>
    <row r="1226" s="48" customFormat="1" ht="15.75" spans="1:8">
      <c r="A1226" s="67"/>
      <c r="B1226" s="63"/>
      <c r="C1226" s="64"/>
      <c r="D1226" s="64"/>
      <c r="E1226" s="64"/>
      <c r="F1226" s="64"/>
      <c r="G1226" s="65"/>
      <c r="H1226" s="66"/>
    </row>
    <row r="1227" s="48" customFormat="1" ht="15.75" spans="1:8">
      <c r="A1227" s="67"/>
      <c r="B1227" s="63"/>
      <c r="C1227" s="64"/>
      <c r="D1227" s="64"/>
      <c r="E1227" s="64"/>
      <c r="F1227" s="64"/>
      <c r="G1227" s="65"/>
      <c r="H1227" s="66"/>
    </row>
    <row r="1228" s="48" customFormat="1" ht="15.75" spans="1:8">
      <c r="A1228" s="67"/>
      <c r="B1228" s="63"/>
      <c r="C1228" s="64"/>
      <c r="D1228" s="64"/>
      <c r="E1228" s="64"/>
      <c r="F1228" s="64"/>
      <c r="G1228" s="65"/>
      <c r="H1228" s="66"/>
    </row>
    <row r="1229" s="48" customFormat="1" ht="15.75" spans="1:8">
      <c r="A1229" s="67"/>
      <c r="B1229" s="63"/>
      <c r="C1229" s="64"/>
      <c r="D1229" s="64"/>
      <c r="E1229" s="64"/>
      <c r="F1229" s="64"/>
      <c r="G1229" s="65"/>
      <c r="H1229" s="66"/>
    </row>
    <row r="1230" s="48" customFormat="1" ht="15.75" spans="1:8">
      <c r="A1230" s="67"/>
      <c r="B1230" s="63"/>
      <c r="C1230" s="64"/>
      <c r="D1230" s="64"/>
      <c r="E1230" s="64"/>
      <c r="F1230" s="64"/>
      <c r="G1230" s="65"/>
      <c r="H1230" s="66"/>
    </row>
    <row r="1231" s="48" customFormat="1" ht="15.75" spans="1:8">
      <c r="A1231" s="67"/>
      <c r="B1231" s="63"/>
      <c r="C1231" s="64"/>
      <c r="D1231" s="64"/>
      <c r="E1231" s="64"/>
      <c r="F1231" s="64"/>
      <c r="G1231" s="65"/>
      <c r="H1231" s="66"/>
    </row>
    <row r="1232" s="48" customFormat="1" ht="15.75" spans="1:8">
      <c r="A1232" s="67"/>
      <c r="B1232" s="63"/>
      <c r="C1232" s="64"/>
      <c r="D1232" s="64"/>
      <c r="E1232" s="64"/>
      <c r="F1232" s="64"/>
      <c r="G1232" s="65"/>
      <c r="H1232" s="66"/>
    </row>
    <row r="1233" s="48" customFormat="1" ht="15.75" spans="1:8">
      <c r="A1233" s="67"/>
      <c r="B1233" s="63"/>
      <c r="C1233" s="64"/>
      <c r="D1233" s="64"/>
      <c r="E1233" s="64"/>
      <c r="F1233" s="64"/>
      <c r="G1233" s="65"/>
      <c r="H1233" s="66"/>
    </row>
    <row r="1234" s="48" customFormat="1" ht="15.75" spans="1:8">
      <c r="A1234" s="67"/>
      <c r="B1234" s="63"/>
      <c r="C1234" s="64"/>
      <c r="D1234" s="64"/>
      <c r="E1234" s="64"/>
      <c r="F1234" s="64"/>
      <c r="G1234" s="65"/>
      <c r="H1234" s="66"/>
    </row>
    <row r="1235" s="48" customFormat="1" ht="15.75" spans="1:8">
      <c r="A1235" s="67"/>
      <c r="B1235" s="63"/>
      <c r="C1235" s="64"/>
      <c r="D1235" s="64"/>
      <c r="E1235" s="64"/>
      <c r="F1235" s="64"/>
      <c r="G1235" s="65"/>
      <c r="H1235" s="66"/>
    </row>
    <row r="1236" s="48" customFormat="1" ht="15.75" spans="1:8">
      <c r="A1236" s="67"/>
      <c r="B1236" s="63"/>
      <c r="C1236" s="64"/>
      <c r="D1236" s="64"/>
      <c r="E1236" s="64"/>
      <c r="F1236" s="64"/>
      <c r="G1236" s="65"/>
      <c r="H1236" s="66"/>
    </row>
    <row r="1237" s="48" customFormat="1" ht="15.75" spans="1:8">
      <c r="A1237" s="67"/>
      <c r="B1237" s="63"/>
      <c r="C1237" s="64"/>
      <c r="D1237" s="64"/>
      <c r="E1237" s="64"/>
      <c r="F1237" s="64"/>
      <c r="G1237" s="65"/>
      <c r="H1237" s="66"/>
    </row>
    <row r="1238" s="48" customFormat="1" ht="15.75" spans="1:8">
      <c r="A1238" s="67"/>
      <c r="B1238" s="63"/>
      <c r="C1238" s="64"/>
      <c r="D1238" s="64"/>
      <c r="E1238" s="64"/>
      <c r="F1238" s="64"/>
      <c r="G1238" s="65"/>
      <c r="H1238" s="66"/>
    </row>
    <row r="1239" s="48" customFormat="1" ht="15.75" spans="1:8">
      <c r="A1239" s="67"/>
      <c r="B1239" s="63"/>
      <c r="C1239" s="64"/>
      <c r="D1239" s="64"/>
      <c r="E1239" s="64"/>
      <c r="F1239" s="64"/>
      <c r="G1239" s="65"/>
      <c r="H1239" s="66"/>
    </row>
    <row r="1240" s="48" customFormat="1" ht="15.75" spans="1:8">
      <c r="A1240" s="67"/>
      <c r="B1240" s="63"/>
      <c r="C1240" s="64"/>
      <c r="D1240" s="64"/>
      <c r="E1240" s="64"/>
      <c r="F1240" s="64"/>
      <c r="G1240" s="65"/>
      <c r="H1240" s="66"/>
    </row>
    <row r="1241" s="48" customFormat="1" ht="15.75" spans="1:8">
      <c r="A1241" s="67"/>
      <c r="B1241" s="63"/>
      <c r="C1241" s="64"/>
      <c r="D1241" s="64"/>
      <c r="E1241" s="64"/>
      <c r="F1241" s="64"/>
      <c r="G1241" s="65"/>
      <c r="H1241" s="66"/>
    </row>
    <row r="1242" s="48" customFormat="1" ht="15.75" spans="1:8">
      <c r="A1242" s="67"/>
      <c r="B1242" s="63"/>
      <c r="C1242" s="64"/>
      <c r="D1242" s="64"/>
      <c r="E1242" s="64"/>
      <c r="F1242" s="64"/>
      <c r="G1242" s="65"/>
      <c r="H1242" s="66"/>
    </row>
    <row r="1243" s="48" customFormat="1" ht="15.75" spans="1:8">
      <c r="A1243" s="67"/>
      <c r="B1243" s="63"/>
      <c r="C1243" s="64"/>
      <c r="D1243" s="64"/>
      <c r="E1243" s="64"/>
      <c r="F1243" s="64"/>
      <c r="G1243" s="65"/>
      <c r="H1243" s="66"/>
    </row>
    <row r="1244" s="48" customFormat="1" ht="15.75" spans="1:8">
      <c r="A1244" s="67"/>
      <c r="B1244" s="63"/>
      <c r="C1244" s="64"/>
      <c r="D1244" s="64"/>
      <c r="E1244" s="64"/>
      <c r="F1244" s="64"/>
      <c r="G1244" s="65"/>
      <c r="H1244" s="66"/>
    </row>
    <row r="1245" s="48" customFormat="1" ht="15.75" spans="1:8">
      <c r="A1245" s="67"/>
      <c r="B1245" s="63"/>
      <c r="C1245" s="64"/>
      <c r="D1245" s="64"/>
      <c r="E1245" s="64"/>
      <c r="F1245" s="64"/>
      <c r="G1245" s="65"/>
      <c r="H1245" s="66"/>
    </row>
    <row r="1246" s="48" customFormat="1" ht="15.75" spans="1:8">
      <c r="A1246" s="67"/>
      <c r="B1246" s="63"/>
      <c r="C1246" s="64"/>
      <c r="D1246" s="64"/>
      <c r="E1246" s="64"/>
      <c r="F1246" s="64"/>
      <c r="G1246" s="65"/>
      <c r="H1246" s="66"/>
    </row>
    <row r="1247" s="48" customFormat="1" ht="15.75" spans="1:8">
      <c r="A1247" s="67"/>
      <c r="B1247" s="63"/>
      <c r="C1247" s="64"/>
      <c r="D1247" s="64"/>
      <c r="E1247" s="64"/>
      <c r="F1247" s="64"/>
      <c r="G1247" s="65"/>
      <c r="H1247" s="66"/>
    </row>
    <row r="1248" s="48" customFormat="1" ht="15.75" spans="1:8">
      <c r="A1248" s="67"/>
      <c r="B1248" s="63"/>
      <c r="C1248" s="64"/>
      <c r="D1248" s="64"/>
      <c r="E1248" s="64"/>
      <c r="F1248" s="64"/>
      <c r="G1248" s="65"/>
      <c r="H1248" s="66"/>
    </row>
    <row r="1249" s="48" customFormat="1" ht="15.75" spans="1:8">
      <c r="A1249" s="67"/>
      <c r="B1249" s="63"/>
      <c r="C1249" s="64"/>
      <c r="D1249" s="64"/>
      <c r="E1249" s="64"/>
      <c r="F1249" s="64"/>
      <c r="G1249" s="65"/>
      <c r="H1249" s="66"/>
    </row>
    <row r="1250" s="48" customFormat="1" ht="15.75" spans="1:8">
      <c r="A1250" s="67"/>
      <c r="B1250" s="63"/>
      <c r="C1250" s="64"/>
      <c r="D1250" s="64"/>
      <c r="E1250" s="64"/>
      <c r="F1250" s="64"/>
      <c r="G1250" s="65"/>
      <c r="H1250" s="66"/>
    </row>
    <row r="1251" s="48" customFormat="1" ht="15.75" spans="1:8">
      <c r="A1251" s="67"/>
      <c r="B1251" s="63"/>
      <c r="C1251" s="64"/>
      <c r="D1251" s="64"/>
      <c r="E1251" s="64"/>
      <c r="F1251" s="64"/>
      <c r="G1251" s="65"/>
      <c r="H1251" s="66"/>
    </row>
    <row r="1252" s="48" customFormat="1" ht="15.75" spans="1:8">
      <c r="A1252" s="67"/>
      <c r="B1252" s="63"/>
      <c r="C1252" s="64"/>
      <c r="D1252" s="64"/>
      <c r="E1252" s="64"/>
      <c r="F1252" s="64"/>
      <c r="G1252" s="65"/>
      <c r="H1252" s="66"/>
    </row>
    <row r="1253" s="48" customFormat="1" ht="15.75" spans="1:8">
      <c r="A1253" s="67"/>
      <c r="B1253" s="63"/>
      <c r="C1253" s="64"/>
      <c r="D1253" s="64"/>
      <c r="E1253" s="64"/>
      <c r="F1253" s="64"/>
      <c r="G1253" s="65"/>
      <c r="H1253" s="66"/>
    </row>
    <row r="1254" s="48" customFormat="1" ht="15.75" spans="1:8">
      <c r="A1254" s="67"/>
      <c r="B1254" s="63"/>
      <c r="C1254" s="64"/>
      <c r="D1254" s="64"/>
      <c r="E1254" s="64"/>
      <c r="F1254" s="64"/>
      <c r="G1254" s="65"/>
      <c r="H1254" s="66"/>
    </row>
    <row r="1255" s="48" customFormat="1" ht="15.75" spans="1:8">
      <c r="A1255" s="67"/>
      <c r="B1255" s="63"/>
      <c r="C1255" s="64"/>
      <c r="D1255" s="64"/>
      <c r="E1255" s="64"/>
      <c r="F1255" s="64"/>
      <c r="G1255" s="65"/>
      <c r="H1255" s="66"/>
    </row>
    <row r="1256" s="48" customFormat="1" ht="15.75" spans="1:8">
      <c r="A1256" s="67"/>
      <c r="B1256" s="63"/>
      <c r="C1256" s="64"/>
      <c r="D1256" s="64"/>
      <c r="E1256" s="64"/>
      <c r="F1256" s="64"/>
      <c r="G1256" s="65"/>
      <c r="H1256" s="66"/>
    </row>
    <row r="1257" s="48" customFormat="1" ht="15.75" spans="1:8">
      <c r="A1257" s="67"/>
      <c r="B1257" s="63"/>
      <c r="C1257" s="64"/>
      <c r="D1257" s="64"/>
      <c r="E1257" s="64"/>
      <c r="F1257" s="64"/>
      <c r="G1257" s="65"/>
      <c r="H1257" s="66"/>
    </row>
    <row r="1258" s="48" customFormat="1" ht="15.75" spans="1:8">
      <c r="A1258" s="67"/>
      <c r="B1258" s="63"/>
      <c r="C1258" s="64"/>
      <c r="D1258" s="64"/>
      <c r="E1258" s="64"/>
      <c r="F1258" s="64"/>
      <c r="G1258" s="65"/>
      <c r="H1258" s="66"/>
    </row>
    <row r="1259" s="48" customFormat="1" ht="15.75" spans="1:8">
      <c r="A1259" s="67"/>
      <c r="B1259" s="63"/>
      <c r="C1259" s="64"/>
      <c r="D1259" s="64"/>
      <c r="E1259" s="64"/>
      <c r="F1259" s="64"/>
      <c r="G1259" s="65"/>
      <c r="H1259" s="66"/>
    </row>
    <row r="1260" s="48" customFormat="1" ht="15.75" spans="1:8">
      <c r="A1260" s="67"/>
      <c r="B1260" s="63"/>
      <c r="C1260" s="64"/>
      <c r="D1260" s="64"/>
      <c r="E1260" s="64"/>
      <c r="F1260" s="64"/>
      <c r="G1260" s="65"/>
      <c r="H1260" s="66"/>
    </row>
    <row r="1261" s="48" customFormat="1" ht="15.75" spans="1:8">
      <c r="A1261" s="67"/>
      <c r="B1261" s="63"/>
      <c r="C1261" s="64"/>
      <c r="D1261" s="64"/>
      <c r="E1261" s="64"/>
      <c r="F1261" s="64"/>
      <c r="G1261" s="65"/>
      <c r="H1261" s="66"/>
    </row>
    <row r="1262" s="48" customFormat="1" ht="15.75" spans="1:8">
      <c r="A1262" s="67"/>
      <c r="B1262" s="63"/>
      <c r="C1262" s="64"/>
      <c r="D1262" s="64"/>
      <c r="E1262" s="64"/>
      <c r="F1262" s="64"/>
      <c r="G1262" s="65"/>
      <c r="H1262" s="66"/>
    </row>
    <row r="1263" s="48" customFormat="1" ht="15.75" spans="1:8">
      <c r="A1263" s="67"/>
      <c r="B1263" s="63"/>
      <c r="C1263" s="64"/>
      <c r="D1263" s="64"/>
      <c r="E1263" s="64"/>
      <c r="F1263" s="64"/>
      <c r="G1263" s="65"/>
      <c r="H1263" s="66"/>
    </row>
    <row r="1264" s="48" customFormat="1" ht="15.75" spans="1:8">
      <c r="A1264" s="67"/>
      <c r="B1264" s="63"/>
      <c r="C1264" s="64"/>
      <c r="D1264" s="64"/>
      <c r="E1264" s="64"/>
      <c r="F1264" s="64"/>
      <c r="G1264" s="65"/>
      <c r="H1264" s="66"/>
    </row>
    <row r="1265" s="48" customFormat="1" ht="15.75" spans="1:8">
      <c r="A1265" s="67"/>
      <c r="B1265" s="63"/>
      <c r="C1265" s="64"/>
      <c r="D1265" s="64"/>
      <c r="E1265" s="64"/>
      <c r="F1265" s="64"/>
      <c r="G1265" s="65"/>
      <c r="H1265" s="66"/>
    </row>
    <row r="1266" s="48" customFormat="1" ht="15.75" spans="1:8">
      <c r="A1266" s="67"/>
      <c r="B1266" s="63"/>
      <c r="C1266" s="64"/>
      <c r="D1266" s="64"/>
      <c r="E1266" s="64"/>
      <c r="F1266" s="64"/>
      <c r="G1266" s="65"/>
      <c r="H1266" s="66"/>
    </row>
    <row r="1267" s="48" customFormat="1" ht="15.75" spans="1:8">
      <c r="A1267" s="67"/>
      <c r="B1267" s="63"/>
      <c r="C1267" s="64"/>
      <c r="D1267" s="64"/>
      <c r="E1267" s="64"/>
      <c r="F1267" s="64"/>
      <c r="G1267" s="65"/>
      <c r="H1267" s="66"/>
    </row>
    <row r="1268" s="48" customFormat="1" ht="15.75" spans="1:8">
      <c r="A1268" s="67"/>
      <c r="B1268" s="63"/>
      <c r="C1268" s="64"/>
      <c r="D1268" s="64"/>
      <c r="E1268" s="64"/>
      <c r="F1268" s="64"/>
      <c r="G1268" s="65"/>
      <c r="H1268" s="66"/>
    </row>
    <row r="1269" s="48" customFormat="1" ht="15.75" spans="1:8">
      <c r="A1269" s="67"/>
      <c r="B1269" s="63"/>
      <c r="C1269" s="64"/>
      <c r="D1269" s="64"/>
      <c r="E1269" s="64"/>
      <c r="F1269" s="64"/>
      <c r="G1269" s="65"/>
      <c r="H1269" s="66"/>
    </row>
    <row r="1270" s="48" customFormat="1" ht="15.75" spans="1:8">
      <c r="A1270" s="67"/>
      <c r="B1270" s="63"/>
      <c r="C1270" s="64"/>
      <c r="D1270" s="64"/>
      <c r="E1270" s="64"/>
      <c r="F1270" s="64"/>
      <c r="G1270" s="65"/>
      <c r="H1270" s="66"/>
    </row>
    <row r="1271" s="48" customFormat="1" ht="15.75" spans="1:8">
      <c r="A1271" s="67"/>
      <c r="B1271" s="63"/>
      <c r="C1271" s="64"/>
      <c r="D1271" s="64"/>
      <c r="E1271" s="64"/>
      <c r="F1271" s="64"/>
      <c r="G1271" s="65"/>
      <c r="H1271" s="66"/>
    </row>
    <row r="1272" s="48" customFormat="1" ht="15.75" spans="1:8">
      <c r="A1272" s="67"/>
      <c r="B1272" s="63"/>
      <c r="C1272" s="64"/>
      <c r="D1272" s="64"/>
      <c r="E1272" s="64"/>
      <c r="F1272" s="64"/>
      <c r="G1272" s="65"/>
      <c r="H1272" s="66"/>
    </row>
    <row r="1273" s="48" customFormat="1" ht="15.75" spans="1:8">
      <c r="A1273" s="67"/>
      <c r="B1273" s="63"/>
      <c r="C1273" s="64"/>
      <c r="D1273" s="64"/>
      <c r="E1273" s="64"/>
      <c r="F1273" s="64"/>
      <c r="G1273" s="65"/>
      <c r="H1273" s="66"/>
    </row>
    <row r="1274" s="48" customFormat="1" ht="15.75" spans="1:8">
      <c r="A1274" s="67"/>
      <c r="B1274" s="63"/>
      <c r="C1274" s="64"/>
      <c r="D1274" s="64"/>
      <c r="E1274" s="64"/>
      <c r="F1274" s="64"/>
      <c r="G1274" s="65"/>
      <c r="H1274" s="66"/>
    </row>
    <row r="1275" s="48" customFormat="1" ht="15.75" spans="1:8">
      <c r="A1275" s="67"/>
      <c r="B1275" s="63"/>
      <c r="C1275" s="64"/>
      <c r="D1275" s="64"/>
      <c r="E1275" s="64"/>
      <c r="F1275" s="64"/>
      <c r="G1275" s="65"/>
      <c r="H1275" s="66"/>
    </row>
    <row r="1276" s="48" customFormat="1" ht="15.75" spans="1:8">
      <c r="A1276" s="67"/>
      <c r="B1276" s="63"/>
      <c r="C1276" s="64"/>
      <c r="D1276" s="64"/>
      <c r="E1276" s="64"/>
      <c r="F1276" s="64"/>
      <c r="G1276" s="65"/>
      <c r="H1276" s="66"/>
    </row>
    <row r="1277" s="48" customFormat="1" ht="15.75" spans="1:8">
      <c r="A1277" s="67"/>
      <c r="B1277" s="63"/>
      <c r="C1277" s="64"/>
      <c r="D1277" s="64"/>
      <c r="E1277" s="64"/>
      <c r="F1277" s="64"/>
      <c r="G1277" s="65"/>
      <c r="H1277" s="66"/>
    </row>
    <row r="1278" s="48" customFormat="1" ht="15.75" spans="1:8">
      <c r="A1278" s="67"/>
      <c r="B1278" s="63"/>
      <c r="C1278" s="64"/>
      <c r="D1278" s="64"/>
      <c r="E1278" s="64"/>
      <c r="F1278" s="64"/>
      <c r="G1278" s="65"/>
      <c r="H1278" s="66"/>
    </row>
    <row r="1279" s="48" customFormat="1" ht="15.75" spans="1:8">
      <c r="A1279" s="67"/>
      <c r="B1279" s="63"/>
      <c r="C1279" s="64"/>
      <c r="D1279" s="64"/>
      <c r="E1279" s="64"/>
      <c r="F1279" s="64"/>
      <c r="G1279" s="65"/>
      <c r="H1279" s="66"/>
    </row>
    <row r="1280" s="48" customFormat="1" ht="15.75" spans="1:8">
      <c r="A1280" s="67"/>
      <c r="B1280" s="63"/>
      <c r="C1280" s="64"/>
      <c r="D1280" s="64"/>
      <c r="E1280" s="64"/>
      <c r="F1280" s="64"/>
      <c r="G1280" s="65"/>
      <c r="H1280" s="66"/>
    </row>
    <row r="1281" s="48" customFormat="1" ht="15.75" spans="1:8">
      <c r="A1281" s="67"/>
      <c r="B1281" s="63"/>
      <c r="C1281" s="64"/>
      <c r="D1281" s="64"/>
      <c r="E1281" s="64"/>
      <c r="F1281" s="64"/>
      <c r="G1281" s="65"/>
      <c r="H1281" s="66"/>
    </row>
    <row r="1282" s="48" customFormat="1" ht="15.75" spans="1:8">
      <c r="A1282" s="67"/>
      <c r="B1282" s="63"/>
      <c r="C1282" s="64"/>
      <c r="D1282" s="64"/>
      <c r="E1282" s="64"/>
      <c r="F1282" s="64"/>
      <c r="G1282" s="65"/>
      <c r="H1282" s="66"/>
    </row>
    <row r="1283" s="48" customFormat="1" ht="15.75" spans="1:8">
      <c r="A1283" s="67"/>
      <c r="B1283" s="63"/>
      <c r="C1283" s="64"/>
      <c r="D1283" s="64"/>
      <c r="E1283" s="64"/>
      <c r="F1283" s="64"/>
      <c r="G1283" s="65"/>
      <c r="H1283" s="66"/>
    </row>
    <row r="1284" s="48" customFormat="1" ht="15.75" spans="1:8">
      <c r="A1284" s="67"/>
      <c r="B1284" s="63"/>
      <c r="C1284" s="64"/>
      <c r="D1284" s="64"/>
      <c r="E1284" s="64"/>
      <c r="F1284" s="64"/>
      <c r="G1284" s="65"/>
      <c r="H1284" s="66"/>
    </row>
    <row r="1285" s="48" customFormat="1" ht="15.75" spans="1:8">
      <c r="A1285" s="67"/>
      <c r="B1285" s="63"/>
      <c r="C1285" s="64"/>
      <c r="D1285" s="64"/>
      <c r="E1285" s="64"/>
      <c r="F1285" s="64"/>
      <c r="G1285" s="65"/>
      <c r="H1285" s="66"/>
    </row>
    <row r="1286" s="48" customFormat="1" ht="15.75" spans="1:8">
      <c r="A1286" s="67"/>
      <c r="B1286" s="63"/>
      <c r="C1286" s="64"/>
      <c r="D1286" s="64"/>
      <c r="E1286" s="64"/>
      <c r="F1286" s="64"/>
      <c r="G1286" s="65"/>
      <c r="H1286" s="66"/>
    </row>
    <row r="1287" s="48" customFormat="1" ht="15.75" spans="1:8">
      <c r="A1287" s="67"/>
      <c r="B1287" s="63"/>
      <c r="C1287" s="64"/>
      <c r="D1287" s="64"/>
      <c r="E1287" s="64"/>
      <c r="F1287" s="64"/>
      <c r="G1287" s="65"/>
      <c r="H1287" s="66"/>
    </row>
    <row r="1288" s="48" customFormat="1" ht="15.75" spans="1:8">
      <c r="A1288" s="67"/>
      <c r="B1288" s="63"/>
      <c r="C1288" s="64"/>
      <c r="D1288" s="64"/>
      <c r="E1288" s="64"/>
      <c r="F1288" s="64"/>
      <c r="G1288" s="65"/>
      <c r="H1288" s="66"/>
    </row>
    <row r="1289" s="48" customFormat="1" ht="15.75" spans="1:8">
      <c r="A1289" s="67"/>
      <c r="B1289" s="63"/>
      <c r="C1289" s="64"/>
      <c r="D1289" s="64"/>
      <c r="E1289" s="64"/>
      <c r="F1289" s="64"/>
      <c r="G1289" s="65"/>
      <c r="H1289" s="66"/>
    </row>
    <row r="1290" s="48" customFormat="1" ht="15.75" spans="1:8">
      <c r="A1290" s="67"/>
      <c r="B1290" s="63"/>
      <c r="C1290" s="64"/>
      <c r="D1290" s="64"/>
      <c r="E1290" s="64"/>
      <c r="F1290" s="64"/>
      <c r="G1290" s="65"/>
      <c r="H1290" s="66"/>
    </row>
    <row r="1291" s="48" customFormat="1" ht="15.75" spans="1:8">
      <c r="A1291" s="67"/>
      <c r="B1291" s="63"/>
      <c r="C1291" s="64"/>
      <c r="D1291" s="64"/>
      <c r="E1291" s="64"/>
      <c r="F1291" s="64"/>
      <c r="G1291" s="65"/>
      <c r="H1291" s="66"/>
    </row>
    <row r="1292" s="48" customFormat="1" ht="15.75" spans="1:8">
      <c r="A1292" s="67"/>
      <c r="B1292" s="63"/>
      <c r="C1292" s="64"/>
      <c r="D1292" s="64"/>
      <c r="E1292" s="64"/>
      <c r="F1292" s="64"/>
      <c r="G1292" s="65"/>
      <c r="H1292" s="66"/>
    </row>
    <row r="1293" s="48" customFormat="1" ht="15.75" spans="1:8">
      <c r="A1293" s="67"/>
      <c r="B1293" s="63"/>
      <c r="C1293" s="64"/>
      <c r="D1293" s="64"/>
      <c r="E1293" s="64"/>
      <c r="F1293" s="64"/>
      <c r="G1293" s="65"/>
      <c r="H1293" s="66"/>
    </row>
    <row r="1294" s="48" customFormat="1" ht="15.75" spans="1:8">
      <c r="A1294" s="67"/>
      <c r="B1294" s="63"/>
      <c r="C1294" s="64"/>
      <c r="D1294" s="64"/>
      <c r="E1294" s="64"/>
      <c r="F1294" s="64"/>
      <c r="G1294" s="65"/>
      <c r="H1294" s="66"/>
    </row>
    <row r="1295" s="48" customFormat="1" ht="15.75" spans="1:8">
      <c r="A1295" s="67"/>
      <c r="B1295" s="63"/>
      <c r="C1295" s="64"/>
      <c r="D1295" s="64"/>
      <c r="E1295" s="64"/>
      <c r="F1295" s="64"/>
      <c r="G1295" s="65"/>
      <c r="H1295" s="66"/>
    </row>
    <row r="1296" s="48" customFormat="1" ht="15.75" spans="1:8">
      <c r="A1296" s="67"/>
      <c r="B1296" s="63"/>
      <c r="C1296" s="64"/>
      <c r="D1296" s="64"/>
      <c r="E1296" s="64"/>
      <c r="F1296" s="64"/>
      <c r="G1296" s="65"/>
      <c r="H1296" s="66"/>
    </row>
    <row r="1297" s="48" customFormat="1" ht="15.75" spans="1:8">
      <c r="A1297" s="67"/>
      <c r="B1297" s="63"/>
      <c r="C1297" s="64"/>
      <c r="D1297" s="64"/>
      <c r="E1297" s="64"/>
      <c r="F1297" s="64"/>
      <c r="G1297" s="65"/>
      <c r="H1297" s="66"/>
    </row>
    <row r="1298" s="48" customFormat="1" ht="15.75" spans="1:8">
      <c r="A1298" s="67"/>
      <c r="B1298" s="63"/>
      <c r="C1298" s="64"/>
      <c r="D1298" s="64"/>
      <c r="E1298" s="64"/>
      <c r="F1298" s="64"/>
      <c r="G1298" s="65"/>
      <c r="H1298" s="66"/>
    </row>
    <row r="1299" s="48" customFormat="1" ht="15.75" spans="1:8">
      <c r="A1299" s="67"/>
      <c r="B1299" s="63"/>
      <c r="C1299" s="64"/>
      <c r="D1299" s="64"/>
      <c r="E1299" s="64"/>
      <c r="F1299" s="64"/>
      <c r="G1299" s="65"/>
      <c r="H1299" s="66"/>
    </row>
    <row r="1300" s="48" customFormat="1" ht="15.75" spans="1:8">
      <c r="A1300" s="67"/>
      <c r="B1300" s="63"/>
      <c r="C1300" s="64"/>
      <c r="D1300" s="64"/>
      <c r="E1300" s="64"/>
      <c r="F1300" s="64"/>
      <c r="G1300" s="65"/>
      <c r="H1300" s="66"/>
    </row>
    <row r="1301" s="48" customFormat="1" ht="15.75" spans="1:8">
      <c r="A1301" s="67"/>
      <c r="B1301" s="63"/>
      <c r="C1301" s="64"/>
      <c r="D1301" s="64"/>
      <c r="E1301" s="64"/>
      <c r="F1301" s="64"/>
      <c r="G1301" s="65"/>
      <c r="H1301" s="66"/>
    </row>
    <row r="1302" s="48" customFormat="1" ht="15.75" spans="1:8">
      <c r="A1302" s="67"/>
      <c r="B1302" s="63"/>
      <c r="C1302" s="64"/>
      <c r="D1302" s="64"/>
      <c r="E1302" s="64"/>
      <c r="F1302" s="64"/>
      <c r="G1302" s="65"/>
      <c r="H1302" s="66"/>
    </row>
    <row r="1303" s="48" customFormat="1" ht="15.75" spans="1:8">
      <c r="A1303" s="67"/>
      <c r="B1303" s="63"/>
      <c r="C1303" s="64"/>
      <c r="D1303" s="64"/>
      <c r="E1303" s="64"/>
      <c r="F1303" s="64"/>
      <c r="G1303" s="65"/>
      <c r="H1303" s="66"/>
    </row>
    <row r="1304" s="48" customFormat="1" ht="15.75" spans="1:8">
      <c r="A1304" s="67"/>
      <c r="B1304" s="63"/>
      <c r="C1304" s="64"/>
      <c r="D1304" s="64"/>
      <c r="E1304" s="64"/>
      <c r="F1304" s="64"/>
      <c r="G1304" s="65"/>
      <c r="H1304" s="66"/>
    </row>
    <row r="1305" s="48" customFormat="1" ht="15.75" spans="1:8">
      <c r="A1305" s="67"/>
      <c r="B1305" s="63"/>
      <c r="C1305" s="64"/>
      <c r="D1305" s="64"/>
      <c r="E1305" s="64"/>
      <c r="F1305" s="64"/>
      <c r="G1305" s="65"/>
      <c r="H1305" s="66"/>
    </row>
    <row r="1306" s="48" customFormat="1" ht="15.75" spans="1:8">
      <c r="A1306" s="67"/>
      <c r="B1306" s="63"/>
      <c r="C1306" s="64"/>
      <c r="D1306" s="64"/>
      <c r="E1306" s="64"/>
      <c r="F1306" s="64"/>
      <c r="G1306" s="65"/>
      <c r="H1306" s="66"/>
    </row>
    <row r="1307" s="48" customFormat="1" ht="15.75" spans="1:8">
      <c r="A1307" s="67"/>
      <c r="B1307" s="63"/>
      <c r="C1307" s="64"/>
      <c r="D1307" s="64"/>
      <c r="E1307" s="64"/>
      <c r="F1307" s="64"/>
      <c r="G1307" s="65"/>
      <c r="H1307" s="66"/>
    </row>
    <row r="1308" s="48" customFormat="1" ht="15.75" spans="1:8">
      <c r="A1308" s="67"/>
      <c r="B1308" s="63"/>
      <c r="C1308" s="64"/>
      <c r="D1308" s="64"/>
      <c r="E1308" s="64"/>
      <c r="F1308" s="64"/>
      <c r="G1308" s="65"/>
      <c r="H1308" s="66"/>
    </row>
    <row r="1309" s="48" customFormat="1" ht="15.75" spans="1:8">
      <c r="A1309" s="67"/>
      <c r="B1309" s="63"/>
      <c r="C1309" s="64"/>
      <c r="D1309" s="64"/>
      <c r="E1309" s="64"/>
      <c r="F1309" s="64"/>
      <c r="G1309" s="65"/>
      <c r="H1309" s="66"/>
    </row>
    <row r="1310" s="48" customFormat="1" ht="15.75" spans="1:8">
      <c r="A1310" s="67"/>
      <c r="B1310" s="63"/>
      <c r="C1310" s="64"/>
      <c r="D1310" s="64"/>
      <c r="E1310" s="64"/>
      <c r="F1310" s="64"/>
      <c r="G1310" s="65"/>
      <c r="H1310" s="66"/>
    </row>
    <row r="1311" s="48" customFormat="1" ht="15.75" spans="1:8">
      <c r="A1311" s="67"/>
      <c r="B1311" s="63"/>
      <c r="C1311" s="64"/>
      <c r="D1311" s="64"/>
      <c r="E1311" s="64"/>
      <c r="F1311" s="64"/>
      <c r="G1311" s="65"/>
      <c r="H1311" s="66"/>
    </row>
    <row r="1312" s="48" customFormat="1" ht="15.75" spans="1:8">
      <c r="A1312" s="67"/>
      <c r="B1312" s="63"/>
      <c r="C1312" s="64"/>
      <c r="D1312" s="64"/>
      <c r="E1312" s="64"/>
      <c r="F1312" s="64"/>
      <c r="G1312" s="65"/>
      <c r="H1312" s="66"/>
    </row>
    <row r="1313" s="48" customFormat="1" ht="15.75" spans="1:8">
      <c r="A1313" s="67"/>
      <c r="B1313" s="63"/>
      <c r="C1313" s="64"/>
      <c r="D1313" s="64"/>
      <c r="E1313" s="64"/>
      <c r="F1313" s="64"/>
      <c r="G1313" s="65"/>
      <c r="H1313" s="66"/>
    </row>
    <row r="1314" s="48" customFormat="1" ht="15.75" spans="1:8">
      <c r="A1314" s="67"/>
      <c r="B1314" s="63"/>
      <c r="C1314" s="64"/>
      <c r="D1314" s="64"/>
      <c r="E1314" s="64"/>
      <c r="F1314" s="64"/>
      <c r="G1314" s="65"/>
      <c r="H1314" s="66"/>
    </row>
    <row r="1315" s="48" customFormat="1" ht="15.75" spans="1:8">
      <c r="A1315" s="67"/>
      <c r="B1315" s="63"/>
      <c r="C1315" s="64"/>
      <c r="D1315" s="64"/>
      <c r="E1315" s="64"/>
      <c r="F1315" s="64"/>
      <c r="G1315" s="65"/>
      <c r="H1315" s="66"/>
    </row>
    <row r="1316" s="48" customFormat="1" ht="15.75" spans="1:8">
      <c r="A1316" s="67"/>
      <c r="B1316" s="63"/>
      <c r="C1316" s="64"/>
      <c r="D1316" s="64"/>
      <c r="E1316" s="64"/>
      <c r="F1316" s="64"/>
      <c r="G1316" s="65"/>
      <c r="H1316" s="66"/>
    </row>
    <row r="1317" s="48" customFormat="1" ht="15.75" spans="1:8">
      <c r="A1317" s="67"/>
      <c r="B1317" s="63"/>
      <c r="C1317" s="64"/>
      <c r="D1317" s="64"/>
      <c r="E1317" s="64"/>
      <c r="F1317" s="64"/>
      <c r="G1317" s="65"/>
      <c r="H1317" s="66"/>
    </row>
    <row r="1318" s="48" customFormat="1" ht="15.75" spans="1:8">
      <c r="A1318" s="67"/>
      <c r="B1318" s="63"/>
      <c r="C1318" s="64"/>
      <c r="D1318" s="64"/>
      <c r="E1318" s="64"/>
      <c r="F1318" s="64"/>
      <c r="G1318" s="65"/>
      <c r="H1318" s="66"/>
    </row>
    <row r="1319" s="48" customFormat="1" ht="15.75" spans="1:8">
      <c r="A1319" s="67"/>
      <c r="B1319" s="63"/>
      <c r="C1319" s="64"/>
      <c r="D1319" s="64"/>
      <c r="E1319" s="64"/>
      <c r="F1319" s="64"/>
      <c r="G1319" s="65"/>
      <c r="H1319" s="66"/>
    </row>
    <row r="1320" s="48" customFormat="1" ht="15.75" spans="1:8">
      <c r="A1320" s="67"/>
      <c r="B1320" s="63"/>
      <c r="C1320" s="64"/>
      <c r="D1320" s="64"/>
      <c r="E1320" s="64"/>
      <c r="F1320" s="64"/>
      <c r="G1320" s="65"/>
      <c r="H1320" s="66"/>
    </row>
    <row r="1321" s="48" customFormat="1" ht="15.75" spans="1:8">
      <c r="A1321" s="67"/>
      <c r="B1321" s="63"/>
      <c r="C1321" s="64"/>
      <c r="D1321" s="64"/>
      <c r="E1321" s="64"/>
      <c r="F1321" s="64"/>
      <c r="G1321" s="65"/>
      <c r="H1321" s="66"/>
    </row>
    <row r="1322" s="48" customFormat="1" ht="15.75" spans="1:8">
      <c r="A1322" s="67"/>
      <c r="B1322" s="63"/>
      <c r="C1322" s="64"/>
      <c r="D1322" s="64"/>
      <c r="E1322" s="64"/>
      <c r="F1322" s="64"/>
      <c r="G1322" s="65"/>
      <c r="H1322" s="66"/>
    </row>
    <row r="1323" s="48" customFormat="1" ht="15.75" spans="1:8">
      <c r="A1323" s="67"/>
      <c r="B1323" s="63"/>
      <c r="C1323" s="64"/>
      <c r="D1323" s="64"/>
      <c r="E1323" s="64"/>
      <c r="F1323" s="64"/>
      <c r="G1323" s="65"/>
      <c r="H1323" s="66"/>
    </row>
    <row r="1324" s="48" customFormat="1" ht="15.75" spans="1:8">
      <c r="A1324" s="67"/>
      <c r="B1324" s="63"/>
      <c r="C1324" s="64"/>
      <c r="D1324" s="64"/>
      <c r="E1324" s="64"/>
      <c r="F1324" s="64"/>
      <c r="G1324" s="65"/>
      <c r="H1324" s="66"/>
    </row>
    <row r="1325" s="48" customFormat="1" ht="15.75" spans="1:8">
      <c r="A1325" s="67"/>
      <c r="B1325" s="63"/>
      <c r="C1325" s="64"/>
      <c r="D1325" s="64"/>
      <c r="E1325" s="64"/>
      <c r="F1325" s="64"/>
      <c r="G1325" s="65"/>
      <c r="H1325" s="66"/>
    </row>
    <row r="1326" s="48" customFormat="1" ht="15.75" spans="1:8">
      <c r="A1326" s="67"/>
      <c r="B1326" s="63"/>
      <c r="C1326" s="64"/>
      <c r="D1326" s="64"/>
      <c r="E1326" s="64"/>
      <c r="F1326" s="64"/>
      <c r="G1326" s="65"/>
      <c r="H1326" s="66"/>
    </row>
    <row r="1327" s="48" customFormat="1" ht="15.75" spans="1:8">
      <c r="A1327" s="67"/>
      <c r="B1327" s="63"/>
      <c r="C1327" s="64"/>
      <c r="D1327" s="64"/>
      <c r="E1327" s="64"/>
      <c r="F1327" s="64"/>
      <c r="G1327" s="65"/>
      <c r="H1327" s="66"/>
    </row>
    <row r="1328" s="48" customFormat="1" ht="15.75" spans="1:8">
      <c r="A1328" s="67"/>
      <c r="B1328" s="63"/>
      <c r="C1328" s="64"/>
      <c r="D1328" s="64"/>
      <c r="E1328" s="64"/>
      <c r="F1328" s="64"/>
      <c r="G1328" s="65"/>
      <c r="H1328" s="66"/>
    </row>
    <row r="1329" s="48" customFormat="1" ht="15.75" spans="1:8">
      <c r="A1329" s="67"/>
      <c r="B1329" s="63"/>
      <c r="C1329" s="64"/>
      <c r="D1329" s="64"/>
      <c r="E1329" s="64"/>
      <c r="F1329" s="64"/>
      <c r="G1329" s="65"/>
      <c r="H1329" s="66"/>
    </row>
    <row r="1330" s="48" customFormat="1" ht="15.75" spans="1:8">
      <c r="A1330" s="67"/>
      <c r="B1330" s="63"/>
      <c r="C1330" s="64"/>
      <c r="D1330" s="64"/>
      <c r="E1330" s="64"/>
      <c r="F1330" s="64"/>
      <c r="G1330" s="65"/>
      <c r="H1330" s="66"/>
    </row>
    <row r="1331" s="48" customFormat="1" ht="15.75" spans="1:8">
      <c r="A1331" s="67"/>
      <c r="B1331" s="63"/>
      <c r="C1331" s="64"/>
      <c r="D1331" s="64"/>
      <c r="E1331" s="64"/>
      <c r="F1331" s="64"/>
      <c r="G1331" s="65"/>
      <c r="H1331" s="66"/>
    </row>
    <row r="1332" s="48" customFormat="1" ht="15.75" spans="1:8">
      <c r="A1332" s="67"/>
      <c r="B1332" s="63"/>
      <c r="C1332" s="64"/>
      <c r="D1332" s="64"/>
      <c r="E1332" s="64"/>
      <c r="F1332" s="64"/>
      <c r="G1332" s="65"/>
      <c r="H1332" s="66"/>
    </row>
    <row r="1333" s="48" customFormat="1" ht="15.75" spans="1:8">
      <c r="A1333" s="67"/>
      <c r="B1333" s="63"/>
      <c r="C1333" s="64"/>
      <c r="D1333" s="64"/>
      <c r="E1333" s="64"/>
      <c r="F1333" s="64"/>
      <c r="G1333" s="65"/>
      <c r="H1333" s="66"/>
    </row>
    <row r="1334" s="48" customFormat="1" ht="15.75" spans="1:8">
      <c r="A1334" s="67"/>
      <c r="B1334" s="63"/>
      <c r="C1334" s="64"/>
      <c r="D1334" s="64"/>
      <c r="E1334" s="64"/>
      <c r="F1334" s="64"/>
      <c r="G1334" s="65"/>
      <c r="H1334" s="66"/>
    </row>
    <row r="1335" s="48" customFormat="1" ht="15.75" spans="1:8">
      <c r="A1335" s="67"/>
      <c r="B1335" s="63"/>
      <c r="C1335" s="64"/>
      <c r="D1335" s="64"/>
      <c r="E1335" s="64"/>
      <c r="F1335" s="64"/>
      <c r="G1335" s="65"/>
      <c r="H1335" s="66"/>
    </row>
    <row r="1336" s="48" customFormat="1" ht="15.75" spans="1:8">
      <c r="A1336" s="67"/>
      <c r="B1336" s="63"/>
      <c r="C1336" s="64"/>
      <c r="D1336" s="64"/>
      <c r="E1336" s="64"/>
      <c r="F1336" s="64"/>
      <c r="G1336" s="65"/>
      <c r="H1336" s="66"/>
    </row>
    <row r="1337" s="48" customFormat="1" ht="15.75" spans="1:8">
      <c r="A1337" s="67"/>
      <c r="B1337" s="63"/>
      <c r="C1337" s="64"/>
      <c r="D1337" s="64"/>
      <c r="E1337" s="64"/>
      <c r="F1337" s="64"/>
      <c r="G1337" s="65"/>
      <c r="H1337" s="66"/>
    </row>
    <row r="1338" s="48" customFormat="1" ht="15.75" spans="1:8">
      <c r="A1338" s="67"/>
      <c r="B1338" s="63"/>
      <c r="C1338" s="64"/>
      <c r="D1338" s="64"/>
      <c r="E1338" s="64"/>
      <c r="F1338" s="64"/>
      <c r="G1338" s="65"/>
      <c r="H1338" s="66"/>
    </row>
    <row r="1339" s="48" customFormat="1" ht="15.75" spans="1:8">
      <c r="A1339" s="67"/>
      <c r="B1339" s="63"/>
      <c r="C1339" s="64"/>
      <c r="D1339" s="64"/>
      <c r="E1339" s="64"/>
      <c r="F1339" s="64"/>
      <c r="G1339" s="65"/>
      <c r="H1339" s="66"/>
    </row>
    <row r="1340" s="48" customFormat="1" ht="15.75" spans="1:8">
      <c r="A1340" s="67"/>
      <c r="B1340" s="63"/>
      <c r="C1340" s="64"/>
      <c r="D1340" s="64"/>
      <c r="E1340" s="64"/>
      <c r="F1340" s="64"/>
      <c r="G1340" s="65"/>
      <c r="H1340" s="66"/>
    </row>
    <row r="1341" s="48" customFormat="1" ht="15.75" spans="1:8">
      <c r="A1341" s="67"/>
      <c r="B1341" s="63"/>
      <c r="C1341" s="64"/>
      <c r="D1341" s="64"/>
      <c r="E1341" s="64"/>
      <c r="F1341" s="64"/>
      <c r="G1341" s="65"/>
      <c r="H1341" s="66"/>
    </row>
    <row r="1342" s="48" customFormat="1" ht="15.75" spans="1:8">
      <c r="A1342" s="67"/>
      <c r="B1342" s="63"/>
      <c r="C1342" s="64"/>
      <c r="D1342" s="64"/>
      <c r="E1342" s="64"/>
      <c r="F1342" s="64"/>
      <c r="G1342" s="65"/>
      <c r="H1342" s="66"/>
    </row>
    <row r="1343" s="48" customFormat="1" ht="15.75" spans="1:8">
      <c r="A1343" s="67"/>
      <c r="B1343" s="63"/>
      <c r="C1343" s="64"/>
      <c r="D1343" s="64"/>
      <c r="E1343" s="64"/>
      <c r="F1343" s="64"/>
      <c r="G1343" s="65"/>
      <c r="H1343" s="66"/>
    </row>
    <row r="1344" s="48" customFormat="1" ht="15.75" spans="1:8">
      <c r="A1344" s="67"/>
      <c r="B1344" s="63"/>
      <c r="C1344" s="64"/>
      <c r="D1344" s="64"/>
      <c r="E1344" s="64"/>
      <c r="F1344" s="64"/>
      <c r="G1344" s="65"/>
      <c r="H1344" s="66"/>
    </row>
    <row r="1345" s="48" customFormat="1" ht="15.75" spans="1:8">
      <c r="A1345" s="67"/>
      <c r="B1345" s="63"/>
      <c r="C1345" s="64"/>
      <c r="D1345" s="64"/>
      <c r="E1345" s="64"/>
      <c r="F1345" s="64"/>
      <c r="G1345" s="65"/>
      <c r="H1345" s="66"/>
    </row>
    <row r="1346" s="48" customFormat="1" ht="15.75" spans="1:8">
      <c r="A1346" s="67"/>
      <c r="B1346" s="63"/>
      <c r="C1346" s="64"/>
      <c r="D1346" s="64"/>
      <c r="E1346" s="64"/>
      <c r="F1346" s="64"/>
      <c r="G1346" s="65"/>
      <c r="H1346" s="66"/>
    </row>
    <row r="1347" s="48" customFormat="1" ht="15.75" spans="1:8">
      <c r="A1347" s="67"/>
      <c r="B1347" s="63"/>
      <c r="C1347" s="64"/>
      <c r="D1347" s="64"/>
      <c r="E1347" s="64"/>
      <c r="F1347" s="64"/>
      <c r="G1347" s="65"/>
      <c r="H1347" s="66"/>
    </row>
    <row r="1348" s="48" customFormat="1" ht="15.75" spans="1:8">
      <c r="A1348" s="67"/>
      <c r="B1348" s="63"/>
      <c r="C1348" s="64"/>
      <c r="D1348" s="64"/>
      <c r="E1348" s="64"/>
      <c r="F1348" s="64"/>
      <c r="G1348" s="65"/>
      <c r="H1348" s="66"/>
    </row>
    <row r="1349" s="48" customFormat="1" ht="15.75" spans="1:8">
      <c r="A1349" s="67"/>
      <c r="B1349" s="63"/>
      <c r="C1349" s="64"/>
      <c r="D1349" s="64"/>
      <c r="E1349" s="64"/>
      <c r="F1349" s="64"/>
      <c r="G1349" s="65"/>
      <c r="H1349" s="66"/>
    </row>
    <row r="1350" s="48" customFormat="1" ht="15.75" spans="1:8">
      <c r="A1350" s="67"/>
      <c r="B1350" s="63"/>
      <c r="C1350" s="64"/>
      <c r="D1350" s="64"/>
      <c r="E1350" s="64"/>
      <c r="F1350" s="64"/>
      <c r="G1350" s="65"/>
      <c r="H1350" s="66"/>
    </row>
    <row r="1351" s="48" customFormat="1" ht="15.75" spans="1:8">
      <c r="A1351" s="67"/>
      <c r="B1351" s="63"/>
      <c r="C1351" s="64"/>
      <c r="D1351" s="64"/>
      <c r="E1351" s="64"/>
      <c r="F1351" s="64"/>
      <c r="G1351" s="65"/>
      <c r="H1351" s="66"/>
    </row>
    <row r="1352" s="48" customFormat="1" ht="15.75" spans="1:8">
      <c r="A1352" s="67"/>
      <c r="B1352" s="63"/>
      <c r="C1352" s="64"/>
      <c r="D1352" s="64"/>
      <c r="E1352" s="64"/>
      <c r="F1352" s="64"/>
      <c r="G1352" s="65"/>
      <c r="H1352" s="66"/>
    </row>
    <row r="1353" s="48" customFormat="1" ht="15.75" spans="1:8">
      <c r="A1353" s="67"/>
      <c r="B1353" s="63"/>
      <c r="C1353" s="64"/>
      <c r="D1353" s="64"/>
      <c r="E1353" s="64"/>
      <c r="F1353" s="64"/>
      <c r="G1353" s="65"/>
      <c r="H1353" s="66"/>
    </row>
    <row r="1354" s="48" customFormat="1" ht="15.75" spans="1:8">
      <c r="A1354" s="67"/>
      <c r="B1354" s="63"/>
      <c r="C1354" s="64"/>
      <c r="D1354" s="64"/>
      <c r="E1354" s="64"/>
      <c r="F1354" s="64"/>
      <c r="G1354" s="65"/>
      <c r="H1354" s="66"/>
    </row>
    <row r="1355" s="48" customFormat="1" ht="15.75" spans="1:8">
      <c r="A1355" s="67"/>
      <c r="B1355" s="63"/>
      <c r="C1355" s="64"/>
      <c r="D1355" s="64"/>
      <c r="E1355" s="64"/>
      <c r="F1355" s="64"/>
      <c r="G1355" s="65"/>
      <c r="H1355" s="66"/>
    </row>
    <row r="1356" s="48" customFormat="1" ht="15.75" spans="1:8">
      <c r="A1356" s="67"/>
      <c r="B1356" s="63"/>
      <c r="C1356" s="64"/>
      <c r="D1356" s="64"/>
      <c r="E1356" s="64"/>
      <c r="F1356" s="64"/>
      <c r="G1356" s="65"/>
      <c r="H1356" s="66"/>
    </row>
    <row r="1357" s="48" customFormat="1" ht="15.75" spans="1:8">
      <c r="A1357" s="67"/>
      <c r="B1357" s="63"/>
      <c r="C1357" s="64"/>
      <c r="D1357" s="64"/>
      <c r="E1357" s="64"/>
      <c r="F1357" s="64"/>
      <c r="G1357" s="65"/>
      <c r="H1357" s="66"/>
    </row>
    <row r="1358" s="48" customFormat="1" ht="15.75" spans="1:8">
      <c r="A1358" s="67"/>
      <c r="B1358" s="63"/>
      <c r="C1358" s="64"/>
      <c r="D1358" s="64"/>
      <c r="E1358" s="64"/>
      <c r="F1358" s="64"/>
      <c r="G1358" s="65"/>
      <c r="H1358" s="66"/>
    </row>
    <row r="1359" s="48" customFormat="1" ht="15.75" spans="1:8">
      <c r="A1359" s="67"/>
      <c r="B1359" s="63"/>
      <c r="C1359" s="64"/>
      <c r="D1359" s="64"/>
      <c r="E1359" s="64"/>
      <c r="F1359" s="64"/>
      <c r="G1359" s="65"/>
      <c r="H1359" s="66"/>
    </row>
    <row r="1360" s="48" customFormat="1" ht="15.75" spans="1:8">
      <c r="A1360" s="67"/>
      <c r="B1360" s="63"/>
      <c r="C1360" s="64"/>
      <c r="D1360" s="64"/>
      <c r="E1360" s="64"/>
      <c r="F1360" s="64"/>
      <c r="G1360" s="65"/>
      <c r="H1360" s="66"/>
    </row>
    <row r="1361" s="48" customFormat="1" ht="15.75" spans="1:8">
      <c r="A1361" s="67"/>
      <c r="B1361" s="63"/>
      <c r="C1361" s="64"/>
      <c r="D1361" s="64"/>
      <c r="E1361" s="64"/>
      <c r="F1361" s="64"/>
      <c r="G1361" s="65"/>
      <c r="H1361" s="66"/>
    </row>
    <row r="1362" s="48" customFormat="1" ht="15.75" spans="1:8">
      <c r="A1362" s="67"/>
      <c r="B1362" s="63"/>
      <c r="C1362" s="64"/>
      <c r="D1362" s="64"/>
      <c r="E1362" s="64"/>
      <c r="F1362" s="64"/>
      <c r="G1362" s="65"/>
      <c r="H1362" s="66"/>
    </row>
    <row r="1363" s="48" customFormat="1" ht="15.75" spans="1:8">
      <c r="A1363" s="67"/>
      <c r="B1363" s="63"/>
      <c r="C1363" s="64"/>
      <c r="D1363" s="64"/>
      <c r="E1363" s="64"/>
      <c r="F1363" s="64"/>
      <c r="G1363" s="65"/>
      <c r="H1363" s="66"/>
    </row>
    <row r="1364" s="48" customFormat="1" ht="15.75" spans="1:8">
      <c r="A1364" s="67"/>
      <c r="B1364" s="63"/>
      <c r="C1364" s="64"/>
      <c r="D1364" s="64"/>
      <c r="E1364" s="64"/>
      <c r="F1364" s="64"/>
      <c r="G1364" s="65"/>
      <c r="H1364" s="66"/>
    </row>
    <row r="1365" s="48" customFormat="1" ht="15.75" spans="1:8">
      <c r="A1365" s="67"/>
      <c r="B1365" s="63"/>
      <c r="C1365" s="64"/>
      <c r="D1365" s="64"/>
      <c r="E1365" s="64"/>
      <c r="F1365" s="64"/>
      <c r="G1365" s="65"/>
      <c r="H1365" s="66"/>
    </row>
    <row r="1366" s="48" customFormat="1" ht="15.75" spans="1:8">
      <c r="A1366" s="67"/>
      <c r="B1366" s="63"/>
      <c r="C1366" s="64"/>
      <c r="D1366" s="64"/>
      <c r="E1366" s="64"/>
      <c r="F1366" s="64"/>
      <c r="G1366" s="65"/>
      <c r="H1366" s="66"/>
    </row>
    <row r="1367" s="48" customFormat="1" ht="15.75" spans="1:8">
      <c r="A1367" s="67"/>
      <c r="B1367" s="63"/>
      <c r="C1367" s="64"/>
      <c r="D1367" s="64"/>
      <c r="E1367" s="64"/>
      <c r="F1367" s="64"/>
      <c r="G1367" s="65"/>
      <c r="H1367" s="66"/>
    </row>
    <row r="1368" s="48" customFormat="1" ht="15.75" spans="1:8">
      <c r="A1368" s="67"/>
      <c r="B1368" s="63"/>
      <c r="C1368" s="64"/>
      <c r="D1368" s="64"/>
      <c r="E1368" s="64"/>
      <c r="F1368" s="64"/>
      <c r="G1368" s="65"/>
      <c r="H1368" s="66"/>
    </row>
    <row r="1369" s="48" customFormat="1" ht="15.75" spans="1:8">
      <c r="A1369" s="67"/>
      <c r="B1369" s="63"/>
      <c r="C1369" s="64"/>
      <c r="D1369" s="64"/>
      <c r="E1369" s="64"/>
      <c r="F1369" s="64"/>
      <c r="G1369" s="65"/>
      <c r="H1369" s="66"/>
    </row>
    <row r="1370" s="48" customFormat="1" ht="15.75" spans="1:8">
      <c r="A1370" s="67"/>
      <c r="B1370" s="63"/>
      <c r="C1370" s="64"/>
      <c r="D1370" s="64"/>
      <c r="E1370" s="64"/>
      <c r="F1370" s="64"/>
      <c r="G1370" s="65"/>
      <c r="H1370" s="66"/>
    </row>
    <row r="1371" s="48" customFormat="1" ht="15.75" spans="1:8">
      <c r="A1371" s="67"/>
      <c r="B1371" s="63"/>
      <c r="C1371" s="64"/>
      <c r="D1371" s="64"/>
      <c r="E1371" s="64"/>
      <c r="F1371" s="64"/>
      <c r="G1371" s="65"/>
      <c r="H1371" s="66"/>
    </row>
    <row r="1372" s="48" customFormat="1" ht="15.75" spans="1:8">
      <c r="A1372" s="67"/>
      <c r="B1372" s="63"/>
      <c r="C1372" s="64"/>
      <c r="D1372" s="64"/>
      <c r="E1372" s="64"/>
      <c r="F1372" s="64"/>
      <c r="G1372" s="65"/>
      <c r="H1372" s="66"/>
    </row>
    <row r="1373" s="48" customFormat="1" ht="15.75" spans="1:8">
      <c r="A1373" s="67"/>
      <c r="B1373" s="63"/>
      <c r="C1373" s="64"/>
      <c r="D1373" s="64"/>
      <c r="E1373" s="64"/>
      <c r="F1373" s="64"/>
      <c r="G1373" s="65"/>
      <c r="H1373" s="66"/>
    </row>
    <row r="1374" s="48" customFormat="1" ht="15.75" spans="1:8">
      <c r="A1374" s="67"/>
      <c r="B1374" s="63"/>
      <c r="C1374" s="64"/>
      <c r="D1374" s="64"/>
      <c r="E1374" s="64"/>
      <c r="F1374" s="64"/>
      <c r="G1374" s="65"/>
      <c r="H1374" s="66"/>
    </row>
    <row r="1375" s="48" customFormat="1" ht="15.75" spans="1:8">
      <c r="A1375" s="67"/>
      <c r="B1375" s="63"/>
      <c r="C1375" s="64"/>
      <c r="D1375" s="64"/>
      <c r="E1375" s="64"/>
      <c r="F1375" s="64"/>
      <c r="G1375" s="65"/>
      <c r="H1375" s="66"/>
    </row>
    <row r="1376" s="48" customFormat="1" ht="15.75" spans="1:8">
      <c r="A1376" s="67"/>
      <c r="B1376" s="63"/>
      <c r="C1376" s="64"/>
      <c r="D1376" s="64"/>
      <c r="E1376" s="64"/>
      <c r="F1376" s="64"/>
      <c r="G1376" s="65"/>
      <c r="H1376" s="66"/>
    </row>
    <row r="1377" s="48" customFormat="1" ht="15.75" spans="1:8">
      <c r="A1377" s="67"/>
      <c r="B1377" s="63"/>
      <c r="C1377" s="64"/>
      <c r="D1377" s="64"/>
      <c r="E1377" s="64"/>
      <c r="F1377" s="64"/>
      <c r="G1377" s="65"/>
      <c r="H1377" s="66"/>
    </row>
    <row r="1378" s="48" customFormat="1" ht="15.75" spans="1:8">
      <c r="A1378" s="67"/>
      <c r="B1378" s="63"/>
      <c r="C1378" s="64"/>
      <c r="D1378" s="64"/>
      <c r="E1378" s="64"/>
      <c r="F1378" s="64"/>
      <c r="G1378" s="65"/>
      <c r="H1378" s="66"/>
    </row>
    <row r="1379" s="48" customFormat="1" ht="15.75" spans="1:8">
      <c r="A1379" s="67"/>
      <c r="B1379" s="63"/>
      <c r="C1379" s="64"/>
      <c r="D1379" s="64"/>
      <c r="E1379" s="64"/>
      <c r="F1379" s="64"/>
      <c r="G1379" s="65"/>
      <c r="H1379" s="66"/>
    </row>
    <row r="1380" s="48" customFormat="1" ht="15.75" spans="1:8">
      <c r="A1380" s="67"/>
      <c r="B1380" s="63"/>
      <c r="C1380" s="64"/>
      <c r="D1380" s="64"/>
      <c r="E1380" s="64"/>
      <c r="F1380" s="64"/>
      <c r="G1380" s="65"/>
      <c r="H1380" s="66"/>
    </row>
    <row r="1381" s="48" customFormat="1" ht="15.75" spans="1:8">
      <c r="A1381" s="67"/>
      <c r="B1381" s="63"/>
      <c r="C1381" s="64"/>
      <c r="D1381" s="64"/>
      <c r="E1381" s="64"/>
      <c r="F1381" s="64"/>
      <c r="G1381" s="65"/>
      <c r="H1381" s="66"/>
    </row>
    <row r="1382" s="48" customFormat="1" ht="15.75" spans="1:8">
      <c r="A1382" s="67"/>
      <c r="B1382" s="63"/>
      <c r="C1382" s="64"/>
      <c r="D1382" s="64"/>
      <c r="E1382" s="64"/>
      <c r="F1382" s="64"/>
      <c r="G1382" s="65"/>
      <c r="H1382" s="66"/>
    </row>
    <row r="1383" s="48" customFormat="1" ht="15.75" spans="1:8">
      <c r="A1383" s="67"/>
      <c r="B1383" s="63"/>
      <c r="C1383" s="64"/>
      <c r="D1383" s="64"/>
      <c r="E1383" s="64"/>
      <c r="F1383" s="64"/>
      <c r="G1383" s="65"/>
      <c r="H1383" s="66"/>
    </row>
    <row r="1384" s="48" customFormat="1" ht="15.75" spans="1:8">
      <c r="A1384" s="67"/>
      <c r="B1384" s="63"/>
      <c r="C1384" s="64"/>
      <c r="D1384" s="64"/>
      <c r="E1384" s="64"/>
      <c r="F1384" s="64"/>
      <c r="G1384" s="65"/>
      <c r="H1384" s="66"/>
    </row>
    <row r="1385" s="48" customFormat="1" ht="15.75" spans="1:8">
      <c r="A1385" s="67"/>
      <c r="B1385" s="63"/>
      <c r="C1385" s="64"/>
      <c r="D1385" s="64"/>
      <c r="E1385" s="64"/>
      <c r="F1385" s="64"/>
      <c r="G1385" s="65"/>
      <c r="H1385" s="66"/>
    </row>
    <row r="1386" s="48" customFormat="1" ht="15.75" spans="1:8">
      <c r="A1386" s="67"/>
      <c r="B1386" s="63"/>
      <c r="C1386" s="64"/>
      <c r="D1386" s="64"/>
      <c r="E1386" s="64"/>
      <c r="F1386" s="64"/>
      <c r="G1386" s="65"/>
      <c r="H1386" s="66"/>
    </row>
    <row r="1387" s="48" customFormat="1" ht="15.75" spans="1:8">
      <c r="A1387" s="67"/>
      <c r="B1387" s="63"/>
      <c r="C1387" s="64"/>
      <c r="D1387" s="64"/>
      <c r="E1387" s="64"/>
      <c r="F1387" s="64"/>
      <c r="G1387" s="65"/>
      <c r="H1387" s="66"/>
    </row>
    <row r="1388" s="48" customFormat="1" ht="15.75" spans="1:8">
      <c r="A1388" s="67"/>
      <c r="B1388" s="63"/>
      <c r="C1388" s="64"/>
      <c r="D1388" s="64"/>
      <c r="E1388" s="64"/>
      <c r="F1388" s="64"/>
      <c r="G1388" s="65"/>
      <c r="H1388" s="66"/>
    </row>
    <row r="1389" s="48" customFormat="1" ht="15.75" spans="1:8">
      <c r="A1389" s="67"/>
      <c r="B1389" s="63"/>
      <c r="C1389" s="64"/>
      <c r="D1389" s="64"/>
      <c r="E1389" s="64"/>
      <c r="F1389" s="64"/>
      <c r="G1389" s="65"/>
      <c r="H1389" s="66"/>
    </row>
    <row r="1390" s="48" customFormat="1" ht="15.75" spans="1:8">
      <c r="A1390" s="67"/>
      <c r="B1390" s="63"/>
      <c r="C1390" s="64"/>
      <c r="D1390" s="64"/>
      <c r="E1390" s="64"/>
      <c r="F1390" s="64"/>
      <c r="G1390" s="65"/>
      <c r="H1390" s="66"/>
    </row>
    <row r="1391" s="48" customFormat="1" ht="15.75" spans="1:8">
      <c r="A1391" s="67"/>
      <c r="B1391" s="63"/>
      <c r="C1391" s="64"/>
      <c r="D1391" s="64"/>
      <c r="E1391" s="64"/>
      <c r="F1391" s="64"/>
      <c r="G1391" s="65"/>
      <c r="H1391" s="66"/>
    </row>
    <row r="1392" s="48" customFormat="1" ht="15.75" spans="1:8">
      <c r="A1392" s="67"/>
      <c r="B1392" s="63"/>
      <c r="C1392" s="64"/>
      <c r="D1392" s="64"/>
      <c r="E1392" s="64"/>
      <c r="F1392" s="64"/>
      <c r="G1392" s="65"/>
      <c r="H1392" s="66"/>
    </row>
    <row r="1393" s="48" customFormat="1" ht="15.75" spans="1:8">
      <c r="A1393" s="67"/>
      <c r="B1393" s="63"/>
      <c r="C1393" s="64"/>
      <c r="D1393" s="64"/>
      <c r="E1393" s="64"/>
      <c r="F1393" s="64"/>
      <c r="G1393" s="65"/>
      <c r="H1393" s="66"/>
    </row>
    <row r="1394" s="48" customFormat="1" ht="15.75" spans="1:8">
      <c r="A1394" s="67"/>
      <c r="B1394" s="63"/>
      <c r="C1394" s="64"/>
      <c r="D1394" s="64"/>
      <c r="E1394" s="64"/>
      <c r="F1394" s="64"/>
      <c r="G1394" s="65"/>
      <c r="H1394" s="66"/>
    </row>
    <row r="1395" s="48" customFormat="1" ht="15.75" spans="1:8">
      <c r="A1395" s="67"/>
      <c r="B1395" s="63"/>
      <c r="C1395" s="64"/>
      <c r="D1395" s="64"/>
      <c r="E1395" s="64"/>
      <c r="F1395" s="64"/>
      <c r="G1395" s="65"/>
      <c r="H1395" s="66"/>
    </row>
    <row r="1396" s="48" customFormat="1" ht="15.75" spans="1:8">
      <c r="A1396" s="67"/>
      <c r="B1396" s="63"/>
      <c r="C1396" s="64"/>
      <c r="D1396" s="64"/>
      <c r="E1396" s="64"/>
      <c r="F1396" s="64"/>
      <c r="G1396" s="65"/>
      <c r="H1396" s="66"/>
    </row>
    <row r="1397" s="48" customFormat="1" ht="15.75" spans="1:8">
      <c r="A1397" s="67"/>
      <c r="B1397" s="63"/>
      <c r="C1397" s="64"/>
      <c r="D1397" s="64"/>
      <c r="E1397" s="64"/>
      <c r="F1397" s="64"/>
      <c r="G1397" s="65"/>
      <c r="H1397" s="66"/>
    </row>
    <row r="1398" s="48" customFormat="1" ht="15.75" spans="1:8">
      <c r="A1398" s="67"/>
      <c r="B1398" s="63"/>
      <c r="C1398" s="64"/>
      <c r="D1398" s="64"/>
      <c r="E1398" s="64"/>
      <c r="F1398" s="64"/>
      <c r="G1398" s="65"/>
      <c r="H1398" s="66"/>
    </row>
    <row r="1399" s="48" customFormat="1" ht="15.75" spans="1:8">
      <c r="A1399" s="67"/>
      <c r="B1399" s="63"/>
      <c r="C1399" s="64"/>
      <c r="D1399" s="64"/>
      <c r="E1399" s="64"/>
      <c r="F1399" s="64"/>
      <c r="G1399" s="65"/>
      <c r="H1399" s="66"/>
    </row>
    <row r="1400" s="48" customFormat="1" ht="15.75" spans="1:8">
      <c r="A1400" s="67"/>
      <c r="B1400" s="63"/>
      <c r="C1400" s="64"/>
      <c r="D1400" s="64"/>
      <c r="E1400" s="64"/>
      <c r="F1400" s="64"/>
      <c r="G1400" s="65"/>
      <c r="H1400" s="66"/>
    </row>
    <row r="1401" s="48" customFormat="1" ht="15.75" spans="1:8">
      <c r="A1401" s="67"/>
      <c r="B1401" s="63"/>
      <c r="C1401" s="64"/>
      <c r="D1401" s="64"/>
      <c r="E1401" s="64"/>
      <c r="F1401" s="64"/>
      <c r="G1401" s="65"/>
      <c r="H1401" s="66"/>
    </row>
    <row r="1402" s="48" customFormat="1" ht="15.75" spans="1:8">
      <c r="A1402" s="67"/>
      <c r="B1402" s="63"/>
      <c r="C1402" s="64"/>
      <c r="D1402" s="64"/>
      <c r="E1402" s="64"/>
      <c r="F1402" s="64"/>
      <c r="G1402" s="65"/>
      <c r="H1402" s="66"/>
    </row>
    <row r="1403" s="48" customFormat="1" ht="15.75" spans="1:8">
      <c r="A1403" s="67"/>
      <c r="B1403" s="63"/>
      <c r="C1403" s="64"/>
      <c r="D1403" s="64"/>
      <c r="E1403" s="64"/>
      <c r="F1403" s="64"/>
      <c r="G1403" s="65"/>
      <c r="H1403" s="66"/>
    </row>
    <row r="1404" s="48" customFormat="1" ht="15.75" spans="1:8">
      <c r="A1404" s="67"/>
      <c r="B1404" s="63"/>
      <c r="C1404" s="64"/>
      <c r="D1404" s="64"/>
      <c r="E1404" s="64"/>
      <c r="F1404" s="64"/>
      <c r="G1404" s="65"/>
      <c r="H1404" s="66"/>
    </row>
    <row r="1405" s="48" customFormat="1" ht="15.75" spans="1:8">
      <c r="A1405" s="67"/>
      <c r="B1405" s="63"/>
      <c r="C1405" s="64"/>
      <c r="D1405" s="64"/>
      <c r="E1405" s="64"/>
      <c r="F1405" s="64"/>
      <c r="G1405" s="65"/>
      <c r="H1405" s="66"/>
    </row>
    <row r="1406" s="48" customFormat="1" ht="15.75" spans="1:8">
      <c r="A1406" s="67"/>
      <c r="B1406" s="63"/>
      <c r="C1406" s="64"/>
      <c r="D1406" s="64"/>
      <c r="E1406" s="64"/>
      <c r="F1406" s="64"/>
      <c r="G1406" s="65"/>
      <c r="H1406" s="66"/>
    </row>
    <row r="1407" s="48" customFormat="1" ht="15.75" spans="1:8">
      <c r="A1407" s="67"/>
      <c r="B1407" s="63"/>
      <c r="C1407" s="64"/>
      <c r="D1407" s="64"/>
      <c r="E1407" s="64"/>
      <c r="F1407" s="64"/>
      <c r="G1407" s="65"/>
      <c r="H1407" s="66"/>
    </row>
    <row r="1408" s="48" customFormat="1" ht="15.75" spans="1:8">
      <c r="A1408" s="67"/>
      <c r="B1408" s="63"/>
      <c r="C1408" s="64"/>
      <c r="D1408" s="64"/>
      <c r="E1408" s="64"/>
      <c r="F1408" s="64"/>
      <c r="G1408" s="65"/>
      <c r="H1408" s="66"/>
    </row>
    <row r="1409" s="48" customFormat="1" ht="15.75" spans="1:8">
      <c r="A1409" s="67"/>
      <c r="B1409" s="63"/>
      <c r="C1409" s="64"/>
      <c r="D1409" s="64"/>
      <c r="E1409" s="64"/>
      <c r="F1409" s="64"/>
      <c r="G1409" s="65"/>
      <c r="H1409" s="66"/>
    </row>
    <row r="1410" s="48" customFormat="1" ht="15.75" spans="1:8">
      <c r="A1410" s="67"/>
      <c r="B1410" s="63"/>
      <c r="C1410" s="64"/>
      <c r="D1410" s="64"/>
      <c r="E1410" s="64"/>
      <c r="F1410" s="64"/>
      <c r="G1410" s="65"/>
      <c r="H1410" s="66"/>
    </row>
    <row r="1411" s="48" customFormat="1" ht="15.75" spans="1:8">
      <c r="A1411" s="67"/>
      <c r="B1411" s="63"/>
      <c r="C1411" s="64"/>
      <c r="D1411" s="64"/>
      <c r="E1411" s="64"/>
      <c r="F1411" s="64"/>
      <c r="G1411" s="65"/>
      <c r="H1411" s="66"/>
    </row>
    <row r="1412" s="48" customFormat="1" ht="15.75" spans="1:8">
      <c r="A1412" s="67"/>
      <c r="B1412" s="63"/>
      <c r="C1412" s="64"/>
      <c r="D1412" s="64"/>
      <c r="E1412" s="64"/>
      <c r="F1412" s="64"/>
      <c r="G1412" s="65"/>
      <c r="H1412" s="66"/>
    </row>
    <row r="1413" s="48" customFormat="1" ht="15.75" spans="1:8">
      <c r="A1413" s="67"/>
      <c r="B1413" s="63"/>
      <c r="C1413" s="64"/>
      <c r="D1413" s="64"/>
      <c r="E1413" s="64"/>
      <c r="F1413" s="64"/>
      <c r="G1413" s="65"/>
      <c r="H1413" s="66"/>
    </row>
    <row r="1414" s="48" customFormat="1" ht="15.75" spans="1:8">
      <c r="A1414" s="67"/>
      <c r="B1414" s="63"/>
      <c r="C1414" s="64"/>
      <c r="D1414" s="64"/>
      <c r="E1414" s="64"/>
      <c r="F1414" s="64"/>
      <c r="G1414" s="65"/>
      <c r="H1414" s="66"/>
    </row>
    <row r="1415" s="48" customFormat="1" ht="15.75" spans="1:8">
      <c r="A1415" s="67"/>
      <c r="B1415" s="63"/>
      <c r="C1415" s="64"/>
      <c r="D1415" s="64"/>
      <c r="E1415" s="64"/>
      <c r="F1415" s="64"/>
      <c r="G1415" s="65"/>
      <c r="H1415" s="66"/>
    </row>
    <row r="1416" s="48" customFormat="1" ht="15.75" spans="1:8">
      <c r="A1416" s="67"/>
      <c r="B1416" s="63"/>
      <c r="C1416" s="64"/>
      <c r="D1416" s="64"/>
      <c r="E1416" s="64"/>
      <c r="F1416" s="64"/>
      <c r="G1416" s="65"/>
      <c r="H1416" s="66"/>
    </row>
    <row r="1417" s="48" customFormat="1" ht="15.75" spans="1:8">
      <c r="A1417" s="67"/>
      <c r="B1417" s="63"/>
      <c r="C1417" s="64"/>
      <c r="D1417" s="64"/>
      <c r="E1417" s="64"/>
      <c r="F1417" s="64"/>
      <c r="G1417" s="65"/>
      <c r="H1417" s="66"/>
    </row>
    <row r="1418" s="48" customFormat="1" ht="15.75" spans="1:8">
      <c r="A1418" s="67"/>
      <c r="B1418" s="63"/>
      <c r="C1418" s="64"/>
      <c r="D1418" s="64"/>
      <c r="E1418" s="64"/>
      <c r="F1418" s="64"/>
      <c r="G1418" s="65"/>
      <c r="H1418" s="66"/>
    </row>
    <row r="1419" s="48" customFormat="1" ht="15.75" spans="1:8">
      <c r="A1419" s="67"/>
      <c r="B1419" s="63"/>
      <c r="C1419" s="64"/>
      <c r="D1419" s="64"/>
      <c r="E1419" s="64"/>
      <c r="F1419" s="64"/>
      <c r="G1419" s="65"/>
      <c r="H1419" s="66"/>
    </row>
    <row r="1420" s="48" customFormat="1" ht="15.75" spans="1:8">
      <c r="A1420" s="67"/>
      <c r="B1420" s="63"/>
      <c r="C1420" s="64"/>
      <c r="D1420" s="64"/>
      <c r="E1420" s="64"/>
      <c r="F1420" s="64"/>
      <c r="G1420" s="65"/>
      <c r="H1420" s="66"/>
    </row>
    <row r="1421" s="48" customFormat="1" ht="15.75" spans="1:8">
      <c r="A1421" s="67"/>
      <c r="B1421" s="63"/>
      <c r="C1421" s="64"/>
      <c r="D1421" s="64"/>
      <c r="E1421" s="64"/>
      <c r="F1421" s="64"/>
      <c r="G1421" s="65"/>
      <c r="H1421" s="66"/>
    </row>
    <row r="1422" s="48" customFormat="1" ht="15.75" spans="1:8">
      <c r="A1422" s="67"/>
      <c r="B1422" s="63"/>
      <c r="C1422" s="64"/>
      <c r="D1422" s="64"/>
      <c r="E1422" s="64"/>
      <c r="F1422" s="64"/>
      <c r="G1422" s="65"/>
      <c r="H1422" s="66"/>
    </row>
    <row r="1423" s="48" customFormat="1" ht="15.75" spans="1:8">
      <c r="A1423" s="67"/>
      <c r="B1423" s="63"/>
      <c r="C1423" s="64"/>
      <c r="D1423" s="64"/>
      <c r="E1423" s="64"/>
      <c r="F1423" s="64"/>
      <c r="G1423" s="65"/>
      <c r="H1423" s="66"/>
    </row>
    <row r="1424" s="48" customFormat="1" ht="15.75" spans="1:8">
      <c r="A1424" s="67"/>
      <c r="B1424" s="63"/>
      <c r="C1424" s="64"/>
      <c r="D1424" s="64"/>
      <c r="E1424" s="64"/>
      <c r="F1424" s="64"/>
      <c r="G1424" s="65"/>
      <c r="H1424" s="66"/>
    </row>
    <row r="1425" s="48" customFormat="1" ht="15.75" spans="1:8">
      <c r="A1425" s="67"/>
      <c r="B1425" s="63"/>
      <c r="C1425" s="64"/>
      <c r="D1425" s="64"/>
      <c r="E1425" s="64"/>
      <c r="F1425" s="64"/>
      <c r="G1425" s="65"/>
      <c r="H1425" s="66"/>
    </row>
    <row r="1426" s="48" customFormat="1" ht="15.75" spans="1:8">
      <c r="A1426" s="67"/>
      <c r="B1426" s="63"/>
      <c r="C1426" s="64"/>
      <c r="D1426" s="64"/>
      <c r="E1426" s="64"/>
      <c r="F1426" s="64"/>
      <c r="G1426" s="65"/>
      <c r="H1426" s="66"/>
    </row>
    <row r="1427" s="48" customFormat="1" ht="15.75" spans="1:8">
      <c r="A1427" s="67"/>
      <c r="B1427" s="63"/>
      <c r="C1427" s="64"/>
      <c r="D1427" s="64"/>
      <c r="E1427" s="64"/>
      <c r="F1427" s="64"/>
      <c r="G1427" s="65"/>
      <c r="H1427" s="66"/>
    </row>
    <row r="1428" s="48" customFormat="1" ht="15.75" spans="1:8">
      <c r="A1428" s="67"/>
      <c r="B1428" s="63"/>
      <c r="C1428" s="64"/>
      <c r="D1428" s="64"/>
      <c r="E1428" s="64"/>
      <c r="F1428" s="64"/>
      <c r="G1428" s="65"/>
      <c r="H1428" s="66"/>
    </row>
    <row r="1429" s="48" customFormat="1" ht="15.75" spans="1:8">
      <c r="A1429" s="67"/>
      <c r="B1429" s="63"/>
      <c r="C1429" s="64"/>
      <c r="D1429" s="64"/>
      <c r="E1429" s="64"/>
      <c r="F1429" s="64"/>
      <c r="G1429" s="65"/>
      <c r="H1429" s="66"/>
    </row>
    <row r="1430" s="48" customFormat="1" ht="15.75" spans="1:8">
      <c r="A1430" s="67"/>
      <c r="B1430" s="63"/>
      <c r="C1430" s="64"/>
      <c r="D1430" s="64"/>
      <c r="E1430" s="64"/>
      <c r="F1430" s="64"/>
      <c r="G1430" s="65"/>
      <c r="H1430" s="66"/>
    </row>
    <row r="1431" s="48" customFormat="1" ht="15.75" spans="1:8">
      <c r="A1431" s="67"/>
      <c r="B1431" s="63"/>
      <c r="C1431" s="64"/>
      <c r="D1431" s="64"/>
      <c r="E1431" s="64"/>
      <c r="F1431" s="64"/>
      <c r="G1431" s="65"/>
      <c r="H1431" s="66"/>
    </row>
    <row r="1432" s="48" customFormat="1" ht="15.75" spans="1:8">
      <c r="A1432" s="67"/>
      <c r="B1432" s="63"/>
      <c r="C1432" s="64"/>
      <c r="D1432" s="64"/>
      <c r="E1432" s="64"/>
      <c r="F1432" s="64"/>
      <c r="G1432" s="65"/>
      <c r="H1432" s="66"/>
    </row>
    <row r="1433" s="48" customFormat="1" ht="15.75" spans="1:8">
      <c r="A1433" s="67"/>
      <c r="B1433" s="63"/>
      <c r="C1433" s="64"/>
      <c r="D1433" s="64"/>
      <c r="E1433" s="64"/>
      <c r="F1433" s="64"/>
      <c r="G1433" s="65"/>
      <c r="H1433" s="66"/>
    </row>
    <row r="1434" s="48" customFormat="1" ht="15.75" spans="1:8">
      <c r="A1434" s="67"/>
      <c r="B1434" s="63"/>
      <c r="C1434" s="64"/>
      <c r="D1434" s="64"/>
      <c r="E1434" s="64"/>
      <c r="F1434" s="64"/>
      <c r="G1434" s="65"/>
      <c r="H1434" s="66"/>
    </row>
    <row r="1435" s="48" customFormat="1" ht="15.75" spans="1:8">
      <c r="A1435" s="67"/>
      <c r="B1435" s="63"/>
      <c r="C1435" s="64"/>
      <c r="D1435" s="64"/>
      <c r="E1435" s="64"/>
      <c r="F1435" s="64"/>
      <c r="G1435" s="65"/>
      <c r="H1435" s="66"/>
    </row>
    <row r="1436" s="48" customFormat="1" ht="15.75" spans="1:8">
      <c r="A1436" s="67"/>
      <c r="B1436" s="63"/>
      <c r="C1436" s="64"/>
      <c r="D1436" s="64"/>
      <c r="E1436" s="64"/>
      <c r="F1436" s="64"/>
      <c r="G1436" s="65"/>
      <c r="H1436" s="66"/>
    </row>
    <row r="1437" s="48" customFormat="1" ht="15.75" spans="1:8">
      <c r="A1437" s="67"/>
      <c r="B1437" s="63"/>
      <c r="C1437" s="64"/>
      <c r="D1437" s="64"/>
      <c r="E1437" s="64"/>
      <c r="F1437" s="64"/>
      <c r="G1437" s="65"/>
      <c r="H1437" s="66"/>
    </row>
    <row r="1438" s="48" customFormat="1" ht="15.75" spans="1:8">
      <c r="A1438" s="67"/>
      <c r="B1438" s="63"/>
      <c r="C1438" s="64"/>
      <c r="D1438" s="64"/>
      <c r="E1438" s="64"/>
      <c r="F1438" s="64"/>
      <c r="G1438" s="65"/>
      <c r="H1438" s="66"/>
    </row>
    <row r="1439" s="48" customFormat="1" ht="15.75" spans="1:8">
      <c r="A1439" s="67"/>
      <c r="B1439" s="63"/>
      <c r="C1439" s="64"/>
      <c r="D1439" s="64"/>
      <c r="E1439" s="64"/>
      <c r="F1439" s="64"/>
      <c r="G1439" s="65"/>
      <c r="H1439" s="66"/>
    </row>
    <row r="1440" s="48" customFormat="1" ht="15.75" spans="1:8">
      <c r="A1440" s="67"/>
      <c r="B1440" s="63"/>
      <c r="C1440" s="64"/>
      <c r="D1440" s="64"/>
      <c r="E1440" s="64"/>
      <c r="F1440" s="64"/>
      <c r="G1440" s="65"/>
      <c r="H1440" s="66"/>
    </row>
    <row r="1441" s="48" customFormat="1" ht="15.75" spans="1:8">
      <c r="A1441" s="67"/>
      <c r="B1441" s="63"/>
      <c r="C1441" s="64"/>
      <c r="D1441" s="64"/>
      <c r="E1441" s="64"/>
      <c r="F1441" s="64"/>
      <c r="G1441" s="65"/>
      <c r="H1441" s="66"/>
    </row>
    <row r="1442" s="48" customFormat="1" ht="15.75" spans="1:8">
      <c r="A1442" s="67"/>
      <c r="B1442" s="63"/>
      <c r="C1442" s="64"/>
      <c r="D1442" s="64"/>
      <c r="E1442" s="64"/>
      <c r="F1442" s="64"/>
      <c r="G1442" s="65"/>
      <c r="H1442" s="66"/>
    </row>
    <row r="1443" s="48" customFormat="1" ht="15.75" spans="1:8">
      <c r="A1443" s="67"/>
      <c r="B1443" s="63"/>
      <c r="C1443" s="64"/>
      <c r="D1443" s="64"/>
      <c r="E1443" s="64"/>
      <c r="F1443" s="64"/>
      <c r="G1443" s="65"/>
      <c r="H1443" s="66"/>
    </row>
    <row r="1444" s="48" customFormat="1" ht="15.75" spans="1:8">
      <c r="A1444" s="67"/>
      <c r="B1444" s="63"/>
      <c r="C1444" s="64"/>
      <c r="D1444" s="64"/>
      <c r="E1444" s="64"/>
      <c r="F1444" s="64"/>
      <c r="G1444" s="65"/>
      <c r="H1444" s="66"/>
    </row>
    <row r="1445" s="48" customFormat="1" ht="15.75" spans="1:8">
      <c r="A1445" s="67"/>
      <c r="B1445" s="63"/>
      <c r="C1445" s="64"/>
      <c r="D1445" s="64"/>
      <c r="E1445" s="64"/>
      <c r="F1445" s="64"/>
      <c r="G1445" s="65"/>
      <c r="H1445" s="66"/>
    </row>
    <row r="1446" s="48" customFormat="1" ht="15.75" spans="1:8">
      <c r="A1446" s="67"/>
      <c r="B1446" s="63"/>
      <c r="C1446" s="64"/>
      <c r="D1446" s="64"/>
      <c r="E1446" s="64"/>
      <c r="F1446" s="64"/>
      <c r="G1446" s="65"/>
      <c r="H1446" s="66"/>
    </row>
    <row r="1447" s="48" customFormat="1" ht="15.75" spans="1:8">
      <c r="A1447" s="67"/>
      <c r="B1447" s="63"/>
      <c r="C1447" s="64"/>
      <c r="D1447" s="64"/>
      <c r="E1447" s="64"/>
      <c r="F1447" s="64"/>
      <c r="G1447" s="65"/>
      <c r="H1447" s="66"/>
    </row>
    <row r="1448" s="48" customFormat="1" ht="15.75" spans="1:8">
      <c r="A1448" s="67"/>
      <c r="B1448" s="63"/>
      <c r="C1448" s="64"/>
      <c r="D1448" s="64"/>
      <c r="E1448" s="64"/>
      <c r="F1448" s="64"/>
      <c r="G1448" s="65"/>
      <c r="H1448" s="66"/>
    </row>
    <row r="1449" s="48" customFormat="1" ht="15.75" spans="1:8">
      <c r="A1449" s="67"/>
      <c r="B1449" s="63"/>
      <c r="C1449" s="64"/>
      <c r="D1449" s="64"/>
      <c r="E1449" s="64"/>
      <c r="F1449" s="64"/>
      <c r="G1449" s="65"/>
      <c r="H1449" s="66"/>
    </row>
    <row r="1450" s="48" customFormat="1" ht="15.75" spans="1:8">
      <c r="A1450" s="67"/>
      <c r="B1450" s="63"/>
      <c r="C1450" s="64"/>
      <c r="D1450" s="64"/>
      <c r="E1450" s="64"/>
      <c r="F1450" s="64"/>
      <c r="G1450" s="65"/>
      <c r="H1450" s="66"/>
    </row>
    <row r="1451" s="48" customFormat="1" ht="15.75" spans="1:8">
      <c r="A1451" s="67"/>
      <c r="B1451" s="63"/>
      <c r="C1451" s="64"/>
      <c r="D1451" s="64"/>
      <c r="E1451" s="64"/>
      <c r="F1451" s="64"/>
      <c r="G1451" s="65"/>
      <c r="H1451" s="66"/>
    </row>
    <row r="1452" s="48" customFormat="1" ht="15.75" spans="1:8">
      <c r="A1452" s="67"/>
      <c r="B1452" s="63"/>
      <c r="C1452" s="64"/>
      <c r="D1452" s="64"/>
      <c r="E1452" s="64"/>
      <c r="F1452" s="64"/>
      <c r="G1452" s="65"/>
      <c r="H1452" s="66"/>
    </row>
    <row r="1453" s="48" customFormat="1" ht="15.75" spans="1:8">
      <c r="A1453" s="67"/>
      <c r="B1453" s="63"/>
      <c r="C1453" s="64"/>
      <c r="D1453" s="64"/>
      <c r="E1453" s="64"/>
      <c r="F1453" s="64"/>
      <c r="G1453" s="65"/>
      <c r="H1453" s="66"/>
    </row>
    <row r="1454" s="48" customFormat="1" ht="15.75" spans="1:8">
      <c r="A1454" s="67"/>
      <c r="B1454" s="63"/>
      <c r="C1454" s="64"/>
      <c r="D1454" s="64"/>
      <c r="E1454" s="64"/>
      <c r="F1454" s="64"/>
      <c r="G1454" s="65"/>
      <c r="H1454" s="66"/>
    </row>
    <row r="1455" s="48" customFormat="1" ht="15.75" spans="1:8">
      <c r="A1455" s="67"/>
      <c r="B1455" s="63"/>
      <c r="C1455" s="64"/>
      <c r="D1455" s="64"/>
      <c r="E1455" s="64"/>
      <c r="F1455" s="64"/>
      <c r="G1455" s="65"/>
      <c r="H1455" s="66"/>
    </row>
    <row r="1456" s="48" customFormat="1" ht="15.75" spans="1:8">
      <c r="A1456" s="67"/>
      <c r="B1456" s="63"/>
      <c r="C1456" s="64"/>
      <c r="D1456" s="64"/>
      <c r="E1456" s="64"/>
      <c r="F1456" s="64"/>
      <c r="G1456" s="65"/>
      <c r="H1456" s="66"/>
    </row>
    <row r="1457" s="48" customFormat="1" ht="15.75" spans="1:8">
      <c r="A1457" s="67"/>
      <c r="B1457" s="63"/>
      <c r="C1457" s="64"/>
      <c r="D1457" s="64"/>
      <c r="E1457" s="64"/>
      <c r="F1457" s="64"/>
      <c r="G1457" s="65"/>
      <c r="H1457" s="66"/>
    </row>
    <row r="1458" s="48" customFormat="1" ht="15.75" spans="1:8">
      <c r="A1458" s="67"/>
      <c r="B1458" s="63"/>
      <c r="C1458" s="64"/>
      <c r="D1458" s="64"/>
      <c r="E1458" s="64"/>
      <c r="F1458" s="64"/>
      <c r="G1458" s="65"/>
      <c r="H1458" s="66"/>
    </row>
    <row r="1459" s="48" customFormat="1" ht="15.75" spans="1:8">
      <c r="A1459" s="67"/>
      <c r="B1459" s="63"/>
      <c r="C1459" s="64"/>
      <c r="D1459" s="64"/>
      <c r="E1459" s="64"/>
      <c r="F1459" s="64"/>
      <c r="G1459" s="65"/>
      <c r="H1459" s="66"/>
    </row>
    <row r="1460" s="48" customFormat="1" ht="15.75" spans="1:8">
      <c r="A1460" s="67"/>
      <c r="B1460" s="63"/>
      <c r="C1460" s="64"/>
      <c r="D1460" s="64"/>
      <c r="E1460" s="64"/>
      <c r="F1460" s="64"/>
      <c r="G1460" s="65"/>
      <c r="H1460" s="66"/>
    </row>
    <row r="1461" s="48" customFormat="1" ht="15.75" spans="1:8">
      <c r="A1461" s="67"/>
      <c r="B1461" s="63"/>
      <c r="C1461" s="64"/>
      <c r="D1461" s="64"/>
      <c r="E1461" s="64"/>
      <c r="F1461" s="64"/>
      <c r="G1461" s="65"/>
      <c r="H1461" s="66"/>
    </row>
    <row r="1462" s="48" customFormat="1" ht="15.75" spans="1:8">
      <c r="A1462" s="67"/>
      <c r="B1462" s="63"/>
      <c r="C1462" s="64"/>
      <c r="D1462" s="64"/>
      <c r="E1462" s="64"/>
      <c r="F1462" s="64"/>
      <c r="G1462" s="65"/>
      <c r="H1462" s="66"/>
    </row>
    <row r="1463" s="48" customFormat="1" ht="15.75" spans="1:8">
      <c r="A1463" s="67"/>
      <c r="B1463" s="63"/>
      <c r="C1463" s="64"/>
      <c r="D1463" s="64"/>
      <c r="E1463" s="64"/>
      <c r="F1463" s="64"/>
      <c r="G1463" s="65"/>
      <c r="H1463" s="66"/>
    </row>
    <row r="1464" s="48" customFormat="1" ht="15.75" spans="1:8">
      <c r="A1464" s="67"/>
      <c r="B1464" s="63"/>
      <c r="C1464" s="64"/>
      <c r="D1464" s="64"/>
      <c r="E1464" s="64"/>
      <c r="F1464" s="64"/>
      <c r="G1464" s="65"/>
      <c r="H1464" s="66"/>
    </row>
    <row r="1465" s="48" customFormat="1" ht="15.75" spans="1:8">
      <c r="A1465" s="67"/>
      <c r="B1465" s="63"/>
      <c r="C1465" s="64"/>
      <c r="D1465" s="64"/>
      <c r="E1465" s="64"/>
      <c r="F1465" s="64"/>
      <c r="G1465" s="65"/>
      <c r="H1465" s="66"/>
    </row>
    <row r="1466" s="48" customFormat="1" ht="15.75" spans="1:8">
      <c r="A1466" s="67"/>
      <c r="B1466" s="63"/>
      <c r="C1466" s="64"/>
      <c r="D1466" s="64"/>
      <c r="E1466" s="64"/>
      <c r="F1466" s="64"/>
      <c r="G1466" s="65"/>
      <c r="H1466" s="66"/>
    </row>
    <row r="1467" s="48" customFormat="1" ht="15.75" spans="1:8">
      <c r="A1467" s="67"/>
      <c r="B1467" s="63"/>
      <c r="C1467" s="64"/>
      <c r="D1467" s="64"/>
      <c r="E1467" s="64"/>
      <c r="F1467" s="64"/>
      <c r="G1467" s="65"/>
      <c r="H1467" s="66"/>
    </row>
    <row r="1468" s="48" customFormat="1" ht="15.75" spans="1:8">
      <c r="A1468" s="67"/>
      <c r="B1468" s="63"/>
      <c r="C1468" s="64"/>
      <c r="D1468" s="64"/>
      <c r="E1468" s="64"/>
      <c r="F1468" s="64"/>
      <c r="G1468" s="65"/>
      <c r="H1468" s="66"/>
    </row>
    <row r="1469" s="48" customFormat="1" ht="15.75" spans="1:8">
      <c r="A1469" s="67"/>
      <c r="B1469" s="63"/>
      <c r="C1469" s="64"/>
      <c r="D1469" s="64"/>
      <c r="E1469" s="64"/>
      <c r="F1469" s="64"/>
      <c r="G1469" s="65"/>
      <c r="H1469" s="66"/>
    </row>
    <row r="1470" s="48" customFormat="1" ht="15.75" spans="1:8">
      <c r="A1470" s="67"/>
      <c r="B1470" s="63"/>
      <c r="C1470" s="64"/>
      <c r="D1470" s="64"/>
      <c r="E1470" s="64"/>
      <c r="F1470" s="64"/>
      <c r="G1470" s="65"/>
      <c r="H1470" s="66"/>
    </row>
    <row r="1471" s="48" customFormat="1" ht="15.75" spans="1:8">
      <c r="A1471" s="67"/>
      <c r="B1471" s="63"/>
      <c r="C1471" s="64"/>
      <c r="D1471" s="64"/>
      <c r="E1471" s="64"/>
      <c r="F1471" s="64"/>
      <c r="G1471" s="65"/>
      <c r="H1471" s="66"/>
    </row>
    <row r="1472" s="48" customFormat="1" ht="15.75" spans="1:8">
      <c r="A1472" s="67"/>
      <c r="B1472" s="63"/>
      <c r="C1472" s="64"/>
      <c r="D1472" s="64"/>
      <c r="E1472" s="64"/>
      <c r="F1472" s="64"/>
      <c r="G1472" s="65"/>
      <c r="H1472" s="66"/>
    </row>
    <row r="1473" s="48" customFormat="1" ht="15.75" spans="1:8">
      <c r="A1473" s="67"/>
      <c r="B1473" s="63"/>
      <c r="C1473" s="64"/>
      <c r="D1473" s="64"/>
      <c r="E1473" s="64"/>
      <c r="F1473" s="64"/>
      <c r="G1473" s="65"/>
      <c r="H1473" s="66"/>
    </row>
    <row r="1474" s="48" customFormat="1" ht="15.75" spans="1:8">
      <c r="A1474" s="67"/>
      <c r="B1474" s="63"/>
      <c r="C1474" s="64"/>
      <c r="D1474" s="64"/>
      <c r="E1474" s="64"/>
      <c r="F1474" s="64"/>
      <c r="G1474" s="65"/>
      <c r="H1474" s="66"/>
    </row>
    <row r="1475" s="48" customFormat="1" ht="15.75" spans="1:8">
      <c r="A1475" s="67"/>
      <c r="B1475" s="63"/>
      <c r="C1475" s="64"/>
      <c r="D1475" s="64"/>
      <c r="E1475" s="64"/>
      <c r="F1475" s="64"/>
      <c r="G1475" s="65"/>
      <c r="H1475" s="66"/>
    </row>
    <row r="1476" s="48" customFormat="1" ht="15.75" spans="1:8">
      <c r="A1476" s="67"/>
      <c r="B1476" s="63"/>
      <c r="C1476" s="64"/>
      <c r="D1476" s="64"/>
      <c r="E1476" s="64"/>
      <c r="F1476" s="64"/>
      <c r="G1476" s="65"/>
      <c r="H1476" s="66"/>
    </row>
    <row r="1477" s="48" customFormat="1" ht="15.75" spans="1:8">
      <c r="A1477" s="67"/>
      <c r="B1477" s="63"/>
      <c r="C1477" s="64"/>
      <c r="D1477" s="64"/>
      <c r="E1477" s="64"/>
      <c r="F1477" s="64"/>
      <c r="G1477" s="65"/>
      <c r="H1477" s="66"/>
    </row>
    <row r="1478" s="48" customFormat="1" ht="15.75" spans="1:8">
      <c r="A1478" s="67"/>
      <c r="B1478" s="63"/>
      <c r="C1478" s="64"/>
      <c r="D1478" s="64"/>
      <c r="E1478" s="64"/>
      <c r="F1478" s="64"/>
      <c r="G1478" s="65"/>
      <c r="H1478" s="66"/>
    </row>
    <row r="1479" s="48" customFormat="1" ht="15.75" spans="1:8">
      <c r="A1479" s="67"/>
      <c r="B1479" s="63"/>
      <c r="C1479" s="64"/>
      <c r="D1479" s="64"/>
      <c r="E1479" s="64"/>
      <c r="F1479" s="64"/>
      <c r="G1479" s="65"/>
      <c r="H1479" s="66"/>
    </row>
    <row r="1480" s="48" customFormat="1" ht="15.75" spans="1:8">
      <c r="A1480" s="67"/>
      <c r="B1480" s="63"/>
      <c r="C1480" s="64"/>
      <c r="D1480" s="64"/>
      <c r="E1480" s="64"/>
      <c r="F1480" s="64"/>
      <c r="G1480" s="65"/>
      <c r="H1480" s="66"/>
    </row>
    <row r="1481" s="48" customFormat="1" ht="15.75" spans="1:8">
      <c r="A1481" s="67"/>
      <c r="B1481" s="63"/>
      <c r="C1481" s="64"/>
      <c r="D1481" s="64"/>
      <c r="E1481" s="64"/>
      <c r="F1481" s="64"/>
      <c r="G1481" s="65"/>
      <c r="H1481" s="66"/>
    </row>
    <row r="1482" s="48" customFormat="1" ht="15.75" spans="1:8">
      <c r="A1482" s="67"/>
      <c r="B1482" s="63"/>
      <c r="C1482" s="64"/>
      <c r="D1482" s="64"/>
      <c r="E1482" s="64"/>
      <c r="F1482" s="64"/>
      <c r="G1482" s="65"/>
      <c r="H1482" s="66"/>
    </row>
    <row r="1483" s="48" customFormat="1" ht="15.75" spans="1:8">
      <c r="A1483" s="67"/>
      <c r="B1483" s="63"/>
      <c r="C1483" s="64"/>
      <c r="D1483" s="64"/>
      <c r="E1483" s="64"/>
      <c r="F1483" s="64"/>
      <c r="G1483" s="65"/>
      <c r="H1483" s="66"/>
    </row>
    <row r="1484" s="48" customFormat="1" ht="15.75" spans="1:8">
      <c r="A1484" s="67"/>
      <c r="B1484" s="63"/>
      <c r="C1484" s="64"/>
      <c r="D1484" s="64"/>
      <c r="E1484" s="64"/>
      <c r="F1484" s="64"/>
      <c r="G1484" s="65"/>
      <c r="H1484" s="66"/>
    </row>
    <row r="1485" s="48" customFormat="1" ht="15.75" spans="1:8">
      <c r="A1485" s="67"/>
      <c r="B1485" s="63"/>
      <c r="C1485" s="64"/>
      <c r="D1485" s="64"/>
      <c r="E1485" s="64"/>
      <c r="F1485" s="64"/>
      <c r="G1485" s="65"/>
      <c r="H1485" s="66"/>
    </row>
    <row r="1486" s="48" customFormat="1" ht="15.75" spans="1:8">
      <c r="A1486" s="67"/>
      <c r="B1486" s="63"/>
      <c r="C1486" s="64"/>
      <c r="D1486" s="64"/>
      <c r="E1486" s="64"/>
      <c r="F1486" s="64"/>
      <c r="G1486" s="65"/>
      <c r="H1486" s="66"/>
    </row>
    <row r="1487" s="48" customFormat="1" ht="15.75" spans="1:8">
      <c r="A1487" s="67"/>
      <c r="B1487" s="63"/>
      <c r="C1487" s="64"/>
      <c r="D1487" s="64"/>
      <c r="E1487" s="64"/>
      <c r="F1487" s="64"/>
      <c r="G1487" s="65"/>
      <c r="H1487" s="66"/>
    </row>
    <row r="1488" s="48" customFormat="1" ht="15.75" spans="1:8">
      <c r="A1488" s="67"/>
      <c r="B1488" s="63"/>
      <c r="C1488" s="64"/>
      <c r="D1488" s="64"/>
      <c r="E1488" s="64"/>
      <c r="F1488" s="64"/>
      <c r="G1488" s="65"/>
      <c r="H1488" s="66"/>
    </row>
    <row r="1489" s="48" customFormat="1" ht="15.75" spans="1:8">
      <c r="A1489" s="67"/>
      <c r="B1489" s="63"/>
      <c r="C1489" s="64"/>
      <c r="D1489" s="64"/>
      <c r="E1489" s="64"/>
      <c r="F1489" s="64"/>
      <c r="G1489" s="65"/>
      <c r="H1489" s="66"/>
    </row>
    <row r="1490" s="48" customFormat="1" ht="15.75" spans="1:8">
      <c r="A1490" s="67"/>
      <c r="B1490" s="63"/>
      <c r="C1490" s="64"/>
      <c r="D1490" s="64"/>
      <c r="E1490" s="64"/>
      <c r="F1490" s="64"/>
      <c r="G1490" s="65"/>
      <c r="H1490" s="66"/>
    </row>
    <row r="1491" s="48" customFormat="1" ht="15.75" spans="1:8">
      <c r="A1491" s="67"/>
      <c r="B1491" s="63"/>
      <c r="C1491" s="64"/>
      <c r="D1491" s="64"/>
      <c r="E1491" s="64"/>
      <c r="F1491" s="64"/>
      <c r="G1491" s="65"/>
      <c r="H1491" s="66"/>
    </row>
    <row r="1492" s="48" customFormat="1" ht="15.75" spans="1:8">
      <c r="A1492" s="67"/>
      <c r="B1492" s="63"/>
      <c r="C1492" s="64"/>
      <c r="D1492" s="64"/>
      <c r="E1492" s="64"/>
      <c r="F1492" s="64"/>
      <c r="G1492" s="65"/>
      <c r="H1492" s="66"/>
    </row>
    <row r="1493" s="48" customFormat="1" ht="15.75" spans="1:8">
      <c r="A1493" s="67"/>
      <c r="B1493" s="63"/>
      <c r="C1493" s="64"/>
      <c r="D1493" s="64"/>
      <c r="E1493" s="64"/>
      <c r="F1493" s="64"/>
      <c r="G1493" s="65"/>
      <c r="H1493" s="66"/>
    </row>
    <row r="1494" s="48" customFormat="1" ht="15.75" spans="1:8">
      <c r="A1494" s="67"/>
      <c r="B1494" s="63"/>
      <c r="C1494" s="64"/>
      <c r="D1494" s="64"/>
      <c r="E1494" s="64"/>
      <c r="F1494" s="64"/>
      <c r="G1494" s="65"/>
      <c r="H1494" s="66"/>
    </row>
    <row r="1495" s="48" customFormat="1" ht="15.75" spans="1:8">
      <c r="A1495" s="67"/>
      <c r="B1495" s="63"/>
      <c r="C1495" s="64"/>
      <c r="D1495" s="64"/>
      <c r="E1495" s="64"/>
      <c r="F1495" s="64"/>
      <c r="G1495" s="65"/>
      <c r="H1495" s="66"/>
    </row>
    <row r="1496" s="48" customFormat="1" ht="15.75" spans="1:8">
      <c r="A1496" s="67"/>
      <c r="B1496" s="63"/>
      <c r="C1496" s="64"/>
      <c r="D1496" s="64"/>
      <c r="E1496" s="64"/>
      <c r="F1496" s="64"/>
      <c r="G1496" s="65"/>
      <c r="H1496" s="66"/>
    </row>
    <row r="1497" s="48" customFormat="1" ht="15.75" spans="1:8">
      <c r="A1497" s="67"/>
      <c r="B1497" s="63"/>
      <c r="C1497" s="64"/>
      <c r="D1497" s="64"/>
      <c r="E1497" s="64"/>
      <c r="F1497" s="64"/>
      <c r="G1497" s="65"/>
      <c r="H1497" s="66"/>
    </row>
    <row r="1498" s="48" customFormat="1" ht="15.75" spans="1:8">
      <c r="A1498" s="67"/>
      <c r="B1498" s="63"/>
      <c r="C1498" s="64"/>
      <c r="D1498" s="64"/>
      <c r="E1498" s="64"/>
      <c r="F1498" s="64"/>
      <c r="G1498" s="65"/>
      <c r="H1498" s="66"/>
    </row>
    <row r="1499" s="48" customFormat="1" ht="15.75" spans="1:8">
      <c r="A1499" s="67"/>
      <c r="B1499" s="63"/>
      <c r="C1499" s="64"/>
      <c r="D1499" s="64"/>
      <c r="E1499" s="64"/>
      <c r="F1499" s="64"/>
      <c r="G1499" s="65"/>
      <c r="H1499" s="66"/>
    </row>
    <row r="1500" s="48" customFormat="1" ht="15.75" spans="1:8">
      <c r="A1500" s="67"/>
      <c r="B1500" s="63"/>
      <c r="C1500" s="64"/>
      <c r="D1500" s="64"/>
      <c r="E1500" s="64"/>
      <c r="F1500" s="64"/>
      <c r="G1500" s="65"/>
      <c r="H1500" s="66"/>
    </row>
    <row r="1501" s="48" customFormat="1" ht="15.75" spans="1:8">
      <c r="A1501" s="67"/>
      <c r="B1501" s="63"/>
      <c r="C1501" s="64"/>
      <c r="D1501" s="64"/>
      <c r="E1501" s="64"/>
      <c r="F1501" s="64"/>
      <c r="G1501" s="65"/>
      <c r="H1501" s="66"/>
    </row>
    <row r="1502" s="48" customFormat="1" ht="15.75" spans="1:8">
      <c r="A1502" s="67"/>
      <c r="B1502" s="63"/>
      <c r="C1502" s="64"/>
      <c r="D1502" s="64"/>
      <c r="E1502" s="64"/>
      <c r="F1502" s="64"/>
      <c r="G1502" s="65"/>
      <c r="H1502" s="66"/>
    </row>
    <row r="1503" s="48" customFormat="1" ht="15.75" spans="1:8">
      <c r="A1503" s="67"/>
      <c r="B1503" s="63"/>
      <c r="C1503" s="64"/>
      <c r="D1503" s="64"/>
      <c r="E1503" s="64"/>
      <c r="F1503" s="64"/>
      <c r="G1503" s="65"/>
      <c r="H1503" s="66"/>
    </row>
    <row r="1504" s="48" customFormat="1" ht="15.75" spans="1:8">
      <c r="A1504" s="67"/>
      <c r="B1504" s="63"/>
      <c r="C1504" s="64"/>
      <c r="D1504" s="64"/>
      <c r="E1504" s="64"/>
      <c r="F1504" s="64"/>
      <c r="G1504" s="65"/>
      <c r="H1504" s="66"/>
    </row>
    <row r="1505" s="48" customFormat="1" ht="15.75" spans="1:8">
      <c r="A1505" s="67"/>
      <c r="B1505" s="63"/>
      <c r="C1505" s="64"/>
      <c r="D1505" s="64"/>
      <c r="E1505" s="64"/>
      <c r="F1505" s="64"/>
      <c r="G1505" s="65"/>
      <c r="H1505" s="66"/>
    </row>
    <row r="1506" s="48" customFormat="1" ht="15.75" spans="1:8">
      <c r="A1506" s="67"/>
      <c r="B1506" s="63"/>
      <c r="C1506" s="64"/>
      <c r="D1506" s="64"/>
      <c r="E1506" s="64"/>
      <c r="F1506" s="64"/>
      <c r="G1506" s="65"/>
      <c r="H1506" s="66"/>
    </row>
    <row r="1507" s="48" customFormat="1" ht="15.75" spans="1:8">
      <c r="A1507" s="67"/>
      <c r="B1507" s="63"/>
      <c r="C1507" s="64"/>
      <c r="D1507" s="64"/>
      <c r="E1507" s="64"/>
      <c r="F1507" s="64"/>
      <c r="G1507" s="65"/>
      <c r="H1507" s="66"/>
    </row>
    <row r="1508" s="48" customFormat="1" ht="15.75" spans="1:8">
      <c r="A1508" s="67"/>
      <c r="B1508" s="63"/>
      <c r="C1508" s="64"/>
      <c r="D1508" s="64"/>
      <c r="E1508" s="64"/>
      <c r="F1508" s="64"/>
      <c r="G1508" s="65"/>
      <c r="H1508" s="66"/>
    </row>
    <row r="1509" s="48" customFormat="1" ht="15.75" spans="1:8">
      <c r="A1509" s="67"/>
      <c r="B1509" s="63"/>
      <c r="C1509" s="64"/>
      <c r="D1509" s="64"/>
      <c r="E1509" s="64"/>
      <c r="F1509" s="64"/>
      <c r="G1509" s="65"/>
      <c r="H1509" s="66"/>
    </row>
    <row r="1510" s="48" customFormat="1" ht="15.75" spans="1:8">
      <c r="A1510" s="67"/>
      <c r="B1510" s="63"/>
      <c r="C1510" s="64"/>
      <c r="D1510" s="64"/>
      <c r="E1510" s="64"/>
      <c r="F1510" s="64"/>
      <c r="G1510" s="65"/>
      <c r="H1510" s="66"/>
    </row>
    <row r="1511" s="48" customFormat="1" ht="15.75" spans="1:8">
      <c r="A1511" s="67"/>
      <c r="B1511" s="63"/>
      <c r="C1511" s="64"/>
      <c r="D1511" s="64"/>
      <c r="E1511" s="64"/>
      <c r="F1511" s="64"/>
      <c r="G1511" s="65"/>
      <c r="H1511" s="66"/>
    </row>
    <row r="1512" s="48" customFormat="1" ht="15.75" spans="1:8">
      <c r="A1512" s="67"/>
      <c r="B1512" s="63"/>
      <c r="C1512" s="64"/>
      <c r="D1512" s="64"/>
      <c r="E1512" s="64"/>
      <c r="F1512" s="64"/>
      <c r="G1512" s="65"/>
      <c r="H1512" s="66"/>
    </row>
    <row r="1513" s="48" customFormat="1" ht="15.75" spans="1:8">
      <c r="A1513" s="67"/>
      <c r="B1513" s="63"/>
      <c r="C1513" s="64"/>
      <c r="D1513" s="64"/>
      <c r="E1513" s="64"/>
      <c r="F1513" s="64"/>
      <c r="G1513" s="65"/>
      <c r="H1513" s="66"/>
    </row>
    <row r="1514" s="48" customFormat="1" ht="15.75" spans="1:8">
      <c r="A1514" s="67"/>
      <c r="B1514" s="63"/>
      <c r="C1514" s="64"/>
      <c r="D1514" s="64"/>
      <c r="E1514" s="64"/>
      <c r="F1514" s="64"/>
      <c r="G1514" s="65"/>
      <c r="H1514" s="66"/>
    </row>
    <row r="1515" s="48" customFormat="1" ht="15.75" spans="1:8">
      <c r="A1515" s="67"/>
      <c r="B1515" s="63"/>
      <c r="C1515" s="64"/>
      <c r="D1515" s="64"/>
      <c r="E1515" s="64"/>
      <c r="F1515" s="64"/>
      <c r="G1515" s="65"/>
      <c r="H1515" s="66"/>
    </row>
    <row r="1516" s="48" customFormat="1" ht="15.75" spans="1:8">
      <c r="A1516" s="67"/>
      <c r="B1516" s="63"/>
      <c r="C1516" s="64"/>
      <c r="D1516" s="64"/>
      <c r="E1516" s="64"/>
      <c r="F1516" s="64"/>
      <c r="G1516" s="65"/>
      <c r="H1516" s="66"/>
    </row>
    <row r="1517" s="48" customFormat="1" ht="15.75" spans="1:8">
      <c r="A1517" s="67"/>
      <c r="B1517" s="63"/>
      <c r="C1517" s="64"/>
      <c r="D1517" s="64"/>
      <c r="E1517" s="64"/>
      <c r="F1517" s="64"/>
      <c r="G1517" s="65"/>
      <c r="H1517" s="66"/>
    </row>
    <row r="1518" s="48" customFormat="1" ht="15.75" spans="1:8">
      <c r="A1518" s="67"/>
      <c r="B1518" s="63"/>
      <c r="C1518" s="64"/>
      <c r="D1518" s="64"/>
      <c r="E1518" s="64"/>
      <c r="F1518" s="64"/>
      <c r="G1518" s="65"/>
      <c r="H1518" s="66"/>
    </row>
    <row r="1519" s="48" customFormat="1" ht="15.75" spans="1:8">
      <c r="A1519" s="67"/>
      <c r="B1519" s="63"/>
      <c r="C1519" s="64"/>
      <c r="D1519" s="64"/>
      <c r="E1519" s="64"/>
      <c r="F1519" s="64"/>
      <c r="G1519" s="65"/>
      <c r="H1519" s="66"/>
    </row>
    <row r="1520" s="48" customFormat="1" ht="15.75" spans="1:8">
      <c r="A1520" s="67"/>
      <c r="B1520" s="63"/>
      <c r="C1520" s="64"/>
      <c r="D1520" s="64"/>
      <c r="E1520" s="64"/>
      <c r="F1520" s="64"/>
      <c r="G1520" s="65"/>
      <c r="H1520" s="66"/>
    </row>
    <row r="1521" s="48" customFormat="1" ht="15.75" spans="1:8">
      <c r="A1521" s="67"/>
      <c r="B1521" s="63"/>
      <c r="C1521" s="64"/>
      <c r="D1521" s="64"/>
      <c r="E1521" s="64"/>
      <c r="F1521" s="64"/>
      <c r="G1521" s="65"/>
      <c r="H1521" s="66"/>
    </row>
    <row r="1522" s="48" customFormat="1" ht="15.75" spans="1:8">
      <c r="A1522" s="67"/>
      <c r="B1522" s="63"/>
      <c r="C1522" s="64"/>
      <c r="D1522" s="64"/>
      <c r="E1522" s="64"/>
      <c r="F1522" s="64"/>
      <c r="G1522" s="65"/>
      <c r="H1522" s="66"/>
    </row>
    <row r="1523" s="48" customFormat="1" ht="15.75" spans="1:8">
      <c r="A1523" s="67"/>
      <c r="B1523" s="63"/>
      <c r="C1523" s="64"/>
      <c r="D1523" s="64"/>
      <c r="E1523" s="64"/>
      <c r="F1523" s="64"/>
      <c r="G1523" s="65"/>
      <c r="H1523" s="66"/>
    </row>
    <row r="1524" s="48" customFormat="1" ht="15.75" spans="1:8">
      <c r="A1524" s="67"/>
      <c r="B1524" s="63"/>
      <c r="C1524" s="64"/>
      <c r="D1524" s="64"/>
      <c r="E1524" s="64"/>
      <c r="F1524" s="64"/>
      <c r="G1524" s="65"/>
      <c r="H1524" s="66"/>
    </row>
    <row r="1525" s="48" customFormat="1" ht="15.75" spans="1:8">
      <c r="A1525" s="67"/>
      <c r="B1525" s="63"/>
      <c r="C1525" s="64"/>
      <c r="D1525" s="64"/>
      <c r="E1525" s="64"/>
      <c r="F1525" s="64"/>
      <c r="G1525" s="65"/>
      <c r="H1525" s="66"/>
    </row>
    <row r="1526" s="48" customFormat="1" ht="15.75" spans="1:8">
      <c r="A1526" s="67"/>
      <c r="B1526" s="63"/>
      <c r="C1526" s="64"/>
      <c r="D1526" s="64"/>
      <c r="E1526" s="64"/>
      <c r="F1526" s="64"/>
      <c r="G1526" s="65"/>
      <c r="H1526" s="66"/>
    </row>
    <row r="1527" s="48" customFormat="1" ht="15.75" spans="1:8">
      <c r="A1527" s="67"/>
      <c r="B1527" s="63"/>
      <c r="C1527" s="64"/>
      <c r="D1527" s="64"/>
      <c r="E1527" s="64"/>
      <c r="F1527" s="64"/>
      <c r="G1527" s="65"/>
      <c r="H1527" s="66"/>
    </row>
    <row r="1528" s="48" customFormat="1" ht="15.75" spans="1:8">
      <c r="A1528" s="67"/>
      <c r="B1528" s="63"/>
      <c r="C1528" s="64"/>
      <c r="D1528" s="64"/>
      <c r="E1528" s="64"/>
      <c r="F1528" s="64"/>
      <c r="G1528" s="65"/>
      <c r="H1528" s="66"/>
    </row>
    <row r="1529" s="48" customFormat="1" ht="15.75" spans="1:8">
      <c r="A1529" s="67"/>
      <c r="B1529" s="63"/>
      <c r="C1529" s="64"/>
      <c r="D1529" s="64"/>
      <c r="E1529" s="64"/>
      <c r="F1529" s="64"/>
      <c r="G1529" s="65"/>
      <c r="H1529" s="66"/>
    </row>
    <row r="1530" s="48" customFormat="1" ht="15.75" spans="1:8">
      <c r="A1530" s="67"/>
      <c r="B1530" s="63"/>
      <c r="C1530" s="64"/>
      <c r="D1530" s="64"/>
      <c r="E1530" s="64"/>
      <c r="F1530" s="64"/>
      <c r="G1530" s="65"/>
      <c r="H1530" s="66"/>
    </row>
    <row r="1531" s="48" customFormat="1" ht="15.75" spans="1:8">
      <c r="A1531" s="67"/>
      <c r="B1531" s="63"/>
      <c r="C1531" s="64"/>
      <c r="D1531" s="64"/>
      <c r="E1531" s="64"/>
      <c r="F1531" s="64"/>
      <c r="G1531" s="65"/>
      <c r="H1531" s="66"/>
    </row>
    <row r="1532" s="48" customFormat="1" ht="15.75" spans="1:8">
      <c r="A1532" s="67"/>
      <c r="B1532" s="63"/>
      <c r="C1532" s="64"/>
      <c r="D1532" s="64"/>
      <c r="E1532" s="64"/>
      <c r="F1532" s="64"/>
      <c r="G1532" s="65"/>
      <c r="H1532" s="66"/>
    </row>
    <row r="1533" s="48" customFormat="1" ht="15.75" spans="1:8">
      <c r="A1533" s="67"/>
      <c r="B1533" s="63"/>
      <c r="C1533" s="64"/>
      <c r="D1533" s="64"/>
      <c r="E1533" s="64"/>
      <c r="F1533" s="64"/>
      <c r="G1533" s="65"/>
      <c r="H1533" s="66"/>
    </row>
    <row r="1534" s="48" customFormat="1" ht="15.75" spans="1:8">
      <c r="A1534" s="67"/>
      <c r="B1534" s="63"/>
      <c r="C1534" s="64"/>
      <c r="D1534" s="64"/>
      <c r="E1534" s="64"/>
      <c r="F1534" s="64"/>
      <c r="G1534" s="65"/>
      <c r="H1534" s="66"/>
    </row>
    <row r="1535" s="48" customFormat="1" ht="15.75" spans="1:8">
      <c r="A1535" s="67"/>
      <c r="B1535" s="63"/>
      <c r="C1535" s="64"/>
      <c r="D1535" s="64"/>
      <c r="E1535" s="64"/>
      <c r="F1535" s="64"/>
      <c r="G1535" s="65"/>
      <c r="H1535" s="66"/>
    </row>
    <row r="1536" s="48" customFormat="1" ht="15.75" spans="1:8">
      <c r="A1536" s="67"/>
      <c r="B1536" s="63"/>
      <c r="C1536" s="64"/>
      <c r="D1536" s="64"/>
      <c r="E1536" s="64"/>
      <c r="F1536" s="64"/>
      <c r="G1536" s="65"/>
      <c r="H1536" s="66"/>
    </row>
    <row r="1537" s="48" customFormat="1" ht="15.75" spans="1:8">
      <c r="A1537" s="67"/>
      <c r="B1537" s="63"/>
      <c r="C1537" s="64"/>
      <c r="D1537" s="64"/>
      <c r="E1537" s="64"/>
      <c r="F1537" s="64"/>
      <c r="G1537" s="65"/>
      <c r="H1537" s="66"/>
    </row>
    <row r="1538" s="48" customFormat="1" ht="15.75" spans="1:8">
      <c r="A1538" s="67"/>
      <c r="B1538" s="63"/>
      <c r="C1538" s="64"/>
      <c r="D1538" s="64"/>
      <c r="E1538" s="64"/>
      <c r="F1538" s="64"/>
      <c r="G1538" s="65"/>
      <c r="H1538" s="66"/>
    </row>
    <row r="1539" s="48" customFormat="1" ht="15.75" spans="1:8">
      <c r="A1539" s="67"/>
      <c r="B1539" s="63"/>
      <c r="C1539" s="64"/>
      <c r="D1539" s="64"/>
      <c r="E1539" s="64"/>
      <c r="F1539" s="64"/>
      <c r="G1539" s="65"/>
      <c r="H1539" s="66"/>
    </row>
    <row r="1540" s="48" customFormat="1" ht="15.75" spans="1:8">
      <c r="A1540" s="67"/>
      <c r="B1540" s="63"/>
      <c r="C1540" s="64"/>
      <c r="D1540" s="64"/>
      <c r="E1540" s="64"/>
      <c r="F1540" s="64"/>
      <c r="G1540" s="65"/>
      <c r="H1540" s="66"/>
    </row>
    <row r="1541" s="48" customFormat="1" ht="15.75" spans="1:8">
      <c r="A1541" s="67"/>
      <c r="B1541" s="63"/>
      <c r="C1541" s="64"/>
      <c r="D1541" s="64"/>
      <c r="E1541" s="64"/>
      <c r="F1541" s="64"/>
      <c r="G1541" s="65"/>
      <c r="H1541" s="66"/>
    </row>
    <row r="1542" s="48" customFormat="1" ht="15.75" spans="1:8">
      <c r="A1542" s="67"/>
      <c r="B1542" s="63"/>
      <c r="C1542" s="64"/>
      <c r="D1542" s="64"/>
      <c r="E1542" s="64"/>
      <c r="F1542" s="64"/>
      <c r="G1542" s="65"/>
      <c r="H1542" s="66"/>
    </row>
    <row r="1543" s="48" customFormat="1" ht="15.75" spans="1:8">
      <c r="A1543" s="67"/>
      <c r="B1543" s="63"/>
      <c r="C1543" s="64"/>
      <c r="D1543" s="64"/>
      <c r="E1543" s="64"/>
      <c r="F1543" s="64"/>
      <c r="G1543" s="65"/>
      <c r="H1543" s="66"/>
    </row>
    <row r="1544" s="48" customFormat="1" ht="15.75" spans="1:8">
      <c r="A1544" s="67"/>
      <c r="B1544" s="63"/>
      <c r="C1544" s="64"/>
      <c r="D1544" s="64"/>
      <c r="E1544" s="64"/>
      <c r="F1544" s="64"/>
      <c r="G1544" s="65"/>
      <c r="H1544" s="66"/>
    </row>
    <row r="1545" s="48" customFormat="1" ht="15.75" spans="1:8">
      <c r="A1545" s="67"/>
      <c r="B1545" s="63"/>
      <c r="C1545" s="64"/>
      <c r="D1545" s="64"/>
      <c r="E1545" s="64"/>
      <c r="F1545" s="64"/>
      <c r="G1545" s="65"/>
      <c r="H1545" s="66"/>
    </row>
    <row r="1546" s="48" customFormat="1" ht="15.75" spans="1:8">
      <c r="A1546" s="67"/>
      <c r="B1546" s="63"/>
      <c r="C1546" s="64"/>
      <c r="D1546" s="64"/>
      <c r="E1546" s="64"/>
      <c r="F1546" s="64"/>
      <c r="G1546" s="65"/>
      <c r="H1546" s="66"/>
    </row>
    <row r="1547" s="48" customFormat="1" ht="15.75" spans="1:8">
      <c r="A1547" s="67"/>
      <c r="B1547" s="63"/>
      <c r="C1547" s="64"/>
      <c r="D1547" s="64"/>
      <c r="E1547" s="64"/>
      <c r="F1547" s="64"/>
      <c r="G1547" s="65"/>
      <c r="H1547" s="66"/>
    </row>
    <row r="1548" s="48" customFormat="1" ht="15.75" spans="1:8">
      <c r="A1548" s="67"/>
      <c r="B1548" s="63"/>
      <c r="C1548" s="64"/>
      <c r="D1548" s="64"/>
      <c r="E1548" s="64"/>
      <c r="F1548" s="64"/>
      <c r="G1548" s="65"/>
      <c r="H1548" s="66"/>
    </row>
    <row r="1549" s="48" customFormat="1" ht="15.75" spans="1:8">
      <c r="A1549" s="67"/>
      <c r="B1549" s="63"/>
      <c r="C1549" s="64"/>
      <c r="D1549" s="64"/>
      <c r="E1549" s="64"/>
      <c r="F1549" s="64"/>
      <c r="G1549" s="65"/>
      <c r="H1549" s="66"/>
    </row>
    <row r="1550" s="48" customFormat="1" ht="15.75" spans="1:8">
      <c r="A1550" s="67"/>
      <c r="B1550" s="63"/>
      <c r="C1550" s="64"/>
      <c r="D1550" s="64"/>
      <c r="E1550" s="64"/>
      <c r="F1550" s="64"/>
      <c r="G1550" s="65"/>
      <c r="H1550" s="66"/>
    </row>
    <row r="1551" s="48" customFormat="1" ht="15.75" spans="1:8">
      <c r="A1551" s="67"/>
      <c r="B1551" s="63"/>
      <c r="C1551" s="64"/>
      <c r="D1551" s="64"/>
      <c r="E1551" s="64"/>
      <c r="F1551" s="64"/>
      <c r="G1551" s="65"/>
      <c r="H1551" s="66"/>
    </row>
    <row r="1552" s="48" customFormat="1" ht="15.75" spans="1:8">
      <c r="A1552" s="67"/>
      <c r="B1552" s="63"/>
      <c r="C1552" s="64"/>
      <c r="D1552" s="64"/>
      <c r="E1552" s="64"/>
      <c r="F1552" s="64"/>
      <c r="G1552" s="65"/>
      <c r="H1552" s="66"/>
    </row>
    <row r="1553" s="48" customFormat="1" ht="15.75" spans="1:8">
      <c r="A1553" s="67"/>
      <c r="B1553" s="63"/>
      <c r="C1553" s="64"/>
      <c r="D1553" s="64"/>
      <c r="E1553" s="64"/>
      <c r="F1553" s="64"/>
      <c r="G1553" s="65"/>
      <c r="H1553" s="66"/>
    </row>
    <row r="1554" s="48" customFormat="1" ht="15.75" spans="1:8">
      <c r="A1554" s="67"/>
      <c r="B1554" s="63"/>
      <c r="C1554" s="64"/>
      <c r="D1554" s="64"/>
      <c r="E1554" s="64"/>
      <c r="F1554" s="64"/>
      <c r="G1554" s="65"/>
      <c r="H1554" s="66"/>
    </row>
    <row r="1555" s="48" customFormat="1" ht="15.75" spans="1:8">
      <c r="A1555" s="67"/>
      <c r="B1555" s="63"/>
      <c r="C1555" s="64"/>
      <c r="D1555" s="64"/>
      <c r="E1555" s="64"/>
      <c r="F1555" s="64"/>
      <c r="G1555" s="65"/>
      <c r="H1555" s="66"/>
    </row>
    <row r="1556" s="48" customFormat="1" ht="15.75" spans="1:8">
      <c r="A1556" s="67"/>
      <c r="B1556" s="63"/>
      <c r="C1556" s="64"/>
      <c r="D1556" s="64"/>
      <c r="E1556" s="64"/>
      <c r="F1556" s="64"/>
      <c r="G1556" s="65"/>
      <c r="H1556" s="66"/>
    </row>
    <row r="1557" s="48" customFormat="1" ht="15.75" spans="1:8">
      <c r="A1557" s="67"/>
      <c r="B1557" s="63"/>
      <c r="C1557" s="64"/>
      <c r="D1557" s="64"/>
      <c r="E1557" s="64"/>
      <c r="F1557" s="64"/>
      <c r="G1557" s="65"/>
      <c r="H1557" s="66"/>
    </row>
    <row r="1558" s="48" customFormat="1" ht="15.75" spans="1:8">
      <c r="A1558" s="67"/>
      <c r="B1558" s="63"/>
      <c r="C1558" s="64"/>
      <c r="D1558" s="64"/>
      <c r="E1558" s="64"/>
      <c r="F1558" s="64"/>
      <c r="G1558" s="65"/>
      <c r="H1558" s="66"/>
    </row>
    <row r="1559" s="48" customFormat="1" ht="15.75" spans="1:8">
      <c r="A1559" s="67"/>
      <c r="B1559" s="63"/>
      <c r="C1559" s="64"/>
      <c r="D1559" s="64"/>
      <c r="E1559" s="64"/>
      <c r="F1559" s="64"/>
      <c r="G1559" s="65"/>
      <c r="H1559" s="66"/>
    </row>
    <row r="1560" s="48" customFormat="1" ht="15.75" spans="1:8">
      <c r="A1560" s="67"/>
      <c r="B1560" s="63"/>
      <c r="C1560" s="64"/>
      <c r="D1560" s="64"/>
      <c r="E1560" s="64"/>
      <c r="F1560" s="64"/>
      <c r="G1560" s="65"/>
      <c r="H1560" s="66"/>
    </row>
    <row r="1561" s="48" customFormat="1" ht="15.75" spans="1:8">
      <c r="A1561" s="67"/>
      <c r="B1561" s="63"/>
      <c r="C1561" s="64"/>
      <c r="D1561" s="64"/>
      <c r="E1561" s="64"/>
      <c r="F1561" s="64"/>
      <c r="G1561" s="65"/>
      <c r="H1561" s="66"/>
    </row>
    <row r="1562" s="48" customFormat="1" ht="15.75" spans="1:8">
      <c r="A1562" s="67"/>
      <c r="B1562" s="63"/>
      <c r="C1562" s="64"/>
      <c r="D1562" s="64"/>
      <c r="E1562" s="64"/>
      <c r="F1562" s="64"/>
      <c r="G1562" s="65"/>
      <c r="H1562" s="66"/>
    </row>
    <row r="1563" s="48" customFormat="1" ht="15.75" spans="1:8">
      <c r="A1563" s="67"/>
      <c r="B1563" s="63"/>
      <c r="C1563" s="64"/>
      <c r="D1563" s="64"/>
      <c r="E1563" s="64"/>
      <c r="F1563" s="64"/>
      <c r="G1563" s="65"/>
      <c r="H1563" s="66"/>
    </row>
    <row r="1564" s="48" customFormat="1" ht="15.75" spans="1:8">
      <c r="A1564" s="67"/>
      <c r="B1564" s="63"/>
      <c r="C1564" s="64"/>
      <c r="D1564" s="64"/>
      <c r="E1564" s="64"/>
      <c r="F1564" s="64"/>
      <c r="G1564" s="65"/>
      <c r="H1564" s="66"/>
    </row>
    <row r="1565" s="48" customFormat="1" ht="15.75" spans="1:8">
      <c r="A1565" s="67"/>
      <c r="B1565" s="63"/>
      <c r="C1565" s="64"/>
      <c r="D1565" s="64"/>
      <c r="E1565" s="64"/>
      <c r="F1565" s="64"/>
      <c r="G1565" s="65"/>
      <c r="H1565" s="66"/>
    </row>
    <row r="1566" s="48" customFormat="1" ht="15.75" spans="1:8">
      <c r="A1566" s="67"/>
      <c r="B1566" s="63"/>
      <c r="C1566" s="64"/>
      <c r="D1566" s="64"/>
      <c r="E1566" s="64"/>
      <c r="F1566" s="64"/>
      <c r="G1566" s="65"/>
      <c r="H1566" s="66"/>
    </row>
    <row r="1567" s="48" customFormat="1" ht="15.75" spans="1:8">
      <c r="A1567" s="67"/>
      <c r="B1567" s="63"/>
      <c r="C1567" s="64"/>
      <c r="D1567" s="64"/>
      <c r="E1567" s="64"/>
      <c r="F1567" s="64"/>
      <c r="G1567" s="65"/>
      <c r="H1567" s="66"/>
    </row>
    <row r="1568" s="48" customFormat="1" ht="15.75" spans="1:8">
      <c r="A1568" s="67"/>
      <c r="B1568" s="63"/>
      <c r="C1568" s="64"/>
      <c r="D1568" s="64"/>
      <c r="E1568" s="64"/>
      <c r="F1568" s="64"/>
      <c r="G1568" s="65"/>
      <c r="H1568" s="66"/>
    </row>
    <row r="1569" s="48" customFormat="1" ht="15.75" spans="1:8">
      <c r="A1569" s="67"/>
      <c r="B1569" s="63"/>
      <c r="C1569" s="64"/>
      <c r="D1569" s="64"/>
      <c r="E1569" s="64"/>
      <c r="F1569" s="64"/>
      <c r="G1569" s="65"/>
      <c r="H1569" s="66"/>
    </row>
    <row r="1570" s="48" customFormat="1" ht="15.75" spans="1:8">
      <c r="A1570" s="67"/>
      <c r="B1570" s="63"/>
      <c r="C1570" s="64"/>
      <c r="D1570" s="64"/>
      <c r="E1570" s="64"/>
      <c r="F1570" s="64"/>
      <c r="G1570" s="65"/>
      <c r="H1570" s="66"/>
    </row>
    <row r="1571" s="48" customFormat="1" ht="15.75" spans="1:8">
      <c r="A1571" s="67"/>
      <c r="B1571" s="63"/>
      <c r="C1571" s="64"/>
      <c r="D1571" s="64"/>
      <c r="E1571" s="64"/>
      <c r="F1571" s="64"/>
      <c r="G1571" s="65"/>
      <c r="H1571" s="66"/>
    </row>
    <row r="1572" s="48" customFormat="1" ht="15.75" spans="1:8">
      <c r="A1572" s="67"/>
      <c r="B1572" s="63"/>
      <c r="C1572" s="64"/>
      <c r="D1572" s="64"/>
      <c r="E1572" s="64"/>
      <c r="F1572" s="64"/>
      <c r="G1572" s="65"/>
      <c r="H1572" s="66"/>
    </row>
    <row r="1573" s="48" customFormat="1" ht="15.75" spans="1:8">
      <c r="A1573" s="67"/>
      <c r="B1573" s="63"/>
      <c r="C1573" s="64"/>
      <c r="D1573" s="64"/>
      <c r="E1573" s="64"/>
      <c r="F1573" s="64"/>
      <c r="G1573" s="65"/>
      <c r="H1573" s="66"/>
    </row>
    <row r="1574" s="48" customFormat="1" ht="15.75" spans="1:8">
      <c r="A1574" s="67"/>
      <c r="B1574" s="63"/>
      <c r="C1574" s="64"/>
      <c r="D1574" s="64"/>
      <c r="E1574" s="64"/>
      <c r="F1574" s="64"/>
      <c r="G1574" s="65"/>
      <c r="H1574" s="66"/>
    </row>
    <row r="1575" s="48" customFormat="1" ht="15.75" spans="1:8">
      <c r="A1575" s="67"/>
      <c r="B1575" s="63"/>
      <c r="C1575" s="64"/>
      <c r="D1575" s="64"/>
      <c r="E1575" s="64"/>
      <c r="F1575" s="64"/>
      <c r="G1575" s="65"/>
      <c r="H1575" s="66"/>
    </row>
    <row r="1576" s="48" customFormat="1" ht="15.75" spans="1:8">
      <c r="A1576" s="67"/>
      <c r="B1576" s="63"/>
      <c r="C1576" s="64"/>
      <c r="D1576" s="64"/>
      <c r="E1576" s="64"/>
      <c r="F1576" s="64"/>
      <c r="G1576" s="65"/>
      <c r="H1576" s="66"/>
    </row>
    <row r="1577" s="48" customFormat="1" ht="15.75" spans="1:8">
      <c r="A1577" s="67"/>
      <c r="B1577" s="63"/>
      <c r="C1577" s="64"/>
      <c r="D1577" s="64"/>
      <c r="E1577" s="64"/>
      <c r="F1577" s="64"/>
      <c r="G1577" s="65"/>
      <c r="H1577" s="66"/>
    </row>
    <row r="1578" s="48" customFormat="1" ht="15.75" spans="1:8">
      <c r="A1578" s="67"/>
      <c r="B1578" s="63"/>
      <c r="C1578" s="64"/>
      <c r="D1578" s="64"/>
      <c r="E1578" s="64"/>
      <c r="F1578" s="64"/>
      <c r="G1578" s="65"/>
      <c r="H1578" s="66"/>
    </row>
    <row r="1579" s="48" customFormat="1" ht="15.75" spans="1:8">
      <c r="A1579" s="67"/>
      <c r="B1579" s="63"/>
      <c r="C1579" s="64"/>
      <c r="D1579" s="64"/>
      <c r="E1579" s="64"/>
      <c r="F1579" s="64"/>
      <c r="G1579" s="65"/>
      <c r="H1579" s="66"/>
    </row>
    <row r="1580" s="48" customFormat="1" ht="15.75" spans="1:8">
      <c r="A1580" s="67"/>
      <c r="B1580" s="63"/>
      <c r="C1580" s="64"/>
      <c r="D1580" s="64"/>
      <c r="E1580" s="64"/>
      <c r="F1580" s="64"/>
      <c r="G1580" s="65"/>
      <c r="H1580" s="66"/>
    </row>
    <row r="1581" s="48" customFormat="1" ht="15.75" spans="1:8">
      <c r="A1581" s="67"/>
      <c r="B1581" s="63"/>
      <c r="C1581" s="64"/>
      <c r="D1581" s="64"/>
      <c r="E1581" s="64"/>
      <c r="F1581" s="64"/>
      <c r="G1581" s="65"/>
      <c r="H1581" s="66"/>
    </row>
    <row r="1582" s="48" customFormat="1" ht="15.75" spans="1:8">
      <c r="A1582" s="67"/>
      <c r="B1582" s="63"/>
      <c r="C1582" s="64"/>
      <c r="D1582" s="64"/>
      <c r="E1582" s="64"/>
      <c r="F1582" s="64"/>
      <c r="G1582" s="65"/>
      <c r="H1582" s="66"/>
    </row>
    <row r="1583" s="48" customFormat="1" ht="15.75" spans="1:8">
      <c r="A1583" s="67"/>
      <c r="B1583" s="63"/>
      <c r="C1583" s="64"/>
      <c r="D1583" s="64"/>
      <c r="E1583" s="64"/>
      <c r="F1583" s="64"/>
      <c r="G1583" s="65"/>
      <c r="H1583" s="66"/>
    </row>
    <row r="1584" s="48" customFormat="1" ht="15.75" spans="1:8">
      <c r="A1584" s="67"/>
      <c r="B1584" s="63"/>
      <c r="C1584" s="64"/>
      <c r="D1584" s="64"/>
      <c r="E1584" s="64"/>
      <c r="F1584" s="64"/>
      <c r="G1584" s="65"/>
      <c r="H1584" s="66"/>
    </row>
    <row r="1585" s="48" customFormat="1" ht="15.75" spans="1:8">
      <c r="A1585" s="67"/>
      <c r="B1585" s="63"/>
      <c r="C1585" s="64"/>
      <c r="D1585" s="64"/>
      <c r="E1585" s="64"/>
      <c r="F1585" s="64"/>
      <c r="G1585" s="65"/>
      <c r="H1585" s="66"/>
    </row>
    <row r="1586" s="48" customFormat="1" ht="15.75" spans="1:8">
      <c r="A1586" s="67"/>
      <c r="B1586" s="63"/>
      <c r="C1586" s="64"/>
      <c r="D1586" s="64"/>
      <c r="E1586" s="64"/>
      <c r="F1586" s="64"/>
      <c r="G1586" s="65"/>
      <c r="H1586" s="66"/>
    </row>
    <row r="1587" s="48" customFormat="1" ht="15.75" spans="1:8">
      <c r="A1587" s="67"/>
      <c r="B1587" s="63"/>
      <c r="C1587" s="64"/>
      <c r="D1587" s="64"/>
      <c r="E1587" s="64"/>
      <c r="F1587" s="64"/>
      <c r="G1587" s="65"/>
      <c r="H1587" s="66"/>
    </row>
    <row r="1588" s="48" customFormat="1" ht="15.75" spans="1:8">
      <c r="A1588" s="67"/>
      <c r="B1588" s="63"/>
      <c r="C1588" s="64"/>
      <c r="D1588" s="64"/>
      <c r="E1588" s="64"/>
      <c r="F1588" s="64"/>
      <c r="G1588" s="65"/>
      <c r="H1588" s="66"/>
    </row>
    <row r="1589" s="48" customFormat="1" ht="15.75" spans="1:8">
      <c r="A1589" s="67"/>
      <c r="B1589" s="63"/>
      <c r="C1589" s="64"/>
      <c r="D1589" s="64"/>
      <c r="E1589" s="64"/>
      <c r="F1589" s="64"/>
      <c r="G1589" s="65"/>
      <c r="H1589" s="66"/>
    </row>
    <row r="1590" s="48" customFormat="1" ht="15.75" spans="1:8">
      <c r="A1590" s="67"/>
      <c r="B1590" s="63"/>
      <c r="C1590" s="64"/>
      <c r="D1590" s="64"/>
      <c r="E1590" s="64"/>
      <c r="F1590" s="64"/>
      <c r="G1590" s="65"/>
      <c r="H1590" s="66"/>
    </row>
    <row r="1591" s="48" customFormat="1" ht="15.75" spans="1:8">
      <c r="A1591" s="67"/>
      <c r="B1591" s="63"/>
      <c r="C1591" s="64"/>
      <c r="D1591" s="64"/>
      <c r="E1591" s="64"/>
      <c r="F1591" s="64"/>
      <c r="G1591" s="65"/>
      <c r="H1591" s="66"/>
    </row>
    <row r="1592" s="48" customFormat="1" ht="15.75" spans="1:8">
      <c r="A1592" s="67"/>
      <c r="B1592" s="63"/>
      <c r="C1592" s="64"/>
      <c r="D1592" s="64"/>
      <c r="E1592" s="64"/>
      <c r="F1592" s="64"/>
      <c r="G1592" s="65"/>
      <c r="H1592" s="66"/>
    </row>
    <row r="1593" s="48" customFormat="1" ht="15.75" spans="1:8">
      <c r="A1593" s="67"/>
      <c r="B1593" s="63"/>
      <c r="C1593" s="64"/>
      <c r="D1593" s="64"/>
      <c r="E1593" s="64"/>
      <c r="F1593" s="64"/>
      <c r="G1593" s="65"/>
      <c r="H1593" s="66"/>
    </row>
    <row r="1594" s="48" customFormat="1" ht="15.75" spans="1:8">
      <c r="A1594" s="67"/>
      <c r="B1594" s="63"/>
      <c r="C1594" s="64"/>
      <c r="D1594" s="64"/>
      <c r="E1594" s="64"/>
      <c r="F1594" s="64"/>
      <c r="G1594" s="65"/>
      <c r="H1594" s="66"/>
    </row>
    <row r="1595" s="48" customFormat="1" ht="15.75" spans="1:8">
      <c r="A1595" s="67"/>
      <c r="B1595" s="63"/>
      <c r="C1595" s="64"/>
      <c r="D1595" s="64"/>
      <c r="E1595" s="64"/>
      <c r="F1595" s="64"/>
      <c r="G1595" s="65"/>
      <c r="H1595" s="66"/>
    </row>
    <row r="1596" s="48" customFormat="1" ht="15.75" spans="1:8">
      <c r="A1596" s="67"/>
      <c r="B1596" s="63"/>
      <c r="C1596" s="64"/>
      <c r="D1596" s="64"/>
      <c r="E1596" s="64"/>
      <c r="F1596" s="64"/>
      <c r="G1596" s="65"/>
      <c r="H1596" s="66"/>
    </row>
    <row r="1597" s="48" customFormat="1" ht="15.75" spans="1:8">
      <c r="A1597" s="67"/>
      <c r="B1597" s="63"/>
      <c r="C1597" s="64"/>
      <c r="D1597" s="64"/>
      <c r="E1597" s="64"/>
      <c r="F1597" s="64"/>
      <c r="G1597" s="65"/>
      <c r="H1597" s="66"/>
    </row>
    <row r="1598" s="48" customFormat="1" ht="15.75" spans="1:8">
      <c r="A1598" s="67"/>
      <c r="B1598" s="63"/>
      <c r="C1598" s="64"/>
      <c r="D1598" s="64"/>
      <c r="E1598" s="64"/>
      <c r="F1598" s="64"/>
      <c r="G1598" s="65"/>
      <c r="H1598" s="66"/>
    </row>
    <row r="1599" s="48" customFormat="1" ht="15.75" spans="1:8">
      <c r="A1599" s="67"/>
      <c r="B1599" s="63"/>
      <c r="C1599" s="64"/>
      <c r="D1599" s="64"/>
      <c r="E1599" s="64"/>
      <c r="F1599" s="64"/>
      <c r="G1599" s="65"/>
      <c r="H1599" s="66"/>
    </row>
    <row r="1600" s="48" customFormat="1" ht="15.75" spans="1:8">
      <c r="A1600" s="67"/>
      <c r="B1600" s="63"/>
      <c r="C1600" s="64"/>
      <c r="D1600" s="64"/>
      <c r="E1600" s="64"/>
      <c r="F1600" s="64"/>
      <c r="G1600" s="65"/>
      <c r="H1600" s="66"/>
    </row>
    <row r="1601" s="48" customFormat="1" ht="15.75" spans="1:8">
      <c r="A1601" s="67"/>
      <c r="B1601" s="63"/>
      <c r="C1601" s="64"/>
      <c r="D1601" s="64"/>
      <c r="E1601" s="64"/>
      <c r="F1601" s="64"/>
      <c r="G1601" s="65"/>
      <c r="H1601" s="66"/>
    </row>
    <row r="1602" s="48" customFormat="1" ht="15.75" spans="1:8">
      <c r="A1602" s="67"/>
      <c r="B1602" s="63"/>
      <c r="C1602" s="64"/>
      <c r="D1602" s="64"/>
      <c r="E1602" s="64"/>
      <c r="F1602" s="64"/>
      <c r="G1602" s="65"/>
      <c r="H1602" s="66"/>
    </row>
    <row r="1603" s="48" customFormat="1" ht="15.75" spans="1:8">
      <c r="A1603" s="67"/>
      <c r="B1603" s="63"/>
      <c r="C1603" s="64"/>
      <c r="D1603" s="64"/>
      <c r="E1603" s="64"/>
      <c r="F1603" s="64"/>
      <c r="G1603" s="65"/>
      <c r="H1603" s="66"/>
    </row>
    <row r="1604" s="48" customFormat="1" ht="15.75" spans="1:8">
      <c r="A1604" s="67"/>
      <c r="B1604" s="63"/>
      <c r="C1604" s="64"/>
      <c r="D1604" s="64"/>
      <c r="E1604" s="64"/>
      <c r="F1604" s="64"/>
      <c r="G1604" s="65"/>
      <c r="H1604" s="66"/>
    </row>
    <row r="1605" s="48" customFormat="1" ht="15.75" spans="1:8">
      <c r="A1605" s="67"/>
      <c r="B1605" s="63"/>
      <c r="C1605" s="64"/>
      <c r="D1605" s="64"/>
      <c r="E1605" s="64"/>
      <c r="F1605" s="64"/>
      <c r="G1605" s="65"/>
      <c r="H1605" s="66"/>
    </row>
    <row r="1606" s="48" customFormat="1" ht="15.75" spans="1:8">
      <c r="A1606" s="67"/>
      <c r="B1606" s="63"/>
      <c r="C1606" s="64"/>
      <c r="D1606" s="64"/>
      <c r="E1606" s="64"/>
      <c r="F1606" s="64"/>
      <c r="G1606" s="65"/>
      <c r="H1606" s="66"/>
    </row>
    <row r="1607" s="48" customFormat="1" ht="15.75" spans="1:8">
      <c r="A1607" s="67"/>
      <c r="B1607" s="63"/>
      <c r="C1607" s="64"/>
      <c r="D1607" s="64"/>
      <c r="E1607" s="64"/>
      <c r="F1607" s="64"/>
      <c r="G1607" s="65"/>
      <c r="H1607" s="66"/>
    </row>
    <row r="1608" s="48" customFormat="1" ht="15.75" spans="1:8">
      <c r="A1608" s="67"/>
      <c r="B1608" s="63"/>
      <c r="C1608" s="64"/>
      <c r="D1608" s="64"/>
      <c r="E1608" s="64"/>
      <c r="F1608" s="64"/>
      <c r="G1608" s="65"/>
      <c r="H1608" s="66"/>
    </row>
    <row r="1609" s="48" customFormat="1" ht="15.75" spans="1:8">
      <c r="A1609" s="67"/>
      <c r="B1609" s="63"/>
      <c r="C1609" s="64"/>
      <c r="D1609" s="64"/>
      <c r="E1609" s="64"/>
      <c r="F1609" s="64"/>
      <c r="G1609" s="65"/>
      <c r="H1609" s="66"/>
    </row>
    <row r="1610" s="48" customFormat="1" ht="15.75" spans="1:8">
      <c r="A1610" s="67"/>
      <c r="B1610" s="63"/>
      <c r="C1610" s="64"/>
      <c r="D1610" s="64"/>
      <c r="E1610" s="64"/>
      <c r="F1610" s="64"/>
      <c r="G1610" s="65"/>
      <c r="H1610" s="66"/>
    </row>
    <row r="1611" s="48" customFormat="1" ht="15.75" spans="1:8">
      <c r="A1611" s="67"/>
      <c r="B1611" s="63"/>
      <c r="C1611" s="64"/>
      <c r="D1611" s="64"/>
      <c r="E1611" s="64"/>
      <c r="F1611" s="64"/>
      <c r="G1611" s="65"/>
      <c r="H1611" s="66"/>
    </row>
    <row r="1612" s="48" customFormat="1" ht="15.75" spans="1:8">
      <c r="A1612" s="67"/>
      <c r="B1612" s="63"/>
      <c r="C1612" s="64"/>
      <c r="D1612" s="64"/>
      <c r="E1612" s="64"/>
      <c r="F1612" s="64"/>
      <c r="G1612" s="65"/>
      <c r="H1612" s="66"/>
    </row>
    <row r="1613" s="48" customFormat="1" ht="15.75" spans="1:8">
      <c r="A1613" s="67"/>
      <c r="B1613" s="63"/>
      <c r="C1613" s="64"/>
      <c r="D1613" s="64"/>
      <c r="E1613" s="64"/>
      <c r="F1613" s="64"/>
      <c r="G1613" s="65"/>
      <c r="H1613" s="66"/>
    </row>
    <row r="1614" s="48" customFormat="1" ht="15.75" spans="1:8">
      <c r="A1614" s="67"/>
      <c r="B1614" s="63"/>
      <c r="C1614" s="64"/>
      <c r="D1614" s="64"/>
      <c r="E1614" s="64"/>
      <c r="F1614" s="64"/>
      <c r="G1614" s="65"/>
      <c r="H1614" s="66"/>
    </row>
    <row r="1615" s="48" customFormat="1" ht="15.75" spans="1:8">
      <c r="A1615" s="67"/>
      <c r="B1615" s="63"/>
      <c r="C1615" s="64"/>
      <c r="D1615" s="64"/>
      <c r="E1615" s="64"/>
      <c r="F1615" s="64"/>
      <c r="G1615" s="65"/>
      <c r="H1615" s="66"/>
    </row>
    <row r="1616" s="48" customFormat="1" ht="15.75" spans="1:8">
      <c r="A1616" s="67"/>
      <c r="B1616" s="63"/>
      <c r="C1616" s="64"/>
      <c r="D1616" s="64"/>
      <c r="E1616" s="64"/>
      <c r="F1616" s="64"/>
      <c r="G1616" s="65"/>
      <c r="H1616" s="66"/>
    </row>
    <row r="1617" s="48" customFormat="1" ht="15.75" spans="1:8">
      <c r="A1617" s="67"/>
      <c r="B1617" s="63"/>
      <c r="C1617" s="64"/>
      <c r="D1617" s="64"/>
      <c r="E1617" s="64"/>
      <c r="F1617" s="64"/>
      <c r="G1617" s="65"/>
      <c r="H1617" s="66"/>
    </row>
    <row r="1618" s="48" customFormat="1" ht="15.75" spans="1:8">
      <c r="A1618" s="67"/>
      <c r="B1618" s="63"/>
      <c r="C1618" s="64"/>
      <c r="D1618" s="64"/>
      <c r="E1618" s="64"/>
      <c r="F1618" s="64"/>
      <c r="G1618" s="65"/>
      <c r="H1618" s="66"/>
    </row>
    <row r="1619" s="48" customFormat="1" ht="15.75" spans="1:8">
      <c r="A1619" s="67"/>
      <c r="B1619" s="63"/>
      <c r="C1619" s="64"/>
      <c r="D1619" s="64"/>
      <c r="E1619" s="64"/>
      <c r="F1619" s="64"/>
      <c r="G1619" s="65"/>
      <c r="H1619" s="66"/>
    </row>
    <row r="1620" s="48" customFormat="1" ht="15.75" spans="1:8">
      <c r="A1620" s="67"/>
      <c r="B1620" s="63"/>
      <c r="C1620" s="64"/>
      <c r="D1620" s="64"/>
      <c r="E1620" s="64"/>
      <c r="F1620" s="64"/>
      <c r="G1620" s="65"/>
      <c r="H1620" s="66"/>
    </row>
    <row r="1621" s="48" customFormat="1" ht="15.75" spans="1:8">
      <c r="A1621" s="67"/>
      <c r="B1621" s="63"/>
      <c r="C1621" s="64"/>
      <c r="D1621" s="64"/>
      <c r="E1621" s="64"/>
      <c r="F1621" s="64"/>
      <c r="G1621" s="65"/>
      <c r="H1621" s="66"/>
    </row>
    <row r="1622" s="48" customFormat="1" ht="15.75" spans="1:8">
      <c r="A1622" s="67"/>
      <c r="B1622" s="63"/>
      <c r="C1622" s="64"/>
      <c r="D1622" s="64"/>
      <c r="E1622" s="64"/>
      <c r="F1622" s="64"/>
      <c r="G1622" s="65"/>
      <c r="H1622" s="66"/>
    </row>
    <row r="1623" s="48" customFormat="1" ht="15.75" spans="1:8">
      <c r="A1623" s="67"/>
      <c r="B1623" s="63"/>
      <c r="C1623" s="64"/>
      <c r="D1623" s="64"/>
      <c r="E1623" s="64"/>
      <c r="F1623" s="64"/>
      <c r="G1623" s="65"/>
      <c r="H1623" s="66"/>
    </row>
    <row r="1624" s="48" customFormat="1" ht="15.75" spans="1:8">
      <c r="A1624" s="67"/>
      <c r="B1624" s="63"/>
      <c r="C1624" s="64"/>
      <c r="D1624" s="64"/>
      <c r="E1624" s="64"/>
      <c r="F1624" s="64"/>
      <c r="G1624" s="65"/>
      <c r="H1624" s="66"/>
    </row>
    <row r="1625" s="48" customFormat="1" ht="15.75" spans="1:8">
      <c r="A1625" s="67"/>
      <c r="B1625" s="63"/>
      <c r="C1625" s="64"/>
      <c r="D1625" s="64"/>
      <c r="E1625" s="64"/>
      <c r="F1625" s="64"/>
      <c r="G1625" s="65"/>
      <c r="H1625" s="66"/>
    </row>
    <row r="1626" s="48" customFormat="1" ht="15.75" spans="1:8">
      <c r="A1626" s="67"/>
      <c r="B1626" s="63"/>
      <c r="C1626" s="64"/>
      <c r="D1626" s="64"/>
      <c r="E1626" s="64"/>
      <c r="F1626" s="64"/>
      <c r="G1626" s="65"/>
      <c r="H1626" s="66"/>
    </row>
    <row r="1627" s="48" customFormat="1" ht="15.75" spans="1:8">
      <c r="A1627" s="67"/>
      <c r="B1627" s="63"/>
      <c r="C1627" s="64"/>
      <c r="D1627" s="64"/>
      <c r="E1627" s="64"/>
      <c r="F1627" s="64"/>
      <c r="G1627" s="65"/>
      <c r="H1627" s="66"/>
    </row>
    <row r="1628" s="48" customFormat="1" ht="15.75" spans="1:8">
      <c r="A1628" s="67"/>
      <c r="B1628" s="63"/>
      <c r="C1628" s="64"/>
      <c r="D1628" s="64"/>
      <c r="E1628" s="64"/>
      <c r="F1628" s="64"/>
      <c r="G1628" s="65"/>
      <c r="H1628" s="66"/>
    </row>
    <row r="1629" s="48" customFormat="1" ht="15.75" spans="1:8">
      <c r="A1629" s="67"/>
      <c r="B1629" s="63"/>
      <c r="C1629" s="64"/>
      <c r="D1629" s="64"/>
      <c r="E1629" s="64"/>
      <c r="F1629" s="64"/>
      <c r="G1629" s="65"/>
      <c r="H1629" s="66"/>
    </row>
    <row r="1630" s="48" customFormat="1" ht="15.75" spans="1:8">
      <c r="A1630" s="67"/>
      <c r="B1630" s="63"/>
      <c r="C1630" s="64"/>
      <c r="D1630" s="64"/>
      <c r="E1630" s="64"/>
      <c r="F1630" s="64"/>
      <c r="G1630" s="65"/>
      <c r="H1630" s="66"/>
    </row>
    <row r="1631" s="48" customFormat="1" ht="15.75" spans="1:8">
      <c r="A1631" s="67"/>
      <c r="B1631" s="63"/>
      <c r="C1631" s="64"/>
      <c r="D1631" s="64"/>
      <c r="E1631" s="64"/>
      <c r="F1631" s="64"/>
      <c r="G1631" s="65"/>
      <c r="H1631" s="66"/>
    </row>
    <row r="1632" s="48" customFormat="1" ht="15.75" spans="1:8">
      <c r="A1632" s="67"/>
      <c r="B1632" s="63"/>
      <c r="C1632" s="64"/>
      <c r="D1632" s="64"/>
      <c r="E1632" s="64"/>
      <c r="F1632" s="64"/>
      <c r="G1632" s="65"/>
      <c r="H1632" s="66"/>
    </row>
    <row r="1633" s="48" customFormat="1" ht="15.75" spans="1:8">
      <c r="A1633" s="67"/>
      <c r="B1633" s="63"/>
      <c r="C1633" s="64"/>
      <c r="D1633" s="64"/>
      <c r="E1633" s="64"/>
      <c r="F1633" s="64"/>
      <c r="G1633" s="65"/>
      <c r="H1633" s="66"/>
    </row>
    <row r="1634" s="48" customFormat="1" ht="15.75" spans="1:8">
      <c r="A1634" s="67"/>
      <c r="B1634" s="63"/>
      <c r="C1634" s="64"/>
      <c r="D1634" s="64"/>
      <c r="E1634" s="64"/>
      <c r="F1634" s="64"/>
      <c r="G1634" s="65"/>
      <c r="H1634" s="66"/>
    </row>
    <row r="1635" s="48" customFormat="1" ht="15.75" spans="1:8">
      <c r="A1635" s="67"/>
      <c r="B1635" s="63"/>
      <c r="C1635" s="64"/>
      <c r="D1635" s="64"/>
      <c r="E1635" s="64"/>
      <c r="F1635" s="64"/>
      <c r="G1635" s="65"/>
      <c r="H1635" s="66"/>
    </row>
    <row r="1636" s="48" customFormat="1" ht="15.75" spans="1:8">
      <c r="A1636" s="67"/>
      <c r="B1636" s="63"/>
      <c r="C1636" s="64"/>
      <c r="D1636" s="64"/>
      <c r="E1636" s="64"/>
      <c r="F1636" s="64"/>
      <c r="G1636" s="65"/>
      <c r="H1636" s="66"/>
    </row>
    <row r="1637" s="48" customFormat="1" ht="15.75" spans="1:8">
      <c r="A1637" s="67"/>
      <c r="B1637" s="63"/>
      <c r="C1637" s="64"/>
      <c r="D1637" s="64"/>
      <c r="E1637" s="64"/>
      <c r="F1637" s="64"/>
      <c r="G1637" s="65"/>
      <c r="H1637" s="66"/>
    </row>
    <row r="1638" s="48" customFormat="1" ht="15.75" spans="1:8">
      <c r="A1638" s="67"/>
      <c r="B1638" s="63"/>
      <c r="C1638" s="64"/>
      <c r="D1638" s="64"/>
      <c r="E1638" s="64"/>
      <c r="F1638" s="64"/>
      <c r="G1638" s="65"/>
      <c r="H1638" s="66"/>
    </row>
    <row r="1639" s="48" customFormat="1" ht="15.75" spans="1:8">
      <c r="A1639" s="67"/>
      <c r="B1639" s="63"/>
      <c r="C1639" s="64"/>
      <c r="D1639" s="64"/>
      <c r="E1639" s="64"/>
      <c r="F1639" s="64"/>
      <c r="G1639" s="65"/>
      <c r="H1639" s="66"/>
    </row>
    <row r="1640" s="48" customFormat="1" ht="15.75" spans="1:8">
      <c r="A1640" s="67"/>
      <c r="B1640" s="63"/>
      <c r="C1640" s="64"/>
      <c r="D1640" s="64"/>
      <c r="E1640" s="64"/>
      <c r="F1640" s="64"/>
      <c r="G1640" s="65"/>
      <c r="H1640" s="66"/>
    </row>
    <row r="1641" s="48" customFormat="1" ht="15.75" spans="1:8">
      <c r="A1641" s="67"/>
      <c r="B1641" s="63"/>
      <c r="C1641" s="64"/>
      <c r="D1641" s="64"/>
      <c r="E1641" s="64"/>
      <c r="F1641" s="64"/>
      <c r="G1641" s="65"/>
      <c r="H1641" s="66"/>
    </row>
    <row r="1642" s="48" customFormat="1" ht="15.75" spans="1:8">
      <c r="A1642" s="67"/>
      <c r="B1642" s="63"/>
      <c r="C1642" s="64"/>
      <c r="D1642" s="64"/>
      <c r="E1642" s="64"/>
      <c r="F1642" s="64"/>
      <c r="G1642" s="65"/>
      <c r="H1642" s="66"/>
    </row>
    <row r="1643" s="48" customFormat="1" ht="15.75" spans="1:8">
      <c r="A1643" s="67"/>
      <c r="B1643" s="63"/>
      <c r="C1643" s="64"/>
      <c r="D1643" s="64"/>
      <c r="E1643" s="64"/>
      <c r="F1643" s="64"/>
      <c r="G1643" s="65"/>
      <c r="H1643" s="66"/>
    </row>
    <row r="1644" s="48" customFormat="1" ht="15.75" spans="1:8">
      <c r="A1644" s="67"/>
      <c r="B1644" s="63"/>
      <c r="C1644" s="64"/>
      <c r="D1644" s="64"/>
      <c r="E1644" s="64"/>
      <c r="F1644" s="64"/>
      <c r="G1644" s="65"/>
      <c r="H1644" s="66"/>
    </row>
    <row r="1645" s="48" customFormat="1" ht="15.75" spans="1:8">
      <c r="A1645" s="67"/>
      <c r="B1645" s="63"/>
      <c r="C1645" s="64"/>
      <c r="D1645" s="64"/>
      <c r="E1645" s="64"/>
      <c r="F1645" s="64"/>
      <c r="G1645" s="65"/>
      <c r="H1645" s="66"/>
    </row>
    <row r="1646" s="48" customFormat="1" ht="15.75" spans="1:8">
      <c r="A1646" s="67"/>
      <c r="B1646" s="63"/>
      <c r="C1646" s="64"/>
      <c r="D1646" s="64"/>
      <c r="E1646" s="64"/>
      <c r="F1646" s="64"/>
      <c r="G1646" s="65"/>
      <c r="H1646" s="66"/>
    </row>
    <row r="1647" s="48" customFormat="1" ht="15.75" spans="1:8">
      <c r="A1647" s="67"/>
      <c r="B1647" s="63"/>
      <c r="C1647" s="64"/>
      <c r="D1647" s="64"/>
      <c r="E1647" s="64"/>
      <c r="F1647" s="64"/>
      <c r="G1647" s="65"/>
      <c r="H1647" s="66"/>
    </row>
    <row r="1648" s="48" customFormat="1" ht="15.75" spans="1:8">
      <c r="A1648" s="67"/>
      <c r="B1648" s="63"/>
      <c r="C1648" s="64"/>
      <c r="D1648" s="64"/>
      <c r="E1648" s="64"/>
      <c r="F1648" s="64"/>
      <c r="G1648" s="65"/>
      <c r="H1648" s="66"/>
    </row>
    <row r="1649" s="48" customFormat="1" ht="15.75" spans="1:8">
      <c r="A1649" s="67"/>
      <c r="B1649" s="63"/>
      <c r="C1649" s="64"/>
      <c r="D1649" s="64"/>
      <c r="E1649" s="64"/>
      <c r="F1649" s="64"/>
      <c r="G1649" s="65"/>
      <c r="H1649" s="66"/>
    </row>
    <row r="1650" s="48" customFormat="1" ht="15.75" spans="1:8">
      <c r="A1650" s="67"/>
      <c r="B1650" s="63"/>
      <c r="C1650" s="64"/>
      <c r="D1650" s="64"/>
      <c r="E1650" s="64"/>
      <c r="F1650" s="64"/>
      <c r="G1650" s="65"/>
      <c r="H1650" s="66"/>
    </row>
    <row r="1651" s="48" customFormat="1" ht="15.75" spans="1:8">
      <c r="A1651" s="67"/>
      <c r="B1651" s="63"/>
      <c r="C1651" s="64"/>
      <c r="D1651" s="64"/>
      <c r="E1651" s="64"/>
      <c r="F1651" s="64"/>
      <c r="G1651" s="65"/>
      <c r="H1651" s="66"/>
    </row>
    <row r="1652" s="48" customFormat="1" ht="15.75" spans="1:8">
      <c r="A1652" s="67"/>
      <c r="B1652" s="63"/>
      <c r="C1652" s="64"/>
      <c r="D1652" s="64"/>
      <c r="E1652" s="64"/>
      <c r="F1652" s="64"/>
      <c r="G1652" s="65"/>
      <c r="H1652" s="66"/>
    </row>
    <row r="1653" s="48" customFormat="1" ht="15.75" spans="1:8">
      <c r="A1653" s="67"/>
      <c r="B1653" s="63"/>
      <c r="C1653" s="64"/>
      <c r="D1653" s="64"/>
      <c r="E1653" s="64"/>
      <c r="F1653" s="64"/>
      <c r="G1653" s="65"/>
      <c r="H1653" s="66"/>
    </row>
    <row r="1654" s="48" customFormat="1" ht="15.75" spans="1:8">
      <c r="A1654" s="67"/>
      <c r="B1654" s="63"/>
      <c r="C1654" s="64"/>
      <c r="D1654" s="64"/>
      <c r="E1654" s="64"/>
      <c r="F1654" s="64"/>
      <c r="G1654" s="65"/>
      <c r="H1654" s="66"/>
    </row>
    <row r="1655" s="48" customFormat="1" ht="15.75" spans="1:8">
      <c r="A1655" s="67"/>
      <c r="B1655" s="63"/>
      <c r="C1655" s="64"/>
      <c r="D1655" s="64"/>
      <c r="E1655" s="64"/>
      <c r="F1655" s="64"/>
      <c r="G1655" s="65"/>
      <c r="H1655" s="66"/>
    </row>
    <row r="1656" s="48" customFormat="1" ht="15.75" spans="1:8">
      <c r="A1656" s="67"/>
      <c r="B1656" s="63"/>
      <c r="C1656" s="64"/>
      <c r="D1656" s="64"/>
      <c r="E1656" s="64"/>
      <c r="F1656" s="64"/>
      <c r="G1656" s="65"/>
      <c r="H1656" s="66"/>
    </row>
    <row r="1657" s="48" customFormat="1" ht="15.75" spans="1:8">
      <c r="A1657" s="67"/>
      <c r="B1657" s="63"/>
      <c r="C1657" s="64"/>
      <c r="D1657" s="64"/>
      <c r="E1657" s="64"/>
      <c r="F1657" s="64"/>
      <c r="G1657" s="65"/>
      <c r="H1657" s="66"/>
    </row>
    <row r="1658" s="48" customFormat="1" ht="15.75" spans="1:8">
      <c r="A1658" s="67"/>
      <c r="B1658" s="63"/>
      <c r="C1658" s="64"/>
      <c r="D1658" s="64"/>
      <c r="E1658" s="64"/>
      <c r="F1658" s="64"/>
      <c r="G1658" s="65"/>
      <c r="H1658" s="66"/>
    </row>
    <row r="1659" s="48" customFormat="1" ht="15.75" spans="1:8">
      <c r="A1659" s="67"/>
      <c r="B1659" s="63"/>
      <c r="C1659" s="64"/>
      <c r="D1659" s="64"/>
      <c r="E1659" s="64"/>
      <c r="F1659" s="64"/>
      <c r="G1659" s="65"/>
      <c r="H1659" s="66"/>
    </row>
    <row r="1660" s="48" customFormat="1" ht="15.75" spans="1:8">
      <c r="A1660" s="67"/>
      <c r="B1660" s="63"/>
      <c r="C1660" s="64"/>
      <c r="D1660" s="64"/>
      <c r="E1660" s="64"/>
      <c r="F1660" s="64"/>
      <c r="G1660" s="65"/>
      <c r="H1660" s="66"/>
    </row>
    <row r="1661" s="48" customFormat="1" ht="15.75" spans="1:8">
      <c r="A1661" s="67"/>
      <c r="B1661" s="63"/>
      <c r="C1661" s="64"/>
      <c r="D1661" s="64"/>
      <c r="E1661" s="64"/>
      <c r="F1661" s="64"/>
      <c r="G1661" s="65"/>
      <c r="H1661" s="66"/>
    </row>
    <row r="1662" s="48" customFormat="1" ht="15.75" spans="1:8">
      <c r="A1662" s="67"/>
      <c r="B1662" s="63"/>
      <c r="C1662" s="64"/>
      <c r="D1662" s="64"/>
      <c r="E1662" s="64"/>
      <c r="F1662" s="64"/>
      <c r="G1662" s="65"/>
      <c r="H1662" s="66"/>
    </row>
    <row r="1663" s="48" customFormat="1" ht="15.75" spans="1:8">
      <c r="A1663" s="67"/>
      <c r="B1663" s="63"/>
      <c r="C1663" s="64"/>
      <c r="D1663" s="64"/>
      <c r="E1663" s="64"/>
      <c r="F1663" s="64"/>
      <c r="G1663" s="65"/>
      <c r="H1663" s="66"/>
    </row>
    <row r="1664" s="48" customFormat="1" ht="15.75" spans="1:8">
      <c r="A1664" s="67"/>
      <c r="B1664" s="63"/>
      <c r="C1664" s="64"/>
      <c r="D1664" s="64"/>
      <c r="E1664" s="64"/>
      <c r="F1664" s="64"/>
      <c r="G1664" s="65"/>
      <c r="H1664" s="66"/>
    </row>
    <row r="1665" s="48" customFormat="1" ht="15.75" spans="1:8">
      <c r="A1665" s="67"/>
      <c r="B1665" s="63"/>
      <c r="C1665" s="64"/>
      <c r="D1665" s="64"/>
      <c r="E1665" s="64"/>
      <c r="F1665" s="64"/>
      <c r="G1665" s="65"/>
      <c r="H1665" s="66"/>
    </row>
    <row r="1666" s="48" customFormat="1" ht="15.75" spans="1:8">
      <c r="A1666" s="67"/>
      <c r="B1666" s="63"/>
      <c r="C1666" s="64"/>
      <c r="D1666" s="64"/>
      <c r="E1666" s="64"/>
      <c r="F1666" s="64"/>
      <c r="G1666" s="65"/>
      <c r="H1666" s="66"/>
    </row>
    <row r="1667" s="48" customFormat="1" ht="15.75" spans="1:8">
      <c r="A1667" s="67"/>
      <c r="B1667" s="63"/>
      <c r="C1667" s="64"/>
      <c r="D1667" s="64"/>
      <c r="E1667" s="64"/>
      <c r="F1667" s="64"/>
      <c r="G1667" s="65"/>
      <c r="H1667" s="66"/>
    </row>
    <row r="1668" s="48" customFormat="1" ht="15.75" spans="1:8">
      <c r="A1668" s="67"/>
      <c r="B1668" s="63"/>
      <c r="C1668" s="64"/>
      <c r="D1668" s="64"/>
      <c r="E1668" s="64"/>
      <c r="F1668" s="64"/>
      <c r="G1668" s="65"/>
      <c r="H1668" s="66"/>
    </row>
    <row r="1669" s="48" customFormat="1" ht="15.75" spans="1:8">
      <c r="A1669" s="67"/>
      <c r="B1669" s="63"/>
      <c r="C1669" s="64"/>
      <c r="D1669" s="64"/>
      <c r="E1669" s="64"/>
      <c r="F1669" s="64"/>
      <c r="G1669" s="65"/>
      <c r="H1669" s="66"/>
    </row>
    <row r="1670" s="48" customFormat="1" ht="15.75" spans="1:8">
      <c r="A1670" s="67"/>
      <c r="B1670" s="63"/>
      <c r="C1670" s="64"/>
      <c r="D1670" s="64"/>
      <c r="E1670" s="64"/>
      <c r="F1670" s="64"/>
      <c r="G1670" s="65"/>
      <c r="H1670" s="66"/>
    </row>
    <row r="1671" s="48" customFormat="1" ht="15.75" spans="1:8">
      <c r="A1671" s="67"/>
      <c r="B1671" s="63"/>
      <c r="C1671" s="64"/>
      <c r="D1671" s="64"/>
      <c r="E1671" s="64"/>
      <c r="F1671" s="64"/>
      <c r="G1671" s="65"/>
      <c r="H1671" s="66"/>
    </row>
    <row r="1672" s="48" customFormat="1" ht="15.75" spans="1:8">
      <c r="A1672" s="67"/>
      <c r="B1672" s="63"/>
      <c r="C1672" s="64"/>
      <c r="D1672" s="64"/>
      <c r="E1672" s="64"/>
      <c r="F1672" s="64"/>
      <c r="G1672" s="65"/>
      <c r="H1672" s="66"/>
    </row>
    <row r="1673" s="48" customFormat="1" ht="15.75" spans="1:8">
      <c r="A1673" s="67"/>
      <c r="B1673" s="63"/>
      <c r="C1673" s="64"/>
      <c r="D1673" s="64"/>
      <c r="E1673" s="64"/>
      <c r="F1673" s="64"/>
      <c r="G1673" s="65"/>
      <c r="H1673" s="66"/>
    </row>
    <row r="1674" s="48" customFormat="1" ht="15.75" spans="1:8">
      <c r="A1674" s="67"/>
      <c r="B1674" s="63"/>
      <c r="C1674" s="64"/>
      <c r="D1674" s="64"/>
      <c r="E1674" s="64"/>
      <c r="F1674" s="64"/>
      <c r="G1674" s="65"/>
      <c r="H1674" s="66"/>
    </row>
    <row r="1675" s="48" customFormat="1" ht="15.75" spans="1:8">
      <c r="A1675" s="67"/>
      <c r="B1675" s="63"/>
      <c r="C1675" s="64"/>
      <c r="D1675" s="64"/>
      <c r="E1675" s="64"/>
      <c r="F1675" s="64"/>
      <c r="G1675" s="65"/>
      <c r="H1675" s="66"/>
    </row>
    <row r="1676" s="48" customFormat="1" ht="15.75" spans="1:8">
      <c r="A1676" s="67"/>
      <c r="B1676" s="63"/>
      <c r="C1676" s="64"/>
      <c r="D1676" s="64"/>
      <c r="E1676" s="64"/>
      <c r="F1676" s="64"/>
      <c r="G1676" s="65"/>
      <c r="H1676" s="66"/>
    </row>
    <row r="1677" s="48" customFormat="1" ht="15.75" spans="1:8">
      <c r="A1677" s="67"/>
      <c r="B1677" s="63"/>
      <c r="C1677" s="64"/>
      <c r="D1677" s="64"/>
      <c r="E1677" s="64"/>
      <c r="F1677" s="64"/>
      <c r="G1677" s="65"/>
      <c r="H1677" s="66"/>
    </row>
    <row r="1678" s="48" customFormat="1" ht="15.75" spans="1:8">
      <c r="A1678" s="67"/>
      <c r="B1678" s="63"/>
      <c r="C1678" s="64"/>
      <c r="D1678" s="64"/>
      <c r="E1678" s="64"/>
      <c r="F1678" s="64"/>
      <c r="G1678" s="65"/>
      <c r="H1678" s="66"/>
    </row>
    <row r="1679" s="48" customFormat="1" ht="15.75" spans="1:8">
      <c r="A1679" s="67"/>
      <c r="B1679" s="63"/>
      <c r="C1679" s="64"/>
      <c r="D1679" s="64"/>
      <c r="E1679" s="64"/>
      <c r="F1679" s="64"/>
      <c r="G1679" s="65"/>
      <c r="H1679" s="66"/>
    </row>
    <row r="1680" s="48" customFormat="1" ht="15.75" spans="1:8">
      <c r="A1680" s="67"/>
      <c r="B1680" s="63"/>
      <c r="C1680" s="64"/>
      <c r="D1680" s="64"/>
      <c r="E1680" s="64"/>
      <c r="F1680" s="64"/>
      <c r="G1680" s="65"/>
      <c r="H1680" s="66"/>
    </row>
    <row r="1681" s="48" customFormat="1" ht="15.75" spans="1:8">
      <c r="A1681" s="67"/>
      <c r="B1681" s="63"/>
      <c r="C1681" s="64"/>
      <c r="D1681" s="64"/>
      <c r="E1681" s="64"/>
      <c r="F1681" s="64"/>
      <c r="G1681" s="65"/>
      <c r="H1681" s="66"/>
    </row>
    <row r="1682" s="48" customFormat="1" ht="15.75" spans="1:8">
      <c r="A1682" s="67"/>
      <c r="B1682" s="63"/>
      <c r="C1682" s="64"/>
      <c r="D1682" s="64"/>
      <c r="E1682" s="64"/>
      <c r="F1682" s="64"/>
      <c r="G1682" s="65"/>
      <c r="H1682" s="66"/>
    </row>
    <row r="1683" s="48" customFormat="1" ht="15.75" spans="1:8">
      <c r="A1683" s="67"/>
      <c r="B1683" s="63"/>
      <c r="C1683" s="64"/>
      <c r="D1683" s="64"/>
      <c r="E1683" s="64"/>
      <c r="F1683" s="64"/>
      <c r="G1683" s="65"/>
      <c r="H1683" s="66"/>
    </row>
    <row r="1684" s="48" customFormat="1" ht="15.75" spans="1:8">
      <c r="A1684" s="67"/>
      <c r="B1684" s="63"/>
      <c r="C1684" s="64"/>
      <c r="D1684" s="64"/>
      <c r="E1684" s="64"/>
      <c r="F1684" s="64"/>
      <c r="G1684" s="65"/>
      <c r="H1684" s="66"/>
    </row>
    <row r="1685" s="48" customFormat="1" ht="15.75" spans="1:8">
      <c r="A1685" s="67"/>
      <c r="B1685" s="63"/>
      <c r="C1685" s="64"/>
      <c r="D1685" s="64"/>
      <c r="E1685" s="64"/>
      <c r="F1685" s="64"/>
      <c r="G1685" s="65"/>
      <c r="H1685" s="66"/>
    </row>
    <row r="1686" s="48" customFormat="1" ht="15.75" spans="1:8">
      <c r="A1686" s="67"/>
      <c r="B1686" s="63"/>
      <c r="C1686" s="64"/>
      <c r="D1686" s="64"/>
      <c r="E1686" s="64"/>
      <c r="F1686" s="64"/>
      <c r="G1686" s="65"/>
      <c r="H1686" s="66"/>
    </row>
    <row r="1687" s="48" customFormat="1" ht="15.75" spans="1:8">
      <c r="A1687" s="67"/>
      <c r="B1687" s="63"/>
      <c r="C1687" s="64"/>
      <c r="D1687" s="64"/>
      <c r="E1687" s="64"/>
      <c r="F1687" s="64"/>
      <c r="G1687" s="65"/>
      <c r="H1687" s="66"/>
    </row>
    <row r="1688" s="48" customFormat="1" ht="15.75" spans="1:8">
      <c r="A1688" s="67"/>
      <c r="B1688" s="63"/>
      <c r="C1688" s="64"/>
      <c r="D1688" s="64"/>
      <c r="E1688" s="64"/>
      <c r="F1688" s="64"/>
      <c r="G1688" s="65"/>
      <c r="H1688" s="66"/>
    </row>
    <row r="1689" s="48" customFormat="1" ht="15.75" spans="1:8">
      <c r="A1689" s="67"/>
      <c r="B1689" s="63"/>
      <c r="C1689" s="64"/>
      <c r="D1689" s="64"/>
      <c r="E1689" s="64"/>
      <c r="F1689" s="64"/>
      <c r="G1689" s="65"/>
      <c r="H1689" s="66"/>
    </row>
    <row r="1690" s="48" customFormat="1" ht="15.75" spans="1:8">
      <c r="A1690" s="67"/>
      <c r="B1690" s="63"/>
      <c r="C1690" s="64"/>
      <c r="D1690" s="64"/>
      <c r="E1690" s="64"/>
      <c r="F1690" s="64"/>
      <c r="G1690" s="65"/>
      <c r="H1690" s="66"/>
    </row>
    <row r="1691" s="48" customFormat="1" ht="15.75" spans="1:8">
      <c r="A1691" s="67"/>
      <c r="B1691" s="63"/>
      <c r="C1691" s="64"/>
      <c r="D1691" s="64"/>
      <c r="E1691" s="64"/>
      <c r="F1691" s="64"/>
      <c r="G1691" s="65"/>
      <c r="H1691" s="66"/>
    </row>
    <row r="1692" s="48" customFormat="1" ht="15.75" spans="1:8">
      <c r="A1692" s="67"/>
      <c r="B1692" s="63"/>
      <c r="C1692" s="64"/>
      <c r="D1692" s="64"/>
      <c r="E1692" s="64"/>
      <c r="F1692" s="64"/>
      <c r="G1692" s="65"/>
      <c r="H1692" s="66"/>
    </row>
    <row r="1693" s="48" customFormat="1" ht="15.75" spans="1:8">
      <c r="A1693" s="67"/>
      <c r="B1693" s="63"/>
      <c r="C1693" s="64"/>
      <c r="D1693" s="64"/>
      <c r="E1693" s="64"/>
      <c r="F1693" s="64"/>
      <c r="G1693" s="65"/>
      <c r="H1693" s="66"/>
    </row>
    <row r="1694" s="48" customFormat="1" ht="15.75" spans="1:8">
      <c r="A1694" s="67"/>
      <c r="B1694" s="63"/>
      <c r="C1694" s="64"/>
      <c r="D1694" s="64"/>
      <c r="E1694" s="64"/>
      <c r="F1694" s="64"/>
      <c r="G1694" s="65"/>
      <c r="H1694" s="66"/>
    </row>
    <row r="1695" s="48" customFormat="1" ht="15.75" spans="1:8">
      <c r="A1695" s="67"/>
      <c r="B1695" s="63"/>
      <c r="C1695" s="64"/>
      <c r="D1695" s="64"/>
      <c r="E1695" s="64"/>
      <c r="F1695" s="64"/>
      <c r="G1695" s="65"/>
      <c r="H1695" s="66"/>
    </row>
    <row r="1696" s="48" customFormat="1" ht="15.75" spans="1:8">
      <c r="A1696" s="67"/>
      <c r="B1696" s="63"/>
      <c r="C1696" s="64"/>
      <c r="D1696" s="64"/>
      <c r="E1696" s="64"/>
      <c r="F1696" s="64"/>
      <c r="G1696" s="65"/>
      <c r="H1696" s="66"/>
    </row>
    <row r="1697" s="48" customFormat="1" ht="15.75" spans="1:8">
      <c r="A1697" s="67"/>
      <c r="B1697" s="63"/>
      <c r="C1697" s="64"/>
      <c r="D1697" s="64"/>
      <c r="E1697" s="64"/>
      <c r="F1697" s="64"/>
      <c r="G1697" s="65"/>
      <c r="H1697" s="66"/>
    </row>
    <row r="1698" s="48" customFormat="1" ht="15.75" spans="1:8">
      <c r="A1698" s="67"/>
      <c r="B1698" s="63"/>
      <c r="C1698" s="64"/>
      <c r="D1698" s="64"/>
      <c r="E1698" s="64"/>
      <c r="F1698" s="64"/>
      <c r="G1698" s="65"/>
      <c r="H1698" s="66"/>
    </row>
    <row r="1699" s="48" customFormat="1" ht="15.75" spans="1:8">
      <c r="A1699" s="67"/>
      <c r="B1699" s="63"/>
      <c r="C1699" s="64"/>
      <c r="D1699" s="64"/>
      <c r="E1699" s="64"/>
      <c r="F1699" s="64"/>
      <c r="G1699" s="65"/>
      <c r="H1699" s="66"/>
    </row>
    <row r="1700" s="48" customFormat="1" ht="15.75" spans="1:8">
      <c r="A1700" s="67"/>
      <c r="B1700" s="63"/>
      <c r="C1700" s="64"/>
      <c r="D1700" s="64"/>
      <c r="E1700" s="64"/>
      <c r="F1700" s="64"/>
      <c r="G1700" s="65"/>
      <c r="H1700" s="66"/>
    </row>
    <row r="1701" s="48" customFormat="1" ht="15.75" spans="1:8">
      <c r="A1701" s="67"/>
      <c r="B1701" s="63"/>
      <c r="C1701" s="64"/>
      <c r="D1701" s="64"/>
      <c r="E1701" s="64"/>
      <c r="F1701" s="64"/>
      <c r="G1701" s="65"/>
      <c r="H1701" s="66"/>
    </row>
    <row r="1702" s="48" customFormat="1" ht="15.75" spans="1:8">
      <c r="A1702" s="67"/>
      <c r="B1702" s="63"/>
      <c r="C1702" s="64"/>
      <c r="D1702" s="64"/>
      <c r="E1702" s="64"/>
      <c r="F1702" s="64"/>
      <c r="G1702" s="65"/>
      <c r="H1702" s="66"/>
    </row>
    <row r="1703" s="48" customFormat="1" ht="15.75" spans="1:8">
      <c r="A1703" s="67"/>
      <c r="B1703" s="63"/>
      <c r="C1703" s="64"/>
      <c r="D1703" s="64"/>
      <c r="E1703" s="64"/>
      <c r="F1703" s="64"/>
      <c r="G1703" s="65"/>
      <c r="H1703" s="66"/>
    </row>
    <row r="1704" s="48" customFormat="1" ht="15.75" spans="1:8">
      <c r="A1704" s="67"/>
      <c r="B1704" s="63"/>
      <c r="C1704" s="64"/>
      <c r="D1704" s="64"/>
      <c r="E1704" s="64"/>
      <c r="F1704" s="64"/>
      <c r="G1704" s="65"/>
      <c r="H1704" s="66"/>
    </row>
    <row r="1705" s="48" customFormat="1" ht="15.75" spans="1:8">
      <c r="A1705" s="67"/>
      <c r="B1705" s="63"/>
      <c r="C1705" s="64"/>
      <c r="D1705" s="64"/>
      <c r="E1705" s="64"/>
      <c r="F1705" s="64"/>
      <c r="G1705" s="65"/>
      <c r="H1705" s="66"/>
    </row>
    <row r="1706" s="48" customFormat="1" ht="15.75" spans="1:8">
      <c r="A1706" s="67"/>
      <c r="B1706" s="63"/>
      <c r="C1706" s="64"/>
      <c r="D1706" s="64"/>
      <c r="E1706" s="64"/>
      <c r="F1706" s="64"/>
      <c r="G1706" s="65"/>
      <c r="H1706" s="66"/>
    </row>
    <row r="1707" s="48" customFormat="1" ht="15.75" spans="1:8">
      <c r="A1707" s="67"/>
      <c r="B1707" s="63"/>
      <c r="C1707" s="64"/>
      <c r="D1707" s="64"/>
      <c r="E1707" s="64"/>
      <c r="F1707" s="64"/>
      <c r="G1707" s="65"/>
      <c r="H1707" s="66"/>
    </row>
    <row r="1708" s="48" customFormat="1" ht="15.75" spans="1:8">
      <c r="A1708" s="67"/>
      <c r="B1708" s="63"/>
      <c r="C1708" s="64"/>
      <c r="D1708" s="64"/>
      <c r="E1708" s="64"/>
      <c r="F1708" s="64"/>
      <c r="G1708" s="65"/>
      <c r="H1708" s="66"/>
    </row>
    <row r="1709" s="48" customFormat="1" ht="15.75" spans="1:8">
      <c r="A1709" s="67"/>
      <c r="B1709" s="63"/>
      <c r="C1709" s="64"/>
      <c r="D1709" s="64"/>
      <c r="E1709" s="64"/>
      <c r="F1709" s="64"/>
      <c r="G1709" s="65"/>
      <c r="H1709" s="66"/>
    </row>
    <row r="1710" s="48" customFormat="1" ht="15.75" spans="1:8">
      <c r="A1710" s="67"/>
      <c r="B1710" s="63"/>
      <c r="C1710" s="64"/>
      <c r="D1710" s="64"/>
      <c r="E1710" s="64"/>
      <c r="F1710" s="64"/>
      <c r="G1710" s="65"/>
      <c r="H1710" s="66"/>
    </row>
    <row r="1711" s="48" customFormat="1" ht="15.75" spans="1:8">
      <c r="A1711" s="67"/>
      <c r="B1711" s="63"/>
      <c r="C1711" s="64"/>
      <c r="D1711" s="64"/>
      <c r="E1711" s="64"/>
      <c r="F1711" s="64"/>
      <c r="G1711" s="65"/>
      <c r="H1711" s="66"/>
    </row>
    <row r="1712" s="48" customFormat="1" ht="15.75" spans="1:8">
      <c r="A1712" s="67"/>
      <c r="B1712" s="63"/>
      <c r="C1712" s="64"/>
      <c r="D1712" s="64"/>
      <c r="E1712" s="64"/>
      <c r="F1712" s="64"/>
      <c r="G1712" s="65"/>
      <c r="H1712" s="66"/>
    </row>
    <row r="1713" s="48" customFormat="1" ht="15.75" spans="1:8">
      <c r="A1713" s="67"/>
      <c r="B1713" s="63"/>
      <c r="C1713" s="64"/>
      <c r="D1713" s="64"/>
      <c r="E1713" s="64"/>
      <c r="F1713" s="64"/>
      <c r="G1713" s="65"/>
      <c r="H1713" s="66"/>
    </row>
    <row r="1714" s="48" customFormat="1" ht="15.75" spans="1:8">
      <c r="A1714" s="67"/>
      <c r="B1714" s="63"/>
      <c r="C1714" s="64"/>
      <c r="D1714" s="64"/>
      <c r="E1714" s="64"/>
      <c r="F1714" s="64"/>
      <c r="G1714" s="65"/>
      <c r="H1714" s="66"/>
    </row>
    <row r="1715" s="48" customFormat="1" ht="15.75" spans="1:8">
      <c r="A1715" s="67"/>
      <c r="B1715" s="63"/>
      <c r="C1715" s="64"/>
      <c r="D1715" s="64"/>
      <c r="E1715" s="64"/>
      <c r="F1715" s="64"/>
      <c r="G1715" s="65"/>
      <c r="H1715" s="66"/>
    </row>
    <row r="1716" s="48" customFormat="1" ht="15.75" spans="1:8">
      <c r="A1716" s="67"/>
      <c r="B1716" s="63"/>
      <c r="C1716" s="64"/>
      <c r="D1716" s="64"/>
      <c r="E1716" s="64"/>
      <c r="F1716" s="64"/>
      <c r="G1716" s="65"/>
      <c r="H1716" s="66"/>
    </row>
    <row r="1717" s="48" customFormat="1" ht="15.75" spans="1:8">
      <c r="A1717" s="67"/>
      <c r="B1717" s="63"/>
      <c r="C1717" s="64"/>
      <c r="D1717" s="64"/>
      <c r="E1717" s="64"/>
      <c r="F1717" s="64"/>
      <c r="G1717" s="65"/>
      <c r="H1717" s="66"/>
    </row>
    <row r="1718" s="48" customFormat="1" ht="15.75" spans="1:8">
      <c r="A1718" s="67"/>
      <c r="B1718" s="63"/>
      <c r="C1718" s="64"/>
      <c r="D1718" s="64"/>
      <c r="E1718" s="64"/>
      <c r="F1718" s="64"/>
      <c r="G1718" s="65"/>
      <c r="H1718" s="66"/>
    </row>
    <row r="1719" s="48" customFormat="1" ht="15.75" spans="1:8">
      <c r="A1719" s="67"/>
      <c r="B1719" s="63"/>
      <c r="C1719" s="64"/>
      <c r="D1719" s="64"/>
      <c r="E1719" s="64"/>
      <c r="F1719" s="64"/>
      <c r="G1719" s="65"/>
      <c r="H1719" s="66"/>
    </row>
    <row r="1720" s="48" customFormat="1" ht="15.75" spans="1:8">
      <c r="A1720" s="67"/>
      <c r="B1720" s="63"/>
      <c r="C1720" s="64"/>
      <c r="D1720" s="64"/>
      <c r="E1720" s="64"/>
      <c r="F1720" s="64"/>
      <c r="G1720" s="65"/>
      <c r="H1720" s="66"/>
    </row>
    <row r="1721" s="48" customFormat="1" ht="15.75" spans="1:8">
      <c r="A1721" s="67"/>
      <c r="B1721" s="63"/>
      <c r="C1721" s="64"/>
      <c r="D1721" s="64"/>
      <c r="E1721" s="64"/>
      <c r="F1721" s="64"/>
      <c r="G1721" s="65"/>
      <c r="H1721" s="66"/>
    </row>
    <row r="1722" s="48" customFormat="1" ht="15.75" spans="1:8">
      <c r="A1722" s="67"/>
      <c r="B1722" s="63"/>
      <c r="C1722" s="64"/>
      <c r="D1722" s="64"/>
      <c r="E1722" s="64"/>
      <c r="F1722" s="64"/>
      <c r="G1722" s="65"/>
      <c r="H1722" s="66"/>
    </row>
    <row r="1723" s="48" customFormat="1" ht="15.75" spans="1:8">
      <c r="A1723" s="67"/>
      <c r="B1723" s="63"/>
      <c r="C1723" s="64"/>
      <c r="D1723" s="64"/>
      <c r="E1723" s="64"/>
      <c r="F1723" s="64"/>
      <c r="G1723" s="65"/>
      <c r="H1723" s="66"/>
    </row>
    <row r="1724" s="48" customFormat="1" ht="15.75" spans="1:8">
      <c r="A1724" s="67"/>
      <c r="B1724" s="63"/>
      <c r="C1724" s="64"/>
      <c r="D1724" s="64"/>
      <c r="E1724" s="64"/>
      <c r="F1724" s="64"/>
      <c r="G1724" s="65"/>
      <c r="H1724" s="66"/>
    </row>
    <row r="1725" s="48" customFormat="1" ht="15.75" spans="1:8">
      <c r="A1725" s="67"/>
      <c r="B1725" s="63"/>
      <c r="C1725" s="64"/>
      <c r="D1725" s="64"/>
      <c r="E1725" s="64"/>
      <c r="F1725" s="64"/>
      <c r="G1725" s="65"/>
      <c r="H1725" s="66"/>
    </row>
    <row r="1726" s="48" customFormat="1" ht="15.75" spans="1:8">
      <c r="A1726" s="67"/>
      <c r="B1726" s="63"/>
      <c r="C1726" s="64"/>
      <c r="D1726" s="64"/>
      <c r="E1726" s="64"/>
      <c r="F1726" s="64"/>
      <c r="G1726" s="65"/>
      <c r="H1726" s="66"/>
    </row>
    <row r="1727" s="48" customFormat="1" ht="15.75" spans="1:8">
      <c r="A1727" s="67"/>
      <c r="B1727" s="63"/>
      <c r="C1727" s="64"/>
      <c r="D1727" s="64"/>
      <c r="E1727" s="64"/>
      <c r="F1727" s="64"/>
      <c r="G1727" s="65"/>
      <c r="H1727" s="66"/>
    </row>
    <row r="1728" s="48" customFormat="1" ht="15.75" spans="1:8">
      <c r="A1728" s="67"/>
      <c r="B1728" s="63"/>
      <c r="C1728" s="64"/>
      <c r="D1728" s="64"/>
      <c r="E1728" s="64"/>
      <c r="F1728" s="64"/>
      <c r="G1728" s="65"/>
      <c r="H1728" s="66"/>
    </row>
    <row r="1729" s="48" customFormat="1" ht="15.75" spans="1:8">
      <c r="A1729" s="67"/>
      <c r="B1729" s="63"/>
      <c r="C1729" s="64"/>
      <c r="D1729" s="64"/>
      <c r="E1729" s="64"/>
      <c r="F1729" s="64"/>
      <c r="G1729" s="65"/>
      <c r="H1729" s="66"/>
    </row>
    <row r="1730" s="48" customFormat="1" ht="15.75" spans="1:8">
      <c r="A1730" s="67"/>
      <c r="B1730" s="63"/>
      <c r="C1730" s="64"/>
      <c r="D1730" s="64"/>
      <c r="E1730" s="64"/>
      <c r="F1730" s="64"/>
      <c r="G1730" s="65"/>
      <c r="H1730" s="66"/>
    </row>
    <row r="1731" s="48" customFormat="1" ht="15.75" spans="1:8">
      <c r="A1731" s="67"/>
      <c r="B1731" s="63"/>
      <c r="C1731" s="64"/>
      <c r="D1731" s="64"/>
      <c r="E1731" s="64"/>
      <c r="F1731" s="64"/>
      <c r="G1731" s="65"/>
      <c r="H1731" s="66"/>
    </row>
    <row r="1732" s="48" customFormat="1" ht="15.75" spans="1:8">
      <c r="A1732" s="67"/>
      <c r="B1732" s="63"/>
      <c r="C1732" s="64"/>
      <c r="D1732" s="64"/>
      <c r="E1732" s="64"/>
      <c r="F1732" s="64"/>
      <c r="G1732" s="65"/>
      <c r="H1732" s="66"/>
    </row>
    <row r="1733" s="48" customFormat="1" ht="15.75" spans="1:8">
      <c r="A1733" s="67"/>
      <c r="B1733" s="63"/>
      <c r="C1733" s="64"/>
      <c r="D1733" s="64"/>
      <c r="E1733" s="64"/>
      <c r="F1733" s="64"/>
      <c r="G1733" s="65"/>
      <c r="H1733" s="66"/>
    </row>
    <row r="1734" s="48" customFormat="1" ht="15.75" spans="1:8">
      <c r="A1734" s="67"/>
      <c r="B1734" s="63"/>
      <c r="C1734" s="64"/>
      <c r="D1734" s="64"/>
      <c r="E1734" s="64"/>
      <c r="F1734" s="64"/>
      <c r="G1734" s="65"/>
      <c r="H1734" s="66"/>
    </row>
    <row r="1735" s="48" customFormat="1" ht="15.75" spans="1:8">
      <c r="A1735" s="67"/>
      <c r="B1735" s="63"/>
      <c r="C1735" s="64"/>
      <c r="D1735" s="64"/>
      <c r="E1735" s="64"/>
      <c r="F1735" s="64"/>
      <c r="G1735" s="65"/>
      <c r="H1735" s="66"/>
    </row>
    <row r="1736" s="48" customFormat="1" ht="15.75" spans="1:8">
      <c r="A1736" s="67"/>
      <c r="B1736" s="63"/>
      <c r="C1736" s="64"/>
      <c r="D1736" s="64"/>
      <c r="E1736" s="64"/>
      <c r="F1736" s="64"/>
      <c r="G1736" s="65"/>
      <c r="H1736" s="66"/>
    </row>
    <row r="1737" s="48" customFormat="1" ht="15.75" spans="1:8">
      <c r="A1737" s="67"/>
      <c r="B1737" s="63"/>
      <c r="C1737" s="64"/>
      <c r="D1737" s="64"/>
      <c r="E1737" s="64"/>
      <c r="F1737" s="64"/>
      <c r="G1737" s="65"/>
      <c r="H1737" s="66"/>
    </row>
    <row r="1738" s="48" customFormat="1" ht="15.75" spans="1:8">
      <c r="A1738" s="67"/>
      <c r="B1738" s="63"/>
      <c r="C1738" s="64"/>
      <c r="D1738" s="64"/>
      <c r="E1738" s="64"/>
      <c r="F1738" s="64"/>
      <c r="G1738" s="65"/>
      <c r="H1738" s="66"/>
    </row>
    <row r="1739" s="48" customFormat="1" ht="15.75" spans="1:8">
      <c r="A1739" s="67"/>
      <c r="B1739" s="63"/>
      <c r="C1739" s="64"/>
      <c r="D1739" s="64"/>
      <c r="E1739" s="64"/>
      <c r="F1739" s="64"/>
      <c r="G1739" s="65"/>
      <c r="H1739" s="66"/>
    </row>
    <row r="1740" s="48" customFormat="1" ht="15.75" spans="1:8">
      <c r="A1740" s="67"/>
      <c r="B1740" s="63"/>
      <c r="C1740" s="64"/>
      <c r="D1740" s="64"/>
      <c r="E1740" s="64"/>
      <c r="F1740" s="64"/>
      <c r="G1740" s="65"/>
      <c r="H1740" s="66"/>
    </row>
    <row r="1741" s="48" customFormat="1" ht="15.75" spans="1:8">
      <c r="A1741" s="67"/>
      <c r="B1741" s="63"/>
      <c r="C1741" s="64"/>
      <c r="D1741" s="64"/>
      <c r="E1741" s="64"/>
      <c r="F1741" s="64"/>
      <c r="G1741" s="65"/>
      <c r="H1741" s="66"/>
    </row>
    <row r="1742" s="48" customFormat="1" ht="15.75" spans="1:8">
      <c r="A1742" s="67"/>
      <c r="B1742" s="63"/>
      <c r="C1742" s="64"/>
      <c r="D1742" s="64"/>
      <c r="E1742" s="64"/>
      <c r="F1742" s="64"/>
      <c r="G1742" s="65"/>
      <c r="H1742" s="66"/>
    </row>
    <row r="1743" s="48" customFormat="1" ht="15.75" spans="1:8">
      <c r="A1743" s="67"/>
      <c r="B1743" s="63"/>
      <c r="C1743" s="64"/>
      <c r="D1743" s="64"/>
      <c r="E1743" s="64"/>
      <c r="F1743" s="64"/>
      <c r="G1743" s="65"/>
      <c r="H1743" s="66"/>
    </row>
    <row r="1744" s="48" customFormat="1" ht="15.75" spans="1:8">
      <c r="A1744" s="67"/>
      <c r="B1744" s="63"/>
      <c r="C1744" s="64"/>
      <c r="D1744" s="64"/>
      <c r="E1744" s="64"/>
      <c r="F1744" s="64"/>
      <c r="G1744" s="65"/>
      <c r="H1744" s="66"/>
    </row>
    <row r="1745" s="48" customFormat="1" ht="15.75" spans="1:8">
      <c r="A1745" s="67"/>
      <c r="B1745" s="63"/>
      <c r="C1745" s="64"/>
      <c r="D1745" s="64"/>
      <c r="E1745" s="64"/>
      <c r="F1745" s="64"/>
      <c r="G1745" s="65"/>
      <c r="H1745" s="66"/>
    </row>
    <row r="1746" s="48" customFormat="1" ht="15.75" spans="1:8">
      <c r="A1746" s="67"/>
      <c r="B1746" s="63"/>
      <c r="C1746" s="64"/>
      <c r="D1746" s="64"/>
      <c r="E1746" s="64"/>
      <c r="F1746" s="64"/>
      <c r="G1746" s="65"/>
      <c r="H1746" s="66"/>
    </row>
    <row r="1747" s="48" customFormat="1" ht="15.75" spans="1:8">
      <c r="A1747" s="67"/>
      <c r="B1747" s="63"/>
      <c r="C1747" s="64"/>
      <c r="D1747" s="64"/>
      <c r="E1747" s="64"/>
      <c r="F1747" s="64"/>
      <c r="G1747" s="65"/>
      <c r="H1747" s="66"/>
    </row>
    <row r="1748" s="48" customFormat="1" ht="15.75" spans="1:8">
      <c r="A1748" s="67"/>
      <c r="B1748" s="63"/>
      <c r="C1748" s="64"/>
      <c r="D1748" s="64"/>
      <c r="E1748" s="64"/>
      <c r="F1748" s="64"/>
      <c r="G1748" s="65"/>
      <c r="H1748" s="66"/>
    </row>
    <row r="1749" s="48" customFormat="1" ht="15.75" spans="1:8">
      <c r="A1749" s="67"/>
      <c r="B1749" s="63"/>
      <c r="C1749" s="64"/>
      <c r="D1749" s="64"/>
      <c r="E1749" s="64"/>
      <c r="F1749" s="64"/>
      <c r="G1749" s="65"/>
      <c r="H1749" s="66"/>
    </row>
    <row r="1750" s="48" customFormat="1" ht="15.75" spans="1:8">
      <c r="A1750" s="67"/>
      <c r="B1750" s="63"/>
      <c r="C1750" s="64"/>
      <c r="D1750" s="64"/>
      <c r="E1750" s="64"/>
      <c r="F1750" s="64"/>
      <c r="G1750" s="65"/>
      <c r="H1750" s="66"/>
    </row>
    <row r="1751" s="48" customFormat="1" ht="15.75" spans="1:8">
      <c r="A1751" s="67"/>
      <c r="B1751" s="63"/>
      <c r="C1751" s="64"/>
      <c r="D1751" s="64"/>
      <c r="E1751" s="64"/>
      <c r="F1751" s="64"/>
      <c r="G1751" s="65"/>
      <c r="H1751" s="66"/>
    </row>
    <row r="1752" s="48" customFormat="1" ht="15.75" spans="1:8">
      <c r="A1752" s="67"/>
      <c r="B1752" s="63"/>
      <c r="C1752" s="64"/>
      <c r="D1752" s="64"/>
      <c r="E1752" s="64"/>
      <c r="F1752" s="64"/>
      <c r="G1752" s="65"/>
      <c r="H1752" s="66"/>
    </row>
    <row r="1753" s="48" customFormat="1" ht="15.75" spans="1:8">
      <c r="A1753" s="67"/>
      <c r="B1753" s="63"/>
      <c r="C1753" s="64"/>
      <c r="D1753" s="64"/>
      <c r="E1753" s="64"/>
      <c r="F1753" s="64"/>
      <c r="G1753" s="65"/>
      <c r="H1753" s="66"/>
    </row>
    <row r="1754" s="48" customFormat="1" ht="15.75" spans="1:8">
      <c r="A1754" s="67"/>
      <c r="B1754" s="63"/>
      <c r="C1754" s="64"/>
      <c r="D1754" s="64"/>
      <c r="E1754" s="64"/>
      <c r="F1754" s="64"/>
      <c r="G1754" s="65"/>
      <c r="H1754" s="66"/>
    </row>
    <row r="1755" s="48" customFormat="1" ht="15.75" spans="1:8">
      <c r="A1755" s="67"/>
      <c r="B1755" s="63"/>
      <c r="C1755" s="64"/>
      <c r="D1755" s="64"/>
      <c r="E1755" s="64"/>
      <c r="F1755" s="64"/>
      <c r="G1755" s="65"/>
      <c r="H1755" s="66"/>
    </row>
    <row r="1756" s="48" customFormat="1" ht="15.75" spans="1:8">
      <c r="A1756" s="67"/>
      <c r="B1756" s="63"/>
      <c r="C1756" s="64"/>
      <c r="D1756" s="64"/>
      <c r="E1756" s="64"/>
      <c r="F1756" s="64"/>
      <c r="G1756" s="65"/>
      <c r="H1756" s="66"/>
    </row>
    <row r="1757" s="48" customFormat="1" ht="15.75" spans="1:8">
      <c r="A1757" s="67"/>
      <c r="B1757" s="63"/>
      <c r="C1757" s="64"/>
      <c r="D1757" s="64"/>
      <c r="E1757" s="64"/>
      <c r="F1757" s="64"/>
      <c r="G1757" s="65"/>
      <c r="H1757" s="66"/>
    </row>
    <row r="1758" s="48" customFormat="1" ht="15.75" spans="1:8">
      <c r="A1758" s="67"/>
      <c r="B1758" s="63"/>
      <c r="C1758" s="64"/>
      <c r="D1758" s="64"/>
      <c r="E1758" s="64"/>
      <c r="F1758" s="64"/>
      <c r="G1758" s="65"/>
      <c r="H1758" s="66"/>
    </row>
    <row r="1759" s="48" customFormat="1" ht="15.75" spans="1:8">
      <c r="A1759" s="67"/>
      <c r="B1759" s="63"/>
      <c r="C1759" s="64"/>
      <c r="D1759" s="64"/>
      <c r="E1759" s="64"/>
      <c r="F1759" s="64"/>
      <c r="G1759" s="65"/>
      <c r="H1759" s="66"/>
    </row>
    <row r="1760" s="48" customFormat="1" ht="15.75" spans="1:8">
      <c r="A1760" s="67"/>
      <c r="B1760" s="63"/>
      <c r="C1760" s="64"/>
      <c r="D1760" s="64"/>
      <c r="E1760" s="64"/>
      <c r="F1760" s="64"/>
      <c r="G1760" s="65"/>
      <c r="H1760" s="66"/>
    </row>
    <row r="1761" s="48" customFormat="1" ht="15.75" spans="1:8">
      <c r="A1761" s="67"/>
      <c r="B1761" s="63"/>
      <c r="C1761" s="64"/>
      <c r="D1761" s="64"/>
      <c r="E1761" s="64"/>
      <c r="F1761" s="64"/>
      <c r="G1761" s="65"/>
      <c r="H1761" s="66"/>
    </row>
    <row r="1762" s="48" customFormat="1" ht="15.75" spans="1:8">
      <c r="A1762" s="67"/>
      <c r="B1762" s="63"/>
      <c r="C1762" s="64"/>
      <c r="D1762" s="64"/>
      <c r="E1762" s="64"/>
      <c r="F1762" s="64"/>
      <c r="G1762" s="65"/>
      <c r="H1762" s="66"/>
    </row>
    <row r="1763" s="48" customFormat="1" ht="15.75" spans="1:8">
      <c r="A1763" s="67"/>
      <c r="B1763" s="63"/>
      <c r="C1763" s="64"/>
      <c r="D1763" s="64"/>
      <c r="E1763" s="64"/>
      <c r="F1763" s="64"/>
      <c r="G1763" s="65"/>
      <c r="H1763" s="66"/>
    </row>
    <row r="1764" s="48" customFormat="1" ht="15.75" spans="1:8">
      <c r="A1764" s="67"/>
      <c r="B1764" s="63"/>
      <c r="C1764" s="64"/>
      <c r="D1764" s="64"/>
      <c r="E1764" s="64"/>
      <c r="F1764" s="64"/>
      <c r="G1764" s="65"/>
      <c r="H1764" s="66"/>
    </row>
    <row r="1765" s="48" customFormat="1" ht="15.75" spans="1:8">
      <c r="A1765" s="67"/>
      <c r="B1765" s="63"/>
      <c r="C1765" s="64"/>
      <c r="D1765" s="64"/>
      <c r="E1765" s="64"/>
      <c r="F1765" s="64"/>
      <c r="G1765" s="65"/>
      <c r="H1765" s="66"/>
    </row>
    <row r="1766" s="48" customFormat="1" ht="15.75" spans="1:8">
      <c r="A1766" s="67"/>
      <c r="B1766" s="63"/>
      <c r="C1766" s="64"/>
      <c r="D1766" s="64"/>
      <c r="E1766" s="64"/>
      <c r="F1766" s="64"/>
      <c r="G1766" s="65"/>
      <c r="H1766" s="66"/>
    </row>
    <row r="1767" s="48" customFormat="1" ht="15.75" spans="1:8">
      <c r="A1767" s="67"/>
      <c r="B1767" s="63"/>
      <c r="C1767" s="64"/>
      <c r="D1767" s="64"/>
      <c r="E1767" s="64"/>
      <c r="F1767" s="64"/>
      <c r="G1767" s="65"/>
      <c r="H1767" s="66"/>
    </row>
    <row r="1768" s="48" customFormat="1" ht="15.75" spans="1:8">
      <c r="A1768" s="67"/>
      <c r="B1768" s="63"/>
      <c r="C1768" s="64"/>
      <c r="D1768" s="64"/>
      <c r="E1768" s="64"/>
      <c r="F1768" s="64"/>
      <c r="G1768" s="65"/>
      <c r="H1768" s="66"/>
    </row>
    <row r="1769" s="48" customFormat="1" ht="15.75" spans="1:8">
      <c r="A1769" s="67"/>
      <c r="B1769" s="63"/>
      <c r="C1769" s="64"/>
      <c r="D1769" s="64"/>
      <c r="E1769" s="64"/>
      <c r="F1769" s="64"/>
      <c r="G1769" s="65"/>
      <c r="H1769" s="66"/>
    </row>
    <row r="1770" s="48" customFormat="1" ht="15.75" spans="1:8">
      <c r="A1770" s="67"/>
      <c r="B1770" s="63"/>
      <c r="C1770" s="64"/>
      <c r="D1770" s="64"/>
      <c r="E1770" s="64"/>
      <c r="F1770" s="64"/>
      <c r="G1770" s="65"/>
      <c r="H1770" s="66"/>
    </row>
    <row r="1771" s="48" customFormat="1" ht="15.75" spans="1:8">
      <c r="A1771" s="67"/>
      <c r="B1771" s="63"/>
      <c r="C1771" s="64"/>
      <c r="D1771" s="64"/>
      <c r="E1771" s="64"/>
      <c r="F1771" s="64"/>
      <c r="G1771" s="65"/>
      <c r="H1771" s="66"/>
    </row>
    <row r="1772" s="48" customFormat="1" ht="15.75" spans="1:8">
      <c r="A1772" s="67"/>
      <c r="B1772" s="63"/>
      <c r="C1772" s="64"/>
      <c r="D1772" s="64"/>
      <c r="E1772" s="64"/>
      <c r="F1772" s="64"/>
      <c r="G1772" s="65"/>
      <c r="H1772" s="66"/>
    </row>
    <row r="1773" s="48" customFormat="1" ht="15.75" spans="1:8">
      <c r="A1773" s="67"/>
      <c r="B1773" s="63"/>
      <c r="C1773" s="64"/>
      <c r="D1773" s="64"/>
      <c r="E1773" s="64"/>
      <c r="F1773" s="64"/>
      <c r="G1773" s="65"/>
      <c r="H1773" s="66"/>
    </row>
    <row r="1774" s="48" customFormat="1" ht="15.75" spans="1:8">
      <c r="A1774" s="67"/>
      <c r="B1774" s="63"/>
      <c r="C1774" s="64"/>
      <c r="D1774" s="64"/>
      <c r="E1774" s="64"/>
      <c r="F1774" s="64"/>
      <c r="G1774" s="65"/>
      <c r="H1774" s="66"/>
    </row>
    <row r="1775" s="48" customFormat="1" ht="15.75" spans="1:8">
      <c r="A1775" s="67"/>
      <c r="B1775" s="63"/>
      <c r="C1775" s="64"/>
      <c r="D1775" s="64"/>
      <c r="E1775" s="64"/>
      <c r="F1775" s="64"/>
      <c r="G1775" s="65"/>
      <c r="H1775" s="66"/>
    </row>
    <row r="1776" s="48" customFormat="1" ht="15.75" spans="1:8">
      <c r="A1776" s="67"/>
      <c r="B1776" s="63"/>
      <c r="C1776" s="64"/>
      <c r="D1776" s="64"/>
      <c r="E1776" s="64"/>
      <c r="F1776" s="64"/>
      <c r="G1776" s="65"/>
      <c r="H1776" s="66"/>
    </row>
    <row r="1777" s="48" customFormat="1" ht="15.75" spans="1:8">
      <c r="A1777" s="67"/>
      <c r="B1777" s="63"/>
      <c r="C1777" s="64"/>
      <c r="D1777" s="64"/>
      <c r="E1777" s="64"/>
      <c r="F1777" s="64"/>
      <c r="G1777" s="65"/>
      <c r="H1777" s="66"/>
    </row>
    <row r="1778" s="48" customFormat="1" ht="15.75" spans="1:8">
      <c r="A1778" s="67"/>
      <c r="B1778" s="63"/>
      <c r="C1778" s="64"/>
      <c r="D1778" s="64"/>
      <c r="E1778" s="64"/>
      <c r="F1778" s="64"/>
      <c r="G1778" s="65"/>
      <c r="H1778" s="66"/>
    </row>
    <row r="1779" s="48" customFormat="1" ht="15.75" spans="1:8">
      <c r="A1779" s="67"/>
      <c r="B1779" s="63"/>
      <c r="C1779" s="64"/>
      <c r="D1779" s="64"/>
      <c r="E1779" s="64"/>
      <c r="F1779" s="64"/>
      <c r="G1779" s="65"/>
      <c r="H1779" s="66"/>
    </row>
    <row r="1780" s="48" customFormat="1" ht="15.75" spans="1:8">
      <c r="A1780" s="67"/>
      <c r="B1780" s="63"/>
      <c r="C1780" s="64"/>
      <c r="D1780" s="64"/>
      <c r="E1780" s="64"/>
      <c r="F1780" s="64"/>
      <c r="G1780" s="65"/>
      <c r="H1780" s="66"/>
    </row>
    <row r="1781" s="48" customFormat="1" ht="15.75" spans="1:8">
      <c r="A1781" s="67"/>
      <c r="B1781" s="63"/>
      <c r="C1781" s="64"/>
      <c r="D1781" s="64"/>
      <c r="E1781" s="64"/>
      <c r="F1781" s="64"/>
      <c r="G1781" s="65"/>
      <c r="H1781" s="66"/>
    </row>
    <row r="1782" s="48" customFormat="1" ht="15.75" spans="1:8">
      <c r="A1782" s="67"/>
      <c r="B1782" s="63"/>
      <c r="C1782" s="64"/>
      <c r="D1782" s="64"/>
      <c r="E1782" s="64"/>
      <c r="F1782" s="64"/>
      <c r="G1782" s="65"/>
      <c r="H1782" s="66"/>
    </row>
    <row r="1783" s="48" customFormat="1" ht="15.75" spans="1:8">
      <c r="A1783" s="67"/>
      <c r="B1783" s="63"/>
      <c r="C1783" s="64"/>
      <c r="D1783" s="64"/>
      <c r="E1783" s="64"/>
      <c r="F1783" s="64"/>
      <c r="G1783" s="65"/>
      <c r="H1783" s="66"/>
    </row>
    <row r="1784" s="48" customFormat="1" ht="15.75" spans="1:8">
      <c r="A1784" s="67"/>
      <c r="B1784" s="63"/>
      <c r="C1784" s="64"/>
      <c r="D1784" s="64"/>
      <c r="E1784" s="64"/>
      <c r="F1784" s="64"/>
      <c r="G1784" s="65"/>
      <c r="H1784" s="66"/>
    </row>
    <row r="1785" s="48" customFormat="1" ht="15.75" spans="1:8">
      <c r="A1785" s="67"/>
      <c r="B1785" s="63"/>
      <c r="C1785" s="64"/>
      <c r="D1785" s="64"/>
      <c r="E1785" s="64"/>
      <c r="F1785" s="64"/>
      <c r="G1785" s="65"/>
      <c r="H1785" s="66"/>
    </row>
    <row r="1786" s="48" customFormat="1" ht="15.75" spans="1:8">
      <c r="A1786" s="67"/>
      <c r="B1786" s="63"/>
      <c r="C1786" s="64"/>
      <c r="D1786" s="64"/>
      <c r="E1786" s="64"/>
      <c r="F1786" s="64"/>
      <c r="G1786" s="65"/>
      <c r="H1786" s="66"/>
    </row>
    <row r="1787" s="48" customFormat="1" ht="15.75" spans="1:8">
      <c r="A1787" s="67"/>
      <c r="B1787" s="63"/>
      <c r="C1787" s="64"/>
      <c r="D1787" s="64"/>
      <c r="E1787" s="64"/>
      <c r="F1787" s="64"/>
      <c r="G1787" s="65"/>
      <c r="H1787" s="66"/>
    </row>
    <row r="1788" s="48" customFormat="1" ht="15.75" spans="1:8">
      <c r="A1788" s="67"/>
      <c r="B1788" s="63"/>
      <c r="C1788" s="64"/>
      <c r="D1788" s="64"/>
      <c r="E1788" s="64"/>
      <c r="F1788" s="64"/>
      <c r="G1788" s="65"/>
      <c r="H1788" s="66"/>
    </row>
    <row r="1789" s="48" customFormat="1" ht="15.75" spans="1:8">
      <c r="A1789" s="67"/>
      <c r="B1789" s="63"/>
      <c r="C1789" s="64"/>
      <c r="D1789" s="64"/>
      <c r="E1789" s="64"/>
      <c r="F1789" s="64"/>
      <c r="G1789" s="65"/>
      <c r="H1789" s="66"/>
    </row>
    <row r="1790" s="48" customFormat="1" ht="15.75" spans="1:8">
      <c r="A1790" s="67"/>
      <c r="B1790" s="63"/>
      <c r="C1790" s="64"/>
      <c r="D1790" s="64"/>
      <c r="E1790" s="64"/>
      <c r="F1790" s="64"/>
      <c r="G1790" s="65"/>
      <c r="H1790" s="66"/>
    </row>
    <row r="1791" s="48" customFormat="1" ht="15.75" spans="1:8">
      <c r="A1791" s="67"/>
      <c r="B1791" s="63"/>
      <c r="C1791" s="64"/>
      <c r="D1791" s="64"/>
      <c r="E1791" s="64"/>
      <c r="F1791" s="64"/>
      <c r="G1791" s="65"/>
      <c r="H1791" s="66"/>
    </row>
    <row r="1792" s="48" customFormat="1" ht="15.75" spans="1:8">
      <c r="A1792" s="67"/>
      <c r="B1792" s="63"/>
      <c r="C1792" s="64"/>
      <c r="D1792" s="64"/>
      <c r="E1792" s="64"/>
      <c r="F1792" s="64"/>
      <c r="G1792" s="65"/>
      <c r="H1792" s="66"/>
    </row>
    <row r="1793" s="48" customFormat="1" ht="15.75" spans="1:8">
      <c r="A1793" s="67"/>
      <c r="B1793" s="63"/>
      <c r="C1793" s="64"/>
      <c r="D1793" s="64"/>
      <c r="E1793" s="64"/>
      <c r="F1793" s="64"/>
      <c r="G1793" s="65"/>
      <c r="H1793" s="66"/>
    </row>
    <row r="1794" s="48" customFormat="1" ht="15.75" spans="1:8">
      <c r="A1794" s="67"/>
      <c r="B1794" s="63"/>
      <c r="C1794" s="64"/>
      <c r="D1794" s="64"/>
      <c r="E1794" s="64"/>
      <c r="F1794" s="64"/>
      <c r="G1794" s="65"/>
      <c r="H1794" s="66"/>
    </row>
    <row r="1795" s="48" customFormat="1" ht="15.75" spans="1:8">
      <c r="A1795" s="67"/>
      <c r="B1795" s="63"/>
      <c r="C1795" s="64"/>
      <c r="D1795" s="64"/>
      <c r="E1795" s="64"/>
      <c r="F1795" s="64"/>
      <c r="G1795" s="65"/>
      <c r="H1795" s="66"/>
    </row>
    <row r="1796" s="48" customFormat="1" ht="15.75" spans="1:8">
      <c r="A1796" s="67"/>
      <c r="B1796" s="63"/>
      <c r="C1796" s="64"/>
      <c r="D1796" s="64"/>
      <c r="E1796" s="64"/>
      <c r="F1796" s="64"/>
      <c r="G1796" s="65"/>
      <c r="H1796" s="66"/>
    </row>
    <row r="1797" s="48" customFormat="1" ht="15.75" spans="1:8">
      <c r="A1797" s="67"/>
      <c r="B1797" s="63"/>
      <c r="C1797" s="64"/>
      <c r="D1797" s="64"/>
      <c r="E1797" s="64"/>
      <c r="F1797" s="64"/>
      <c r="G1797" s="65"/>
      <c r="H1797" s="66"/>
    </row>
    <row r="1798" s="48" customFormat="1" ht="15.75" spans="1:8">
      <c r="A1798" s="67"/>
      <c r="B1798" s="63"/>
      <c r="C1798" s="64"/>
      <c r="D1798" s="64"/>
      <c r="E1798" s="64"/>
      <c r="F1798" s="64"/>
      <c r="G1798" s="65"/>
      <c r="H1798" s="66"/>
    </row>
    <row r="1799" s="48" customFormat="1" ht="15.75" spans="1:8">
      <c r="A1799" s="67"/>
      <c r="B1799" s="63"/>
      <c r="C1799" s="64"/>
      <c r="D1799" s="64"/>
      <c r="E1799" s="64"/>
      <c r="F1799" s="64"/>
      <c r="G1799" s="65"/>
      <c r="H1799" s="66"/>
    </row>
    <row r="1800" s="48" customFormat="1" ht="15.75" spans="1:8">
      <c r="A1800" s="67"/>
      <c r="B1800" s="63"/>
      <c r="C1800" s="64"/>
      <c r="D1800" s="64"/>
      <c r="E1800" s="64"/>
      <c r="F1800" s="64"/>
      <c r="G1800" s="65"/>
      <c r="H1800" s="66"/>
    </row>
    <row r="1801" s="48" customFormat="1" ht="15.75" spans="1:8">
      <c r="A1801" s="67"/>
      <c r="B1801" s="63"/>
      <c r="C1801" s="64"/>
      <c r="D1801" s="64"/>
      <c r="E1801" s="64"/>
      <c r="F1801" s="64"/>
      <c r="G1801" s="65"/>
      <c r="H1801" s="66"/>
    </row>
    <row r="1802" s="48" customFormat="1" ht="15.75" spans="1:8">
      <c r="A1802" s="67"/>
      <c r="B1802" s="63"/>
      <c r="C1802" s="64"/>
      <c r="D1802" s="64"/>
      <c r="E1802" s="64"/>
      <c r="F1802" s="64"/>
      <c r="G1802" s="65"/>
      <c r="H1802" s="66"/>
    </row>
    <row r="1803" s="48" customFormat="1" ht="15.75" spans="1:8">
      <c r="A1803" s="67"/>
      <c r="B1803" s="63"/>
      <c r="C1803" s="64"/>
      <c r="D1803" s="64"/>
      <c r="E1803" s="64"/>
      <c r="F1803" s="64"/>
      <c r="G1803" s="65"/>
      <c r="H1803" s="66"/>
    </row>
    <row r="1804" s="48" customFormat="1" ht="15.75" spans="1:8">
      <c r="A1804" s="67"/>
      <c r="B1804" s="63"/>
      <c r="C1804" s="64"/>
      <c r="D1804" s="64"/>
      <c r="E1804" s="64"/>
      <c r="F1804" s="64"/>
      <c r="G1804" s="65"/>
      <c r="H1804" s="66"/>
    </row>
    <row r="1805" s="48" customFormat="1" ht="15.75" spans="1:8">
      <c r="A1805" s="67"/>
      <c r="B1805" s="63"/>
      <c r="C1805" s="64"/>
      <c r="D1805" s="64"/>
      <c r="E1805" s="64"/>
      <c r="F1805" s="64"/>
      <c r="G1805" s="65"/>
      <c r="H1805" s="66"/>
    </row>
    <row r="1806" s="48" customFormat="1" ht="15.75" spans="1:8">
      <c r="A1806" s="67"/>
      <c r="B1806" s="63"/>
      <c r="C1806" s="64"/>
      <c r="D1806" s="64"/>
      <c r="E1806" s="64"/>
      <c r="F1806" s="64"/>
      <c r="G1806" s="65"/>
      <c r="H1806" s="66"/>
    </row>
    <row r="1807" s="48" customFormat="1" ht="15.75" spans="1:8">
      <c r="A1807" s="67"/>
      <c r="B1807" s="63"/>
      <c r="C1807" s="64"/>
      <c r="D1807" s="64"/>
      <c r="E1807" s="64"/>
      <c r="F1807" s="64"/>
      <c r="G1807" s="65"/>
      <c r="H1807" s="66"/>
    </row>
    <row r="1808" s="48" customFormat="1" ht="15.75" spans="1:8">
      <c r="A1808" s="67"/>
      <c r="B1808" s="63"/>
      <c r="C1808" s="64"/>
      <c r="D1808" s="64"/>
      <c r="E1808" s="64"/>
      <c r="F1808" s="64"/>
      <c r="G1808" s="65"/>
      <c r="H1808" s="66"/>
    </row>
    <row r="1809" s="48" customFormat="1" ht="15.75" spans="1:8">
      <c r="A1809" s="67"/>
      <c r="B1809" s="63"/>
      <c r="C1809" s="64"/>
      <c r="D1809" s="64"/>
      <c r="E1809" s="64"/>
      <c r="F1809" s="64"/>
      <c r="G1809" s="65"/>
      <c r="H1809" s="66"/>
    </row>
    <row r="1810" s="48" customFormat="1" ht="15.75" spans="1:8">
      <c r="A1810" s="67"/>
      <c r="B1810" s="63"/>
      <c r="C1810" s="64"/>
      <c r="D1810" s="64"/>
      <c r="E1810" s="64"/>
      <c r="F1810" s="64"/>
      <c r="G1810" s="65"/>
      <c r="H1810" s="66"/>
    </row>
    <row r="1811" s="48" customFormat="1" ht="15.75" spans="1:8">
      <c r="A1811" s="67"/>
      <c r="B1811" s="63"/>
      <c r="C1811" s="64"/>
      <c r="D1811" s="64"/>
      <c r="E1811" s="64"/>
      <c r="F1811" s="64"/>
      <c r="G1811" s="65"/>
      <c r="H1811" s="66"/>
    </row>
    <row r="1812" s="48" customFormat="1" ht="15.75" spans="1:8">
      <c r="A1812" s="67"/>
      <c r="B1812" s="63"/>
      <c r="C1812" s="64"/>
      <c r="D1812" s="64"/>
      <c r="E1812" s="64"/>
      <c r="F1812" s="64"/>
      <c r="G1812" s="65"/>
      <c r="H1812" s="66"/>
    </row>
    <row r="1813" s="48" customFormat="1" ht="15.75" spans="1:8">
      <c r="A1813" s="67"/>
      <c r="B1813" s="63"/>
      <c r="C1813" s="64"/>
      <c r="D1813" s="64"/>
      <c r="E1813" s="64"/>
      <c r="F1813" s="64"/>
      <c r="G1813" s="65"/>
      <c r="H1813" s="66"/>
    </row>
    <row r="1814" s="48" customFormat="1" ht="15.75" spans="1:8">
      <c r="A1814" s="67"/>
      <c r="B1814" s="63"/>
      <c r="C1814" s="64"/>
      <c r="D1814" s="64"/>
      <c r="E1814" s="64"/>
      <c r="F1814" s="64"/>
      <c r="G1814" s="65"/>
      <c r="H1814" s="66"/>
    </row>
    <row r="1815" s="48" customFormat="1" ht="15.75" spans="1:8">
      <c r="A1815" s="67"/>
      <c r="B1815" s="63"/>
      <c r="C1815" s="64"/>
      <c r="D1815" s="64"/>
      <c r="E1815" s="64"/>
      <c r="F1815" s="64"/>
      <c r="G1815" s="65"/>
      <c r="H1815" s="66"/>
    </row>
    <row r="1816" s="48" customFormat="1" ht="15.75" spans="1:8">
      <c r="A1816" s="67"/>
      <c r="B1816" s="63"/>
      <c r="C1816" s="64"/>
      <c r="D1816" s="64"/>
      <c r="E1816" s="64"/>
      <c r="F1816" s="64"/>
      <c r="G1816" s="65"/>
      <c r="H1816" s="66"/>
    </row>
    <row r="1817" s="48" customFormat="1" ht="15.75" spans="1:8">
      <c r="A1817" s="67"/>
      <c r="B1817" s="63"/>
      <c r="C1817" s="64"/>
      <c r="D1817" s="64"/>
      <c r="E1817" s="64"/>
      <c r="F1817" s="64"/>
      <c r="G1817" s="65"/>
      <c r="H1817" s="66"/>
    </row>
    <row r="1818" s="48" customFormat="1" ht="15.75" spans="1:8">
      <c r="A1818" s="67"/>
      <c r="B1818" s="63"/>
      <c r="C1818" s="64"/>
      <c r="D1818" s="64"/>
      <c r="E1818" s="64"/>
      <c r="F1818" s="64"/>
      <c r="G1818" s="65"/>
      <c r="H1818" s="66"/>
    </row>
    <row r="1819" s="48" customFormat="1" ht="15.75" spans="1:8">
      <c r="A1819" s="67"/>
      <c r="B1819" s="63"/>
      <c r="C1819" s="64"/>
      <c r="D1819" s="64"/>
      <c r="E1819" s="64"/>
      <c r="F1819" s="64"/>
      <c r="G1819" s="65"/>
      <c r="H1819" s="66"/>
    </row>
    <row r="1820" s="48" customFormat="1" ht="15.75" spans="1:8">
      <c r="A1820" s="67"/>
      <c r="B1820" s="63"/>
      <c r="C1820" s="64"/>
      <c r="D1820" s="64"/>
      <c r="E1820" s="64"/>
      <c r="F1820" s="64"/>
      <c r="G1820" s="65"/>
      <c r="H1820" s="66"/>
    </row>
    <row r="1821" s="48" customFormat="1" ht="15.75" spans="1:8">
      <c r="A1821" s="67"/>
      <c r="B1821" s="63"/>
      <c r="C1821" s="64"/>
      <c r="D1821" s="64"/>
      <c r="E1821" s="64"/>
      <c r="F1821" s="64"/>
      <c r="G1821" s="65"/>
      <c r="H1821" s="66"/>
    </row>
    <row r="1822" s="48" customFormat="1" ht="15.75" spans="1:8">
      <c r="A1822" s="67"/>
      <c r="B1822" s="63"/>
      <c r="C1822" s="64"/>
      <c r="D1822" s="64"/>
      <c r="E1822" s="64"/>
      <c r="F1822" s="64"/>
      <c r="G1822" s="65"/>
      <c r="H1822" s="66"/>
    </row>
    <row r="1823" s="48" customFormat="1" ht="15.75" spans="1:8">
      <c r="A1823" s="67"/>
      <c r="B1823" s="63"/>
      <c r="C1823" s="64"/>
      <c r="D1823" s="64"/>
      <c r="E1823" s="64"/>
      <c r="F1823" s="64"/>
      <c r="G1823" s="65"/>
      <c r="H1823" s="66"/>
    </row>
    <row r="1824" s="48" customFormat="1" ht="15.75" spans="1:8">
      <c r="A1824" s="67"/>
      <c r="B1824" s="63"/>
      <c r="C1824" s="64"/>
      <c r="D1824" s="64"/>
      <c r="E1824" s="64"/>
      <c r="F1824" s="64"/>
      <c r="G1824" s="65"/>
      <c r="H1824" s="66"/>
    </row>
    <row r="1825" s="48" customFormat="1" ht="15.75" spans="1:8">
      <c r="A1825" s="67"/>
      <c r="B1825" s="63"/>
      <c r="C1825" s="64"/>
      <c r="D1825" s="64"/>
      <c r="E1825" s="64"/>
      <c r="F1825" s="64"/>
      <c r="G1825" s="65"/>
      <c r="H1825" s="66"/>
    </row>
    <row r="1826" s="48" customFormat="1" ht="15.75" spans="1:8">
      <c r="A1826" s="67"/>
      <c r="B1826" s="63"/>
      <c r="C1826" s="64"/>
      <c r="D1826" s="64"/>
      <c r="E1826" s="64"/>
      <c r="F1826" s="64"/>
      <c r="G1826" s="65"/>
      <c r="H1826" s="66"/>
    </row>
    <row r="1827" s="48" customFormat="1" ht="15.75" spans="1:8">
      <c r="A1827" s="67"/>
      <c r="B1827" s="63"/>
      <c r="C1827" s="64"/>
      <c r="D1827" s="64"/>
      <c r="E1827" s="64"/>
      <c r="F1827" s="64"/>
      <c r="G1827" s="65"/>
      <c r="H1827" s="66"/>
    </row>
    <row r="1828" s="48" customFormat="1" ht="15.75" spans="1:8">
      <c r="A1828" s="67"/>
      <c r="B1828" s="63"/>
      <c r="C1828" s="64"/>
      <c r="D1828" s="64"/>
      <c r="E1828" s="64"/>
      <c r="F1828" s="64"/>
      <c r="G1828" s="65"/>
      <c r="H1828" s="66"/>
    </row>
    <row r="1829" s="48" customFormat="1" ht="15.75" spans="1:8">
      <c r="A1829" s="67"/>
      <c r="B1829" s="63"/>
      <c r="C1829" s="64"/>
      <c r="D1829" s="64"/>
      <c r="E1829" s="64"/>
      <c r="F1829" s="64"/>
      <c r="G1829" s="65"/>
      <c r="H1829" s="66"/>
    </row>
    <row r="1830" s="48" customFormat="1" ht="15.75" spans="1:8">
      <c r="A1830" s="67"/>
      <c r="B1830" s="63"/>
      <c r="C1830" s="64"/>
      <c r="D1830" s="64"/>
      <c r="E1830" s="64"/>
      <c r="F1830" s="64"/>
      <c r="G1830" s="65"/>
      <c r="H1830" s="66"/>
    </row>
    <row r="1831" s="48" customFormat="1" ht="15.75" spans="1:8">
      <c r="A1831" s="67"/>
      <c r="B1831" s="63"/>
      <c r="C1831" s="64"/>
      <c r="D1831" s="64"/>
      <c r="E1831" s="64"/>
      <c r="F1831" s="64"/>
      <c r="G1831" s="65"/>
      <c r="H1831" s="66"/>
    </row>
    <row r="1832" s="48" customFormat="1" ht="15.75" spans="1:8">
      <c r="A1832" s="67"/>
      <c r="B1832" s="63"/>
      <c r="C1832" s="64"/>
      <c r="D1832" s="64"/>
      <c r="E1832" s="64"/>
      <c r="F1832" s="64"/>
      <c r="G1832" s="65"/>
      <c r="H1832" s="66"/>
    </row>
    <row r="1833" s="48" customFormat="1" ht="15.75" spans="1:8">
      <c r="A1833" s="67"/>
      <c r="B1833" s="63"/>
      <c r="C1833" s="64"/>
      <c r="D1833" s="64"/>
      <c r="E1833" s="64"/>
      <c r="F1833" s="64"/>
      <c r="G1833" s="65"/>
      <c r="H1833" s="66"/>
    </row>
    <row r="1834" s="48" customFormat="1" ht="15.75" spans="1:8">
      <c r="A1834" s="67"/>
      <c r="B1834" s="63"/>
      <c r="C1834" s="64"/>
      <c r="D1834" s="64"/>
      <c r="E1834" s="64"/>
      <c r="F1834" s="64"/>
      <c r="G1834" s="65"/>
      <c r="H1834" s="66"/>
    </row>
    <row r="1835" s="48" customFormat="1" ht="15.75" spans="1:8">
      <c r="A1835" s="67"/>
      <c r="B1835" s="63"/>
      <c r="C1835" s="64"/>
      <c r="D1835" s="64"/>
      <c r="E1835" s="64"/>
      <c r="F1835" s="64"/>
      <c r="G1835" s="65"/>
      <c r="H1835" s="66"/>
    </row>
    <row r="1836" s="48" customFormat="1" ht="15.75" spans="1:8">
      <c r="A1836" s="67"/>
      <c r="B1836" s="63"/>
      <c r="C1836" s="64"/>
      <c r="D1836" s="64"/>
      <c r="E1836" s="64"/>
      <c r="F1836" s="64"/>
      <c r="G1836" s="65"/>
      <c r="H1836" s="66"/>
    </row>
    <row r="1837" s="48" customFormat="1" ht="15.75" spans="1:8">
      <c r="A1837" s="67"/>
      <c r="B1837" s="63"/>
      <c r="C1837" s="64"/>
      <c r="D1837" s="64"/>
      <c r="E1837" s="64"/>
      <c r="F1837" s="64"/>
      <c r="G1837" s="65"/>
      <c r="H1837" s="66"/>
    </row>
    <row r="1838" s="48" customFormat="1" ht="15.75" spans="1:8">
      <c r="A1838" s="67"/>
      <c r="B1838" s="63"/>
      <c r="C1838" s="64"/>
      <c r="D1838" s="64"/>
      <c r="E1838" s="64"/>
      <c r="F1838" s="64"/>
      <c r="G1838" s="65"/>
      <c r="H1838" s="66"/>
    </row>
    <row r="1839" s="48" customFormat="1" ht="15.75" spans="1:8">
      <c r="A1839" s="67"/>
      <c r="B1839" s="63"/>
      <c r="C1839" s="64"/>
      <c r="D1839" s="64"/>
      <c r="E1839" s="64"/>
      <c r="F1839" s="64"/>
      <c r="G1839" s="65"/>
      <c r="H1839" s="66"/>
    </row>
    <row r="1840" s="48" customFormat="1" ht="15.75" spans="1:8">
      <c r="A1840" s="67"/>
      <c r="B1840" s="63"/>
      <c r="C1840" s="64"/>
      <c r="D1840" s="64"/>
      <c r="E1840" s="64"/>
      <c r="F1840" s="64"/>
      <c r="G1840" s="65"/>
      <c r="H1840" s="66"/>
    </row>
    <row r="1841" s="48" customFormat="1" ht="15.75" spans="1:8">
      <c r="A1841" s="67"/>
      <c r="B1841" s="63"/>
      <c r="C1841" s="64"/>
      <c r="D1841" s="64"/>
      <c r="E1841" s="64"/>
      <c r="F1841" s="64"/>
      <c r="G1841" s="65"/>
      <c r="H1841" s="66"/>
    </row>
    <row r="1842" s="48" customFormat="1" ht="15.75" spans="1:8">
      <c r="A1842" s="67"/>
      <c r="B1842" s="63"/>
      <c r="C1842" s="64"/>
      <c r="D1842" s="64"/>
      <c r="E1842" s="64"/>
      <c r="F1842" s="64"/>
      <c r="G1842" s="65"/>
      <c r="H1842" s="66"/>
    </row>
    <row r="1843" s="48" customFormat="1" ht="15.75" spans="1:8">
      <c r="A1843" s="67"/>
      <c r="B1843" s="63"/>
      <c r="C1843" s="64"/>
      <c r="D1843" s="64"/>
      <c r="E1843" s="64"/>
      <c r="F1843" s="64"/>
      <c r="G1843" s="65"/>
      <c r="H1843" s="66"/>
    </row>
    <row r="1844" s="48" customFormat="1" ht="15.75" spans="1:8">
      <c r="A1844" s="67"/>
      <c r="B1844" s="63"/>
      <c r="C1844" s="64"/>
      <c r="D1844" s="64"/>
      <c r="E1844" s="64"/>
      <c r="F1844" s="64"/>
      <c r="G1844" s="65"/>
      <c r="H1844" s="66"/>
    </row>
    <row r="1845" s="48" customFormat="1" ht="15.75" spans="1:8">
      <c r="A1845" s="67"/>
      <c r="B1845" s="63"/>
      <c r="C1845" s="64"/>
      <c r="D1845" s="64"/>
      <c r="E1845" s="64"/>
      <c r="F1845" s="64"/>
      <c r="G1845" s="65"/>
      <c r="H1845" s="66"/>
    </row>
    <row r="1846" s="48" customFormat="1" ht="15.75" spans="1:8">
      <c r="A1846" s="67"/>
      <c r="B1846" s="63"/>
      <c r="C1846" s="64"/>
      <c r="D1846" s="64"/>
      <c r="E1846" s="64"/>
      <c r="F1846" s="64"/>
      <c r="G1846" s="65"/>
      <c r="H1846" s="66"/>
    </row>
    <row r="1847" s="48" customFormat="1" ht="15.75" spans="1:8">
      <c r="A1847" s="67"/>
      <c r="B1847" s="63"/>
      <c r="C1847" s="64"/>
      <c r="D1847" s="64"/>
      <c r="E1847" s="64"/>
      <c r="F1847" s="64"/>
      <c r="G1847" s="65"/>
      <c r="H1847" s="66"/>
    </row>
    <row r="1848" s="48" customFormat="1" ht="15.75" spans="1:8">
      <c r="A1848" s="67"/>
      <c r="B1848" s="63"/>
      <c r="C1848" s="64"/>
      <c r="D1848" s="64"/>
      <c r="E1848" s="64"/>
      <c r="F1848" s="64"/>
      <c r="G1848" s="65"/>
      <c r="H1848" s="66"/>
    </row>
    <row r="1849" s="48" customFormat="1" ht="15.75" spans="1:8">
      <c r="A1849" s="67"/>
      <c r="B1849" s="63"/>
      <c r="C1849" s="64"/>
      <c r="D1849" s="64"/>
      <c r="E1849" s="64"/>
      <c r="F1849" s="64"/>
      <c r="G1849" s="65"/>
      <c r="H1849" s="66"/>
    </row>
    <row r="1850" s="48" customFormat="1" ht="15.75" spans="1:8">
      <c r="A1850" s="67"/>
      <c r="B1850" s="63"/>
      <c r="C1850" s="64"/>
      <c r="D1850" s="64"/>
      <c r="E1850" s="64"/>
      <c r="F1850" s="64"/>
      <c r="G1850" s="65"/>
      <c r="H1850" s="66"/>
    </row>
    <row r="1851" s="48" customFormat="1" ht="15.75" spans="1:8">
      <c r="A1851" s="67"/>
      <c r="B1851" s="63"/>
      <c r="C1851" s="64"/>
      <c r="D1851" s="64"/>
      <c r="E1851" s="64"/>
      <c r="F1851" s="64"/>
      <c r="G1851" s="65"/>
      <c r="H1851" s="66"/>
    </row>
    <row r="1852" s="48" customFormat="1" ht="15.75" spans="1:8">
      <c r="A1852" s="67"/>
      <c r="B1852" s="63"/>
      <c r="C1852" s="64"/>
      <c r="D1852" s="64"/>
      <c r="E1852" s="64"/>
      <c r="F1852" s="64"/>
      <c r="G1852" s="65"/>
      <c r="H1852" s="66"/>
    </row>
    <row r="1853" s="48" customFormat="1" ht="15.75" spans="1:8">
      <c r="A1853" s="67"/>
      <c r="B1853" s="63"/>
      <c r="C1853" s="64"/>
      <c r="D1853" s="64"/>
      <c r="E1853" s="64"/>
      <c r="F1853" s="64"/>
      <c r="G1853" s="65"/>
      <c r="H1853" s="66"/>
    </row>
    <row r="1854" s="48" customFormat="1" ht="15.75" spans="1:8">
      <c r="A1854" s="67"/>
      <c r="B1854" s="63"/>
      <c r="C1854" s="64"/>
      <c r="D1854" s="64"/>
      <c r="E1854" s="64"/>
      <c r="F1854" s="64"/>
      <c r="G1854" s="65"/>
      <c r="H1854" s="66"/>
    </row>
    <row r="1855" s="48" customFormat="1" ht="15.75" spans="1:8">
      <c r="A1855" s="67"/>
      <c r="B1855" s="63"/>
      <c r="C1855" s="64"/>
      <c r="D1855" s="64"/>
      <c r="E1855" s="64"/>
      <c r="F1855" s="64"/>
      <c r="G1855" s="65"/>
      <c r="H1855" s="66"/>
    </row>
    <row r="1856" s="48" customFormat="1" ht="15.75" spans="1:8">
      <c r="A1856" s="67"/>
      <c r="B1856" s="63"/>
      <c r="C1856" s="64"/>
      <c r="D1856" s="64"/>
      <c r="E1856" s="64"/>
      <c r="F1856" s="64"/>
      <c r="G1856" s="65"/>
      <c r="H1856" s="66"/>
    </row>
    <row r="1857" s="48" customFormat="1" ht="15.75" spans="1:8">
      <c r="A1857" s="67"/>
      <c r="B1857" s="63"/>
      <c r="C1857" s="64"/>
      <c r="D1857" s="64"/>
      <c r="E1857" s="64"/>
      <c r="F1857" s="64"/>
      <c r="G1857" s="65"/>
      <c r="H1857" s="66"/>
    </row>
    <row r="1858" s="48" customFormat="1" ht="15.75" spans="1:8">
      <c r="A1858" s="67"/>
      <c r="B1858" s="63"/>
      <c r="C1858" s="64"/>
      <c r="D1858" s="64"/>
      <c r="E1858" s="64"/>
      <c r="F1858" s="64"/>
      <c r="G1858" s="65"/>
      <c r="H1858" s="66"/>
    </row>
    <row r="1859" s="48" customFormat="1" ht="15.75" spans="1:8">
      <c r="A1859" s="67"/>
      <c r="B1859" s="63"/>
      <c r="C1859" s="64"/>
      <c r="D1859" s="64"/>
      <c r="E1859" s="64"/>
      <c r="F1859" s="64"/>
      <c r="G1859" s="65"/>
      <c r="H1859" s="66"/>
    </row>
    <row r="1860" s="48" customFormat="1" ht="15.75" spans="1:8">
      <c r="A1860" s="67"/>
      <c r="B1860" s="63"/>
      <c r="C1860" s="64"/>
      <c r="D1860" s="64"/>
      <c r="E1860" s="64"/>
      <c r="F1860" s="64"/>
      <c r="G1860" s="65"/>
      <c r="H1860" s="66"/>
    </row>
    <row r="1861" s="48" customFormat="1" ht="15.75" spans="1:8">
      <c r="A1861" s="67"/>
      <c r="B1861" s="63"/>
      <c r="C1861" s="64"/>
      <c r="D1861" s="64"/>
      <c r="E1861" s="64"/>
      <c r="F1861" s="64"/>
      <c r="G1861" s="65"/>
      <c r="H1861" s="66"/>
    </row>
    <row r="1862" s="48" customFormat="1" ht="15.75" spans="1:8">
      <c r="A1862" s="67"/>
      <c r="B1862" s="63"/>
      <c r="C1862" s="64"/>
      <c r="D1862" s="64"/>
      <c r="E1862" s="64"/>
      <c r="F1862" s="64"/>
      <c r="G1862" s="65"/>
      <c r="H1862" s="66"/>
    </row>
    <row r="1863" s="48" customFormat="1" ht="15.75" spans="1:8">
      <c r="A1863" s="67"/>
      <c r="B1863" s="63"/>
      <c r="C1863" s="64"/>
      <c r="D1863" s="64"/>
      <c r="E1863" s="64"/>
      <c r="F1863" s="64"/>
      <c r="G1863" s="65"/>
      <c r="H1863" s="66"/>
    </row>
    <row r="1864" s="48" customFormat="1" ht="15.75" spans="1:8">
      <c r="A1864" s="67"/>
      <c r="B1864" s="63"/>
      <c r="C1864" s="64"/>
      <c r="D1864" s="64"/>
      <c r="E1864" s="64"/>
      <c r="F1864" s="64"/>
      <c r="G1864" s="65"/>
      <c r="H1864" s="66"/>
    </row>
    <row r="1865" s="48" customFormat="1" ht="15.75" spans="1:8">
      <c r="A1865" s="67"/>
      <c r="B1865" s="63"/>
      <c r="C1865" s="64"/>
      <c r="D1865" s="64"/>
      <c r="E1865" s="64"/>
      <c r="F1865" s="64"/>
      <c r="G1865" s="65"/>
      <c r="H1865" s="66"/>
    </row>
    <row r="1866" s="48" customFormat="1" ht="15.75" spans="1:8">
      <c r="A1866" s="67"/>
      <c r="B1866" s="63"/>
      <c r="C1866" s="64"/>
      <c r="D1866" s="64"/>
      <c r="E1866" s="64"/>
      <c r="F1866" s="64"/>
      <c r="G1866" s="65"/>
      <c r="H1866" s="66"/>
    </row>
    <row r="1867" s="48" customFormat="1" ht="15.75" spans="1:8">
      <c r="A1867" s="67"/>
      <c r="B1867" s="63"/>
      <c r="C1867" s="64"/>
      <c r="D1867" s="64"/>
      <c r="E1867" s="64"/>
      <c r="F1867" s="64"/>
      <c r="G1867" s="65"/>
      <c r="H1867" s="66"/>
    </row>
    <row r="1868" s="48" customFormat="1" ht="15.75" spans="1:8">
      <c r="A1868" s="67"/>
      <c r="B1868" s="63"/>
      <c r="C1868" s="64"/>
      <c r="D1868" s="64"/>
      <c r="E1868" s="64"/>
      <c r="F1868" s="64"/>
      <c r="G1868" s="65"/>
      <c r="H1868" s="66"/>
    </row>
    <row r="1869" s="48" customFormat="1" ht="15.75" spans="1:8">
      <c r="A1869" s="67"/>
      <c r="B1869" s="63"/>
      <c r="C1869" s="64"/>
      <c r="D1869" s="64"/>
      <c r="E1869" s="64"/>
      <c r="F1869" s="64"/>
      <c r="G1869" s="65"/>
      <c r="H1869" s="66"/>
    </row>
    <row r="1870" s="48" customFormat="1" ht="15.75" spans="1:8">
      <c r="A1870" s="67"/>
      <c r="B1870" s="63"/>
      <c r="C1870" s="64"/>
      <c r="D1870" s="64"/>
      <c r="E1870" s="64"/>
      <c r="F1870" s="64"/>
      <c r="G1870" s="65"/>
      <c r="H1870" s="66"/>
    </row>
    <row r="1871" s="48" customFormat="1" ht="15.75" spans="1:8">
      <c r="A1871" s="67"/>
      <c r="B1871" s="63"/>
      <c r="C1871" s="64"/>
      <c r="D1871" s="64"/>
      <c r="E1871" s="64"/>
      <c r="F1871" s="64"/>
      <c r="G1871" s="65"/>
      <c r="H1871" s="66"/>
    </row>
    <row r="1872" s="48" customFormat="1" ht="15.75" spans="1:8">
      <c r="A1872" s="67"/>
      <c r="B1872" s="63"/>
      <c r="C1872" s="64"/>
      <c r="D1872" s="64"/>
      <c r="E1872" s="64"/>
      <c r="F1872" s="64"/>
      <c r="G1872" s="65"/>
      <c r="H1872" s="66"/>
    </row>
    <row r="1873" s="48" customFormat="1" ht="15.75" spans="1:8">
      <c r="A1873" s="67"/>
      <c r="B1873" s="63"/>
      <c r="C1873" s="64"/>
      <c r="D1873" s="64"/>
      <c r="E1873" s="64"/>
      <c r="F1873" s="64"/>
      <c r="G1873" s="65"/>
      <c r="H1873" s="66"/>
    </row>
    <row r="1874" s="48" customFormat="1" ht="15.75" spans="1:8">
      <c r="A1874" s="67"/>
      <c r="B1874" s="63"/>
      <c r="C1874" s="64"/>
      <c r="D1874" s="64"/>
      <c r="E1874" s="64"/>
      <c r="F1874" s="64"/>
      <c r="G1874" s="65"/>
      <c r="H1874" s="66"/>
    </row>
    <row r="1875" s="48" customFormat="1" ht="15.75" spans="1:8">
      <c r="A1875" s="67"/>
      <c r="B1875" s="63"/>
      <c r="C1875" s="64"/>
      <c r="D1875" s="64"/>
      <c r="E1875" s="64"/>
      <c r="F1875" s="64"/>
      <c r="G1875" s="65"/>
      <c r="H1875" s="66"/>
    </row>
    <row r="1876" s="48" customFormat="1" ht="15.75" spans="1:8">
      <c r="A1876" s="67"/>
      <c r="B1876" s="63"/>
      <c r="C1876" s="64"/>
      <c r="D1876" s="64"/>
      <c r="E1876" s="64"/>
      <c r="F1876" s="64"/>
      <c r="G1876" s="65"/>
      <c r="H1876" s="66"/>
    </row>
    <row r="1877" s="48" customFormat="1" ht="15.75" spans="1:8">
      <c r="A1877" s="67"/>
      <c r="B1877" s="63"/>
      <c r="C1877" s="64"/>
      <c r="D1877" s="64"/>
      <c r="E1877" s="64"/>
      <c r="F1877" s="64"/>
      <c r="G1877" s="65"/>
      <c r="H1877" s="66"/>
    </row>
    <row r="1878" s="48" customFormat="1" ht="15.75" spans="1:8">
      <c r="A1878" s="67"/>
      <c r="B1878" s="63"/>
      <c r="C1878" s="64"/>
      <c r="D1878" s="64"/>
      <c r="E1878" s="64"/>
      <c r="F1878" s="64"/>
      <c r="G1878" s="65"/>
      <c r="H1878" s="66"/>
    </row>
    <row r="1879" s="48" customFormat="1" ht="15.75" spans="1:8">
      <c r="A1879" s="67"/>
      <c r="B1879" s="63"/>
      <c r="C1879" s="64"/>
      <c r="D1879" s="64"/>
      <c r="E1879" s="64"/>
      <c r="F1879" s="64"/>
      <c r="G1879" s="65"/>
      <c r="H1879" s="66"/>
    </row>
    <row r="1880" s="48" customFormat="1" ht="15.75" spans="1:8">
      <c r="A1880" s="67"/>
      <c r="B1880" s="63"/>
      <c r="C1880" s="64"/>
      <c r="D1880" s="64"/>
      <c r="E1880" s="64"/>
      <c r="F1880" s="64"/>
      <c r="G1880" s="65"/>
      <c r="H1880" s="66"/>
    </row>
    <row r="1881" s="48" customFormat="1" ht="15.75" spans="1:8">
      <c r="A1881" s="67"/>
      <c r="B1881" s="63"/>
      <c r="C1881" s="64"/>
      <c r="D1881" s="64"/>
      <c r="E1881" s="64"/>
      <c r="F1881" s="64"/>
      <c r="G1881" s="65"/>
      <c r="H1881" s="66"/>
    </row>
    <row r="1882" s="48" customFormat="1" ht="15.75" spans="1:8">
      <c r="A1882" s="67"/>
      <c r="B1882" s="63"/>
      <c r="C1882" s="64"/>
      <c r="D1882" s="64"/>
      <c r="E1882" s="64"/>
      <c r="F1882" s="64"/>
      <c r="G1882" s="65"/>
      <c r="H1882" s="66"/>
    </row>
    <row r="1883" s="48" customFormat="1" ht="15.75" spans="1:8">
      <c r="A1883" s="67"/>
      <c r="B1883" s="63"/>
      <c r="C1883" s="64"/>
      <c r="D1883" s="64"/>
      <c r="E1883" s="64"/>
      <c r="F1883" s="64"/>
      <c r="G1883" s="65"/>
      <c r="H1883" s="66"/>
    </row>
    <row r="1884" s="48" customFormat="1" ht="15.75" spans="1:8">
      <c r="A1884" s="67"/>
      <c r="B1884" s="63"/>
      <c r="C1884" s="64"/>
      <c r="D1884" s="64"/>
      <c r="E1884" s="64"/>
      <c r="F1884" s="64"/>
      <c r="G1884" s="65"/>
      <c r="H1884" s="66"/>
    </row>
    <row r="1885" s="48" customFormat="1" ht="15.75" spans="1:8">
      <c r="A1885" s="67"/>
      <c r="B1885" s="63"/>
      <c r="C1885" s="64"/>
      <c r="D1885" s="64"/>
      <c r="E1885" s="64"/>
      <c r="F1885" s="64"/>
      <c r="G1885" s="65"/>
      <c r="H1885" s="66"/>
    </row>
    <row r="1886" s="48" customFormat="1" ht="15.75" spans="1:8">
      <c r="A1886" s="67"/>
      <c r="B1886" s="63"/>
      <c r="C1886" s="64"/>
      <c r="D1886" s="64"/>
      <c r="E1886" s="64"/>
      <c r="F1886" s="64"/>
      <c r="G1886" s="65"/>
      <c r="H1886" s="66"/>
    </row>
    <row r="1887" s="48" customFormat="1" ht="15.75" spans="1:8">
      <c r="A1887" s="67"/>
      <c r="B1887" s="63"/>
      <c r="C1887" s="64"/>
      <c r="D1887" s="64"/>
      <c r="E1887" s="64"/>
      <c r="F1887" s="64"/>
      <c r="G1887" s="65"/>
      <c r="H1887" s="66"/>
    </row>
    <row r="1888" s="48" customFormat="1" ht="15.75" spans="1:8">
      <c r="A1888" s="67"/>
      <c r="B1888" s="63"/>
      <c r="C1888" s="64"/>
      <c r="D1888" s="64"/>
      <c r="E1888" s="64"/>
      <c r="F1888" s="64"/>
      <c r="G1888" s="65"/>
      <c r="H1888" s="66"/>
    </row>
    <row r="1889" s="48" customFormat="1" ht="15.75" spans="1:8">
      <c r="A1889" s="67"/>
      <c r="B1889" s="63"/>
      <c r="C1889" s="64"/>
      <c r="D1889" s="64"/>
      <c r="E1889" s="64"/>
      <c r="F1889" s="64"/>
      <c r="G1889" s="65"/>
      <c r="H1889" s="66"/>
    </row>
    <row r="1890" s="48" customFormat="1" ht="15.75" spans="1:8">
      <c r="A1890" s="67"/>
      <c r="B1890" s="63"/>
      <c r="C1890" s="64"/>
      <c r="D1890" s="64"/>
      <c r="E1890" s="64"/>
      <c r="F1890" s="64"/>
      <c r="G1890" s="65"/>
      <c r="H1890" s="66"/>
    </row>
    <row r="1891" s="48" customFormat="1" ht="15.75" spans="1:8">
      <c r="A1891" s="67"/>
      <c r="B1891" s="63"/>
      <c r="C1891" s="64"/>
      <c r="D1891" s="64"/>
      <c r="E1891" s="64"/>
      <c r="F1891" s="64"/>
      <c r="G1891" s="65"/>
      <c r="H1891" s="66"/>
    </row>
    <row r="1892" s="48" customFormat="1" ht="15.75" spans="1:8">
      <c r="A1892" s="67"/>
      <c r="B1892" s="63"/>
      <c r="C1892" s="64"/>
      <c r="D1892" s="64"/>
      <c r="E1892" s="64"/>
      <c r="F1892" s="64"/>
      <c r="G1892" s="65"/>
      <c r="H1892" s="66"/>
    </row>
    <row r="1893" s="48" customFormat="1" ht="15.75" spans="1:8">
      <c r="A1893" s="67"/>
      <c r="B1893" s="63"/>
      <c r="C1893" s="64"/>
      <c r="D1893" s="64"/>
      <c r="E1893" s="64"/>
      <c r="F1893" s="64"/>
      <c r="G1893" s="65"/>
      <c r="H1893" s="66"/>
    </row>
    <row r="1894" s="48" customFormat="1" ht="15.75" spans="1:8">
      <c r="A1894" s="67"/>
      <c r="B1894" s="63"/>
      <c r="C1894" s="64"/>
      <c r="D1894" s="64"/>
      <c r="E1894" s="64"/>
      <c r="F1894" s="64"/>
      <c r="G1894" s="65"/>
      <c r="H1894" s="66"/>
    </row>
    <row r="1895" s="48" customFormat="1" ht="15.75" spans="1:8">
      <c r="A1895" s="67"/>
      <c r="B1895" s="63"/>
      <c r="C1895" s="64"/>
      <c r="D1895" s="64"/>
      <c r="E1895" s="64"/>
      <c r="F1895" s="64"/>
      <c r="G1895" s="65"/>
      <c r="H1895" s="66"/>
    </row>
    <row r="1896" s="48" customFormat="1" ht="15.75" spans="1:8">
      <c r="A1896" s="67"/>
      <c r="B1896" s="63"/>
      <c r="C1896" s="64"/>
      <c r="D1896" s="64"/>
      <c r="E1896" s="64"/>
      <c r="F1896" s="64"/>
      <c r="G1896" s="65"/>
      <c r="H1896" s="66"/>
    </row>
    <row r="1897" s="48" customFormat="1" ht="15.75" spans="1:8">
      <c r="A1897" s="67"/>
      <c r="B1897" s="63"/>
      <c r="C1897" s="64"/>
      <c r="D1897" s="64"/>
      <c r="E1897" s="64"/>
      <c r="F1897" s="64"/>
      <c r="G1897" s="65"/>
      <c r="H1897" s="66"/>
    </row>
    <row r="1898" s="48" customFormat="1" ht="15.75" spans="1:8">
      <c r="A1898" s="67"/>
      <c r="B1898" s="63"/>
      <c r="C1898" s="64"/>
      <c r="D1898" s="64"/>
      <c r="E1898" s="64"/>
      <c r="F1898" s="64"/>
      <c r="G1898" s="65"/>
      <c r="H1898" s="66"/>
    </row>
    <row r="1899" s="48" customFormat="1" ht="15.75" spans="1:8">
      <c r="A1899" s="67"/>
      <c r="B1899" s="63"/>
      <c r="C1899" s="64"/>
      <c r="D1899" s="64"/>
      <c r="E1899" s="64"/>
      <c r="F1899" s="64"/>
      <c r="G1899" s="65"/>
      <c r="H1899" s="66"/>
    </row>
    <row r="1900" s="48" customFormat="1" ht="15.75" spans="1:8">
      <c r="A1900" s="67"/>
      <c r="B1900" s="63"/>
      <c r="C1900" s="64"/>
      <c r="D1900" s="64"/>
      <c r="E1900" s="64"/>
      <c r="F1900" s="64"/>
      <c r="G1900" s="65"/>
      <c r="H1900" s="66"/>
    </row>
    <row r="1901" s="48" customFormat="1" ht="15.75" spans="1:8">
      <c r="A1901" s="67"/>
      <c r="B1901" s="63"/>
      <c r="C1901" s="64"/>
      <c r="D1901" s="64"/>
      <c r="E1901" s="64"/>
      <c r="F1901" s="64"/>
      <c r="G1901" s="65"/>
      <c r="H1901" s="66"/>
    </row>
    <row r="1902" s="48" customFormat="1" ht="15.75" spans="1:8">
      <c r="A1902" s="67"/>
      <c r="B1902" s="63"/>
      <c r="C1902" s="64"/>
      <c r="D1902" s="64"/>
      <c r="E1902" s="64"/>
      <c r="F1902" s="64"/>
      <c r="G1902" s="65"/>
      <c r="H1902" s="66"/>
    </row>
    <row r="1903" s="48" customFormat="1" ht="15.75" spans="1:8">
      <c r="A1903" s="67"/>
      <c r="B1903" s="63"/>
      <c r="C1903" s="64"/>
      <c r="D1903" s="64"/>
      <c r="E1903" s="64"/>
      <c r="F1903" s="64"/>
      <c r="G1903" s="65"/>
      <c r="H1903" s="66"/>
    </row>
    <row r="1904" s="48" customFormat="1" ht="15.75" spans="1:8">
      <c r="A1904" s="67"/>
      <c r="B1904" s="63"/>
      <c r="C1904" s="64"/>
      <c r="D1904" s="64"/>
      <c r="E1904" s="64"/>
      <c r="F1904" s="64"/>
      <c r="G1904" s="65"/>
      <c r="H1904" s="66"/>
    </row>
    <row r="1905" s="48" customFormat="1" ht="15.75" spans="1:8">
      <c r="A1905" s="67"/>
      <c r="B1905" s="63"/>
      <c r="C1905" s="64"/>
      <c r="D1905" s="64"/>
      <c r="E1905" s="64"/>
      <c r="F1905" s="64"/>
      <c r="G1905" s="65"/>
      <c r="H1905" s="66"/>
    </row>
    <row r="1906" s="48" customFormat="1" ht="15.75" spans="1:8">
      <c r="A1906" s="67"/>
      <c r="B1906" s="63"/>
      <c r="C1906" s="64"/>
      <c r="D1906" s="64"/>
      <c r="E1906" s="64"/>
      <c r="F1906" s="64"/>
      <c r="G1906" s="65"/>
      <c r="H1906" s="66"/>
    </row>
    <row r="1907" s="48" customFormat="1" ht="15.75" spans="1:8">
      <c r="A1907" s="67"/>
      <c r="B1907" s="63"/>
      <c r="C1907" s="64"/>
      <c r="D1907" s="64"/>
      <c r="E1907" s="64"/>
      <c r="F1907" s="64"/>
      <c r="G1907" s="65"/>
      <c r="H1907" s="66"/>
    </row>
    <row r="1908" s="48" customFormat="1" ht="15.75" spans="1:8">
      <c r="A1908" s="67"/>
      <c r="B1908" s="63"/>
      <c r="C1908" s="64"/>
      <c r="D1908" s="64"/>
      <c r="E1908" s="64"/>
      <c r="F1908" s="64"/>
      <c r="G1908" s="65"/>
      <c r="H1908" s="66"/>
    </row>
    <row r="1909" s="48" customFormat="1" ht="15.75" spans="1:8">
      <c r="A1909" s="67"/>
      <c r="B1909" s="63"/>
      <c r="C1909" s="64"/>
      <c r="D1909" s="64"/>
      <c r="E1909" s="64"/>
      <c r="F1909" s="64"/>
      <c r="G1909" s="65"/>
      <c r="H1909" s="66"/>
    </row>
    <row r="1910" s="48" customFormat="1" ht="15.75" spans="1:8">
      <c r="A1910" s="67"/>
      <c r="B1910" s="63"/>
      <c r="C1910" s="64"/>
      <c r="D1910" s="64"/>
      <c r="E1910" s="64"/>
      <c r="F1910" s="64"/>
      <c r="G1910" s="65"/>
      <c r="H1910" s="66"/>
    </row>
    <row r="1911" s="48" customFormat="1" ht="15.75" spans="1:8">
      <c r="A1911" s="67"/>
      <c r="B1911" s="63"/>
      <c r="C1911" s="64"/>
      <c r="D1911" s="64"/>
      <c r="E1911" s="64"/>
      <c r="F1911" s="64"/>
      <c r="G1911" s="65"/>
      <c r="H1911" s="66"/>
    </row>
    <row r="1912" s="48" customFormat="1" ht="15.75" spans="1:8">
      <c r="A1912" s="67"/>
      <c r="B1912" s="63"/>
      <c r="C1912" s="64"/>
      <c r="D1912" s="64"/>
      <c r="E1912" s="64"/>
      <c r="F1912" s="64"/>
      <c r="G1912" s="65"/>
      <c r="H1912" s="66"/>
    </row>
    <row r="1913" s="48" customFormat="1" ht="15.75" spans="1:8">
      <c r="A1913" s="67"/>
      <c r="B1913" s="63"/>
      <c r="C1913" s="64"/>
      <c r="D1913" s="64"/>
      <c r="E1913" s="64"/>
      <c r="F1913" s="64"/>
      <c r="G1913" s="65"/>
      <c r="H1913" s="66"/>
    </row>
    <row r="1914" s="48" customFormat="1" ht="15.75" spans="1:8">
      <c r="A1914" s="67"/>
      <c r="B1914" s="63"/>
      <c r="C1914" s="64"/>
      <c r="D1914" s="64"/>
      <c r="E1914" s="64"/>
      <c r="F1914" s="64"/>
      <c r="G1914" s="65"/>
      <c r="H1914" s="66"/>
    </row>
    <row r="1915" s="48" customFormat="1" ht="15.75" spans="1:8">
      <c r="A1915" s="67"/>
      <c r="B1915" s="63"/>
      <c r="C1915" s="64"/>
      <c r="D1915" s="64"/>
      <c r="E1915" s="64"/>
      <c r="F1915" s="64"/>
      <c r="G1915" s="65"/>
      <c r="H1915" s="66"/>
    </row>
    <row r="1916" s="48" customFormat="1" ht="15.75" spans="1:8">
      <c r="A1916" s="67"/>
      <c r="B1916" s="63"/>
      <c r="C1916" s="64"/>
      <c r="D1916" s="64"/>
      <c r="E1916" s="64"/>
      <c r="F1916" s="64"/>
      <c r="G1916" s="65"/>
      <c r="H1916" s="66"/>
    </row>
    <row r="1917" s="48" customFormat="1" ht="15.75" spans="1:8">
      <c r="A1917" s="67"/>
      <c r="B1917" s="63"/>
      <c r="C1917" s="64"/>
      <c r="D1917" s="64"/>
      <c r="E1917" s="64"/>
      <c r="F1917" s="64"/>
      <c r="G1917" s="65"/>
      <c r="H1917" s="66"/>
    </row>
    <row r="1918" s="48" customFormat="1" ht="15.75" spans="1:8">
      <c r="A1918" s="67"/>
      <c r="B1918" s="63"/>
      <c r="C1918" s="64"/>
      <c r="D1918" s="64"/>
      <c r="E1918" s="64"/>
      <c r="F1918" s="64"/>
      <c r="G1918" s="65"/>
      <c r="H1918" s="66"/>
    </row>
    <row r="1919" s="48" customFormat="1" ht="15.75" spans="1:8">
      <c r="A1919" s="67"/>
      <c r="B1919" s="63"/>
      <c r="C1919" s="64"/>
      <c r="D1919" s="64"/>
      <c r="E1919" s="64"/>
      <c r="F1919" s="64"/>
      <c r="G1919" s="65"/>
      <c r="H1919" s="66"/>
    </row>
    <row r="1920" s="48" customFormat="1" ht="15.75" spans="1:8">
      <c r="A1920" s="67"/>
      <c r="B1920" s="63"/>
      <c r="C1920" s="64"/>
      <c r="D1920" s="64"/>
      <c r="E1920" s="64"/>
      <c r="F1920" s="64"/>
      <c r="G1920" s="65"/>
      <c r="H1920" s="66"/>
    </row>
    <row r="1921" s="48" customFormat="1" ht="15.75" spans="1:8">
      <c r="A1921" s="67"/>
      <c r="B1921" s="63"/>
      <c r="C1921" s="64"/>
      <c r="D1921" s="64"/>
      <c r="E1921" s="64"/>
      <c r="F1921" s="64"/>
      <c r="G1921" s="65"/>
      <c r="H1921" s="66"/>
    </row>
    <row r="1922" s="48" customFormat="1" ht="15.75" spans="1:8">
      <c r="A1922" s="67"/>
      <c r="B1922" s="63"/>
      <c r="C1922" s="64"/>
      <c r="D1922" s="64"/>
      <c r="E1922" s="64"/>
      <c r="F1922" s="64"/>
      <c r="G1922" s="65"/>
      <c r="H1922" s="66"/>
    </row>
    <row r="1923" s="48" customFormat="1" ht="15.75" spans="1:8">
      <c r="A1923" s="67"/>
      <c r="B1923" s="63"/>
      <c r="C1923" s="64"/>
      <c r="D1923" s="64"/>
      <c r="E1923" s="64"/>
      <c r="F1923" s="64"/>
      <c r="G1923" s="65"/>
      <c r="H1923" s="66"/>
    </row>
    <row r="1924" s="48" customFormat="1" ht="15.75" spans="1:8">
      <c r="A1924" s="67"/>
      <c r="B1924" s="63"/>
      <c r="C1924" s="64"/>
      <c r="D1924" s="64"/>
      <c r="E1924" s="64"/>
      <c r="F1924" s="64"/>
      <c r="G1924" s="65"/>
      <c r="H1924" s="66"/>
    </row>
    <row r="1925" s="48" customFormat="1" ht="15.75" spans="1:8">
      <c r="A1925" s="67"/>
      <c r="B1925" s="63"/>
      <c r="C1925" s="64"/>
      <c r="D1925" s="64"/>
      <c r="E1925" s="64"/>
      <c r="F1925" s="64"/>
      <c r="G1925" s="65"/>
      <c r="H1925" s="66"/>
    </row>
    <row r="1926" s="48" customFormat="1" ht="15.75" spans="1:8">
      <c r="A1926" s="67"/>
      <c r="B1926" s="63"/>
      <c r="C1926" s="64"/>
      <c r="D1926" s="64"/>
      <c r="E1926" s="64"/>
      <c r="F1926" s="64"/>
      <c r="G1926" s="65"/>
      <c r="H1926" s="66"/>
    </row>
    <row r="1927" s="48" customFormat="1" ht="15.75" spans="1:8">
      <c r="A1927" s="67"/>
      <c r="B1927" s="63"/>
      <c r="C1927" s="64"/>
      <c r="D1927" s="64"/>
      <c r="E1927" s="64"/>
      <c r="F1927" s="64"/>
      <c r="G1927" s="65"/>
      <c r="H1927" s="66"/>
    </row>
    <row r="1928" s="48" customFormat="1" ht="15.75" spans="1:8">
      <c r="A1928" s="67"/>
      <c r="B1928" s="63"/>
      <c r="C1928" s="64"/>
      <c r="D1928" s="64"/>
      <c r="E1928" s="64"/>
      <c r="F1928" s="64"/>
      <c r="G1928" s="65"/>
      <c r="H1928" s="66"/>
    </row>
    <row r="1929" s="48" customFormat="1" ht="15.75" spans="1:8">
      <c r="A1929" s="67"/>
      <c r="B1929" s="63"/>
      <c r="C1929" s="64"/>
      <c r="D1929" s="64"/>
      <c r="E1929" s="64"/>
      <c r="F1929" s="64"/>
      <c r="G1929" s="65"/>
      <c r="H1929" s="66"/>
    </row>
    <row r="1930" s="48" customFormat="1" ht="15.75" spans="1:8">
      <c r="A1930" s="67"/>
      <c r="B1930" s="63"/>
      <c r="C1930" s="64"/>
      <c r="D1930" s="64"/>
      <c r="E1930" s="64"/>
      <c r="F1930" s="64"/>
      <c r="G1930" s="65"/>
      <c r="H1930" s="66"/>
    </row>
    <row r="1931" s="48" customFormat="1" ht="15.75" spans="1:8">
      <c r="A1931" s="67"/>
      <c r="B1931" s="63"/>
      <c r="C1931" s="64"/>
      <c r="D1931" s="64"/>
      <c r="E1931" s="64"/>
      <c r="F1931" s="64"/>
      <c r="G1931" s="65"/>
      <c r="H1931" s="66"/>
    </row>
    <row r="1932" s="48" customFormat="1" ht="15.75" spans="1:8">
      <c r="A1932" s="67"/>
      <c r="B1932" s="63"/>
      <c r="C1932" s="64"/>
      <c r="D1932" s="64"/>
      <c r="E1932" s="64"/>
      <c r="F1932" s="64"/>
      <c r="G1932" s="65"/>
      <c r="H1932" s="66"/>
    </row>
    <row r="1933" s="48" customFormat="1" ht="15.75" spans="1:8">
      <c r="A1933" s="67"/>
      <c r="B1933" s="63"/>
      <c r="C1933" s="64"/>
      <c r="D1933" s="64"/>
      <c r="E1933" s="64"/>
      <c r="F1933" s="64"/>
      <c r="G1933" s="65"/>
      <c r="H1933" s="66"/>
    </row>
    <row r="1934" s="48" customFormat="1" ht="15.75" spans="1:8">
      <c r="A1934" s="67"/>
      <c r="B1934" s="63"/>
      <c r="C1934" s="64"/>
      <c r="D1934" s="64"/>
      <c r="E1934" s="64"/>
      <c r="F1934" s="64"/>
      <c r="G1934" s="65"/>
      <c r="H1934" s="66"/>
    </row>
    <row r="1935" s="48" customFormat="1" ht="15.75" spans="1:8">
      <c r="A1935" s="67"/>
      <c r="B1935" s="63"/>
      <c r="C1935" s="64"/>
      <c r="D1935" s="64"/>
      <c r="E1935" s="64"/>
      <c r="F1935" s="64"/>
      <c r="G1935" s="65"/>
      <c r="H1935" s="66"/>
    </row>
    <row r="1936" s="48" customFormat="1" ht="15.75" spans="1:8">
      <c r="A1936" s="67"/>
      <c r="B1936" s="63"/>
      <c r="C1936" s="64"/>
      <c r="D1936" s="64"/>
      <c r="E1936" s="64"/>
      <c r="F1936" s="64"/>
      <c r="G1936" s="65"/>
      <c r="H1936" s="66"/>
    </row>
    <row r="1937" s="48" customFormat="1" ht="15.75" spans="1:8">
      <c r="A1937" s="67"/>
      <c r="B1937" s="63"/>
      <c r="C1937" s="64"/>
      <c r="D1937" s="64"/>
      <c r="E1937" s="64"/>
      <c r="F1937" s="64"/>
      <c r="G1937" s="65"/>
      <c r="H1937" s="66"/>
    </row>
    <row r="1938" s="48" customFormat="1" ht="15.75" spans="1:8">
      <c r="A1938" s="67"/>
      <c r="B1938" s="63"/>
      <c r="C1938" s="64"/>
      <c r="D1938" s="64"/>
      <c r="E1938" s="64"/>
      <c r="F1938" s="64"/>
      <c r="G1938" s="65"/>
      <c r="H1938" s="66"/>
    </row>
    <row r="1939" s="48" customFormat="1" ht="15.75" spans="1:8">
      <c r="A1939" s="67"/>
      <c r="B1939" s="63"/>
      <c r="C1939" s="64"/>
      <c r="D1939" s="64"/>
      <c r="E1939" s="64"/>
      <c r="F1939" s="64"/>
      <c r="G1939" s="65"/>
      <c r="H1939" s="66"/>
    </row>
    <row r="1940" s="48" customFormat="1" ht="15.75" spans="1:8">
      <c r="A1940" s="67"/>
      <c r="B1940" s="63"/>
      <c r="C1940" s="64"/>
      <c r="D1940" s="64"/>
      <c r="E1940" s="64"/>
      <c r="F1940" s="64"/>
      <c r="G1940" s="65"/>
      <c r="H1940" s="66"/>
    </row>
    <row r="1941" s="48" customFormat="1" ht="15.75" spans="1:8">
      <c r="A1941" s="67"/>
      <c r="B1941" s="63"/>
      <c r="C1941" s="64"/>
      <c r="D1941" s="64"/>
      <c r="E1941" s="64"/>
      <c r="F1941" s="64"/>
      <c r="G1941" s="65"/>
      <c r="H1941" s="66"/>
    </row>
    <row r="1942" s="48" customFormat="1" ht="15.75" spans="1:8">
      <c r="A1942" s="67"/>
      <c r="B1942" s="63"/>
      <c r="C1942" s="64"/>
      <c r="D1942" s="64"/>
      <c r="E1942" s="64"/>
      <c r="F1942" s="64"/>
      <c r="G1942" s="65"/>
      <c r="H1942" s="66"/>
    </row>
    <row r="1943" s="48" customFormat="1" ht="15.75" spans="1:8">
      <c r="A1943" s="67"/>
      <c r="B1943" s="63"/>
      <c r="C1943" s="64"/>
      <c r="D1943" s="64"/>
      <c r="E1943" s="64"/>
      <c r="F1943" s="64"/>
      <c r="G1943" s="65"/>
      <c r="H1943" s="66"/>
    </row>
    <row r="1944" s="48" customFormat="1" ht="15.75" spans="1:8">
      <c r="A1944" s="67"/>
      <c r="B1944" s="63"/>
      <c r="C1944" s="64"/>
      <c r="D1944" s="64"/>
      <c r="E1944" s="64"/>
      <c r="F1944" s="64"/>
      <c r="G1944" s="65"/>
      <c r="H1944" s="66"/>
    </row>
    <row r="1945" s="48" customFormat="1" ht="15.75" spans="1:8">
      <c r="A1945" s="67"/>
      <c r="B1945" s="63"/>
      <c r="C1945" s="64"/>
      <c r="D1945" s="64"/>
      <c r="E1945" s="64"/>
      <c r="F1945" s="64"/>
      <c r="G1945" s="65"/>
      <c r="H1945" s="66"/>
    </row>
    <row r="1946" s="48" customFormat="1" ht="15.75" spans="1:8">
      <c r="A1946" s="67"/>
      <c r="B1946" s="63"/>
      <c r="C1946" s="64"/>
      <c r="D1946" s="64"/>
      <c r="E1946" s="64"/>
      <c r="F1946" s="64"/>
      <c r="G1946" s="65"/>
      <c r="H1946" s="66"/>
    </row>
    <row r="1947" s="48" customFormat="1" ht="15.75" spans="1:8">
      <c r="A1947" s="67"/>
      <c r="B1947" s="63"/>
      <c r="C1947" s="64"/>
      <c r="D1947" s="64"/>
      <c r="E1947" s="64"/>
      <c r="F1947" s="64"/>
      <c r="G1947" s="65"/>
      <c r="H1947" s="66"/>
    </row>
    <row r="1948" s="48" customFormat="1" ht="15.75" spans="1:8">
      <c r="A1948" s="67"/>
      <c r="B1948" s="63"/>
      <c r="C1948" s="64"/>
      <c r="D1948" s="64"/>
      <c r="E1948" s="64"/>
      <c r="F1948" s="64"/>
      <c r="G1948" s="65"/>
      <c r="H1948" s="66"/>
    </row>
    <row r="1949" s="48" customFormat="1" ht="15.75" spans="1:8">
      <c r="A1949" s="67"/>
      <c r="B1949" s="63"/>
      <c r="C1949" s="64"/>
      <c r="D1949" s="64"/>
      <c r="E1949" s="64"/>
      <c r="F1949" s="64"/>
      <c r="G1949" s="65"/>
      <c r="H1949" s="66"/>
    </row>
    <row r="1950" s="48" customFormat="1" ht="15.75" spans="1:8">
      <c r="A1950" s="67"/>
      <c r="B1950" s="63"/>
      <c r="C1950" s="64"/>
      <c r="D1950" s="64"/>
      <c r="E1950" s="64"/>
      <c r="F1950" s="64"/>
      <c r="G1950" s="65"/>
      <c r="H1950" s="66"/>
    </row>
    <row r="1951" s="48" customFormat="1" ht="15.75" spans="1:8">
      <c r="A1951" s="67"/>
      <c r="B1951" s="63"/>
      <c r="C1951" s="64"/>
      <c r="D1951" s="64"/>
      <c r="E1951" s="64"/>
      <c r="F1951" s="64"/>
      <c r="G1951" s="65"/>
      <c r="H1951" s="66"/>
    </row>
    <row r="1952" s="48" customFormat="1" ht="15.75" spans="1:8">
      <c r="A1952" s="67"/>
      <c r="B1952" s="63"/>
      <c r="C1952" s="64"/>
      <c r="D1952" s="64"/>
      <c r="E1952" s="64"/>
      <c r="F1952" s="64"/>
      <c r="G1952" s="65"/>
      <c r="H1952" s="66"/>
    </row>
    <row r="1953" s="48" customFormat="1" ht="15.75" spans="1:8">
      <c r="A1953" s="67"/>
      <c r="B1953" s="63"/>
      <c r="C1953" s="64"/>
      <c r="D1953" s="64"/>
      <c r="E1953" s="64"/>
      <c r="F1953" s="64"/>
      <c r="G1953" s="65"/>
      <c r="H1953" s="66"/>
    </row>
    <row r="1954" s="48" customFormat="1" ht="15.75" spans="1:8">
      <c r="A1954" s="67"/>
      <c r="B1954" s="63"/>
      <c r="C1954" s="64"/>
      <c r="D1954" s="64"/>
      <c r="E1954" s="64"/>
      <c r="F1954" s="64"/>
      <c r="G1954" s="65"/>
      <c r="H1954" s="66"/>
    </row>
    <row r="1955" s="48" customFormat="1" ht="15.75" spans="1:8">
      <c r="A1955" s="67"/>
      <c r="B1955" s="63"/>
      <c r="C1955" s="64"/>
      <c r="D1955" s="64"/>
      <c r="E1955" s="64"/>
      <c r="F1955" s="64"/>
      <c r="G1955" s="65"/>
      <c r="H1955" s="66"/>
    </row>
    <row r="1956" s="48" customFormat="1" ht="15.75" spans="1:8">
      <c r="A1956" s="67"/>
      <c r="B1956" s="63"/>
      <c r="C1956" s="64"/>
      <c r="D1956" s="64"/>
      <c r="E1956" s="64"/>
      <c r="F1956" s="64"/>
      <c r="G1956" s="65"/>
      <c r="H1956" s="66"/>
    </row>
    <row r="1957" s="48" customFormat="1" ht="15.75" spans="1:8">
      <c r="A1957" s="67"/>
      <c r="B1957" s="63"/>
      <c r="C1957" s="64"/>
      <c r="D1957" s="64"/>
      <c r="E1957" s="64"/>
      <c r="F1957" s="64"/>
      <c r="G1957" s="65"/>
      <c r="H1957" s="66"/>
    </row>
    <row r="1958" s="48" customFormat="1" ht="15.75" spans="1:8">
      <c r="A1958" s="67"/>
      <c r="B1958" s="63"/>
      <c r="C1958" s="64"/>
      <c r="D1958" s="64"/>
      <c r="E1958" s="64"/>
      <c r="F1958" s="64"/>
      <c r="G1958" s="65"/>
      <c r="H1958" s="66"/>
    </row>
    <row r="1959" s="48" customFormat="1" ht="15.75" spans="1:8">
      <c r="A1959" s="67"/>
      <c r="B1959" s="63"/>
      <c r="C1959" s="64"/>
      <c r="D1959" s="64"/>
      <c r="E1959" s="64"/>
      <c r="F1959" s="64"/>
      <c r="G1959" s="65"/>
      <c r="H1959" s="66"/>
    </row>
    <row r="1960" s="48" customFormat="1" ht="15.75" spans="1:8">
      <c r="A1960" s="67"/>
      <c r="B1960" s="63"/>
      <c r="C1960" s="64"/>
      <c r="D1960" s="64"/>
      <c r="E1960" s="64"/>
      <c r="F1960" s="64"/>
      <c r="G1960" s="65"/>
      <c r="H1960" s="66"/>
    </row>
    <row r="1961" s="48" customFormat="1" ht="15.75" spans="1:8">
      <c r="A1961" s="67"/>
      <c r="B1961" s="63"/>
      <c r="C1961" s="64"/>
      <c r="D1961" s="64"/>
      <c r="E1961" s="64"/>
      <c r="F1961" s="64"/>
      <c r="G1961" s="65"/>
      <c r="H1961" s="66"/>
    </row>
    <row r="1962" s="48" customFormat="1" ht="15.75" spans="1:8">
      <c r="A1962" s="67"/>
      <c r="B1962" s="63"/>
      <c r="C1962" s="64"/>
      <c r="D1962" s="64"/>
      <c r="E1962" s="64"/>
      <c r="F1962" s="64"/>
      <c r="G1962" s="65"/>
      <c r="H1962" s="66"/>
    </row>
    <row r="1963" s="48" customFormat="1" ht="15.75" spans="1:8">
      <c r="A1963" s="67"/>
      <c r="B1963" s="63"/>
      <c r="C1963" s="64"/>
      <c r="D1963" s="64"/>
      <c r="E1963" s="64"/>
      <c r="F1963" s="64"/>
      <c r="G1963" s="65"/>
      <c r="H1963" s="66"/>
    </row>
    <row r="1964" s="48" customFormat="1" ht="15.75" spans="1:8">
      <c r="A1964" s="67"/>
      <c r="B1964" s="63"/>
      <c r="C1964" s="64"/>
      <c r="D1964" s="64"/>
      <c r="E1964" s="64"/>
      <c r="F1964" s="64"/>
      <c r="G1964" s="65"/>
      <c r="H1964" s="66"/>
    </row>
    <row r="1965" s="48" customFormat="1" ht="15.75" spans="1:8">
      <c r="A1965" s="67"/>
      <c r="B1965" s="63"/>
      <c r="C1965" s="64"/>
      <c r="D1965" s="64"/>
      <c r="E1965" s="64"/>
      <c r="F1965" s="64"/>
      <c r="G1965" s="65"/>
      <c r="H1965" s="66"/>
    </row>
    <row r="1966" s="48" customFormat="1" ht="15.75" spans="1:8">
      <c r="A1966" s="67"/>
      <c r="B1966" s="63"/>
      <c r="C1966" s="64"/>
      <c r="D1966" s="64"/>
      <c r="E1966" s="64"/>
      <c r="F1966" s="64"/>
      <c r="G1966" s="65"/>
      <c r="H1966" s="66"/>
    </row>
    <row r="1967" s="48" customFormat="1" ht="15.75" spans="1:8">
      <c r="A1967" s="67"/>
      <c r="B1967" s="63"/>
      <c r="C1967" s="64"/>
      <c r="D1967" s="64"/>
      <c r="E1967" s="64"/>
      <c r="F1967" s="64"/>
      <c r="G1967" s="65"/>
      <c r="H1967" s="66"/>
    </row>
    <row r="1968" s="48" customFormat="1" ht="15.75" spans="1:8">
      <c r="A1968" s="67"/>
      <c r="B1968" s="63"/>
      <c r="C1968" s="64"/>
      <c r="D1968" s="64"/>
      <c r="E1968" s="64"/>
      <c r="F1968" s="64"/>
      <c r="G1968" s="65"/>
      <c r="H1968" s="66"/>
    </row>
    <row r="1969" s="48" customFormat="1" ht="15.75" spans="1:8">
      <c r="A1969" s="67"/>
      <c r="B1969" s="63"/>
      <c r="C1969" s="64"/>
      <c r="D1969" s="64"/>
      <c r="E1969" s="64"/>
      <c r="F1969" s="64"/>
      <c r="G1969" s="65"/>
      <c r="H1969" s="66"/>
    </row>
    <row r="1970" s="48" customFormat="1" ht="15.75" spans="1:8">
      <c r="A1970" s="67"/>
      <c r="B1970" s="63"/>
      <c r="C1970" s="64"/>
      <c r="D1970" s="64"/>
      <c r="E1970" s="64"/>
      <c r="F1970" s="64"/>
      <c r="G1970" s="65"/>
      <c r="H1970" s="66"/>
    </row>
    <row r="1971" s="48" customFormat="1" ht="15.75" spans="1:8">
      <c r="A1971" s="67"/>
      <c r="B1971" s="63"/>
      <c r="C1971" s="64"/>
      <c r="D1971" s="64"/>
      <c r="E1971" s="64"/>
      <c r="F1971" s="64"/>
      <c r="G1971" s="65"/>
      <c r="H1971" s="66"/>
    </row>
    <row r="1972" s="48" customFormat="1" ht="15.75" spans="1:8">
      <c r="A1972" s="67"/>
      <c r="B1972" s="63"/>
      <c r="C1972" s="64"/>
      <c r="D1972" s="64"/>
      <c r="E1972" s="64"/>
      <c r="F1972" s="64"/>
      <c r="G1972" s="65"/>
      <c r="H1972" s="66"/>
    </row>
    <row r="1973" s="48" customFormat="1" ht="15.75" spans="1:8">
      <c r="A1973" s="67"/>
      <c r="B1973" s="63"/>
      <c r="C1973" s="64"/>
      <c r="D1973" s="64"/>
      <c r="E1973" s="64"/>
      <c r="F1973" s="64"/>
      <c r="G1973" s="65"/>
      <c r="H1973" s="66"/>
    </row>
    <row r="1974" s="48" customFormat="1" ht="15.75" spans="1:8">
      <c r="A1974" s="67"/>
      <c r="B1974" s="63"/>
      <c r="C1974" s="64"/>
      <c r="D1974" s="64"/>
      <c r="E1974" s="64"/>
      <c r="F1974" s="64"/>
      <c r="G1974" s="65"/>
      <c r="H1974" s="66"/>
    </row>
    <row r="1975" s="48" customFormat="1" ht="15.75" spans="1:8">
      <c r="A1975" s="67"/>
      <c r="B1975" s="63"/>
      <c r="C1975" s="64"/>
      <c r="D1975" s="64"/>
      <c r="E1975" s="64"/>
      <c r="F1975" s="64"/>
      <c r="G1975" s="65"/>
      <c r="H1975" s="66"/>
    </row>
    <row r="1976" s="48" customFormat="1" ht="15.75" spans="1:8">
      <c r="A1976" s="67"/>
      <c r="B1976" s="63"/>
      <c r="C1976" s="64"/>
      <c r="D1976" s="64"/>
      <c r="E1976" s="64"/>
      <c r="F1976" s="64"/>
      <c r="G1976" s="65"/>
      <c r="H1976" s="66"/>
    </row>
    <row r="1977" s="48" customFormat="1" ht="15.75" spans="1:8">
      <c r="A1977" s="67"/>
      <c r="B1977" s="63"/>
      <c r="C1977" s="64"/>
      <c r="D1977" s="64"/>
      <c r="E1977" s="64"/>
      <c r="F1977" s="64"/>
      <c r="G1977" s="65"/>
      <c r="H1977" s="66"/>
    </row>
    <row r="1978" s="48" customFormat="1" ht="15.75" spans="1:8">
      <c r="A1978" s="67"/>
      <c r="B1978" s="63"/>
      <c r="C1978" s="64"/>
      <c r="D1978" s="64"/>
      <c r="E1978" s="64"/>
      <c r="F1978" s="64"/>
      <c r="G1978" s="65"/>
      <c r="H1978" s="66"/>
    </row>
    <row r="1979" s="48" customFormat="1" ht="15.75" spans="1:8">
      <c r="A1979" s="67"/>
      <c r="B1979" s="63"/>
      <c r="C1979" s="64"/>
      <c r="D1979" s="64"/>
      <c r="E1979" s="64"/>
      <c r="F1979" s="64"/>
      <c r="G1979" s="65"/>
      <c r="H1979" s="66"/>
    </row>
    <row r="1980" s="48" customFormat="1" ht="15.75" spans="1:8">
      <c r="A1980" s="67"/>
      <c r="B1980" s="63"/>
      <c r="C1980" s="64"/>
      <c r="D1980" s="64"/>
      <c r="E1980" s="64"/>
      <c r="F1980" s="64"/>
      <c r="G1980" s="65"/>
      <c r="H1980" s="66"/>
    </row>
    <row r="1981" s="48" customFormat="1" ht="15.75" spans="1:8">
      <c r="A1981" s="67"/>
      <c r="B1981" s="63"/>
      <c r="C1981" s="64"/>
      <c r="D1981" s="64"/>
      <c r="E1981" s="64"/>
      <c r="F1981" s="64"/>
      <c r="G1981" s="65"/>
      <c r="H1981" s="66"/>
    </row>
    <row r="1982" s="48" customFormat="1" ht="15.75" spans="1:8">
      <c r="A1982" s="67"/>
      <c r="B1982" s="63"/>
      <c r="C1982" s="64"/>
      <c r="D1982" s="64"/>
      <c r="E1982" s="64"/>
      <c r="F1982" s="64"/>
      <c r="G1982" s="65"/>
      <c r="H1982" s="66"/>
    </row>
    <row r="1983" s="48" customFormat="1" ht="15.75" spans="1:8">
      <c r="A1983" s="67"/>
      <c r="B1983" s="63"/>
      <c r="C1983" s="64"/>
      <c r="D1983" s="64"/>
      <c r="E1983" s="64"/>
      <c r="F1983" s="64"/>
      <c r="G1983" s="65"/>
      <c r="H1983" s="66"/>
    </row>
    <row r="1984" s="48" customFormat="1" ht="15.75" spans="1:8">
      <c r="A1984" s="67"/>
      <c r="B1984" s="63"/>
      <c r="C1984" s="64"/>
      <c r="D1984" s="64"/>
      <c r="E1984" s="64"/>
      <c r="F1984" s="64"/>
      <c r="G1984" s="65"/>
      <c r="H1984" s="66"/>
    </row>
    <row r="1985" s="48" customFormat="1" ht="15.75" spans="1:8">
      <c r="A1985" s="67"/>
      <c r="B1985" s="63"/>
      <c r="C1985" s="64"/>
      <c r="D1985" s="64"/>
      <c r="E1985" s="64"/>
      <c r="F1985" s="64"/>
      <c r="G1985" s="65"/>
      <c r="H1985" s="66"/>
    </row>
    <row r="1986" s="48" customFormat="1" ht="15.75" spans="1:8">
      <c r="A1986" s="67"/>
      <c r="B1986" s="63"/>
      <c r="C1986" s="64"/>
      <c r="D1986" s="64"/>
      <c r="E1986" s="64"/>
      <c r="F1986" s="64"/>
      <c r="G1986" s="65"/>
      <c r="H1986" s="66"/>
    </row>
    <row r="1987" s="48" customFormat="1" ht="15.75" spans="1:8">
      <c r="A1987" s="67"/>
      <c r="B1987" s="63"/>
      <c r="C1987" s="64"/>
      <c r="D1987" s="64"/>
      <c r="E1987" s="64"/>
      <c r="F1987" s="64"/>
      <c r="G1987" s="65"/>
      <c r="H1987" s="66"/>
    </row>
    <row r="1988" s="48" customFormat="1" ht="15.75" spans="1:8">
      <c r="A1988" s="67"/>
      <c r="B1988" s="63"/>
      <c r="C1988" s="64"/>
      <c r="D1988" s="64"/>
      <c r="E1988" s="64"/>
      <c r="F1988" s="64"/>
      <c r="G1988" s="65"/>
      <c r="H1988" s="66"/>
    </row>
    <row r="1989" s="48" customFormat="1" ht="15.75" spans="1:8">
      <c r="A1989" s="67"/>
      <c r="B1989" s="63"/>
      <c r="C1989" s="64"/>
      <c r="D1989" s="64"/>
      <c r="E1989" s="64"/>
      <c r="F1989" s="64"/>
      <c r="G1989" s="65"/>
      <c r="H1989" s="66"/>
    </row>
    <row r="1990" s="48" customFormat="1" ht="15.75" spans="1:8">
      <c r="A1990" s="67"/>
      <c r="B1990" s="63"/>
      <c r="C1990" s="64"/>
      <c r="D1990" s="64"/>
      <c r="E1990" s="64"/>
      <c r="F1990" s="64"/>
      <c r="G1990" s="65"/>
      <c r="H1990" s="66"/>
    </row>
    <row r="1991" s="48" customFormat="1" ht="15.75" spans="1:8">
      <c r="A1991" s="67"/>
      <c r="B1991" s="63"/>
      <c r="C1991" s="64"/>
      <c r="D1991" s="64"/>
      <c r="E1991" s="64"/>
      <c r="F1991" s="64"/>
      <c r="G1991" s="65"/>
      <c r="H1991" s="66"/>
    </row>
    <row r="1992" s="48" customFormat="1" ht="15.75" spans="1:8">
      <c r="A1992" s="67"/>
      <c r="B1992" s="63"/>
      <c r="C1992" s="64"/>
      <c r="D1992" s="64"/>
      <c r="E1992" s="64"/>
      <c r="F1992" s="64"/>
      <c r="G1992" s="65"/>
      <c r="H1992" s="66"/>
    </row>
    <row r="1993" s="48" customFormat="1" ht="15.75" spans="1:8">
      <c r="A1993" s="67"/>
      <c r="B1993" s="63"/>
      <c r="C1993" s="64"/>
      <c r="D1993" s="64"/>
      <c r="E1993" s="64"/>
      <c r="F1993" s="64"/>
      <c r="G1993" s="65"/>
      <c r="H1993" s="66"/>
    </row>
    <row r="1994" s="48" customFormat="1" ht="15.75" spans="1:8">
      <c r="A1994" s="67"/>
      <c r="B1994" s="63"/>
      <c r="C1994" s="64"/>
      <c r="D1994" s="64"/>
      <c r="E1994" s="64"/>
      <c r="F1994" s="64"/>
      <c r="G1994" s="65"/>
      <c r="H1994" s="66"/>
    </row>
    <row r="1995" s="48" customFormat="1" ht="15.75" spans="1:8">
      <c r="A1995" s="67"/>
      <c r="B1995" s="63"/>
      <c r="C1995" s="64"/>
      <c r="D1995" s="64"/>
      <c r="E1995" s="64"/>
      <c r="F1995" s="64"/>
      <c r="G1995" s="65"/>
      <c r="H1995" s="66"/>
    </row>
    <row r="1996" s="48" customFormat="1" ht="15.75" spans="1:8">
      <c r="A1996" s="67"/>
      <c r="B1996" s="63"/>
      <c r="C1996" s="64"/>
      <c r="D1996" s="64"/>
      <c r="E1996" s="64"/>
      <c r="F1996" s="64"/>
      <c r="G1996" s="65"/>
      <c r="H1996" s="66"/>
    </row>
    <row r="1997" s="48" customFormat="1" ht="15.75" spans="1:8">
      <c r="A1997" s="67"/>
      <c r="B1997" s="63"/>
      <c r="C1997" s="64"/>
      <c r="D1997" s="64"/>
      <c r="E1997" s="64"/>
      <c r="F1997" s="64"/>
      <c r="G1997" s="65"/>
      <c r="H1997" s="66"/>
    </row>
    <row r="1998" s="48" customFormat="1" ht="15.75" spans="1:8">
      <c r="A1998" s="67"/>
      <c r="B1998" s="63"/>
      <c r="C1998" s="64"/>
      <c r="D1998" s="64"/>
      <c r="E1998" s="64"/>
      <c r="F1998" s="64"/>
      <c r="G1998" s="65"/>
      <c r="H1998" s="66"/>
    </row>
    <row r="1999" s="48" customFormat="1" ht="15.75" spans="1:8">
      <c r="A1999" s="67"/>
      <c r="B1999" s="63"/>
      <c r="C1999" s="64"/>
      <c r="D1999" s="64"/>
      <c r="E1999" s="64"/>
      <c r="F1999" s="64"/>
      <c r="G1999" s="65"/>
      <c r="H1999" s="66"/>
    </row>
    <row r="2000" s="48" customFormat="1" ht="15.75" spans="1:8">
      <c r="A2000" s="67"/>
      <c r="B2000" s="63"/>
      <c r="C2000" s="64"/>
      <c r="D2000" s="64"/>
      <c r="E2000" s="64"/>
      <c r="F2000" s="64"/>
      <c r="G2000" s="65"/>
      <c r="H2000" s="66"/>
    </row>
    <row r="2001" s="48" customFormat="1" ht="15.75" spans="1:8">
      <c r="A2001" s="67"/>
      <c r="B2001" s="63"/>
      <c r="C2001" s="64"/>
      <c r="D2001" s="64"/>
      <c r="E2001" s="64"/>
      <c r="F2001" s="64"/>
      <c r="G2001" s="65"/>
      <c r="H2001" s="66"/>
    </row>
    <row r="2002" s="48" customFormat="1" ht="15.75" spans="1:8">
      <c r="A2002" s="67"/>
      <c r="B2002" s="63"/>
      <c r="C2002" s="64"/>
      <c r="D2002" s="64"/>
      <c r="E2002" s="64"/>
      <c r="F2002" s="64"/>
      <c r="G2002" s="65"/>
      <c r="H2002" s="66"/>
    </row>
    <row r="2003" s="48" customFormat="1" ht="15.75" spans="1:8">
      <c r="A2003" s="67"/>
      <c r="B2003" s="63"/>
      <c r="C2003" s="64"/>
      <c r="D2003" s="64"/>
      <c r="E2003" s="64"/>
      <c r="F2003" s="64"/>
      <c r="G2003" s="65"/>
      <c r="H2003" s="66"/>
    </row>
    <row r="2004" s="48" customFormat="1" ht="15.75" spans="1:8">
      <c r="A2004" s="67"/>
      <c r="B2004" s="63"/>
      <c r="C2004" s="64"/>
      <c r="D2004" s="64"/>
      <c r="E2004" s="64"/>
      <c r="F2004" s="64"/>
      <c r="G2004" s="65"/>
      <c r="H2004" s="66"/>
    </row>
    <row r="2005" s="48" customFormat="1" ht="15.75" spans="1:8">
      <c r="A2005" s="67"/>
      <c r="B2005" s="63"/>
      <c r="C2005" s="64"/>
      <c r="D2005" s="64"/>
      <c r="E2005" s="64"/>
      <c r="F2005" s="64"/>
      <c r="G2005" s="65"/>
      <c r="H2005" s="66"/>
    </row>
    <row r="2006" ht="13.4" customHeight="1" spans="1:8">
      <c r="A2006" s="68"/>
      <c r="B2006" s="69" t="str">
        <f ca="1">OFFSET(L!$C$1,MATCH("General"&amp;"Cpy",L!$A:$A,0)-1,SL,,)</f>
        <v>© 2026 Responsible Minerals Initiative。保留所有权利。</v>
      </c>
      <c r="C2006" s="69"/>
      <c r="D2006" s="69"/>
      <c r="E2006" s="69"/>
      <c r="F2006" s="69"/>
      <c r="G2006" s="70"/>
    </row>
    <row r="2007" ht="13.5" spans="1:8">
      <c r="F2007" s="71"/>
    </row>
  </sheetData>
  <sheetProtection algorithmName="SHA-512" hashValue="G2LqqVITq6Oz1BrT6FpGFRAK0qY6rxlq+xqgh08cpppGzS2DNPeTz6R9PbyNNFT4NzI8BUvHVLJAjav8OaBOiw==" saltValue="PbBKDaZYwF0YbqEe/2jFxA==" spinCount="100000" sheet="1" insertRows="0" deleteRows="0"/>
  <mergeCells count="3">
    <mergeCell ref="A1:F1"/>
    <mergeCell ref="B4:F4"/>
    <mergeCell ref="B2006:F2006"/>
  </mergeCells>
  <hyperlinks>
    <hyperlink ref="B4:F4" location="Declaration!A1" display="Click here to return to Declaration tab"/>
  </hyperlinks>
  <pageMargins left="0.708661417322835" right="0.708661417322835" top="0.748031496062992" bottom="0.748031496062992" header="0.31496062992126" footer="0.31496062992126"/>
  <pageSetup paperSize="1" scale="56" fitToHeight="100" pageOrder="overThenDown" orientation="portrait"/>
  <headerFooter>
    <oddHeader>&amp;R&amp;"Calibri"&amp;14&amp;KFF0000 L2: Internal use only&amp;1#
</oddHeader>
    <oddFooter>&amp;CPage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7" master="" otherUserPermission="visible"/>
  <rangeList sheetStid="6" master="" otherUserPermission="visible"/>
  <rangeList sheetStid="8" master="" otherUserPermission="visible"/>
  <rangeList sheetStid="2" master="" otherUserPermission="visible"/>
  <rangeList sheetStid="19" master="" otherUserPermission="visible"/>
  <rangeList sheetStid="4" master="" otherUserPermission="visible"/>
  <rangeList sheetStid="9" master="" otherUserPermission="visible"/>
  <rangeList sheetStid="18" master="" otherUserPermission="visible"/>
  <rangeList sheetStid="5" master="" otherUserPermission="visible"/>
  <rangeList sheetStid="20" master="" otherUserPermission="visible"/>
  <rangeList sheetStid="3" master="" otherUserPermission="visible"/>
  <rangeList sheetStid="14" master="" otherUserPermission="visible"/>
  <rangeList sheetStid="16" master="" otherUserPermission="visible"/>
</allowEditUser>
</file>

<file path=customXml/item2.xml><?xml version="1.0" encoding="utf-8"?>
<DataMashup xmlns="http://schemas.microsoft.com/DataMashup">AAAAAGwDAABQSwMECgAAAAAAh07iQAAAAAAAAAAAAAAAAAcAAABDb25maWcvUEsDBBQAAAAIAIdO4kASOP6YnwAAAPMAAAASAAAAQ29uZmlnL1BhY2thZ2UueG1shY9NC4IwHMa/iuzuNmdRyN958JoRBNF1zDVHOsPNJn36jDK6dXtefofngWLq2uiuBmd6m6MEUxQpK/vaWJ2j0V/iLSo4HIS8Cq2iGbYum1ydo8b7W0ZICAGHFPeDJozShJyr3VE2qhPoC5v/cGys88JKhTic3mM4w8lqg9N1iimQJYTK2EUzzOa9r/YnhHJs/Tgo/mjicg9ksUA+H/gTUEsDBAoAAAAAAIdO4kAAAAAAAAAAAAAAAAAJAAAARm9ybXVsYXMvUEsDBBQAAAAIAIdO4kAoike4DgAAABEAAAATAAAARm9ybXVsYXMvU2VjdGlvbjEubStOTS7JzM9TCIbQhtYAUEsDBBQAAAAIAIdO4kB/v9PKnQAAAOQAAAATAAAAW0NvbnRlbnRfVHlwZXNdLnhtbG2PSw7CMAxErxJ5n7qwQAg17aJwAy4QBfcjmo8aF4Xbk9AdYunxPM+46ZJdxIvWOHun4FDVIMgZ/5jdqGDjQZ6ha5v7O1AU2eqigok5XBCjmcjqWPlALm8Gv1rNeVxHDNo89Uh4rOsTGu+YHEsuN6BtrjTobWFxS1neYzMOot99JUoBU2IsMv4F7I9dh7DMRnN+ApO0UdoC4rd2+wFQSwECFAAUAAAACACHTuJAf7/Typ0AAADkAAAAEwAAAAAAAAABACAAAABaAQAAW0NvbnRlbnRfVHlwZXNdLnhtbFBLAQIUAAoAAAAAAIdO4kAAAAAAAAAAAAAAAAAHAAAAAAAAAAAAEAAAAAAAAABDb25maWcvUEsBAhQAFAAAAAgAh07iQBI4/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EAAAAAAABzAQAAPD94bWwgdmVyc2lvbj0iMS4wIiBlbmNvZGluZz0idXRmLTgiID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yQy9Tf0xR4bVx3B0VewxAAAAAAIAAAAAABBmAAAAAQAAIAAAAILQNRA0WiFlA54Z2/UAJ5vjO++6ldm9lrgZnEL0gNHLAAAAAA6AAAAAAgAAIAAAAO3le66lW9m7cmjm97qCai8fOh9FtGrL/TJqOwzU3TAwUAAAAD+kBxFnAAcN3YKmEZNVULwnt0+8XgQCd4nMRsliNjLIvmftZrxQVi7V0IO6zo7U0krkPQGnLQBP/O9vIMpuEgDyAu4OpIiIsdcfn65k8AoRQAAAAJOOzNThkGHDTjlYNidcVrOWOvQP++n4zJ3+tZK2X9IPYf0g2fYQToYpgWfG2JskizIzMbSM1a7Z0NEtBgGKHpE=</DataMashup>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D8D940EC-76C9-44C4-8119-15EEF787023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Revision</vt:lpstr>
      <vt:lpstr>Instructions</vt:lpstr>
      <vt:lpstr>Definitions</vt:lpstr>
      <vt:lpstr>Declaration</vt:lpstr>
      <vt:lpstr>Minerals Scope</vt:lpstr>
      <vt:lpstr>Smelter List</vt:lpstr>
      <vt:lpstr>Checker</vt:lpstr>
      <vt:lpstr>Mine List</vt:lpstr>
      <vt:lpstr>Product List</vt:lpstr>
      <vt:lpstr>Smelter Look-up</vt:lpstr>
      <vt:lpstr>L</vt:lpstr>
      <vt:lpstr>C</vt:lpstr>
      <vt:lpstr>SorP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Wu</dc:creator>
  <cp:lastModifiedBy>你在、不在</cp:lastModifiedBy>
  <dcterms:created xsi:type="dcterms:W3CDTF">2022-03-23T02:15:00Z</dcterms:created>
  <dcterms:modified xsi:type="dcterms:W3CDTF">2026-06-03T02:30:58Z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94D5DF4D82D645A784BD06CE65543747_12</vt:lpwstr>
  </property>
  <property fmtid="{D5CDD505-2E9C-101B-9397-08002B2CF9AE}" pid="3" name="KSOProductBuildVer">
    <vt:lpwstr>2052-12.1.0.26375</vt:lpwstr>
  </property>
  <property fmtid="{D5CDD505-2E9C-101B-9397-08002B2CF9AE}" pid="4" name="CalculationRule">
    <vt:i4>0</vt:i4>
  </property>
</Properties>
</file>